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LGC0205\AppData\Local\Microsoft\Windows\INetCache\Content.Outlook\QUO7SXE7\"/>
    </mc:Choice>
  </mc:AlternateContent>
  <xr:revisionPtr revIDLastSave="0" documentId="13_ncr:1_{B9C65864-2B4A-4729-8769-7171A410102D}" xr6:coauthVersionLast="47" xr6:coauthVersionMax="47" xr10:uidLastSave="{00000000-0000-0000-0000-000000000000}"/>
  <bookViews>
    <workbookView xWindow="-108" yWindow="-108" windowWidth="23256" windowHeight="12576" tabRatio="840" xr2:uid="{00000000-000D-0000-FFFF-FFFF00000000}"/>
  </bookViews>
  <sheets>
    <sheet name="Instructions" sheetId="81" r:id="rId1"/>
    <sheet name="Unit Data from Audit Worksheet" sheetId="1" r:id="rId2"/>
    <sheet name="2021 Unit Data" sheetId="96" state="hidden" r:id="rId3"/>
    <sheet name="TD Info Completed by Auditor" sheetId="91" r:id="rId4"/>
    <sheet name="Import" sheetId="28" state="hidden" r:id="rId5"/>
    <sheet name="Performance  Indicators Print" sheetId="88" r:id="rId6"/>
    <sheet name="UAL" sheetId="75" state="hidden" r:id="rId7"/>
    <sheet name="Tax Reval Rate" sheetId="72" state="hidden" r:id="rId8"/>
    <sheet name="Performance Indicators FBA%" sheetId="94" r:id="rId9"/>
    <sheet name="RSS" sheetId="92" r:id="rId10"/>
    <sheet name="Formula for Unit Data" sheetId="95" state="hidden" r:id="rId11"/>
    <sheet name="PY1 Data(H)" sheetId="82" state="hidden" r:id="rId12"/>
    <sheet name="PY2 Data(H)" sheetId="84" state="hidden" r:id="rId13"/>
    <sheet name="Unit Names(H)" sheetId="29" state="hidden" r:id="rId14"/>
  </sheets>
  <externalReferences>
    <externalReference r:id="rId15"/>
  </externalReferences>
  <definedNames>
    <definedName name="Audit_Dtl">[1]Database!$AC$3:$AP$413</definedName>
    <definedName name="errorCount">#REF!</definedName>
    <definedName name="ppp">#REF!</definedName>
    <definedName name="_xlnm.Print_Area" localSheetId="0">Instructions!#REF!</definedName>
    <definedName name="_xlnm.Print_Area" localSheetId="5">'Performance  Indicators Print'!$A$1:$H$37</definedName>
    <definedName name="_xlnm.Print_Area" localSheetId="3">'TD Info Completed by Auditor'!$A$1:$D$44</definedName>
    <definedName name="_xlnm.Print_Area" localSheetId="1">'Unit Data from Audit Worksheet'!$A$9:$F$221</definedName>
    <definedName name="Print_Selection_Auditor">#REF!</definedName>
    <definedName name="Print_Selection_Internal" localSheetId="5">#REF!</definedName>
    <definedName name="Print_Selection_Internal" localSheetId="8">#REF!</definedName>
    <definedName name="Print_Selection_Internal">#REF!</definedName>
    <definedName name="_xlnm.Print_Titles" localSheetId="5">'Performance  Indicators Print'!$3:$5</definedName>
    <definedName name="_xlnm.Print_Titles" localSheetId="1">'Unit Data from Audit Worksheet'!$5:$5</definedName>
    <definedName name="showError">#REF!</definedName>
    <definedName name="TD_IMPORT_RANGE" localSheetId="0">#REF!</definedName>
    <definedName name="TD_IMPORT_RANGE" localSheetId="5">#REF!</definedName>
    <definedName name="TD_IMPORT_RANGE" localSheetId="8">#REF!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3" i="82" l="1"/>
  <c r="G233" i="82"/>
  <c r="H233" i="82"/>
  <c r="I233" i="82"/>
  <c r="J233" i="82"/>
  <c r="K233" i="82"/>
  <c r="L233" i="82"/>
  <c r="M233" i="82"/>
  <c r="N233" i="82"/>
  <c r="O233" i="82"/>
  <c r="P233" i="82"/>
  <c r="Q233" i="82"/>
  <c r="R233" i="82"/>
  <c r="S233" i="82"/>
  <c r="T233" i="82"/>
  <c r="U233" i="82"/>
  <c r="V233" i="82"/>
  <c r="W233" i="82"/>
  <c r="X233" i="82"/>
  <c r="Y233" i="82"/>
  <c r="Z233" i="82"/>
  <c r="AA233" i="82"/>
  <c r="AB233" i="82"/>
  <c r="AC233" i="82"/>
  <c r="AD233" i="82"/>
  <c r="AE233" i="82"/>
  <c r="AF233" i="82"/>
  <c r="AG233" i="82"/>
  <c r="AH233" i="82"/>
  <c r="AI233" i="82"/>
  <c r="AJ233" i="82"/>
  <c r="AK233" i="82"/>
  <c r="AL233" i="82"/>
  <c r="AM233" i="82"/>
  <c r="AN233" i="82"/>
  <c r="AO233" i="82"/>
  <c r="AP233" i="82"/>
  <c r="AQ233" i="82"/>
  <c r="AR233" i="82"/>
  <c r="AS233" i="82"/>
  <c r="AT233" i="82"/>
  <c r="AU233" i="82"/>
  <c r="AV233" i="82"/>
  <c r="AW233" i="82"/>
  <c r="AX233" i="82"/>
  <c r="AY233" i="82"/>
  <c r="AZ233" i="82"/>
  <c r="BA233" i="82"/>
  <c r="BB233" i="82"/>
  <c r="BC233" i="82"/>
  <c r="BD233" i="82"/>
  <c r="BE233" i="82"/>
  <c r="BF233" i="82"/>
  <c r="BG233" i="82"/>
  <c r="BH233" i="82"/>
  <c r="BI233" i="82"/>
  <c r="BJ233" i="82"/>
  <c r="BK233" i="82"/>
  <c r="BL233" i="82"/>
  <c r="BM233" i="82"/>
  <c r="BN233" i="82"/>
  <c r="BO233" i="82"/>
  <c r="BP233" i="82"/>
  <c r="BQ233" i="82"/>
  <c r="BR233" i="82"/>
  <c r="BS233" i="82"/>
  <c r="BT233" i="82"/>
  <c r="BU233" i="82"/>
  <c r="BV233" i="82"/>
  <c r="BW233" i="82"/>
  <c r="BX233" i="82"/>
  <c r="BY233" i="82"/>
  <c r="BZ233" i="82"/>
  <c r="CA233" i="82"/>
  <c r="CB233" i="82"/>
  <c r="CC233" i="82"/>
  <c r="CD233" i="82"/>
  <c r="CE233" i="82"/>
  <c r="CF233" i="82"/>
  <c r="CG233" i="82"/>
  <c r="CH233" i="82"/>
  <c r="CI233" i="82"/>
  <c r="CJ233" i="82"/>
  <c r="CK233" i="82"/>
  <c r="CL233" i="82"/>
  <c r="CM233" i="82"/>
  <c r="CN233" i="82"/>
  <c r="CO233" i="82"/>
  <c r="CP233" i="82"/>
  <c r="CQ233" i="82"/>
  <c r="CR233" i="82"/>
  <c r="CS233" i="82"/>
  <c r="CT233" i="82"/>
  <c r="CU233" i="82"/>
  <c r="CV233" i="82"/>
  <c r="CW233" i="82"/>
  <c r="CX233" i="82"/>
  <c r="CY233" i="82"/>
  <c r="E233" i="82"/>
  <c r="D233" i="82"/>
  <c r="E314" i="84"/>
  <c r="F314" i="84"/>
  <c r="G314" i="84"/>
  <c r="H314" i="84"/>
  <c r="I314" i="84"/>
  <c r="J314" i="84"/>
  <c r="K314" i="84"/>
  <c r="L314" i="84"/>
  <c r="M314" i="84"/>
  <c r="N314" i="84"/>
  <c r="O314" i="84"/>
  <c r="P314" i="84"/>
  <c r="Q314" i="84"/>
  <c r="R314" i="84"/>
  <c r="S314" i="84"/>
  <c r="T314" i="84"/>
  <c r="U314" i="84"/>
  <c r="V314" i="84"/>
  <c r="W314" i="84"/>
  <c r="X314" i="84"/>
  <c r="Y314" i="84"/>
  <c r="Z314" i="84"/>
  <c r="AA314" i="84"/>
  <c r="AB314" i="84"/>
  <c r="AC314" i="84"/>
  <c r="AD314" i="84"/>
  <c r="AE314" i="84"/>
  <c r="AF314" i="84"/>
  <c r="AG314" i="84"/>
  <c r="AH314" i="84"/>
  <c r="AI314" i="84"/>
  <c r="AJ314" i="84"/>
  <c r="AK314" i="84"/>
  <c r="AL314" i="84"/>
  <c r="AM314" i="84"/>
  <c r="AN314" i="84"/>
  <c r="AO314" i="84"/>
  <c r="AP314" i="84"/>
  <c r="AQ314" i="84"/>
  <c r="AR314" i="84"/>
  <c r="AS314" i="84"/>
  <c r="AT314" i="84"/>
  <c r="AU314" i="84"/>
  <c r="AV314" i="84"/>
  <c r="AW314" i="84"/>
  <c r="AX314" i="84"/>
  <c r="AY314" i="84"/>
  <c r="AZ314" i="84"/>
  <c r="BA314" i="84"/>
  <c r="BB314" i="84"/>
  <c r="BC314" i="84"/>
  <c r="BD314" i="84"/>
  <c r="BE314" i="84"/>
  <c r="BF314" i="84"/>
  <c r="BG314" i="84"/>
  <c r="BH314" i="84"/>
  <c r="BI314" i="84"/>
  <c r="BJ314" i="84"/>
  <c r="BK314" i="84"/>
  <c r="BL314" i="84"/>
  <c r="BM314" i="84"/>
  <c r="BN314" i="84"/>
  <c r="BO314" i="84"/>
  <c r="BP314" i="84"/>
  <c r="BQ314" i="84"/>
  <c r="BR314" i="84"/>
  <c r="BS314" i="84"/>
  <c r="BT314" i="84"/>
  <c r="BU314" i="84"/>
  <c r="BV314" i="84"/>
  <c r="BW314" i="84"/>
  <c r="BX314" i="84"/>
  <c r="BY314" i="84"/>
  <c r="BZ314" i="84"/>
  <c r="CA314" i="84"/>
  <c r="CB314" i="84"/>
  <c r="CC314" i="84"/>
  <c r="CD314" i="84"/>
  <c r="CE314" i="84"/>
  <c r="CF314" i="84"/>
  <c r="CG314" i="84"/>
  <c r="CH314" i="84"/>
  <c r="CI314" i="84"/>
  <c r="CJ314" i="84"/>
  <c r="CK314" i="84"/>
  <c r="CL314" i="84"/>
  <c r="CM314" i="84"/>
  <c r="CN314" i="84"/>
  <c r="CO314" i="84"/>
  <c r="CP314" i="84"/>
  <c r="CQ314" i="84"/>
  <c r="CR314" i="84"/>
  <c r="CS314" i="84"/>
  <c r="CT314" i="84"/>
  <c r="CU314" i="84"/>
  <c r="CV314" i="84"/>
  <c r="CW314" i="84"/>
  <c r="CX314" i="84"/>
  <c r="CY314" i="84"/>
  <c r="D314" i="84"/>
  <c r="D31" i="91"/>
  <c r="D27" i="91"/>
  <c r="E214" i="28"/>
  <c r="E190" i="28"/>
  <c r="D23" i="91" l="1"/>
  <c r="D28" i="91"/>
  <c r="D29" i="91"/>
  <c r="E116" i="28" l="1"/>
  <c r="E115" i="28"/>
  <c r="E114" i="28"/>
  <c r="H75" i="1" l="1"/>
  <c r="L12" i="88" l="1"/>
  <c r="M12" i="88"/>
  <c r="E25" i="88"/>
  <c r="M23" i="88"/>
  <c r="N23" i="88" s="1"/>
  <c r="G23" i="88" s="1"/>
  <c r="L23" i="88"/>
  <c r="E23" i="88"/>
  <c r="N20" i="88"/>
  <c r="E20" i="88" s="1"/>
  <c r="G20" i="88" s="1"/>
  <c r="L196" i="28"/>
  <c r="L195" i="28"/>
  <c r="E215" i="28"/>
  <c r="L215" i="28" s="1"/>
  <c r="C215" i="28"/>
  <c r="A215" i="28"/>
  <c r="E188" i="28"/>
  <c r="L188" i="28" s="1"/>
  <c r="E189" i="28"/>
  <c r="L189" i="28" s="1"/>
  <c r="L190" i="28"/>
  <c r="E187" i="28"/>
  <c r="L187" i="28" s="1"/>
  <c r="A188" i="28"/>
  <c r="C188" i="28"/>
  <c r="A189" i="28"/>
  <c r="C189" i="28"/>
  <c r="A190" i="28"/>
  <c r="C190" i="28"/>
  <c r="C187" i="28"/>
  <c r="A187" i="28"/>
  <c r="E177" i="28"/>
  <c r="L177" i="28" s="1"/>
  <c r="E178" i="28"/>
  <c r="L178" i="28" s="1"/>
  <c r="E33" i="88" s="1"/>
  <c r="G33" i="88" s="1"/>
  <c r="A178" i="28"/>
  <c r="C178" i="28"/>
  <c r="C177" i="28"/>
  <c r="A177" i="28"/>
  <c r="L154" i="28"/>
  <c r="E154" i="28"/>
  <c r="E155" i="28"/>
  <c r="L155" i="28" s="1"/>
  <c r="A154" i="28"/>
  <c r="B154" i="28"/>
  <c r="C154" i="28"/>
  <c r="A155" i="28"/>
  <c r="B155" i="28"/>
  <c r="C155" i="28"/>
  <c r="E153" i="28"/>
  <c r="L153" i="28" s="1"/>
  <c r="C153" i="28"/>
  <c r="B153" i="28"/>
  <c r="A153" i="28"/>
  <c r="D38" i="91"/>
  <c r="D37" i="91"/>
  <c r="D36" i="91"/>
  <c r="D35" i="91"/>
  <c r="D26" i="91"/>
  <c r="D25" i="91"/>
  <c r="D24" i="91"/>
  <c r="D22" i="91"/>
  <c r="D19" i="91"/>
  <c r="D18" i="91"/>
  <c r="D17" i="91"/>
  <c r="D16" i="91"/>
  <c r="D15" i="91"/>
  <c r="D14" i="91"/>
  <c r="D13" i="91"/>
  <c r="G89" i="1"/>
  <c r="G12" i="88" l="1"/>
  <c r="E312" i="84"/>
  <c r="F312" i="84"/>
  <c r="G312" i="84"/>
  <c r="H312" i="84"/>
  <c r="I312" i="84"/>
  <c r="J312" i="84"/>
  <c r="K312" i="84"/>
  <c r="L312" i="84"/>
  <c r="M312" i="84"/>
  <c r="N312" i="84"/>
  <c r="O312" i="84"/>
  <c r="P312" i="84"/>
  <c r="Q312" i="84"/>
  <c r="R312" i="84"/>
  <c r="S312" i="84"/>
  <c r="T312" i="84"/>
  <c r="U312" i="84"/>
  <c r="V312" i="84"/>
  <c r="W312" i="84"/>
  <c r="X312" i="84"/>
  <c r="Y312" i="84"/>
  <c r="Z312" i="84"/>
  <c r="AA312" i="84"/>
  <c r="AB312" i="84"/>
  <c r="AC312" i="84"/>
  <c r="AD312" i="84"/>
  <c r="AE312" i="84"/>
  <c r="AF312" i="84"/>
  <c r="AG312" i="84"/>
  <c r="AH312" i="84"/>
  <c r="AI312" i="84"/>
  <c r="AJ312" i="84"/>
  <c r="AK312" i="84"/>
  <c r="AL312" i="84"/>
  <c r="AM312" i="84"/>
  <c r="AN312" i="84"/>
  <c r="AO312" i="84"/>
  <c r="AP312" i="84"/>
  <c r="AQ312" i="84"/>
  <c r="AR312" i="84"/>
  <c r="AS312" i="84"/>
  <c r="AT312" i="84"/>
  <c r="AU312" i="84"/>
  <c r="AV312" i="84"/>
  <c r="AW312" i="84"/>
  <c r="AX312" i="84"/>
  <c r="AY312" i="84"/>
  <c r="AZ312" i="84"/>
  <c r="BA312" i="84"/>
  <c r="BB312" i="84"/>
  <c r="BC312" i="84"/>
  <c r="BD312" i="84"/>
  <c r="BE312" i="84"/>
  <c r="BF312" i="84"/>
  <c r="BG312" i="84"/>
  <c r="BH312" i="84"/>
  <c r="BI312" i="84"/>
  <c r="BJ312" i="84"/>
  <c r="BK312" i="84"/>
  <c r="BL312" i="84"/>
  <c r="BM312" i="84"/>
  <c r="BN312" i="84"/>
  <c r="BO312" i="84"/>
  <c r="BP312" i="84"/>
  <c r="BQ312" i="84"/>
  <c r="BR312" i="84"/>
  <c r="BS312" i="84"/>
  <c r="BT312" i="84"/>
  <c r="BU312" i="84"/>
  <c r="BV312" i="84"/>
  <c r="BW312" i="84"/>
  <c r="BX312" i="84"/>
  <c r="BY312" i="84"/>
  <c r="BZ312" i="84"/>
  <c r="CA312" i="84"/>
  <c r="CB312" i="84"/>
  <c r="CC312" i="84"/>
  <c r="CD312" i="84"/>
  <c r="CE312" i="84"/>
  <c r="CF312" i="84"/>
  <c r="CG312" i="84"/>
  <c r="CH312" i="84"/>
  <c r="CI312" i="84"/>
  <c r="CJ312" i="84"/>
  <c r="CK312" i="84"/>
  <c r="CL312" i="84"/>
  <c r="CM312" i="84"/>
  <c r="CN312" i="84"/>
  <c r="CO312" i="84"/>
  <c r="CP312" i="84"/>
  <c r="CQ312" i="84"/>
  <c r="CR312" i="84"/>
  <c r="CS312" i="84"/>
  <c r="CT312" i="84"/>
  <c r="CU312" i="84"/>
  <c r="CV312" i="84"/>
  <c r="CW312" i="84"/>
  <c r="CX312" i="84"/>
  <c r="CY312" i="84"/>
  <c r="D312" i="84"/>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I300" i="82"/>
  <c r="AJ300" i="82"/>
  <c r="AK300" i="82"/>
  <c r="AL300" i="82"/>
  <c r="AM300" i="82"/>
  <c r="AN300" i="82"/>
  <c r="AO300" i="82"/>
  <c r="AP300" i="82"/>
  <c r="AQ300" i="82"/>
  <c r="AR300" i="82"/>
  <c r="AS300" i="82"/>
  <c r="AT300" i="82"/>
  <c r="AU300" i="82"/>
  <c r="AV300" i="82"/>
  <c r="AW300" i="82"/>
  <c r="AX300" i="82"/>
  <c r="AZ300" i="82"/>
  <c r="BA300" i="82"/>
  <c r="BB300" i="82"/>
  <c r="BC300" i="82"/>
  <c r="BD300" i="82"/>
  <c r="BE300" i="82"/>
  <c r="BF300" i="82"/>
  <c r="BG300" i="82"/>
  <c r="BH300" i="82"/>
  <c r="BI300" i="82"/>
  <c r="BJ300" i="82"/>
  <c r="BK300" i="82"/>
  <c r="BL300" i="82"/>
  <c r="BM300" i="82"/>
  <c r="BN300" i="82"/>
  <c r="BO300" i="82"/>
  <c r="BP300" i="82"/>
  <c r="BQ300" i="82"/>
  <c r="BR300" i="82"/>
  <c r="BS300" i="82"/>
  <c r="BT300" i="82"/>
  <c r="BU300" i="82"/>
  <c r="BV300" i="82"/>
  <c r="BW300" i="82"/>
  <c r="BX300" i="82"/>
  <c r="BY300" i="82"/>
  <c r="BZ300" i="82"/>
  <c r="CA300" i="82"/>
  <c r="CB300" i="82"/>
  <c r="CC300" i="82"/>
  <c r="CD300" i="82"/>
  <c r="CE300" i="82"/>
  <c r="CF300" i="82"/>
  <c r="CG300" i="82"/>
  <c r="CH300" i="82"/>
  <c r="CI300" i="82"/>
  <c r="CJ300" i="82"/>
  <c r="CK300" i="82"/>
  <c r="CL300" i="82"/>
  <c r="CM300" i="82"/>
  <c r="CN300" i="82"/>
  <c r="CO300" i="82"/>
  <c r="CP300" i="82"/>
  <c r="CQ300" i="82"/>
  <c r="CR300" i="82"/>
  <c r="CS300" i="82"/>
  <c r="CT300" i="82"/>
  <c r="CU300" i="82"/>
  <c r="CV300" i="82"/>
  <c r="CW300" i="82"/>
  <c r="CX300" i="82"/>
  <c r="CY300" i="82"/>
  <c r="E300" i="82"/>
  <c r="F300" i="82"/>
  <c r="D300" i="82"/>
  <c r="F235" i="82"/>
  <c r="G235" i="82"/>
  <c r="H235" i="82"/>
  <c r="I235" i="82"/>
  <c r="J235" i="82"/>
  <c r="K235" i="82"/>
  <c r="L235" i="82"/>
  <c r="M235" i="82"/>
  <c r="N235" i="82"/>
  <c r="N284" i="82" s="1"/>
  <c r="N290" i="82" s="1"/>
  <c r="O235" i="82"/>
  <c r="P235" i="82"/>
  <c r="Q235" i="82"/>
  <c r="Q284" i="82" s="1"/>
  <c r="Q290" i="82" s="1"/>
  <c r="R235" i="82"/>
  <c r="S235" i="82"/>
  <c r="T235" i="82"/>
  <c r="U235" i="82"/>
  <c r="V235" i="82"/>
  <c r="W235" i="82"/>
  <c r="X235" i="82"/>
  <c r="Y235" i="82"/>
  <c r="Z235" i="82"/>
  <c r="AA235" i="82"/>
  <c r="AB235" i="82"/>
  <c r="AC235" i="82"/>
  <c r="AD235" i="82"/>
  <c r="AD284" i="82" s="1"/>
  <c r="AD290" i="82" s="1"/>
  <c r="AE235" i="82"/>
  <c r="AF235" i="82"/>
  <c r="AG235" i="82"/>
  <c r="AG284" i="82" s="1"/>
  <c r="AG290" i="82" s="1"/>
  <c r="AH235" i="82"/>
  <c r="AH300" i="82" s="1"/>
  <c r="AI235" i="82"/>
  <c r="AJ235" i="82"/>
  <c r="AK235" i="82"/>
  <c r="AL235" i="82"/>
  <c r="AM235" i="82"/>
  <c r="AN235" i="82"/>
  <c r="AO235" i="82"/>
  <c r="AO284" i="82" s="1"/>
  <c r="AO290" i="82" s="1"/>
  <c r="AP235" i="82"/>
  <c r="AQ235" i="82"/>
  <c r="AR235" i="82"/>
  <c r="AS235" i="82"/>
  <c r="AT235" i="82"/>
  <c r="AU235" i="82"/>
  <c r="AV235" i="82"/>
  <c r="AW235" i="82"/>
  <c r="AX235" i="82"/>
  <c r="AY235" i="82"/>
  <c r="AY300" i="82" s="1"/>
  <c r="AZ235" i="82"/>
  <c r="BA235" i="82"/>
  <c r="BB235" i="82"/>
  <c r="BC235" i="82"/>
  <c r="BD235" i="82"/>
  <c r="BE235" i="82"/>
  <c r="BE284" i="82" s="1"/>
  <c r="BE290" i="82" s="1"/>
  <c r="BF235" i="82"/>
  <c r="BG235" i="82"/>
  <c r="BH235" i="82"/>
  <c r="BI235" i="82"/>
  <c r="BJ235" i="82"/>
  <c r="BK235" i="82"/>
  <c r="BL235" i="82"/>
  <c r="BM235" i="82"/>
  <c r="BM284" i="82" s="1"/>
  <c r="BM290" i="82" s="1"/>
  <c r="BN235" i="82"/>
  <c r="BO235" i="82"/>
  <c r="BP235" i="82"/>
  <c r="BQ235" i="82"/>
  <c r="BR235" i="82"/>
  <c r="BS235" i="82"/>
  <c r="BT235" i="82"/>
  <c r="BU235" i="82"/>
  <c r="BU284" i="82" s="1"/>
  <c r="BU290" i="82" s="1"/>
  <c r="BV235" i="82"/>
  <c r="BW235" i="82"/>
  <c r="BX235" i="82"/>
  <c r="BY235" i="82"/>
  <c r="BZ235" i="82"/>
  <c r="CA235" i="82"/>
  <c r="CB235" i="82"/>
  <c r="CC235" i="82"/>
  <c r="CD235" i="82"/>
  <c r="CE235" i="82"/>
  <c r="CF235" i="82"/>
  <c r="CG235" i="82"/>
  <c r="CH235" i="82"/>
  <c r="CI235" i="82"/>
  <c r="CJ235" i="82"/>
  <c r="CK235" i="82"/>
  <c r="CK284" i="82" s="1"/>
  <c r="CK290" i="82" s="1"/>
  <c r="CL235" i="82"/>
  <c r="CM235" i="82"/>
  <c r="CN235" i="82"/>
  <c r="CO235" i="82"/>
  <c r="CP235" i="82"/>
  <c r="CQ235" i="82"/>
  <c r="CR235" i="82"/>
  <c r="CS235" i="82"/>
  <c r="CS284" i="82" s="1"/>
  <c r="CS290" i="82" s="1"/>
  <c r="CT235" i="82"/>
  <c r="CU235" i="82"/>
  <c r="CV235" i="82"/>
  <c r="CW235" i="82"/>
  <c r="CX235" i="82"/>
  <c r="CY235" i="82"/>
  <c r="F282" i="82"/>
  <c r="G282" i="82"/>
  <c r="H282" i="82"/>
  <c r="I282" i="82"/>
  <c r="J282" i="82"/>
  <c r="K282" i="82"/>
  <c r="L282" i="82"/>
  <c r="M282" i="82"/>
  <c r="N282" i="82"/>
  <c r="O282" i="82"/>
  <c r="P282" i="82"/>
  <c r="Q282" i="82"/>
  <c r="R282" i="82"/>
  <c r="S282" i="82"/>
  <c r="T282" i="82"/>
  <c r="U282" i="82"/>
  <c r="V282" i="82"/>
  <c r="W282" i="82"/>
  <c r="X282" i="82"/>
  <c r="Y282" i="82"/>
  <c r="Z282" i="82"/>
  <c r="AA282" i="82"/>
  <c r="AB282" i="82"/>
  <c r="AC282" i="82"/>
  <c r="AD282" i="82"/>
  <c r="AE282" i="82"/>
  <c r="AF282" i="82"/>
  <c r="AG282" i="82"/>
  <c r="AI282" i="82"/>
  <c r="AJ282" i="82"/>
  <c r="AK282" i="82"/>
  <c r="AL282" i="82"/>
  <c r="AM282" i="82"/>
  <c r="AN282" i="82"/>
  <c r="AO282" i="82"/>
  <c r="AP282" i="82"/>
  <c r="AQ282" i="82"/>
  <c r="AR282" i="82"/>
  <c r="AS282" i="82"/>
  <c r="AT282" i="82"/>
  <c r="AU282" i="82"/>
  <c r="AV282" i="82"/>
  <c r="AW282" i="82"/>
  <c r="AX282" i="82"/>
  <c r="AZ282" i="82"/>
  <c r="BA282" i="82"/>
  <c r="BB282" i="82"/>
  <c r="BC282" i="82"/>
  <c r="BD282" i="82"/>
  <c r="BE282" i="82"/>
  <c r="BF282" i="82"/>
  <c r="BG282" i="82"/>
  <c r="BH282" i="82"/>
  <c r="BI282" i="82"/>
  <c r="BJ282" i="82"/>
  <c r="BK282" i="82"/>
  <c r="BL282" i="82"/>
  <c r="BM282" i="82"/>
  <c r="BN282" i="82"/>
  <c r="BO282" i="82"/>
  <c r="BP282" i="82"/>
  <c r="BQ282" i="82"/>
  <c r="BR282" i="82"/>
  <c r="BS282" i="82"/>
  <c r="BT282" i="82"/>
  <c r="BU282" i="82"/>
  <c r="BV282" i="82"/>
  <c r="BW282" i="82"/>
  <c r="BX282" i="82"/>
  <c r="BY282" i="82"/>
  <c r="BZ282" i="82"/>
  <c r="CA282" i="82"/>
  <c r="CB282" i="82"/>
  <c r="CC282" i="82"/>
  <c r="CD282" i="82"/>
  <c r="CE282" i="82"/>
  <c r="CF282" i="82"/>
  <c r="CG282" i="82"/>
  <c r="CH282" i="82"/>
  <c r="CI282" i="82"/>
  <c r="CJ282" i="82"/>
  <c r="CK282" i="82"/>
  <c r="CL282" i="82"/>
  <c r="CM282" i="82"/>
  <c r="CN282" i="82"/>
  <c r="CO282" i="82"/>
  <c r="CP282" i="82"/>
  <c r="CQ282" i="82"/>
  <c r="CR282" i="82"/>
  <c r="CS282" i="82"/>
  <c r="CT282" i="82"/>
  <c r="CU282" i="82"/>
  <c r="CV282" i="82"/>
  <c r="CW282" i="82"/>
  <c r="CX282" i="82"/>
  <c r="CY282" i="82"/>
  <c r="F284" i="82"/>
  <c r="F290" i="82" s="1"/>
  <c r="G284" i="82"/>
  <c r="H284" i="82"/>
  <c r="H290" i="82" s="1"/>
  <c r="I284" i="82"/>
  <c r="K284" i="82"/>
  <c r="K290" i="82" s="1"/>
  <c r="L284" i="82"/>
  <c r="L290" i="82" s="1"/>
  <c r="O284" i="82"/>
  <c r="O290" i="82" s="1"/>
  <c r="P284" i="82"/>
  <c r="P290" i="82" s="1"/>
  <c r="S284" i="82"/>
  <c r="T284" i="82"/>
  <c r="T290" i="82" s="1"/>
  <c r="V284" i="82"/>
  <c r="V290" i="82" s="1"/>
  <c r="W284" i="82"/>
  <c r="X284" i="82"/>
  <c r="X290" i="82" s="1"/>
  <c r="Y284" i="82"/>
  <c r="AA284" i="82"/>
  <c r="AA290" i="82" s="1"/>
  <c r="AB284" i="82"/>
  <c r="AB290" i="82" s="1"/>
  <c r="AE284" i="82"/>
  <c r="AE290" i="82" s="1"/>
  <c r="AF284" i="82"/>
  <c r="AF290" i="82" s="1"/>
  <c r="AI284" i="82"/>
  <c r="AI290" i="82" s="1"/>
  <c r="AJ284" i="82"/>
  <c r="AJ290" i="82" s="1"/>
  <c r="AM284" i="82"/>
  <c r="AN284" i="82"/>
  <c r="AN290" i="82" s="1"/>
  <c r="AQ284" i="82"/>
  <c r="AQ290" i="82" s="1"/>
  <c r="AR284" i="82"/>
  <c r="AR290" i="82" s="1"/>
  <c r="AU284" i="82"/>
  <c r="AV284" i="82"/>
  <c r="AV290" i="82" s="1"/>
  <c r="AW284" i="82"/>
  <c r="AW290" i="82" s="1"/>
  <c r="AZ284" i="82"/>
  <c r="AZ290" i="82" s="1"/>
  <c r="BC284" i="82"/>
  <c r="BD284" i="82"/>
  <c r="BD290" i="82" s="1"/>
  <c r="BG284" i="82"/>
  <c r="BG290" i="82" s="1"/>
  <c r="BH284" i="82"/>
  <c r="BH290" i="82" s="1"/>
  <c r="BK284" i="82"/>
  <c r="BK290" i="82" s="1"/>
  <c r="BL284" i="82"/>
  <c r="BL290" i="82" s="1"/>
  <c r="BO284" i="82"/>
  <c r="BO290" i="82" s="1"/>
  <c r="BP284" i="82"/>
  <c r="BP290" i="82" s="1"/>
  <c r="BS284" i="82"/>
  <c r="BT284" i="82"/>
  <c r="BT290" i="82" s="1"/>
  <c r="BW284" i="82"/>
  <c r="BW290" i="82" s="1"/>
  <c r="BX284" i="82"/>
  <c r="BX290" i="82" s="1"/>
  <c r="CA284" i="82"/>
  <c r="CB284" i="82"/>
  <c r="CC284" i="82"/>
  <c r="CC290" i="82" s="1"/>
  <c r="CE284" i="82"/>
  <c r="CE290" i="82" s="1"/>
  <c r="CF284" i="82"/>
  <c r="CF290" i="82" s="1"/>
  <c r="CI284" i="82"/>
  <c r="CJ284" i="82"/>
  <c r="CJ290" i="82" s="1"/>
  <c r="CM284" i="82"/>
  <c r="CM290" i="82" s="1"/>
  <c r="CN284" i="82"/>
  <c r="CN290" i="82" s="1"/>
  <c r="CQ284" i="82"/>
  <c r="CQ290" i="82" s="1"/>
  <c r="CR284" i="82"/>
  <c r="CR290" i="82" s="1"/>
  <c r="CU284" i="82"/>
  <c r="CU290" i="82" s="1"/>
  <c r="CV284" i="82"/>
  <c r="CV290" i="82" s="1"/>
  <c r="CY284" i="82"/>
  <c r="CY290" i="82" s="1"/>
  <c r="G290" i="82"/>
  <c r="I290" i="82"/>
  <c r="S290" i="82"/>
  <c r="W290" i="82"/>
  <c r="Y290" i="82"/>
  <c r="AM290" i="82"/>
  <c r="AU290" i="82"/>
  <c r="BC290" i="82"/>
  <c r="BS290" i="82"/>
  <c r="CA290" i="82"/>
  <c r="CB290" i="82"/>
  <c r="CI290" i="82"/>
  <c r="F237" i="82"/>
  <c r="G237" i="82"/>
  <c r="H237" i="82"/>
  <c r="I237" i="82"/>
  <c r="J237" i="82"/>
  <c r="K237" i="82"/>
  <c r="L237" i="82"/>
  <c r="M237" i="82"/>
  <c r="N237" i="82"/>
  <c r="O237" i="82"/>
  <c r="P237" i="82"/>
  <c r="Q237" i="82"/>
  <c r="R237" i="82"/>
  <c r="S237" i="82"/>
  <c r="T237" i="82"/>
  <c r="U237" i="82"/>
  <c r="V237" i="82"/>
  <c r="W237" i="82"/>
  <c r="X237" i="82"/>
  <c r="Y237" i="82"/>
  <c r="Z237" i="82"/>
  <c r="AA237" i="82"/>
  <c r="AB237" i="82"/>
  <c r="AC237" i="82"/>
  <c r="AD237" i="82"/>
  <c r="AE237" i="82"/>
  <c r="AF237" i="82"/>
  <c r="AG237" i="82"/>
  <c r="AH237" i="82"/>
  <c r="AI237" i="82"/>
  <c r="AJ237" i="82"/>
  <c r="AK237" i="82"/>
  <c r="AL237" i="82"/>
  <c r="AM237" i="82"/>
  <c r="AN237" i="82"/>
  <c r="AO237" i="82"/>
  <c r="AP237" i="82"/>
  <c r="AQ237" i="82"/>
  <c r="AR237" i="82"/>
  <c r="AS237" i="82"/>
  <c r="AT237" i="82"/>
  <c r="AU237" i="82"/>
  <c r="AV237" i="82"/>
  <c r="AW237" i="82"/>
  <c r="AX237" i="82"/>
  <c r="AY237" i="82"/>
  <c r="AZ237" i="82"/>
  <c r="BA237" i="82"/>
  <c r="BB237" i="82"/>
  <c r="BC237" i="82"/>
  <c r="BD237" i="82"/>
  <c r="BE237" i="82"/>
  <c r="BF237" i="82"/>
  <c r="BG237" i="82"/>
  <c r="BH237" i="82"/>
  <c r="BI237" i="82"/>
  <c r="BJ237" i="82"/>
  <c r="BK237" i="82"/>
  <c r="BL237" i="82"/>
  <c r="BM237" i="82"/>
  <c r="BN237" i="82"/>
  <c r="BO237" i="82"/>
  <c r="BP237" i="82"/>
  <c r="BQ237" i="82"/>
  <c r="BR237" i="82"/>
  <c r="BS237" i="82"/>
  <c r="BT237" i="82"/>
  <c r="BU237" i="82"/>
  <c r="BV237" i="82"/>
  <c r="BW237" i="82"/>
  <c r="BX237" i="82"/>
  <c r="BY237" i="82"/>
  <c r="BZ237" i="82"/>
  <c r="CA237" i="82"/>
  <c r="CB237" i="82"/>
  <c r="CC237" i="82"/>
  <c r="CD237" i="82"/>
  <c r="CE237" i="82"/>
  <c r="CF237" i="82"/>
  <c r="CG237" i="82"/>
  <c r="CH237" i="82"/>
  <c r="CI237" i="82"/>
  <c r="CJ237" i="82"/>
  <c r="CK237" i="82"/>
  <c r="CL237" i="82"/>
  <c r="CM237" i="82"/>
  <c r="CN237" i="82"/>
  <c r="CO237" i="82"/>
  <c r="CP237" i="82"/>
  <c r="CQ237" i="82"/>
  <c r="CR237" i="82"/>
  <c r="CS237" i="82"/>
  <c r="CT237" i="82"/>
  <c r="CU237" i="82"/>
  <c r="CV237" i="82"/>
  <c r="CW237" i="82"/>
  <c r="CX237" i="82"/>
  <c r="CY237" i="82"/>
  <c r="F238" i="82"/>
  <c r="G238" i="82"/>
  <c r="H238" i="82"/>
  <c r="I238" i="82"/>
  <c r="J238" i="82"/>
  <c r="K238" i="82"/>
  <c r="L238" i="82"/>
  <c r="M238" i="82"/>
  <c r="N238" i="82"/>
  <c r="O238" i="82"/>
  <c r="P238" i="82"/>
  <c r="Q238" i="82"/>
  <c r="R238" i="82"/>
  <c r="S238" i="82"/>
  <c r="T238" i="82"/>
  <c r="U238" i="82"/>
  <c r="V238" i="82"/>
  <c r="W238" i="82"/>
  <c r="X238" i="82"/>
  <c r="Y238" i="82"/>
  <c r="Z238" i="82"/>
  <c r="AA238" i="82"/>
  <c r="AB238" i="82"/>
  <c r="AC238" i="82"/>
  <c r="AD238" i="82"/>
  <c r="AE238" i="82"/>
  <c r="AF238" i="82"/>
  <c r="AG238" i="82"/>
  <c r="AH238" i="82"/>
  <c r="AI238" i="82"/>
  <c r="AJ238" i="82"/>
  <c r="AK238" i="82"/>
  <c r="AL238" i="82"/>
  <c r="AM238" i="82"/>
  <c r="AN238" i="82"/>
  <c r="AO238" i="82"/>
  <c r="AP238" i="82"/>
  <c r="AQ238" i="82"/>
  <c r="AR238" i="82"/>
  <c r="AS238" i="82"/>
  <c r="AT238" i="82"/>
  <c r="AU238" i="82"/>
  <c r="AV238" i="82"/>
  <c r="AW238" i="82"/>
  <c r="AX238" i="82"/>
  <c r="AY238" i="82"/>
  <c r="AY282" i="82" s="1"/>
  <c r="AY284" i="82" s="1"/>
  <c r="AY290" i="82" s="1"/>
  <c r="AZ238" i="82"/>
  <c r="BA238" i="82"/>
  <c r="BB238" i="82"/>
  <c r="BC238" i="82"/>
  <c r="BD238" i="82"/>
  <c r="BE238" i="82"/>
  <c r="BF238" i="82"/>
  <c r="BG238" i="82"/>
  <c r="BH238" i="82"/>
  <c r="BI238" i="82"/>
  <c r="BJ238" i="82"/>
  <c r="BK238" i="82"/>
  <c r="BL238" i="82"/>
  <c r="BM238" i="82"/>
  <c r="BN238" i="82"/>
  <c r="BO238" i="82"/>
  <c r="BP238" i="82"/>
  <c r="BQ238" i="82"/>
  <c r="BR238" i="82"/>
  <c r="BS238" i="82"/>
  <c r="BT238" i="82"/>
  <c r="BU238" i="82"/>
  <c r="BV238" i="82"/>
  <c r="BW238" i="82"/>
  <c r="BX238" i="82"/>
  <c r="BY238" i="82"/>
  <c r="BZ238" i="82"/>
  <c r="CA238" i="82"/>
  <c r="CB238" i="82"/>
  <c r="CC238" i="82"/>
  <c r="CD238" i="82"/>
  <c r="CE238" i="82"/>
  <c r="CF238" i="82"/>
  <c r="CG238" i="82"/>
  <c r="CH238" i="82"/>
  <c r="CI238" i="82"/>
  <c r="CJ238" i="82"/>
  <c r="CK238" i="82"/>
  <c r="CL238" i="82"/>
  <c r="CM238" i="82"/>
  <c r="CN238" i="82"/>
  <c r="CO238" i="82"/>
  <c r="CP238" i="82"/>
  <c r="CQ238" i="82"/>
  <c r="CR238" i="82"/>
  <c r="CS238" i="82"/>
  <c r="CT238" i="82"/>
  <c r="CU238" i="82"/>
  <c r="CV238" i="82"/>
  <c r="CW238" i="82"/>
  <c r="CX238" i="82"/>
  <c r="CY238" i="82"/>
  <c r="F239" i="82"/>
  <c r="G239" i="82"/>
  <c r="H239" i="82"/>
  <c r="I239" i="82"/>
  <c r="J239" i="82"/>
  <c r="K239" i="82"/>
  <c r="L239" i="82"/>
  <c r="M239" i="82"/>
  <c r="N239" i="82"/>
  <c r="O239" i="82"/>
  <c r="P239" i="82"/>
  <c r="Q239" i="82"/>
  <c r="R239" i="82"/>
  <c r="S239" i="82"/>
  <c r="T239" i="82"/>
  <c r="U239" i="82"/>
  <c r="V239" i="82"/>
  <c r="W239" i="82"/>
  <c r="X239" i="82"/>
  <c r="Y239" i="82"/>
  <c r="Z239" i="82"/>
  <c r="AA239" i="82"/>
  <c r="AB239" i="82"/>
  <c r="AC239" i="82"/>
  <c r="AD239" i="82"/>
  <c r="AE239" i="82"/>
  <c r="AF239" i="82"/>
  <c r="AG239" i="82"/>
  <c r="AH239" i="82"/>
  <c r="AI239" i="82"/>
  <c r="AJ239" i="82"/>
  <c r="AK239" i="82"/>
  <c r="AL239" i="82"/>
  <c r="AM239" i="82"/>
  <c r="AN239" i="82"/>
  <c r="AO239" i="82"/>
  <c r="AP239" i="82"/>
  <c r="AQ239" i="82"/>
  <c r="AR239" i="82"/>
  <c r="AS239" i="82"/>
  <c r="AT239" i="82"/>
  <c r="AU239" i="82"/>
  <c r="AV239" i="82"/>
  <c r="AW239" i="82"/>
  <c r="AX239" i="82"/>
  <c r="AY239" i="82"/>
  <c r="AZ239" i="82"/>
  <c r="BA239" i="82"/>
  <c r="BB239" i="82"/>
  <c r="BC239" i="82"/>
  <c r="BD239" i="82"/>
  <c r="BE239" i="82"/>
  <c r="BF239" i="82"/>
  <c r="BG239" i="82"/>
  <c r="BH239" i="82"/>
  <c r="BI239" i="82"/>
  <c r="BJ239" i="82"/>
  <c r="BK239" i="82"/>
  <c r="BL239" i="82"/>
  <c r="BM239" i="82"/>
  <c r="BN239" i="82"/>
  <c r="BO239" i="82"/>
  <c r="BP239" i="82"/>
  <c r="BQ239" i="82"/>
  <c r="BR239" i="82"/>
  <c r="BS239" i="82"/>
  <c r="BT239" i="82"/>
  <c r="BU239" i="82"/>
  <c r="BV239" i="82"/>
  <c r="BW239" i="82"/>
  <c r="BX239" i="82"/>
  <c r="BY239" i="82"/>
  <c r="BZ239" i="82"/>
  <c r="CA239" i="82"/>
  <c r="CB239" i="82"/>
  <c r="CC239" i="82"/>
  <c r="CD239" i="82"/>
  <c r="CE239" i="82"/>
  <c r="CF239" i="82"/>
  <c r="CG239" i="82"/>
  <c r="CH239" i="82"/>
  <c r="CI239" i="82"/>
  <c r="CJ239" i="82"/>
  <c r="CK239" i="82"/>
  <c r="CL239" i="82"/>
  <c r="CM239" i="82"/>
  <c r="CN239" i="82"/>
  <c r="CO239" i="82"/>
  <c r="CP239" i="82"/>
  <c r="CQ239" i="82"/>
  <c r="CR239" i="82"/>
  <c r="CS239" i="82"/>
  <c r="CT239" i="82"/>
  <c r="CU239" i="82"/>
  <c r="CV239" i="82"/>
  <c r="CW239" i="82"/>
  <c r="CX239" i="82"/>
  <c r="CY239" i="82"/>
  <c r="F240" i="82"/>
  <c r="G240" i="82"/>
  <c r="H240" i="82"/>
  <c r="I240" i="82"/>
  <c r="J240" i="82"/>
  <c r="K240" i="82"/>
  <c r="L240" i="82"/>
  <c r="M240" i="82"/>
  <c r="N240" i="82"/>
  <c r="O240" i="82"/>
  <c r="P240" i="82"/>
  <c r="Q240" i="82"/>
  <c r="R240" i="82"/>
  <c r="S240" i="82"/>
  <c r="T240" i="82"/>
  <c r="U240" i="82"/>
  <c r="V240" i="82"/>
  <c r="W240" i="82"/>
  <c r="X240" i="82"/>
  <c r="Y240" i="82"/>
  <c r="Z240" i="82"/>
  <c r="AA240" i="82"/>
  <c r="AB240" i="82"/>
  <c r="AC240" i="82"/>
  <c r="AD240" i="82"/>
  <c r="AE240" i="82"/>
  <c r="AF240" i="82"/>
  <c r="AG240" i="82"/>
  <c r="AH240" i="82"/>
  <c r="AH282" i="82" s="1"/>
  <c r="AI240" i="82"/>
  <c r="AJ240" i="82"/>
  <c r="AK240" i="82"/>
  <c r="AL240" i="82"/>
  <c r="AM240" i="82"/>
  <c r="AN240" i="82"/>
  <c r="AO240" i="82"/>
  <c r="AP240" i="82"/>
  <c r="AQ240" i="82"/>
  <c r="AR240" i="82"/>
  <c r="AS240" i="82"/>
  <c r="AT240" i="82"/>
  <c r="AU240" i="82"/>
  <c r="AV240" i="82"/>
  <c r="AW240" i="82"/>
  <c r="AX240" i="82"/>
  <c r="AY240" i="82"/>
  <c r="AZ240" i="82"/>
  <c r="BA240" i="82"/>
  <c r="BB240" i="82"/>
  <c r="BC240" i="82"/>
  <c r="BD240" i="82"/>
  <c r="BE240" i="82"/>
  <c r="BF240" i="82"/>
  <c r="BG240" i="82"/>
  <c r="BH240" i="82"/>
  <c r="BI240" i="82"/>
  <c r="BJ240" i="82"/>
  <c r="BK240" i="82"/>
  <c r="BL240" i="82"/>
  <c r="BM240" i="82"/>
  <c r="BN240" i="82"/>
  <c r="BO240" i="82"/>
  <c r="BP240" i="82"/>
  <c r="BQ240" i="82"/>
  <c r="BR240" i="82"/>
  <c r="BS240" i="82"/>
  <c r="BT240" i="82"/>
  <c r="BU240" i="82"/>
  <c r="BV240" i="82"/>
  <c r="BW240" i="82"/>
  <c r="BX240" i="82"/>
  <c r="BY240" i="82"/>
  <c r="BZ240" i="82"/>
  <c r="CA240" i="82"/>
  <c r="CB240" i="82"/>
  <c r="CC240" i="82"/>
  <c r="CD240" i="82"/>
  <c r="CE240" i="82"/>
  <c r="CF240" i="82"/>
  <c r="CG240" i="82"/>
  <c r="CH240" i="82"/>
  <c r="CI240" i="82"/>
  <c r="CJ240" i="82"/>
  <c r="CK240" i="82"/>
  <c r="CL240" i="82"/>
  <c r="CM240" i="82"/>
  <c r="CN240" i="82"/>
  <c r="CO240" i="82"/>
  <c r="CP240" i="82"/>
  <c r="CQ240" i="82"/>
  <c r="CR240" i="82"/>
  <c r="CS240" i="82"/>
  <c r="CT240" i="82"/>
  <c r="CU240" i="82"/>
  <c r="CV240" i="82"/>
  <c r="CW240" i="82"/>
  <c r="CX240" i="82"/>
  <c r="CY240" i="82"/>
  <c r="F241" i="82"/>
  <c r="G241" i="82"/>
  <c r="H241" i="82"/>
  <c r="I241" i="82"/>
  <c r="J241" i="82"/>
  <c r="K241" i="82"/>
  <c r="L241" i="82"/>
  <c r="M241" i="82"/>
  <c r="N241" i="82"/>
  <c r="O241" i="82"/>
  <c r="P241" i="82"/>
  <c r="Q241" i="82"/>
  <c r="R241" i="82"/>
  <c r="S241" i="82"/>
  <c r="T241" i="82"/>
  <c r="U241" i="82"/>
  <c r="V241" i="82"/>
  <c r="W241" i="82"/>
  <c r="X241" i="82"/>
  <c r="Y241" i="82"/>
  <c r="Z241" i="82"/>
  <c r="AA241" i="82"/>
  <c r="AB241" i="82"/>
  <c r="AC241" i="82"/>
  <c r="AD241" i="82"/>
  <c r="AE241" i="82"/>
  <c r="AF241" i="82"/>
  <c r="AG241" i="82"/>
  <c r="AH241" i="82"/>
  <c r="AI241" i="82"/>
  <c r="AJ241" i="82"/>
  <c r="AK241" i="82"/>
  <c r="AL241" i="82"/>
  <c r="AM241" i="82"/>
  <c r="AN241" i="82"/>
  <c r="AO241" i="82"/>
  <c r="AP241" i="82"/>
  <c r="AQ241" i="82"/>
  <c r="AR241" i="82"/>
  <c r="AS241" i="82"/>
  <c r="AT241" i="82"/>
  <c r="AU241" i="82"/>
  <c r="AV241" i="82"/>
  <c r="AW241" i="82"/>
  <c r="AX241" i="82"/>
  <c r="AY241" i="82"/>
  <c r="AZ241" i="82"/>
  <c r="BA241" i="82"/>
  <c r="BB241" i="82"/>
  <c r="BC241" i="82"/>
  <c r="BD241" i="82"/>
  <c r="BE241" i="82"/>
  <c r="BF241" i="82"/>
  <c r="BG241" i="82"/>
  <c r="BH241" i="82"/>
  <c r="BI241" i="82"/>
  <c r="BJ241" i="82"/>
  <c r="BK241" i="82"/>
  <c r="BL241" i="82"/>
  <c r="BM241" i="82"/>
  <c r="BN241" i="82"/>
  <c r="BO241" i="82"/>
  <c r="BP241" i="82"/>
  <c r="BQ241" i="82"/>
  <c r="BR241" i="82"/>
  <c r="BS241" i="82"/>
  <c r="BT241" i="82"/>
  <c r="BU241" i="82"/>
  <c r="BV241" i="82"/>
  <c r="BW241" i="82"/>
  <c r="BX241" i="82"/>
  <c r="BY241" i="82"/>
  <c r="BZ241" i="82"/>
  <c r="CA241" i="82"/>
  <c r="CB241" i="82"/>
  <c r="CC241" i="82"/>
  <c r="CD241" i="82"/>
  <c r="CE241" i="82"/>
  <c r="CF241" i="82"/>
  <c r="CG241" i="82"/>
  <c r="CH241" i="82"/>
  <c r="CI241" i="82"/>
  <c r="CJ241" i="82"/>
  <c r="CK241" i="82"/>
  <c r="CL241" i="82"/>
  <c r="CM241" i="82"/>
  <c r="CN241" i="82"/>
  <c r="CO241" i="82"/>
  <c r="CP241" i="82"/>
  <c r="CQ241" i="82"/>
  <c r="CR241" i="82"/>
  <c r="CS241" i="82"/>
  <c r="CT241" i="82"/>
  <c r="CU241" i="82"/>
  <c r="CV241" i="82"/>
  <c r="CW241" i="82"/>
  <c r="CX241" i="82"/>
  <c r="CY241" i="82"/>
  <c r="F242" i="82"/>
  <c r="G242" i="82"/>
  <c r="H242" i="82"/>
  <c r="I242" i="82"/>
  <c r="J242" i="82"/>
  <c r="K242" i="82"/>
  <c r="L242" i="82"/>
  <c r="M242" i="82"/>
  <c r="N242" i="82"/>
  <c r="O242" i="82"/>
  <c r="P242" i="82"/>
  <c r="Q242" i="82"/>
  <c r="R242" i="82"/>
  <c r="S242" i="82"/>
  <c r="T242" i="82"/>
  <c r="U242" i="82"/>
  <c r="V242" i="82"/>
  <c r="W242" i="82"/>
  <c r="X242" i="82"/>
  <c r="Y242" i="82"/>
  <c r="Z242" i="82"/>
  <c r="AA242" i="82"/>
  <c r="AB242" i="82"/>
  <c r="AC242" i="82"/>
  <c r="AD242" i="82"/>
  <c r="AE242" i="82"/>
  <c r="AF242" i="82"/>
  <c r="AG242" i="82"/>
  <c r="AH242" i="82"/>
  <c r="AI242" i="82"/>
  <c r="AJ242" i="82"/>
  <c r="AK242" i="82"/>
  <c r="AL242" i="82"/>
  <c r="AM242" i="82"/>
  <c r="AN242" i="82"/>
  <c r="AO242" i="82"/>
  <c r="AP242" i="82"/>
  <c r="AQ242" i="82"/>
  <c r="AR242" i="82"/>
  <c r="AS242" i="82"/>
  <c r="AT242" i="82"/>
  <c r="AU242" i="82"/>
  <c r="AV242" i="82"/>
  <c r="AW242" i="82"/>
  <c r="AX242" i="82"/>
  <c r="AY242" i="82"/>
  <c r="AZ242" i="82"/>
  <c r="BA242" i="82"/>
  <c r="BB242" i="82"/>
  <c r="BC242" i="82"/>
  <c r="BD242" i="82"/>
  <c r="BE242" i="82"/>
  <c r="BF242" i="82"/>
  <c r="BG242" i="82"/>
  <c r="BH242" i="82"/>
  <c r="BI242" i="82"/>
  <c r="BJ242" i="82"/>
  <c r="BK242" i="82"/>
  <c r="BL242" i="82"/>
  <c r="BM242" i="82"/>
  <c r="BN242" i="82"/>
  <c r="BO242" i="82"/>
  <c r="BP242" i="82"/>
  <c r="BQ242" i="82"/>
  <c r="BR242" i="82"/>
  <c r="BS242" i="82"/>
  <c r="BT242" i="82"/>
  <c r="BU242" i="82"/>
  <c r="BV242" i="82"/>
  <c r="BW242" i="82"/>
  <c r="BX242" i="82"/>
  <c r="BY242" i="82"/>
  <c r="BZ242" i="82"/>
  <c r="CA242" i="82"/>
  <c r="CB242" i="82"/>
  <c r="CC242" i="82"/>
  <c r="CD242" i="82"/>
  <c r="CE242" i="82"/>
  <c r="CF242" i="82"/>
  <c r="CG242" i="82"/>
  <c r="CH242" i="82"/>
  <c r="CI242" i="82"/>
  <c r="CJ242" i="82"/>
  <c r="CK242" i="82"/>
  <c r="CL242" i="82"/>
  <c r="CM242" i="82"/>
  <c r="CN242" i="82"/>
  <c r="CO242" i="82"/>
  <c r="CP242" i="82"/>
  <c r="CQ242" i="82"/>
  <c r="CR242" i="82"/>
  <c r="CS242" i="82"/>
  <c r="CT242" i="82"/>
  <c r="CU242" i="82"/>
  <c r="CV242" i="82"/>
  <c r="CW242" i="82"/>
  <c r="CX242" i="82"/>
  <c r="CY242" i="82"/>
  <c r="F243" i="82"/>
  <c r="G243" i="82"/>
  <c r="H243" i="82"/>
  <c r="I243" i="82"/>
  <c r="J243" i="82"/>
  <c r="K243" i="82"/>
  <c r="L243" i="82"/>
  <c r="M243" i="82"/>
  <c r="N243" i="82"/>
  <c r="O243" i="82"/>
  <c r="P243" i="82"/>
  <c r="Q243" i="82"/>
  <c r="R243" i="82"/>
  <c r="S243" i="82"/>
  <c r="T243" i="82"/>
  <c r="U243" i="82"/>
  <c r="V243" i="82"/>
  <c r="W243" i="82"/>
  <c r="X243" i="82"/>
  <c r="Y243" i="82"/>
  <c r="Z243" i="82"/>
  <c r="AA243" i="82"/>
  <c r="AB243" i="82"/>
  <c r="AC243" i="82"/>
  <c r="AD243" i="82"/>
  <c r="AE243" i="82"/>
  <c r="AF243" i="82"/>
  <c r="AG243" i="82"/>
  <c r="AH243" i="82"/>
  <c r="AI243" i="82"/>
  <c r="AJ243" i="82"/>
  <c r="AK243" i="82"/>
  <c r="AL243" i="82"/>
  <c r="AM243" i="82"/>
  <c r="AN243" i="82"/>
  <c r="AO243" i="82"/>
  <c r="AP243" i="82"/>
  <c r="AQ243" i="82"/>
  <c r="AR243" i="82"/>
  <c r="AS243" i="82"/>
  <c r="AT243" i="82"/>
  <c r="AU243" i="82"/>
  <c r="AV243" i="82"/>
  <c r="AW243" i="82"/>
  <c r="AX243" i="82"/>
  <c r="AY243" i="82"/>
  <c r="AZ243" i="82"/>
  <c r="BA243" i="82"/>
  <c r="BB243" i="82"/>
  <c r="BC243" i="82"/>
  <c r="BD243" i="82"/>
  <c r="BE243" i="82"/>
  <c r="BF243" i="82"/>
  <c r="BG243" i="82"/>
  <c r="BH243" i="82"/>
  <c r="BI243" i="82"/>
  <c r="BJ243" i="82"/>
  <c r="BK243" i="82"/>
  <c r="BL243" i="82"/>
  <c r="BM243" i="82"/>
  <c r="BN243" i="82"/>
  <c r="BO243" i="82"/>
  <c r="BP243" i="82"/>
  <c r="BQ243" i="82"/>
  <c r="BR243" i="82"/>
  <c r="BS243" i="82"/>
  <c r="BT243" i="82"/>
  <c r="BU243" i="82"/>
  <c r="BV243" i="82"/>
  <c r="BW243" i="82"/>
  <c r="BX243" i="82"/>
  <c r="BY243" i="82"/>
  <c r="BZ243" i="82"/>
  <c r="CA243" i="82"/>
  <c r="CB243" i="82"/>
  <c r="CC243" i="82"/>
  <c r="CD243" i="82"/>
  <c r="CE243" i="82"/>
  <c r="CF243" i="82"/>
  <c r="CG243" i="82"/>
  <c r="CH243" i="82"/>
  <c r="CI243" i="82"/>
  <c r="CJ243" i="82"/>
  <c r="CK243" i="82"/>
  <c r="CL243" i="82"/>
  <c r="CM243" i="82"/>
  <c r="CN243" i="82"/>
  <c r="CO243" i="82"/>
  <c r="CP243" i="82"/>
  <c r="CQ243" i="82"/>
  <c r="CR243" i="82"/>
  <c r="CS243" i="82"/>
  <c r="CT243" i="82"/>
  <c r="CU243" i="82"/>
  <c r="CV243" i="82"/>
  <c r="CW243" i="82"/>
  <c r="CX243" i="82"/>
  <c r="CY243" i="82"/>
  <c r="F245" i="82"/>
  <c r="G245" i="82"/>
  <c r="H245" i="82"/>
  <c r="I245" i="82"/>
  <c r="J245" i="82"/>
  <c r="K245" i="82"/>
  <c r="L245" i="82"/>
  <c r="M245" i="82"/>
  <c r="N245" i="82"/>
  <c r="O245" i="82"/>
  <c r="P245" i="82"/>
  <c r="Q245" i="82"/>
  <c r="R245" i="82"/>
  <c r="S245" i="82"/>
  <c r="T245" i="82"/>
  <c r="U245" i="82"/>
  <c r="V245" i="82"/>
  <c r="W245" i="82"/>
  <c r="X245" i="82"/>
  <c r="Y245" i="82"/>
  <c r="Z245" i="82"/>
  <c r="AA245" i="82"/>
  <c r="AB245" i="82"/>
  <c r="AC245" i="82"/>
  <c r="AD245" i="82"/>
  <c r="AE245" i="82"/>
  <c r="AF245" i="82"/>
  <c r="AG245" i="82"/>
  <c r="AH245" i="82"/>
  <c r="AI245" i="82"/>
  <c r="AJ245" i="82"/>
  <c r="AK245" i="82"/>
  <c r="AL245" i="82"/>
  <c r="AM245" i="82"/>
  <c r="AN245" i="82"/>
  <c r="AO245" i="82"/>
  <c r="AP245" i="82"/>
  <c r="AQ245" i="82"/>
  <c r="AR245" i="82"/>
  <c r="AS245" i="82"/>
  <c r="AT245" i="82"/>
  <c r="AU245" i="82"/>
  <c r="AV245" i="82"/>
  <c r="AW245" i="82"/>
  <c r="AX245" i="82"/>
  <c r="AY245" i="82"/>
  <c r="AZ245" i="82"/>
  <c r="BA245" i="82"/>
  <c r="BB245" i="82"/>
  <c r="BC245" i="82"/>
  <c r="BD245" i="82"/>
  <c r="BE245" i="82"/>
  <c r="BF245" i="82"/>
  <c r="BG245" i="82"/>
  <c r="BH245" i="82"/>
  <c r="BI245" i="82"/>
  <c r="BJ245" i="82"/>
  <c r="BK245" i="82"/>
  <c r="BL245" i="82"/>
  <c r="BM245" i="82"/>
  <c r="BN245" i="82"/>
  <c r="BO245" i="82"/>
  <c r="BP245" i="82"/>
  <c r="BQ245" i="82"/>
  <c r="BR245" i="82"/>
  <c r="BS245" i="82"/>
  <c r="BT245" i="82"/>
  <c r="BU245" i="82"/>
  <c r="BV245" i="82"/>
  <c r="BW245" i="82"/>
  <c r="BX245" i="82"/>
  <c r="BY245" i="82"/>
  <c r="BZ245" i="82"/>
  <c r="CA245" i="82"/>
  <c r="CB245" i="82"/>
  <c r="CC245" i="82"/>
  <c r="CD245" i="82"/>
  <c r="CE245" i="82"/>
  <c r="CF245" i="82"/>
  <c r="CG245" i="82"/>
  <c r="CH245" i="82"/>
  <c r="CI245" i="82"/>
  <c r="CJ245" i="82"/>
  <c r="CK245" i="82"/>
  <c r="CL245" i="82"/>
  <c r="CM245" i="82"/>
  <c r="CN245" i="82"/>
  <c r="CO245" i="82"/>
  <c r="CP245" i="82"/>
  <c r="CQ245" i="82"/>
  <c r="CR245" i="82"/>
  <c r="CS245" i="82"/>
  <c r="CT245" i="82"/>
  <c r="CU245" i="82"/>
  <c r="CV245" i="82"/>
  <c r="CW245" i="82"/>
  <c r="CX245" i="82"/>
  <c r="CY245" i="82"/>
  <c r="F246" i="82"/>
  <c r="G246" i="82"/>
  <c r="H246" i="82"/>
  <c r="I246" i="82"/>
  <c r="J246" i="82"/>
  <c r="K246" i="82"/>
  <c r="L246" i="82"/>
  <c r="M246" i="82"/>
  <c r="N246" i="82"/>
  <c r="O246" i="82"/>
  <c r="P246" i="82"/>
  <c r="Q246" i="82"/>
  <c r="R246" i="82"/>
  <c r="S246" i="82"/>
  <c r="T246" i="82"/>
  <c r="U246" i="82"/>
  <c r="V246" i="82"/>
  <c r="W246" i="82"/>
  <c r="X246" i="82"/>
  <c r="Y246" i="82"/>
  <c r="Z246" i="82"/>
  <c r="AA246" i="82"/>
  <c r="AB246" i="82"/>
  <c r="AC246" i="82"/>
  <c r="AD246" i="82"/>
  <c r="AE246" i="82"/>
  <c r="AF246" i="82"/>
  <c r="AG246" i="82"/>
  <c r="AH246" i="82"/>
  <c r="AI246" i="82"/>
  <c r="AJ246" i="82"/>
  <c r="AK246" i="82"/>
  <c r="AL246" i="82"/>
  <c r="AM246" i="82"/>
  <c r="AN246" i="82"/>
  <c r="AO246" i="82"/>
  <c r="AP246" i="82"/>
  <c r="AQ246" i="82"/>
  <c r="AR246" i="82"/>
  <c r="AS246" i="82"/>
  <c r="AT246" i="82"/>
  <c r="AU246" i="82"/>
  <c r="AV246" i="82"/>
  <c r="AW246" i="82"/>
  <c r="AX246" i="82"/>
  <c r="AY246" i="82"/>
  <c r="AZ246" i="82"/>
  <c r="BA246" i="82"/>
  <c r="BB246" i="82"/>
  <c r="BC246" i="82"/>
  <c r="BD246" i="82"/>
  <c r="BE246" i="82"/>
  <c r="BF246" i="82"/>
  <c r="BG246" i="82"/>
  <c r="BH246" i="82"/>
  <c r="BI246" i="82"/>
  <c r="BJ246" i="82"/>
  <c r="BK246" i="82"/>
  <c r="BL246" i="82"/>
  <c r="BM246" i="82"/>
  <c r="BN246" i="82"/>
  <c r="BO246" i="82"/>
  <c r="BP246" i="82"/>
  <c r="BQ246" i="82"/>
  <c r="BR246" i="82"/>
  <c r="BS246" i="82"/>
  <c r="BT246" i="82"/>
  <c r="BU246" i="82"/>
  <c r="BV246" i="82"/>
  <c r="BW246" i="82"/>
  <c r="BX246" i="82"/>
  <c r="BY246" i="82"/>
  <c r="BZ246" i="82"/>
  <c r="CA246" i="82"/>
  <c r="CB246" i="82"/>
  <c r="CC246" i="82"/>
  <c r="CD246" i="82"/>
  <c r="CE246" i="82"/>
  <c r="CF246" i="82"/>
  <c r="CG246" i="82"/>
  <c r="CH246" i="82"/>
  <c r="CI246" i="82"/>
  <c r="CJ246" i="82"/>
  <c r="CK246" i="82"/>
  <c r="CL246" i="82"/>
  <c r="CM246" i="82"/>
  <c r="CN246" i="82"/>
  <c r="CO246" i="82"/>
  <c r="CP246" i="82"/>
  <c r="CQ246" i="82"/>
  <c r="CR246" i="82"/>
  <c r="CS246" i="82"/>
  <c r="CT246" i="82"/>
  <c r="CU246" i="82"/>
  <c r="CV246" i="82"/>
  <c r="CW246" i="82"/>
  <c r="CX246" i="82"/>
  <c r="CY246" i="82"/>
  <c r="F247" i="82"/>
  <c r="G247" i="82"/>
  <c r="H247" i="82"/>
  <c r="I247" i="82"/>
  <c r="J247" i="82"/>
  <c r="K247" i="82"/>
  <c r="L247" i="82"/>
  <c r="M247" i="82"/>
  <c r="N247" i="82"/>
  <c r="O247" i="82"/>
  <c r="P247" i="82"/>
  <c r="Q247" i="82"/>
  <c r="R247" i="82"/>
  <c r="S247" i="82"/>
  <c r="T247" i="82"/>
  <c r="U247" i="82"/>
  <c r="V247" i="82"/>
  <c r="W247" i="82"/>
  <c r="X247" i="82"/>
  <c r="Y247" i="82"/>
  <c r="Z247" i="82"/>
  <c r="AA247" i="82"/>
  <c r="AB247" i="82"/>
  <c r="AC247" i="82"/>
  <c r="AD247" i="82"/>
  <c r="AE247" i="82"/>
  <c r="AF247" i="82"/>
  <c r="AG247" i="82"/>
  <c r="AH247" i="82"/>
  <c r="AI247" i="82"/>
  <c r="AJ247" i="82"/>
  <c r="AK247" i="82"/>
  <c r="AL247" i="82"/>
  <c r="AM247" i="82"/>
  <c r="AN247" i="82"/>
  <c r="AO247" i="82"/>
  <c r="AP247" i="82"/>
  <c r="AQ247" i="82"/>
  <c r="AR247" i="82"/>
  <c r="AS247" i="82"/>
  <c r="AT247" i="82"/>
  <c r="AU247" i="82"/>
  <c r="AV247" i="82"/>
  <c r="AW247" i="82"/>
  <c r="AX247" i="82"/>
  <c r="AY247" i="82"/>
  <c r="AZ247" i="82"/>
  <c r="BA247" i="82"/>
  <c r="BB247" i="82"/>
  <c r="BC247" i="82"/>
  <c r="BD247" i="82"/>
  <c r="BE247" i="82"/>
  <c r="BF247" i="82"/>
  <c r="BG247" i="82"/>
  <c r="BH247" i="82"/>
  <c r="BI247" i="82"/>
  <c r="BJ247" i="82"/>
  <c r="BK247" i="82"/>
  <c r="BL247" i="82"/>
  <c r="BM247" i="82"/>
  <c r="BN247" i="82"/>
  <c r="BO247" i="82"/>
  <c r="BP247" i="82"/>
  <c r="BQ247" i="82"/>
  <c r="BR247" i="82"/>
  <c r="BS247" i="82"/>
  <c r="BT247" i="82"/>
  <c r="BU247" i="82"/>
  <c r="BV247" i="82"/>
  <c r="BW247" i="82"/>
  <c r="BX247" i="82"/>
  <c r="BY247" i="82"/>
  <c r="BZ247" i="82"/>
  <c r="CA247" i="82"/>
  <c r="CB247" i="82"/>
  <c r="CC247" i="82"/>
  <c r="CD247" i="82"/>
  <c r="CE247" i="82"/>
  <c r="CF247" i="82"/>
  <c r="CG247" i="82"/>
  <c r="CH247" i="82"/>
  <c r="CI247" i="82"/>
  <c r="CJ247" i="82"/>
  <c r="CK247" i="82"/>
  <c r="CL247" i="82"/>
  <c r="CM247" i="82"/>
  <c r="CN247" i="82"/>
  <c r="CO247" i="82"/>
  <c r="CP247" i="82"/>
  <c r="CQ247" i="82"/>
  <c r="CR247" i="82"/>
  <c r="CS247" i="82"/>
  <c r="CT247" i="82"/>
  <c r="CU247" i="82"/>
  <c r="CV247" i="82"/>
  <c r="CW247" i="82"/>
  <c r="CX247" i="82"/>
  <c r="CY247" i="82"/>
  <c r="F251" i="82"/>
  <c r="G251" i="82"/>
  <c r="H251" i="82"/>
  <c r="I251" i="82"/>
  <c r="J251" i="82"/>
  <c r="K251" i="82"/>
  <c r="L251" i="82"/>
  <c r="M251" i="82"/>
  <c r="N251" i="82"/>
  <c r="O251" i="82"/>
  <c r="P251" i="82"/>
  <c r="Q251" i="82"/>
  <c r="R251" i="82"/>
  <c r="S251" i="82"/>
  <c r="T251" i="82"/>
  <c r="U251" i="82"/>
  <c r="V251" i="82"/>
  <c r="W251" i="82"/>
  <c r="X251" i="82"/>
  <c r="Y251" i="82"/>
  <c r="Z251" i="82"/>
  <c r="AA251" i="82"/>
  <c r="AB251" i="82"/>
  <c r="AC251" i="82"/>
  <c r="AD251" i="82"/>
  <c r="AE251" i="82"/>
  <c r="AF251" i="82"/>
  <c r="AG251" i="82"/>
  <c r="AH251" i="82"/>
  <c r="AI251" i="82"/>
  <c r="AJ251" i="82"/>
  <c r="AK251" i="82"/>
  <c r="AL251" i="82"/>
  <c r="AM251" i="82"/>
  <c r="AN251" i="82"/>
  <c r="AO251" i="82"/>
  <c r="AP251" i="82"/>
  <c r="AQ251" i="82"/>
  <c r="AR251" i="82"/>
  <c r="AS251" i="82"/>
  <c r="AT251" i="82"/>
  <c r="AU251" i="82"/>
  <c r="AV251" i="82"/>
  <c r="AW251" i="82"/>
  <c r="AX251" i="82"/>
  <c r="AY251" i="82"/>
  <c r="AZ251" i="82"/>
  <c r="BA251" i="82"/>
  <c r="BB251" i="82"/>
  <c r="BC251" i="82"/>
  <c r="BD251" i="82"/>
  <c r="BE251" i="82"/>
  <c r="BF251" i="82"/>
  <c r="BG251" i="82"/>
  <c r="BH251" i="82"/>
  <c r="BI251" i="82"/>
  <c r="BJ251" i="82"/>
  <c r="BK251" i="82"/>
  <c r="BL251" i="82"/>
  <c r="BM251" i="82"/>
  <c r="BN251" i="82"/>
  <c r="BO251" i="82"/>
  <c r="BP251" i="82"/>
  <c r="BQ251" i="82"/>
  <c r="BR251" i="82"/>
  <c r="BS251" i="82"/>
  <c r="BT251" i="82"/>
  <c r="BU251" i="82"/>
  <c r="BV251" i="82"/>
  <c r="BW251" i="82"/>
  <c r="BX251" i="82"/>
  <c r="BY251" i="82"/>
  <c r="BZ251" i="82"/>
  <c r="CA251" i="82"/>
  <c r="CB251" i="82"/>
  <c r="CC251" i="82"/>
  <c r="CD251" i="82"/>
  <c r="CE251" i="82"/>
  <c r="CF251" i="82"/>
  <c r="CG251" i="82"/>
  <c r="CH251" i="82"/>
  <c r="CI251" i="82"/>
  <c r="CJ251" i="82"/>
  <c r="CK251" i="82"/>
  <c r="CL251" i="82"/>
  <c r="CM251" i="82"/>
  <c r="CN251" i="82"/>
  <c r="CO251" i="82"/>
  <c r="CP251" i="82"/>
  <c r="CQ251" i="82"/>
  <c r="CR251" i="82"/>
  <c r="CS251" i="82"/>
  <c r="CT251" i="82"/>
  <c r="CU251" i="82"/>
  <c r="CV251" i="82"/>
  <c r="CW251" i="82"/>
  <c r="CX251" i="82"/>
  <c r="CY251" i="82"/>
  <c r="F252" i="82"/>
  <c r="G252" i="82"/>
  <c r="H252" i="82"/>
  <c r="I252" i="82"/>
  <c r="J252" i="82"/>
  <c r="K252" i="82"/>
  <c r="L252" i="82"/>
  <c r="M252" i="82"/>
  <c r="N252" i="82"/>
  <c r="O252" i="82"/>
  <c r="P252" i="82"/>
  <c r="Q252" i="82"/>
  <c r="R252" i="82"/>
  <c r="S252" i="82"/>
  <c r="T252" i="82"/>
  <c r="U252" i="82"/>
  <c r="V252" i="82"/>
  <c r="W252" i="82"/>
  <c r="X252" i="82"/>
  <c r="Y252" i="82"/>
  <c r="Z252" i="82"/>
  <c r="AA252" i="82"/>
  <c r="AB252" i="82"/>
  <c r="AC252" i="82"/>
  <c r="AD252" i="82"/>
  <c r="AE252" i="82"/>
  <c r="AF252" i="82"/>
  <c r="AG252" i="82"/>
  <c r="AH252" i="82"/>
  <c r="AI252" i="82"/>
  <c r="AJ252" i="82"/>
  <c r="AK252" i="82"/>
  <c r="AL252" i="82"/>
  <c r="AM252" i="82"/>
  <c r="AN252" i="82"/>
  <c r="AO252" i="82"/>
  <c r="AP252" i="82"/>
  <c r="AQ252" i="82"/>
  <c r="AR252" i="82"/>
  <c r="AS252" i="82"/>
  <c r="AT252" i="82"/>
  <c r="AU252" i="82"/>
  <c r="AV252" i="82"/>
  <c r="AW252" i="82"/>
  <c r="AX252" i="82"/>
  <c r="AY252" i="82"/>
  <c r="AZ252" i="82"/>
  <c r="BA252" i="82"/>
  <c r="BB252" i="82"/>
  <c r="BC252" i="82"/>
  <c r="BD252" i="82"/>
  <c r="BE252" i="82"/>
  <c r="BF252" i="82"/>
  <c r="BG252" i="82"/>
  <c r="BH252" i="82"/>
  <c r="BI252" i="82"/>
  <c r="BJ252" i="82"/>
  <c r="BK252" i="82"/>
  <c r="BL252" i="82"/>
  <c r="BM252" i="82"/>
  <c r="BN252" i="82"/>
  <c r="BO252" i="82"/>
  <c r="BP252" i="82"/>
  <c r="BQ252" i="82"/>
  <c r="BR252" i="82"/>
  <c r="BS252" i="82"/>
  <c r="BT252" i="82"/>
  <c r="BU252" i="82"/>
  <c r="BV252" i="82"/>
  <c r="BW252" i="82"/>
  <c r="BX252" i="82"/>
  <c r="BY252" i="82"/>
  <c r="BZ252" i="82"/>
  <c r="CA252" i="82"/>
  <c r="CB252" i="82"/>
  <c r="CC252" i="82"/>
  <c r="CD252" i="82"/>
  <c r="CE252" i="82"/>
  <c r="CF252" i="82"/>
  <c r="CG252" i="82"/>
  <c r="CH252" i="82"/>
  <c r="CI252" i="82"/>
  <c r="CJ252" i="82"/>
  <c r="CK252" i="82"/>
  <c r="CL252" i="82"/>
  <c r="CM252" i="82"/>
  <c r="CN252" i="82"/>
  <c r="CO252" i="82"/>
  <c r="CP252" i="82"/>
  <c r="CQ252" i="82"/>
  <c r="CR252" i="82"/>
  <c r="CS252" i="82"/>
  <c r="CT252" i="82"/>
  <c r="CU252" i="82"/>
  <c r="CV252" i="82"/>
  <c r="CW252" i="82"/>
  <c r="CX252" i="82"/>
  <c r="CY252" i="82"/>
  <c r="F253" i="82"/>
  <c r="G253" i="82"/>
  <c r="H253" i="82"/>
  <c r="I253" i="82"/>
  <c r="J253" i="82"/>
  <c r="K253" i="82"/>
  <c r="L253" i="82"/>
  <c r="M253" i="82"/>
  <c r="N253" i="82"/>
  <c r="O253" i="82"/>
  <c r="P253" i="82"/>
  <c r="Q253" i="82"/>
  <c r="R253" i="82"/>
  <c r="S253" i="82"/>
  <c r="T253" i="82"/>
  <c r="U253" i="82"/>
  <c r="V253" i="82"/>
  <c r="W253" i="82"/>
  <c r="X253" i="82"/>
  <c r="Y253" i="82"/>
  <c r="Z253" i="82"/>
  <c r="AA253" i="82"/>
  <c r="AB253" i="82"/>
  <c r="AC253" i="82"/>
  <c r="AD253" i="82"/>
  <c r="AE253" i="82"/>
  <c r="AF253" i="82"/>
  <c r="AG253" i="82"/>
  <c r="AH253" i="82"/>
  <c r="AI253" i="82"/>
  <c r="AJ253" i="82"/>
  <c r="AK253" i="82"/>
  <c r="AL253" i="82"/>
  <c r="AM253" i="82"/>
  <c r="AN253" i="82"/>
  <c r="AO253" i="82"/>
  <c r="AP253" i="82"/>
  <c r="AQ253" i="82"/>
  <c r="AR253" i="82"/>
  <c r="AS253" i="82"/>
  <c r="AT253" i="82"/>
  <c r="AU253" i="82"/>
  <c r="AV253" i="82"/>
  <c r="AW253" i="82"/>
  <c r="AX253" i="82"/>
  <c r="AY253" i="82"/>
  <c r="AZ253" i="82"/>
  <c r="BA253" i="82"/>
  <c r="BB253" i="82"/>
  <c r="BC253" i="82"/>
  <c r="BD253" i="82"/>
  <c r="BE253" i="82"/>
  <c r="BF253" i="82"/>
  <c r="BG253" i="82"/>
  <c r="BH253" i="82"/>
  <c r="BI253" i="82"/>
  <c r="BJ253" i="82"/>
  <c r="BK253" i="82"/>
  <c r="BL253" i="82"/>
  <c r="BM253" i="82"/>
  <c r="BN253" i="82"/>
  <c r="BO253" i="82"/>
  <c r="BP253" i="82"/>
  <c r="BQ253" i="82"/>
  <c r="BR253" i="82"/>
  <c r="BS253" i="82"/>
  <c r="BT253" i="82"/>
  <c r="BU253" i="82"/>
  <c r="BV253" i="82"/>
  <c r="BW253" i="82"/>
  <c r="BX253" i="82"/>
  <c r="BY253" i="82"/>
  <c r="BZ253" i="82"/>
  <c r="CA253" i="82"/>
  <c r="CB253" i="82"/>
  <c r="CC253" i="82"/>
  <c r="CD253" i="82"/>
  <c r="CE253" i="82"/>
  <c r="CF253" i="82"/>
  <c r="CG253" i="82"/>
  <c r="CH253" i="82"/>
  <c r="CI253" i="82"/>
  <c r="CJ253" i="82"/>
  <c r="CK253" i="82"/>
  <c r="CL253" i="82"/>
  <c r="CM253" i="82"/>
  <c r="CN253" i="82"/>
  <c r="CO253" i="82"/>
  <c r="CP253" i="82"/>
  <c r="CQ253" i="82"/>
  <c r="CR253" i="82"/>
  <c r="CS253" i="82"/>
  <c r="CT253" i="82"/>
  <c r="CU253" i="82"/>
  <c r="CV253" i="82"/>
  <c r="CW253" i="82"/>
  <c r="CX253" i="82"/>
  <c r="CY253" i="82"/>
  <c r="F254" i="82"/>
  <c r="G254" i="82"/>
  <c r="H254" i="82"/>
  <c r="I254" i="82"/>
  <c r="J254" i="82"/>
  <c r="K254" i="82"/>
  <c r="L254" i="82"/>
  <c r="M254" i="82"/>
  <c r="N254" i="82"/>
  <c r="O254" i="82"/>
  <c r="P254" i="82"/>
  <c r="Q254" i="82"/>
  <c r="R254" i="82"/>
  <c r="S254" i="82"/>
  <c r="T254" i="82"/>
  <c r="U254" i="82"/>
  <c r="V254" i="82"/>
  <c r="W254" i="82"/>
  <c r="X254" i="82"/>
  <c r="Y254" i="82"/>
  <c r="Z254" i="82"/>
  <c r="AA254" i="82"/>
  <c r="AB254" i="82"/>
  <c r="AC254" i="82"/>
  <c r="AD254" i="82"/>
  <c r="AE254" i="82"/>
  <c r="AF254" i="82"/>
  <c r="AG254" i="82"/>
  <c r="AH254" i="82"/>
  <c r="AI254" i="82"/>
  <c r="AJ254" i="82"/>
  <c r="AK254" i="82"/>
  <c r="AL254" i="82"/>
  <c r="AM254" i="82"/>
  <c r="AN254" i="82"/>
  <c r="AO254" i="82"/>
  <c r="AP254" i="82"/>
  <c r="AQ254" i="82"/>
  <c r="AR254" i="82"/>
  <c r="AS254" i="82"/>
  <c r="AT254" i="82"/>
  <c r="AU254" i="82"/>
  <c r="AV254" i="82"/>
  <c r="AW254" i="82"/>
  <c r="AX254" i="82"/>
  <c r="AY254" i="82"/>
  <c r="AZ254" i="82"/>
  <c r="BA254" i="82"/>
  <c r="BB254" i="82"/>
  <c r="BC254" i="82"/>
  <c r="BD254" i="82"/>
  <c r="BE254" i="82"/>
  <c r="BF254" i="82"/>
  <c r="BG254" i="82"/>
  <c r="BH254" i="82"/>
  <c r="BI254" i="82"/>
  <c r="BJ254" i="82"/>
  <c r="BK254" i="82"/>
  <c r="BL254" i="82"/>
  <c r="BM254" i="82"/>
  <c r="BN254" i="82"/>
  <c r="BO254" i="82"/>
  <c r="BP254" i="82"/>
  <c r="BQ254" i="82"/>
  <c r="BR254" i="82"/>
  <c r="BS254" i="82"/>
  <c r="BT254" i="82"/>
  <c r="BU254" i="82"/>
  <c r="BV254" i="82"/>
  <c r="BW254" i="82"/>
  <c r="BX254" i="82"/>
  <c r="BY254" i="82"/>
  <c r="BZ254" i="82"/>
  <c r="CA254" i="82"/>
  <c r="CB254" i="82"/>
  <c r="CC254" i="82"/>
  <c r="CD254" i="82"/>
  <c r="CE254" i="82"/>
  <c r="CF254" i="82"/>
  <c r="CG254" i="82"/>
  <c r="CH254" i="82"/>
  <c r="CI254" i="82"/>
  <c r="CJ254" i="82"/>
  <c r="CK254" i="82"/>
  <c r="CL254" i="82"/>
  <c r="CM254" i="82"/>
  <c r="CN254" i="82"/>
  <c r="CO254" i="82"/>
  <c r="CP254" i="82"/>
  <c r="CQ254" i="82"/>
  <c r="CR254" i="82"/>
  <c r="CS254" i="82"/>
  <c r="CT254" i="82"/>
  <c r="CU254" i="82"/>
  <c r="CV254" i="82"/>
  <c r="CW254" i="82"/>
  <c r="CX254" i="82"/>
  <c r="CY254" i="82"/>
  <c r="F255" i="82"/>
  <c r="G255" i="82"/>
  <c r="H255" i="82"/>
  <c r="I255" i="82"/>
  <c r="J255" i="82"/>
  <c r="K255" i="82"/>
  <c r="L255" i="82"/>
  <c r="M255" i="82"/>
  <c r="N255" i="82"/>
  <c r="O255" i="82"/>
  <c r="P255" i="82"/>
  <c r="Q255" i="82"/>
  <c r="R255" i="82"/>
  <c r="S255" i="82"/>
  <c r="T255" i="82"/>
  <c r="U255" i="82"/>
  <c r="V255" i="82"/>
  <c r="W255" i="82"/>
  <c r="X255" i="82"/>
  <c r="Y255" i="82"/>
  <c r="Z255" i="82"/>
  <c r="AA255" i="82"/>
  <c r="AB255" i="82"/>
  <c r="AC255" i="82"/>
  <c r="AD255" i="82"/>
  <c r="AE255" i="82"/>
  <c r="AF255" i="82"/>
  <c r="AG255" i="82"/>
  <c r="AH255" i="82"/>
  <c r="AI255" i="82"/>
  <c r="AJ255" i="82"/>
  <c r="AK255" i="82"/>
  <c r="AL255" i="82"/>
  <c r="AM255" i="82"/>
  <c r="AN255" i="82"/>
  <c r="AO255" i="82"/>
  <c r="AP255" i="82"/>
  <c r="AQ255" i="82"/>
  <c r="AR255" i="82"/>
  <c r="AS255" i="82"/>
  <c r="AT255" i="82"/>
  <c r="AU255" i="82"/>
  <c r="AV255" i="82"/>
  <c r="AW255" i="82"/>
  <c r="AX255" i="82"/>
  <c r="AY255" i="82"/>
  <c r="AZ255" i="82"/>
  <c r="BA255" i="82"/>
  <c r="BB255" i="82"/>
  <c r="BC255" i="82"/>
  <c r="BD255" i="82"/>
  <c r="BE255" i="82"/>
  <c r="BF255" i="82"/>
  <c r="BG255" i="82"/>
  <c r="BH255" i="82"/>
  <c r="BI255" i="82"/>
  <c r="BJ255" i="82"/>
  <c r="BK255" i="82"/>
  <c r="BL255" i="82"/>
  <c r="BM255" i="82"/>
  <c r="BN255" i="82"/>
  <c r="BO255" i="82"/>
  <c r="BP255" i="82"/>
  <c r="BQ255" i="82"/>
  <c r="BR255" i="82"/>
  <c r="BS255" i="82"/>
  <c r="BT255" i="82"/>
  <c r="BU255" i="82"/>
  <c r="BV255" i="82"/>
  <c r="BW255" i="82"/>
  <c r="BX255" i="82"/>
  <c r="BY255" i="82"/>
  <c r="BZ255" i="82"/>
  <c r="CA255" i="82"/>
  <c r="CB255" i="82"/>
  <c r="CC255" i="82"/>
  <c r="CD255" i="82"/>
  <c r="CE255" i="82"/>
  <c r="CF255" i="82"/>
  <c r="CG255" i="82"/>
  <c r="CH255" i="82"/>
  <c r="CI255" i="82"/>
  <c r="CJ255" i="82"/>
  <c r="CK255" i="82"/>
  <c r="CL255" i="82"/>
  <c r="CM255" i="82"/>
  <c r="CN255" i="82"/>
  <c r="CO255" i="82"/>
  <c r="CP255" i="82"/>
  <c r="CQ255" i="82"/>
  <c r="CR255" i="82"/>
  <c r="CS255" i="82"/>
  <c r="CT255" i="82"/>
  <c r="CU255" i="82"/>
  <c r="CV255" i="82"/>
  <c r="CW255" i="82"/>
  <c r="CX255" i="82"/>
  <c r="CY255" i="82"/>
  <c r="F256" i="82"/>
  <c r="G256" i="82"/>
  <c r="H256" i="82"/>
  <c r="I256" i="82"/>
  <c r="J256" i="82"/>
  <c r="K256" i="82"/>
  <c r="L256" i="82"/>
  <c r="M256" i="82"/>
  <c r="N256" i="82"/>
  <c r="O256" i="82"/>
  <c r="P256" i="82"/>
  <c r="Q256" i="82"/>
  <c r="R256" i="82"/>
  <c r="S256" i="82"/>
  <c r="T256" i="82"/>
  <c r="U256" i="82"/>
  <c r="V256" i="82"/>
  <c r="W256" i="82"/>
  <c r="X256" i="82"/>
  <c r="Y256" i="82"/>
  <c r="Z256" i="82"/>
  <c r="AA256" i="82"/>
  <c r="AB256" i="82"/>
  <c r="AC256" i="82"/>
  <c r="AD256" i="82"/>
  <c r="AE256" i="82"/>
  <c r="AF256" i="82"/>
  <c r="AG256" i="82"/>
  <c r="AH256" i="82"/>
  <c r="AI256" i="82"/>
  <c r="AJ256" i="82"/>
  <c r="AK256" i="82"/>
  <c r="AL256" i="82"/>
  <c r="AM256" i="82"/>
  <c r="AN256" i="82"/>
  <c r="AO256" i="82"/>
  <c r="AP256" i="82"/>
  <c r="AQ256" i="82"/>
  <c r="AR256" i="82"/>
  <c r="AS256" i="82"/>
  <c r="AT256" i="82"/>
  <c r="AU256" i="82"/>
  <c r="AV256" i="82"/>
  <c r="AW256" i="82"/>
  <c r="AX256" i="82"/>
  <c r="AY256" i="82"/>
  <c r="AZ256" i="82"/>
  <c r="BA256" i="82"/>
  <c r="BB256" i="82"/>
  <c r="BC256" i="82"/>
  <c r="BD256" i="82"/>
  <c r="BE256" i="82"/>
  <c r="BF256" i="82"/>
  <c r="BG256" i="82"/>
  <c r="BH256" i="82"/>
  <c r="BI256" i="82"/>
  <c r="BJ256" i="82"/>
  <c r="BK256" i="82"/>
  <c r="BL256" i="82"/>
  <c r="BM256" i="82"/>
  <c r="BN256" i="82"/>
  <c r="BO256" i="82"/>
  <c r="BP256" i="82"/>
  <c r="BQ256" i="82"/>
  <c r="BR256" i="82"/>
  <c r="BS256" i="82"/>
  <c r="BT256" i="82"/>
  <c r="BU256" i="82"/>
  <c r="BV256" i="82"/>
  <c r="BW256" i="82"/>
  <c r="BX256" i="82"/>
  <c r="BY256" i="82"/>
  <c r="BZ256" i="82"/>
  <c r="CA256" i="82"/>
  <c r="CB256" i="82"/>
  <c r="CC256" i="82"/>
  <c r="CD256" i="82"/>
  <c r="CE256" i="82"/>
  <c r="CF256" i="82"/>
  <c r="CG256" i="82"/>
  <c r="CH256" i="82"/>
  <c r="CI256" i="82"/>
  <c r="CJ256" i="82"/>
  <c r="CK256" i="82"/>
  <c r="CL256" i="82"/>
  <c r="CM256" i="82"/>
  <c r="CN256" i="82"/>
  <c r="CO256" i="82"/>
  <c r="CP256" i="82"/>
  <c r="CQ256" i="82"/>
  <c r="CR256" i="82"/>
  <c r="CS256" i="82"/>
  <c r="CT256" i="82"/>
  <c r="CU256" i="82"/>
  <c r="CV256" i="82"/>
  <c r="CW256" i="82"/>
  <c r="CX256" i="82"/>
  <c r="CY256" i="82"/>
  <c r="F257" i="82"/>
  <c r="G257" i="82"/>
  <c r="H257" i="82"/>
  <c r="I257" i="82"/>
  <c r="J257" i="82"/>
  <c r="K257" i="82"/>
  <c r="L257" i="82"/>
  <c r="M257" i="82"/>
  <c r="N257" i="82"/>
  <c r="O257" i="82"/>
  <c r="P257" i="82"/>
  <c r="Q257" i="82"/>
  <c r="R257" i="82"/>
  <c r="S257" i="82"/>
  <c r="T257" i="82"/>
  <c r="U257" i="82"/>
  <c r="V257" i="82"/>
  <c r="W257" i="82"/>
  <c r="X257" i="82"/>
  <c r="Y257" i="82"/>
  <c r="Z257" i="82"/>
  <c r="AA257" i="82"/>
  <c r="AB257" i="82"/>
  <c r="AC257" i="82"/>
  <c r="AD257" i="82"/>
  <c r="AE257" i="82"/>
  <c r="AF257" i="82"/>
  <c r="AG257" i="82"/>
  <c r="AH257" i="82"/>
  <c r="AI257" i="82"/>
  <c r="AJ257" i="82"/>
  <c r="AK257" i="82"/>
  <c r="AL257" i="82"/>
  <c r="AM257" i="82"/>
  <c r="AN257" i="82"/>
  <c r="AO257" i="82"/>
  <c r="AP257" i="82"/>
  <c r="AQ257" i="82"/>
  <c r="AR257" i="82"/>
  <c r="AS257" i="82"/>
  <c r="AT257" i="82"/>
  <c r="AU257" i="82"/>
  <c r="AV257" i="82"/>
  <c r="AW257" i="82"/>
  <c r="AX257" i="82"/>
  <c r="AY257" i="82"/>
  <c r="AZ257" i="82"/>
  <c r="BA257" i="82"/>
  <c r="BB257" i="82"/>
  <c r="BC257" i="82"/>
  <c r="BD257" i="82"/>
  <c r="BE257" i="82"/>
  <c r="BF257" i="82"/>
  <c r="BG257" i="82"/>
  <c r="BH257" i="82"/>
  <c r="BI257" i="82"/>
  <c r="BJ257" i="82"/>
  <c r="BK257" i="82"/>
  <c r="BL257" i="82"/>
  <c r="BM257" i="82"/>
  <c r="BN257" i="82"/>
  <c r="BO257" i="82"/>
  <c r="BP257" i="82"/>
  <c r="BQ257" i="82"/>
  <c r="BR257" i="82"/>
  <c r="BS257" i="82"/>
  <c r="BT257" i="82"/>
  <c r="BU257" i="82"/>
  <c r="BV257" i="82"/>
  <c r="BW257" i="82"/>
  <c r="BX257" i="82"/>
  <c r="BY257" i="82"/>
  <c r="BZ257" i="82"/>
  <c r="CA257" i="82"/>
  <c r="CB257" i="82"/>
  <c r="CC257" i="82"/>
  <c r="CD257" i="82"/>
  <c r="CE257" i="82"/>
  <c r="CF257" i="82"/>
  <c r="CG257" i="82"/>
  <c r="CH257" i="82"/>
  <c r="CI257" i="82"/>
  <c r="CJ257" i="82"/>
  <c r="CK257" i="82"/>
  <c r="CL257" i="82"/>
  <c r="CM257" i="82"/>
  <c r="CN257" i="82"/>
  <c r="CO257" i="82"/>
  <c r="CP257" i="82"/>
  <c r="CQ257" i="82"/>
  <c r="CR257" i="82"/>
  <c r="CS257" i="82"/>
  <c r="CT257" i="82"/>
  <c r="CU257" i="82"/>
  <c r="CV257" i="82"/>
  <c r="CW257" i="82"/>
  <c r="CX257" i="82"/>
  <c r="CY257" i="82"/>
  <c r="F258" i="82"/>
  <c r="G258" i="82"/>
  <c r="H258" i="82"/>
  <c r="I258" i="82"/>
  <c r="J258" i="82"/>
  <c r="K258" i="82"/>
  <c r="L258" i="82"/>
  <c r="M258" i="82"/>
  <c r="N258" i="82"/>
  <c r="O258" i="82"/>
  <c r="P258" i="82"/>
  <c r="Q258" i="82"/>
  <c r="R258" i="82"/>
  <c r="S258" i="82"/>
  <c r="T258" i="82"/>
  <c r="U258" i="82"/>
  <c r="V258" i="82"/>
  <c r="W258" i="82"/>
  <c r="X258" i="82"/>
  <c r="Y258" i="82"/>
  <c r="Z258" i="82"/>
  <c r="AA258" i="82"/>
  <c r="AB258" i="82"/>
  <c r="AC258" i="82"/>
  <c r="AD258" i="82"/>
  <c r="AE258" i="82"/>
  <c r="AF258" i="82"/>
  <c r="AG258" i="82"/>
  <c r="AH258" i="82"/>
  <c r="AI258" i="82"/>
  <c r="AJ258" i="82"/>
  <c r="AK258" i="82"/>
  <c r="AL258" i="82"/>
  <c r="AM258" i="82"/>
  <c r="AN258" i="82"/>
  <c r="AO258" i="82"/>
  <c r="AP258" i="82"/>
  <c r="AQ258" i="82"/>
  <c r="AR258" i="82"/>
  <c r="AS258" i="82"/>
  <c r="AT258" i="82"/>
  <c r="AU258" i="82"/>
  <c r="AV258" i="82"/>
  <c r="AW258" i="82"/>
  <c r="AX258" i="82"/>
  <c r="AY258" i="82"/>
  <c r="AZ258" i="82"/>
  <c r="BA258" i="82"/>
  <c r="BB258" i="82"/>
  <c r="BC258" i="82"/>
  <c r="BD258" i="82"/>
  <c r="BE258" i="82"/>
  <c r="BF258" i="82"/>
  <c r="BG258" i="82"/>
  <c r="BH258" i="82"/>
  <c r="BI258" i="82"/>
  <c r="BJ258" i="82"/>
  <c r="BK258" i="82"/>
  <c r="BL258" i="82"/>
  <c r="BM258" i="82"/>
  <c r="BN258" i="82"/>
  <c r="BO258" i="82"/>
  <c r="BP258" i="82"/>
  <c r="BQ258" i="82"/>
  <c r="BR258" i="82"/>
  <c r="BS258" i="82"/>
  <c r="BT258" i="82"/>
  <c r="BU258" i="82"/>
  <c r="BV258" i="82"/>
  <c r="BW258" i="82"/>
  <c r="BX258" i="82"/>
  <c r="BY258" i="82"/>
  <c r="BZ258" i="82"/>
  <c r="CA258" i="82"/>
  <c r="CB258" i="82"/>
  <c r="CC258" i="82"/>
  <c r="CD258" i="82"/>
  <c r="CE258" i="82"/>
  <c r="CF258" i="82"/>
  <c r="CG258" i="82"/>
  <c r="CH258" i="82"/>
  <c r="CI258" i="82"/>
  <c r="CJ258" i="82"/>
  <c r="CK258" i="82"/>
  <c r="CL258" i="82"/>
  <c r="CM258" i="82"/>
  <c r="CN258" i="82"/>
  <c r="CO258" i="82"/>
  <c r="CP258" i="82"/>
  <c r="CQ258" i="82"/>
  <c r="CR258" i="82"/>
  <c r="CS258" i="82"/>
  <c r="CT258" i="82"/>
  <c r="CU258" i="82"/>
  <c r="CV258" i="82"/>
  <c r="CW258" i="82"/>
  <c r="CX258" i="82"/>
  <c r="CY258" i="82"/>
  <c r="F259" i="82"/>
  <c r="G259" i="82"/>
  <c r="H259" i="82"/>
  <c r="I259" i="82"/>
  <c r="J259" i="82"/>
  <c r="K259" i="82"/>
  <c r="L259" i="82"/>
  <c r="M259" i="82"/>
  <c r="N259" i="82"/>
  <c r="O259" i="82"/>
  <c r="P259" i="82"/>
  <c r="Q259" i="82"/>
  <c r="R259" i="82"/>
  <c r="S259" i="82"/>
  <c r="T259" i="82"/>
  <c r="U259" i="82"/>
  <c r="V259" i="82"/>
  <c r="W259" i="82"/>
  <c r="X259" i="82"/>
  <c r="Y259" i="82"/>
  <c r="Z259" i="82"/>
  <c r="AA259" i="82"/>
  <c r="AB259" i="82"/>
  <c r="AC259" i="82"/>
  <c r="AD259" i="82"/>
  <c r="AE259" i="82"/>
  <c r="AF259" i="82"/>
  <c r="AG259" i="82"/>
  <c r="AH259" i="82"/>
  <c r="AI259" i="82"/>
  <c r="AJ259" i="82"/>
  <c r="AK259" i="82"/>
  <c r="AL259" i="82"/>
  <c r="AM259" i="82"/>
  <c r="AN259" i="82"/>
  <c r="AO259" i="82"/>
  <c r="AP259" i="82"/>
  <c r="AQ259" i="82"/>
  <c r="AR259" i="82"/>
  <c r="AS259" i="82"/>
  <c r="AT259" i="82"/>
  <c r="AU259" i="82"/>
  <c r="AV259" i="82"/>
  <c r="AW259" i="82"/>
  <c r="AX259" i="82"/>
  <c r="AY259" i="82"/>
  <c r="AZ259" i="82"/>
  <c r="BA259" i="82"/>
  <c r="BB259" i="82"/>
  <c r="BC259" i="82"/>
  <c r="BD259" i="82"/>
  <c r="BE259" i="82"/>
  <c r="BF259" i="82"/>
  <c r="BG259" i="82"/>
  <c r="BH259" i="82"/>
  <c r="BI259" i="82"/>
  <c r="BJ259" i="82"/>
  <c r="BK259" i="82"/>
  <c r="BL259" i="82"/>
  <c r="BM259" i="82"/>
  <c r="BN259" i="82"/>
  <c r="BO259" i="82"/>
  <c r="BP259" i="82"/>
  <c r="BQ259" i="82"/>
  <c r="BR259" i="82"/>
  <c r="BS259" i="82"/>
  <c r="BT259" i="82"/>
  <c r="BU259" i="82"/>
  <c r="BV259" i="82"/>
  <c r="BW259" i="82"/>
  <c r="BX259" i="82"/>
  <c r="BY259" i="82"/>
  <c r="BZ259" i="82"/>
  <c r="CA259" i="82"/>
  <c r="CB259" i="82"/>
  <c r="CC259" i="82"/>
  <c r="CD259" i="82"/>
  <c r="CE259" i="82"/>
  <c r="CF259" i="82"/>
  <c r="CG259" i="82"/>
  <c r="CH259" i="82"/>
  <c r="CI259" i="82"/>
  <c r="CJ259" i="82"/>
  <c r="CK259" i="82"/>
  <c r="CL259" i="82"/>
  <c r="CM259" i="82"/>
  <c r="CN259" i="82"/>
  <c r="CO259" i="82"/>
  <c r="CP259" i="82"/>
  <c r="CQ259" i="82"/>
  <c r="CR259" i="82"/>
  <c r="CS259" i="82"/>
  <c r="CT259" i="82"/>
  <c r="CU259" i="82"/>
  <c r="CV259" i="82"/>
  <c r="CW259" i="82"/>
  <c r="CX259" i="82"/>
  <c r="CY259" i="82"/>
  <c r="F260" i="82"/>
  <c r="G260" i="82"/>
  <c r="H260" i="82"/>
  <c r="I260" i="82"/>
  <c r="J260" i="82"/>
  <c r="K260" i="82"/>
  <c r="L260" i="82"/>
  <c r="M260" i="82"/>
  <c r="N260" i="82"/>
  <c r="O260" i="82"/>
  <c r="P260" i="82"/>
  <c r="Q260" i="82"/>
  <c r="R260" i="82"/>
  <c r="S260" i="82"/>
  <c r="T260" i="82"/>
  <c r="U260" i="82"/>
  <c r="V260" i="82"/>
  <c r="W260" i="82"/>
  <c r="X260" i="82"/>
  <c r="Y260" i="82"/>
  <c r="Z260" i="82"/>
  <c r="AA260" i="82"/>
  <c r="AB260" i="82"/>
  <c r="AC260" i="82"/>
  <c r="AD260" i="82"/>
  <c r="AE260" i="82"/>
  <c r="AF260" i="82"/>
  <c r="AG260" i="82"/>
  <c r="AH260" i="82"/>
  <c r="AI260" i="82"/>
  <c r="AJ260" i="82"/>
  <c r="AK260" i="82"/>
  <c r="AL260" i="82"/>
  <c r="AM260" i="82"/>
  <c r="AN260" i="82"/>
  <c r="AO260" i="82"/>
  <c r="AP260" i="82"/>
  <c r="AQ260" i="82"/>
  <c r="AR260" i="82"/>
  <c r="AS260" i="82"/>
  <c r="AT260" i="82"/>
  <c r="AU260" i="82"/>
  <c r="AV260" i="82"/>
  <c r="AW260" i="82"/>
  <c r="AX260" i="82"/>
  <c r="AY260" i="82"/>
  <c r="AZ260" i="82"/>
  <c r="BA260" i="82"/>
  <c r="BB260" i="82"/>
  <c r="BC260" i="82"/>
  <c r="BD260" i="82"/>
  <c r="BE260" i="82"/>
  <c r="BF260" i="82"/>
  <c r="BG260" i="82"/>
  <c r="BH260" i="82"/>
  <c r="BI260" i="82"/>
  <c r="BJ260" i="82"/>
  <c r="BK260" i="82"/>
  <c r="BL260" i="82"/>
  <c r="BM260" i="82"/>
  <c r="BN260" i="82"/>
  <c r="BO260" i="82"/>
  <c r="BP260" i="82"/>
  <c r="BQ260" i="82"/>
  <c r="BR260" i="82"/>
  <c r="BS260" i="82"/>
  <c r="BT260" i="82"/>
  <c r="BU260" i="82"/>
  <c r="BV260" i="82"/>
  <c r="BW260" i="82"/>
  <c r="BX260" i="82"/>
  <c r="BY260" i="82"/>
  <c r="BZ260" i="82"/>
  <c r="CA260" i="82"/>
  <c r="CB260" i="82"/>
  <c r="CC260" i="82"/>
  <c r="CD260" i="82"/>
  <c r="CE260" i="82"/>
  <c r="CF260" i="82"/>
  <c r="CG260" i="82"/>
  <c r="CH260" i="82"/>
  <c r="CI260" i="82"/>
  <c r="CJ260" i="82"/>
  <c r="CK260" i="82"/>
  <c r="CL260" i="82"/>
  <c r="CM260" i="82"/>
  <c r="CN260" i="82"/>
  <c r="CO260" i="82"/>
  <c r="CP260" i="82"/>
  <c r="CQ260" i="82"/>
  <c r="CR260" i="82"/>
  <c r="CS260" i="82"/>
  <c r="CT260" i="82"/>
  <c r="CU260" i="82"/>
  <c r="CV260" i="82"/>
  <c r="CW260" i="82"/>
  <c r="CX260" i="82"/>
  <c r="CY260" i="82"/>
  <c r="F261" i="82"/>
  <c r="G261" i="82"/>
  <c r="H261" i="82"/>
  <c r="I261" i="82"/>
  <c r="J261" i="82"/>
  <c r="K261" i="82"/>
  <c r="L261" i="82"/>
  <c r="M261" i="82"/>
  <c r="N261" i="82"/>
  <c r="O261" i="82"/>
  <c r="P261" i="82"/>
  <c r="Q261" i="82"/>
  <c r="R261" i="82"/>
  <c r="S261" i="82"/>
  <c r="T261" i="82"/>
  <c r="U261" i="82"/>
  <c r="V261" i="82"/>
  <c r="W261" i="82"/>
  <c r="X261" i="82"/>
  <c r="Y261" i="82"/>
  <c r="Z261" i="82"/>
  <c r="AA261" i="82"/>
  <c r="AB261" i="82"/>
  <c r="AC261" i="82"/>
  <c r="AD261" i="82"/>
  <c r="AE261" i="82"/>
  <c r="AF261" i="82"/>
  <c r="AG261" i="82"/>
  <c r="AH261" i="82"/>
  <c r="AI261" i="82"/>
  <c r="AJ261" i="82"/>
  <c r="AK261" i="82"/>
  <c r="AL261" i="82"/>
  <c r="AM261" i="82"/>
  <c r="AN261" i="82"/>
  <c r="AO261" i="82"/>
  <c r="AP261" i="82"/>
  <c r="AQ261" i="82"/>
  <c r="AR261" i="82"/>
  <c r="AS261" i="82"/>
  <c r="AT261" i="82"/>
  <c r="AU261" i="82"/>
  <c r="AV261" i="82"/>
  <c r="AW261" i="82"/>
  <c r="AX261" i="82"/>
  <c r="AY261" i="82"/>
  <c r="AZ261" i="82"/>
  <c r="BA261" i="82"/>
  <c r="BB261" i="82"/>
  <c r="BC261" i="82"/>
  <c r="BD261" i="82"/>
  <c r="BE261" i="82"/>
  <c r="BF261" i="82"/>
  <c r="BG261" i="82"/>
  <c r="BH261" i="82"/>
  <c r="BI261" i="82"/>
  <c r="BJ261" i="82"/>
  <c r="BK261" i="82"/>
  <c r="BL261" i="82"/>
  <c r="BM261" i="82"/>
  <c r="BN261" i="82"/>
  <c r="BO261" i="82"/>
  <c r="BP261" i="82"/>
  <c r="BQ261" i="82"/>
  <c r="BR261" i="82"/>
  <c r="BS261" i="82"/>
  <c r="BT261" i="82"/>
  <c r="BU261" i="82"/>
  <c r="BV261" i="82"/>
  <c r="BW261" i="82"/>
  <c r="BX261" i="82"/>
  <c r="BY261" i="82"/>
  <c r="BZ261" i="82"/>
  <c r="CA261" i="82"/>
  <c r="CB261" i="82"/>
  <c r="CC261" i="82"/>
  <c r="CD261" i="82"/>
  <c r="CE261" i="82"/>
  <c r="CF261" i="82"/>
  <c r="CG261" i="82"/>
  <c r="CH261" i="82"/>
  <c r="CI261" i="82"/>
  <c r="CJ261" i="82"/>
  <c r="CK261" i="82"/>
  <c r="CL261" i="82"/>
  <c r="CM261" i="82"/>
  <c r="CN261" i="82"/>
  <c r="CO261" i="82"/>
  <c r="CP261" i="82"/>
  <c r="CQ261" i="82"/>
  <c r="CR261" i="82"/>
  <c r="CS261" i="82"/>
  <c r="CT261" i="82"/>
  <c r="CU261" i="82"/>
  <c r="CV261" i="82"/>
  <c r="CW261" i="82"/>
  <c r="CX261" i="82"/>
  <c r="CY261" i="82"/>
  <c r="F262" i="82"/>
  <c r="G262" i="82"/>
  <c r="H262" i="82"/>
  <c r="I262" i="82"/>
  <c r="J262" i="82"/>
  <c r="K262" i="82"/>
  <c r="L262" i="82"/>
  <c r="M262" i="82"/>
  <c r="N262" i="82"/>
  <c r="O262" i="82"/>
  <c r="P262" i="82"/>
  <c r="Q262" i="82"/>
  <c r="R262" i="82"/>
  <c r="S262" i="82"/>
  <c r="T262" i="82"/>
  <c r="U262" i="82"/>
  <c r="V262" i="82"/>
  <c r="W262" i="82"/>
  <c r="X262" i="82"/>
  <c r="Y262" i="82"/>
  <c r="Z262" i="82"/>
  <c r="AA262" i="82"/>
  <c r="AB262" i="82"/>
  <c r="AC262" i="82"/>
  <c r="AD262" i="82"/>
  <c r="AE262" i="82"/>
  <c r="AF262" i="82"/>
  <c r="AG262" i="82"/>
  <c r="AH262" i="82"/>
  <c r="AI262" i="82"/>
  <c r="AJ262" i="82"/>
  <c r="AK262" i="82"/>
  <c r="AL262" i="82"/>
  <c r="AM262" i="82"/>
  <c r="AN262" i="82"/>
  <c r="AO262" i="82"/>
  <c r="AP262" i="82"/>
  <c r="AQ262" i="82"/>
  <c r="AR262" i="82"/>
  <c r="AS262" i="82"/>
  <c r="AT262" i="82"/>
  <c r="AU262" i="82"/>
  <c r="AV262" i="82"/>
  <c r="AW262" i="82"/>
  <c r="AX262" i="82"/>
  <c r="AY262" i="82"/>
  <c r="AZ262" i="82"/>
  <c r="BA262" i="82"/>
  <c r="BB262" i="82"/>
  <c r="BC262" i="82"/>
  <c r="BD262" i="82"/>
  <c r="BE262" i="82"/>
  <c r="BF262" i="82"/>
  <c r="BG262" i="82"/>
  <c r="BH262" i="82"/>
  <c r="BI262" i="82"/>
  <c r="BJ262" i="82"/>
  <c r="BK262" i="82"/>
  <c r="BL262" i="82"/>
  <c r="BM262" i="82"/>
  <c r="BN262" i="82"/>
  <c r="BO262" i="82"/>
  <c r="BP262" i="82"/>
  <c r="BQ262" i="82"/>
  <c r="BR262" i="82"/>
  <c r="BS262" i="82"/>
  <c r="BT262" i="82"/>
  <c r="BU262" i="82"/>
  <c r="BV262" i="82"/>
  <c r="BW262" i="82"/>
  <c r="BX262" i="82"/>
  <c r="BY262" i="82"/>
  <c r="BZ262" i="82"/>
  <c r="CA262" i="82"/>
  <c r="CB262" i="82"/>
  <c r="CC262" i="82"/>
  <c r="CD262" i="82"/>
  <c r="CE262" i="82"/>
  <c r="CF262" i="82"/>
  <c r="CG262" i="82"/>
  <c r="CH262" i="82"/>
  <c r="CI262" i="82"/>
  <c r="CJ262" i="82"/>
  <c r="CK262" i="82"/>
  <c r="CL262" i="82"/>
  <c r="CM262" i="82"/>
  <c r="CN262" i="82"/>
  <c r="CO262" i="82"/>
  <c r="CP262" i="82"/>
  <c r="CQ262" i="82"/>
  <c r="CR262" i="82"/>
  <c r="CS262" i="82"/>
  <c r="CT262" i="82"/>
  <c r="CU262" i="82"/>
  <c r="CV262" i="82"/>
  <c r="CW262" i="82"/>
  <c r="CX262" i="82"/>
  <c r="CY262" i="82"/>
  <c r="F263" i="82"/>
  <c r="G263" i="82"/>
  <c r="H263" i="82"/>
  <c r="I263" i="82"/>
  <c r="J263" i="82"/>
  <c r="K263" i="82"/>
  <c r="L263" i="82"/>
  <c r="M263" i="82"/>
  <c r="N263" i="82"/>
  <c r="O263" i="82"/>
  <c r="P263" i="82"/>
  <c r="Q263" i="82"/>
  <c r="R263" i="82"/>
  <c r="S263" i="82"/>
  <c r="T263" i="82"/>
  <c r="U263" i="82"/>
  <c r="V263" i="82"/>
  <c r="W263" i="82"/>
  <c r="X263" i="82"/>
  <c r="Y263" i="82"/>
  <c r="Z263" i="82"/>
  <c r="AA263" i="82"/>
  <c r="AB263" i="82"/>
  <c r="AC263" i="82"/>
  <c r="AD263" i="82"/>
  <c r="AE263" i="82"/>
  <c r="AF263" i="82"/>
  <c r="AG263" i="82"/>
  <c r="AH263" i="82"/>
  <c r="AI263" i="82"/>
  <c r="AJ263" i="82"/>
  <c r="AK263" i="82"/>
  <c r="AL263" i="82"/>
  <c r="AM263" i="82"/>
  <c r="AN263" i="82"/>
  <c r="AO263" i="82"/>
  <c r="AP263" i="82"/>
  <c r="AQ263" i="82"/>
  <c r="AR263" i="82"/>
  <c r="AS263" i="82"/>
  <c r="AT263" i="82"/>
  <c r="AU263" i="82"/>
  <c r="AV263" i="82"/>
  <c r="AW263" i="82"/>
  <c r="AX263" i="82"/>
  <c r="AY263" i="82"/>
  <c r="AZ263" i="82"/>
  <c r="BA263" i="82"/>
  <c r="BB263" i="82"/>
  <c r="BC263" i="82"/>
  <c r="BD263" i="82"/>
  <c r="BE263" i="82"/>
  <c r="BF263" i="82"/>
  <c r="BG263" i="82"/>
  <c r="BH263" i="82"/>
  <c r="BI263" i="82"/>
  <c r="BJ263" i="82"/>
  <c r="BK263" i="82"/>
  <c r="BL263" i="82"/>
  <c r="BM263" i="82"/>
  <c r="BN263" i="82"/>
  <c r="BO263" i="82"/>
  <c r="BP263" i="82"/>
  <c r="BQ263" i="82"/>
  <c r="BR263" i="82"/>
  <c r="BS263" i="82"/>
  <c r="BT263" i="82"/>
  <c r="BU263" i="82"/>
  <c r="BV263" i="82"/>
  <c r="BW263" i="82"/>
  <c r="BX263" i="82"/>
  <c r="BY263" i="82"/>
  <c r="BZ263" i="82"/>
  <c r="CA263" i="82"/>
  <c r="CB263" i="82"/>
  <c r="CC263" i="82"/>
  <c r="CD263" i="82"/>
  <c r="CE263" i="82"/>
  <c r="CF263" i="82"/>
  <c r="CG263" i="82"/>
  <c r="CH263" i="82"/>
  <c r="CI263" i="82"/>
  <c r="CJ263" i="82"/>
  <c r="CK263" i="82"/>
  <c r="CL263" i="82"/>
  <c r="CM263" i="82"/>
  <c r="CN263" i="82"/>
  <c r="CO263" i="82"/>
  <c r="CP263" i="82"/>
  <c r="CQ263" i="82"/>
  <c r="CR263" i="82"/>
  <c r="CS263" i="82"/>
  <c r="CT263" i="82"/>
  <c r="CU263" i="82"/>
  <c r="CV263" i="82"/>
  <c r="CW263" i="82"/>
  <c r="CX263" i="82"/>
  <c r="CY263" i="82"/>
  <c r="F264" i="82"/>
  <c r="G264" i="82"/>
  <c r="H264" i="82"/>
  <c r="I264" i="82"/>
  <c r="J264" i="82"/>
  <c r="K264" i="82"/>
  <c r="L264" i="82"/>
  <c r="M264" i="82"/>
  <c r="N264" i="82"/>
  <c r="O264" i="82"/>
  <c r="P264" i="82"/>
  <c r="Q264" i="82"/>
  <c r="R264" i="82"/>
  <c r="S264" i="82"/>
  <c r="T264" i="82"/>
  <c r="U264" i="82"/>
  <c r="V264" i="82"/>
  <c r="W264" i="82"/>
  <c r="X264" i="82"/>
  <c r="Y264" i="82"/>
  <c r="Z264" i="82"/>
  <c r="AA264" i="82"/>
  <c r="AB264" i="82"/>
  <c r="AC264" i="82"/>
  <c r="AD264" i="82"/>
  <c r="AE264" i="82"/>
  <c r="AF264" i="82"/>
  <c r="AG264" i="82"/>
  <c r="AH264" i="82"/>
  <c r="AI264" i="82"/>
  <c r="AJ264" i="82"/>
  <c r="AK264" i="82"/>
  <c r="AL264" i="82"/>
  <c r="AM264" i="82"/>
  <c r="AN264" i="82"/>
  <c r="AO264" i="82"/>
  <c r="AP264" i="82"/>
  <c r="AQ264" i="82"/>
  <c r="AR264" i="82"/>
  <c r="AS264" i="82"/>
  <c r="AT264" i="82"/>
  <c r="AU264" i="82"/>
  <c r="AV264" i="82"/>
  <c r="AW264" i="82"/>
  <c r="AX264" i="82"/>
  <c r="AY264" i="82"/>
  <c r="AZ264" i="82"/>
  <c r="BA264" i="82"/>
  <c r="BB264" i="82"/>
  <c r="BC264" i="82"/>
  <c r="BD264" i="82"/>
  <c r="BE264" i="82"/>
  <c r="BF264" i="82"/>
  <c r="BG264" i="82"/>
  <c r="BH264" i="82"/>
  <c r="BI264" i="82"/>
  <c r="BJ264" i="82"/>
  <c r="BK264" i="82"/>
  <c r="BL264" i="82"/>
  <c r="BM264" i="82"/>
  <c r="BN264" i="82"/>
  <c r="BO264" i="82"/>
  <c r="BP264" i="82"/>
  <c r="BQ264" i="82"/>
  <c r="BR264" i="82"/>
  <c r="BS264" i="82"/>
  <c r="BT264" i="82"/>
  <c r="BU264" i="82"/>
  <c r="BV264" i="82"/>
  <c r="BW264" i="82"/>
  <c r="BX264" i="82"/>
  <c r="BY264" i="82"/>
  <c r="BZ264" i="82"/>
  <c r="CA264" i="82"/>
  <c r="CB264" i="82"/>
  <c r="CC264" i="82"/>
  <c r="CD264" i="82"/>
  <c r="CE264" i="82"/>
  <c r="CF264" i="82"/>
  <c r="CG264" i="82"/>
  <c r="CH264" i="82"/>
  <c r="CI264" i="82"/>
  <c r="CJ264" i="82"/>
  <c r="CK264" i="82"/>
  <c r="CL264" i="82"/>
  <c r="CM264" i="82"/>
  <c r="CN264" i="82"/>
  <c r="CO264" i="82"/>
  <c r="CP264" i="82"/>
  <c r="CQ264" i="82"/>
  <c r="CR264" i="82"/>
  <c r="CS264" i="82"/>
  <c r="CT264" i="82"/>
  <c r="CU264" i="82"/>
  <c r="CV264" i="82"/>
  <c r="CW264" i="82"/>
  <c r="CX264" i="82"/>
  <c r="CY264" i="82"/>
  <c r="F265" i="82"/>
  <c r="G265" i="82"/>
  <c r="H265" i="82"/>
  <c r="I265" i="82"/>
  <c r="J265" i="82"/>
  <c r="K265" i="82"/>
  <c r="L265" i="82"/>
  <c r="M265" i="82"/>
  <c r="N265" i="82"/>
  <c r="O265" i="82"/>
  <c r="P265" i="82"/>
  <c r="Q265" i="82"/>
  <c r="R265" i="82"/>
  <c r="S265" i="82"/>
  <c r="T265" i="82"/>
  <c r="U265" i="82"/>
  <c r="V265" i="82"/>
  <c r="W265" i="82"/>
  <c r="X265" i="82"/>
  <c r="Y265" i="82"/>
  <c r="Z265" i="82"/>
  <c r="AA265" i="82"/>
  <c r="AB265" i="82"/>
  <c r="AC265" i="82"/>
  <c r="AD265" i="82"/>
  <c r="AE265" i="82"/>
  <c r="AF265" i="82"/>
  <c r="AG265" i="82"/>
  <c r="AH265" i="82"/>
  <c r="AI265" i="82"/>
  <c r="AJ265" i="82"/>
  <c r="AK265" i="82"/>
  <c r="AL265" i="82"/>
  <c r="AM265" i="82"/>
  <c r="AN265" i="82"/>
  <c r="AO265" i="82"/>
  <c r="AP265" i="82"/>
  <c r="AQ265" i="82"/>
  <c r="AR265" i="82"/>
  <c r="AS265" i="82"/>
  <c r="AT265" i="82"/>
  <c r="AU265" i="82"/>
  <c r="AV265" i="82"/>
  <c r="AW265" i="82"/>
  <c r="AX265" i="82"/>
  <c r="AY265" i="82"/>
  <c r="AZ265" i="82"/>
  <c r="BA265" i="82"/>
  <c r="BB265" i="82"/>
  <c r="BC265" i="82"/>
  <c r="BD265" i="82"/>
  <c r="BE265" i="82"/>
  <c r="BF265" i="82"/>
  <c r="BG265" i="82"/>
  <c r="BH265" i="82"/>
  <c r="BI265" i="82"/>
  <c r="BJ265" i="82"/>
  <c r="BK265" i="82"/>
  <c r="BL265" i="82"/>
  <c r="BM265" i="82"/>
  <c r="BN265" i="82"/>
  <c r="BO265" i="82"/>
  <c r="BP265" i="82"/>
  <c r="BQ265" i="82"/>
  <c r="BR265" i="82"/>
  <c r="BS265" i="82"/>
  <c r="BT265" i="82"/>
  <c r="BU265" i="82"/>
  <c r="BV265" i="82"/>
  <c r="BW265" i="82"/>
  <c r="BX265" i="82"/>
  <c r="BY265" i="82"/>
  <c r="BZ265" i="82"/>
  <c r="CA265" i="82"/>
  <c r="CB265" i="82"/>
  <c r="CC265" i="82"/>
  <c r="CD265" i="82"/>
  <c r="CE265" i="82"/>
  <c r="CF265" i="82"/>
  <c r="CG265" i="82"/>
  <c r="CH265" i="82"/>
  <c r="CI265" i="82"/>
  <c r="CJ265" i="82"/>
  <c r="CK265" i="82"/>
  <c r="CL265" i="82"/>
  <c r="CM265" i="82"/>
  <c r="CN265" i="82"/>
  <c r="CO265" i="82"/>
  <c r="CP265" i="82"/>
  <c r="CQ265" i="82"/>
  <c r="CR265" i="82"/>
  <c r="CS265" i="82"/>
  <c r="CT265" i="82"/>
  <c r="CU265" i="82"/>
  <c r="CV265" i="82"/>
  <c r="CW265" i="82"/>
  <c r="CX265" i="82"/>
  <c r="CY265" i="82"/>
  <c r="F268" i="82"/>
  <c r="G268" i="82"/>
  <c r="H268" i="82"/>
  <c r="I268" i="82"/>
  <c r="J268" i="82"/>
  <c r="K268" i="82"/>
  <c r="L268" i="82"/>
  <c r="M268" i="82"/>
  <c r="N268" i="82"/>
  <c r="O268" i="82"/>
  <c r="P268" i="82"/>
  <c r="Q268" i="82"/>
  <c r="R268" i="82"/>
  <c r="S268" i="82"/>
  <c r="T268" i="82"/>
  <c r="U268" i="82"/>
  <c r="V268" i="82"/>
  <c r="W268" i="82"/>
  <c r="X268" i="82"/>
  <c r="Y268" i="82"/>
  <c r="Z268" i="82"/>
  <c r="AA268" i="82"/>
  <c r="AB268" i="82"/>
  <c r="AC268" i="82"/>
  <c r="AD268" i="82"/>
  <c r="AE268" i="82"/>
  <c r="AF268" i="82"/>
  <c r="AG268" i="82"/>
  <c r="AH268" i="82"/>
  <c r="AI268" i="82"/>
  <c r="AJ268" i="82"/>
  <c r="AK268" i="82"/>
  <c r="AL268" i="82"/>
  <c r="AM268" i="82"/>
  <c r="AN268" i="82"/>
  <c r="AO268" i="82"/>
  <c r="AP268" i="82"/>
  <c r="AQ268" i="82"/>
  <c r="AR268" i="82"/>
  <c r="AS268" i="82"/>
  <c r="AT268" i="82"/>
  <c r="AU268" i="82"/>
  <c r="AV268" i="82"/>
  <c r="AW268" i="82"/>
  <c r="AX268" i="82"/>
  <c r="AY268" i="82"/>
  <c r="AZ268" i="82"/>
  <c r="BA268" i="82"/>
  <c r="BB268" i="82"/>
  <c r="BC268" i="82"/>
  <c r="BD268" i="82"/>
  <c r="BE268" i="82"/>
  <c r="BF268" i="82"/>
  <c r="BG268" i="82"/>
  <c r="BH268" i="82"/>
  <c r="BI268" i="82"/>
  <c r="BJ268" i="82"/>
  <c r="BK268" i="82"/>
  <c r="BL268" i="82"/>
  <c r="BM268" i="82"/>
  <c r="BN268" i="82"/>
  <c r="BO268" i="82"/>
  <c r="BP268" i="82"/>
  <c r="BQ268" i="82"/>
  <c r="BR268" i="82"/>
  <c r="BS268" i="82"/>
  <c r="BT268" i="82"/>
  <c r="BU268" i="82"/>
  <c r="BV268" i="82"/>
  <c r="BW268" i="82"/>
  <c r="BX268" i="82"/>
  <c r="BY268" i="82"/>
  <c r="BZ268" i="82"/>
  <c r="CA268" i="82"/>
  <c r="CB268" i="82"/>
  <c r="CC268" i="82"/>
  <c r="CD268" i="82"/>
  <c r="CE268" i="82"/>
  <c r="CF268" i="82"/>
  <c r="CG268" i="82"/>
  <c r="CH268" i="82"/>
  <c r="CI268" i="82"/>
  <c r="CJ268" i="82"/>
  <c r="CK268" i="82"/>
  <c r="CL268" i="82"/>
  <c r="CM268" i="82"/>
  <c r="CN268" i="82"/>
  <c r="CO268" i="82"/>
  <c r="CP268" i="82"/>
  <c r="CQ268" i="82"/>
  <c r="CR268" i="82"/>
  <c r="CS268" i="82"/>
  <c r="CT268" i="82"/>
  <c r="CU268" i="82"/>
  <c r="CV268" i="82"/>
  <c r="CW268" i="82"/>
  <c r="CX268" i="82"/>
  <c r="CY268" i="82"/>
  <c r="F269" i="82"/>
  <c r="G269" i="82"/>
  <c r="H269" i="82"/>
  <c r="I269" i="82"/>
  <c r="J269" i="82"/>
  <c r="K269" i="82"/>
  <c r="L269" i="82"/>
  <c r="M269" i="82"/>
  <c r="N269" i="82"/>
  <c r="O269" i="82"/>
  <c r="P269" i="82"/>
  <c r="Q269" i="82"/>
  <c r="R269" i="82"/>
  <c r="S269" i="82"/>
  <c r="T269" i="82"/>
  <c r="U269" i="82"/>
  <c r="V269" i="82"/>
  <c r="W269" i="82"/>
  <c r="X269" i="82"/>
  <c r="Y269" i="82"/>
  <c r="Z269" i="82"/>
  <c r="AA269" i="82"/>
  <c r="AB269" i="82"/>
  <c r="AC269" i="82"/>
  <c r="AD269" i="82"/>
  <c r="AE269" i="82"/>
  <c r="AF269" i="82"/>
  <c r="AG269" i="82"/>
  <c r="AH269" i="82"/>
  <c r="AI269" i="82"/>
  <c r="AJ269" i="82"/>
  <c r="AK269" i="82"/>
  <c r="AL269" i="82"/>
  <c r="AM269" i="82"/>
  <c r="AN269" i="82"/>
  <c r="AO269" i="82"/>
  <c r="AP269" i="82"/>
  <c r="AQ269" i="82"/>
  <c r="AR269" i="82"/>
  <c r="AS269" i="82"/>
  <c r="AT269" i="82"/>
  <c r="AU269" i="82"/>
  <c r="AV269" i="82"/>
  <c r="AW269" i="82"/>
  <c r="AX269" i="82"/>
  <c r="AY269" i="82"/>
  <c r="AZ269" i="82"/>
  <c r="BA269" i="82"/>
  <c r="BB269" i="82"/>
  <c r="BC269" i="82"/>
  <c r="BD269" i="82"/>
  <c r="BE269" i="82"/>
  <c r="BF269" i="82"/>
  <c r="BG269" i="82"/>
  <c r="BH269" i="82"/>
  <c r="BI269" i="82"/>
  <c r="BJ269" i="82"/>
  <c r="BK269" i="82"/>
  <c r="BL269" i="82"/>
  <c r="BM269" i="82"/>
  <c r="BN269" i="82"/>
  <c r="BO269" i="82"/>
  <c r="BP269" i="82"/>
  <c r="BQ269" i="82"/>
  <c r="BR269" i="82"/>
  <c r="BS269" i="82"/>
  <c r="BT269" i="82"/>
  <c r="BU269" i="82"/>
  <c r="BV269" i="82"/>
  <c r="BW269" i="82"/>
  <c r="BX269" i="82"/>
  <c r="BY269" i="82"/>
  <c r="BZ269" i="82"/>
  <c r="CA269" i="82"/>
  <c r="CB269" i="82"/>
  <c r="CC269" i="82"/>
  <c r="CD269" i="82"/>
  <c r="CE269" i="82"/>
  <c r="CF269" i="82"/>
  <c r="CG269" i="82"/>
  <c r="CH269" i="82"/>
  <c r="CI269" i="82"/>
  <c r="CJ269" i="82"/>
  <c r="CK269" i="82"/>
  <c r="CL269" i="82"/>
  <c r="CM269" i="82"/>
  <c r="CN269" i="82"/>
  <c r="CO269" i="82"/>
  <c r="CP269" i="82"/>
  <c r="CQ269" i="82"/>
  <c r="CR269" i="82"/>
  <c r="CS269" i="82"/>
  <c r="CT269" i="82"/>
  <c r="CU269" i="82"/>
  <c r="CV269" i="82"/>
  <c r="CW269" i="82"/>
  <c r="CX269" i="82"/>
  <c r="CY269" i="82"/>
  <c r="F270" i="82"/>
  <c r="G270" i="82"/>
  <c r="H270" i="82"/>
  <c r="I270" i="82"/>
  <c r="J270" i="82"/>
  <c r="K270" i="82"/>
  <c r="L270" i="82"/>
  <c r="M270" i="82"/>
  <c r="N270" i="82"/>
  <c r="O270" i="82"/>
  <c r="P270" i="82"/>
  <c r="Q270" i="82"/>
  <c r="R270" i="82"/>
  <c r="S270" i="82"/>
  <c r="T270" i="82"/>
  <c r="U270" i="82"/>
  <c r="V270" i="82"/>
  <c r="W270" i="82"/>
  <c r="X270" i="82"/>
  <c r="Y270" i="82"/>
  <c r="Z270" i="82"/>
  <c r="AA270" i="82"/>
  <c r="AB270" i="82"/>
  <c r="AC270" i="82"/>
  <c r="AD270" i="82"/>
  <c r="AE270" i="82"/>
  <c r="AF270" i="82"/>
  <c r="AG270" i="82"/>
  <c r="AH270" i="82"/>
  <c r="AI270" i="82"/>
  <c r="AJ270" i="82"/>
  <c r="AK270" i="82"/>
  <c r="AL270" i="82"/>
  <c r="AM270" i="82"/>
  <c r="AN270" i="82"/>
  <c r="AO270" i="82"/>
  <c r="AP270" i="82"/>
  <c r="AQ270" i="82"/>
  <c r="AR270" i="82"/>
  <c r="AS270" i="82"/>
  <c r="AT270" i="82"/>
  <c r="AU270" i="82"/>
  <c r="AV270" i="82"/>
  <c r="AW270" i="82"/>
  <c r="AX270" i="82"/>
  <c r="AY270" i="82"/>
  <c r="AZ270" i="82"/>
  <c r="BA270" i="82"/>
  <c r="BB270" i="82"/>
  <c r="BC270" i="82"/>
  <c r="BD270" i="82"/>
  <c r="BE270" i="82"/>
  <c r="BF270" i="82"/>
  <c r="BG270" i="82"/>
  <c r="BH270" i="82"/>
  <c r="BI270" i="82"/>
  <c r="BJ270" i="82"/>
  <c r="BK270" i="82"/>
  <c r="BL270" i="82"/>
  <c r="BM270" i="82"/>
  <c r="BN270" i="82"/>
  <c r="BO270" i="82"/>
  <c r="BP270" i="82"/>
  <c r="BQ270" i="82"/>
  <c r="BR270" i="82"/>
  <c r="BS270" i="82"/>
  <c r="BT270" i="82"/>
  <c r="BU270" i="82"/>
  <c r="BV270" i="82"/>
  <c r="BW270" i="82"/>
  <c r="BX270" i="82"/>
  <c r="BY270" i="82"/>
  <c r="BZ270" i="82"/>
  <c r="CA270" i="82"/>
  <c r="CB270" i="82"/>
  <c r="CC270" i="82"/>
  <c r="CD270" i="82"/>
  <c r="CE270" i="82"/>
  <c r="CF270" i="82"/>
  <c r="CG270" i="82"/>
  <c r="CH270" i="82"/>
  <c r="CI270" i="82"/>
  <c r="CJ270" i="82"/>
  <c r="CK270" i="82"/>
  <c r="CL270" i="82"/>
  <c r="CM270" i="82"/>
  <c r="CN270" i="82"/>
  <c r="CO270" i="82"/>
  <c r="CP270" i="82"/>
  <c r="CQ270" i="82"/>
  <c r="CR270" i="82"/>
  <c r="CS270" i="82"/>
  <c r="CT270" i="82"/>
  <c r="CU270" i="82"/>
  <c r="CV270" i="82"/>
  <c r="CW270" i="82"/>
  <c r="CX270" i="82"/>
  <c r="CY270" i="82"/>
  <c r="F271" i="82"/>
  <c r="G271" i="82"/>
  <c r="H271" i="82"/>
  <c r="I271" i="82"/>
  <c r="J271" i="82"/>
  <c r="K271" i="82"/>
  <c r="L271" i="82"/>
  <c r="M271" i="82"/>
  <c r="N271" i="82"/>
  <c r="O271" i="82"/>
  <c r="P271" i="82"/>
  <c r="Q271" i="82"/>
  <c r="R271" i="82"/>
  <c r="S271" i="82"/>
  <c r="T271" i="82"/>
  <c r="U271" i="82"/>
  <c r="V271" i="82"/>
  <c r="W271" i="82"/>
  <c r="X271" i="82"/>
  <c r="Y271" i="82"/>
  <c r="Z271" i="82"/>
  <c r="AA271" i="82"/>
  <c r="AB271" i="82"/>
  <c r="AC271" i="82"/>
  <c r="AD271" i="82"/>
  <c r="AE271" i="82"/>
  <c r="AF271" i="82"/>
  <c r="AG271" i="82"/>
  <c r="AH271" i="82"/>
  <c r="AI271" i="82"/>
  <c r="AJ271" i="82"/>
  <c r="AK271" i="82"/>
  <c r="AL271" i="82"/>
  <c r="AM271" i="82"/>
  <c r="AN271" i="82"/>
  <c r="AO271" i="82"/>
  <c r="AP271" i="82"/>
  <c r="AQ271" i="82"/>
  <c r="AR271" i="82"/>
  <c r="AS271" i="82"/>
  <c r="AT271" i="82"/>
  <c r="AU271" i="82"/>
  <c r="AV271" i="82"/>
  <c r="AW271" i="82"/>
  <c r="AX271" i="82"/>
  <c r="AY271" i="82"/>
  <c r="AZ271" i="82"/>
  <c r="BA271" i="82"/>
  <c r="BB271" i="82"/>
  <c r="BC271" i="82"/>
  <c r="BD271" i="82"/>
  <c r="BE271" i="82"/>
  <c r="BF271" i="82"/>
  <c r="BG271" i="82"/>
  <c r="BH271" i="82"/>
  <c r="BI271" i="82"/>
  <c r="BJ271" i="82"/>
  <c r="BK271" i="82"/>
  <c r="BL271" i="82"/>
  <c r="BM271" i="82"/>
  <c r="BN271" i="82"/>
  <c r="BO271" i="82"/>
  <c r="BP271" i="82"/>
  <c r="BQ271" i="82"/>
  <c r="BR271" i="82"/>
  <c r="BS271" i="82"/>
  <c r="BT271" i="82"/>
  <c r="BU271" i="82"/>
  <c r="BV271" i="82"/>
  <c r="BW271" i="82"/>
  <c r="BX271" i="82"/>
  <c r="BY271" i="82"/>
  <c r="BZ271" i="82"/>
  <c r="CA271" i="82"/>
  <c r="CB271" i="82"/>
  <c r="CC271" i="82"/>
  <c r="CD271" i="82"/>
  <c r="CE271" i="82"/>
  <c r="CF271" i="82"/>
  <c r="CG271" i="82"/>
  <c r="CH271" i="82"/>
  <c r="CI271" i="82"/>
  <c r="CJ271" i="82"/>
  <c r="CK271" i="82"/>
  <c r="CL271" i="82"/>
  <c r="CM271" i="82"/>
  <c r="CN271" i="82"/>
  <c r="CO271" i="82"/>
  <c r="CP271" i="82"/>
  <c r="CQ271" i="82"/>
  <c r="CR271" i="82"/>
  <c r="CS271" i="82"/>
  <c r="CT271" i="82"/>
  <c r="CU271" i="82"/>
  <c r="CV271" i="82"/>
  <c r="CW271" i="82"/>
  <c r="CX271" i="82"/>
  <c r="CY271" i="82"/>
  <c r="F274" i="82"/>
  <c r="G274" i="82"/>
  <c r="H274" i="82"/>
  <c r="I274" i="82"/>
  <c r="J274" i="82"/>
  <c r="K274" i="82"/>
  <c r="L274" i="82"/>
  <c r="M274" i="82"/>
  <c r="N274" i="82"/>
  <c r="O274" i="82"/>
  <c r="P274" i="82"/>
  <c r="Q274" i="82"/>
  <c r="R274" i="82"/>
  <c r="S274" i="82"/>
  <c r="T274" i="82"/>
  <c r="U274" i="82"/>
  <c r="V274" i="82"/>
  <c r="W274" i="82"/>
  <c r="X274" i="82"/>
  <c r="Y274" i="82"/>
  <c r="Z274" i="82"/>
  <c r="AA274" i="82"/>
  <c r="AB274" i="82"/>
  <c r="AC274" i="82"/>
  <c r="AD274" i="82"/>
  <c r="AE274" i="82"/>
  <c r="AF274" i="82"/>
  <c r="AG274" i="82"/>
  <c r="AH274" i="82"/>
  <c r="AI274" i="82"/>
  <c r="AJ274" i="82"/>
  <c r="AK274" i="82"/>
  <c r="AL274" i="82"/>
  <c r="AM274" i="82"/>
  <c r="AN274" i="82"/>
  <c r="AO274" i="82"/>
  <c r="AP274" i="82"/>
  <c r="AQ274" i="82"/>
  <c r="AR274" i="82"/>
  <c r="AS274" i="82"/>
  <c r="AT274" i="82"/>
  <c r="AU274" i="82"/>
  <c r="AV274" i="82"/>
  <c r="AW274" i="82"/>
  <c r="AX274" i="82"/>
  <c r="AY274" i="82"/>
  <c r="AZ274" i="82"/>
  <c r="BA274" i="82"/>
  <c r="BB274" i="82"/>
  <c r="BC274" i="82"/>
  <c r="BD274" i="82"/>
  <c r="BE274" i="82"/>
  <c r="BF274" i="82"/>
  <c r="BG274" i="82"/>
  <c r="BH274" i="82"/>
  <c r="BI274" i="82"/>
  <c r="BJ274" i="82"/>
  <c r="BK274" i="82"/>
  <c r="BL274" i="82"/>
  <c r="BM274" i="82"/>
  <c r="BN274" i="82"/>
  <c r="BO274" i="82"/>
  <c r="BP274" i="82"/>
  <c r="BQ274" i="82"/>
  <c r="BR274" i="82"/>
  <c r="BS274" i="82"/>
  <c r="BT274" i="82"/>
  <c r="BU274" i="82"/>
  <c r="BV274" i="82"/>
  <c r="BW274" i="82"/>
  <c r="BX274" i="82"/>
  <c r="BY274" i="82"/>
  <c r="BZ274" i="82"/>
  <c r="CA274" i="82"/>
  <c r="CB274" i="82"/>
  <c r="CC274" i="82"/>
  <c r="CD274" i="82"/>
  <c r="CE274" i="82"/>
  <c r="CF274" i="82"/>
  <c r="CG274" i="82"/>
  <c r="CH274" i="82"/>
  <c r="CI274" i="82"/>
  <c r="CJ274" i="82"/>
  <c r="CK274" i="82"/>
  <c r="CL274" i="82"/>
  <c r="CM274" i="82"/>
  <c r="CN274" i="82"/>
  <c r="CO274" i="82"/>
  <c r="CP274" i="82"/>
  <c r="CQ274" i="82"/>
  <c r="CR274" i="82"/>
  <c r="CS274" i="82"/>
  <c r="CT274" i="82"/>
  <c r="CU274" i="82"/>
  <c r="CV274" i="82"/>
  <c r="CW274" i="82"/>
  <c r="CX274" i="82"/>
  <c r="CY274" i="82"/>
  <c r="F275" i="82"/>
  <c r="G275" i="82"/>
  <c r="H275" i="82"/>
  <c r="I275" i="82"/>
  <c r="J275" i="82"/>
  <c r="K275" i="82"/>
  <c r="L275" i="82"/>
  <c r="M275" i="82"/>
  <c r="N275" i="82"/>
  <c r="O275" i="82"/>
  <c r="P275" i="82"/>
  <c r="Q275" i="82"/>
  <c r="R275" i="82"/>
  <c r="S275" i="82"/>
  <c r="T275" i="82"/>
  <c r="U275" i="82"/>
  <c r="V275" i="82"/>
  <c r="W275" i="82"/>
  <c r="X275" i="82"/>
  <c r="Y275" i="82"/>
  <c r="Z275" i="82"/>
  <c r="AA275" i="82"/>
  <c r="AB275" i="82"/>
  <c r="AC275" i="82"/>
  <c r="AD275" i="82"/>
  <c r="AE275" i="82"/>
  <c r="AF275" i="82"/>
  <c r="AG275" i="82"/>
  <c r="AH275" i="82"/>
  <c r="AI275" i="82"/>
  <c r="AJ275" i="82"/>
  <c r="AK275" i="82"/>
  <c r="AL275" i="82"/>
  <c r="AM275" i="82"/>
  <c r="AN275" i="82"/>
  <c r="AO275" i="82"/>
  <c r="AP275" i="82"/>
  <c r="AQ275" i="82"/>
  <c r="AR275" i="82"/>
  <c r="AS275" i="82"/>
  <c r="AT275" i="82"/>
  <c r="AU275" i="82"/>
  <c r="AV275" i="82"/>
  <c r="AW275" i="82"/>
  <c r="AX275" i="82"/>
  <c r="AY275" i="82"/>
  <c r="AZ275" i="82"/>
  <c r="BA275" i="82"/>
  <c r="BB275" i="82"/>
  <c r="BC275" i="82"/>
  <c r="BD275" i="82"/>
  <c r="BE275" i="82"/>
  <c r="BF275" i="82"/>
  <c r="BG275" i="82"/>
  <c r="BH275" i="82"/>
  <c r="BI275" i="82"/>
  <c r="BJ275" i="82"/>
  <c r="BK275" i="82"/>
  <c r="BL275" i="82"/>
  <c r="BM275" i="82"/>
  <c r="BN275" i="82"/>
  <c r="BO275" i="82"/>
  <c r="BP275" i="82"/>
  <c r="BQ275" i="82"/>
  <c r="BR275" i="82"/>
  <c r="BS275" i="82"/>
  <c r="BT275" i="82"/>
  <c r="BU275" i="82"/>
  <c r="BV275" i="82"/>
  <c r="BW275" i="82"/>
  <c r="BX275" i="82"/>
  <c r="BY275" i="82"/>
  <c r="BZ275" i="82"/>
  <c r="CA275" i="82"/>
  <c r="CB275" i="82"/>
  <c r="CC275" i="82"/>
  <c r="CD275" i="82"/>
  <c r="CE275" i="82"/>
  <c r="CF275" i="82"/>
  <c r="CG275" i="82"/>
  <c r="CH275" i="82"/>
  <c r="CI275" i="82"/>
  <c r="CJ275" i="82"/>
  <c r="CK275" i="82"/>
  <c r="CL275" i="82"/>
  <c r="CM275" i="82"/>
  <c r="CN275" i="82"/>
  <c r="CO275" i="82"/>
  <c r="CP275" i="82"/>
  <c r="CQ275" i="82"/>
  <c r="CR275" i="82"/>
  <c r="CS275" i="82"/>
  <c r="CT275" i="82"/>
  <c r="CU275" i="82"/>
  <c r="CV275" i="82"/>
  <c r="CW275" i="82"/>
  <c r="CX275" i="82"/>
  <c r="CY275" i="82"/>
  <c r="F276" i="82"/>
  <c r="G276" i="82"/>
  <c r="H276" i="82"/>
  <c r="I276" i="82"/>
  <c r="J276" i="82"/>
  <c r="K276" i="82"/>
  <c r="L276" i="82"/>
  <c r="M276" i="82"/>
  <c r="N276" i="82"/>
  <c r="O276" i="82"/>
  <c r="P276" i="82"/>
  <c r="Q276" i="82"/>
  <c r="R276" i="82"/>
  <c r="S276" i="82"/>
  <c r="T276" i="82"/>
  <c r="U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V276" i="82"/>
  <c r="AW276" i="82"/>
  <c r="AX276" i="82"/>
  <c r="AY276" i="82"/>
  <c r="AZ276" i="82"/>
  <c r="BA276" i="82"/>
  <c r="BB276" i="82"/>
  <c r="BC276" i="82"/>
  <c r="BD276" i="82"/>
  <c r="BE276" i="82"/>
  <c r="BF276" i="82"/>
  <c r="BG276" i="82"/>
  <c r="BH276" i="82"/>
  <c r="BI276" i="82"/>
  <c r="BJ276" i="82"/>
  <c r="BK276" i="82"/>
  <c r="BL276" i="82"/>
  <c r="BM276" i="82"/>
  <c r="BN276" i="82"/>
  <c r="BO276" i="82"/>
  <c r="BP276" i="82"/>
  <c r="BQ276" i="82"/>
  <c r="BR276" i="82"/>
  <c r="BS276" i="82"/>
  <c r="BT276" i="82"/>
  <c r="BU276" i="82"/>
  <c r="BV276" i="82"/>
  <c r="BW276" i="82"/>
  <c r="BX276" i="82"/>
  <c r="BY276" i="82"/>
  <c r="BZ276" i="82"/>
  <c r="CA276" i="82"/>
  <c r="CB276" i="82"/>
  <c r="CC276" i="82"/>
  <c r="CD276" i="82"/>
  <c r="CE276" i="82"/>
  <c r="CF276" i="82"/>
  <c r="CG276" i="82"/>
  <c r="CH276" i="82"/>
  <c r="CI276" i="82"/>
  <c r="CJ276" i="82"/>
  <c r="CK276" i="82"/>
  <c r="CL276" i="82"/>
  <c r="CM276" i="82"/>
  <c r="CN276" i="82"/>
  <c r="CO276" i="82"/>
  <c r="CP276" i="82"/>
  <c r="CQ276" i="82"/>
  <c r="CR276" i="82"/>
  <c r="CS276" i="82"/>
  <c r="CT276" i="82"/>
  <c r="CU276" i="82"/>
  <c r="CV276" i="82"/>
  <c r="CW276" i="82"/>
  <c r="CX276" i="82"/>
  <c r="CY276"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AZ277" i="82"/>
  <c r="BA277" i="82"/>
  <c r="BB277" i="82"/>
  <c r="BC277" i="82"/>
  <c r="BD277" i="82"/>
  <c r="BE277" i="82"/>
  <c r="BF277" i="82"/>
  <c r="BG277" i="82"/>
  <c r="BH277" i="82"/>
  <c r="BI277" i="82"/>
  <c r="BJ277" i="82"/>
  <c r="BK277" i="82"/>
  <c r="BL277" i="82"/>
  <c r="BM277" i="82"/>
  <c r="BN277" i="82"/>
  <c r="BO277" i="82"/>
  <c r="BP277" i="82"/>
  <c r="BQ277" i="82"/>
  <c r="BR277" i="82"/>
  <c r="BS277" i="82"/>
  <c r="BT277" i="82"/>
  <c r="BU277" i="82"/>
  <c r="BV277" i="82"/>
  <c r="BW277" i="82"/>
  <c r="BX277" i="82"/>
  <c r="BY277" i="82"/>
  <c r="BZ277" i="82"/>
  <c r="CA277" i="82"/>
  <c r="CB277" i="82"/>
  <c r="CC277" i="82"/>
  <c r="CD277" i="82"/>
  <c r="CE277" i="82"/>
  <c r="CF277" i="82"/>
  <c r="CG277" i="82"/>
  <c r="CH277" i="82"/>
  <c r="CI277" i="82"/>
  <c r="CJ277" i="82"/>
  <c r="CK277" i="82"/>
  <c r="CL277" i="82"/>
  <c r="CM277" i="82"/>
  <c r="CN277" i="82"/>
  <c r="CO277" i="82"/>
  <c r="CP277" i="82"/>
  <c r="CQ277" i="82"/>
  <c r="CR277" i="82"/>
  <c r="CS277" i="82"/>
  <c r="CT277" i="82"/>
  <c r="CU277" i="82"/>
  <c r="CV277" i="82"/>
  <c r="CW277" i="82"/>
  <c r="CX277" i="82"/>
  <c r="CY277" i="82"/>
  <c r="F278" i="82"/>
  <c r="G278" i="82"/>
  <c r="H278" i="82"/>
  <c r="I278" i="82"/>
  <c r="J278" i="82"/>
  <c r="K278" i="82"/>
  <c r="L278" i="82"/>
  <c r="M278" i="82"/>
  <c r="N278" i="82"/>
  <c r="O278" i="82"/>
  <c r="P278" i="82"/>
  <c r="Q278" i="82"/>
  <c r="R278" i="82"/>
  <c r="S278" i="82"/>
  <c r="T278" i="82"/>
  <c r="U278" i="82"/>
  <c r="V278" i="82"/>
  <c r="W278" i="82"/>
  <c r="X278" i="82"/>
  <c r="Y278" i="82"/>
  <c r="Z278" i="82"/>
  <c r="AA278" i="82"/>
  <c r="AB278" i="82"/>
  <c r="AC278" i="82"/>
  <c r="AD278" i="82"/>
  <c r="AE278" i="82"/>
  <c r="AF278" i="82"/>
  <c r="AG278" i="82"/>
  <c r="AH278" i="82"/>
  <c r="AI278" i="82"/>
  <c r="AJ278" i="82"/>
  <c r="AK278" i="82"/>
  <c r="AL278" i="82"/>
  <c r="AM278" i="82"/>
  <c r="AN278" i="82"/>
  <c r="AO278" i="82"/>
  <c r="AP278" i="82"/>
  <c r="AQ278" i="82"/>
  <c r="AR278" i="82"/>
  <c r="AS278" i="82"/>
  <c r="AT278" i="82"/>
  <c r="AU278" i="82"/>
  <c r="AV278" i="82"/>
  <c r="AW278" i="82"/>
  <c r="AX278" i="82"/>
  <c r="AY278" i="82"/>
  <c r="AZ278" i="82"/>
  <c r="BA278" i="82"/>
  <c r="BB278" i="82"/>
  <c r="BC278" i="82"/>
  <c r="BD278" i="82"/>
  <c r="BE278" i="82"/>
  <c r="BF278" i="82"/>
  <c r="BG278" i="82"/>
  <c r="BH278" i="82"/>
  <c r="BI278" i="82"/>
  <c r="BJ278" i="82"/>
  <c r="BK278" i="82"/>
  <c r="BL278" i="82"/>
  <c r="BM278" i="82"/>
  <c r="BN278" i="82"/>
  <c r="BO278" i="82"/>
  <c r="BP278" i="82"/>
  <c r="BQ278" i="82"/>
  <c r="BR278" i="82"/>
  <c r="BS278" i="82"/>
  <c r="BT278" i="82"/>
  <c r="BU278" i="82"/>
  <c r="BV278" i="82"/>
  <c r="BW278" i="82"/>
  <c r="BX278" i="82"/>
  <c r="BY278" i="82"/>
  <c r="BZ278" i="82"/>
  <c r="CA278" i="82"/>
  <c r="CB278" i="82"/>
  <c r="CC278" i="82"/>
  <c r="CD278" i="82"/>
  <c r="CE278" i="82"/>
  <c r="CF278" i="82"/>
  <c r="CG278" i="82"/>
  <c r="CH278" i="82"/>
  <c r="CI278" i="82"/>
  <c r="CJ278" i="82"/>
  <c r="CK278" i="82"/>
  <c r="CL278" i="82"/>
  <c r="CM278" i="82"/>
  <c r="CN278" i="82"/>
  <c r="CO278" i="82"/>
  <c r="CP278" i="82"/>
  <c r="CQ278" i="82"/>
  <c r="CR278" i="82"/>
  <c r="CS278" i="82"/>
  <c r="CT278" i="82"/>
  <c r="CU278" i="82"/>
  <c r="CV278" i="82"/>
  <c r="CW278" i="82"/>
  <c r="CX278" i="82"/>
  <c r="CY278" i="82"/>
  <c r="F279" i="82"/>
  <c r="G279" i="82"/>
  <c r="H279" i="82"/>
  <c r="I279" i="82"/>
  <c r="J279" i="82"/>
  <c r="K279" i="82"/>
  <c r="L279" i="82"/>
  <c r="M279" i="82"/>
  <c r="N279" i="82"/>
  <c r="O279" i="82"/>
  <c r="P279" i="82"/>
  <c r="Q279" i="82"/>
  <c r="R279" i="82"/>
  <c r="S279" i="82"/>
  <c r="T279" i="82"/>
  <c r="U279" i="82"/>
  <c r="V279" i="82"/>
  <c r="W279" i="82"/>
  <c r="X279" i="82"/>
  <c r="Y279" i="82"/>
  <c r="Z279" i="82"/>
  <c r="AA279" i="82"/>
  <c r="AB279" i="82"/>
  <c r="AC279" i="82"/>
  <c r="AD279" i="82"/>
  <c r="AE279" i="82"/>
  <c r="AF279" i="82"/>
  <c r="AG279" i="82"/>
  <c r="AH279" i="82"/>
  <c r="AI279" i="82"/>
  <c r="AJ279" i="82"/>
  <c r="AK279" i="82"/>
  <c r="AL279" i="82"/>
  <c r="AM279" i="82"/>
  <c r="AN279" i="82"/>
  <c r="AO279" i="82"/>
  <c r="AP279" i="82"/>
  <c r="AQ279" i="82"/>
  <c r="AR279" i="82"/>
  <c r="AS279" i="82"/>
  <c r="AT279" i="82"/>
  <c r="AU279" i="82"/>
  <c r="AV279" i="82"/>
  <c r="AW279" i="82"/>
  <c r="AX279" i="82"/>
  <c r="AY279" i="82"/>
  <c r="AZ279" i="82"/>
  <c r="BA279" i="82"/>
  <c r="BB279" i="82"/>
  <c r="BC279" i="82"/>
  <c r="BD279" i="82"/>
  <c r="BE279" i="82"/>
  <c r="BF279" i="82"/>
  <c r="BG279" i="82"/>
  <c r="BH279" i="82"/>
  <c r="BI279" i="82"/>
  <c r="BJ279" i="82"/>
  <c r="BK279" i="82"/>
  <c r="BL279" i="82"/>
  <c r="BM279" i="82"/>
  <c r="BN279" i="82"/>
  <c r="BO279" i="82"/>
  <c r="BP279" i="82"/>
  <c r="BQ279" i="82"/>
  <c r="BR279" i="82"/>
  <c r="BS279" i="82"/>
  <c r="BT279" i="82"/>
  <c r="BU279" i="82"/>
  <c r="BV279" i="82"/>
  <c r="BW279" i="82"/>
  <c r="BX279" i="82"/>
  <c r="BY279" i="82"/>
  <c r="BZ279" i="82"/>
  <c r="CA279" i="82"/>
  <c r="CB279" i="82"/>
  <c r="CC279" i="82"/>
  <c r="CD279" i="82"/>
  <c r="CE279" i="82"/>
  <c r="CF279" i="82"/>
  <c r="CG279" i="82"/>
  <c r="CH279" i="82"/>
  <c r="CI279" i="82"/>
  <c r="CJ279" i="82"/>
  <c r="CK279" i="82"/>
  <c r="CL279" i="82"/>
  <c r="CM279" i="82"/>
  <c r="CN279" i="82"/>
  <c r="CO279" i="82"/>
  <c r="CP279" i="82"/>
  <c r="CQ279" i="82"/>
  <c r="CR279" i="82"/>
  <c r="CS279" i="82"/>
  <c r="CT279" i="82"/>
  <c r="CU279" i="82"/>
  <c r="CV279" i="82"/>
  <c r="CW279" i="82"/>
  <c r="CX279" i="82"/>
  <c r="CY279" i="82"/>
  <c r="F280" i="82"/>
  <c r="G280" i="82"/>
  <c r="H280" i="82"/>
  <c r="I280" i="82"/>
  <c r="J280" i="82"/>
  <c r="K280" i="82"/>
  <c r="L280" i="82"/>
  <c r="M280" i="82"/>
  <c r="N280" i="82"/>
  <c r="O280" i="82"/>
  <c r="P280" i="82"/>
  <c r="Q280" i="82"/>
  <c r="R280" i="82"/>
  <c r="S280" i="82"/>
  <c r="T280" i="82"/>
  <c r="U280" i="82"/>
  <c r="V280" i="82"/>
  <c r="W280" i="82"/>
  <c r="X280" i="82"/>
  <c r="Y280" i="82"/>
  <c r="Z280" i="82"/>
  <c r="AA280" i="82"/>
  <c r="AB280" i="82"/>
  <c r="AC280" i="82"/>
  <c r="AD280" i="82"/>
  <c r="AE280" i="82"/>
  <c r="AF280" i="82"/>
  <c r="AG280" i="82"/>
  <c r="AH280" i="82"/>
  <c r="AI280" i="82"/>
  <c r="AJ280" i="82"/>
  <c r="AK280" i="82"/>
  <c r="AL280" i="82"/>
  <c r="AM280" i="82"/>
  <c r="AN280" i="82"/>
  <c r="AO280" i="82"/>
  <c r="AP280" i="82"/>
  <c r="AQ280" i="82"/>
  <c r="AR280" i="82"/>
  <c r="AS280" i="82"/>
  <c r="AT280" i="82"/>
  <c r="AU280" i="82"/>
  <c r="AV280" i="82"/>
  <c r="AW280" i="82"/>
  <c r="AX280" i="82"/>
  <c r="AY280" i="82"/>
  <c r="AZ280" i="82"/>
  <c r="BA280" i="82"/>
  <c r="BB280" i="82"/>
  <c r="BC280" i="82"/>
  <c r="BD280" i="82"/>
  <c r="BE280" i="82"/>
  <c r="BF280" i="82"/>
  <c r="BG280" i="82"/>
  <c r="BH280" i="82"/>
  <c r="BI280" i="82"/>
  <c r="BJ280" i="82"/>
  <c r="BK280" i="82"/>
  <c r="BL280" i="82"/>
  <c r="BM280" i="82"/>
  <c r="BN280" i="82"/>
  <c r="BO280" i="82"/>
  <c r="BP280" i="82"/>
  <c r="BQ280" i="82"/>
  <c r="BR280" i="82"/>
  <c r="BS280" i="82"/>
  <c r="BT280" i="82"/>
  <c r="BU280" i="82"/>
  <c r="BV280" i="82"/>
  <c r="BW280" i="82"/>
  <c r="BX280" i="82"/>
  <c r="BY280" i="82"/>
  <c r="BZ280" i="82"/>
  <c r="CA280" i="82"/>
  <c r="CB280" i="82"/>
  <c r="CC280" i="82"/>
  <c r="CD280" i="82"/>
  <c r="CE280" i="82"/>
  <c r="CF280" i="82"/>
  <c r="CG280" i="82"/>
  <c r="CH280" i="82"/>
  <c r="CI280" i="82"/>
  <c r="CJ280" i="82"/>
  <c r="CK280" i="82"/>
  <c r="CL280" i="82"/>
  <c r="CM280" i="82"/>
  <c r="CN280" i="82"/>
  <c r="CO280" i="82"/>
  <c r="CP280" i="82"/>
  <c r="CQ280" i="82"/>
  <c r="CR280" i="82"/>
  <c r="CS280" i="82"/>
  <c r="CT280" i="82"/>
  <c r="CU280" i="82"/>
  <c r="CV280" i="82"/>
  <c r="CW280" i="82"/>
  <c r="CX280" i="82"/>
  <c r="CY280" i="82"/>
  <c r="F281" i="82"/>
  <c r="G281" i="82"/>
  <c r="H281" i="82"/>
  <c r="I281" i="82"/>
  <c r="J281" i="82"/>
  <c r="K281" i="82"/>
  <c r="L281" i="82"/>
  <c r="M281" i="82"/>
  <c r="N281" i="82"/>
  <c r="O281" i="82"/>
  <c r="P281" i="82"/>
  <c r="Q281" i="82"/>
  <c r="R281" i="82"/>
  <c r="S281" i="82"/>
  <c r="T281" i="82"/>
  <c r="U281" i="82"/>
  <c r="V281" i="82"/>
  <c r="W281" i="82"/>
  <c r="X281" i="82"/>
  <c r="Y281" i="82"/>
  <c r="Z281" i="82"/>
  <c r="AA281" i="82"/>
  <c r="AB281" i="82"/>
  <c r="AC281" i="82"/>
  <c r="AD281" i="82"/>
  <c r="AE281" i="82"/>
  <c r="AF281" i="82"/>
  <c r="AG281" i="82"/>
  <c r="AH281" i="82"/>
  <c r="AI281" i="82"/>
  <c r="AJ281" i="82"/>
  <c r="AK281" i="82"/>
  <c r="AL281" i="82"/>
  <c r="AM281" i="82"/>
  <c r="AN281" i="82"/>
  <c r="AO281" i="82"/>
  <c r="AP281" i="82"/>
  <c r="AQ281" i="82"/>
  <c r="AR281" i="82"/>
  <c r="AS281" i="82"/>
  <c r="AT281" i="82"/>
  <c r="AU281" i="82"/>
  <c r="AV281" i="82"/>
  <c r="AW281" i="82"/>
  <c r="AX281" i="82"/>
  <c r="AY281" i="82"/>
  <c r="AZ281" i="82"/>
  <c r="BA281" i="82"/>
  <c r="BB281" i="82"/>
  <c r="BC281" i="82"/>
  <c r="BD281" i="82"/>
  <c r="BE281" i="82"/>
  <c r="BF281" i="82"/>
  <c r="BG281" i="82"/>
  <c r="BH281" i="82"/>
  <c r="BI281" i="82"/>
  <c r="BJ281" i="82"/>
  <c r="BK281" i="82"/>
  <c r="BL281" i="82"/>
  <c r="BM281" i="82"/>
  <c r="BN281" i="82"/>
  <c r="BO281" i="82"/>
  <c r="BP281" i="82"/>
  <c r="BQ281" i="82"/>
  <c r="BR281" i="82"/>
  <c r="BS281" i="82"/>
  <c r="BT281" i="82"/>
  <c r="BU281" i="82"/>
  <c r="BV281" i="82"/>
  <c r="BW281" i="82"/>
  <c r="BX281" i="82"/>
  <c r="BY281" i="82"/>
  <c r="BZ281" i="82"/>
  <c r="CA281" i="82"/>
  <c r="CB281" i="82"/>
  <c r="CC281" i="82"/>
  <c r="CD281" i="82"/>
  <c r="CE281" i="82"/>
  <c r="CF281" i="82"/>
  <c r="CG281" i="82"/>
  <c r="CH281" i="82"/>
  <c r="CI281" i="82"/>
  <c r="CJ281" i="82"/>
  <c r="CK281" i="82"/>
  <c r="CL281" i="82"/>
  <c r="CM281" i="82"/>
  <c r="CN281" i="82"/>
  <c r="CO281" i="82"/>
  <c r="CP281" i="82"/>
  <c r="CQ281" i="82"/>
  <c r="CR281" i="82"/>
  <c r="CS281" i="82"/>
  <c r="CT281" i="82"/>
  <c r="CU281" i="82"/>
  <c r="CV281" i="82"/>
  <c r="CW281" i="82"/>
  <c r="CX281" i="82"/>
  <c r="CY281"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AZ286" i="82"/>
  <c r="BA286" i="82"/>
  <c r="BB286" i="82"/>
  <c r="BC286" i="82"/>
  <c r="BD286" i="82"/>
  <c r="BE286" i="82"/>
  <c r="BF286" i="82"/>
  <c r="BG286" i="82"/>
  <c r="BH286" i="82"/>
  <c r="BI286" i="82"/>
  <c r="BJ286" i="82"/>
  <c r="BK286" i="82"/>
  <c r="BL286" i="82"/>
  <c r="BM286" i="82"/>
  <c r="BN286" i="82"/>
  <c r="BO286" i="82"/>
  <c r="BP286" i="82"/>
  <c r="BQ286" i="82"/>
  <c r="BR286" i="82"/>
  <c r="BS286" i="82"/>
  <c r="BT286" i="82"/>
  <c r="BU286" i="82"/>
  <c r="BV286" i="82"/>
  <c r="BW286" i="82"/>
  <c r="BX286" i="82"/>
  <c r="BY286" i="82"/>
  <c r="BZ286" i="82"/>
  <c r="CA286" i="82"/>
  <c r="CB286" i="82"/>
  <c r="CC286" i="82"/>
  <c r="CD286" i="82"/>
  <c r="CE286" i="82"/>
  <c r="CF286" i="82"/>
  <c r="CG286" i="82"/>
  <c r="CH286" i="82"/>
  <c r="CI286" i="82"/>
  <c r="CJ286" i="82"/>
  <c r="CK286" i="82"/>
  <c r="CL286" i="82"/>
  <c r="CM286" i="82"/>
  <c r="CN286" i="82"/>
  <c r="CO286" i="82"/>
  <c r="CP286" i="82"/>
  <c r="CQ286" i="82"/>
  <c r="CR286" i="82"/>
  <c r="CS286" i="82"/>
  <c r="CT286" i="82"/>
  <c r="CU286" i="82"/>
  <c r="CV286" i="82"/>
  <c r="CW286" i="82"/>
  <c r="CX286" i="82"/>
  <c r="CY286"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AZ287" i="82"/>
  <c r="BA287" i="82"/>
  <c r="BB287" i="82"/>
  <c r="BC287" i="82"/>
  <c r="BD287" i="82"/>
  <c r="BE287" i="82"/>
  <c r="BF287" i="82"/>
  <c r="BG287" i="82"/>
  <c r="BH287" i="82"/>
  <c r="BI287" i="82"/>
  <c r="BJ287" i="82"/>
  <c r="BK287" i="82"/>
  <c r="BL287" i="82"/>
  <c r="BM287" i="82"/>
  <c r="BN287" i="82"/>
  <c r="BO287" i="82"/>
  <c r="BP287" i="82"/>
  <c r="BQ287" i="82"/>
  <c r="BR287" i="82"/>
  <c r="BS287" i="82"/>
  <c r="BT287" i="82"/>
  <c r="BU287" i="82"/>
  <c r="BV287" i="82"/>
  <c r="BW287" i="82"/>
  <c r="BX287" i="82"/>
  <c r="BY287" i="82"/>
  <c r="BZ287" i="82"/>
  <c r="CA287" i="82"/>
  <c r="CB287" i="82"/>
  <c r="CC287" i="82"/>
  <c r="CD287" i="82"/>
  <c r="CE287" i="82"/>
  <c r="CF287" i="82"/>
  <c r="CG287" i="82"/>
  <c r="CH287" i="82"/>
  <c r="CI287" i="82"/>
  <c r="CJ287" i="82"/>
  <c r="CK287" i="82"/>
  <c r="CL287" i="82"/>
  <c r="CM287" i="82"/>
  <c r="CN287" i="82"/>
  <c r="CO287" i="82"/>
  <c r="CP287" i="82"/>
  <c r="CQ287" i="82"/>
  <c r="CR287" i="82"/>
  <c r="CS287" i="82"/>
  <c r="CT287" i="82"/>
  <c r="CU287" i="82"/>
  <c r="CV287" i="82"/>
  <c r="CW287" i="82"/>
  <c r="CX287" i="82"/>
  <c r="CY287"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AZ288" i="82"/>
  <c r="BA288" i="82"/>
  <c r="BB288" i="82"/>
  <c r="BC288" i="82"/>
  <c r="BD288" i="82"/>
  <c r="BE288" i="82"/>
  <c r="BF288" i="82"/>
  <c r="BG288" i="82"/>
  <c r="BH288" i="82"/>
  <c r="BI288" i="82"/>
  <c r="BJ288" i="82"/>
  <c r="BK288" i="82"/>
  <c r="BL288" i="82"/>
  <c r="BM288" i="82"/>
  <c r="BN288" i="82"/>
  <c r="BO288" i="82"/>
  <c r="BP288" i="82"/>
  <c r="BQ288" i="82"/>
  <c r="BR288" i="82"/>
  <c r="BS288" i="82"/>
  <c r="BT288" i="82"/>
  <c r="BU288" i="82"/>
  <c r="BV288" i="82"/>
  <c r="BW288" i="82"/>
  <c r="BX288" i="82"/>
  <c r="BY288" i="82"/>
  <c r="BZ288" i="82"/>
  <c r="CA288" i="82"/>
  <c r="CB288" i="82"/>
  <c r="CC288" i="82"/>
  <c r="CD288" i="82"/>
  <c r="CE288" i="82"/>
  <c r="CF288" i="82"/>
  <c r="CG288" i="82"/>
  <c r="CH288" i="82"/>
  <c r="CI288" i="82"/>
  <c r="CJ288" i="82"/>
  <c r="CK288" i="82"/>
  <c r="CL288" i="82"/>
  <c r="CM288" i="82"/>
  <c r="CN288" i="82"/>
  <c r="CO288" i="82"/>
  <c r="CP288" i="82"/>
  <c r="CQ288" i="82"/>
  <c r="CR288" i="82"/>
  <c r="CS288" i="82"/>
  <c r="CT288" i="82"/>
  <c r="CU288" i="82"/>
  <c r="CV288" i="82"/>
  <c r="CW288" i="82"/>
  <c r="CX288" i="82"/>
  <c r="CY288" i="82"/>
  <c r="D286" i="82"/>
  <c r="D287" i="82"/>
  <c r="D288" i="82"/>
  <c r="E288" i="82"/>
  <c r="E287" i="82"/>
  <c r="E286" i="82"/>
  <c r="E268" i="82"/>
  <c r="E269" i="82"/>
  <c r="E270" i="82"/>
  <c r="E274" i="82"/>
  <c r="D274" i="82"/>
  <c r="E235" i="82"/>
  <c r="E117" i="1"/>
  <c r="E134" i="1"/>
  <c r="E135" i="1"/>
  <c r="E136" i="1"/>
  <c r="E133" i="1"/>
  <c r="E237" i="82"/>
  <c r="E238" i="82"/>
  <c r="E239" i="82"/>
  <c r="E240" i="82"/>
  <c r="E241" i="82"/>
  <c r="E242" i="82"/>
  <c r="E243" i="82"/>
  <c r="E245" i="82"/>
  <c r="E246" i="82"/>
  <c r="E247" i="82"/>
  <c r="E251" i="82"/>
  <c r="E252" i="82"/>
  <c r="E253" i="82"/>
  <c r="E254" i="82"/>
  <c r="E255" i="82"/>
  <c r="E256" i="82"/>
  <c r="E257" i="82"/>
  <c r="E258" i="82"/>
  <c r="E259" i="82"/>
  <c r="E260" i="82"/>
  <c r="E261" i="82"/>
  <c r="E262" i="82"/>
  <c r="E263" i="82"/>
  <c r="E264" i="82"/>
  <c r="E265" i="82"/>
  <c r="E271" i="82"/>
  <c r="E275" i="82"/>
  <c r="E276" i="82"/>
  <c r="E277" i="82"/>
  <c r="E278" i="82"/>
  <c r="E279" i="82"/>
  <c r="E280" i="82"/>
  <c r="E281" i="82"/>
  <c r="D277" i="82"/>
  <c r="D278" i="82"/>
  <c r="D279" i="82"/>
  <c r="D280" i="82"/>
  <c r="D281" i="82"/>
  <c r="D276" i="82"/>
  <c r="D275" i="82"/>
  <c r="D271" i="82"/>
  <c r="D270" i="82"/>
  <c r="D269" i="82"/>
  <c r="D268" i="82"/>
  <c r="D265" i="82"/>
  <c r="D264" i="82"/>
  <c r="D263" i="82"/>
  <c r="D261" i="82"/>
  <c r="D262" i="82"/>
  <c r="D260" i="82"/>
  <c r="D257" i="82"/>
  <c r="D258" i="82"/>
  <c r="D259" i="82"/>
  <c r="D256" i="82"/>
  <c r="D253" i="82"/>
  <c r="D254" i="82"/>
  <c r="D255" i="82"/>
  <c r="D252" i="82"/>
  <c r="D251" i="82"/>
  <c r="D246" i="82"/>
  <c r="D247" i="82"/>
  <c r="D245" i="82"/>
  <c r="D243" i="82"/>
  <c r="D242" i="82"/>
  <c r="D241" i="82"/>
  <c r="D240" i="82"/>
  <c r="D239" i="82"/>
  <c r="D238" i="82"/>
  <c r="D282" i="82" s="1"/>
  <c r="D237" i="82"/>
  <c r="D235" i="82"/>
  <c r="E219" i="1"/>
  <c r="E217" i="1"/>
  <c r="E216" i="1"/>
  <c r="E215" i="1"/>
  <c r="E214" i="1"/>
  <c r="E213" i="1"/>
  <c r="E212" i="1"/>
  <c r="E211" i="1"/>
  <c r="E210" i="1"/>
  <c r="E207" i="1"/>
  <c r="E205" i="1"/>
  <c r="E203" i="1"/>
  <c r="E198" i="1"/>
  <c r="E195" i="1"/>
  <c r="E194" i="1"/>
  <c r="E193" i="1"/>
  <c r="E192" i="1"/>
  <c r="E191" i="1"/>
  <c r="E189" i="1"/>
  <c r="E188" i="1"/>
  <c r="E187" i="1"/>
  <c r="E186" i="1"/>
  <c r="E183" i="1"/>
  <c r="E181" i="1"/>
  <c r="E180" i="1"/>
  <c r="E179" i="1"/>
  <c r="E174" i="1"/>
  <c r="E173" i="1"/>
  <c r="E172" i="1"/>
  <c r="E171" i="1"/>
  <c r="E168" i="1"/>
  <c r="E167" i="1"/>
  <c r="E166" i="1"/>
  <c r="E165" i="1"/>
  <c r="E162" i="1"/>
  <c r="E161" i="1"/>
  <c r="E160" i="1"/>
  <c r="E159" i="1"/>
  <c r="E155" i="1"/>
  <c r="E154" i="1"/>
  <c r="E150" i="1"/>
  <c r="E149" i="1"/>
  <c r="E148" i="1"/>
  <c r="E147" i="1"/>
  <c r="E146" i="1"/>
  <c r="E142" i="1"/>
  <c r="E140" i="1"/>
  <c r="E138" i="1"/>
  <c r="E131" i="1"/>
  <c r="E130" i="1"/>
  <c r="E129" i="1"/>
  <c r="E124" i="1"/>
  <c r="E123" i="1"/>
  <c r="E122" i="1"/>
  <c r="E121" i="1"/>
  <c r="E120" i="1"/>
  <c r="E119" i="1"/>
  <c r="E118" i="1"/>
  <c r="E116" i="1"/>
  <c r="E115" i="1"/>
  <c r="E114" i="1"/>
  <c r="E113" i="1"/>
  <c r="E112" i="1"/>
  <c r="E111" i="1"/>
  <c r="E110" i="1"/>
  <c r="E109" i="1"/>
  <c r="E106" i="1"/>
  <c r="E105" i="1"/>
  <c r="E104" i="1"/>
  <c r="E103" i="1"/>
  <c r="E102" i="1"/>
  <c r="E101" i="1"/>
  <c r="E100" i="1"/>
  <c r="E99" i="1"/>
  <c r="E98" i="1"/>
  <c r="E97" i="1"/>
  <c r="E96" i="1"/>
  <c r="E95" i="1"/>
  <c r="E94" i="1"/>
  <c r="E93" i="1"/>
  <c r="E92" i="1"/>
  <c r="E91" i="1"/>
  <c r="E90" i="1"/>
  <c r="E89" i="1"/>
  <c r="E88" i="1"/>
  <c r="E84" i="1"/>
  <c r="E83" i="1"/>
  <c r="E81" i="1"/>
  <c r="E80" i="1"/>
  <c r="E79" i="1"/>
  <c r="E78" i="1"/>
  <c r="E77" i="1"/>
  <c r="E76" i="1"/>
  <c r="E74" i="1"/>
  <c r="E73" i="1"/>
  <c r="E72" i="1"/>
  <c r="E71" i="1"/>
  <c r="E70" i="1"/>
  <c r="E69" i="1"/>
  <c r="E68" i="1"/>
  <c r="E67" i="1"/>
  <c r="E66" i="1"/>
  <c r="E65" i="1"/>
  <c r="E64" i="1"/>
  <c r="E63" i="1"/>
  <c r="E62" i="1"/>
  <c r="E60" i="1"/>
  <c r="E59" i="1"/>
  <c r="E58" i="1"/>
  <c r="E57" i="1"/>
  <c r="E56" i="1"/>
  <c r="E55" i="1"/>
  <c r="E54" i="1"/>
  <c r="E53" i="1"/>
  <c r="E52" i="1"/>
  <c r="E51" i="1"/>
  <c r="E50" i="1"/>
  <c r="E49" i="1"/>
  <c r="E48" i="1"/>
  <c r="E47" i="1"/>
  <c r="E46" i="1"/>
  <c r="E44" i="1"/>
  <c r="E43" i="1"/>
  <c r="E41" i="1"/>
  <c r="E40" i="1"/>
  <c r="E39" i="1"/>
  <c r="E38" i="1"/>
  <c r="E37" i="1"/>
  <c r="E36" i="1"/>
  <c r="E35" i="1"/>
  <c r="E34" i="1"/>
  <c r="E33" i="1"/>
  <c r="E32" i="1"/>
  <c r="E31" i="1"/>
  <c r="E30" i="1"/>
  <c r="E28" i="1"/>
  <c r="E27" i="1"/>
  <c r="E25" i="1"/>
  <c r="E24" i="1"/>
  <c r="E23" i="1"/>
  <c r="E22" i="1"/>
  <c r="E21" i="1"/>
  <c r="E20" i="1"/>
  <c r="E19" i="1"/>
  <c r="E18" i="1"/>
  <c r="E17" i="1"/>
  <c r="E16" i="1"/>
  <c r="E15" i="1"/>
  <c r="E14" i="1"/>
  <c r="E13" i="1"/>
  <c r="E12" i="1"/>
  <c r="E11" i="1"/>
  <c r="E10" i="1"/>
  <c r="E9" i="1"/>
  <c r="CT284" i="82" l="1"/>
  <c r="CT290" i="82" s="1"/>
  <c r="CL284" i="82"/>
  <c r="CL290" i="82" s="1"/>
  <c r="CD284" i="82"/>
  <c r="CD290" i="82" s="1"/>
  <c r="BV284" i="82"/>
  <c r="BV290" i="82" s="1"/>
  <c r="BN284" i="82"/>
  <c r="BN290" i="82" s="1"/>
  <c r="BF284" i="82"/>
  <c r="BF290" i="82" s="1"/>
  <c r="AX284" i="82"/>
  <c r="AX290" i="82" s="1"/>
  <c r="AP284" i="82"/>
  <c r="AP290" i="82" s="1"/>
  <c r="AH284" i="82"/>
  <c r="AH290" i="82" s="1"/>
  <c r="Z284" i="82"/>
  <c r="Z290" i="82" s="1"/>
  <c r="R284" i="82"/>
  <c r="R290" i="82" s="1"/>
  <c r="J284" i="82"/>
  <c r="J290" i="82" s="1"/>
  <c r="CX284" i="82"/>
  <c r="CX290" i="82" s="1"/>
  <c r="CP284" i="82"/>
  <c r="CP290" i="82" s="1"/>
  <c r="CH284" i="82"/>
  <c r="CH290" i="82" s="1"/>
  <c r="BZ284" i="82"/>
  <c r="BZ290" i="82" s="1"/>
  <c r="BR284" i="82"/>
  <c r="BR290" i="82" s="1"/>
  <c r="BJ284" i="82"/>
  <c r="BJ290" i="82" s="1"/>
  <c r="BB284" i="82"/>
  <c r="BB290" i="82" s="1"/>
  <c r="AT284" i="82"/>
  <c r="AT290" i="82" s="1"/>
  <c r="AL284" i="82"/>
  <c r="AL290" i="82" s="1"/>
  <c r="CW284" i="82"/>
  <c r="CW290" i="82" s="1"/>
  <c r="CO284" i="82"/>
  <c r="CO290" i="82" s="1"/>
  <c r="CG284" i="82"/>
  <c r="CG290" i="82" s="1"/>
  <c r="BY284" i="82"/>
  <c r="BY290" i="82" s="1"/>
  <c r="BQ284" i="82"/>
  <c r="BQ290" i="82" s="1"/>
  <c r="BI284" i="82"/>
  <c r="BI290" i="82" s="1"/>
  <c r="BA284" i="82"/>
  <c r="BA290" i="82" s="1"/>
  <c r="AS284" i="82"/>
  <c r="AS290" i="82" s="1"/>
  <c r="AK284" i="82"/>
  <c r="AK290" i="82" s="1"/>
  <c r="AC284" i="82"/>
  <c r="AC290" i="82" s="1"/>
  <c r="U284" i="82"/>
  <c r="U290" i="82" s="1"/>
  <c r="M284" i="82"/>
  <c r="M290" i="82" s="1"/>
  <c r="E282" i="82"/>
  <c r="E284" i="82" s="1"/>
  <c r="E290" i="82" s="1"/>
  <c r="E3" i="95" a="1"/>
  <c r="E3" i="95" s="1"/>
  <c r="F3" i="95" a="1"/>
  <c r="F3" i="95" s="1"/>
  <c r="G3" i="95" a="1"/>
  <c r="G3" i="95" s="1"/>
  <c r="H3" i="95" a="1"/>
  <c r="H3" i="95" s="1"/>
  <c r="I3" i="95" a="1"/>
  <c r="I3" i="95" s="1"/>
  <c r="J3" i="95" a="1"/>
  <c r="J3" i="95" s="1"/>
  <c r="K3" i="95" a="1"/>
  <c r="K3" i="95" s="1"/>
  <c r="L3" i="95" a="1"/>
  <c r="L3" i="95" s="1"/>
  <c r="M3" i="95" a="1"/>
  <c r="M3" i="95" s="1"/>
  <c r="N3" i="95" a="1"/>
  <c r="N3" i="95" s="1"/>
  <c r="O3" i="95" a="1"/>
  <c r="O3" i="95" s="1"/>
  <c r="P3" i="95" a="1"/>
  <c r="P3" i="95" s="1"/>
  <c r="Q3" i="95" a="1"/>
  <c r="Q3" i="95" s="1"/>
  <c r="R3" i="95" a="1"/>
  <c r="R3" i="95" s="1"/>
  <c r="S3" i="95" a="1"/>
  <c r="S3" i="95" s="1"/>
  <c r="T3" i="95" a="1"/>
  <c r="T3" i="95" s="1"/>
  <c r="U3" i="95" a="1"/>
  <c r="U3" i="95" s="1"/>
  <c r="V3" i="95" a="1"/>
  <c r="V3" i="95" s="1"/>
  <c r="W3" i="95" a="1"/>
  <c r="W3" i="95" s="1"/>
  <c r="X3" i="95" a="1"/>
  <c r="X3" i="95" s="1"/>
  <c r="Y3" i="95" a="1"/>
  <c r="Y3" i="95" s="1"/>
  <c r="Z3" i="95" a="1"/>
  <c r="Z3" i="95" s="1"/>
  <c r="AA3" i="95" a="1"/>
  <c r="AA3" i="95" s="1"/>
  <c r="AB3" i="95" a="1"/>
  <c r="AB3" i="95" s="1"/>
  <c r="AC3" i="95" a="1"/>
  <c r="AC3" i="95" s="1"/>
  <c r="AD3" i="95" a="1"/>
  <c r="AD3" i="95" s="1"/>
  <c r="AE3" i="95" a="1"/>
  <c r="AE3" i="95" s="1"/>
  <c r="AF3" i="95" a="1"/>
  <c r="AF3" i="95" s="1"/>
  <c r="AG3" i="95" a="1"/>
  <c r="AG3" i="95" s="1"/>
  <c r="AH3" i="95" a="1"/>
  <c r="AH3" i="95" s="1"/>
  <c r="AI3" i="95" a="1"/>
  <c r="AI3" i="95" s="1"/>
  <c r="AJ3" i="95" a="1"/>
  <c r="AJ3" i="95" s="1"/>
  <c r="AK3" i="95" a="1"/>
  <c r="AK3" i="95" s="1"/>
  <c r="AL3" i="95" a="1"/>
  <c r="AL3" i="95" s="1"/>
  <c r="AM3" i="95" a="1"/>
  <c r="AM3" i="95" s="1"/>
  <c r="AN3" i="95" a="1"/>
  <c r="AN3" i="95" s="1"/>
  <c r="AO3" i="95" a="1"/>
  <c r="AO3" i="95" s="1"/>
  <c r="AP3" i="95" a="1"/>
  <c r="AP3" i="95" s="1"/>
  <c r="AQ3" i="95" a="1"/>
  <c r="AQ3" i="95" s="1"/>
  <c r="AR3" i="95" a="1"/>
  <c r="AR3" i="95" s="1"/>
  <c r="AS3" i="95" a="1"/>
  <c r="AS3" i="95" s="1"/>
  <c r="AT3" i="95" a="1"/>
  <c r="AT3" i="95" s="1"/>
  <c r="AU3" i="95" a="1"/>
  <c r="AU3" i="95" s="1"/>
  <c r="AV3" i="95" a="1"/>
  <c r="AV3" i="95" s="1"/>
  <c r="AW3" i="95" a="1"/>
  <c r="AW3" i="95" s="1"/>
  <c r="AX3" i="95" a="1"/>
  <c r="AX3" i="95" s="1"/>
  <c r="AY3" i="95" a="1"/>
  <c r="AY3" i="95" s="1"/>
  <c r="AZ3" i="95" a="1"/>
  <c r="AZ3" i="95" s="1"/>
  <c r="BA3" i="95" a="1"/>
  <c r="BA3" i="95" s="1"/>
  <c r="BB3" i="95" a="1"/>
  <c r="BB3" i="95" s="1"/>
  <c r="BC3" i="95" a="1"/>
  <c r="BC3" i="95" s="1"/>
  <c r="BD3" i="95" a="1"/>
  <c r="BD3" i="95" s="1"/>
  <c r="BE3" i="95" a="1"/>
  <c r="BE3" i="95" s="1"/>
  <c r="BF3" i="95" a="1"/>
  <c r="BF3" i="95" s="1"/>
  <c r="BG3" i="95" a="1"/>
  <c r="BG3" i="95" s="1"/>
  <c r="BH3" i="95" a="1"/>
  <c r="BH3" i="95" s="1"/>
  <c r="BI3" i="95" a="1"/>
  <c r="BI3" i="95" s="1"/>
  <c r="BJ3" i="95" a="1"/>
  <c r="BJ3" i="95" s="1"/>
  <c r="BK3" i="95" a="1"/>
  <c r="BK3" i="95" s="1"/>
  <c r="BL3" i="95" a="1"/>
  <c r="BL3" i="95" s="1"/>
  <c r="BM3" i="95" a="1"/>
  <c r="BM3" i="95" s="1"/>
  <c r="BN3" i="95" a="1"/>
  <c r="BN3" i="95" s="1"/>
  <c r="BO3" i="95" a="1"/>
  <c r="BO3" i="95" s="1"/>
  <c r="BP3" i="95" a="1"/>
  <c r="BP3" i="95" s="1"/>
  <c r="BQ3" i="95" a="1"/>
  <c r="BQ3" i="95" s="1"/>
  <c r="BR3" i="95" a="1"/>
  <c r="BR3" i="95" s="1"/>
  <c r="BS3" i="95" a="1"/>
  <c r="BS3" i="95" s="1"/>
  <c r="BT3" i="95" a="1"/>
  <c r="BT3" i="95" s="1"/>
  <c r="BU3" i="95" a="1"/>
  <c r="BU3" i="95" s="1"/>
  <c r="BV3" i="95" a="1"/>
  <c r="BV3" i="95" s="1"/>
  <c r="BW3" i="95" a="1"/>
  <c r="BW3" i="95" s="1"/>
  <c r="BX3" i="95" a="1"/>
  <c r="BX3" i="95" s="1"/>
  <c r="BY3" i="95" a="1"/>
  <c r="BY3" i="95" s="1"/>
  <c r="BZ3" i="95" a="1"/>
  <c r="BZ3" i="95" s="1"/>
  <c r="CA3" i="95" a="1"/>
  <c r="CA3" i="95" s="1"/>
  <c r="CB3" i="95" a="1"/>
  <c r="CB3" i="95" s="1"/>
  <c r="CC3" i="95" a="1"/>
  <c r="CC3" i="95" s="1"/>
  <c r="CD3" i="95" a="1"/>
  <c r="CD3" i="95" s="1"/>
  <c r="CE3" i="95" a="1"/>
  <c r="CE3" i="95" s="1"/>
  <c r="CF3" i="95" a="1"/>
  <c r="CF3" i="95" s="1"/>
  <c r="CG3" i="95" a="1"/>
  <c r="CG3" i="95" s="1"/>
  <c r="CH3" i="95" a="1"/>
  <c r="CH3" i="95" s="1"/>
  <c r="CI3" i="95" a="1"/>
  <c r="CI3" i="95" s="1"/>
  <c r="CJ3" i="95" a="1"/>
  <c r="CJ3" i="95" s="1"/>
  <c r="CK3" i="95" a="1"/>
  <c r="CK3" i="95" s="1"/>
  <c r="CL3" i="95" a="1"/>
  <c r="CL3" i="95" s="1"/>
  <c r="CM3" i="95" a="1"/>
  <c r="CM3" i="95" s="1"/>
  <c r="CN3" i="95" a="1"/>
  <c r="CN3" i="95" s="1"/>
  <c r="CO3" i="95" a="1"/>
  <c r="CO3" i="95" s="1"/>
  <c r="CP3" i="95" a="1"/>
  <c r="CP3" i="95" s="1"/>
  <c r="CQ3" i="95" a="1"/>
  <c r="CQ3" i="95" s="1"/>
  <c r="CR3" i="95" a="1"/>
  <c r="CR3" i="95" s="1"/>
  <c r="CS3" i="95" a="1"/>
  <c r="CS3" i="95" s="1"/>
  <c r="CT3" i="95" a="1"/>
  <c r="CT3" i="95" s="1"/>
  <c r="CU3" i="95" a="1"/>
  <c r="CU3" i="95" s="1"/>
  <c r="CV3" i="95" a="1"/>
  <c r="CV3" i="95" s="1"/>
  <c r="CW3" i="95" a="1"/>
  <c r="CW3" i="95" s="1"/>
  <c r="CX3" i="95" a="1"/>
  <c r="CX3" i="95" s="1"/>
  <c r="CY3" i="95" a="1"/>
  <c r="CY3" i="95" s="1"/>
  <c r="E4" i="95" a="1"/>
  <c r="E4" i="95" s="1"/>
  <c r="F4" i="95" a="1"/>
  <c r="F4" i="95" s="1"/>
  <c r="G4" i="95" a="1"/>
  <c r="G4" i="95" s="1"/>
  <c r="H4" i="95" a="1"/>
  <c r="H4" i="95" s="1"/>
  <c r="I4" i="95" a="1"/>
  <c r="I4" i="95" s="1"/>
  <c r="J4" i="95" a="1"/>
  <c r="J4" i="95" s="1"/>
  <c r="K4" i="95" a="1"/>
  <c r="K4" i="95" s="1"/>
  <c r="L4" i="95" a="1"/>
  <c r="L4" i="95" s="1"/>
  <c r="M4" i="95" a="1"/>
  <c r="M4" i="95" s="1"/>
  <c r="N4" i="95" a="1"/>
  <c r="N4" i="95" s="1"/>
  <c r="O4" i="95" a="1"/>
  <c r="O4" i="95" s="1"/>
  <c r="P4" i="95" a="1"/>
  <c r="P4" i="95" s="1"/>
  <c r="Q4" i="95" a="1"/>
  <c r="Q4" i="95" s="1"/>
  <c r="R4" i="95" a="1"/>
  <c r="R4" i="95" s="1"/>
  <c r="S4" i="95" a="1"/>
  <c r="S4" i="95" s="1"/>
  <c r="T4" i="95" a="1"/>
  <c r="T4" i="95" s="1"/>
  <c r="U4" i="95" a="1"/>
  <c r="U4" i="95" s="1"/>
  <c r="V4" i="95" a="1"/>
  <c r="V4" i="95" s="1"/>
  <c r="W4" i="95" a="1"/>
  <c r="W4" i="95" s="1"/>
  <c r="X4" i="95" a="1"/>
  <c r="X4" i="95" s="1"/>
  <c r="Y4" i="95" a="1"/>
  <c r="Y4" i="95" s="1"/>
  <c r="Z4" i="95" a="1"/>
  <c r="Z4" i="95" s="1"/>
  <c r="AA4" i="95" a="1"/>
  <c r="AA4" i="95" s="1"/>
  <c r="AB4" i="95" a="1"/>
  <c r="AB4" i="95" s="1"/>
  <c r="AC4" i="95" a="1"/>
  <c r="AC4" i="95" s="1"/>
  <c r="AD4" i="95" a="1"/>
  <c r="AD4" i="95" s="1"/>
  <c r="AE4" i="95" a="1"/>
  <c r="AE4" i="95" s="1"/>
  <c r="AF4" i="95" a="1"/>
  <c r="AF4" i="95" s="1"/>
  <c r="AG4" i="95" a="1"/>
  <c r="AG4" i="95" s="1"/>
  <c r="AH4" i="95" a="1"/>
  <c r="AH4" i="95" s="1"/>
  <c r="AI4" i="95" a="1"/>
  <c r="AI4" i="95" s="1"/>
  <c r="AJ4" i="95" a="1"/>
  <c r="AJ4" i="95" s="1"/>
  <c r="AK4" i="95" a="1"/>
  <c r="AK4" i="95" s="1"/>
  <c r="AL4" i="95" a="1"/>
  <c r="AL4" i="95" s="1"/>
  <c r="AM4" i="95" a="1"/>
  <c r="AM4" i="95" s="1"/>
  <c r="AN4" i="95" a="1"/>
  <c r="AN4" i="95" s="1"/>
  <c r="AO4" i="95" a="1"/>
  <c r="AO4" i="95" s="1"/>
  <c r="AP4" i="95" a="1"/>
  <c r="AP4" i="95" s="1"/>
  <c r="AQ4" i="95" a="1"/>
  <c r="AQ4" i="95" s="1"/>
  <c r="AR4" i="95" a="1"/>
  <c r="AR4" i="95" s="1"/>
  <c r="AS4" i="95" a="1"/>
  <c r="AS4" i="95" s="1"/>
  <c r="AT4" i="95" a="1"/>
  <c r="AT4" i="95" s="1"/>
  <c r="AU4" i="95" a="1"/>
  <c r="AU4" i="95" s="1"/>
  <c r="AV4" i="95" a="1"/>
  <c r="AV4" i="95" s="1"/>
  <c r="AW4" i="95" a="1"/>
  <c r="AW4" i="95" s="1"/>
  <c r="AX4" i="95" a="1"/>
  <c r="AX4" i="95" s="1"/>
  <c r="AY4" i="95" a="1"/>
  <c r="AY4" i="95" s="1"/>
  <c r="AZ4" i="95" a="1"/>
  <c r="AZ4" i="95" s="1"/>
  <c r="BA4" i="95" a="1"/>
  <c r="BA4" i="95" s="1"/>
  <c r="BB4" i="95" a="1"/>
  <c r="BB4" i="95" s="1"/>
  <c r="BC4" i="95" a="1"/>
  <c r="BC4" i="95" s="1"/>
  <c r="BD4" i="95" a="1"/>
  <c r="BD4" i="95" s="1"/>
  <c r="BE4" i="95" a="1"/>
  <c r="BE4" i="95" s="1"/>
  <c r="BF4" i="95" a="1"/>
  <c r="BF4" i="95" s="1"/>
  <c r="BG4" i="95" a="1"/>
  <c r="BG4" i="95" s="1"/>
  <c r="BH4" i="95" a="1"/>
  <c r="BH4" i="95" s="1"/>
  <c r="BI4" i="95" a="1"/>
  <c r="BI4" i="95" s="1"/>
  <c r="BJ4" i="95" a="1"/>
  <c r="BJ4" i="95" s="1"/>
  <c r="BK4" i="95" a="1"/>
  <c r="BK4" i="95" s="1"/>
  <c r="BL4" i="95" a="1"/>
  <c r="BL4" i="95" s="1"/>
  <c r="BM4" i="95" a="1"/>
  <c r="BM4" i="95" s="1"/>
  <c r="BN4" i="95" a="1"/>
  <c r="BN4" i="95" s="1"/>
  <c r="BO4" i="95" a="1"/>
  <c r="BO4" i="95" s="1"/>
  <c r="BP4" i="95" a="1"/>
  <c r="BP4" i="95" s="1"/>
  <c r="BQ4" i="95" a="1"/>
  <c r="BQ4" i="95" s="1"/>
  <c r="BR4" i="95" a="1"/>
  <c r="BR4" i="95" s="1"/>
  <c r="BS4" i="95" a="1"/>
  <c r="BS4" i="95" s="1"/>
  <c r="BT4" i="95" a="1"/>
  <c r="BT4" i="95" s="1"/>
  <c r="BU4" i="95" a="1"/>
  <c r="BU4" i="95" s="1"/>
  <c r="BV4" i="95" a="1"/>
  <c r="BV4" i="95" s="1"/>
  <c r="BW4" i="95" a="1"/>
  <c r="BW4" i="95" s="1"/>
  <c r="BX4" i="95" a="1"/>
  <c r="BX4" i="95" s="1"/>
  <c r="BY4" i="95" a="1"/>
  <c r="BY4" i="95" s="1"/>
  <c r="BZ4" i="95" a="1"/>
  <c r="BZ4" i="95" s="1"/>
  <c r="CA4" i="95" a="1"/>
  <c r="CA4" i="95" s="1"/>
  <c r="CB4" i="95" a="1"/>
  <c r="CB4" i="95" s="1"/>
  <c r="CC4" i="95" a="1"/>
  <c r="CC4" i="95" s="1"/>
  <c r="CD4" i="95" a="1"/>
  <c r="CD4" i="95" s="1"/>
  <c r="CE4" i="95" a="1"/>
  <c r="CE4" i="95" s="1"/>
  <c r="CF4" i="95" a="1"/>
  <c r="CF4" i="95" s="1"/>
  <c r="CG4" i="95" a="1"/>
  <c r="CG4" i="95" s="1"/>
  <c r="CH4" i="95" a="1"/>
  <c r="CH4" i="95" s="1"/>
  <c r="CI4" i="95" a="1"/>
  <c r="CI4" i="95" s="1"/>
  <c r="CJ4" i="95" a="1"/>
  <c r="CJ4" i="95" s="1"/>
  <c r="CK4" i="95" a="1"/>
  <c r="CK4" i="95" s="1"/>
  <c r="CL4" i="95" a="1"/>
  <c r="CL4" i="95" s="1"/>
  <c r="CM4" i="95" a="1"/>
  <c r="CM4" i="95" s="1"/>
  <c r="CN4" i="95" a="1"/>
  <c r="CN4" i="95" s="1"/>
  <c r="CO4" i="95" a="1"/>
  <c r="CO4" i="95" s="1"/>
  <c r="CP4" i="95" a="1"/>
  <c r="CP4" i="95" s="1"/>
  <c r="CQ4" i="95" a="1"/>
  <c r="CQ4" i="95" s="1"/>
  <c r="CR4" i="95" a="1"/>
  <c r="CR4" i="95" s="1"/>
  <c r="CS4" i="95" a="1"/>
  <c r="CS4" i="95" s="1"/>
  <c r="CT4" i="95" a="1"/>
  <c r="CT4" i="95" s="1"/>
  <c r="CU4" i="95" a="1"/>
  <c r="CU4" i="95" s="1"/>
  <c r="CV4" i="95" a="1"/>
  <c r="CV4" i="95" s="1"/>
  <c r="CW4" i="95" a="1"/>
  <c r="CW4" i="95" s="1"/>
  <c r="CX4" i="95" a="1"/>
  <c r="CX4" i="95" s="1"/>
  <c r="CY4" i="95" a="1"/>
  <c r="CY4" i="95" s="1"/>
  <c r="E5" i="95" a="1"/>
  <c r="E5" i="95" s="1"/>
  <c r="F5" i="95" a="1"/>
  <c r="F5" i="95" s="1"/>
  <c r="G5" i="95" a="1"/>
  <c r="G5" i="95" s="1"/>
  <c r="H5" i="95" a="1"/>
  <c r="H5" i="95" s="1"/>
  <c r="I5" i="95" a="1"/>
  <c r="I5" i="95" s="1"/>
  <c r="J5" i="95" a="1"/>
  <c r="J5" i="95" s="1"/>
  <c r="K5" i="95" a="1"/>
  <c r="K5" i="95" s="1"/>
  <c r="L5" i="95" a="1"/>
  <c r="L5" i="95" s="1"/>
  <c r="M5" i="95" a="1"/>
  <c r="M5" i="95" s="1"/>
  <c r="N5" i="95" a="1"/>
  <c r="N5" i="95" s="1"/>
  <c r="O5" i="95" a="1"/>
  <c r="O5" i="95" s="1"/>
  <c r="P5" i="95" a="1"/>
  <c r="P5" i="95" s="1"/>
  <c r="Q5" i="95" a="1"/>
  <c r="Q5" i="95" s="1"/>
  <c r="R5" i="95" a="1"/>
  <c r="R5" i="95" s="1"/>
  <c r="S5" i="95" a="1"/>
  <c r="S5" i="95" s="1"/>
  <c r="T5" i="95" a="1"/>
  <c r="T5" i="95" s="1"/>
  <c r="U5" i="95" a="1"/>
  <c r="U5" i="95" s="1"/>
  <c r="V5" i="95" a="1"/>
  <c r="V5" i="95" s="1"/>
  <c r="W5" i="95" a="1"/>
  <c r="W5" i="95" s="1"/>
  <c r="X5" i="95" a="1"/>
  <c r="X5" i="95" s="1"/>
  <c r="Y5" i="95" a="1"/>
  <c r="Y5" i="95" s="1"/>
  <c r="Z5" i="95" a="1"/>
  <c r="Z5" i="95" s="1"/>
  <c r="AA5" i="95" a="1"/>
  <c r="AA5" i="95" s="1"/>
  <c r="AB5" i="95" a="1"/>
  <c r="AB5" i="95" s="1"/>
  <c r="AC5" i="95" a="1"/>
  <c r="AC5" i="95" s="1"/>
  <c r="AD5" i="95" a="1"/>
  <c r="AD5" i="95" s="1"/>
  <c r="AE5" i="95" a="1"/>
  <c r="AE5" i="95" s="1"/>
  <c r="AF5" i="95" a="1"/>
  <c r="AF5" i="95" s="1"/>
  <c r="AG5" i="95" a="1"/>
  <c r="AG5" i="95" s="1"/>
  <c r="AH5" i="95" a="1"/>
  <c r="AH5" i="95" s="1"/>
  <c r="AI5" i="95" a="1"/>
  <c r="AI5" i="95" s="1"/>
  <c r="AJ5" i="95" a="1"/>
  <c r="AJ5" i="95" s="1"/>
  <c r="AK5" i="95" a="1"/>
  <c r="AK5" i="95" s="1"/>
  <c r="AL5" i="95" a="1"/>
  <c r="AL5" i="95" s="1"/>
  <c r="AM5" i="95" a="1"/>
  <c r="AM5" i="95" s="1"/>
  <c r="AN5" i="95" a="1"/>
  <c r="AN5" i="95" s="1"/>
  <c r="AO5" i="95" a="1"/>
  <c r="AO5" i="95" s="1"/>
  <c r="AP5" i="95" a="1"/>
  <c r="AP5" i="95" s="1"/>
  <c r="AQ5" i="95" a="1"/>
  <c r="AQ5" i="95" s="1"/>
  <c r="AR5" i="95" a="1"/>
  <c r="AR5" i="95" s="1"/>
  <c r="AS5" i="95" a="1"/>
  <c r="AS5" i="95" s="1"/>
  <c r="AT5" i="95" a="1"/>
  <c r="AT5" i="95" s="1"/>
  <c r="AU5" i="95" a="1"/>
  <c r="AU5" i="95" s="1"/>
  <c r="AV5" i="95" a="1"/>
  <c r="AV5" i="95" s="1"/>
  <c r="AW5" i="95" a="1"/>
  <c r="AW5" i="95" s="1"/>
  <c r="AX5" i="95" a="1"/>
  <c r="AX5" i="95" s="1"/>
  <c r="AY5" i="95" a="1"/>
  <c r="AY5" i="95" s="1"/>
  <c r="AZ5" i="95" a="1"/>
  <c r="AZ5" i="95" s="1"/>
  <c r="BA5" i="95" a="1"/>
  <c r="BA5" i="95" s="1"/>
  <c r="BB5" i="95" a="1"/>
  <c r="BB5" i="95" s="1"/>
  <c r="BC5" i="95" a="1"/>
  <c r="BC5" i="95" s="1"/>
  <c r="BD5" i="95" a="1"/>
  <c r="BD5" i="95" s="1"/>
  <c r="BE5" i="95" a="1"/>
  <c r="BE5" i="95" s="1"/>
  <c r="BF5" i="95" a="1"/>
  <c r="BF5" i="95" s="1"/>
  <c r="BG5" i="95" a="1"/>
  <c r="BG5" i="95" s="1"/>
  <c r="BH5" i="95" a="1"/>
  <c r="BH5" i="95" s="1"/>
  <c r="BI5" i="95" a="1"/>
  <c r="BI5" i="95" s="1"/>
  <c r="BJ5" i="95" a="1"/>
  <c r="BJ5" i="95" s="1"/>
  <c r="BK5" i="95" a="1"/>
  <c r="BK5" i="95" s="1"/>
  <c r="BL5" i="95" a="1"/>
  <c r="BL5" i="95" s="1"/>
  <c r="BM5" i="95" a="1"/>
  <c r="BM5" i="95" s="1"/>
  <c r="BN5" i="95" a="1"/>
  <c r="BN5" i="95" s="1"/>
  <c r="BO5" i="95" a="1"/>
  <c r="BO5" i="95" s="1"/>
  <c r="BP5" i="95" a="1"/>
  <c r="BP5" i="95" s="1"/>
  <c r="BQ5" i="95" a="1"/>
  <c r="BQ5" i="95" s="1"/>
  <c r="BR5" i="95" a="1"/>
  <c r="BR5" i="95" s="1"/>
  <c r="BS5" i="95" a="1"/>
  <c r="BS5" i="95" s="1"/>
  <c r="BT5" i="95" a="1"/>
  <c r="BT5" i="95" s="1"/>
  <c r="BU5" i="95" a="1"/>
  <c r="BU5" i="95" s="1"/>
  <c r="BV5" i="95" a="1"/>
  <c r="BV5" i="95" s="1"/>
  <c r="BW5" i="95" a="1"/>
  <c r="BW5" i="95" s="1"/>
  <c r="BX5" i="95" a="1"/>
  <c r="BX5" i="95" s="1"/>
  <c r="BY5" i="95" a="1"/>
  <c r="BY5" i="95" s="1"/>
  <c r="BZ5" i="95" a="1"/>
  <c r="BZ5" i="95" s="1"/>
  <c r="CA5" i="95" a="1"/>
  <c r="CA5" i="95" s="1"/>
  <c r="CB5" i="95" a="1"/>
  <c r="CB5" i="95" s="1"/>
  <c r="CC5" i="95" a="1"/>
  <c r="CC5" i="95" s="1"/>
  <c r="CD5" i="95" a="1"/>
  <c r="CD5" i="95" s="1"/>
  <c r="CE5" i="95" a="1"/>
  <c r="CE5" i="95" s="1"/>
  <c r="CF5" i="95" a="1"/>
  <c r="CF5" i="95" s="1"/>
  <c r="CG5" i="95" a="1"/>
  <c r="CG5" i="95" s="1"/>
  <c r="CH5" i="95" a="1"/>
  <c r="CH5" i="95" s="1"/>
  <c r="CI5" i="95" a="1"/>
  <c r="CI5" i="95" s="1"/>
  <c r="CJ5" i="95" a="1"/>
  <c r="CJ5" i="95" s="1"/>
  <c r="CK5" i="95" a="1"/>
  <c r="CK5" i="95" s="1"/>
  <c r="CL5" i="95" a="1"/>
  <c r="CL5" i="95" s="1"/>
  <c r="CM5" i="95" a="1"/>
  <c r="CM5" i="95" s="1"/>
  <c r="CN5" i="95" a="1"/>
  <c r="CN5" i="95" s="1"/>
  <c r="CO5" i="95" a="1"/>
  <c r="CO5" i="95" s="1"/>
  <c r="CP5" i="95" a="1"/>
  <c r="CP5" i="95" s="1"/>
  <c r="CQ5" i="95" a="1"/>
  <c r="CQ5" i="95" s="1"/>
  <c r="CR5" i="95" a="1"/>
  <c r="CR5" i="95" s="1"/>
  <c r="CS5" i="95" a="1"/>
  <c r="CS5" i="95" s="1"/>
  <c r="CT5" i="95" a="1"/>
  <c r="CT5" i="95" s="1"/>
  <c r="CU5" i="95" a="1"/>
  <c r="CU5" i="95" s="1"/>
  <c r="CV5" i="95" a="1"/>
  <c r="CV5" i="95" s="1"/>
  <c r="CW5" i="95" a="1"/>
  <c r="CW5" i="95" s="1"/>
  <c r="CX5" i="95" a="1"/>
  <c r="CX5" i="95" s="1"/>
  <c r="CY5" i="95" a="1"/>
  <c r="CY5" i="95" s="1"/>
  <c r="E6" i="95" a="1"/>
  <c r="E6" i="95" s="1"/>
  <c r="F6" i="95" a="1"/>
  <c r="F6" i="95" s="1"/>
  <c r="G6" i="95" a="1"/>
  <c r="G6" i="95" s="1"/>
  <c r="H6" i="95" a="1"/>
  <c r="H6" i="95" s="1"/>
  <c r="I6" i="95" a="1"/>
  <c r="I6" i="95" s="1"/>
  <c r="J6" i="95" a="1"/>
  <c r="J6" i="95" s="1"/>
  <c r="K6" i="95" a="1"/>
  <c r="K6" i="95" s="1"/>
  <c r="L6" i="95" a="1"/>
  <c r="L6" i="95" s="1"/>
  <c r="M6" i="95" a="1"/>
  <c r="M6" i="95" s="1"/>
  <c r="N6" i="95" a="1"/>
  <c r="N6" i="95" s="1"/>
  <c r="O6" i="95" a="1"/>
  <c r="O6" i="95" s="1"/>
  <c r="P6" i="95" a="1"/>
  <c r="P6" i="95" s="1"/>
  <c r="Q6" i="95" a="1"/>
  <c r="Q6" i="95" s="1"/>
  <c r="R6" i="95" a="1"/>
  <c r="R6" i="95" s="1"/>
  <c r="S6" i="95" a="1"/>
  <c r="S6" i="95" s="1"/>
  <c r="T6" i="95" a="1"/>
  <c r="T6" i="95" s="1"/>
  <c r="U6" i="95" a="1"/>
  <c r="U6" i="95" s="1"/>
  <c r="V6" i="95" a="1"/>
  <c r="V6" i="95" s="1"/>
  <c r="W6" i="95" a="1"/>
  <c r="W6" i="95" s="1"/>
  <c r="X6" i="95" a="1"/>
  <c r="X6" i="95" s="1"/>
  <c r="Y6" i="95" a="1"/>
  <c r="Y6" i="95" s="1"/>
  <c r="Z6" i="95" a="1"/>
  <c r="Z6" i="95" s="1"/>
  <c r="AA6" i="95" a="1"/>
  <c r="AA6" i="95" s="1"/>
  <c r="AB6" i="95" a="1"/>
  <c r="AB6" i="95" s="1"/>
  <c r="AC6" i="95" a="1"/>
  <c r="AC6" i="95" s="1"/>
  <c r="AD6" i="95" a="1"/>
  <c r="AD6" i="95" s="1"/>
  <c r="AE6" i="95" a="1"/>
  <c r="AE6" i="95" s="1"/>
  <c r="AF6" i="95" a="1"/>
  <c r="AF6" i="95" s="1"/>
  <c r="AG6" i="95" a="1"/>
  <c r="AG6" i="95" s="1"/>
  <c r="AH6" i="95" a="1"/>
  <c r="AH6" i="95" s="1"/>
  <c r="AI6" i="95" a="1"/>
  <c r="AI6" i="95" s="1"/>
  <c r="AJ6" i="95" a="1"/>
  <c r="AJ6" i="95" s="1"/>
  <c r="AK6" i="95" a="1"/>
  <c r="AK6" i="95" s="1"/>
  <c r="AL6" i="95" a="1"/>
  <c r="AL6" i="95" s="1"/>
  <c r="AM6" i="95" a="1"/>
  <c r="AM6" i="95" s="1"/>
  <c r="AN6" i="95" a="1"/>
  <c r="AN6" i="95" s="1"/>
  <c r="AO6" i="95" a="1"/>
  <c r="AO6" i="95" s="1"/>
  <c r="AP6" i="95" a="1"/>
  <c r="AP6" i="95" s="1"/>
  <c r="AQ6" i="95" a="1"/>
  <c r="AQ6" i="95" s="1"/>
  <c r="AR6" i="95" a="1"/>
  <c r="AR6" i="95" s="1"/>
  <c r="AS6" i="95" a="1"/>
  <c r="AS6" i="95" s="1"/>
  <c r="AT6" i="95" a="1"/>
  <c r="AT6" i="95" s="1"/>
  <c r="AU6" i="95" a="1"/>
  <c r="AU6" i="95" s="1"/>
  <c r="AV6" i="95" a="1"/>
  <c r="AV6" i="95" s="1"/>
  <c r="AW6" i="95" a="1"/>
  <c r="AW6" i="95" s="1"/>
  <c r="AX6" i="95" a="1"/>
  <c r="AX6" i="95" s="1"/>
  <c r="AY6" i="95" a="1"/>
  <c r="AY6" i="95" s="1"/>
  <c r="AZ6" i="95" a="1"/>
  <c r="AZ6" i="95" s="1"/>
  <c r="BA6" i="95" a="1"/>
  <c r="BA6" i="95" s="1"/>
  <c r="BB6" i="95" a="1"/>
  <c r="BB6" i="95" s="1"/>
  <c r="BC6" i="95" a="1"/>
  <c r="BC6" i="95" s="1"/>
  <c r="BD6" i="95" a="1"/>
  <c r="BD6" i="95" s="1"/>
  <c r="BE6" i="95" a="1"/>
  <c r="BE6" i="95" s="1"/>
  <c r="BF6" i="95" a="1"/>
  <c r="BF6" i="95" s="1"/>
  <c r="BG6" i="95" a="1"/>
  <c r="BG6" i="95" s="1"/>
  <c r="BH6" i="95" a="1"/>
  <c r="BH6" i="95" s="1"/>
  <c r="BI6" i="95" a="1"/>
  <c r="BI6" i="95" s="1"/>
  <c r="BJ6" i="95" a="1"/>
  <c r="BJ6" i="95" s="1"/>
  <c r="BK6" i="95" a="1"/>
  <c r="BK6" i="95" s="1"/>
  <c r="BL6" i="95" a="1"/>
  <c r="BL6" i="95" s="1"/>
  <c r="BM6" i="95" a="1"/>
  <c r="BM6" i="95" s="1"/>
  <c r="BN6" i="95" a="1"/>
  <c r="BN6" i="95" s="1"/>
  <c r="BO6" i="95" a="1"/>
  <c r="BO6" i="95" s="1"/>
  <c r="BP6" i="95" a="1"/>
  <c r="BP6" i="95" s="1"/>
  <c r="BQ6" i="95" a="1"/>
  <c r="BQ6" i="95" s="1"/>
  <c r="BR6" i="95" a="1"/>
  <c r="BR6" i="95" s="1"/>
  <c r="BS6" i="95" a="1"/>
  <c r="BS6" i="95" s="1"/>
  <c r="BT6" i="95" a="1"/>
  <c r="BT6" i="95" s="1"/>
  <c r="BU6" i="95" a="1"/>
  <c r="BU6" i="95" s="1"/>
  <c r="BV6" i="95" a="1"/>
  <c r="BV6" i="95" s="1"/>
  <c r="BW6" i="95" a="1"/>
  <c r="BW6" i="95" s="1"/>
  <c r="BX6" i="95" a="1"/>
  <c r="BX6" i="95" s="1"/>
  <c r="BY6" i="95" a="1"/>
  <c r="BY6" i="95" s="1"/>
  <c r="BZ6" i="95" a="1"/>
  <c r="BZ6" i="95" s="1"/>
  <c r="CA6" i="95" a="1"/>
  <c r="CA6" i="95" s="1"/>
  <c r="CB6" i="95" a="1"/>
  <c r="CB6" i="95" s="1"/>
  <c r="CC6" i="95" a="1"/>
  <c r="CC6" i="95" s="1"/>
  <c r="CD6" i="95" a="1"/>
  <c r="CD6" i="95" s="1"/>
  <c r="CE6" i="95" a="1"/>
  <c r="CE6" i="95" s="1"/>
  <c r="CF6" i="95" a="1"/>
  <c r="CF6" i="95" s="1"/>
  <c r="CG6" i="95" a="1"/>
  <c r="CG6" i="95" s="1"/>
  <c r="CH6" i="95" a="1"/>
  <c r="CH6" i="95" s="1"/>
  <c r="CI6" i="95" a="1"/>
  <c r="CI6" i="95" s="1"/>
  <c r="CJ6" i="95" a="1"/>
  <c r="CJ6" i="95" s="1"/>
  <c r="CK6" i="95" a="1"/>
  <c r="CK6" i="95" s="1"/>
  <c r="CL6" i="95" a="1"/>
  <c r="CL6" i="95" s="1"/>
  <c r="CM6" i="95" a="1"/>
  <c r="CM6" i="95" s="1"/>
  <c r="CN6" i="95" a="1"/>
  <c r="CN6" i="95" s="1"/>
  <c r="CO6" i="95" a="1"/>
  <c r="CO6" i="95" s="1"/>
  <c r="CP6" i="95" a="1"/>
  <c r="CP6" i="95" s="1"/>
  <c r="CQ6" i="95" a="1"/>
  <c r="CQ6" i="95" s="1"/>
  <c r="CR6" i="95" a="1"/>
  <c r="CR6" i="95" s="1"/>
  <c r="CS6" i="95" a="1"/>
  <c r="CS6" i="95" s="1"/>
  <c r="CT6" i="95" a="1"/>
  <c r="CT6" i="95" s="1"/>
  <c r="CU6" i="95" a="1"/>
  <c r="CU6" i="95" s="1"/>
  <c r="CV6" i="95" a="1"/>
  <c r="CV6" i="95" s="1"/>
  <c r="CW6" i="95" a="1"/>
  <c r="CW6" i="95" s="1"/>
  <c r="CX6" i="95" a="1"/>
  <c r="CX6" i="95" s="1"/>
  <c r="CY6" i="95" a="1"/>
  <c r="CY6" i="95" s="1"/>
  <c r="E7" i="95" a="1"/>
  <c r="E7" i="95" s="1"/>
  <c r="F7" i="95" a="1"/>
  <c r="F7" i="95" s="1"/>
  <c r="G7" i="95" a="1"/>
  <c r="G7" i="95" s="1"/>
  <c r="H7" i="95" a="1"/>
  <c r="H7" i="95" s="1"/>
  <c r="I7" i="95" a="1"/>
  <c r="I7" i="95" s="1"/>
  <c r="J7" i="95" a="1"/>
  <c r="J7" i="95" s="1"/>
  <c r="K7" i="95" a="1"/>
  <c r="K7" i="95" s="1"/>
  <c r="L7" i="95" a="1"/>
  <c r="L7" i="95" s="1"/>
  <c r="M7" i="95" a="1"/>
  <c r="M7" i="95" s="1"/>
  <c r="N7" i="95" a="1"/>
  <c r="N7" i="95" s="1"/>
  <c r="O7" i="95" a="1"/>
  <c r="O7" i="95" s="1"/>
  <c r="P7" i="95" a="1"/>
  <c r="P7" i="95" s="1"/>
  <c r="Q7" i="95" a="1"/>
  <c r="Q7" i="95" s="1"/>
  <c r="R7" i="95" a="1"/>
  <c r="R7" i="95" s="1"/>
  <c r="S7" i="95" a="1"/>
  <c r="S7" i="95" s="1"/>
  <c r="T7" i="95" a="1"/>
  <c r="T7" i="95" s="1"/>
  <c r="U7" i="95" a="1"/>
  <c r="U7" i="95" s="1"/>
  <c r="V7" i="95" a="1"/>
  <c r="V7" i="95" s="1"/>
  <c r="W7" i="95" a="1"/>
  <c r="W7" i="95" s="1"/>
  <c r="X7" i="95" a="1"/>
  <c r="X7" i="95" s="1"/>
  <c r="Y7" i="95" a="1"/>
  <c r="Y7" i="95" s="1"/>
  <c r="Z7" i="95" a="1"/>
  <c r="Z7" i="95" s="1"/>
  <c r="AA7" i="95" a="1"/>
  <c r="AA7" i="95" s="1"/>
  <c r="AB7" i="95" a="1"/>
  <c r="AB7" i="95" s="1"/>
  <c r="AC7" i="95" a="1"/>
  <c r="AC7" i="95" s="1"/>
  <c r="AD7" i="95" a="1"/>
  <c r="AD7" i="95" s="1"/>
  <c r="AE7" i="95" a="1"/>
  <c r="AE7" i="95" s="1"/>
  <c r="AF7" i="95" a="1"/>
  <c r="AF7" i="95" s="1"/>
  <c r="AG7" i="95" a="1"/>
  <c r="AG7" i="95" s="1"/>
  <c r="AH7" i="95" a="1"/>
  <c r="AH7" i="95" s="1"/>
  <c r="AI7" i="95" a="1"/>
  <c r="AI7" i="95" s="1"/>
  <c r="AJ7" i="95" a="1"/>
  <c r="AJ7" i="95" s="1"/>
  <c r="AK7" i="95" a="1"/>
  <c r="AK7" i="95" s="1"/>
  <c r="AL7" i="95" a="1"/>
  <c r="AL7" i="95" s="1"/>
  <c r="AM7" i="95" a="1"/>
  <c r="AM7" i="95" s="1"/>
  <c r="AN7" i="95" a="1"/>
  <c r="AN7" i="95" s="1"/>
  <c r="AO7" i="95" a="1"/>
  <c r="AO7" i="95" s="1"/>
  <c r="AP7" i="95" a="1"/>
  <c r="AP7" i="95" s="1"/>
  <c r="AQ7" i="95" a="1"/>
  <c r="AQ7" i="95" s="1"/>
  <c r="AR7" i="95" a="1"/>
  <c r="AR7" i="95" s="1"/>
  <c r="AS7" i="95" a="1"/>
  <c r="AS7" i="95" s="1"/>
  <c r="AT7" i="95" a="1"/>
  <c r="AT7" i="95" s="1"/>
  <c r="AU7" i="95" a="1"/>
  <c r="AU7" i="95" s="1"/>
  <c r="AV7" i="95" a="1"/>
  <c r="AV7" i="95" s="1"/>
  <c r="AW7" i="95" a="1"/>
  <c r="AW7" i="95" s="1"/>
  <c r="AX7" i="95" a="1"/>
  <c r="AX7" i="95" s="1"/>
  <c r="AY7" i="95" a="1"/>
  <c r="AY7" i="95" s="1"/>
  <c r="AZ7" i="95" a="1"/>
  <c r="AZ7" i="95" s="1"/>
  <c r="BA7" i="95" a="1"/>
  <c r="BA7" i="95" s="1"/>
  <c r="BB7" i="95" a="1"/>
  <c r="BB7" i="95" s="1"/>
  <c r="BC7" i="95" a="1"/>
  <c r="BC7" i="95" s="1"/>
  <c r="BD7" i="95" a="1"/>
  <c r="BD7" i="95" s="1"/>
  <c r="BE7" i="95" a="1"/>
  <c r="BE7" i="95" s="1"/>
  <c r="BF7" i="95" a="1"/>
  <c r="BF7" i="95" s="1"/>
  <c r="BG7" i="95" a="1"/>
  <c r="BG7" i="95" s="1"/>
  <c r="BH7" i="95" a="1"/>
  <c r="BH7" i="95" s="1"/>
  <c r="BI7" i="95" a="1"/>
  <c r="BI7" i="95" s="1"/>
  <c r="BJ7" i="95" a="1"/>
  <c r="BJ7" i="95" s="1"/>
  <c r="BK7" i="95" a="1"/>
  <c r="BK7" i="95" s="1"/>
  <c r="BL7" i="95" a="1"/>
  <c r="BL7" i="95" s="1"/>
  <c r="BM7" i="95" a="1"/>
  <c r="BM7" i="95" s="1"/>
  <c r="BN7" i="95" a="1"/>
  <c r="BN7" i="95" s="1"/>
  <c r="BO7" i="95" a="1"/>
  <c r="BO7" i="95" s="1"/>
  <c r="BP7" i="95" a="1"/>
  <c r="BP7" i="95" s="1"/>
  <c r="BQ7" i="95" a="1"/>
  <c r="BQ7" i="95" s="1"/>
  <c r="BR7" i="95" a="1"/>
  <c r="BR7" i="95" s="1"/>
  <c r="BS7" i="95" a="1"/>
  <c r="BS7" i="95" s="1"/>
  <c r="BT7" i="95" a="1"/>
  <c r="BT7" i="95" s="1"/>
  <c r="BU7" i="95" a="1"/>
  <c r="BU7" i="95" s="1"/>
  <c r="BV7" i="95" a="1"/>
  <c r="BV7" i="95" s="1"/>
  <c r="BW7" i="95" a="1"/>
  <c r="BW7" i="95" s="1"/>
  <c r="BX7" i="95" a="1"/>
  <c r="BX7" i="95" s="1"/>
  <c r="BY7" i="95" a="1"/>
  <c r="BY7" i="95" s="1"/>
  <c r="BZ7" i="95" a="1"/>
  <c r="BZ7" i="95" s="1"/>
  <c r="CA7" i="95" a="1"/>
  <c r="CA7" i="95" s="1"/>
  <c r="CB7" i="95" a="1"/>
  <c r="CB7" i="95" s="1"/>
  <c r="CC7" i="95" a="1"/>
  <c r="CC7" i="95" s="1"/>
  <c r="CD7" i="95" a="1"/>
  <c r="CD7" i="95" s="1"/>
  <c r="CE7" i="95" a="1"/>
  <c r="CE7" i="95" s="1"/>
  <c r="CF7" i="95" a="1"/>
  <c r="CF7" i="95" s="1"/>
  <c r="CG7" i="95" a="1"/>
  <c r="CG7" i="95" s="1"/>
  <c r="CH7" i="95" a="1"/>
  <c r="CH7" i="95" s="1"/>
  <c r="CI7" i="95" a="1"/>
  <c r="CI7" i="95" s="1"/>
  <c r="CJ7" i="95" a="1"/>
  <c r="CJ7" i="95" s="1"/>
  <c r="CK7" i="95" a="1"/>
  <c r="CK7" i="95" s="1"/>
  <c r="CL7" i="95" a="1"/>
  <c r="CL7" i="95" s="1"/>
  <c r="CM7" i="95" a="1"/>
  <c r="CM7" i="95" s="1"/>
  <c r="CN7" i="95" a="1"/>
  <c r="CN7" i="95" s="1"/>
  <c r="CO7" i="95" a="1"/>
  <c r="CO7" i="95" s="1"/>
  <c r="CP7" i="95" a="1"/>
  <c r="CP7" i="95" s="1"/>
  <c r="CQ7" i="95" a="1"/>
  <c r="CQ7" i="95" s="1"/>
  <c r="CR7" i="95" a="1"/>
  <c r="CR7" i="95" s="1"/>
  <c r="CS7" i="95" a="1"/>
  <c r="CS7" i="95" s="1"/>
  <c r="CT7" i="95" a="1"/>
  <c r="CT7" i="95" s="1"/>
  <c r="CU7" i="95" a="1"/>
  <c r="CU7" i="95" s="1"/>
  <c r="CV7" i="95" a="1"/>
  <c r="CV7" i="95" s="1"/>
  <c r="CW7" i="95" a="1"/>
  <c r="CW7" i="95" s="1"/>
  <c r="CX7" i="95" a="1"/>
  <c r="CX7" i="95" s="1"/>
  <c r="CY7" i="95" a="1"/>
  <c r="CY7" i="95" s="1"/>
  <c r="E8" i="95" a="1"/>
  <c r="E8" i="95" s="1"/>
  <c r="F8" i="95" a="1"/>
  <c r="F8" i="95" s="1"/>
  <c r="G8" i="95" a="1"/>
  <c r="G8" i="95" s="1"/>
  <c r="H8" i="95" a="1"/>
  <c r="H8" i="95" s="1"/>
  <c r="I8" i="95" a="1"/>
  <c r="I8" i="95" s="1"/>
  <c r="J8" i="95" a="1"/>
  <c r="J8" i="95" s="1"/>
  <c r="K8" i="95" a="1"/>
  <c r="K8" i="95" s="1"/>
  <c r="L8" i="95" a="1"/>
  <c r="L8" i="95" s="1"/>
  <c r="M8" i="95" a="1"/>
  <c r="M8" i="95" s="1"/>
  <c r="N8" i="95" a="1"/>
  <c r="N8" i="95" s="1"/>
  <c r="O8" i="95" a="1"/>
  <c r="O8" i="95" s="1"/>
  <c r="P8" i="95" a="1"/>
  <c r="P8" i="95" s="1"/>
  <c r="Q8" i="95" a="1"/>
  <c r="Q8" i="95" s="1"/>
  <c r="R8" i="95" a="1"/>
  <c r="R8" i="95" s="1"/>
  <c r="S8" i="95" a="1"/>
  <c r="S8" i="95" s="1"/>
  <c r="T8" i="95" a="1"/>
  <c r="T8" i="95" s="1"/>
  <c r="U8" i="95" a="1"/>
  <c r="U8" i="95" s="1"/>
  <c r="V8" i="95" a="1"/>
  <c r="V8" i="95" s="1"/>
  <c r="W8" i="95" a="1"/>
  <c r="W8" i="95" s="1"/>
  <c r="X8" i="95" a="1"/>
  <c r="X8" i="95" s="1"/>
  <c r="Y8" i="95" a="1"/>
  <c r="Y8" i="95" s="1"/>
  <c r="Z8" i="95" a="1"/>
  <c r="Z8" i="95" s="1"/>
  <c r="AA8" i="95" a="1"/>
  <c r="AA8" i="95" s="1"/>
  <c r="AB8" i="95" a="1"/>
  <c r="AB8" i="95" s="1"/>
  <c r="AC8" i="95" a="1"/>
  <c r="AC8" i="95" s="1"/>
  <c r="AD8" i="95" a="1"/>
  <c r="AD8" i="95" s="1"/>
  <c r="AE8" i="95" a="1"/>
  <c r="AE8" i="95" s="1"/>
  <c r="AF8" i="95" a="1"/>
  <c r="AF8" i="95" s="1"/>
  <c r="AG8" i="95" a="1"/>
  <c r="AG8" i="95" s="1"/>
  <c r="AH8" i="95" a="1"/>
  <c r="AH8" i="95" s="1"/>
  <c r="AI8" i="95" a="1"/>
  <c r="AI8" i="95" s="1"/>
  <c r="AJ8" i="95" a="1"/>
  <c r="AJ8" i="95" s="1"/>
  <c r="AK8" i="95" a="1"/>
  <c r="AK8" i="95" s="1"/>
  <c r="AL8" i="95" a="1"/>
  <c r="AL8" i="95" s="1"/>
  <c r="AM8" i="95" a="1"/>
  <c r="AM8" i="95" s="1"/>
  <c r="AN8" i="95" a="1"/>
  <c r="AN8" i="95" s="1"/>
  <c r="AO8" i="95" a="1"/>
  <c r="AO8" i="95" s="1"/>
  <c r="AP8" i="95" a="1"/>
  <c r="AP8" i="95" s="1"/>
  <c r="AQ8" i="95" a="1"/>
  <c r="AQ8" i="95" s="1"/>
  <c r="AR8" i="95" a="1"/>
  <c r="AR8" i="95" s="1"/>
  <c r="AS8" i="95" a="1"/>
  <c r="AS8" i="95" s="1"/>
  <c r="AT8" i="95" a="1"/>
  <c r="AT8" i="95" s="1"/>
  <c r="AU8" i="95" a="1"/>
  <c r="AU8" i="95" s="1"/>
  <c r="AV8" i="95" a="1"/>
  <c r="AV8" i="95" s="1"/>
  <c r="AW8" i="95" a="1"/>
  <c r="AW8" i="95" s="1"/>
  <c r="AX8" i="95" a="1"/>
  <c r="AX8" i="95" s="1"/>
  <c r="AY8" i="95" a="1"/>
  <c r="AY8" i="95" s="1"/>
  <c r="AZ8" i="95" a="1"/>
  <c r="AZ8" i="95" s="1"/>
  <c r="BA8" i="95" a="1"/>
  <c r="BA8" i="95" s="1"/>
  <c r="BB8" i="95" a="1"/>
  <c r="BB8" i="95" s="1"/>
  <c r="BC8" i="95" a="1"/>
  <c r="BC8" i="95" s="1"/>
  <c r="BD8" i="95" a="1"/>
  <c r="BD8" i="95" s="1"/>
  <c r="BE8" i="95" a="1"/>
  <c r="BE8" i="95" s="1"/>
  <c r="BF8" i="95" a="1"/>
  <c r="BF8" i="95" s="1"/>
  <c r="BG8" i="95" a="1"/>
  <c r="BG8" i="95" s="1"/>
  <c r="BH8" i="95" a="1"/>
  <c r="BH8" i="95" s="1"/>
  <c r="BI8" i="95" a="1"/>
  <c r="BI8" i="95" s="1"/>
  <c r="BJ8" i="95" a="1"/>
  <c r="BJ8" i="95" s="1"/>
  <c r="BK8" i="95" a="1"/>
  <c r="BK8" i="95" s="1"/>
  <c r="BL8" i="95" a="1"/>
  <c r="BL8" i="95" s="1"/>
  <c r="BM8" i="95" a="1"/>
  <c r="BM8" i="95" s="1"/>
  <c r="BN8" i="95" a="1"/>
  <c r="BN8" i="95" s="1"/>
  <c r="BO8" i="95" a="1"/>
  <c r="BO8" i="95" s="1"/>
  <c r="BP8" i="95" a="1"/>
  <c r="BP8" i="95" s="1"/>
  <c r="BQ8" i="95" a="1"/>
  <c r="BQ8" i="95" s="1"/>
  <c r="BR8" i="95" a="1"/>
  <c r="BR8" i="95" s="1"/>
  <c r="BS8" i="95" a="1"/>
  <c r="BS8" i="95" s="1"/>
  <c r="BT8" i="95" a="1"/>
  <c r="BT8" i="95" s="1"/>
  <c r="BU8" i="95" a="1"/>
  <c r="BU8" i="95" s="1"/>
  <c r="BV8" i="95" a="1"/>
  <c r="BV8" i="95" s="1"/>
  <c r="BW8" i="95" a="1"/>
  <c r="BW8" i="95" s="1"/>
  <c r="BX8" i="95" a="1"/>
  <c r="BX8" i="95" s="1"/>
  <c r="BY8" i="95" a="1"/>
  <c r="BY8" i="95" s="1"/>
  <c r="BZ8" i="95" a="1"/>
  <c r="BZ8" i="95" s="1"/>
  <c r="CA8" i="95" a="1"/>
  <c r="CA8" i="95" s="1"/>
  <c r="CB8" i="95" a="1"/>
  <c r="CB8" i="95" s="1"/>
  <c r="CC8" i="95" a="1"/>
  <c r="CC8" i="95" s="1"/>
  <c r="CD8" i="95" a="1"/>
  <c r="CD8" i="95" s="1"/>
  <c r="CE8" i="95" a="1"/>
  <c r="CE8" i="95" s="1"/>
  <c r="CF8" i="95" a="1"/>
  <c r="CF8" i="95" s="1"/>
  <c r="CG8" i="95" a="1"/>
  <c r="CG8" i="95" s="1"/>
  <c r="CH8" i="95" a="1"/>
  <c r="CH8" i="95" s="1"/>
  <c r="CI8" i="95" a="1"/>
  <c r="CI8" i="95" s="1"/>
  <c r="CJ8" i="95" a="1"/>
  <c r="CJ8" i="95" s="1"/>
  <c r="CK8" i="95" a="1"/>
  <c r="CK8" i="95" s="1"/>
  <c r="CL8" i="95" a="1"/>
  <c r="CL8" i="95" s="1"/>
  <c r="CM8" i="95" a="1"/>
  <c r="CM8" i="95" s="1"/>
  <c r="CN8" i="95" a="1"/>
  <c r="CN8" i="95" s="1"/>
  <c r="CO8" i="95" a="1"/>
  <c r="CO8" i="95" s="1"/>
  <c r="CP8" i="95" a="1"/>
  <c r="CP8" i="95" s="1"/>
  <c r="CQ8" i="95" a="1"/>
  <c r="CQ8" i="95" s="1"/>
  <c r="CR8" i="95" a="1"/>
  <c r="CR8" i="95" s="1"/>
  <c r="CS8" i="95" a="1"/>
  <c r="CS8" i="95" s="1"/>
  <c r="CT8" i="95" a="1"/>
  <c r="CT8" i="95" s="1"/>
  <c r="CU8" i="95" a="1"/>
  <c r="CU8" i="95" s="1"/>
  <c r="CV8" i="95" a="1"/>
  <c r="CV8" i="95" s="1"/>
  <c r="CW8" i="95" a="1"/>
  <c r="CW8" i="95" s="1"/>
  <c r="CX8" i="95" a="1"/>
  <c r="CX8" i="95" s="1"/>
  <c r="CY8" i="95" a="1"/>
  <c r="CY8" i="95" s="1"/>
  <c r="E9" i="95" a="1"/>
  <c r="E9" i="95" s="1"/>
  <c r="F9" i="95" a="1"/>
  <c r="F9" i="95" s="1"/>
  <c r="G9" i="95" a="1"/>
  <c r="G9" i="95" s="1"/>
  <c r="H9" i="95" a="1"/>
  <c r="H9" i="95" s="1"/>
  <c r="I9" i="95" a="1"/>
  <c r="I9" i="95" s="1"/>
  <c r="J9" i="95" a="1"/>
  <c r="J9" i="95" s="1"/>
  <c r="K9" i="95" a="1"/>
  <c r="K9" i="95" s="1"/>
  <c r="L9" i="95" a="1"/>
  <c r="L9" i="95" s="1"/>
  <c r="M9" i="95" a="1"/>
  <c r="M9" i="95" s="1"/>
  <c r="N9" i="95" a="1"/>
  <c r="N9" i="95" s="1"/>
  <c r="O9" i="95" a="1"/>
  <c r="O9" i="95" s="1"/>
  <c r="P9" i="95" a="1"/>
  <c r="P9" i="95" s="1"/>
  <c r="Q9" i="95" a="1"/>
  <c r="Q9" i="95" s="1"/>
  <c r="R9" i="95" a="1"/>
  <c r="R9" i="95" s="1"/>
  <c r="S9" i="95" a="1"/>
  <c r="S9" i="95" s="1"/>
  <c r="T9" i="95" a="1"/>
  <c r="T9" i="95" s="1"/>
  <c r="U9" i="95" a="1"/>
  <c r="U9" i="95" s="1"/>
  <c r="V9" i="95" a="1"/>
  <c r="V9" i="95" s="1"/>
  <c r="W9" i="95" a="1"/>
  <c r="W9" i="95" s="1"/>
  <c r="X9" i="95" a="1"/>
  <c r="X9" i="95" s="1"/>
  <c r="Y9" i="95" a="1"/>
  <c r="Y9" i="95" s="1"/>
  <c r="Z9" i="95" a="1"/>
  <c r="Z9" i="95" s="1"/>
  <c r="AA9" i="95" a="1"/>
  <c r="AA9" i="95" s="1"/>
  <c r="AB9" i="95" a="1"/>
  <c r="AB9" i="95" s="1"/>
  <c r="AC9" i="95" a="1"/>
  <c r="AC9" i="95" s="1"/>
  <c r="AD9" i="95" a="1"/>
  <c r="AD9" i="95" s="1"/>
  <c r="AE9" i="95" a="1"/>
  <c r="AE9" i="95" s="1"/>
  <c r="AF9" i="95" a="1"/>
  <c r="AF9" i="95" s="1"/>
  <c r="AG9" i="95" a="1"/>
  <c r="AG9" i="95" s="1"/>
  <c r="AH9" i="95" a="1"/>
  <c r="AH9" i="95" s="1"/>
  <c r="AI9" i="95" a="1"/>
  <c r="AI9" i="95" s="1"/>
  <c r="AJ9" i="95" a="1"/>
  <c r="AJ9" i="95" s="1"/>
  <c r="AK9" i="95" a="1"/>
  <c r="AK9" i="95" s="1"/>
  <c r="AL9" i="95" a="1"/>
  <c r="AL9" i="95" s="1"/>
  <c r="AM9" i="95" a="1"/>
  <c r="AM9" i="95" s="1"/>
  <c r="AN9" i="95" a="1"/>
  <c r="AN9" i="95" s="1"/>
  <c r="AO9" i="95" a="1"/>
  <c r="AO9" i="95" s="1"/>
  <c r="AP9" i="95" a="1"/>
  <c r="AP9" i="95" s="1"/>
  <c r="AQ9" i="95" a="1"/>
  <c r="AQ9" i="95" s="1"/>
  <c r="AR9" i="95" a="1"/>
  <c r="AR9" i="95" s="1"/>
  <c r="AS9" i="95" a="1"/>
  <c r="AS9" i="95" s="1"/>
  <c r="AT9" i="95" a="1"/>
  <c r="AT9" i="95" s="1"/>
  <c r="AU9" i="95" a="1"/>
  <c r="AU9" i="95" s="1"/>
  <c r="AV9" i="95" a="1"/>
  <c r="AV9" i="95" s="1"/>
  <c r="AW9" i="95" a="1"/>
  <c r="AW9" i="95" s="1"/>
  <c r="AX9" i="95" a="1"/>
  <c r="AX9" i="95" s="1"/>
  <c r="AY9" i="95" a="1"/>
  <c r="AY9" i="95" s="1"/>
  <c r="AZ9" i="95" a="1"/>
  <c r="AZ9" i="95" s="1"/>
  <c r="BA9" i="95" a="1"/>
  <c r="BA9" i="95" s="1"/>
  <c r="BB9" i="95" a="1"/>
  <c r="BB9" i="95" s="1"/>
  <c r="BC9" i="95" a="1"/>
  <c r="BC9" i="95" s="1"/>
  <c r="BD9" i="95" a="1"/>
  <c r="BD9" i="95" s="1"/>
  <c r="BE9" i="95" a="1"/>
  <c r="BE9" i="95" s="1"/>
  <c r="BF9" i="95" a="1"/>
  <c r="BF9" i="95" s="1"/>
  <c r="BG9" i="95" a="1"/>
  <c r="BG9" i="95" s="1"/>
  <c r="BH9" i="95" a="1"/>
  <c r="BH9" i="95" s="1"/>
  <c r="BI9" i="95" a="1"/>
  <c r="BI9" i="95" s="1"/>
  <c r="BJ9" i="95" a="1"/>
  <c r="BJ9" i="95" s="1"/>
  <c r="BK9" i="95" a="1"/>
  <c r="BK9" i="95" s="1"/>
  <c r="BL9" i="95" a="1"/>
  <c r="BL9" i="95" s="1"/>
  <c r="BM9" i="95" a="1"/>
  <c r="BM9" i="95" s="1"/>
  <c r="BN9" i="95" a="1"/>
  <c r="BN9" i="95" s="1"/>
  <c r="BO9" i="95" a="1"/>
  <c r="BO9" i="95" s="1"/>
  <c r="BP9" i="95" a="1"/>
  <c r="BP9" i="95" s="1"/>
  <c r="BQ9" i="95" a="1"/>
  <c r="BQ9" i="95" s="1"/>
  <c r="BR9" i="95" a="1"/>
  <c r="BR9" i="95" s="1"/>
  <c r="BS9" i="95" a="1"/>
  <c r="BS9" i="95" s="1"/>
  <c r="BT9" i="95" a="1"/>
  <c r="BT9" i="95" s="1"/>
  <c r="BU9" i="95" a="1"/>
  <c r="BU9" i="95" s="1"/>
  <c r="BV9" i="95" a="1"/>
  <c r="BV9" i="95" s="1"/>
  <c r="BW9" i="95" a="1"/>
  <c r="BW9" i="95" s="1"/>
  <c r="BX9" i="95" a="1"/>
  <c r="BX9" i="95" s="1"/>
  <c r="BY9" i="95" a="1"/>
  <c r="BY9" i="95" s="1"/>
  <c r="BZ9" i="95" a="1"/>
  <c r="BZ9" i="95" s="1"/>
  <c r="CA9" i="95" a="1"/>
  <c r="CA9" i="95" s="1"/>
  <c r="CB9" i="95" a="1"/>
  <c r="CB9" i="95" s="1"/>
  <c r="CC9" i="95" a="1"/>
  <c r="CC9" i="95" s="1"/>
  <c r="CD9" i="95" a="1"/>
  <c r="CD9" i="95" s="1"/>
  <c r="CE9" i="95" a="1"/>
  <c r="CE9" i="95" s="1"/>
  <c r="CF9" i="95" a="1"/>
  <c r="CF9" i="95" s="1"/>
  <c r="CG9" i="95" a="1"/>
  <c r="CG9" i="95" s="1"/>
  <c r="CH9" i="95" a="1"/>
  <c r="CH9" i="95" s="1"/>
  <c r="CI9" i="95" a="1"/>
  <c r="CI9" i="95" s="1"/>
  <c r="CJ9" i="95" a="1"/>
  <c r="CJ9" i="95" s="1"/>
  <c r="CK9" i="95" a="1"/>
  <c r="CK9" i="95" s="1"/>
  <c r="CL9" i="95" a="1"/>
  <c r="CL9" i="95" s="1"/>
  <c r="CM9" i="95" a="1"/>
  <c r="CM9" i="95" s="1"/>
  <c r="CN9" i="95" a="1"/>
  <c r="CN9" i="95" s="1"/>
  <c r="CO9" i="95" a="1"/>
  <c r="CO9" i="95" s="1"/>
  <c r="CP9" i="95" a="1"/>
  <c r="CP9" i="95" s="1"/>
  <c r="CQ9" i="95" a="1"/>
  <c r="CQ9" i="95" s="1"/>
  <c r="CR9" i="95" a="1"/>
  <c r="CR9" i="95" s="1"/>
  <c r="CS9" i="95" a="1"/>
  <c r="CS9" i="95" s="1"/>
  <c r="CT9" i="95" a="1"/>
  <c r="CT9" i="95" s="1"/>
  <c r="CU9" i="95" a="1"/>
  <c r="CU9" i="95" s="1"/>
  <c r="CV9" i="95" a="1"/>
  <c r="CV9" i="95" s="1"/>
  <c r="CW9" i="95" a="1"/>
  <c r="CW9" i="95" s="1"/>
  <c r="CX9" i="95" a="1"/>
  <c r="CX9" i="95" s="1"/>
  <c r="CY9" i="95" a="1"/>
  <c r="CY9" i="95" s="1"/>
  <c r="E10" i="95" a="1"/>
  <c r="E10" i="95" s="1"/>
  <c r="F10" i="95" a="1"/>
  <c r="F10" i="95" s="1"/>
  <c r="G10" i="95" a="1"/>
  <c r="G10" i="95" s="1"/>
  <c r="H10" i="95" a="1"/>
  <c r="H10" i="95" s="1"/>
  <c r="I10" i="95" a="1"/>
  <c r="I10" i="95" s="1"/>
  <c r="J10" i="95" a="1"/>
  <c r="J10" i="95" s="1"/>
  <c r="K10" i="95" a="1"/>
  <c r="K10" i="95" s="1"/>
  <c r="L10" i="95" a="1"/>
  <c r="L10" i="95" s="1"/>
  <c r="M10" i="95" a="1"/>
  <c r="M10" i="95" s="1"/>
  <c r="N10" i="95" a="1"/>
  <c r="N10" i="95" s="1"/>
  <c r="O10" i="95" a="1"/>
  <c r="O10" i="95" s="1"/>
  <c r="P10" i="95" a="1"/>
  <c r="P10" i="95" s="1"/>
  <c r="Q10" i="95" a="1"/>
  <c r="Q10" i="95" s="1"/>
  <c r="R10" i="95" a="1"/>
  <c r="R10" i="95" s="1"/>
  <c r="S10" i="95" a="1"/>
  <c r="S10" i="95" s="1"/>
  <c r="T10" i="95" a="1"/>
  <c r="T10" i="95" s="1"/>
  <c r="U10" i="95" a="1"/>
  <c r="U10" i="95" s="1"/>
  <c r="V10" i="95" a="1"/>
  <c r="V10" i="95" s="1"/>
  <c r="W10" i="95" a="1"/>
  <c r="W10" i="95" s="1"/>
  <c r="X10" i="95" a="1"/>
  <c r="X10" i="95" s="1"/>
  <c r="Y10" i="95" a="1"/>
  <c r="Y10" i="95" s="1"/>
  <c r="Z10" i="95" a="1"/>
  <c r="Z10" i="95" s="1"/>
  <c r="AA10" i="95" a="1"/>
  <c r="AA10" i="95" s="1"/>
  <c r="AB10" i="95" a="1"/>
  <c r="AB10" i="95" s="1"/>
  <c r="AC10" i="95" a="1"/>
  <c r="AC10" i="95" s="1"/>
  <c r="AD10" i="95" a="1"/>
  <c r="AD10" i="95" s="1"/>
  <c r="AE10" i="95" a="1"/>
  <c r="AE10" i="95" s="1"/>
  <c r="AF10" i="95" a="1"/>
  <c r="AF10" i="95" s="1"/>
  <c r="AG10" i="95" a="1"/>
  <c r="AG10" i="95" s="1"/>
  <c r="AH10" i="95" a="1"/>
  <c r="AH10" i="95" s="1"/>
  <c r="AI10" i="95" a="1"/>
  <c r="AI10" i="95" s="1"/>
  <c r="AJ10" i="95" a="1"/>
  <c r="AJ10" i="95" s="1"/>
  <c r="AK10" i="95" a="1"/>
  <c r="AK10" i="95" s="1"/>
  <c r="AL10" i="95" a="1"/>
  <c r="AL10" i="95" s="1"/>
  <c r="AM10" i="95" a="1"/>
  <c r="AM10" i="95" s="1"/>
  <c r="AN10" i="95" a="1"/>
  <c r="AN10" i="95" s="1"/>
  <c r="AO10" i="95" a="1"/>
  <c r="AO10" i="95" s="1"/>
  <c r="AP10" i="95" a="1"/>
  <c r="AP10" i="95" s="1"/>
  <c r="AQ10" i="95" a="1"/>
  <c r="AQ10" i="95" s="1"/>
  <c r="AR10" i="95" a="1"/>
  <c r="AR10" i="95" s="1"/>
  <c r="AS10" i="95" a="1"/>
  <c r="AS10" i="95" s="1"/>
  <c r="AT10" i="95" a="1"/>
  <c r="AT10" i="95" s="1"/>
  <c r="AU10" i="95" a="1"/>
  <c r="AU10" i="95" s="1"/>
  <c r="AV10" i="95" a="1"/>
  <c r="AV10" i="95" s="1"/>
  <c r="AW10" i="95" a="1"/>
  <c r="AW10" i="95" s="1"/>
  <c r="AX10" i="95" a="1"/>
  <c r="AX10" i="95" s="1"/>
  <c r="AY10" i="95" a="1"/>
  <c r="AY10" i="95" s="1"/>
  <c r="AZ10" i="95" a="1"/>
  <c r="AZ10" i="95" s="1"/>
  <c r="BA10" i="95" a="1"/>
  <c r="BA10" i="95" s="1"/>
  <c r="BB10" i="95" a="1"/>
  <c r="BB10" i="95" s="1"/>
  <c r="BC10" i="95" a="1"/>
  <c r="BC10" i="95" s="1"/>
  <c r="BD10" i="95" a="1"/>
  <c r="BD10" i="95" s="1"/>
  <c r="BE10" i="95" a="1"/>
  <c r="BE10" i="95" s="1"/>
  <c r="BF10" i="95" a="1"/>
  <c r="BF10" i="95" s="1"/>
  <c r="BG10" i="95" a="1"/>
  <c r="BG10" i="95" s="1"/>
  <c r="BH10" i="95" a="1"/>
  <c r="BH10" i="95" s="1"/>
  <c r="BI10" i="95" a="1"/>
  <c r="BI10" i="95" s="1"/>
  <c r="BJ10" i="95" a="1"/>
  <c r="BJ10" i="95" s="1"/>
  <c r="BK10" i="95" a="1"/>
  <c r="BK10" i="95" s="1"/>
  <c r="BL10" i="95" a="1"/>
  <c r="BL10" i="95" s="1"/>
  <c r="BM10" i="95" a="1"/>
  <c r="BM10" i="95" s="1"/>
  <c r="BN10" i="95" a="1"/>
  <c r="BN10" i="95" s="1"/>
  <c r="BO10" i="95" a="1"/>
  <c r="BO10" i="95" s="1"/>
  <c r="BP10" i="95" a="1"/>
  <c r="BP10" i="95" s="1"/>
  <c r="BQ10" i="95" a="1"/>
  <c r="BQ10" i="95" s="1"/>
  <c r="BR10" i="95" a="1"/>
  <c r="BR10" i="95" s="1"/>
  <c r="BS10" i="95" a="1"/>
  <c r="BS10" i="95" s="1"/>
  <c r="BT10" i="95" a="1"/>
  <c r="BT10" i="95" s="1"/>
  <c r="BU10" i="95" a="1"/>
  <c r="BU10" i="95" s="1"/>
  <c r="BV10" i="95" a="1"/>
  <c r="BV10" i="95" s="1"/>
  <c r="BW10" i="95" a="1"/>
  <c r="BW10" i="95" s="1"/>
  <c r="BX10" i="95" a="1"/>
  <c r="BX10" i="95" s="1"/>
  <c r="BY10" i="95" a="1"/>
  <c r="BY10" i="95" s="1"/>
  <c r="BZ10" i="95" a="1"/>
  <c r="BZ10" i="95" s="1"/>
  <c r="CA10" i="95" a="1"/>
  <c r="CA10" i="95" s="1"/>
  <c r="CB10" i="95" a="1"/>
  <c r="CB10" i="95" s="1"/>
  <c r="CC10" i="95" a="1"/>
  <c r="CC10" i="95" s="1"/>
  <c r="CD10" i="95" a="1"/>
  <c r="CD10" i="95" s="1"/>
  <c r="CE10" i="95" a="1"/>
  <c r="CE10" i="95" s="1"/>
  <c r="CF10" i="95" a="1"/>
  <c r="CF10" i="95" s="1"/>
  <c r="CG10" i="95" a="1"/>
  <c r="CG10" i="95" s="1"/>
  <c r="CH10" i="95" a="1"/>
  <c r="CH10" i="95" s="1"/>
  <c r="CI10" i="95" a="1"/>
  <c r="CI10" i="95" s="1"/>
  <c r="CJ10" i="95" a="1"/>
  <c r="CJ10" i="95" s="1"/>
  <c r="CK10" i="95" a="1"/>
  <c r="CK10" i="95" s="1"/>
  <c r="CL10" i="95" a="1"/>
  <c r="CL10" i="95" s="1"/>
  <c r="CM10" i="95" a="1"/>
  <c r="CM10" i="95" s="1"/>
  <c r="CN10" i="95" a="1"/>
  <c r="CN10" i="95" s="1"/>
  <c r="CO10" i="95" a="1"/>
  <c r="CO10" i="95" s="1"/>
  <c r="CP10" i="95" a="1"/>
  <c r="CP10" i="95" s="1"/>
  <c r="CQ10" i="95" a="1"/>
  <c r="CQ10" i="95" s="1"/>
  <c r="CR10" i="95" a="1"/>
  <c r="CR10" i="95" s="1"/>
  <c r="CS10" i="95" a="1"/>
  <c r="CS10" i="95" s="1"/>
  <c r="CT10" i="95" a="1"/>
  <c r="CT10" i="95" s="1"/>
  <c r="CU10" i="95" a="1"/>
  <c r="CU10" i="95" s="1"/>
  <c r="CV10" i="95" a="1"/>
  <c r="CV10" i="95" s="1"/>
  <c r="CW10" i="95" a="1"/>
  <c r="CW10" i="95" s="1"/>
  <c r="CX10" i="95" a="1"/>
  <c r="CX10" i="95" s="1"/>
  <c r="CY10" i="95" a="1"/>
  <c r="CY10" i="95" s="1"/>
  <c r="E11" i="95" a="1"/>
  <c r="E11" i="95" s="1"/>
  <c r="F11" i="95" a="1"/>
  <c r="F11" i="95" s="1"/>
  <c r="G11" i="95" a="1"/>
  <c r="G11" i="95" s="1"/>
  <c r="H11" i="95" a="1"/>
  <c r="H11" i="95" s="1"/>
  <c r="I11" i="95" a="1"/>
  <c r="I11" i="95" s="1"/>
  <c r="J11" i="95" a="1"/>
  <c r="J11" i="95" s="1"/>
  <c r="K11" i="95" a="1"/>
  <c r="K11" i="95" s="1"/>
  <c r="L11" i="95" a="1"/>
  <c r="L11" i="95" s="1"/>
  <c r="M11" i="95" a="1"/>
  <c r="M11" i="95" s="1"/>
  <c r="N11" i="95" a="1"/>
  <c r="N11" i="95" s="1"/>
  <c r="O11" i="95" a="1"/>
  <c r="O11" i="95" s="1"/>
  <c r="P11" i="95" a="1"/>
  <c r="P11" i="95" s="1"/>
  <c r="Q11" i="95" a="1"/>
  <c r="Q11" i="95" s="1"/>
  <c r="R11" i="95" a="1"/>
  <c r="R11" i="95" s="1"/>
  <c r="S11" i="95" a="1"/>
  <c r="S11" i="95" s="1"/>
  <c r="T11" i="95" a="1"/>
  <c r="T11" i="95" s="1"/>
  <c r="U11" i="95" a="1"/>
  <c r="U11" i="95" s="1"/>
  <c r="V11" i="95" a="1"/>
  <c r="V11" i="95" s="1"/>
  <c r="W11" i="95" a="1"/>
  <c r="W11" i="95" s="1"/>
  <c r="X11" i="95" a="1"/>
  <c r="X11" i="95" s="1"/>
  <c r="Y11" i="95" a="1"/>
  <c r="Y11" i="95" s="1"/>
  <c r="Z11" i="95" a="1"/>
  <c r="Z11" i="95" s="1"/>
  <c r="AA11" i="95" a="1"/>
  <c r="AA11" i="95" s="1"/>
  <c r="AB11" i="95" a="1"/>
  <c r="AB11" i="95" s="1"/>
  <c r="AC11" i="95" a="1"/>
  <c r="AC11" i="95" s="1"/>
  <c r="AD11" i="95" a="1"/>
  <c r="AD11" i="95" s="1"/>
  <c r="AE11" i="95" a="1"/>
  <c r="AE11" i="95" s="1"/>
  <c r="AF11" i="95" a="1"/>
  <c r="AF11" i="95" s="1"/>
  <c r="AG11" i="95" a="1"/>
  <c r="AG11" i="95" s="1"/>
  <c r="AH11" i="95" a="1"/>
  <c r="AH11" i="95" s="1"/>
  <c r="AI11" i="95" a="1"/>
  <c r="AI11" i="95" s="1"/>
  <c r="AJ11" i="95" a="1"/>
  <c r="AJ11" i="95" s="1"/>
  <c r="AK11" i="95" a="1"/>
  <c r="AK11" i="95" s="1"/>
  <c r="AL11" i="95" a="1"/>
  <c r="AL11" i="95" s="1"/>
  <c r="AM11" i="95" a="1"/>
  <c r="AM11" i="95" s="1"/>
  <c r="AN11" i="95" a="1"/>
  <c r="AN11" i="95" s="1"/>
  <c r="AO11" i="95" a="1"/>
  <c r="AO11" i="95" s="1"/>
  <c r="AP11" i="95" a="1"/>
  <c r="AP11" i="95" s="1"/>
  <c r="AQ11" i="95" a="1"/>
  <c r="AQ11" i="95" s="1"/>
  <c r="AR11" i="95" a="1"/>
  <c r="AR11" i="95" s="1"/>
  <c r="AS11" i="95" a="1"/>
  <c r="AS11" i="95" s="1"/>
  <c r="AT11" i="95" a="1"/>
  <c r="AT11" i="95" s="1"/>
  <c r="AU11" i="95" a="1"/>
  <c r="AU11" i="95" s="1"/>
  <c r="AV11" i="95" a="1"/>
  <c r="AV11" i="95" s="1"/>
  <c r="AW11" i="95" a="1"/>
  <c r="AW11" i="95" s="1"/>
  <c r="AX11" i="95" a="1"/>
  <c r="AX11" i="95" s="1"/>
  <c r="AY11" i="95" a="1"/>
  <c r="AY11" i="95" s="1"/>
  <c r="AZ11" i="95" a="1"/>
  <c r="AZ11" i="95" s="1"/>
  <c r="BA11" i="95" a="1"/>
  <c r="BA11" i="95" s="1"/>
  <c r="BB11" i="95" a="1"/>
  <c r="BB11" i="95" s="1"/>
  <c r="BC11" i="95" a="1"/>
  <c r="BC11" i="95" s="1"/>
  <c r="BD11" i="95" a="1"/>
  <c r="BD11" i="95" s="1"/>
  <c r="BE11" i="95" a="1"/>
  <c r="BE11" i="95" s="1"/>
  <c r="BF11" i="95" a="1"/>
  <c r="BF11" i="95" s="1"/>
  <c r="BG11" i="95" a="1"/>
  <c r="BG11" i="95" s="1"/>
  <c r="BH11" i="95" a="1"/>
  <c r="BH11" i="95" s="1"/>
  <c r="BI11" i="95" a="1"/>
  <c r="BI11" i="95" s="1"/>
  <c r="BJ11" i="95" a="1"/>
  <c r="BJ11" i="95" s="1"/>
  <c r="BK11" i="95" a="1"/>
  <c r="BK11" i="95" s="1"/>
  <c r="BL11" i="95" a="1"/>
  <c r="BL11" i="95" s="1"/>
  <c r="BM11" i="95" a="1"/>
  <c r="BM11" i="95" s="1"/>
  <c r="BN11" i="95" a="1"/>
  <c r="BN11" i="95" s="1"/>
  <c r="BO11" i="95" a="1"/>
  <c r="BO11" i="95" s="1"/>
  <c r="BP11" i="95" a="1"/>
  <c r="BP11" i="95" s="1"/>
  <c r="BQ11" i="95" a="1"/>
  <c r="BQ11" i="95" s="1"/>
  <c r="BR11" i="95" a="1"/>
  <c r="BR11" i="95" s="1"/>
  <c r="BS11" i="95" a="1"/>
  <c r="BS11" i="95" s="1"/>
  <c r="BT11" i="95" a="1"/>
  <c r="BT11" i="95" s="1"/>
  <c r="BU11" i="95" a="1"/>
  <c r="BU11" i="95" s="1"/>
  <c r="BV11" i="95" a="1"/>
  <c r="BV11" i="95" s="1"/>
  <c r="BW11" i="95" a="1"/>
  <c r="BW11" i="95" s="1"/>
  <c r="BX11" i="95" a="1"/>
  <c r="BX11" i="95" s="1"/>
  <c r="BY11" i="95" a="1"/>
  <c r="BY11" i="95" s="1"/>
  <c r="BZ11" i="95" a="1"/>
  <c r="BZ11" i="95" s="1"/>
  <c r="CA11" i="95" a="1"/>
  <c r="CA11" i="95" s="1"/>
  <c r="CB11" i="95" a="1"/>
  <c r="CB11" i="95" s="1"/>
  <c r="CC11" i="95" a="1"/>
  <c r="CC11" i="95" s="1"/>
  <c r="CD11" i="95" a="1"/>
  <c r="CD11" i="95" s="1"/>
  <c r="CE11" i="95" a="1"/>
  <c r="CE11" i="95" s="1"/>
  <c r="CF11" i="95" a="1"/>
  <c r="CF11" i="95" s="1"/>
  <c r="CG11" i="95" a="1"/>
  <c r="CG11" i="95" s="1"/>
  <c r="CH11" i="95" a="1"/>
  <c r="CH11" i="95" s="1"/>
  <c r="CI11" i="95" a="1"/>
  <c r="CI11" i="95" s="1"/>
  <c r="CJ11" i="95" a="1"/>
  <c r="CJ11" i="95" s="1"/>
  <c r="CK11" i="95" a="1"/>
  <c r="CK11" i="95" s="1"/>
  <c r="CL11" i="95" a="1"/>
  <c r="CL11" i="95" s="1"/>
  <c r="CM11" i="95" a="1"/>
  <c r="CM11" i="95" s="1"/>
  <c r="CN11" i="95" a="1"/>
  <c r="CN11" i="95" s="1"/>
  <c r="CO11" i="95" a="1"/>
  <c r="CO11" i="95" s="1"/>
  <c r="CP11" i="95" a="1"/>
  <c r="CP11" i="95" s="1"/>
  <c r="CQ11" i="95" a="1"/>
  <c r="CQ11" i="95" s="1"/>
  <c r="CR11" i="95" a="1"/>
  <c r="CR11" i="95" s="1"/>
  <c r="CS11" i="95" a="1"/>
  <c r="CS11" i="95" s="1"/>
  <c r="CT11" i="95" a="1"/>
  <c r="CT11" i="95" s="1"/>
  <c r="CU11" i="95" a="1"/>
  <c r="CU11" i="95" s="1"/>
  <c r="CV11" i="95" a="1"/>
  <c r="CV11" i="95" s="1"/>
  <c r="CW11" i="95" a="1"/>
  <c r="CW11" i="95" s="1"/>
  <c r="CX11" i="95" a="1"/>
  <c r="CX11" i="95" s="1"/>
  <c r="CY11" i="95" a="1"/>
  <c r="CY11" i="95" s="1"/>
  <c r="E12" i="95" a="1"/>
  <c r="E12" i="95" s="1"/>
  <c r="F12" i="95" a="1"/>
  <c r="F12" i="95" s="1"/>
  <c r="G12" i="95" a="1"/>
  <c r="G12" i="95" s="1"/>
  <c r="H12" i="95" a="1"/>
  <c r="H12" i="95" s="1"/>
  <c r="I12" i="95" a="1"/>
  <c r="I12" i="95" s="1"/>
  <c r="J12" i="95" a="1"/>
  <c r="J12" i="95" s="1"/>
  <c r="K12" i="95" a="1"/>
  <c r="K12" i="95" s="1"/>
  <c r="L12" i="95" a="1"/>
  <c r="L12" i="95" s="1"/>
  <c r="M12" i="95" a="1"/>
  <c r="M12" i="95" s="1"/>
  <c r="N12" i="95" a="1"/>
  <c r="N12" i="95" s="1"/>
  <c r="O12" i="95" a="1"/>
  <c r="O12" i="95" s="1"/>
  <c r="P12" i="95" a="1"/>
  <c r="P12" i="95" s="1"/>
  <c r="Q12" i="95" a="1"/>
  <c r="Q12" i="95" s="1"/>
  <c r="R12" i="95" a="1"/>
  <c r="R12" i="95" s="1"/>
  <c r="S12" i="95" a="1"/>
  <c r="S12" i="95" s="1"/>
  <c r="T12" i="95" a="1"/>
  <c r="T12" i="95" s="1"/>
  <c r="U12" i="95" a="1"/>
  <c r="U12" i="95" s="1"/>
  <c r="V12" i="95" a="1"/>
  <c r="V12" i="95" s="1"/>
  <c r="W12" i="95" a="1"/>
  <c r="W12" i="95" s="1"/>
  <c r="X12" i="95" a="1"/>
  <c r="X12" i="95" s="1"/>
  <c r="Y12" i="95" a="1"/>
  <c r="Y12" i="95" s="1"/>
  <c r="Z12" i="95" a="1"/>
  <c r="Z12" i="95" s="1"/>
  <c r="AA12" i="95" a="1"/>
  <c r="AA12" i="95" s="1"/>
  <c r="AB12" i="95" a="1"/>
  <c r="AB12" i="95" s="1"/>
  <c r="AC12" i="95" a="1"/>
  <c r="AC12" i="95" s="1"/>
  <c r="AD12" i="95" a="1"/>
  <c r="AD12" i="95" s="1"/>
  <c r="AE12" i="95" a="1"/>
  <c r="AE12" i="95" s="1"/>
  <c r="AF12" i="95" a="1"/>
  <c r="AF12" i="95" s="1"/>
  <c r="AG12" i="95" a="1"/>
  <c r="AG12" i="95" s="1"/>
  <c r="AH12" i="95" a="1"/>
  <c r="AH12" i="95" s="1"/>
  <c r="AI12" i="95" a="1"/>
  <c r="AI12" i="95" s="1"/>
  <c r="AJ12" i="95" a="1"/>
  <c r="AJ12" i="95" s="1"/>
  <c r="AK12" i="95" a="1"/>
  <c r="AK12" i="95" s="1"/>
  <c r="AL12" i="95" a="1"/>
  <c r="AL12" i="95" s="1"/>
  <c r="AM12" i="95" a="1"/>
  <c r="AM12" i="95" s="1"/>
  <c r="AN12" i="95" a="1"/>
  <c r="AN12" i="95" s="1"/>
  <c r="AO12" i="95" a="1"/>
  <c r="AO12" i="95" s="1"/>
  <c r="AP12" i="95" a="1"/>
  <c r="AP12" i="95" s="1"/>
  <c r="AQ12" i="95" a="1"/>
  <c r="AQ12" i="95" s="1"/>
  <c r="AR12" i="95" a="1"/>
  <c r="AR12" i="95" s="1"/>
  <c r="AS12" i="95" a="1"/>
  <c r="AS12" i="95" s="1"/>
  <c r="AT12" i="95" a="1"/>
  <c r="AT12" i="95" s="1"/>
  <c r="AU12" i="95" a="1"/>
  <c r="AU12" i="95" s="1"/>
  <c r="AV12" i="95" a="1"/>
  <c r="AV12" i="95" s="1"/>
  <c r="AW12" i="95" a="1"/>
  <c r="AW12" i="95" s="1"/>
  <c r="AX12" i="95" a="1"/>
  <c r="AX12" i="95" s="1"/>
  <c r="AY12" i="95" a="1"/>
  <c r="AY12" i="95" s="1"/>
  <c r="AZ12" i="95" a="1"/>
  <c r="AZ12" i="95" s="1"/>
  <c r="BA12" i="95" a="1"/>
  <c r="BA12" i="95" s="1"/>
  <c r="BB12" i="95" a="1"/>
  <c r="BB12" i="95" s="1"/>
  <c r="BC12" i="95" a="1"/>
  <c r="BC12" i="95" s="1"/>
  <c r="BD12" i="95" a="1"/>
  <c r="BD12" i="95" s="1"/>
  <c r="BE12" i="95" a="1"/>
  <c r="BE12" i="95" s="1"/>
  <c r="BF12" i="95" a="1"/>
  <c r="BF12" i="95" s="1"/>
  <c r="BG12" i="95" a="1"/>
  <c r="BG12" i="95" s="1"/>
  <c r="BH12" i="95" a="1"/>
  <c r="BH12" i="95" s="1"/>
  <c r="BI12" i="95" a="1"/>
  <c r="BI12" i="95" s="1"/>
  <c r="BJ12" i="95" a="1"/>
  <c r="BJ12" i="95" s="1"/>
  <c r="BK12" i="95" a="1"/>
  <c r="BK12" i="95" s="1"/>
  <c r="BL12" i="95" a="1"/>
  <c r="BL12" i="95" s="1"/>
  <c r="BM12" i="95" a="1"/>
  <c r="BM12" i="95" s="1"/>
  <c r="BN12" i="95" a="1"/>
  <c r="BN12" i="95" s="1"/>
  <c r="BO12" i="95" a="1"/>
  <c r="BO12" i="95" s="1"/>
  <c r="BP12" i="95" a="1"/>
  <c r="BP12" i="95" s="1"/>
  <c r="BQ12" i="95" a="1"/>
  <c r="BQ12" i="95" s="1"/>
  <c r="BR12" i="95" a="1"/>
  <c r="BR12" i="95" s="1"/>
  <c r="BS12" i="95" a="1"/>
  <c r="BS12" i="95" s="1"/>
  <c r="BT12" i="95" a="1"/>
  <c r="BT12" i="95" s="1"/>
  <c r="BU12" i="95" a="1"/>
  <c r="BU12" i="95" s="1"/>
  <c r="BV12" i="95" a="1"/>
  <c r="BV12" i="95" s="1"/>
  <c r="BW12" i="95" a="1"/>
  <c r="BW12" i="95" s="1"/>
  <c r="BX12" i="95" a="1"/>
  <c r="BX12" i="95" s="1"/>
  <c r="BY12" i="95" a="1"/>
  <c r="BY12" i="95" s="1"/>
  <c r="BZ12" i="95" a="1"/>
  <c r="BZ12" i="95" s="1"/>
  <c r="CA12" i="95" a="1"/>
  <c r="CA12" i="95" s="1"/>
  <c r="CB12" i="95" a="1"/>
  <c r="CB12" i="95" s="1"/>
  <c r="CC12" i="95" a="1"/>
  <c r="CC12" i="95" s="1"/>
  <c r="CD12" i="95" a="1"/>
  <c r="CD12" i="95" s="1"/>
  <c r="CE12" i="95" a="1"/>
  <c r="CE12" i="95" s="1"/>
  <c r="CF12" i="95" a="1"/>
  <c r="CF12" i="95" s="1"/>
  <c r="CG12" i="95" a="1"/>
  <c r="CG12" i="95" s="1"/>
  <c r="CH12" i="95" a="1"/>
  <c r="CH12" i="95" s="1"/>
  <c r="CI12" i="95" a="1"/>
  <c r="CI12" i="95" s="1"/>
  <c r="CJ12" i="95" a="1"/>
  <c r="CJ12" i="95" s="1"/>
  <c r="CK12" i="95" a="1"/>
  <c r="CK12" i="95" s="1"/>
  <c r="CL12" i="95" a="1"/>
  <c r="CL12" i="95" s="1"/>
  <c r="CM12" i="95" a="1"/>
  <c r="CM12" i="95" s="1"/>
  <c r="CN12" i="95" a="1"/>
  <c r="CN12" i="95" s="1"/>
  <c r="CO12" i="95" a="1"/>
  <c r="CO12" i="95" s="1"/>
  <c r="CP12" i="95" a="1"/>
  <c r="CP12" i="95" s="1"/>
  <c r="CQ12" i="95" a="1"/>
  <c r="CQ12" i="95" s="1"/>
  <c r="CR12" i="95" a="1"/>
  <c r="CR12" i="95" s="1"/>
  <c r="CS12" i="95" a="1"/>
  <c r="CS12" i="95" s="1"/>
  <c r="CT12" i="95" a="1"/>
  <c r="CT12" i="95" s="1"/>
  <c r="CU12" i="95" a="1"/>
  <c r="CU12" i="95" s="1"/>
  <c r="CV12" i="95" a="1"/>
  <c r="CV12" i="95" s="1"/>
  <c r="CW12" i="95" a="1"/>
  <c r="CW12" i="95" s="1"/>
  <c r="CX12" i="95" a="1"/>
  <c r="CX12" i="95" s="1"/>
  <c r="CY12" i="95" a="1"/>
  <c r="CY12" i="95" s="1"/>
  <c r="E13" i="95" a="1"/>
  <c r="E13" i="95" s="1"/>
  <c r="F13" i="95" a="1"/>
  <c r="F13" i="95" s="1"/>
  <c r="G13" i="95" a="1"/>
  <c r="G13" i="95" s="1"/>
  <c r="H13" i="95" a="1"/>
  <c r="H13" i="95" s="1"/>
  <c r="I13" i="95" a="1"/>
  <c r="I13" i="95" s="1"/>
  <c r="J13" i="95" a="1"/>
  <c r="J13" i="95" s="1"/>
  <c r="K13" i="95" a="1"/>
  <c r="K13" i="95" s="1"/>
  <c r="L13" i="95" a="1"/>
  <c r="L13" i="95" s="1"/>
  <c r="M13" i="95" a="1"/>
  <c r="M13" i="95" s="1"/>
  <c r="N13" i="95" a="1"/>
  <c r="N13" i="95" s="1"/>
  <c r="O13" i="95" a="1"/>
  <c r="O13" i="95" s="1"/>
  <c r="P13" i="95" a="1"/>
  <c r="P13" i="95" s="1"/>
  <c r="Q13" i="95" a="1"/>
  <c r="Q13" i="95" s="1"/>
  <c r="R13" i="95" a="1"/>
  <c r="R13" i="95" s="1"/>
  <c r="S13" i="95" a="1"/>
  <c r="S13" i="95" s="1"/>
  <c r="T13" i="95" a="1"/>
  <c r="T13" i="95" s="1"/>
  <c r="U13" i="95" a="1"/>
  <c r="U13" i="95" s="1"/>
  <c r="V13" i="95" a="1"/>
  <c r="V13" i="95" s="1"/>
  <c r="W13" i="95" a="1"/>
  <c r="W13" i="95" s="1"/>
  <c r="X13" i="95" a="1"/>
  <c r="X13" i="95" s="1"/>
  <c r="Y13" i="95" a="1"/>
  <c r="Y13" i="95" s="1"/>
  <c r="Z13" i="95" a="1"/>
  <c r="Z13" i="95" s="1"/>
  <c r="AA13" i="95" a="1"/>
  <c r="AA13" i="95" s="1"/>
  <c r="AB13" i="95" a="1"/>
  <c r="AB13" i="95" s="1"/>
  <c r="AC13" i="95" a="1"/>
  <c r="AC13" i="95" s="1"/>
  <c r="AD13" i="95" a="1"/>
  <c r="AD13" i="95" s="1"/>
  <c r="AE13" i="95" a="1"/>
  <c r="AE13" i="95" s="1"/>
  <c r="AF13" i="95" a="1"/>
  <c r="AF13" i="95" s="1"/>
  <c r="AG13" i="95" a="1"/>
  <c r="AG13" i="95" s="1"/>
  <c r="AH13" i="95" a="1"/>
  <c r="AH13" i="95" s="1"/>
  <c r="AI13" i="95" a="1"/>
  <c r="AI13" i="95" s="1"/>
  <c r="AJ13" i="95" a="1"/>
  <c r="AJ13" i="95" s="1"/>
  <c r="AK13" i="95" a="1"/>
  <c r="AK13" i="95" s="1"/>
  <c r="AL13" i="95" a="1"/>
  <c r="AL13" i="95" s="1"/>
  <c r="AM13" i="95" a="1"/>
  <c r="AM13" i="95" s="1"/>
  <c r="AN13" i="95" a="1"/>
  <c r="AN13" i="95" s="1"/>
  <c r="AO13" i="95" a="1"/>
  <c r="AO13" i="95" s="1"/>
  <c r="AP13" i="95" a="1"/>
  <c r="AP13" i="95" s="1"/>
  <c r="AQ13" i="95" a="1"/>
  <c r="AQ13" i="95" s="1"/>
  <c r="AR13" i="95" a="1"/>
  <c r="AR13" i="95" s="1"/>
  <c r="AS13" i="95" a="1"/>
  <c r="AS13" i="95" s="1"/>
  <c r="AT13" i="95" a="1"/>
  <c r="AT13" i="95" s="1"/>
  <c r="AU13" i="95" a="1"/>
  <c r="AU13" i="95" s="1"/>
  <c r="AV13" i="95" a="1"/>
  <c r="AV13" i="95" s="1"/>
  <c r="AW13" i="95" a="1"/>
  <c r="AW13" i="95" s="1"/>
  <c r="AX13" i="95" a="1"/>
  <c r="AX13" i="95" s="1"/>
  <c r="AY13" i="95" a="1"/>
  <c r="AY13" i="95" s="1"/>
  <c r="AZ13" i="95" a="1"/>
  <c r="AZ13" i="95" s="1"/>
  <c r="BA13" i="95" a="1"/>
  <c r="BA13" i="95" s="1"/>
  <c r="BB13" i="95" a="1"/>
  <c r="BB13" i="95" s="1"/>
  <c r="BC13" i="95" a="1"/>
  <c r="BC13" i="95" s="1"/>
  <c r="BD13" i="95" a="1"/>
  <c r="BD13" i="95" s="1"/>
  <c r="BE13" i="95" a="1"/>
  <c r="BE13" i="95" s="1"/>
  <c r="BF13" i="95" a="1"/>
  <c r="BF13" i="95" s="1"/>
  <c r="BG13" i="95" a="1"/>
  <c r="BG13" i="95" s="1"/>
  <c r="BH13" i="95" a="1"/>
  <c r="BH13" i="95" s="1"/>
  <c r="BI13" i="95" a="1"/>
  <c r="BI13" i="95" s="1"/>
  <c r="BJ13" i="95" a="1"/>
  <c r="BJ13" i="95" s="1"/>
  <c r="BK13" i="95" a="1"/>
  <c r="BK13" i="95" s="1"/>
  <c r="BL13" i="95" a="1"/>
  <c r="BL13" i="95" s="1"/>
  <c r="BM13" i="95" a="1"/>
  <c r="BM13" i="95" s="1"/>
  <c r="BN13" i="95" a="1"/>
  <c r="BN13" i="95" s="1"/>
  <c r="BO13" i="95" a="1"/>
  <c r="BO13" i="95" s="1"/>
  <c r="BP13" i="95" a="1"/>
  <c r="BP13" i="95" s="1"/>
  <c r="BQ13" i="95" a="1"/>
  <c r="BQ13" i="95" s="1"/>
  <c r="BR13" i="95" a="1"/>
  <c r="BR13" i="95" s="1"/>
  <c r="BS13" i="95" a="1"/>
  <c r="BS13" i="95" s="1"/>
  <c r="BT13" i="95" a="1"/>
  <c r="BT13" i="95" s="1"/>
  <c r="BU13" i="95" a="1"/>
  <c r="BU13" i="95" s="1"/>
  <c r="BV13" i="95" a="1"/>
  <c r="BV13" i="95" s="1"/>
  <c r="BW13" i="95" a="1"/>
  <c r="BW13" i="95" s="1"/>
  <c r="BX13" i="95" a="1"/>
  <c r="BX13" i="95" s="1"/>
  <c r="BY13" i="95" a="1"/>
  <c r="BY13" i="95" s="1"/>
  <c r="BZ13" i="95" a="1"/>
  <c r="BZ13" i="95" s="1"/>
  <c r="CA13" i="95" a="1"/>
  <c r="CA13" i="95" s="1"/>
  <c r="CB13" i="95" a="1"/>
  <c r="CB13" i="95" s="1"/>
  <c r="CC13" i="95" a="1"/>
  <c r="CC13" i="95" s="1"/>
  <c r="CD13" i="95" a="1"/>
  <c r="CD13" i="95" s="1"/>
  <c r="CE13" i="95" a="1"/>
  <c r="CE13" i="95" s="1"/>
  <c r="CF13" i="95" a="1"/>
  <c r="CF13" i="95" s="1"/>
  <c r="CG13" i="95" a="1"/>
  <c r="CG13" i="95" s="1"/>
  <c r="CH13" i="95" a="1"/>
  <c r="CH13" i="95" s="1"/>
  <c r="CI13" i="95" a="1"/>
  <c r="CI13" i="95" s="1"/>
  <c r="CJ13" i="95" a="1"/>
  <c r="CJ13" i="95" s="1"/>
  <c r="CK13" i="95" a="1"/>
  <c r="CK13" i="95" s="1"/>
  <c r="CL13" i="95" a="1"/>
  <c r="CL13" i="95" s="1"/>
  <c r="CM13" i="95" a="1"/>
  <c r="CM13" i="95" s="1"/>
  <c r="CN13" i="95" a="1"/>
  <c r="CN13" i="95" s="1"/>
  <c r="CO13" i="95" a="1"/>
  <c r="CO13" i="95" s="1"/>
  <c r="CP13" i="95" a="1"/>
  <c r="CP13" i="95" s="1"/>
  <c r="CQ13" i="95" a="1"/>
  <c r="CQ13" i="95" s="1"/>
  <c r="CR13" i="95" a="1"/>
  <c r="CR13" i="95" s="1"/>
  <c r="CS13" i="95" a="1"/>
  <c r="CS13" i="95" s="1"/>
  <c r="CT13" i="95" a="1"/>
  <c r="CT13" i="95" s="1"/>
  <c r="CU13" i="95" a="1"/>
  <c r="CU13" i="95" s="1"/>
  <c r="CV13" i="95" a="1"/>
  <c r="CV13" i="95" s="1"/>
  <c r="CW13" i="95" a="1"/>
  <c r="CW13" i="95" s="1"/>
  <c r="CX13" i="95" a="1"/>
  <c r="CX13" i="95" s="1"/>
  <c r="CY13" i="95" a="1"/>
  <c r="CY13" i="95" s="1"/>
  <c r="E14" i="95" a="1"/>
  <c r="E14" i="95" s="1"/>
  <c r="F14" i="95" a="1"/>
  <c r="F14" i="95" s="1"/>
  <c r="G14" i="95" a="1"/>
  <c r="G14" i="95" s="1"/>
  <c r="H14" i="95" a="1"/>
  <c r="H14" i="95" s="1"/>
  <c r="I14" i="95" a="1"/>
  <c r="I14" i="95" s="1"/>
  <c r="J14" i="95" a="1"/>
  <c r="J14" i="95" s="1"/>
  <c r="K14" i="95" a="1"/>
  <c r="K14" i="95" s="1"/>
  <c r="L14" i="95" a="1"/>
  <c r="L14" i="95" s="1"/>
  <c r="M14" i="95" a="1"/>
  <c r="M14" i="95" s="1"/>
  <c r="N14" i="95" a="1"/>
  <c r="N14" i="95" s="1"/>
  <c r="O14" i="95" a="1"/>
  <c r="O14" i="95" s="1"/>
  <c r="P14" i="95" a="1"/>
  <c r="P14" i="95" s="1"/>
  <c r="Q14" i="95" a="1"/>
  <c r="Q14" i="95" s="1"/>
  <c r="R14" i="95" a="1"/>
  <c r="R14" i="95" s="1"/>
  <c r="S14" i="95" a="1"/>
  <c r="S14" i="95" s="1"/>
  <c r="T14" i="95" a="1"/>
  <c r="T14" i="95" s="1"/>
  <c r="U14" i="95" a="1"/>
  <c r="U14" i="95" s="1"/>
  <c r="V14" i="95" a="1"/>
  <c r="V14" i="95" s="1"/>
  <c r="W14" i="95" a="1"/>
  <c r="W14" i="95" s="1"/>
  <c r="X14" i="95" a="1"/>
  <c r="X14" i="95" s="1"/>
  <c r="Y14" i="95" a="1"/>
  <c r="Y14" i="95" s="1"/>
  <c r="Z14" i="95" a="1"/>
  <c r="Z14" i="95" s="1"/>
  <c r="AA14" i="95" a="1"/>
  <c r="AA14" i="95" s="1"/>
  <c r="AB14" i="95" a="1"/>
  <c r="AB14" i="95" s="1"/>
  <c r="AC14" i="95" a="1"/>
  <c r="AC14" i="95" s="1"/>
  <c r="AD14" i="95" a="1"/>
  <c r="AD14" i="95" s="1"/>
  <c r="AE14" i="95" a="1"/>
  <c r="AE14" i="95" s="1"/>
  <c r="AF14" i="95" a="1"/>
  <c r="AF14" i="95" s="1"/>
  <c r="AG14" i="95" a="1"/>
  <c r="AG14" i="95" s="1"/>
  <c r="AH14" i="95" a="1"/>
  <c r="AH14" i="95" s="1"/>
  <c r="AI14" i="95" a="1"/>
  <c r="AI14" i="95" s="1"/>
  <c r="AJ14" i="95" a="1"/>
  <c r="AJ14" i="95" s="1"/>
  <c r="AK14" i="95" a="1"/>
  <c r="AK14" i="95" s="1"/>
  <c r="AL14" i="95" a="1"/>
  <c r="AL14" i="95" s="1"/>
  <c r="AM14" i="95" a="1"/>
  <c r="AM14" i="95" s="1"/>
  <c r="AN14" i="95" a="1"/>
  <c r="AN14" i="95" s="1"/>
  <c r="AO14" i="95" a="1"/>
  <c r="AO14" i="95" s="1"/>
  <c r="AP14" i="95" a="1"/>
  <c r="AP14" i="95" s="1"/>
  <c r="AQ14" i="95" a="1"/>
  <c r="AQ14" i="95" s="1"/>
  <c r="AR14" i="95" a="1"/>
  <c r="AR14" i="95" s="1"/>
  <c r="AS14" i="95" a="1"/>
  <c r="AS14" i="95" s="1"/>
  <c r="AT14" i="95" a="1"/>
  <c r="AT14" i="95" s="1"/>
  <c r="AU14" i="95" a="1"/>
  <c r="AU14" i="95" s="1"/>
  <c r="AV14" i="95" a="1"/>
  <c r="AV14" i="95" s="1"/>
  <c r="AW14" i="95" a="1"/>
  <c r="AW14" i="95" s="1"/>
  <c r="AX14" i="95" a="1"/>
  <c r="AX14" i="95" s="1"/>
  <c r="AY14" i="95" a="1"/>
  <c r="AY14" i="95" s="1"/>
  <c r="AZ14" i="95" a="1"/>
  <c r="AZ14" i="95" s="1"/>
  <c r="BA14" i="95" a="1"/>
  <c r="BA14" i="95" s="1"/>
  <c r="BB14" i="95" a="1"/>
  <c r="BB14" i="95" s="1"/>
  <c r="BC14" i="95" a="1"/>
  <c r="BC14" i="95" s="1"/>
  <c r="BD14" i="95" a="1"/>
  <c r="BD14" i="95" s="1"/>
  <c r="BE14" i="95" a="1"/>
  <c r="BE14" i="95" s="1"/>
  <c r="BF14" i="95" a="1"/>
  <c r="BF14" i="95" s="1"/>
  <c r="BG14" i="95" a="1"/>
  <c r="BG14" i="95" s="1"/>
  <c r="BH14" i="95" a="1"/>
  <c r="BH14" i="95" s="1"/>
  <c r="BI14" i="95" a="1"/>
  <c r="BI14" i="95" s="1"/>
  <c r="BJ14" i="95" a="1"/>
  <c r="BJ14" i="95" s="1"/>
  <c r="BK14" i="95" a="1"/>
  <c r="BK14" i="95" s="1"/>
  <c r="BL14" i="95" a="1"/>
  <c r="BL14" i="95" s="1"/>
  <c r="BM14" i="95" a="1"/>
  <c r="BM14" i="95" s="1"/>
  <c r="BN14" i="95" a="1"/>
  <c r="BN14" i="95" s="1"/>
  <c r="BO14" i="95" a="1"/>
  <c r="BO14" i="95" s="1"/>
  <c r="BP14" i="95" a="1"/>
  <c r="BP14" i="95" s="1"/>
  <c r="BQ14" i="95" a="1"/>
  <c r="BQ14" i="95" s="1"/>
  <c r="BR14" i="95" a="1"/>
  <c r="BR14" i="95" s="1"/>
  <c r="BS14" i="95" a="1"/>
  <c r="BS14" i="95" s="1"/>
  <c r="BT14" i="95" a="1"/>
  <c r="BT14" i="95" s="1"/>
  <c r="BU14" i="95" a="1"/>
  <c r="BU14" i="95" s="1"/>
  <c r="BV14" i="95" a="1"/>
  <c r="BV14" i="95" s="1"/>
  <c r="BW14" i="95" a="1"/>
  <c r="BW14" i="95" s="1"/>
  <c r="BX14" i="95" a="1"/>
  <c r="BX14" i="95" s="1"/>
  <c r="BY14" i="95" a="1"/>
  <c r="BY14" i="95" s="1"/>
  <c r="BZ14" i="95" a="1"/>
  <c r="BZ14" i="95" s="1"/>
  <c r="CA14" i="95" a="1"/>
  <c r="CA14" i="95" s="1"/>
  <c r="CB14" i="95" a="1"/>
  <c r="CB14" i="95" s="1"/>
  <c r="CC14" i="95" a="1"/>
  <c r="CC14" i="95" s="1"/>
  <c r="CD14" i="95" a="1"/>
  <c r="CD14" i="95" s="1"/>
  <c r="CE14" i="95" a="1"/>
  <c r="CE14" i="95" s="1"/>
  <c r="CF14" i="95" a="1"/>
  <c r="CF14" i="95" s="1"/>
  <c r="CG14" i="95" a="1"/>
  <c r="CG14" i="95" s="1"/>
  <c r="CH14" i="95" a="1"/>
  <c r="CH14" i="95" s="1"/>
  <c r="CI14" i="95" a="1"/>
  <c r="CI14" i="95" s="1"/>
  <c r="CJ14" i="95" a="1"/>
  <c r="CJ14" i="95" s="1"/>
  <c r="CK14" i="95" a="1"/>
  <c r="CK14" i="95" s="1"/>
  <c r="CL14" i="95" a="1"/>
  <c r="CL14" i="95" s="1"/>
  <c r="CM14" i="95" a="1"/>
  <c r="CM14" i="95" s="1"/>
  <c r="CN14" i="95" a="1"/>
  <c r="CN14" i="95" s="1"/>
  <c r="CO14" i="95" a="1"/>
  <c r="CO14" i="95" s="1"/>
  <c r="CP14" i="95" a="1"/>
  <c r="CP14" i="95" s="1"/>
  <c r="CQ14" i="95" a="1"/>
  <c r="CQ14" i="95" s="1"/>
  <c r="CR14" i="95" a="1"/>
  <c r="CR14" i="95" s="1"/>
  <c r="CS14" i="95" a="1"/>
  <c r="CS14" i="95" s="1"/>
  <c r="CT14" i="95" a="1"/>
  <c r="CT14" i="95" s="1"/>
  <c r="CU14" i="95" a="1"/>
  <c r="CU14" i="95" s="1"/>
  <c r="CV14" i="95" a="1"/>
  <c r="CV14" i="95" s="1"/>
  <c r="CW14" i="95" a="1"/>
  <c r="CW14" i="95" s="1"/>
  <c r="CX14" i="95" a="1"/>
  <c r="CX14" i="95" s="1"/>
  <c r="CY14" i="95" a="1"/>
  <c r="CY14" i="95" s="1"/>
  <c r="E15" i="95" a="1"/>
  <c r="E15" i="95" s="1"/>
  <c r="F15" i="95" a="1"/>
  <c r="F15" i="95" s="1"/>
  <c r="G15" i="95" a="1"/>
  <c r="G15" i="95" s="1"/>
  <c r="H15" i="95" a="1"/>
  <c r="H15" i="95" s="1"/>
  <c r="I15" i="95" a="1"/>
  <c r="I15" i="95" s="1"/>
  <c r="J15" i="95" a="1"/>
  <c r="J15" i="95" s="1"/>
  <c r="K15" i="95" a="1"/>
  <c r="K15" i="95" s="1"/>
  <c r="L15" i="95" a="1"/>
  <c r="L15" i="95" s="1"/>
  <c r="M15" i="95" a="1"/>
  <c r="M15" i="95" s="1"/>
  <c r="N15" i="95" a="1"/>
  <c r="N15" i="95" s="1"/>
  <c r="O15" i="95" a="1"/>
  <c r="O15" i="95" s="1"/>
  <c r="P15" i="95" a="1"/>
  <c r="P15" i="95" s="1"/>
  <c r="Q15" i="95" a="1"/>
  <c r="Q15" i="95" s="1"/>
  <c r="R15" i="95" a="1"/>
  <c r="R15" i="95" s="1"/>
  <c r="S15" i="95" a="1"/>
  <c r="S15" i="95" s="1"/>
  <c r="T15" i="95" a="1"/>
  <c r="T15" i="95" s="1"/>
  <c r="U15" i="95" a="1"/>
  <c r="U15" i="95" s="1"/>
  <c r="V15" i="95" a="1"/>
  <c r="V15" i="95" s="1"/>
  <c r="W15" i="95" a="1"/>
  <c r="W15" i="95" s="1"/>
  <c r="X15" i="95" a="1"/>
  <c r="X15" i="95" s="1"/>
  <c r="Y15" i="95" a="1"/>
  <c r="Y15" i="95" s="1"/>
  <c r="Z15" i="95" a="1"/>
  <c r="Z15" i="95" s="1"/>
  <c r="AA15" i="95" a="1"/>
  <c r="AA15" i="95" s="1"/>
  <c r="AB15" i="95" a="1"/>
  <c r="AB15" i="95" s="1"/>
  <c r="AC15" i="95" a="1"/>
  <c r="AC15" i="95" s="1"/>
  <c r="AD15" i="95" a="1"/>
  <c r="AD15" i="95" s="1"/>
  <c r="AE15" i="95" a="1"/>
  <c r="AE15" i="95" s="1"/>
  <c r="AF15" i="95" a="1"/>
  <c r="AF15" i="95" s="1"/>
  <c r="AG15" i="95" a="1"/>
  <c r="AG15" i="95" s="1"/>
  <c r="AH15" i="95" a="1"/>
  <c r="AH15" i="95" s="1"/>
  <c r="AI15" i="95" a="1"/>
  <c r="AI15" i="95" s="1"/>
  <c r="AJ15" i="95" a="1"/>
  <c r="AJ15" i="95" s="1"/>
  <c r="AK15" i="95" a="1"/>
  <c r="AK15" i="95" s="1"/>
  <c r="AL15" i="95" a="1"/>
  <c r="AL15" i="95" s="1"/>
  <c r="AM15" i="95" a="1"/>
  <c r="AM15" i="95" s="1"/>
  <c r="AN15" i="95" a="1"/>
  <c r="AN15" i="95" s="1"/>
  <c r="AO15" i="95" a="1"/>
  <c r="AO15" i="95" s="1"/>
  <c r="AP15" i="95" a="1"/>
  <c r="AP15" i="95" s="1"/>
  <c r="AQ15" i="95" a="1"/>
  <c r="AQ15" i="95" s="1"/>
  <c r="AR15" i="95" a="1"/>
  <c r="AR15" i="95" s="1"/>
  <c r="AS15" i="95" a="1"/>
  <c r="AS15" i="95" s="1"/>
  <c r="AT15" i="95" a="1"/>
  <c r="AT15" i="95" s="1"/>
  <c r="AU15" i="95" a="1"/>
  <c r="AU15" i="95" s="1"/>
  <c r="AV15" i="95" a="1"/>
  <c r="AV15" i="95" s="1"/>
  <c r="AW15" i="95" a="1"/>
  <c r="AW15" i="95" s="1"/>
  <c r="AX15" i="95" a="1"/>
  <c r="AX15" i="95" s="1"/>
  <c r="AY15" i="95" a="1"/>
  <c r="AY15" i="95" s="1"/>
  <c r="AZ15" i="95" a="1"/>
  <c r="AZ15" i="95" s="1"/>
  <c r="BA15" i="95" a="1"/>
  <c r="BA15" i="95" s="1"/>
  <c r="BB15" i="95" a="1"/>
  <c r="BB15" i="95" s="1"/>
  <c r="BC15" i="95" a="1"/>
  <c r="BC15" i="95" s="1"/>
  <c r="BD15" i="95" a="1"/>
  <c r="BD15" i="95" s="1"/>
  <c r="BE15" i="95" a="1"/>
  <c r="BE15" i="95" s="1"/>
  <c r="BF15" i="95" a="1"/>
  <c r="BF15" i="95" s="1"/>
  <c r="BG15" i="95" a="1"/>
  <c r="BG15" i="95" s="1"/>
  <c r="BH15" i="95" a="1"/>
  <c r="BH15" i="95" s="1"/>
  <c r="BI15" i="95" a="1"/>
  <c r="BI15" i="95" s="1"/>
  <c r="BJ15" i="95" a="1"/>
  <c r="BJ15" i="95" s="1"/>
  <c r="BK15" i="95" a="1"/>
  <c r="BK15" i="95" s="1"/>
  <c r="BL15" i="95" a="1"/>
  <c r="BL15" i="95" s="1"/>
  <c r="BM15" i="95" a="1"/>
  <c r="BM15" i="95" s="1"/>
  <c r="BN15" i="95" a="1"/>
  <c r="BN15" i="95" s="1"/>
  <c r="BO15" i="95" a="1"/>
  <c r="BO15" i="95" s="1"/>
  <c r="BP15" i="95" a="1"/>
  <c r="BP15" i="95" s="1"/>
  <c r="BQ15" i="95" a="1"/>
  <c r="BQ15" i="95" s="1"/>
  <c r="BR15" i="95" a="1"/>
  <c r="BR15" i="95" s="1"/>
  <c r="BS15" i="95" a="1"/>
  <c r="BS15" i="95" s="1"/>
  <c r="BT15" i="95" a="1"/>
  <c r="BT15" i="95" s="1"/>
  <c r="BU15" i="95" a="1"/>
  <c r="BU15" i="95" s="1"/>
  <c r="BV15" i="95" a="1"/>
  <c r="BV15" i="95" s="1"/>
  <c r="BW15" i="95" a="1"/>
  <c r="BW15" i="95" s="1"/>
  <c r="BX15" i="95" a="1"/>
  <c r="BX15" i="95" s="1"/>
  <c r="BY15" i="95" a="1"/>
  <c r="BY15" i="95" s="1"/>
  <c r="BZ15" i="95" a="1"/>
  <c r="BZ15" i="95" s="1"/>
  <c r="CA15" i="95" a="1"/>
  <c r="CA15" i="95" s="1"/>
  <c r="CB15" i="95" a="1"/>
  <c r="CB15" i="95" s="1"/>
  <c r="CC15" i="95" a="1"/>
  <c r="CC15" i="95" s="1"/>
  <c r="CD15" i="95" a="1"/>
  <c r="CD15" i="95" s="1"/>
  <c r="CE15" i="95" a="1"/>
  <c r="CE15" i="95" s="1"/>
  <c r="CF15" i="95" a="1"/>
  <c r="CF15" i="95" s="1"/>
  <c r="CG15" i="95" a="1"/>
  <c r="CG15" i="95" s="1"/>
  <c r="CH15" i="95" a="1"/>
  <c r="CH15" i="95" s="1"/>
  <c r="CI15" i="95" a="1"/>
  <c r="CI15" i="95" s="1"/>
  <c r="CJ15" i="95" a="1"/>
  <c r="CJ15" i="95" s="1"/>
  <c r="CK15" i="95" a="1"/>
  <c r="CK15" i="95" s="1"/>
  <c r="CL15" i="95" a="1"/>
  <c r="CL15" i="95" s="1"/>
  <c r="CM15" i="95" a="1"/>
  <c r="CM15" i="95" s="1"/>
  <c r="CN15" i="95" a="1"/>
  <c r="CN15" i="95" s="1"/>
  <c r="CO15" i="95" a="1"/>
  <c r="CO15" i="95" s="1"/>
  <c r="CP15" i="95" a="1"/>
  <c r="CP15" i="95" s="1"/>
  <c r="CQ15" i="95" a="1"/>
  <c r="CQ15" i="95" s="1"/>
  <c r="CR15" i="95" a="1"/>
  <c r="CR15" i="95" s="1"/>
  <c r="CS15" i="95" a="1"/>
  <c r="CS15" i="95" s="1"/>
  <c r="CT15" i="95" a="1"/>
  <c r="CT15" i="95" s="1"/>
  <c r="CU15" i="95" a="1"/>
  <c r="CU15" i="95" s="1"/>
  <c r="CV15" i="95" a="1"/>
  <c r="CV15" i="95" s="1"/>
  <c r="CW15" i="95" a="1"/>
  <c r="CW15" i="95" s="1"/>
  <c r="CX15" i="95" a="1"/>
  <c r="CX15" i="95" s="1"/>
  <c r="CY15" i="95" a="1"/>
  <c r="CY15" i="95" s="1"/>
  <c r="E16" i="95" a="1"/>
  <c r="E16" i="95" s="1"/>
  <c r="F16" i="95" a="1"/>
  <c r="F16" i="95" s="1"/>
  <c r="G16" i="95" a="1"/>
  <c r="G16" i="95" s="1"/>
  <c r="H16" i="95" a="1"/>
  <c r="H16" i="95" s="1"/>
  <c r="I16" i="95" a="1"/>
  <c r="I16" i="95" s="1"/>
  <c r="J16" i="95" a="1"/>
  <c r="J16" i="95" s="1"/>
  <c r="K16" i="95" a="1"/>
  <c r="K16" i="95" s="1"/>
  <c r="L16" i="95" a="1"/>
  <c r="L16" i="95" s="1"/>
  <c r="M16" i="95" a="1"/>
  <c r="M16" i="95" s="1"/>
  <c r="N16" i="95" a="1"/>
  <c r="N16" i="95" s="1"/>
  <c r="O16" i="95" a="1"/>
  <c r="O16" i="95" s="1"/>
  <c r="P16" i="95" a="1"/>
  <c r="P16" i="95" s="1"/>
  <c r="Q16" i="95" a="1"/>
  <c r="Q16" i="95" s="1"/>
  <c r="R16" i="95" a="1"/>
  <c r="R16" i="95" s="1"/>
  <c r="S16" i="95" a="1"/>
  <c r="S16" i="95" s="1"/>
  <c r="T16" i="95" a="1"/>
  <c r="T16" i="95" s="1"/>
  <c r="U16" i="95" a="1"/>
  <c r="U16" i="95" s="1"/>
  <c r="V16" i="95" a="1"/>
  <c r="V16" i="95" s="1"/>
  <c r="W16" i="95" a="1"/>
  <c r="W16" i="95" s="1"/>
  <c r="X16" i="95" a="1"/>
  <c r="X16" i="95" s="1"/>
  <c r="Y16" i="95" a="1"/>
  <c r="Y16" i="95" s="1"/>
  <c r="Z16" i="95" a="1"/>
  <c r="Z16" i="95" s="1"/>
  <c r="AA16" i="95" a="1"/>
  <c r="AA16" i="95" s="1"/>
  <c r="AB16" i="95" a="1"/>
  <c r="AB16" i="95" s="1"/>
  <c r="AC16" i="95" a="1"/>
  <c r="AC16" i="95" s="1"/>
  <c r="AD16" i="95" a="1"/>
  <c r="AD16" i="95" s="1"/>
  <c r="AE16" i="95" a="1"/>
  <c r="AE16" i="95" s="1"/>
  <c r="AF16" i="95" a="1"/>
  <c r="AF16" i="95" s="1"/>
  <c r="AG16" i="95" a="1"/>
  <c r="AG16" i="95" s="1"/>
  <c r="AH16" i="95" a="1"/>
  <c r="AH16" i="95" s="1"/>
  <c r="AI16" i="95" a="1"/>
  <c r="AI16" i="95" s="1"/>
  <c r="AJ16" i="95" a="1"/>
  <c r="AJ16" i="95" s="1"/>
  <c r="AK16" i="95" a="1"/>
  <c r="AK16" i="95" s="1"/>
  <c r="AL16" i="95" a="1"/>
  <c r="AL16" i="95" s="1"/>
  <c r="AM16" i="95" a="1"/>
  <c r="AM16" i="95" s="1"/>
  <c r="AN16" i="95" a="1"/>
  <c r="AN16" i="95" s="1"/>
  <c r="AO16" i="95" a="1"/>
  <c r="AO16" i="95" s="1"/>
  <c r="AP16" i="95" a="1"/>
  <c r="AP16" i="95" s="1"/>
  <c r="AQ16" i="95" a="1"/>
  <c r="AQ16" i="95" s="1"/>
  <c r="AR16" i="95" a="1"/>
  <c r="AR16" i="95" s="1"/>
  <c r="AS16" i="95" a="1"/>
  <c r="AS16" i="95" s="1"/>
  <c r="AT16" i="95" a="1"/>
  <c r="AT16" i="95" s="1"/>
  <c r="AU16" i="95" a="1"/>
  <c r="AU16" i="95" s="1"/>
  <c r="AV16" i="95" a="1"/>
  <c r="AV16" i="95" s="1"/>
  <c r="AW16" i="95" a="1"/>
  <c r="AW16" i="95" s="1"/>
  <c r="AX16" i="95" a="1"/>
  <c r="AX16" i="95" s="1"/>
  <c r="AY16" i="95" a="1"/>
  <c r="AY16" i="95" s="1"/>
  <c r="AZ16" i="95" a="1"/>
  <c r="AZ16" i="95" s="1"/>
  <c r="BA16" i="95" a="1"/>
  <c r="BA16" i="95" s="1"/>
  <c r="BB16" i="95" a="1"/>
  <c r="BB16" i="95" s="1"/>
  <c r="BC16" i="95" a="1"/>
  <c r="BC16" i="95" s="1"/>
  <c r="BD16" i="95" a="1"/>
  <c r="BD16" i="95" s="1"/>
  <c r="BE16" i="95" a="1"/>
  <c r="BE16" i="95" s="1"/>
  <c r="BF16" i="95" a="1"/>
  <c r="BF16" i="95" s="1"/>
  <c r="BG16" i="95" a="1"/>
  <c r="BG16" i="95" s="1"/>
  <c r="BH16" i="95" a="1"/>
  <c r="BH16" i="95" s="1"/>
  <c r="BI16" i="95" a="1"/>
  <c r="BI16" i="95" s="1"/>
  <c r="BJ16" i="95" a="1"/>
  <c r="BJ16" i="95" s="1"/>
  <c r="BK16" i="95" a="1"/>
  <c r="BK16" i="95" s="1"/>
  <c r="BL16" i="95" a="1"/>
  <c r="BL16" i="95" s="1"/>
  <c r="BM16" i="95" a="1"/>
  <c r="BM16" i="95" s="1"/>
  <c r="BN16" i="95" a="1"/>
  <c r="BN16" i="95" s="1"/>
  <c r="BO16" i="95" a="1"/>
  <c r="BO16" i="95" s="1"/>
  <c r="BP16" i="95" a="1"/>
  <c r="BP16" i="95" s="1"/>
  <c r="BQ16" i="95" a="1"/>
  <c r="BQ16" i="95" s="1"/>
  <c r="BR16" i="95" a="1"/>
  <c r="BR16" i="95" s="1"/>
  <c r="BS16" i="95" a="1"/>
  <c r="BS16" i="95" s="1"/>
  <c r="BT16" i="95" a="1"/>
  <c r="BT16" i="95" s="1"/>
  <c r="BU16" i="95" a="1"/>
  <c r="BU16" i="95" s="1"/>
  <c r="BV16" i="95" a="1"/>
  <c r="BV16" i="95" s="1"/>
  <c r="BW16" i="95" a="1"/>
  <c r="BW16" i="95" s="1"/>
  <c r="BX16" i="95" a="1"/>
  <c r="BX16" i="95" s="1"/>
  <c r="BY16" i="95" a="1"/>
  <c r="BY16" i="95" s="1"/>
  <c r="BZ16" i="95" a="1"/>
  <c r="BZ16" i="95" s="1"/>
  <c r="CA16" i="95" a="1"/>
  <c r="CA16" i="95" s="1"/>
  <c r="CB16" i="95" a="1"/>
  <c r="CB16" i="95" s="1"/>
  <c r="CC16" i="95" a="1"/>
  <c r="CC16" i="95" s="1"/>
  <c r="CD16" i="95" a="1"/>
  <c r="CD16" i="95" s="1"/>
  <c r="CE16" i="95" a="1"/>
  <c r="CE16" i="95" s="1"/>
  <c r="CF16" i="95" a="1"/>
  <c r="CF16" i="95" s="1"/>
  <c r="CG16" i="95" a="1"/>
  <c r="CG16" i="95" s="1"/>
  <c r="CH16" i="95" a="1"/>
  <c r="CH16" i="95" s="1"/>
  <c r="CI16" i="95" a="1"/>
  <c r="CI16" i="95" s="1"/>
  <c r="CJ16" i="95" a="1"/>
  <c r="CJ16" i="95" s="1"/>
  <c r="CK16" i="95" a="1"/>
  <c r="CK16" i="95" s="1"/>
  <c r="CL16" i="95" a="1"/>
  <c r="CL16" i="95" s="1"/>
  <c r="CM16" i="95" a="1"/>
  <c r="CM16" i="95" s="1"/>
  <c r="CN16" i="95" a="1"/>
  <c r="CN16" i="95" s="1"/>
  <c r="CO16" i="95" a="1"/>
  <c r="CO16" i="95" s="1"/>
  <c r="CP16" i="95" a="1"/>
  <c r="CP16" i="95" s="1"/>
  <c r="CQ16" i="95" a="1"/>
  <c r="CQ16" i="95" s="1"/>
  <c r="CR16" i="95" a="1"/>
  <c r="CR16" i="95" s="1"/>
  <c r="CS16" i="95" a="1"/>
  <c r="CS16" i="95" s="1"/>
  <c r="CT16" i="95" a="1"/>
  <c r="CT16" i="95" s="1"/>
  <c r="CU16" i="95" a="1"/>
  <c r="CU16" i="95" s="1"/>
  <c r="CV16" i="95" a="1"/>
  <c r="CV16" i="95" s="1"/>
  <c r="CW16" i="95" a="1"/>
  <c r="CW16" i="95" s="1"/>
  <c r="CX16" i="95" a="1"/>
  <c r="CX16" i="95" s="1"/>
  <c r="CY16" i="95" a="1"/>
  <c r="CY16" i="95" s="1"/>
  <c r="E17" i="95" a="1"/>
  <c r="E17" i="95" s="1"/>
  <c r="F17" i="95" a="1"/>
  <c r="F17" i="95" s="1"/>
  <c r="G17" i="95" a="1"/>
  <c r="G17" i="95" s="1"/>
  <c r="H17" i="95" a="1"/>
  <c r="H17" i="95" s="1"/>
  <c r="I17" i="95" a="1"/>
  <c r="I17" i="95" s="1"/>
  <c r="J17" i="95" a="1"/>
  <c r="J17" i="95" s="1"/>
  <c r="K17" i="95" a="1"/>
  <c r="K17" i="95" s="1"/>
  <c r="L17" i="95" a="1"/>
  <c r="L17" i="95" s="1"/>
  <c r="M17" i="95" a="1"/>
  <c r="M17" i="95" s="1"/>
  <c r="N17" i="95" a="1"/>
  <c r="N17" i="95" s="1"/>
  <c r="O17" i="95" a="1"/>
  <c r="O17" i="95" s="1"/>
  <c r="P17" i="95" a="1"/>
  <c r="P17" i="95" s="1"/>
  <c r="Q17" i="95" a="1"/>
  <c r="Q17" i="95" s="1"/>
  <c r="R17" i="95" a="1"/>
  <c r="R17" i="95" s="1"/>
  <c r="S17" i="95" a="1"/>
  <c r="S17" i="95" s="1"/>
  <c r="T17" i="95" a="1"/>
  <c r="T17" i="95" s="1"/>
  <c r="U17" i="95" a="1"/>
  <c r="U17" i="95" s="1"/>
  <c r="V17" i="95" a="1"/>
  <c r="V17" i="95" s="1"/>
  <c r="W17" i="95" a="1"/>
  <c r="W17" i="95" s="1"/>
  <c r="X17" i="95" a="1"/>
  <c r="X17" i="95" s="1"/>
  <c r="Y17" i="95" a="1"/>
  <c r="Y17" i="95" s="1"/>
  <c r="Z17" i="95" a="1"/>
  <c r="Z17" i="95" s="1"/>
  <c r="AA17" i="95" a="1"/>
  <c r="AA17" i="95" s="1"/>
  <c r="AB17" i="95" a="1"/>
  <c r="AB17" i="95" s="1"/>
  <c r="AC17" i="95" a="1"/>
  <c r="AC17" i="95" s="1"/>
  <c r="AD17" i="95" a="1"/>
  <c r="AD17" i="95" s="1"/>
  <c r="AE17" i="95" a="1"/>
  <c r="AE17" i="95" s="1"/>
  <c r="AF17" i="95" a="1"/>
  <c r="AF17" i="95" s="1"/>
  <c r="AG17" i="95" a="1"/>
  <c r="AG17" i="95" s="1"/>
  <c r="AH17" i="95" a="1"/>
  <c r="AH17" i="95" s="1"/>
  <c r="AI17" i="95" a="1"/>
  <c r="AI17" i="95" s="1"/>
  <c r="AJ17" i="95" a="1"/>
  <c r="AJ17" i="95" s="1"/>
  <c r="AK17" i="95" a="1"/>
  <c r="AK17" i="95" s="1"/>
  <c r="AL17" i="95" a="1"/>
  <c r="AL17" i="95" s="1"/>
  <c r="AM17" i="95" a="1"/>
  <c r="AM17" i="95" s="1"/>
  <c r="AN17" i="95" a="1"/>
  <c r="AN17" i="95" s="1"/>
  <c r="AO17" i="95" a="1"/>
  <c r="AO17" i="95" s="1"/>
  <c r="AP17" i="95" a="1"/>
  <c r="AP17" i="95" s="1"/>
  <c r="AQ17" i="95" a="1"/>
  <c r="AQ17" i="95" s="1"/>
  <c r="AR17" i="95" a="1"/>
  <c r="AR17" i="95" s="1"/>
  <c r="AS17" i="95" a="1"/>
  <c r="AS17" i="95" s="1"/>
  <c r="AT17" i="95" a="1"/>
  <c r="AT17" i="95" s="1"/>
  <c r="AU17" i="95" a="1"/>
  <c r="AU17" i="95" s="1"/>
  <c r="AV17" i="95" a="1"/>
  <c r="AV17" i="95" s="1"/>
  <c r="AW17" i="95" a="1"/>
  <c r="AW17" i="95" s="1"/>
  <c r="AX17" i="95" a="1"/>
  <c r="AX17" i="95" s="1"/>
  <c r="AY17" i="95" a="1"/>
  <c r="AY17" i="95" s="1"/>
  <c r="AZ17" i="95" a="1"/>
  <c r="AZ17" i="95" s="1"/>
  <c r="BA17" i="95" a="1"/>
  <c r="BA17" i="95" s="1"/>
  <c r="BB17" i="95" a="1"/>
  <c r="BB17" i="95" s="1"/>
  <c r="BC17" i="95" a="1"/>
  <c r="BC17" i="95" s="1"/>
  <c r="BD17" i="95" a="1"/>
  <c r="BD17" i="95" s="1"/>
  <c r="BE17" i="95" a="1"/>
  <c r="BE17" i="95" s="1"/>
  <c r="BF17" i="95" a="1"/>
  <c r="BF17" i="95" s="1"/>
  <c r="BG17" i="95" a="1"/>
  <c r="BG17" i="95" s="1"/>
  <c r="BH17" i="95" a="1"/>
  <c r="BH17" i="95" s="1"/>
  <c r="BI17" i="95" a="1"/>
  <c r="BI17" i="95" s="1"/>
  <c r="BJ17" i="95" a="1"/>
  <c r="BJ17" i="95" s="1"/>
  <c r="BK17" i="95" a="1"/>
  <c r="BK17" i="95" s="1"/>
  <c r="BL17" i="95" a="1"/>
  <c r="BL17" i="95" s="1"/>
  <c r="BM17" i="95" a="1"/>
  <c r="BM17" i="95" s="1"/>
  <c r="BN17" i="95" a="1"/>
  <c r="BN17" i="95" s="1"/>
  <c r="BO17" i="95" a="1"/>
  <c r="BO17" i="95" s="1"/>
  <c r="BP17" i="95" a="1"/>
  <c r="BP17" i="95" s="1"/>
  <c r="BQ17" i="95" a="1"/>
  <c r="BQ17" i="95" s="1"/>
  <c r="BR17" i="95" a="1"/>
  <c r="BR17" i="95" s="1"/>
  <c r="BS17" i="95" a="1"/>
  <c r="BS17" i="95" s="1"/>
  <c r="BT17" i="95" a="1"/>
  <c r="BT17" i="95" s="1"/>
  <c r="BU17" i="95" a="1"/>
  <c r="BU17" i="95" s="1"/>
  <c r="BV17" i="95" a="1"/>
  <c r="BV17" i="95" s="1"/>
  <c r="BW17" i="95" a="1"/>
  <c r="BW17" i="95" s="1"/>
  <c r="BX17" i="95" a="1"/>
  <c r="BX17" i="95" s="1"/>
  <c r="BY17" i="95" a="1"/>
  <c r="BY17" i="95" s="1"/>
  <c r="BZ17" i="95" a="1"/>
  <c r="BZ17" i="95" s="1"/>
  <c r="CA17" i="95" a="1"/>
  <c r="CA17" i="95" s="1"/>
  <c r="CB17" i="95" a="1"/>
  <c r="CB17" i="95" s="1"/>
  <c r="CC17" i="95" a="1"/>
  <c r="CC17" i="95" s="1"/>
  <c r="CD17" i="95" a="1"/>
  <c r="CD17" i="95" s="1"/>
  <c r="CE17" i="95" a="1"/>
  <c r="CE17" i="95" s="1"/>
  <c r="CF17" i="95" a="1"/>
  <c r="CF17" i="95" s="1"/>
  <c r="CG17" i="95" a="1"/>
  <c r="CG17" i="95" s="1"/>
  <c r="CH17" i="95" a="1"/>
  <c r="CH17" i="95" s="1"/>
  <c r="CI17" i="95" a="1"/>
  <c r="CI17" i="95" s="1"/>
  <c r="CJ17" i="95" a="1"/>
  <c r="CJ17" i="95" s="1"/>
  <c r="CK17" i="95" a="1"/>
  <c r="CK17" i="95" s="1"/>
  <c r="CL17" i="95" a="1"/>
  <c r="CL17" i="95" s="1"/>
  <c r="CM17" i="95" a="1"/>
  <c r="CM17" i="95" s="1"/>
  <c r="CN17" i="95" a="1"/>
  <c r="CN17" i="95" s="1"/>
  <c r="CO17" i="95" a="1"/>
  <c r="CO17" i="95" s="1"/>
  <c r="CP17" i="95" a="1"/>
  <c r="CP17" i="95" s="1"/>
  <c r="CQ17" i="95" a="1"/>
  <c r="CQ17" i="95" s="1"/>
  <c r="CR17" i="95" a="1"/>
  <c r="CR17" i="95" s="1"/>
  <c r="CS17" i="95" a="1"/>
  <c r="CS17" i="95" s="1"/>
  <c r="CT17" i="95" a="1"/>
  <c r="CT17" i="95" s="1"/>
  <c r="CU17" i="95" a="1"/>
  <c r="CU17" i="95" s="1"/>
  <c r="CV17" i="95" a="1"/>
  <c r="CV17" i="95" s="1"/>
  <c r="CW17" i="95" a="1"/>
  <c r="CW17" i="95" s="1"/>
  <c r="CX17" i="95" a="1"/>
  <c r="CX17" i="95" s="1"/>
  <c r="CY17" i="95" a="1"/>
  <c r="CY17" i="95" s="1"/>
  <c r="E18" i="95" a="1"/>
  <c r="E18" i="95" s="1"/>
  <c r="F18" i="95" a="1"/>
  <c r="F18" i="95" s="1"/>
  <c r="G18" i="95" a="1"/>
  <c r="G18" i="95" s="1"/>
  <c r="H18" i="95" a="1"/>
  <c r="H18" i="95" s="1"/>
  <c r="I18" i="95" a="1"/>
  <c r="I18" i="95" s="1"/>
  <c r="J18" i="95" a="1"/>
  <c r="J18" i="95" s="1"/>
  <c r="K18" i="95" a="1"/>
  <c r="K18" i="95" s="1"/>
  <c r="L18" i="95" a="1"/>
  <c r="L18" i="95" s="1"/>
  <c r="M18" i="95" a="1"/>
  <c r="M18" i="95" s="1"/>
  <c r="N18" i="95" a="1"/>
  <c r="N18" i="95" s="1"/>
  <c r="O18" i="95" a="1"/>
  <c r="O18" i="95" s="1"/>
  <c r="P18" i="95" a="1"/>
  <c r="P18" i="95" s="1"/>
  <c r="Q18" i="95" a="1"/>
  <c r="Q18" i="95" s="1"/>
  <c r="R18" i="95" a="1"/>
  <c r="R18" i="95" s="1"/>
  <c r="S18" i="95" a="1"/>
  <c r="S18" i="95" s="1"/>
  <c r="T18" i="95" a="1"/>
  <c r="T18" i="95" s="1"/>
  <c r="U18" i="95" a="1"/>
  <c r="U18" i="95" s="1"/>
  <c r="V18" i="95" a="1"/>
  <c r="V18" i="95" s="1"/>
  <c r="W18" i="95" a="1"/>
  <c r="W18" i="95" s="1"/>
  <c r="X18" i="95" a="1"/>
  <c r="X18" i="95" s="1"/>
  <c r="Y18" i="95" a="1"/>
  <c r="Y18" i="95" s="1"/>
  <c r="Z18" i="95" a="1"/>
  <c r="Z18" i="95" s="1"/>
  <c r="AA18" i="95" a="1"/>
  <c r="AA18" i="95" s="1"/>
  <c r="AB18" i="95" a="1"/>
  <c r="AB18" i="95" s="1"/>
  <c r="AC18" i="95" a="1"/>
  <c r="AC18" i="95" s="1"/>
  <c r="AD18" i="95" a="1"/>
  <c r="AD18" i="95" s="1"/>
  <c r="AE18" i="95" a="1"/>
  <c r="AE18" i="95" s="1"/>
  <c r="AF18" i="95" a="1"/>
  <c r="AF18" i="95" s="1"/>
  <c r="AG18" i="95" a="1"/>
  <c r="AG18" i="95" s="1"/>
  <c r="AH18" i="95" a="1"/>
  <c r="AH18" i="95" s="1"/>
  <c r="AI18" i="95" a="1"/>
  <c r="AI18" i="95" s="1"/>
  <c r="AJ18" i="95" a="1"/>
  <c r="AJ18" i="95" s="1"/>
  <c r="AK18" i="95" a="1"/>
  <c r="AK18" i="95" s="1"/>
  <c r="AL18" i="95" a="1"/>
  <c r="AL18" i="95" s="1"/>
  <c r="AM18" i="95" a="1"/>
  <c r="AM18" i="95" s="1"/>
  <c r="AN18" i="95" a="1"/>
  <c r="AN18" i="95" s="1"/>
  <c r="AO18" i="95" a="1"/>
  <c r="AO18" i="95" s="1"/>
  <c r="AP18" i="95" a="1"/>
  <c r="AP18" i="95" s="1"/>
  <c r="AQ18" i="95" a="1"/>
  <c r="AQ18" i="95" s="1"/>
  <c r="AR18" i="95" a="1"/>
  <c r="AR18" i="95" s="1"/>
  <c r="AS18" i="95" a="1"/>
  <c r="AS18" i="95" s="1"/>
  <c r="AT18" i="95" a="1"/>
  <c r="AT18" i="95" s="1"/>
  <c r="AU18" i="95" a="1"/>
  <c r="AU18" i="95" s="1"/>
  <c r="AV18" i="95" a="1"/>
  <c r="AV18" i="95" s="1"/>
  <c r="AW18" i="95" a="1"/>
  <c r="AW18" i="95" s="1"/>
  <c r="AX18" i="95" a="1"/>
  <c r="AX18" i="95" s="1"/>
  <c r="AY18" i="95" a="1"/>
  <c r="AY18" i="95" s="1"/>
  <c r="AZ18" i="95" a="1"/>
  <c r="AZ18" i="95" s="1"/>
  <c r="BA18" i="95" a="1"/>
  <c r="BA18" i="95" s="1"/>
  <c r="BB18" i="95" a="1"/>
  <c r="BB18" i="95" s="1"/>
  <c r="BC18" i="95" a="1"/>
  <c r="BC18" i="95" s="1"/>
  <c r="BD18" i="95" a="1"/>
  <c r="BD18" i="95" s="1"/>
  <c r="BE18" i="95" a="1"/>
  <c r="BE18" i="95" s="1"/>
  <c r="BF18" i="95" a="1"/>
  <c r="BF18" i="95" s="1"/>
  <c r="BG18" i="95" a="1"/>
  <c r="BG18" i="95" s="1"/>
  <c r="BH18" i="95" a="1"/>
  <c r="BH18" i="95" s="1"/>
  <c r="BI18" i="95" a="1"/>
  <c r="BI18" i="95" s="1"/>
  <c r="BJ18" i="95" a="1"/>
  <c r="BJ18" i="95" s="1"/>
  <c r="BK18" i="95" a="1"/>
  <c r="BK18" i="95" s="1"/>
  <c r="BL18" i="95" a="1"/>
  <c r="BL18" i="95" s="1"/>
  <c r="BM18" i="95" a="1"/>
  <c r="BM18" i="95" s="1"/>
  <c r="BN18" i="95" a="1"/>
  <c r="BN18" i="95" s="1"/>
  <c r="BO18" i="95" a="1"/>
  <c r="BO18" i="95" s="1"/>
  <c r="BP18" i="95" a="1"/>
  <c r="BP18" i="95" s="1"/>
  <c r="BQ18" i="95" a="1"/>
  <c r="BQ18" i="95" s="1"/>
  <c r="BR18" i="95" a="1"/>
  <c r="BR18" i="95" s="1"/>
  <c r="BS18" i="95" a="1"/>
  <c r="BS18" i="95" s="1"/>
  <c r="BT18" i="95" a="1"/>
  <c r="BT18" i="95" s="1"/>
  <c r="BU18" i="95" a="1"/>
  <c r="BU18" i="95" s="1"/>
  <c r="BV18" i="95" a="1"/>
  <c r="BV18" i="95" s="1"/>
  <c r="BW18" i="95" a="1"/>
  <c r="BW18" i="95" s="1"/>
  <c r="BX18" i="95" a="1"/>
  <c r="BX18" i="95" s="1"/>
  <c r="BY18" i="95" a="1"/>
  <c r="BY18" i="95" s="1"/>
  <c r="BZ18" i="95" a="1"/>
  <c r="BZ18" i="95" s="1"/>
  <c r="CA18" i="95" a="1"/>
  <c r="CA18" i="95" s="1"/>
  <c r="CB18" i="95" a="1"/>
  <c r="CB18" i="95" s="1"/>
  <c r="CC18" i="95" a="1"/>
  <c r="CC18" i="95" s="1"/>
  <c r="CD18" i="95" a="1"/>
  <c r="CD18" i="95" s="1"/>
  <c r="CE18" i="95" a="1"/>
  <c r="CE18" i="95" s="1"/>
  <c r="CF18" i="95" a="1"/>
  <c r="CF18" i="95" s="1"/>
  <c r="CG18" i="95" a="1"/>
  <c r="CG18" i="95" s="1"/>
  <c r="CH18" i="95" a="1"/>
  <c r="CH18" i="95" s="1"/>
  <c r="CI18" i="95" a="1"/>
  <c r="CI18" i="95" s="1"/>
  <c r="CJ18" i="95" a="1"/>
  <c r="CJ18" i="95" s="1"/>
  <c r="CK18" i="95" a="1"/>
  <c r="CK18" i="95" s="1"/>
  <c r="CL18" i="95" a="1"/>
  <c r="CL18" i="95" s="1"/>
  <c r="CM18" i="95" a="1"/>
  <c r="CM18" i="95" s="1"/>
  <c r="CN18" i="95" a="1"/>
  <c r="CN18" i="95" s="1"/>
  <c r="CO18" i="95" a="1"/>
  <c r="CO18" i="95" s="1"/>
  <c r="CP18" i="95" a="1"/>
  <c r="CP18" i="95" s="1"/>
  <c r="CQ18" i="95" a="1"/>
  <c r="CQ18" i="95" s="1"/>
  <c r="CR18" i="95" a="1"/>
  <c r="CR18" i="95" s="1"/>
  <c r="CS18" i="95" a="1"/>
  <c r="CS18" i="95" s="1"/>
  <c r="CT18" i="95" a="1"/>
  <c r="CT18" i="95" s="1"/>
  <c r="CU18" i="95" a="1"/>
  <c r="CU18" i="95" s="1"/>
  <c r="CV18" i="95" a="1"/>
  <c r="CV18" i="95" s="1"/>
  <c r="CW18" i="95" a="1"/>
  <c r="CW18" i="95" s="1"/>
  <c r="CX18" i="95" a="1"/>
  <c r="CX18" i="95" s="1"/>
  <c r="CY18" i="95" a="1"/>
  <c r="CY18" i="95" s="1"/>
  <c r="E19" i="95" a="1"/>
  <c r="E19" i="95" s="1"/>
  <c r="F19" i="95" a="1"/>
  <c r="F19" i="95" s="1"/>
  <c r="G19" i="95" a="1"/>
  <c r="G19" i="95" s="1"/>
  <c r="H19" i="95" a="1"/>
  <c r="H19" i="95" s="1"/>
  <c r="I19" i="95" a="1"/>
  <c r="I19" i="95" s="1"/>
  <c r="J19" i="95" a="1"/>
  <c r="J19" i="95" s="1"/>
  <c r="K19" i="95" a="1"/>
  <c r="K19" i="95" s="1"/>
  <c r="L19" i="95" a="1"/>
  <c r="L19" i="95" s="1"/>
  <c r="M19" i="95" a="1"/>
  <c r="M19" i="95" s="1"/>
  <c r="N19" i="95" a="1"/>
  <c r="N19" i="95" s="1"/>
  <c r="O19" i="95" a="1"/>
  <c r="O19" i="95" s="1"/>
  <c r="P19" i="95" a="1"/>
  <c r="P19" i="95" s="1"/>
  <c r="Q19" i="95" a="1"/>
  <c r="Q19" i="95" s="1"/>
  <c r="R19" i="95" a="1"/>
  <c r="R19" i="95" s="1"/>
  <c r="S19" i="95" a="1"/>
  <c r="S19" i="95" s="1"/>
  <c r="T19" i="95" a="1"/>
  <c r="T19" i="95" s="1"/>
  <c r="U19" i="95" a="1"/>
  <c r="U19" i="95" s="1"/>
  <c r="V19" i="95" a="1"/>
  <c r="V19" i="95" s="1"/>
  <c r="W19" i="95" a="1"/>
  <c r="W19" i="95" s="1"/>
  <c r="X19" i="95" a="1"/>
  <c r="X19" i="95" s="1"/>
  <c r="Y19" i="95" a="1"/>
  <c r="Y19" i="95" s="1"/>
  <c r="Z19" i="95" a="1"/>
  <c r="Z19" i="95" s="1"/>
  <c r="AA19" i="95" a="1"/>
  <c r="AA19" i="95" s="1"/>
  <c r="AB19" i="95" a="1"/>
  <c r="AB19" i="95" s="1"/>
  <c r="AC19" i="95" a="1"/>
  <c r="AC19" i="95" s="1"/>
  <c r="AD19" i="95" a="1"/>
  <c r="AD19" i="95" s="1"/>
  <c r="AE19" i="95" a="1"/>
  <c r="AE19" i="95" s="1"/>
  <c r="AF19" i="95" a="1"/>
  <c r="AF19" i="95" s="1"/>
  <c r="AG19" i="95" a="1"/>
  <c r="AG19" i="95" s="1"/>
  <c r="AH19" i="95" a="1"/>
  <c r="AH19" i="95" s="1"/>
  <c r="AI19" i="95" a="1"/>
  <c r="AI19" i="95" s="1"/>
  <c r="AJ19" i="95" a="1"/>
  <c r="AJ19" i="95" s="1"/>
  <c r="AK19" i="95" a="1"/>
  <c r="AK19" i="95" s="1"/>
  <c r="AL19" i="95" a="1"/>
  <c r="AL19" i="95" s="1"/>
  <c r="AM19" i="95" a="1"/>
  <c r="AM19" i="95" s="1"/>
  <c r="AN19" i="95" a="1"/>
  <c r="AN19" i="95" s="1"/>
  <c r="AO19" i="95" a="1"/>
  <c r="AO19" i="95" s="1"/>
  <c r="AP19" i="95" a="1"/>
  <c r="AP19" i="95" s="1"/>
  <c r="AQ19" i="95" a="1"/>
  <c r="AQ19" i="95" s="1"/>
  <c r="AR19" i="95" a="1"/>
  <c r="AR19" i="95" s="1"/>
  <c r="AS19" i="95" a="1"/>
  <c r="AS19" i="95" s="1"/>
  <c r="AT19" i="95" a="1"/>
  <c r="AT19" i="95" s="1"/>
  <c r="AU19" i="95" a="1"/>
  <c r="AU19" i="95" s="1"/>
  <c r="AV19" i="95" a="1"/>
  <c r="AV19" i="95" s="1"/>
  <c r="AW19" i="95" a="1"/>
  <c r="AW19" i="95" s="1"/>
  <c r="AX19" i="95" a="1"/>
  <c r="AX19" i="95" s="1"/>
  <c r="AY19" i="95" a="1"/>
  <c r="AY19" i="95" s="1"/>
  <c r="AZ19" i="95" a="1"/>
  <c r="AZ19" i="95" s="1"/>
  <c r="BA19" i="95" a="1"/>
  <c r="BA19" i="95" s="1"/>
  <c r="BB19" i="95" a="1"/>
  <c r="BB19" i="95" s="1"/>
  <c r="BC19" i="95" a="1"/>
  <c r="BC19" i="95" s="1"/>
  <c r="BD19" i="95" a="1"/>
  <c r="BD19" i="95" s="1"/>
  <c r="BE19" i="95" a="1"/>
  <c r="BE19" i="95" s="1"/>
  <c r="BF19" i="95" a="1"/>
  <c r="BF19" i="95" s="1"/>
  <c r="BG19" i="95" a="1"/>
  <c r="BG19" i="95" s="1"/>
  <c r="BH19" i="95" a="1"/>
  <c r="BH19" i="95" s="1"/>
  <c r="BI19" i="95" a="1"/>
  <c r="BI19" i="95" s="1"/>
  <c r="BJ19" i="95" a="1"/>
  <c r="BJ19" i="95" s="1"/>
  <c r="BK19" i="95" a="1"/>
  <c r="BK19" i="95" s="1"/>
  <c r="BL19" i="95" a="1"/>
  <c r="BL19" i="95" s="1"/>
  <c r="BM19" i="95" a="1"/>
  <c r="BM19" i="95" s="1"/>
  <c r="BN19" i="95" a="1"/>
  <c r="BN19" i="95" s="1"/>
  <c r="BO19" i="95" a="1"/>
  <c r="BO19" i="95" s="1"/>
  <c r="BP19" i="95" a="1"/>
  <c r="BP19" i="95" s="1"/>
  <c r="BQ19" i="95" a="1"/>
  <c r="BQ19" i="95" s="1"/>
  <c r="BR19" i="95" a="1"/>
  <c r="BR19" i="95" s="1"/>
  <c r="BS19" i="95" a="1"/>
  <c r="BS19" i="95" s="1"/>
  <c r="BT19" i="95" a="1"/>
  <c r="BT19" i="95" s="1"/>
  <c r="BU19" i="95" a="1"/>
  <c r="BU19" i="95" s="1"/>
  <c r="BV19" i="95" a="1"/>
  <c r="BV19" i="95" s="1"/>
  <c r="BW19" i="95" a="1"/>
  <c r="BW19" i="95" s="1"/>
  <c r="BX19" i="95" a="1"/>
  <c r="BX19" i="95" s="1"/>
  <c r="BY19" i="95" a="1"/>
  <c r="BY19" i="95" s="1"/>
  <c r="BZ19" i="95" a="1"/>
  <c r="BZ19" i="95" s="1"/>
  <c r="CA19" i="95" a="1"/>
  <c r="CA19" i="95" s="1"/>
  <c r="CB19" i="95" a="1"/>
  <c r="CB19" i="95" s="1"/>
  <c r="CC19" i="95" a="1"/>
  <c r="CC19" i="95" s="1"/>
  <c r="CD19" i="95" a="1"/>
  <c r="CD19" i="95" s="1"/>
  <c r="CE19" i="95" a="1"/>
  <c r="CE19" i="95" s="1"/>
  <c r="CF19" i="95" a="1"/>
  <c r="CF19" i="95" s="1"/>
  <c r="CG19" i="95" a="1"/>
  <c r="CG19" i="95" s="1"/>
  <c r="CH19" i="95" a="1"/>
  <c r="CH19" i="95" s="1"/>
  <c r="CI19" i="95" a="1"/>
  <c r="CI19" i="95" s="1"/>
  <c r="CJ19" i="95" a="1"/>
  <c r="CJ19" i="95" s="1"/>
  <c r="CK19" i="95" a="1"/>
  <c r="CK19" i="95" s="1"/>
  <c r="CL19" i="95" a="1"/>
  <c r="CL19" i="95" s="1"/>
  <c r="CM19" i="95" a="1"/>
  <c r="CM19" i="95" s="1"/>
  <c r="CN19" i="95" a="1"/>
  <c r="CN19" i="95" s="1"/>
  <c r="CO19" i="95" a="1"/>
  <c r="CO19" i="95" s="1"/>
  <c r="CP19" i="95" a="1"/>
  <c r="CP19" i="95" s="1"/>
  <c r="CQ19" i="95" a="1"/>
  <c r="CQ19" i="95" s="1"/>
  <c r="CR19" i="95" a="1"/>
  <c r="CR19" i="95" s="1"/>
  <c r="CS19" i="95" a="1"/>
  <c r="CS19" i="95" s="1"/>
  <c r="CT19" i="95" a="1"/>
  <c r="CT19" i="95" s="1"/>
  <c r="CU19" i="95" a="1"/>
  <c r="CU19" i="95" s="1"/>
  <c r="CV19" i="95" a="1"/>
  <c r="CV19" i="95" s="1"/>
  <c r="CW19" i="95" a="1"/>
  <c r="CW19" i="95" s="1"/>
  <c r="CX19" i="95" a="1"/>
  <c r="CX19" i="95" s="1"/>
  <c r="CY19" i="95" a="1"/>
  <c r="CY19" i="95" s="1"/>
  <c r="E20" i="95" a="1"/>
  <c r="E20" i="95" s="1"/>
  <c r="F20" i="95" a="1"/>
  <c r="F20" i="95" s="1"/>
  <c r="G20" i="95" a="1"/>
  <c r="G20" i="95" s="1"/>
  <c r="H20" i="95" a="1"/>
  <c r="H20" i="95" s="1"/>
  <c r="I20" i="95" a="1"/>
  <c r="I20" i="95" s="1"/>
  <c r="J20" i="95" a="1"/>
  <c r="J20" i="95" s="1"/>
  <c r="K20" i="95" a="1"/>
  <c r="K20" i="95" s="1"/>
  <c r="L20" i="95" a="1"/>
  <c r="L20" i="95" s="1"/>
  <c r="M20" i="95" a="1"/>
  <c r="M20" i="95" s="1"/>
  <c r="N20" i="95" a="1"/>
  <c r="N20" i="95" s="1"/>
  <c r="O20" i="95" a="1"/>
  <c r="O20" i="95" s="1"/>
  <c r="P20" i="95" a="1"/>
  <c r="P20" i="95" s="1"/>
  <c r="Q20" i="95" a="1"/>
  <c r="Q20" i="95" s="1"/>
  <c r="R20" i="95" a="1"/>
  <c r="R20" i="95" s="1"/>
  <c r="S20" i="95" a="1"/>
  <c r="S20" i="95" s="1"/>
  <c r="T20" i="95" a="1"/>
  <c r="T20" i="95" s="1"/>
  <c r="U20" i="95" a="1"/>
  <c r="U20" i="95" s="1"/>
  <c r="V20" i="95" a="1"/>
  <c r="V20" i="95" s="1"/>
  <c r="W20" i="95" a="1"/>
  <c r="W20" i="95" s="1"/>
  <c r="X20" i="95" a="1"/>
  <c r="X20" i="95" s="1"/>
  <c r="Y20" i="95" a="1"/>
  <c r="Y20" i="95" s="1"/>
  <c r="Z20" i="95" a="1"/>
  <c r="Z20" i="95" s="1"/>
  <c r="AA20" i="95" a="1"/>
  <c r="AA20" i="95" s="1"/>
  <c r="AB20" i="95" a="1"/>
  <c r="AB20" i="95" s="1"/>
  <c r="AC20" i="95" a="1"/>
  <c r="AC20" i="95" s="1"/>
  <c r="AD20" i="95" a="1"/>
  <c r="AD20" i="95" s="1"/>
  <c r="AE20" i="95" a="1"/>
  <c r="AE20" i="95" s="1"/>
  <c r="AF20" i="95" a="1"/>
  <c r="AF20" i="95" s="1"/>
  <c r="AG20" i="95" a="1"/>
  <c r="AG20" i="95" s="1"/>
  <c r="AH20" i="95" a="1"/>
  <c r="AH20" i="95" s="1"/>
  <c r="AI20" i="95" a="1"/>
  <c r="AI20" i="95" s="1"/>
  <c r="AJ20" i="95" a="1"/>
  <c r="AJ20" i="95" s="1"/>
  <c r="AK20" i="95" a="1"/>
  <c r="AK20" i="95" s="1"/>
  <c r="AL20" i="95" a="1"/>
  <c r="AL20" i="95" s="1"/>
  <c r="AM20" i="95" a="1"/>
  <c r="AM20" i="95" s="1"/>
  <c r="AN20" i="95" a="1"/>
  <c r="AN20" i="95" s="1"/>
  <c r="AO20" i="95" a="1"/>
  <c r="AO20" i="95" s="1"/>
  <c r="AP20" i="95" a="1"/>
  <c r="AP20" i="95" s="1"/>
  <c r="AQ20" i="95" a="1"/>
  <c r="AQ20" i="95" s="1"/>
  <c r="AR20" i="95" a="1"/>
  <c r="AR20" i="95" s="1"/>
  <c r="AS20" i="95" a="1"/>
  <c r="AS20" i="95" s="1"/>
  <c r="AT20" i="95" a="1"/>
  <c r="AT20" i="95" s="1"/>
  <c r="AU20" i="95" a="1"/>
  <c r="AU20" i="95" s="1"/>
  <c r="AV20" i="95" a="1"/>
  <c r="AV20" i="95" s="1"/>
  <c r="AW20" i="95" a="1"/>
  <c r="AW20" i="95" s="1"/>
  <c r="AX20" i="95" a="1"/>
  <c r="AX20" i="95" s="1"/>
  <c r="AY20" i="95" a="1"/>
  <c r="AY20" i="95" s="1"/>
  <c r="AZ20" i="95" a="1"/>
  <c r="AZ20" i="95" s="1"/>
  <c r="BA20" i="95" a="1"/>
  <c r="BA20" i="95" s="1"/>
  <c r="BB20" i="95" a="1"/>
  <c r="BB20" i="95" s="1"/>
  <c r="BC20" i="95" a="1"/>
  <c r="BC20" i="95" s="1"/>
  <c r="BD20" i="95" a="1"/>
  <c r="BD20" i="95" s="1"/>
  <c r="BE20" i="95" a="1"/>
  <c r="BE20" i="95" s="1"/>
  <c r="BF20" i="95" a="1"/>
  <c r="BF20" i="95" s="1"/>
  <c r="BG20" i="95" a="1"/>
  <c r="BG20" i="95" s="1"/>
  <c r="BH20" i="95" a="1"/>
  <c r="BH20" i="95" s="1"/>
  <c r="BI20" i="95" a="1"/>
  <c r="BI20" i="95" s="1"/>
  <c r="BJ20" i="95" a="1"/>
  <c r="BJ20" i="95" s="1"/>
  <c r="BK20" i="95" a="1"/>
  <c r="BK20" i="95" s="1"/>
  <c r="BL20" i="95" a="1"/>
  <c r="BL20" i="95" s="1"/>
  <c r="BM20" i="95" a="1"/>
  <c r="BM20" i="95" s="1"/>
  <c r="BN20" i="95" a="1"/>
  <c r="BN20" i="95" s="1"/>
  <c r="BO20" i="95" a="1"/>
  <c r="BO20" i="95" s="1"/>
  <c r="BP20" i="95" a="1"/>
  <c r="BP20" i="95" s="1"/>
  <c r="BQ20" i="95" a="1"/>
  <c r="BQ20" i="95" s="1"/>
  <c r="BR20" i="95" a="1"/>
  <c r="BR20" i="95" s="1"/>
  <c r="BS20" i="95" a="1"/>
  <c r="BS20" i="95" s="1"/>
  <c r="BT20" i="95" a="1"/>
  <c r="BT20" i="95" s="1"/>
  <c r="BU20" i="95" a="1"/>
  <c r="BU20" i="95" s="1"/>
  <c r="BV20" i="95" a="1"/>
  <c r="BV20" i="95" s="1"/>
  <c r="BW20" i="95" a="1"/>
  <c r="BW20" i="95" s="1"/>
  <c r="BX20" i="95" a="1"/>
  <c r="BX20" i="95" s="1"/>
  <c r="BY20" i="95" a="1"/>
  <c r="BY20" i="95" s="1"/>
  <c r="BZ20" i="95" a="1"/>
  <c r="BZ20" i="95" s="1"/>
  <c r="CA20" i="95" a="1"/>
  <c r="CA20" i="95" s="1"/>
  <c r="CB20" i="95" a="1"/>
  <c r="CB20" i="95" s="1"/>
  <c r="CC20" i="95" a="1"/>
  <c r="CC20" i="95" s="1"/>
  <c r="CD20" i="95" a="1"/>
  <c r="CD20" i="95" s="1"/>
  <c r="CE20" i="95" a="1"/>
  <c r="CE20" i="95" s="1"/>
  <c r="CF20" i="95" a="1"/>
  <c r="CF20" i="95" s="1"/>
  <c r="CG20" i="95" a="1"/>
  <c r="CG20" i="95" s="1"/>
  <c r="CH20" i="95" a="1"/>
  <c r="CH20" i="95" s="1"/>
  <c r="CI20" i="95" a="1"/>
  <c r="CI20" i="95" s="1"/>
  <c r="CJ20" i="95" a="1"/>
  <c r="CJ20" i="95" s="1"/>
  <c r="CK20" i="95" a="1"/>
  <c r="CK20" i="95" s="1"/>
  <c r="CL20" i="95" a="1"/>
  <c r="CL20" i="95" s="1"/>
  <c r="CM20" i="95" a="1"/>
  <c r="CM20" i="95" s="1"/>
  <c r="CN20" i="95" a="1"/>
  <c r="CN20" i="95" s="1"/>
  <c r="CO20" i="95" a="1"/>
  <c r="CO20" i="95" s="1"/>
  <c r="CP20" i="95" a="1"/>
  <c r="CP20" i="95" s="1"/>
  <c r="CQ20" i="95" a="1"/>
  <c r="CQ20" i="95" s="1"/>
  <c r="CR20" i="95" a="1"/>
  <c r="CR20" i="95" s="1"/>
  <c r="CS20" i="95" a="1"/>
  <c r="CS20" i="95" s="1"/>
  <c r="CT20" i="95" a="1"/>
  <c r="CT20" i="95" s="1"/>
  <c r="CU20" i="95" a="1"/>
  <c r="CU20" i="95" s="1"/>
  <c r="CV20" i="95" a="1"/>
  <c r="CV20" i="95" s="1"/>
  <c r="CW20" i="95" a="1"/>
  <c r="CW20" i="95" s="1"/>
  <c r="CX20" i="95" a="1"/>
  <c r="CX20" i="95" s="1"/>
  <c r="CY20" i="95" a="1"/>
  <c r="CY20" i="95" s="1"/>
  <c r="E21" i="95" a="1"/>
  <c r="E21" i="95" s="1"/>
  <c r="F21" i="95" a="1"/>
  <c r="F21" i="95" s="1"/>
  <c r="G21" i="95" a="1"/>
  <c r="G21" i="95" s="1"/>
  <c r="H21" i="95" a="1"/>
  <c r="H21" i="95" s="1"/>
  <c r="I21" i="95" a="1"/>
  <c r="I21" i="95" s="1"/>
  <c r="J21" i="95" a="1"/>
  <c r="J21" i="95" s="1"/>
  <c r="K21" i="95" a="1"/>
  <c r="K21" i="95" s="1"/>
  <c r="L21" i="95" a="1"/>
  <c r="L21" i="95" s="1"/>
  <c r="M21" i="95" a="1"/>
  <c r="M21" i="95" s="1"/>
  <c r="N21" i="95" a="1"/>
  <c r="N21" i="95" s="1"/>
  <c r="O21" i="95" a="1"/>
  <c r="O21" i="95" s="1"/>
  <c r="P21" i="95" a="1"/>
  <c r="P21" i="95" s="1"/>
  <c r="Q21" i="95" a="1"/>
  <c r="Q21" i="95" s="1"/>
  <c r="R21" i="95" a="1"/>
  <c r="R21" i="95" s="1"/>
  <c r="S21" i="95" a="1"/>
  <c r="S21" i="95" s="1"/>
  <c r="T21" i="95" a="1"/>
  <c r="T21" i="95" s="1"/>
  <c r="U21" i="95" a="1"/>
  <c r="U21" i="95" s="1"/>
  <c r="V21" i="95" a="1"/>
  <c r="V21" i="95" s="1"/>
  <c r="W21" i="95" a="1"/>
  <c r="W21" i="95" s="1"/>
  <c r="X21" i="95" a="1"/>
  <c r="X21" i="95" s="1"/>
  <c r="Y21" i="95" a="1"/>
  <c r="Y21" i="95" s="1"/>
  <c r="Z21" i="95" a="1"/>
  <c r="Z21" i="95" s="1"/>
  <c r="AA21" i="95" a="1"/>
  <c r="AA21" i="95" s="1"/>
  <c r="AB21" i="95" a="1"/>
  <c r="AB21" i="95" s="1"/>
  <c r="AC21" i="95" a="1"/>
  <c r="AC21" i="95" s="1"/>
  <c r="AD21" i="95" a="1"/>
  <c r="AD21" i="95" s="1"/>
  <c r="AE21" i="95" a="1"/>
  <c r="AE21" i="95" s="1"/>
  <c r="AF21" i="95" a="1"/>
  <c r="AF21" i="95" s="1"/>
  <c r="AG21" i="95" a="1"/>
  <c r="AG21" i="95" s="1"/>
  <c r="AH21" i="95" a="1"/>
  <c r="AH21" i="95" s="1"/>
  <c r="AI21" i="95" a="1"/>
  <c r="AI21" i="95" s="1"/>
  <c r="AJ21" i="95" a="1"/>
  <c r="AJ21" i="95" s="1"/>
  <c r="AK21" i="95" a="1"/>
  <c r="AK21" i="95" s="1"/>
  <c r="AL21" i="95" a="1"/>
  <c r="AL21" i="95" s="1"/>
  <c r="AM21" i="95" a="1"/>
  <c r="AM21" i="95" s="1"/>
  <c r="AN21" i="95" a="1"/>
  <c r="AN21" i="95" s="1"/>
  <c r="AO21" i="95" a="1"/>
  <c r="AO21" i="95" s="1"/>
  <c r="AP21" i="95" a="1"/>
  <c r="AP21" i="95" s="1"/>
  <c r="AQ21" i="95" a="1"/>
  <c r="AQ21" i="95" s="1"/>
  <c r="AR21" i="95" a="1"/>
  <c r="AR21" i="95" s="1"/>
  <c r="AS21" i="95" a="1"/>
  <c r="AS21" i="95" s="1"/>
  <c r="AT21" i="95" a="1"/>
  <c r="AT21" i="95" s="1"/>
  <c r="AU21" i="95" a="1"/>
  <c r="AU21" i="95" s="1"/>
  <c r="AV21" i="95" a="1"/>
  <c r="AV21" i="95" s="1"/>
  <c r="AW21" i="95" a="1"/>
  <c r="AW21" i="95" s="1"/>
  <c r="AX21" i="95" a="1"/>
  <c r="AX21" i="95" s="1"/>
  <c r="AY21" i="95" a="1"/>
  <c r="AY21" i="95" s="1"/>
  <c r="AZ21" i="95" a="1"/>
  <c r="AZ21" i="95" s="1"/>
  <c r="BA21" i="95" a="1"/>
  <c r="BA21" i="95" s="1"/>
  <c r="BB21" i="95" a="1"/>
  <c r="BB21" i="95" s="1"/>
  <c r="BC21" i="95" a="1"/>
  <c r="BC21" i="95" s="1"/>
  <c r="BD21" i="95" a="1"/>
  <c r="BD21" i="95" s="1"/>
  <c r="BE21" i="95" a="1"/>
  <c r="BE21" i="95" s="1"/>
  <c r="BF21" i="95" a="1"/>
  <c r="BF21" i="95" s="1"/>
  <c r="BG21" i="95" a="1"/>
  <c r="BG21" i="95" s="1"/>
  <c r="BH21" i="95" a="1"/>
  <c r="BH21" i="95" s="1"/>
  <c r="BI21" i="95" a="1"/>
  <c r="BI21" i="95" s="1"/>
  <c r="BJ21" i="95" a="1"/>
  <c r="BJ21" i="95" s="1"/>
  <c r="BK21" i="95" a="1"/>
  <c r="BK21" i="95" s="1"/>
  <c r="BL21" i="95" a="1"/>
  <c r="BL21" i="95" s="1"/>
  <c r="BM21" i="95" a="1"/>
  <c r="BM21" i="95" s="1"/>
  <c r="BN21" i="95" a="1"/>
  <c r="BN21" i="95" s="1"/>
  <c r="BO21" i="95" a="1"/>
  <c r="BO21" i="95" s="1"/>
  <c r="BP21" i="95" a="1"/>
  <c r="BP21" i="95" s="1"/>
  <c r="BQ21" i="95" a="1"/>
  <c r="BQ21" i="95" s="1"/>
  <c r="BR21" i="95" a="1"/>
  <c r="BR21" i="95" s="1"/>
  <c r="BS21" i="95" a="1"/>
  <c r="BS21" i="95" s="1"/>
  <c r="BT21" i="95" a="1"/>
  <c r="BT21" i="95" s="1"/>
  <c r="BU21" i="95" a="1"/>
  <c r="BU21" i="95" s="1"/>
  <c r="BV21" i="95" a="1"/>
  <c r="BV21" i="95" s="1"/>
  <c r="BW21" i="95" a="1"/>
  <c r="BW21" i="95" s="1"/>
  <c r="BX21" i="95" a="1"/>
  <c r="BX21" i="95" s="1"/>
  <c r="BY21" i="95" a="1"/>
  <c r="BY21" i="95" s="1"/>
  <c r="BZ21" i="95" a="1"/>
  <c r="BZ21" i="95" s="1"/>
  <c r="CA21" i="95" a="1"/>
  <c r="CA21" i="95" s="1"/>
  <c r="CB21" i="95" a="1"/>
  <c r="CB21" i="95" s="1"/>
  <c r="CC21" i="95" a="1"/>
  <c r="CC21" i="95" s="1"/>
  <c r="CD21" i="95" a="1"/>
  <c r="CD21" i="95" s="1"/>
  <c r="CE21" i="95" a="1"/>
  <c r="CE21" i="95" s="1"/>
  <c r="CF21" i="95" a="1"/>
  <c r="CF21" i="95" s="1"/>
  <c r="CG21" i="95" a="1"/>
  <c r="CG21" i="95" s="1"/>
  <c r="CH21" i="95" a="1"/>
  <c r="CH21" i="95" s="1"/>
  <c r="CI21" i="95" a="1"/>
  <c r="CI21" i="95" s="1"/>
  <c r="CJ21" i="95" a="1"/>
  <c r="CJ21" i="95" s="1"/>
  <c r="CK21" i="95" a="1"/>
  <c r="CK21" i="95" s="1"/>
  <c r="CL21" i="95" a="1"/>
  <c r="CL21" i="95" s="1"/>
  <c r="CM21" i="95" a="1"/>
  <c r="CM21" i="95" s="1"/>
  <c r="CN21" i="95" a="1"/>
  <c r="CN21" i="95" s="1"/>
  <c r="CO21" i="95" a="1"/>
  <c r="CO21" i="95" s="1"/>
  <c r="CP21" i="95" a="1"/>
  <c r="CP21" i="95" s="1"/>
  <c r="CQ21" i="95" a="1"/>
  <c r="CQ21" i="95" s="1"/>
  <c r="CR21" i="95" a="1"/>
  <c r="CR21" i="95" s="1"/>
  <c r="CS21" i="95" a="1"/>
  <c r="CS21" i="95" s="1"/>
  <c r="CT21" i="95" a="1"/>
  <c r="CT21" i="95" s="1"/>
  <c r="CU21" i="95" a="1"/>
  <c r="CU21" i="95" s="1"/>
  <c r="CV21" i="95" a="1"/>
  <c r="CV21" i="95" s="1"/>
  <c r="CW21" i="95" a="1"/>
  <c r="CW21" i="95" s="1"/>
  <c r="CX21" i="95" a="1"/>
  <c r="CX21" i="95" s="1"/>
  <c r="CY21" i="95" a="1"/>
  <c r="CY21" i="95" s="1"/>
  <c r="E22" i="95" a="1"/>
  <c r="E22" i="95" s="1"/>
  <c r="F22" i="95" a="1"/>
  <c r="F22" i="95" s="1"/>
  <c r="G22" i="95" a="1"/>
  <c r="G22" i="95" s="1"/>
  <c r="H22" i="95" a="1"/>
  <c r="H22" i="95" s="1"/>
  <c r="I22" i="95" a="1"/>
  <c r="I22" i="95" s="1"/>
  <c r="J22" i="95" a="1"/>
  <c r="J22" i="95" s="1"/>
  <c r="K22" i="95" a="1"/>
  <c r="K22" i="95" s="1"/>
  <c r="L22" i="95" a="1"/>
  <c r="L22" i="95" s="1"/>
  <c r="M22" i="95" a="1"/>
  <c r="M22" i="95" s="1"/>
  <c r="N22" i="95" a="1"/>
  <c r="N22" i="95" s="1"/>
  <c r="O22" i="95" a="1"/>
  <c r="O22" i="95" s="1"/>
  <c r="P22" i="95" a="1"/>
  <c r="P22" i="95" s="1"/>
  <c r="Q22" i="95" a="1"/>
  <c r="Q22" i="95" s="1"/>
  <c r="R22" i="95" a="1"/>
  <c r="R22" i="95" s="1"/>
  <c r="S22" i="95" a="1"/>
  <c r="S22" i="95" s="1"/>
  <c r="T22" i="95" a="1"/>
  <c r="T22" i="95" s="1"/>
  <c r="U22" i="95" a="1"/>
  <c r="U22" i="95" s="1"/>
  <c r="V22" i="95" a="1"/>
  <c r="V22" i="95" s="1"/>
  <c r="W22" i="95" a="1"/>
  <c r="W22" i="95" s="1"/>
  <c r="X22" i="95" a="1"/>
  <c r="X22" i="95" s="1"/>
  <c r="Y22" i="95" a="1"/>
  <c r="Y22" i="95" s="1"/>
  <c r="Z22" i="95" a="1"/>
  <c r="Z22" i="95" s="1"/>
  <c r="AA22" i="95" a="1"/>
  <c r="AA22" i="95" s="1"/>
  <c r="AB22" i="95" a="1"/>
  <c r="AB22" i="95" s="1"/>
  <c r="AC22" i="95" a="1"/>
  <c r="AC22" i="95" s="1"/>
  <c r="AD22" i="95" a="1"/>
  <c r="AD22" i="95" s="1"/>
  <c r="AE22" i="95" a="1"/>
  <c r="AE22" i="95" s="1"/>
  <c r="AF22" i="95" a="1"/>
  <c r="AF22" i="95" s="1"/>
  <c r="AG22" i="95" a="1"/>
  <c r="AG22" i="95" s="1"/>
  <c r="AH22" i="95" a="1"/>
  <c r="AH22" i="95" s="1"/>
  <c r="AI22" i="95" a="1"/>
  <c r="AI22" i="95" s="1"/>
  <c r="AJ22" i="95" a="1"/>
  <c r="AJ22" i="95" s="1"/>
  <c r="AK22" i="95" a="1"/>
  <c r="AK22" i="95" s="1"/>
  <c r="AL22" i="95" a="1"/>
  <c r="AL22" i="95" s="1"/>
  <c r="AM22" i="95" a="1"/>
  <c r="AM22" i="95" s="1"/>
  <c r="AN22" i="95" a="1"/>
  <c r="AN22" i="95" s="1"/>
  <c r="AO22" i="95" a="1"/>
  <c r="AO22" i="95" s="1"/>
  <c r="AP22" i="95" a="1"/>
  <c r="AP22" i="95" s="1"/>
  <c r="AQ22" i="95" a="1"/>
  <c r="AQ22" i="95" s="1"/>
  <c r="AR22" i="95" a="1"/>
  <c r="AR22" i="95" s="1"/>
  <c r="AS22" i="95" a="1"/>
  <c r="AS22" i="95" s="1"/>
  <c r="AT22" i="95" a="1"/>
  <c r="AT22" i="95" s="1"/>
  <c r="AU22" i="95" a="1"/>
  <c r="AU22" i="95" s="1"/>
  <c r="AV22" i="95" a="1"/>
  <c r="AV22" i="95" s="1"/>
  <c r="AW22" i="95" a="1"/>
  <c r="AW22" i="95" s="1"/>
  <c r="AX22" i="95" a="1"/>
  <c r="AX22" i="95" s="1"/>
  <c r="AY22" i="95" a="1"/>
  <c r="AY22" i="95" s="1"/>
  <c r="AZ22" i="95" a="1"/>
  <c r="AZ22" i="95" s="1"/>
  <c r="BA22" i="95" a="1"/>
  <c r="BA22" i="95" s="1"/>
  <c r="BB22" i="95" a="1"/>
  <c r="BB22" i="95" s="1"/>
  <c r="BC22" i="95" a="1"/>
  <c r="BC22" i="95" s="1"/>
  <c r="BD22" i="95" a="1"/>
  <c r="BD22" i="95" s="1"/>
  <c r="BE22" i="95" a="1"/>
  <c r="BE22" i="95" s="1"/>
  <c r="BF22" i="95" a="1"/>
  <c r="BF22" i="95" s="1"/>
  <c r="BG22" i="95" a="1"/>
  <c r="BG22" i="95" s="1"/>
  <c r="BH22" i="95" a="1"/>
  <c r="BH22" i="95" s="1"/>
  <c r="BI22" i="95" a="1"/>
  <c r="BI22" i="95" s="1"/>
  <c r="BJ22" i="95" a="1"/>
  <c r="BJ22" i="95" s="1"/>
  <c r="BK22" i="95" a="1"/>
  <c r="BK22" i="95" s="1"/>
  <c r="BL22" i="95" a="1"/>
  <c r="BL22" i="95" s="1"/>
  <c r="BM22" i="95" a="1"/>
  <c r="BM22" i="95" s="1"/>
  <c r="BN22" i="95" a="1"/>
  <c r="BN22" i="95" s="1"/>
  <c r="BO22" i="95" a="1"/>
  <c r="BO22" i="95" s="1"/>
  <c r="BP22" i="95" a="1"/>
  <c r="BP22" i="95" s="1"/>
  <c r="BQ22" i="95" a="1"/>
  <c r="BQ22" i="95" s="1"/>
  <c r="BR22" i="95" a="1"/>
  <c r="BR22" i="95" s="1"/>
  <c r="BS22" i="95" a="1"/>
  <c r="BS22" i="95" s="1"/>
  <c r="BT22" i="95" a="1"/>
  <c r="BT22" i="95" s="1"/>
  <c r="BU22" i="95" a="1"/>
  <c r="BU22" i="95" s="1"/>
  <c r="BV22" i="95" a="1"/>
  <c r="BV22" i="95" s="1"/>
  <c r="BW22" i="95" a="1"/>
  <c r="BW22" i="95" s="1"/>
  <c r="BX22" i="95" a="1"/>
  <c r="BX22" i="95" s="1"/>
  <c r="BY22" i="95" a="1"/>
  <c r="BY22" i="95" s="1"/>
  <c r="BZ22" i="95" a="1"/>
  <c r="BZ22" i="95" s="1"/>
  <c r="CA22" i="95" a="1"/>
  <c r="CA22" i="95" s="1"/>
  <c r="CB22" i="95" a="1"/>
  <c r="CB22" i="95" s="1"/>
  <c r="CC22" i="95" a="1"/>
  <c r="CC22" i="95" s="1"/>
  <c r="CD22" i="95" a="1"/>
  <c r="CD22" i="95" s="1"/>
  <c r="CE22" i="95" a="1"/>
  <c r="CE22" i="95" s="1"/>
  <c r="CF22" i="95" a="1"/>
  <c r="CF22" i="95" s="1"/>
  <c r="CG22" i="95" a="1"/>
  <c r="CG22" i="95" s="1"/>
  <c r="CH22" i="95" a="1"/>
  <c r="CH22" i="95" s="1"/>
  <c r="CI22" i="95" a="1"/>
  <c r="CI22" i="95" s="1"/>
  <c r="CJ22" i="95" a="1"/>
  <c r="CJ22" i="95" s="1"/>
  <c r="CK22" i="95" a="1"/>
  <c r="CK22" i="95" s="1"/>
  <c r="CL22" i="95" a="1"/>
  <c r="CL22" i="95" s="1"/>
  <c r="CM22" i="95" a="1"/>
  <c r="CM22" i="95" s="1"/>
  <c r="CN22" i="95" a="1"/>
  <c r="CN22" i="95" s="1"/>
  <c r="CO22" i="95" a="1"/>
  <c r="CO22" i="95" s="1"/>
  <c r="CP22" i="95" a="1"/>
  <c r="CP22" i="95" s="1"/>
  <c r="CQ22" i="95" a="1"/>
  <c r="CQ22" i="95" s="1"/>
  <c r="CR22" i="95" a="1"/>
  <c r="CR22" i="95" s="1"/>
  <c r="CS22" i="95" a="1"/>
  <c r="CS22" i="95" s="1"/>
  <c r="CT22" i="95" a="1"/>
  <c r="CT22" i="95" s="1"/>
  <c r="CU22" i="95" a="1"/>
  <c r="CU22" i="95" s="1"/>
  <c r="CV22" i="95" a="1"/>
  <c r="CV22" i="95" s="1"/>
  <c r="CW22" i="95" a="1"/>
  <c r="CW22" i="95" s="1"/>
  <c r="CX22" i="95" a="1"/>
  <c r="CX22" i="95" s="1"/>
  <c r="CY22" i="95" a="1"/>
  <c r="CY22" i="95" s="1"/>
  <c r="E23" i="95" a="1"/>
  <c r="E23" i="95" s="1"/>
  <c r="F23" i="95" a="1"/>
  <c r="F23" i="95" s="1"/>
  <c r="G23" i="95" a="1"/>
  <c r="G23" i="95" s="1"/>
  <c r="H23" i="95" a="1"/>
  <c r="H23" i="95" s="1"/>
  <c r="I23" i="95" a="1"/>
  <c r="I23" i="95" s="1"/>
  <c r="J23" i="95" a="1"/>
  <c r="J23" i="95" s="1"/>
  <c r="K23" i="95" a="1"/>
  <c r="K23" i="95" s="1"/>
  <c r="L23" i="95" a="1"/>
  <c r="L23" i="95" s="1"/>
  <c r="M23" i="95" a="1"/>
  <c r="M23" i="95" s="1"/>
  <c r="N23" i="95" a="1"/>
  <c r="N23" i="95" s="1"/>
  <c r="O23" i="95" a="1"/>
  <c r="O23" i="95" s="1"/>
  <c r="P23" i="95" a="1"/>
  <c r="P23" i="95" s="1"/>
  <c r="Q23" i="95" a="1"/>
  <c r="Q23" i="95" s="1"/>
  <c r="R23" i="95" a="1"/>
  <c r="R23" i="95" s="1"/>
  <c r="S23" i="95" a="1"/>
  <c r="S23" i="95" s="1"/>
  <c r="T23" i="95" a="1"/>
  <c r="T23" i="95" s="1"/>
  <c r="U23" i="95" a="1"/>
  <c r="U23" i="95" s="1"/>
  <c r="V23" i="95" a="1"/>
  <c r="V23" i="95" s="1"/>
  <c r="W23" i="95" a="1"/>
  <c r="W23" i="95" s="1"/>
  <c r="X23" i="95" a="1"/>
  <c r="X23" i="95" s="1"/>
  <c r="Y23" i="95" a="1"/>
  <c r="Y23" i="95" s="1"/>
  <c r="Z23" i="95" a="1"/>
  <c r="Z23" i="95" s="1"/>
  <c r="AA23" i="95" a="1"/>
  <c r="AA23" i="95" s="1"/>
  <c r="AB23" i="95" a="1"/>
  <c r="AB23" i="95" s="1"/>
  <c r="AC23" i="95" a="1"/>
  <c r="AC23" i="95" s="1"/>
  <c r="AD23" i="95" a="1"/>
  <c r="AD23" i="95" s="1"/>
  <c r="AE23" i="95" a="1"/>
  <c r="AE23" i="95" s="1"/>
  <c r="AF23" i="95" a="1"/>
  <c r="AF23" i="95" s="1"/>
  <c r="AG23" i="95" a="1"/>
  <c r="AG23" i="95" s="1"/>
  <c r="AH23" i="95" a="1"/>
  <c r="AH23" i="95" s="1"/>
  <c r="AI23" i="95" a="1"/>
  <c r="AI23" i="95" s="1"/>
  <c r="AJ23" i="95" a="1"/>
  <c r="AJ23" i="95" s="1"/>
  <c r="AK23" i="95" a="1"/>
  <c r="AK23" i="95" s="1"/>
  <c r="AL23" i="95" a="1"/>
  <c r="AL23" i="95" s="1"/>
  <c r="AM23" i="95" a="1"/>
  <c r="AM23" i="95" s="1"/>
  <c r="AN23" i="95" a="1"/>
  <c r="AN23" i="95" s="1"/>
  <c r="AO23" i="95" a="1"/>
  <c r="AO23" i="95" s="1"/>
  <c r="AP23" i="95" a="1"/>
  <c r="AP23" i="95" s="1"/>
  <c r="AQ23" i="95" a="1"/>
  <c r="AQ23" i="95" s="1"/>
  <c r="AR23" i="95" a="1"/>
  <c r="AR23" i="95" s="1"/>
  <c r="AS23" i="95" a="1"/>
  <c r="AS23" i="95" s="1"/>
  <c r="AT23" i="95" a="1"/>
  <c r="AT23" i="95" s="1"/>
  <c r="AU23" i="95" a="1"/>
  <c r="AU23" i="95" s="1"/>
  <c r="AV23" i="95" a="1"/>
  <c r="AV23" i="95" s="1"/>
  <c r="AW23" i="95" a="1"/>
  <c r="AW23" i="95" s="1"/>
  <c r="AX23" i="95" a="1"/>
  <c r="AX23" i="95" s="1"/>
  <c r="AY23" i="95" a="1"/>
  <c r="AY23" i="95" s="1"/>
  <c r="AZ23" i="95" a="1"/>
  <c r="AZ23" i="95" s="1"/>
  <c r="BA23" i="95" a="1"/>
  <c r="BA23" i="95" s="1"/>
  <c r="BB23" i="95" a="1"/>
  <c r="BB23" i="95" s="1"/>
  <c r="BC23" i="95" a="1"/>
  <c r="BC23" i="95" s="1"/>
  <c r="BD23" i="95" a="1"/>
  <c r="BD23" i="95" s="1"/>
  <c r="BE23" i="95" a="1"/>
  <c r="BE23" i="95" s="1"/>
  <c r="BF23" i="95" a="1"/>
  <c r="BF23" i="95" s="1"/>
  <c r="BG23" i="95" a="1"/>
  <c r="BG23" i="95" s="1"/>
  <c r="BH23" i="95" a="1"/>
  <c r="BH23" i="95" s="1"/>
  <c r="BI23" i="95" a="1"/>
  <c r="BI23" i="95" s="1"/>
  <c r="BJ23" i="95" a="1"/>
  <c r="BJ23" i="95" s="1"/>
  <c r="BK23" i="95" a="1"/>
  <c r="BK23" i="95" s="1"/>
  <c r="BL23" i="95" a="1"/>
  <c r="BL23" i="95" s="1"/>
  <c r="BM23" i="95" a="1"/>
  <c r="BM23" i="95" s="1"/>
  <c r="BN23" i="95" a="1"/>
  <c r="BN23" i="95" s="1"/>
  <c r="BO23" i="95" a="1"/>
  <c r="BO23" i="95" s="1"/>
  <c r="BP23" i="95" a="1"/>
  <c r="BP23" i="95" s="1"/>
  <c r="BQ23" i="95" a="1"/>
  <c r="BQ23" i="95" s="1"/>
  <c r="BR23" i="95" a="1"/>
  <c r="BR23" i="95" s="1"/>
  <c r="BS23" i="95" a="1"/>
  <c r="BS23" i="95" s="1"/>
  <c r="BT23" i="95" a="1"/>
  <c r="BT23" i="95" s="1"/>
  <c r="BU23" i="95" a="1"/>
  <c r="BU23" i="95" s="1"/>
  <c r="BV23" i="95" a="1"/>
  <c r="BV23" i="95" s="1"/>
  <c r="BW23" i="95" a="1"/>
  <c r="BW23" i="95" s="1"/>
  <c r="BX23" i="95" a="1"/>
  <c r="BX23" i="95" s="1"/>
  <c r="BY23" i="95" a="1"/>
  <c r="BY23" i="95" s="1"/>
  <c r="BZ23" i="95" a="1"/>
  <c r="BZ23" i="95" s="1"/>
  <c r="CA23" i="95" a="1"/>
  <c r="CA23" i="95" s="1"/>
  <c r="CB23" i="95" a="1"/>
  <c r="CB23" i="95" s="1"/>
  <c r="CC23" i="95" a="1"/>
  <c r="CC23" i="95" s="1"/>
  <c r="CD23" i="95" a="1"/>
  <c r="CD23" i="95" s="1"/>
  <c r="CE23" i="95" a="1"/>
  <c r="CE23" i="95" s="1"/>
  <c r="CF23" i="95" a="1"/>
  <c r="CF23" i="95" s="1"/>
  <c r="CG23" i="95" a="1"/>
  <c r="CG23" i="95" s="1"/>
  <c r="CH23" i="95" a="1"/>
  <c r="CH23" i="95" s="1"/>
  <c r="CI23" i="95" a="1"/>
  <c r="CI23" i="95" s="1"/>
  <c r="CJ23" i="95" a="1"/>
  <c r="CJ23" i="95" s="1"/>
  <c r="CK23" i="95" a="1"/>
  <c r="CK23" i="95" s="1"/>
  <c r="CL23" i="95" a="1"/>
  <c r="CL23" i="95" s="1"/>
  <c r="CM23" i="95" a="1"/>
  <c r="CM23" i="95" s="1"/>
  <c r="CN23" i="95" a="1"/>
  <c r="CN23" i="95" s="1"/>
  <c r="CO23" i="95" a="1"/>
  <c r="CO23" i="95" s="1"/>
  <c r="CP23" i="95" a="1"/>
  <c r="CP23" i="95" s="1"/>
  <c r="CQ23" i="95" a="1"/>
  <c r="CQ23" i="95" s="1"/>
  <c r="CR23" i="95" a="1"/>
  <c r="CR23" i="95" s="1"/>
  <c r="CS23" i="95" a="1"/>
  <c r="CS23" i="95" s="1"/>
  <c r="CT23" i="95" a="1"/>
  <c r="CT23" i="95" s="1"/>
  <c r="CU23" i="95" a="1"/>
  <c r="CU23" i="95" s="1"/>
  <c r="CV23" i="95" a="1"/>
  <c r="CV23" i="95" s="1"/>
  <c r="CW23" i="95" a="1"/>
  <c r="CW23" i="95" s="1"/>
  <c r="CX23" i="95" a="1"/>
  <c r="CX23" i="95" s="1"/>
  <c r="CY23" i="95" a="1"/>
  <c r="CY23" i="95" s="1"/>
  <c r="E24" i="95" a="1"/>
  <c r="E24" i="95" s="1"/>
  <c r="F24" i="95" a="1"/>
  <c r="F24" i="95" s="1"/>
  <c r="G24" i="95" a="1"/>
  <c r="G24" i="95" s="1"/>
  <c r="H24" i="95" a="1"/>
  <c r="H24" i="95" s="1"/>
  <c r="I24" i="95" a="1"/>
  <c r="I24" i="95" s="1"/>
  <c r="J24" i="95" a="1"/>
  <c r="J24" i="95" s="1"/>
  <c r="K24" i="95" a="1"/>
  <c r="K24" i="95" s="1"/>
  <c r="L24" i="95" a="1"/>
  <c r="L24" i="95" s="1"/>
  <c r="M24" i="95" a="1"/>
  <c r="M24" i="95" s="1"/>
  <c r="N24" i="95" a="1"/>
  <c r="N24" i="95" s="1"/>
  <c r="O24" i="95" a="1"/>
  <c r="O24" i="95" s="1"/>
  <c r="P24" i="95" a="1"/>
  <c r="P24" i="95" s="1"/>
  <c r="Q24" i="95" a="1"/>
  <c r="Q24" i="95" s="1"/>
  <c r="R24" i="95" a="1"/>
  <c r="R24" i="95" s="1"/>
  <c r="S24" i="95" a="1"/>
  <c r="S24" i="95" s="1"/>
  <c r="T24" i="95" a="1"/>
  <c r="T24" i="95" s="1"/>
  <c r="U24" i="95" a="1"/>
  <c r="U24" i="95" s="1"/>
  <c r="V24" i="95" a="1"/>
  <c r="V24" i="95" s="1"/>
  <c r="W24" i="95" a="1"/>
  <c r="W24" i="95" s="1"/>
  <c r="X24" i="95" a="1"/>
  <c r="X24" i="95" s="1"/>
  <c r="Y24" i="95" a="1"/>
  <c r="Y24" i="95" s="1"/>
  <c r="Z24" i="95" a="1"/>
  <c r="Z24" i="95" s="1"/>
  <c r="AA24" i="95" a="1"/>
  <c r="AA24" i="95" s="1"/>
  <c r="AB24" i="95" a="1"/>
  <c r="AB24" i="95" s="1"/>
  <c r="AC24" i="95" a="1"/>
  <c r="AC24" i="95" s="1"/>
  <c r="AD24" i="95" a="1"/>
  <c r="AD24" i="95" s="1"/>
  <c r="AE24" i="95" a="1"/>
  <c r="AE24" i="95" s="1"/>
  <c r="AF24" i="95" a="1"/>
  <c r="AF24" i="95" s="1"/>
  <c r="AG24" i="95" a="1"/>
  <c r="AG24" i="95" s="1"/>
  <c r="AH24" i="95" a="1"/>
  <c r="AH24" i="95" s="1"/>
  <c r="AI24" i="95" a="1"/>
  <c r="AI24" i="95" s="1"/>
  <c r="AJ24" i="95" a="1"/>
  <c r="AJ24" i="95" s="1"/>
  <c r="AK24" i="95" a="1"/>
  <c r="AK24" i="95" s="1"/>
  <c r="AL24" i="95" a="1"/>
  <c r="AL24" i="95" s="1"/>
  <c r="AM24" i="95" a="1"/>
  <c r="AM24" i="95" s="1"/>
  <c r="AN24" i="95" a="1"/>
  <c r="AN24" i="95" s="1"/>
  <c r="AO24" i="95" a="1"/>
  <c r="AO24" i="95" s="1"/>
  <c r="AP24" i="95" a="1"/>
  <c r="AP24" i="95" s="1"/>
  <c r="AQ24" i="95" a="1"/>
  <c r="AQ24" i="95" s="1"/>
  <c r="AR24" i="95" a="1"/>
  <c r="AR24" i="95" s="1"/>
  <c r="AS24" i="95" a="1"/>
  <c r="AS24" i="95" s="1"/>
  <c r="AT24" i="95" a="1"/>
  <c r="AT24" i="95" s="1"/>
  <c r="AU24" i="95" a="1"/>
  <c r="AU24" i="95" s="1"/>
  <c r="AV24" i="95" a="1"/>
  <c r="AV24" i="95" s="1"/>
  <c r="AW24" i="95" a="1"/>
  <c r="AW24" i="95" s="1"/>
  <c r="AX24" i="95" a="1"/>
  <c r="AX24" i="95" s="1"/>
  <c r="AY24" i="95" a="1"/>
  <c r="AY24" i="95" s="1"/>
  <c r="AZ24" i="95" a="1"/>
  <c r="AZ24" i="95" s="1"/>
  <c r="BA24" i="95" a="1"/>
  <c r="BA24" i="95" s="1"/>
  <c r="BB24" i="95" a="1"/>
  <c r="BB24" i="95" s="1"/>
  <c r="BC24" i="95" a="1"/>
  <c r="BC24" i="95" s="1"/>
  <c r="BD24" i="95" a="1"/>
  <c r="BD24" i="95" s="1"/>
  <c r="BE24" i="95" a="1"/>
  <c r="BE24" i="95" s="1"/>
  <c r="BF24" i="95" a="1"/>
  <c r="BF24" i="95" s="1"/>
  <c r="BG24" i="95" a="1"/>
  <c r="BG24" i="95" s="1"/>
  <c r="BH24" i="95" a="1"/>
  <c r="BH24" i="95" s="1"/>
  <c r="BI24" i="95" a="1"/>
  <c r="BI24" i="95" s="1"/>
  <c r="BJ24" i="95" a="1"/>
  <c r="BJ24" i="95" s="1"/>
  <c r="BK24" i="95" a="1"/>
  <c r="BK24" i="95" s="1"/>
  <c r="BL24" i="95" a="1"/>
  <c r="BL24" i="95" s="1"/>
  <c r="BM24" i="95" a="1"/>
  <c r="BM24" i="95" s="1"/>
  <c r="BN24" i="95" a="1"/>
  <c r="BN24" i="95" s="1"/>
  <c r="BO24" i="95" a="1"/>
  <c r="BO24" i="95" s="1"/>
  <c r="BP24" i="95" a="1"/>
  <c r="BP24" i="95" s="1"/>
  <c r="BQ24" i="95" a="1"/>
  <c r="BQ24" i="95" s="1"/>
  <c r="BR24" i="95" a="1"/>
  <c r="BR24" i="95" s="1"/>
  <c r="BS24" i="95" a="1"/>
  <c r="BS24" i="95" s="1"/>
  <c r="BT24" i="95" a="1"/>
  <c r="BT24" i="95" s="1"/>
  <c r="BU24" i="95" a="1"/>
  <c r="BU24" i="95" s="1"/>
  <c r="BV24" i="95" a="1"/>
  <c r="BV24" i="95" s="1"/>
  <c r="BW24" i="95" a="1"/>
  <c r="BW24" i="95" s="1"/>
  <c r="BX24" i="95" a="1"/>
  <c r="BX24" i="95" s="1"/>
  <c r="BY24" i="95" a="1"/>
  <c r="BY24" i="95" s="1"/>
  <c r="BZ24" i="95" a="1"/>
  <c r="BZ24" i="95" s="1"/>
  <c r="CA24" i="95" a="1"/>
  <c r="CA24" i="95" s="1"/>
  <c r="CB24" i="95" a="1"/>
  <c r="CB24" i="95" s="1"/>
  <c r="CC24" i="95" a="1"/>
  <c r="CC24" i="95" s="1"/>
  <c r="CD24" i="95" a="1"/>
  <c r="CD24" i="95" s="1"/>
  <c r="CE24" i="95" a="1"/>
  <c r="CE24" i="95" s="1"/>
  <c r="CF24" i="95" a="1"/>
  <c r="CF24" i="95" s="1"/>
  <c r="CG24" i="95" a="1"/>
  <c r="CG24" i="95" s="1"/>
  <c r="CH24" i="95" a="1"/>
  <c r="CH24" i="95" s="1"/>
  <c r="CI24" i="95" a="1"/>
  <c r="CI24" i="95" s="1"/>
  <c r="CJ24" i="95" a="1"/>
  <c r="CJ24" i="95" s="1"/>
  <c r="CK24" i="95" a="1"/>
  <c r="CK24" i="95" s="1"/>
  <c r="CL24" i="95" a="1"/>
  <c r="CL24" i="95" s="1"/>
  <c r="CM24" i="95" a="1"/>
  <c r="CM24" i="95" s="1"/>
  <c r="CN24" i="95" a="1"/>
  <c r="CN24" i="95" s="1"/>
  <c r="CO24" i="95" a="1"/>
  <c r="CO24" i="95" s="1"/>
  <c r="CP24" i="95" a="1"/>
  <c r="CP24" i="95" s="1"/>
  <c r="CQ24" i="95" a="1"/>
  <c r="CQ24" i="95" s="1"/>
  <c r="CR24" i="95" a="1"/>
  <c r="CR24" i="95" s="1"/>
  <c r="CS24" i="95" a="1"/>
  <c r="CS24" i="95" s="1"/>
  <c r="CT24" i="95" a="1"/>
  <c r="CT24" i="95" s="1"/>
  <c r="CU24" i="95" a="1"/>
  <c r="CU24" i="95" s="1"/>
  <c r="CV24" i="95" a="1"/>
  <c r="CV24" i="95" s="1"/>
  <c r="CW24" i="95" a="1"/>
  <c r="CW24" i="95" s="1"/>
  <c r="CX24" i="95" a="1"/>
  <c r="CX24" i="95" s="1"/>
  <c r="CY24" i="95" a="1"/>
  <c r="CY24" i="95" s="1"/>
  <c r="E25" i="95" a="1"/>
  <c r="E25" i="95" s="1"/>
  <c r="F25" i="95" a="1"/>
  <c r="F25" i="95" s="1"/>
  <c r="G25" i="95" a="1"/>
  <c r="G25" i="95" s="1"/>
  <c r="H25" i="95" a="1"/>
  <c r="H25" i="95" s="1"/>
  <c r="I25" i="95" a="1"/>
  <c r="I25" i="95" s="1"/>
  <c r="J25" i="95" a="1"/>
  <c r="J25" i="95" s="1"/>
  <c r="K25" i="95" a="1"/>
  <c r="K25" i="95" s="1"/>
  <c r="L25" i="95" a="1"/>
  <c r="L25" i="95" s="1"/>
  <c r="M25" i="95" a="1"/>
  <c r="M25" i="95" s="1"/>
  <c r="N25" i="95" a="1"/>
  <c r="N25" i="95" s="1"/>
  <c r="O25" i="95" a="1"/>
  <c r="O25" i="95" s="1"/>
  <c r="P25" i="95" a="1"/>
  <c r="P25" i="95" s="1"/>
  <c r="Q25" i="95" a="1"/>
  <c r="Q25" i="95" s="1"/>
  <c r="R25" i="95" a="1"/>
  <c r="R25" i="95" s="1"/>
  <c r="S25" i="95" a="1"/>
  <c r="S25" i="95" s="1"/>
  <c r="T25" i="95" a="1"/>
  <c r="T25" i="95" s="1"/>
  <c r="U25" i="95" a="1"/>
  <c r="U25" i="95" s="1"/>
  <c r="V25" i="95" a="1"/>
  <c r="V25" i="95" s="1"/>
  <c r="W25" i="95" a="1"/>
  <c r="W25" i="95" s="1"/>
  <c r="X25" i="95" a="1"/>
  <c r="X25" i="95" s="1"/>
  <c r="Y25" i="95" a="1"/>
  <c r="Y25" i="95" s="1"/>
  <c r="Z25" i="95" a="1"/>
  <c r="Z25" i="95" s="1"/>
  <c r="AA25" i="95" a="1"/>
  <c r="AA25" i="95" s="1"/>
  <c r="AB25" i="95" a="1"/>
  <c r="AB25" i="95" s="1"/>
  <c r="AC25" i="95" a="1"/>
  <c r="AC25" i="95" s="1"/>
  <c r="AD25" i="95" a="1"/>
  <c r="AD25" i="95" s="1"/>
  <c r="AE25" i="95" a="1"/>
  <c r="AE25" i="95" s="1"/>
  <c r="AF25" i="95" a="1"/>
  <c r="AF25" i="95" s="1"/>
  <c r="AG25" i="95" a="1"/>
  <c r="AG25" i="95" s="1"/>
  <c r="AH25" i="95" a="1"/>
  <c r="AH25" i="95" s="1"/>
  <c r="AI25" i="95" a="1"/>
  <c r="AI25" i="95" s="1"/>
  <c r="AJ25" i="95" a="1"/>
  <c r="AJ25" i="95" s="1"/>
  <c r="AK25" i="95" a="1"/>
  <c r="AK25" i="95" s="1"/>
  <c r="AL25" i="95" a="1"/>
  <c r="AL25" i="95" s="1"/>
  <c r="AM25" i="95" a="1"/>
  <c r="AM25" i="95" s="1"/>
  <c r="AN25" i="95" a="1"/>
  <c r="AN25" i="95" s="1"/>
  <c r="AO25" i="95" a="1"/>
  <c r="AO25" i="95" s="1"/>
  <c r="AP25" i="95" a="1"/>
  <c r="AP25" i="95" s="1"/>
  <c r="AQ25" i="95" a="1"/>
  <c r="AQ25" i="95" s="1"/>
  <c r="AR25" i="95" a="1"/>
  <c r="AR25" i="95" s="1"/>
  <c r="AS25" i="95" a="1"/>
  <c r="AS25" i="95" s="1"/>
  <c r="AT25" i="95" a="1"/>
  <c r="AT25" i="95" s="1"/>
  <c r="AU25" i="95" a="1"/>
  <c r="AU25" i="95" s="1"/>
  <c r="AV25" i="95" a="1"/>
  <c r="AV25" i="95" s="1"/>
  <c r="AW25" i="95" a="1"/>
  <c r="AW25" i="95" s="1"/>
  <c r="AX25" i="95" a="1"/>
  <c r="AX25" i="95" s="1"/>
  <c r="AY25" i="95" a="1"/>
  <c r="AY25" i="95" s="1"/>
  <c r="AZ25" i="95" a="1"/>
  <c r="AZ25" i="95" s="1"/>
  <c r="BA25" i="95" a="1"/>
  <c r="BA25" i="95" s="1"/>
  <c r="BB25" i="95" a="1"/>
  <c r="BB25" i="95" s="1"/>
  <c r="BC25" i="95" a="1"/>
  <c r="BC25" i="95" s="1"/>
  <c r="BD25" i="95" a="1"/>
  <c r="BD25" i="95" s="1"/>
  <c r="BE25" i="95" a="1"/>
  <c r="BE25" i="95" s="1"/>
  <c r="BF25" i="95" a="1"/>
  <c r="BF25" i="95" s="1"/>
  <c r="BG25" i="95" a="1"/>
  <c r="BG25" i="95" s="1"/>
  <c r="BH25" i="95" a="1"/>
  <c r="BH25" i="95" s="1"/>
  <c r="BI25" i="95" a="1"/>
  <c r="BI25" i="95" s="1"/>
  <c r="BJ25" i="95" a="1"/>
  <c r="BJ25" i="95" s="1"/>
  <c r="BK25" i="95" a="1"/>
  <c r="BK25" i="95" s="1"/>
  <c r="BL25" i="95" a="1"/>
  <c r="BL25" i="95" s="1"/>
  <c r="BM25" i="95" a="1"/>
  <c r="BM25" i="95" s="1"/>
  <c r="BN25" i="95" a="1"/>
  <c r="BN25" i="95" s="1"/>
  <c r="BO25" i="95" a="1"/>
  <c r="BO25" i="95" s="1"/>
  <c r="BP25" i="95" a="1"/>
  <c r="BP25" i="95" s="1"/>
  <c r="BQ25" i="95" a="1"/>
  <c r="BQ25" i="95" s="1"/>
  <c r="BR25" i="95" a="1"/>
  <c r="BR25" i="95" s="1"/>
  <c r="BS25" i="95" a="1"/>
  <c r="BS25" i="95" s="1"/>
  <c r="BT25" i="95" a="1"/>
  <c r="BT25" i="95" s="1"/>
  <c r="BU25" i="95" a="1"/>
  <c r="BU25" i="95" s="1"/>
  <c r="BV25" i="95" a="1"/>
  <c r="BV25" i="95" s="1"/>
  <c r="BW25" i="95" a="1"/>
  <c r="BW25" i="95" s="1"/>
  <c r="BX25" i="95" a="1"/>
  <c r="BX25" i="95" s="1"/>
  <c r="BY25" i="95" a="1"/>
  <c r="BY25" i="95" s="1"/>
  <c r="BZ25" i="95" a="1"/>
  <c r="BZ25" i="95" s="1"/>
  <c r="CA25" i="95" a="1"/>
  <c r="CA25" i="95" s="1"/>
  <c r="CB25" i="95" a="1"/>
  <c r="CB25" i="95" s="1"/>
  <c r="CC25" i="95" a="1"/>
  <c r="CC25" i="95" s="1"/>
  <c r="CD25" i="95" a="1"/>
  <c r="CD25" i="95" s="1"/>
  <c r="CE25" i="95" a="1"/>
  <c r="CE25" i="95" s="1"/>
  <c r="CF25" i="95" a="1"/>
  <c r="CF25" i="95" s="1"/>
  <c r="CG25" i="95" a="1"/>
  <c r="CG25" i="95" s="1"/>
  <c r="CH25" i="95" a="1"/>
  <c r="CH25" i="95" s="1"/>
  <c r="CI25" i="95" a="1"/>
  <c r="CI25" i="95" s="1"/>
  <c r="CJ25" i="95" a="1"/>
  <c r="CJ25" i="95" s="1"/>
  <c r="CK25" i="95" a="1"/>
  <c r="CK25" i="95" s="1"/>
  <c r="CL25" i="95" a="1"/>
  <c r="CL25" i="95" s="1"/>
  <c r="CM25" i="95" a="1"/>
  <c r="CM25" i="95" s="1"/>
  <c r="CN25" i="95" a="1"/>
  <c r="CN25" i="95" s="1"/>
  <c r="CO25" i="95" a="1"/>
  <c r="CO25" i="95" s="1"/>
  <c r="CP25" i="95" a="1"/>
  <c r="CP25" i="95" s="1"/>
  <c r="CQ25" i="95" a="1"/>
  <c r="CQ25" i="95" s="1"/>
  <c r="CR25" i="95" a="1"/>
  <c r="CR25" i="95" s="1"/>
  <c r="CS25" i="95" a="1"/>
  <c r="CS25" i="95" s="1"/>
  <c r="CT25" i="95" a="1"/>
  <c r="CT25" i="95" s="1"/>
  <c r="CU25" i="95" a="1"/>
  <c r="CU25" i="95" s="1"/>
  <c r="CV25" i="95" a="1"/>
  <c r="CV25" i="95" s="1"/>
  <c r="CW25" i="95" a="1"/>
  <c r="CW25" i="95" s="1"/>
  <c r="CX25" i="95" a="1"/>
  <c r="CX25" i="95" s="1"/>
  <c r="CY25" i="95" a="1"/>
  <c r="CY25" i="95" s="1"/>
  <c r="E26" i="95" a="1"/>
  <c r="E26" i="95" s="1"/>
  <c r="F26" i="95" a="1"/>
  <c r="F26" i="95" s="1"/>
  <c r="G26" i="95" a="1"/>
  <c r="G26" i="95" s="1"/>
  <c r="H26" i="95" a="1"/>
  <c r="H26" i="95" s="1"/>
  <c r="I26" i="95" a="1"/>
  <c r="I26" i="95" s="1"/>
  <c r="J26" i="95" a="1"/>
  <c r="J26" i="95" s="1"/>
  <c r="K26" i="95" a="1"/>
  <c r="K26" i="95" s="1"/>
  <c r="L26" i="95" a="1"/>
  <c r="L26" i="95" s="1"/>
  <c r="M26" i="95" a="1"/>
  <c r="M26" i="95" s="1"/>
  <c r="N26" i="95" a="1"/>
  <c r="N26" i="95" s="1"/>
  <c r="O26" i="95" a="1"/>
  <c r="O26" i="95" s="1"/>
  <c r="P26" i="95" a="1"/>
  <c r="P26" i="95" s="1"/>
  <c r="Q26" i="95" a="1"/>
  <c r="Q26" i="95" s="1"/>
  <c r="R26" i="95" a="1"/>
  <c r="R26" i="95" s="1"/>
  <c r="S26" i="95" a="1"/>
  <c r="S26" i="95" s="1"/>
  <c r="T26" i="95" a="1"/>
  <c r="T26" i="95" s="1"/>
  <c r="U26" i="95" a="1"/>
  <c r="U26" i="95" s="1"/>
  <c r="V26" i="95" a="1"/>
  <c r="V26" i="95" s="1"/>
  <c r="W26" i="95" a="1"/>
  <c r="W26" i="95" s="1"/>
  <c r="X26" i="95" a="1"/>
  <c r="X26" i="95" s="1"/>
  <c r="Y26" i="95" a="1"/>
  <c r="Y26" i="95" s="1"/>
  <c r="Z26" i="95" a="1"/>
  <c r="Z26" i="95" s="1"/>
  <c r="AA26" i="95" a="1"/>
  <c r="AA26" i="95" s="1"/>
  <c r="AB26" i="95" a="1"/>
  <c r="AB26" i="95" s="1"/>
  <c r="AC26" i="95" a="1"/>
  <c r="AC26" i="95" s="1"/>
  <c r="AD26" i="95" a="1"/>
  <c r="AD26" i="95" s="1"/>
  <c r="AE26" i="95" a="1"/>
  <c r="AE26" i="95" s="1"/>
  <c r="AF26" i="95" a="1"/>
  <c r="AF26" i="95" s="1"/>
  <c r="AG26" i="95" a="1"/>
  <c r="AG26" i="95" s="1"/>
  <c r="AH26" i="95" a="1"/>
  <c r="AH26" i="95" s="1"/>
  <c r="AI26" i="95" a="1"/>
  <c r="AI26" i="95" s="1"/>
  <c r="AJ26" i="95" a="1"/>
  <c r="AJ26" i="95" s="1"/>
  <c r="AK26" i="95" a="1"/>
  <c r="AK26" i="95" s="1"/>
  <c r="AL26" i="95" a="1"/>
  <c r="AL26" i="95" s="1"/>
  <c r="AM26" i="95" a="1"/>
  <c r="AM26" i="95" s="1"/>
  <c r="AN26" i="95" a="1"/>
  <c r="AN26" i="95" s="1"/>
  <c r="AO26" i="95" a="1"/>
  <c r="AO26" i="95" s="1"/>
  <c r="AP26" i="95" a="1"/>
  <c r="AP26" i="95" s="1"/>
  <c r="AQ26" i="95" a="1"/>
  <c r="AQ26" i="95" s="1"/>
  <c r="AR26" i="95" a="1"/>
  <c r="AR26" i="95" s="1"/>
  <c r="AS26" i="95" a="1"/>
  <c r="AS26" i="95" s="1"/>
  <c r="AT26" i="95" a="1"/>
  <c r="AT26" i="95" s="1"/>
  <c r="AU26" i="95" a="1"/>
  <c r="AU26" i="95" s="1"/>
  <c r="AV26" i="95" a="1"/>
  <c r="AV26" i="95" s="1"/>
  <c r="AW26" i="95" a="1"/>
  <c r="AW26" i="95" s="1"/>
  <c r="AX26" i="95" a="1"/>
  <c r="AX26" i="95" s="1"/>
  <c r="AY26" i="95" a="1"/>
  <c r="AY26" i="95" s="1"/>
  <c r="AZ26" i="95" a="1"/>
  <c r="AZ26" i="95" s="1"/>
  <c r="BA26" i="95" a="1"/>
  <c r="BA26" i="95" s="1"/>
  <c r="BB26" i="95" a="1"/>
  <c r="BB26" i="95" s="1"/>
  <c r="BC26" i="95" a="1"/>
  <c r="BC26" i="95" s="1"/>
  <c r="BD26" i="95" a="1"/>
  <c r="BD26" i="95" s="1"/>
  <c r="BE26" i="95" a="1"/>
  <c r="BE26" i="95" s="1"/>
  <c r="BF26" i="95" a="1"/>
  <c r="BF26" i="95" s="1"/>
  <c r="BG26" i="95" a="1"/>
  <c r="BG26" i="95" s="1"/>
  <c r="BH26" i="95" a="1"/>
  <c r="BH26" i="95" s="1"/>
  <c r="BI26" i="95" a="1"/>
  <c r="BI26" i="95" s="1"/>
  <c r="BJ26" i="95" a="1"/>
  <c r="BJ26" i="95" s="1"/>
  <c r="BK26" i="95" a="1"/>
  <c r="BK26" i="95" s="1"/>
  <c r="BL26" i="95" a="1"/>
  <c r="BL26" i="95" s="1"/>
  <c r="BM26" i="95" a="1"/>
  <c r="BM26" i="95" s="1"/>
  <c r="BN26" i="95" a="1"/>
  <c r="BN26" i="95" s="1"/>
  <c r="BO26" i="95" a="1"/>
  <c r="BO26" i="95" s="1"/>
  <c r="BP26" i="95" a="1"/>
  <c r="BP26" i="95" s="1"/>
  <c r="BQ26" i="95" a="1"/>
  <c r="BQ26" i="95" s="1"/>
  <c r="BR26" i="95" a="1"/>
  <c r="BR26" i="95" s="1"/>
  <c r="BS26" i="95" a="1"/>
  <c r="BS26" i="95" s="1"/>
  <c r="BT26" i="95" a="1"/>
  <c r="BT26" i="95" s="1"/>
  <c r="BU26" i="95" a="1"/>
  <c r="BU26" i="95" s="1"/>
  <c r="BV26" i="95" a="1"/>
  <c r="BV26" i="95" s="1"/>
  <c r="BW26" i="95" a="1"/>
  <c r="BW26" i="95" s="1"/>
  <c r="BX26" i="95" a="1"/>
  <c r="BX26" i="95" s="1"/>
  <c r="BY26" i="95" a="1"/>
  <c r="BY26" i="95" s="1"/>
  <c r="BZ26" i="95" a="1"/>
  <c r="BZ26" i="95" s="1"/>
  <c r="CA26" i="95" a="1"/>
  <c r="CA26" i="95" s="1"/>
  <c r="CB26" i="95" a="1"/>
  <c r="CB26" i="95" s="1"/>
  <c r="CC26" i="95" a="1"/>
  <c r="CC26" i="95" s="1"/>
  <c r="CD26" i="95" a="1"/>
  <c r="CD26" i="95" s="1"/>
  <c r="CE26" i="95" a="1"/>
  <c r="CE26" i="95" s="1"/>
  <c r="CF26" i="95" a="1"/>
  <c r="CF26" i="95" s="1"/>
  <c r="CG26" i="95" a="1"/>
  <c r="CG26" i="95" s="1"/>
  <c r="CH26" i="95" a="1"/>
  <c r="CH26" i="95" s="1"/>
  <c r="CI26" i="95" a="1"/>
  <c r="CI26" i="95" s="1"/>
  <c r="CJ26" i="95" a="1"/>
  <c r="CJ26" i="95" s="1"/>
  <c r="CK26" i="95" a="1"/>
  <c r="CK26" i="95" s="1"/>
  <c r="CL26" i="95" a="1"/>
  <c r="CL26" i="95" s="1"/>
  <c r="CM26" i="95" a="1"/>
  <c r="CM26" i="95" s="1"/>
  <c r="CN26" i="95" a="1"/>
  <c r="CN26" i="95" s="1"/>
  <c r="CO26" i="95" a="1"/>
  <c r="CO26" i="95" s="1"/>
  <c r="CP26" i="95" a="1"/>
  <c r="CP26" i="95" s="1"/>
  <c r="CQ26" i="95" a="1"/>
  <c r="CQ26" i="95" s="1"/>
  <c r="CR26" i="95" a="1"/>
  <c r="CR26" i="95" s="1"/>
  <c r="CS26" i="95" a="1"/>
  <c r="CS26" i="95" s="1"/>
  <c r="CT26" i="95" a="1"/>
  <c r="CT26" i="95" s="1"/>
  <c r="CU26" i="95" a="1"/>
  <c r="CU26" i="95" s="1"/>
  <c r="CV26" i="95" a="1"/>
  <c r="CV26" i="95" s="1"/>
  <c r="CW26" i="95" a="1"/>
  <c r="CW26" i="95" s="1"/>
  <c r="CX26" i="95" a="1"/>
  <c r="CX26" i="95" s="1"/>
  <c r="CY26" i="95" a="1"/>
  <c r="CY26" i="95" s="1"/>
  <c r="E27" i="95" a="1"/>
  <c r="E27" i="95" s="1"/>
  <c r="F27" i="95" a="1"/>
  <c r="F27" i="95" s="1"/>
  <c r="G27" i="95" a="1"/>
  <c r="G27" i="95" s="1"/>
  <c r="H27" i="95" a="1"/>
  <c r="H27" i="95" s="1"/>
  <c r="I27" i="95" a="1"/>
  <c r="I27" i="95" s="1"/>
  <c r="J27" i="95" a="1"/>
  <c r="J27" i="95" s="1"/>
  <c r="K27" i="95" a="1"/>
  <c r="K27" i="95" s="1"/>
  <c r="L27" i="95" a="1"/>
  <c r="L27" i="95" s="1"/>
  <c r="M27" i="95" a="1"/>
  <c r="M27" i="95" s="1"/>
  <c r="N27" i="95" a="1"/>
  <c r="N27" i="95" s="1"/>
  <c r="O27" i="95" a="1"/>
  <c r="O27" i="95" s="1"/>
  <c r="P27" i="95" a="1"/>
  <c r="P27" i="95" s="1"/>
  <c r="Q27" i="95" a="1"/>
  <c r="Q27" i="95" s="1"/>
  <c r="R27" i="95" a="1"/>
  <c r="R27" i="95" s="1"/>
  <c r="S27" i="95" a="1"/>
  <c r="S27" i="95" s="1"/>
  <c r="T27" i="95" a="1"/>
  <c r="T27" i="95" s="1"/>
  <c r="U27" i="95" a="1"/>
  <c r="U27" i="95" s="1"/>
  <c r="V27" i="95" a="1"/>
  <c r="V27" i="95" s="1"/>
  <c r="W27" i="95" a="1"/>
  <c r="W27" i="95" s="1"/>
  <c r="X27" i="95" a="1"/>
  <c r="X27" i="95" s="1"/>
  <c r="Y27" i="95" a="1"/>
  <c r="Y27" i="95" s="1"/>
  <c r="Z27" i="95" a="1"/>
  <c r="Z27" i="95" s="1"/>
  <c r="AA27" i="95" a="1"/>
  <c r="AA27" i="95" s="1"/>
  <c r="AB27" i="95" a="1"/>
  <c r="AB27" i="95" s="1"/>
  <c r="AC27" i="95" a="1"/>
  <c r="AC27" i="95" s="1"/>
  <c r="AD27" i="95" a="1"/>
  <c r="AD27" i="95" s="1"/>
  <c r="AE27" i="95" a="1"/>
  <c r="AE27" i="95" s="1"/>
  <c r="AF27" i="95" a="1"/>
  <c r="AF27" i="95" s="1"/>
  <c r="AG27" i="95" a="1"/>
  <c r="AG27" i="95" s="1"/>
  <c r="AH27" i="95" a="1"/>
  <c r="AH27" i="95" s="1"/>
  <c r="AI27" i="95" a="1"/>
  <c r="AI27" i="95" s="1"/>
  <c r="AJ27" i="95" a="1"/>
  <c r="AJ27" i="95" s="1"/>
  <c r="AK27" i="95" a="1"/>
  <c r="AK27" i="95" s="1"/>
  <c r="AL27" i="95" a="1"/>
  <c r="AL27" i="95" s="1"/>
  <c r="AM27" i="95" a="1"/>
  <c r="AM27" i="95" s="1"/>
  <c r="AN27" i="95" a="1"/>
  <c r="AN27" i="95" s="1"/>
  <c r="AO27" i="95" a="1"/>
  <c r="AO27" i="95" s="1"/>
  <c r="AP27" i="95" a="1"/>
  <c r="AP27" i="95" s="1"/>
  <c r="AQ27" i="95" a="1"/>
  <c r="AQ27" i="95" s="1"/>
  <c r="AR27" i="95" a="1"/>
  <c r="AR27" i="95" s="1"/>
  <c r="AS27" i="95" a="1"/>
  <c r="AS27" i="95" s="1"/>
  <c r="AT27" i="95" a="1"/>
  <c r="AT27" i="95" s="1"/>
  <c r="AU27" i="95" a="1"/>
  <c r="AU27" i="95" s="1"/>
  <c r="AV27" i="95" a="1"/>
  <c r="AV27" i="95" s="1"/>
  <c r="AW27" i="95" a="1"/>
  <c r="AW27" i="95" s="1"/>
  <c r="AX27" i="95" a="1"/>
  <c r="AX27" i="95" s="1"/>
  <c r="AY27" i="95" a="1"/>
  <c r="AY27" i="95" s="1"/>
  <c r="AZ27" i="95" a="1"/>
  <c r="AZ27" i="95" s="1"/>
  <c r="BA27" i="95" a="1"/>
  <c r="BA27" i="95" s="1"/>
  <c r="BB27" i="95" a="1"/>
  <c r="BB27" i="95" s="1"/>
  <c r="BC27" i="95" a="1"/>
  <c r="BC27" i="95" s="1"/>
  <c r="BD27" i="95" a="1"/>
  <c r="BD27" i="95" s="1"/>
  <c r="BE27" i="95" a="1"/>
  <c r="BE27" i="95" s="1"/>
  <c r="BF27" i="95" a="1"/>
  <c r="BF27" i="95" s="1"/>
  <c r="BG27" i="95" a="1"/>
  <c r="BG27" i="95" s="1"/>
  <c r="BH27" i="95" a="1"/>
  <c r="BH27" i="95" s="1"/>
  <c r="BI27" i="95" a="1"/>
  <c r="BI27" i="95" s="1"/>
  <c r="BJ27" i="95" a="1"/>
  <c r="BJ27" i="95" s="1"/>
  <c r="BK27" i="95" a="1"/>
  <c r="BK27" i="95" s="1"/>
  <c r="BL27" i="95" a="1"/>
  <c r="BL27" i="95" s="1"/>
  <c r="BM27" i="95" a="1"/>
  <c r="BM27" i="95" s="1"/>
  <c r="BN27" i="95" a="1"/>
  <c r="BN27" i="95" s="1"/>
  <c r="BO27" i="95" a="1"/>
  <c r="BO27" i="95" s="1"/>
  <c r="BP27" i="95" a="1"/>
  <c r="BP27" i="95" s="1"/>
  <c r="BQ27" i="95" a="1"/>
  <c r="BQ27" i="95" s="1"/>
  <c r="BR27" i="95" a="1"/>
  <c r="BR27" i="95" s="1"/>
  <c r="BS27" i="95" a="1"/>
  <c r="BS27" i="95" s="1"/>
  <c r="BT27" i="95" a="1"/>
  <c r="BT27" i="95" s="1"/>
  <c r="BU27" i="95" a="1"/>
  <c r="BU27" i="95" s="1"/>
  <c r="BV27" i="95" a="1"/>
  <c r="BV27" i="95" s="1"/>
  <c r="BW27" i="95" a="1"/>
  <c r="BW27" i="95" s="1"/>
  <c r="BX27" i="95" a="1"/>
  <c r="BX27" i="95" s="1"/>
  <c r="BY27" i="95" a="1"/>
  <c r="BY27" i="95" s="1"/>
  <c r="BZ27" i="95" a="1"/>
  <c r="BZ27" i="95" s="1"/>
  <c r="CA27" i="95" a="1"/>
  <c r="CA27" i="95" s="1"/>
  <c r="CB27" i="95" a="1"/>
  <c r="CB27" i="95" s="1"/>
  <c r="CC27" i="95" a="1"/>
  <c r="CC27" i="95" s="1"/>
  <c r="CD27" i="95" a="1"/>
  <c r="CD27" i="95" s="1"/>
  <c r="CE27" i="95" a="1"/>
  <c r="CE27" i="95" s="1"/>
  <c r="CF27" i="95" a="1"/>
  <c r="CF27" i="95" s="1"/>
  <c r="CG27" i="95" a="1"/>
  <c r="CG27" i="95" s="1"/>
  <c r="CH27" i="95" a="1"/>
  <c r="CH27" i="95" s="1"/>
  <c r="CI27" i="95" a="1"/>
  <c r="CI27" i="95" s="1"/>
  <c r="CJ27" i="95" a="1"/>
  <c r="CJ27" i="95" s="1"/>
  <c r="CK27" i="95" a="1"/>
  <c r="CK27" i="95" s="1"/>
  <c r="CL27" i="95" a="1"/>
  <c r="CL27" i="95" s="1"/>
  <c r="CM27" i="95" a="1"/>
  <c r="CM27" i="95" s="1"/>
  <c r="CN27" i="95" a="1"/>
  <c r="CN27" i="95" s="1"/>
  <c r="CO27" i="95" a="1"/>
  <c r="CO27" i="95" s="1"/>
  <c r="CP27" i="95" a="1"/>
  <c r="CP27" i="95" s="1"/>
  <c r="CQ27" i="95" a="1"/>
  <c r="CQ27" i="95" s="1"/>
  <c r="CR27" i="95" a="1"/>
  <c r="CR27" i="95" s="1"/>
  <c r="CS27" i="95" a="1"/>
  <c r="CS27" i="95" s="1"/>
  <c r="CT27" i="95" a="1"/>
  <c r="CT27" i="95" s="1"/>
  <c r="CU27" i="95" a="1"/>
  <c r="CU27" i="95" s="1"/>
  <c r="CV27" i="95" a="1"/>
  <c r="CV27" i="95" s="1"/>
  <c r="CW27" i="95" a="1"/>
  <c r="CW27" i="95" s="1"/>
  <c r="CX27" i="95" a="1"/>
  <c r="CX27" i="95" s="1"/>
  <c r="CY27" i="95" a="1"/>
  <c r="CY27" i="95" s="1"/>
  <c r="E28" i="95" a="1"/>
  <c r="E28" i="95" s="1"/>
  <c r="F28" i="95" a="1"/>
  <c r="F28" i="95" s="1"/>
  <c r="G28" i="95" a="1"/>
  <c r="G28" i="95" s="1"/>
  <c r="H28" i="95" a="1"/>
  <c r="H28" i="95" s="1"/>
  <c r="I28" i="95" a="1"/>
  <c r="I28" i="95" s="1"/>
  <c r="J28" i="95" a="1"/>
  <c r="J28" i="95" s="1"/>
  <c r="K28" i="95" a="1"/>
  <c r="K28" i="95" s="1"/>
  <c r="L28" i="95" a="1"/>
  <c r="L28" i="95" s="1"/>
  <c r="M28" i="95" a="1"/>
  <c r="M28" i="95" s="1"/>
  <c r="N28" i="95" a="1"/>
  <c r="N28" i="95" s="1"/>
  <c r="O28" i="95" a="1"/>
  <c r="O28" i="95" s="1"/>
  <c r="P28" i="95" a="1"/>
  <c r="P28" i="95" s="1"/>
  <c r="Q28" i="95" a="1"/>
  <c r="Q28" i="95" s="1"/>
  <c r="R28" i="95" a="1"/>
  <c r="R28" i="95" s="1"/>
  <c r="S28" i="95" a="1"/>
  <c r="S28" i="95" s="1"/>
  <c r="T28" i="95" a="1"/>
  <c r="T28" i="95" s="1"/>
  <c r="U28" i="95" a="1"/>
  <c r="U28" i="95" s="1"/>
  <c r="V28" i="95" a="1"/>
  <c r="V28" i="95" s="1"/>
  <c r="W28" i="95" a="1"/>
  <c r="W28" i="95" s="1"/>
  <c r="X28" i="95" a="1"/>
  <c r="X28" i="95" s="1"/>
  <c r="Y28" i="95" a="1"/>
  <c r="Y28" i="95" s="1"/>
  <c r="Z28" i="95" a="1"/>
  <c r="Z28" i="95" s="1"/>
  <c r="AA28" i="95" a="1"/>
  <c r="AA28" i="95" s="1"/>
  <c r="AB28" i="95" a="1"/>
  <c r="AB28" i="95" s="1"/>
  <c r="AC28" i="95" a="1"/>
  <c r="AC28" i="95" s="1"/>
  <c r="AD28" i="95" a="1"/>
  <c r="AD28" i="95" s="1"/>
  <c r="AE28" i="95" a="1"/>
  <c r="AE28" i="95" s="1"/>
  <c r="AF28" i="95" a="1"/>
  <c r="AF28" i="95" s="1"/>
  <c r="AG28" i="95" a="1"/>
  <c r="AG28" i="95" s="1"/>
  <c r="AH28" i="95" a="1"/>
  <c r="AH28" i="95" s="1"/>
  <c r="AI28" i="95" a="1"/>
  <c r="AI28" i="95" s="1"/>
  <c r="AJ28" i="95" a="1"/>
  <c r="AJ28" i="95" s="1"/>
  <c r="AK28" i="95" a="1"/>
  <c r="AK28" i="95" s="1"/>
  <c r="AL28" i="95" a="1"/>
  <c r="AL28" i="95" s="1"/>
  <c r="AM28" i="95" a="1"/>
  <c r="AM28" i="95" s="1"/>
  <c r="AN28" i="95" a="1"/>
  <c r="AN28" i="95" s="1"/>
  <c r="AO28" i="95" a="1"/>
  <c r="AO28" i="95" s="1"/>
  <c r="AP28" i="95" a="1"/>
  <c r="AP28" i="95" s="1"/>
  <c r="AQ28" i="95" a="1"/>
  <c r="AQ28" i="95" s="1"/>
  <c r="AR28" i="95" a="1"/>
  <c r="AR28" i="95" s="1"/>
  <c r="AS28" i="95" a="1"/>
  <c r="AS28" i="95" s="1"/>
  <c r="AT28" i="95" a="1"/>
  <c r="AT28" i="95" s="1"/>
  <c r="AU28" i="95" a="1"/>
  <c r="AU28" i="95" s="1"/>
  <c r="AV28" i="95" a="1"/>
  <c r="AV28" i="95" s="1"/>
  <c r="AW28" i="95" a="1"/>
  <c r="AW28" i="95" s="1"/>
  <c r="AX28" i="95" a="1"/>
  <c r="AX28" i="95" s="1"/>
  <c r="AY28" i="95" a="1"/>
  <c r="AY28" i="95" s="1"/>
  <c r="AZ28" i="95" a="1"/>
  <c r="AZ28" i="95" s="1"/>
  <c r="BA28" i="95" a="1"/>
  <c r="BA28" i="95" s="1"/>
  <c r="BB28" i="95" a="1"/>
  <c r="BB28" i="95" s="1"/>
  <c r="BC28" i="95" a="1"/>
  <c r="BC28" i="95" s="1"/>
  <c r="BD28" i="95" a="1"/>
  <c r="BD28" i="95" s="1"/>
  <c r="BE28" i="95" a="1"/>
  <c r="BE28" i="95" s="1"/>
  <c r="BF28" i="95" a="1"/>
  <c r="BF28" i="95" s="1"/>
  <c r="BG28" i="95" a="1"/>
  <c r="BG28" i="95" s="1"/>
  <c r="BH28" i="95" a="1"/>
  <c r="BH28" i="95" s="1"/>
  <c r="BI28" i="95" a="1"/>
  <c r="BI28" i="95" s="1"/>
  <c r="BJ28" i="95" a="1"/>
  <c r="BJ28" i="95" s="1"/>
  <c r="BK28" i="95" a="1"/>
  <c r="BK28" i="95" s="1"/>
  <c r="BL28" i="95" a="1"/>
  <c r="BL28" i="95" s="1"/>
  <c r="BM28" i="95" a="1"/>
  <c r="BM28" i="95" s="1"/>
  <c r="BN28" i="95" a="1"/>
  <c r="BN28" i="95" s="1"/>
  <c r="BO28" i="95" a="1"/>
  <c r="BO28" i="95" s="1"/>
  <c r="BP28" i="95" a="1"/>
  <c r="BP28" i="95" s="1"/>
  <c r="BQ28" i="95" a="1"/>
  <c r="BQ28" i="95" s="1"/>
  <c r="BR28" i="95" a="1"/>
  <c r="BR28" i="95" s="1"/>
  <c r="BS28" i="95" a="1"/>
  <c r="BS28" i="95" s="1"/>
  <c r="BT28" i="95" a="1"/>
  <c r="BT28" i="95" s="1"/>
  <c r="BU28" i="95" a="1"/>
  <c r="BU28" i="95" s="1"/>
  <c r="BV28" i="95" a="1"/>
  <c r="BV28" i="95" s="1"/>
  <c r="BW28" i="95" a="1"/>
  <c r="BW28" i="95" s="1"/>
  <c r="BX28" i="95" a="1"/>
  <c r="BX28" i="95" s="1"/>
  <c r="BY28" i="95" a="1"/>
  <c r="BY28" i="95" s="1"/>
  <c r="BZ28" i="95" a="1"/>
  <c r="BZ28" i="95" s="1"/>
  <c r="CA28" i="95" a="1"/>
  <c r="CA28" i="95" s="1"/>
  <c r="CB28" i="95" a="1"/>
  <c r="CB28" i="95" s="1"/>
  <c r="CC28" i="95" a="1"/>
  <c r="CC28" i="95" s="1"/>
  <c r="CD28" i="95" a="1"/>
  <c r="CD28" i="95" s="1"/>
  <c r="CE28" i="95" a="1"/>
  <c r="CE28" i="95" s="1"/>
  <c r="CF28" i="95" a="1"/>
  <c r="CF28" i="95" s="1"/>
  <c r="CG28" i="95" a="1"/>
  <c r="CG28" i="95" s="1"/>
  <c r="CH28" i="95" a="1"/>
  <c r="CH28" i="95" s="1"/>
  <c r="CI28" i="95" a="1"/>
  <c r="CI28" i="95" s="1"/>
  <c r="CJ28" i="95" a="1"/>
  <c r="CJ28" i="95" s="1"/>
  <c r="CK28" i="95" a="1"/>
  <c r="CK28" i="95" s="1"/>
  <c r="CL28" i="95" a="1"/>
  <c r="CL28" i="95" s="1"/>
  <c r="CM28" i="95" a="1"/>
  <c r="CM28" i="95" s="1"/>
  <c r="CN28" i="95" a="1"/>
  <c r="CN28" i="95" s="1"/>
  <c r="CO28" i="95" a="1"/>
  <c r="CO28" i="95" s="1"/>
  <c r="CP28" i="95" a="1"/>
  <c r="CP28" i="95" s="1"/>
  <c r="CQ28" i="95" a="1"/>
  <c r="CQ28" i="95" s="1"/>
  <c r="CR28" i="95" a="1"/>
  <c r="CR28" i="95" s="1"/>
  <c r="CS28" i="95" a="1"/>
  <c r="CS28" i="95" s="1"/>
  <c r="CT28" i="95" a="1"/>
  <c r="CT28" i="95" s="1"/>
  <c r="CU28" i="95" a="1"/>
  <c r="CU28" i="95" s="1"/>
  <c r="CV28" i="95" a="1"/>
  <c r="CV28" i="95" s="1"/>
  <c r="CW28" i="95" a="1"/>
  <c r="CW28" i="95" s="1"/>
  <c r="CX28" i="95" a="1"/>
  <c r="CX28" i="95" s="1"/>
  <c r="CY28" i="95" a="1"/>
  <c r="CY28" i="95" s="1"/>
  <c r="E29" i="95" a="1"/>
  <c r="E29" i="95" s="1"/>
  <c r="F29" i="95" a="1"/>
  <c r="F29" i="95" s="1"/>
  <c r="G29" i="95" a="1"/>
  <c r="G29" i="95" s="1"/>
  <c r="H29" i="95" a="1"/>
  <c r="H29" i="95" s="1"/>
  <c r="I29" i="95" a="1"/>
  <c r="I29" i="95" s="1"/>
  <c r="J29" i="95" a="1"/>
  <c r="J29" i="95" s="1"/>
  <c r="K29" i="95" a="1"/>
  <c r="K29" i="95" s="1"/>
  <c r="L29" i="95" a="1"/>
  <c r="L29" i="95" s="1"/>
  <c r="M29" i="95" a="1"/>
  <c r="M29" i="95" s="1"/>
  <c r="N29" i="95" a="1"/>
  <c r="N29" i="95" s="1"/>
  <c r="O29" i="95" a="1"/>
  <c r="O29" i="95" s="1"/>
  <c r="P29" i="95" a="1"/>
  <c r="P29" i="95" s="1"/>
  <c r="Q29" i="95" a="1"/>
  <c r="Q29" i="95" s="1"/>
  <c r="R29" i="95" a="1"/>
  <c r="R29" i="95" s="1"/>
  <c r="S29" i="95" a="1"/>
  <c r="S29" i="95" s="1"/>
  <c r="T29" i="95" a="1"/>
  <c r="T29" i="95" s="1"/>
  <c r="U29" i="95" a="1"/>
  <c r="U29" i="95" s="1"/>
  <c r="V29" i="95" a="1"/>
  <c r="V29" i="95" s="1"/>
  <c r="W29" i="95" a="1"/>
  <c r="W29" i="95" s="1"/>
  <c r="X29" i="95" a="1"/>
  <c r="X29" i="95" s="1"/>
  <c r="Y29" i="95" a="1"/>
  <c r="Y29" i="95" s="1"/>
  <c r="Z29" i="95" a="1"/>
  <c r="Z29" i="95" s="1"/>
  <c r="AA29" i="95" a="1"/>
  <c r="AA29" i="95" s="1"/>
  <c r="AB29" i="95" a="1"/>
  <c r="AB29" i="95" s="1"/>
  <c r="AC29" i="95" a="1"/>
  <c r="AC29" i="95" s="1"/>
  <c r="AD29" i="95" a="1"/>
  <c r="AD29" i="95" s="1"/>
  <c r="AE29" i="95" a="1"/>
  <c r="AE29" i="95" s="1"/>
  <c r="AF29" i="95" a="1"/>
  <c r="AF29" i="95" s="1"/>
  <c r="AG29" i="95" a="1"/>
  <c r="AG29" i="95" s="1"/>
  <c r="AH29" i="95" a="1"/>
  <c r="AH29" i="95" s="1"/>
  <c r="AI29" i="95" a="1"/>
  <c r="AI29" i="95" s="1"/>
  <c r="AJ29" i="95" a="1"/>
  <c r="AJ29" i="95" s="1"/>
  <c r="AK29" i="95" a="1"/>
  <c r="AK29" i="95" s="1"/>
  <c r="AL29" i="95" a="1"/>
  <c r="AL29" i="95" s="1"/>
  <c r="AM29" i="95" a="1"/>
  <c r="AM29" i="95" s="1"/>
  <c r="AN29" i="95" a="1"/>
  <c r="AN29" i="95" s="1"/>
  <c r="AO29" i="95" a="1"/>
  <c r="AO29" i="95" s="1"/>
  <c r="AP29" i="95" a="1"/>
  <c r="AP29" i="95" s="1"/>
  <c r="AQ29" i="95" a="1"/>
  <c r="AQ29" i="95" s="1"/>
  <c r="AR29" i="95" a="1"/>
  <c r="AR29" i="95" s="1"/>
  <c r="AS29" i="95" a="1"/>
  <c r="AS29" i="95" s="1"/>
  <c r="AT29" i="95" a="1"/>
  <c r="AT29" i="95" s="1"/>
  <c r="AU29" i="95" a="1"/>
  <c r="AU29" i="95" s="1"/>
  <c r="AV29" i="95" a="1"/>
  <c r="AV29" i="95" s="1"/>
  <c r="AW29" i="95" a="1"/>
  <c r="AW29" i="95" s="1"/>
  <c r="AX29" i="95" a="1"/>
  <c r="AX29" i="95" s="1"/>
  <c r="AY29" i="95" a="1"/>
  <c r="AY29" i="95" s="1"/>
  <c r="AZ29" i="95" a="1"/>
  <c r="AZ29" i="95" s="1"/>
  <c r="BA29" i="95" a="1"/>
  <c r="BA29" i="95" s="1"/>
  <c r="BB29" i="95" a="1"/>
  <c r="BB29" i="95" s="1"/>
  <c r="BC29" i="95" a="1"/>
  <c r="BC29" i="95" s="1"/>
  <c r="BD29" i="95" a="1"/>
  <c r="BD29" i="95" s="1"/>
  <c r="BE29" i="95" a="1"/>
  <c r="BE29" i="95" s="1"/>
  <c r="BF29" i="95" a="1"/>
  <c r="BF29" i="95" s="1"/>
  <c r="BG29" i="95" a="1"/>
  <c r="BG29" i="95" s="1"/>
  <c r="BH29" i="95" a="1"/>
  <c r="BH29" i="95" s="1"/>
  <c r="BI29" i="95" a="1"/>
  <c r="BI29" i="95" s="1"/>
  <c r="BJ29" i="95" a="1"/>
  <c r="BJ29" i="95" s="1"/>
  <c r="BK29" i="95" a="1"/>
  <c r="BK29" i="95" s="1"/>
  <c r="BL29" i="95" a="1"/>
  <c r="BL29" i="95" s="1"/>
  <c r="BM29" i="95" a="1"/>
  <c r="BM29" i="95" s="1"/>
  <c r="BN29" i="95" a="1"/>
  <c r="BN29" i="95" s="1"/>
  <c r="BO29" i="95" a="1"/>
  <c r="BO29" i="95" s="1"/>
  <c r="BP29" i="95" a="1"/>
  <c r="BP29" i="95" s="1"/>
  <c r="BQ29" i="95" a="1"/>
  <c r="BQ29" i="95" s="1"/>
  <c r="BR29" i="95" a="1"/>
  <c r="BR29" i="95" s="1"/>
  <c r="BS29" i="95" a="1"/>
  <c r="BS29" i="95" s="1"/>
  <c r="BT29" i="95" a="1"/>
  <c r="BT29" i="95" s="1"/>
  <c r="BU29" i="95" a="1"/>
  <c r="BU29" i="95" s="1"/>
  <c r="BV29" i="95" a="1"/>
  <c r="BV29" i="95" s="1"/>
  <c r="BW29" i="95" a="1"/>
  <c r="BW29" i="95" s="1"/>
  <c r="BX29" i="95" a="1"/>
  <c r="BX29" i="95" s="1"/>
  <c r="BY29" i="95" a="1"/>
  <c r="BY29" i="95" s="1"/>
  <c r="BZ29" i="95" a="1"/>
  <c r="BZ29" i="95" s="1"/>
  <c r="CA29" i="95" a="1"/>
  <c r="CA29" i="95" s="1"/>
  <c r="CB29" i="95" a="1"/>
  <c r="CB29" i="95" s="1"/>
  <c r="CC29" i="95" a="1"/>
  <c r="CC29" i="95" s="1"/>
  <c r="CD29" i="95" a="1"/>
  <c r="CD29" i="95" s="1"/>
  <c r="CE29" i="95" a="1"/>
  <c r="CE29" i="95" s="1"/>
  <c r="CF29" i="95" a="1"/>
  <c r="CF29" i="95" s="1"/>
  <c r="CG29" i="95" a="1"/>
  <c r="CG29" i="95" s="1"/>
  <c r="CH29" i="95" a="1"/>
  <c r="CH29" i="95" s="1"/>
  <c r="CI29" i="95" a="1"/>
  <c r="CI29" i="95" s="1"/>
  <c r="CJ29" i="95" a="1"/>
  <c r="CJ29" i="95" s="1"/>
  <c r="CK29" i="95" a="1"/>
  <c r="CK29" i="95" s="1"/>
  <c r="CL29" i="95" a="1"/>
  <c r="CL29" i="95" s="1"/>
  <c r="CM29" i="95" a="1"/>
  <c r="CM29" i="95" s="1"/>
  <c r="CN29" i="95" a="1"/>
  <c r="CN29" i="95" s="1"/>
  <c r="CO29" i="95" a="1"/>
  <c r="CO29" i="95" s="1"/>
  <c r="CP29" i="95" a="1"/>
  <c r="CP29" i="95" s="1"/>
  <c r="CQ29" i="95" a="1"/>
  <c r="CQ29" i="95" s="1"/>
  <c r="CR29" i="95" a="1"/>
  <c r="CR29" i="95" s="1"/>
  <c r="CS29" i="95" a="1"/>
  <c r="CS29" i="95" s="1"/>
  <c r="CT29" i="95" a="1"/>
  <c r="CT29" i="95" s="1"/>
  <c r="CU29" i="95" a="1"/>
  <c r="CU29" i="95" s="1"/>
  <c r="CV29" i="95" a="1"/>
  <c r="CV29" i="95" s="1"/>
  <c r="CW29" i="95" a="1"/>
  <c r="CW29" i="95" s="1"/>
  <c r="CX29" i="95" a="1"/>
  <c r="CX29" i="95" s="1"/>
  <c r="CY29" i="95" a="1"/>
  <c r="CY29" i="95" s="1"/>
  <c r="E30" i="95" a="1"/>
  <c r="E30" i="95" s="1"/>
  <c r="F30" i="95" a="1"/>
  <c r="F30" i="95" s="1"/>
  <c r="G30" i="95" a="1"/>
  <c r="G30" i="95" s="1"/>
  <c r="H30" i="95" a="1"/>
  <c r="H30" i="95" s="1"/>
  <c r="I30" i="95" a="1"/>
  <c r="I30" i="95" s="1"/>
  <c r="J30" i="95" a="1"/>
  <c r="J30" i="95" s="1"/>
  <c r="K30" i="95" a="1"/>
  <c r="K30" i="95" s="1"/>
  <c r="L30" i="95" a="1"/>
  <c r="L30" i="95" s="1"/>
  <c r="M30" i="95" a="1"/>
  <c r="M30" i="95" s="1"/>
  <c r="N30" i="95" a="1"/>
  <c r="N30" i="95" s="1"/>
  <c r="O30" i="95" a="1"/>
  <c r="O30" i="95" s="1"/>
  <c r="P30" i="95" a="1"/>
  <c r="P30" i="95" s="1"/>
  <c r="Q30" i="95" a="1"/>
  <c r="Q30" i="95" s="1"/>
  <c r="R30" i="95" a="1"/>
  <c r="R30" i="95" s="1"/>
  <c r="S30" i="95" a="1"/>
  <c r="S30" i="95" s="1"/>
  <c r="T30" i="95" a="1"/>
  <c r="T30" i="95" s="1"/>
  <c r="U30" i="95" a="1"/>
  <c r="U30" i="95" s="1"/>
  <c r="V30" i="95" a="1"/>
  <c r="V30" i="95" s="1"/>
  <c r="W30" i="95" a="1"/>
  <c r="W30" i="95" s="1"/>
  <c r="X30" i="95" a="1"/>
  <c r="X30" i="95" s="1"/>
  <c r="Y30" i="95" a="1"/>
  <c r="Y30" i="95" s="1"/>
  <c r="Z30" i="95" a="1"/>
  <c r="Z30" i="95" s="1"/>
  <c r="AA30" i="95" a="1"/>
  <c r="AA30" i="95" s="1"/>
  <c r="AB30" i="95" a="1"/>
  <c r="AB30" i="95" s="1"/>
  <c r="AC30" i="95" a="1"/>
  <c r="AC30" i="95" s="1"/>
  <c r="AD30" i="95" a="1"/>
  <c r="AD30" i="95" s="1"/>
  <c r="AE30" i="95" a="1"/>
  <c r="AE30" i="95" s="1"/>
  <c r="AF30" i="95" a="1"/>
  <c r="AF30" i="95" s="1"/>
  <c r="AG30" i="95" a="1"/>
  <c r="AG30" i="95" s="1"/>
  <c r="AH30" i="95" a="1"/>
  <c r="AH30" i="95" s="1"/>
  <c r="AI30" i="95" a="1"/>
  <c r="AI30" i="95" s="1"/>
  <c r="AJ30" i="95" a="1"/>
  <c r="AJ30" i="95" s="1"/>
  <c r="AK30" i="95" a="1"/>
  <c r="AK30" i="95" s="1"/>
  <c r="AL30" i="95" a="1"/>
  <c r="AL30" i="95" s="1"/>
  <c r="AM30" i="95" a="1"/>
  <c r="AM30" i="95" s="1"/>
  <c r="AN30" i="95" a="1"/>
  <c r="AN30" i="95" s="1"/>
  <c r="AO30" i="95" a="1"/>
  <c r="AO30" i="95" s="1"/>
  <c r="AP30" i="95" a="1"/>
  <c r="AP30" i="95" s="1"/>
  <c r="AQ30" i="95" a="1"/>
  <c r="AQ30" i="95" s="1"/>
  <c r="AR30" i="95" a="1"/>
  <c r="AR30" i="95" s="1"/>
  <c r="AS30" i="95" a="1"/>
  <c r="AS30" i="95" s="1"/>
  <c r="AT30" i="95" a="1"/>
  <c r="AT30" i="95" s="1"/>
  <c r="AU30" i="95" a="1"/>
  <c r="AU30" i="95" s="1"/>
  <c r="AV30" i="95" a="1"/>
  <c r="AV30" i="95" s="1"/>
  <c r="AW30" i="95" a="1"/>
  <c r="AW30" i="95" s="1"/>
  <c r="AX30" i="95" a="1"/>
  <c r="AX30" i="95" s="1"/>
  <c r="AY30" i="95" a="1"/>
  <c r="AY30" i="95" s="1"/>
  <c r="AZ30" i="95" a="1"/>
  <c r="AZ30" i="95" s="1"/>
  <c r="BA30" i="95" a="1"/>
  <c r="BA30" i="95" s="1"/>
  <c r="BB30" i="95" a="1"/>
  <c r="BB30" i="95" s="1"/>
  <c r="BC30" i="95" a="1"/>
  <c r="BC30" i="95" s="1"/>
  <c r="BD30" i="95" a="1"/>
  <c r="BD30" i="95" s="1"/>
  <c r="BE30" i="95" a="1"/>
  <c r="BE30" i="95" s="1"/>
  <c r="BF30" i="95" a="1"/>
  <c r="BF30" i="95" s="1"/>
  <c r="BG30" i="95" a="1"/>
  <c r="BG30" i="95" s="1"/>
  <c r="BH30" i="95" a="1"/>
  <c r="BH30" i="95" s="1"/>
  <c r="BI30" i="95" a="1"/>
  <c r="BI30" i="95" s="1"/>
  <c r="BJ30" i="95" a="1"/>
  <c r="BJ30" i="95" s="1"/>
  <c r="BK30" i="95" a="1"/>
  <c r="BK30" i="95" s="1"/>
  <c r="BL30" i="95" a="1"/>
  <c r="BL30" i="95" s="1"/>
  <c r="BM30" i="95" a="1"/>
  <c r="BM30" i="95" s="1"/>
  <c r="BN30" i="95" a="1"/>
  <c r="BN30" i="95" s="1"/>
  <c r="BO30" i="95" a="1"/>
  <c r="BO30" i="95" s="1"/>
  <c r="BP30" i="95" a="1"/>
  <c r="BP30" i="95" s="1"/>
  <c r="BQ30" i="95" a="1"/>
  <c r="BQ30" i="95" s="1"/>
  <c r="BR30" i="95" a="1"/>
  <c r="BR30" i="95" s="1"/>
  <c r="BS30" i="95" a="1"/>
  <c r="BS30" i="95" s="1"/>
  <c r="BT30" i="95" a="1"/>
  <c r="BT30" i="95" s="1"/>
  <c r="BU30" i="95" a="1"/>
  <c r="BU30" i="95" s="1"/>
  <c r="BV30" i="95" a="1"/>
  <c r="BV30" i="95" s="1"/>
  <c r="BW30" i="95" a="1"/>
  <c r="BW30" i="95" s="1"/>
  <c r="BX30" i="95" a="1"/>
  <c r="BX30" i="95" s="1"/>
  <c r="BY30" i="95" a="1"/>
  <c r="BY30" i="95" s="1"/>
  <c r="BZ30" i="95" a="1"/>
  <c r="BZ30" i="95" s="1"/>
  <c r="CA30" i="95" a="1"/>
  <c r="CA30" i="95" s="1"/>
  <c r="CB30" i="95" a="1"/>
  <c r="CB30" i="95" s="1"/>
  <c r="CC30" i="95" a="1"/>
  <c r="CC30" i="95" s="1"/>
  <c r="CD30" i="95" a="1"/>
  <c r="CD30" i="95" s="1"/>
  <c r="CE30" i="95" a="1"/>
  <c r="CE30" i="95" s="1"/>
  <c r="CF30" i="95" a="1"/>
  <c r="CF30" i="95" s="1"/>
  <c r="CG30" i="95" a="1"/>
  <c r="CG30" i="95" s="1"/>
  <c r="CH30" i="95" a="1"/>
  <c r="CH30" i="95" s="1"/>
  <c r="CI30" i="95" a="1"/>
  <c r="CI30" i="95" s="1"/>
  <c r="CJ30" i="95" a="1"/>
  <c r="CJ30" i="95" s="1"/>
  <c r="CK30" i="95" a="1"/>
  <c r="CK30" i="95" s="1"/>
  <c r="CL30" i="95" a="1"/>
  <c r="CL30" i="95" s="1"/>
  <c r="CM30" i="95" a="1"/>
  <c r="CM30" i="95" s="1"/>
  <c r="CN30" i="95" a="1"/>
  <c r="CN30" i="95" s="1"/>
  <c r="CO30" i="95" a="1"/>
  <c r="CO30" i="95" s="1"/>
  <c r="CP30" i="95" a="1"/>
  <c r="CP30" i="95" s="1"/>
  <c r="CQ30" i="95" a="1"/>
  <c r="CQ30" i="95" s="1"/>
  <c r="CR30" i="95" a="1"/>
  <c r="CR30" i="95" s="1"/>
  <c r="CS30" i="95" a="1"/>
  <c r="CS30" i="95" s="1"/>
  <c r="CT30" i="95" a="1"/>
  <c r="CT30" i="95" s="1"/>
  <c r="CU30" i="95" a="1"/>
  <c r="CU30" i="95" s="1"/>
  <c r="CV30" i="95" a="1"/>
  <c r="CV30" i="95" s="1"/>
  <c r="CW30" i="95" a="1"/>
  <c r="CW30" i="95" s="1"/>
  <c r="CX30" i="95" a="1"/>
  <c r="CX30" i="95" s="1"/>
  <c r="CY30" i="95" a="1"/>
  <c r="CY30" i="95" s="1"/>
  <c r="E31" i="95" a="1"/>
  <c r="E31" i="95" s="1"/>
  <c r="F31" i="95" a="1"/>
  <c r="F31" i="95" s="1"/>
  <c r="G31" i="95" a="1"/>
  <c r="G31" i="95" s="1"/>
  <c r="H31" i="95" a="1"/>
  <c r="H31" i="95" s="1"/>
  <c r="I31" i="95" a="1"/>
  <c r="I31" i="95" s="1"/>
  <c r="J31" i="95" a="1"/>
  <c r="J31" i="95" s="1"/>
  <c r="K31" i="95" a="1"/>
  <c r="K31" i="95" s="1"/>
  <c r="L31" i="95" a="1"/>
  <c r="L31" i="95" s="1"/>
  <c r="M31" i="95" a="1"/>
  <c r="M31" i="95" s="1"/>
  <c r="N31" i="95" a="1"/>
  <c r="N31" i="95" s="1"/>
  <c r="O31" i="95" a="1"/>
  <c r="O31" i="95" s="1"/>
  <c r="P31" i="95" a="1"/>
  <c r="P31" i="95" s="1"/>
  <c r="Q31" i="95" a="1"/>
  <c r="Q31" i="95" s="1"/>
  <c r="R31" i="95" a="1"/>
  <c r="R31" i="95" s="1"/>
  <c r="S31" i="95" a="1"/>
  <c r="S31" i="95" s="1"/>
  <c r="T31" i="95" a="1"/>
  <c r="T31" i="95" s="1"/>
  <c r="U31" i="95" a="1"/>
  <c r="U31" i="95" s="1"/>
  <c r="V31" i="95" a="1"/>
  <c r="V31" i="95" s="1"/>
  <c r="W31" i="95" a="1"/>
  <c r="W31" i="95" s="1"/>
  <c r="X31" i="95" a="1"/>
  <c r="X31" i="95" s="1"/>
  <c r="Y31" i="95" a="1"/>
  <c r="Y31" i="95" s="1"/>
  <c r="Z31" i="95" a="1"/>
  <c r="Z31" i="95" s="1"/>
  <c r="AA31" i="95" a="1"/>
  <c r="AA31" i="95" s="1"/>
  <c r="AB31" i="95" a="1"/>
  <c r="AB31" i="95" s="1"/>
  <c r="AC31" i="95" a="1"/>
  <c r="AC31" i="95" s="1"/>
  <c r="AD31" i="95" a="1"/>
  <c r="AD31" i="95" s="1"/>
  <c r="AE31" i="95" a="1"/>
  <c r="AE31" i="95" s="1"/>
  <c r="AF31" i="95" a="1"/>
  <c r="AF31" i="95" s="1"/>
  <c r="AG31" i="95" a="1"/>
  <c r="AG31" i="95" s="1"/>
  <c r="AH31" i="95" a="1"/>
  <c r="AH31" i="95" s="1"/>
  <c r="AI31" i="95" a="1"/>
  <c r="AI31" i="95" s="1"/>
  <c r="AJ31" i="95" a="1"/>
  <c r="AJ31" i="95" s="1"/>
  <c r="AK31" i="95" a="1"/>
  <c r="AK31" i="95" s="1"/>
  <c r="AL31" i="95" a="1"/>
  <c r="AL31" i="95" s="1"/>
  <c r="AM31" i="95" a="1"/>
  <c r="AM31" i="95" s="1"/>
  <c r="AN31" i="95" a="1"/>
  <c r="AN31" i="95" s="1"/>
  <c r="AO31" i="95" a="1"/>
  <c r="AO31" i="95" s="1"/>
  <c r="AP31" i="95" a="1"/>
  <c r="AP31" i="95" s="1"/>
  <c r="AQ31" i="95" a="1"/>
  <c r="AQ31" i="95" s="1"/>
  <c r="AR31" i="95" a="1"/>
  <c r="AR31" i="95" s="1"/>
  <c r="AS31" i="95" a="1"/>
  <c r="AS31" i="95" s="1"/>
  <c r="AT31" i="95" a="1"/>
  <c r="AT31" i="95" s="1"/>
  <c r="AU31" i="95" a="1"/>
  <c r="AU31" i="95" s="1"/>
  <c r="AV31" i="95" a="1"/>
  <c r="AV31" i="95" s="1"/>
  <c r="AW31" i="95" a="1"/>
  <c r="AW31" i="95" s="1"/>
  <c r="AX31" i="95" a="1"/>
  <c r="AX31" i="95" s="1"/>
  <c r="AY31" i="95" a="1"/>
  <c r="AY31" i="95" s="1"/>
  <c r="AZ31" i="95" a="1"/>
  <c r="AZ31" i="95" s="1"/>
  <c r="BA31" i="95" a="1"/>
  <c r="BA31" i="95" s="1"/>
  <c r="BB31" i="95" a="1"/>
  <c r="BB31" i="95" s="1"/>
  <c r="BC31" i="95" a="1"/>
  <c r="BC31" i="95" s="1"/>
  <c r="BD31" i="95" a="1"/>
  <c r="BD31" i="95" s="1"/>
  <c r="BE31" i="95" a="1"/>
  <c r="BE31" i="95" s="1"/>
  <c r="BF31" i="95" a="1"/>
  <c r="BF31" i="95" s="1"/>
  <c r="BG31" i="95" a="1"/>
  <c r="BG31" i="95" s="1"/>
  <c r="BH31" i="95" a="1"/>
  <c r="BH31" i="95" s="1"/>
  <c r="BI31" i="95" a="1"/>
  <c r="BI31" i="95" s="1"/>
  <c r="BJ31" i="95" a="1"/>
  <c r="BJ31" i="95" s="1"/>
  <c r="BK31" i="95" a="1"/>
  <c r="BK31" i="95" s="1"/>
  <c r="BL31" i="95" a="1"/>
  <c r="BL31" i="95" s="1"/>
  <c r="BM31" i="95" a="1"/>
  <c r="BM31" i="95" s="1"/>
  <c r="BN31" i="95" a="1"/>
  <c r="BN31" i="95" s="1"/>
  <c r="BO31" i="95" a="1"/>
  <c r="BO31" i="95" s="1"/>
  <c r="BP31" i="95" a="1"/>
  <c r="BP31" i="95" s="1"/>
  <c r="BQ31" i="95" a="1"/>
  <c r="BQ31" i="95" s="1"/>
  <c r="BR31" i="95" a="1"/>
  <c r="BR31" i="95" s="1"/>
  <c r="BS31" i="95" a="1"/>
  <c r="BS31" i="95" s="1"/>
  <c r="BT31" i="95" a="1"/>
  <c r="BT31" i="95" s="1"/>
  <c r="BU31" i="95" a="1"/>
  <c r="BU31" i="95" s="1"/>
  <c r="BV31" i="95" a="1"/>
  <c r="BV31" i="95" s="1"/>
  <c r="BW31" i="95" a="1"/>
  <c r="BW31" i="95" s="1"/>
  <c r="BX31" i="95" a="1"/>
  <c r="BX31" i="95" s="1"/>
  <c r="BY31" i="95" a="1"/>
  <c r="BY31" i="95" s="1"/>
  <c r="BZ31" i="95" a="1"/>
  <c r="BZ31" i="95" s="1"/>
  <c r="CA31" i="95" a="1"/>
  <c r="CA31" i="95" s="1"/>
  <c r="CB31" i="95" a="1"/>
  <c r="CB31" i="95" s="1"/>
  <c r="CC31" i="95" a="1"/>
  <c r="CC31" i="95" s="1"/>
  <c r="CD31" i="95" a="1"/>
  <c r="CD31" i="95" s="1"/>
  <c r="CE31" i="95" a="1"/>
  <c r="CE31" i="95" s="1"/>
  <c r="CF31" i="95" a="1"/>
  <c r="CF31" i="95" s="1"/>
  <c r="CG31" i="95" a="1"/>
  <c r="CG31" i="95" s="1"/>
  <c r="CH31" i="95" a="1"/>
  <c r="CH31" i="95" s="1"/>
  <c r="CI31" i="95" a="1"/>
  <c r="CI31" i="95" s="1"/>
  <c r="CJ31" i="95" a="1"/>
  <c r="CJ31" i="95" s="1"/>
  <c r="CK31" i="95" a="1"/>
  <c r="CK31" i="95" s="1"/>
  <c r="CL31" i="95" a="1"/>
  <c r="CL31" i="95" s="1"/>
  <c r="CM31" i="95" a="1"/>
  <c r="CM31" i="95" s="1"/>
  <c r="CN31" i="95" a="1"/>
  <c r="CN31" i="95" s="1"/>
  <c r="CO31" i="95" a="1"/>
  <c r="CO31" i="95" s="1"/>
  <c r="CP31" i="95" a="1"/>
  <c r="CP31" i="95" s="1"/>
  <c r="CQ31" i="95" a="1"/>
  <c r="CQ31" i="95" s="1"/>
  <c r="CR31" i="95" a="1"/>
  <c r="CR31" i="95" s="1"/>
  <c r="CS31" i="95" a="1"/>
  <c r="CS31" i="95" s="1"/>
  <c r="CT31" i="95" a="1"/>
  <c r="CT31" i="95" s="1"/>
  <c r="CU31" i="95" a="1"/>
  <c r="CU31" i="95" s="1"/>
  <c r="CV31" i="95" a="1"/>
  <c r="CV31" i="95" s="1"/>
  <c r="CW31" i="95" a="1"/>
  <c r="CW31" i="95" s="1"/>
  <c r="CX31" i="95" a="1"/>
  <c r="CX31" i="95" s="1"/>
  <c r="CY31" i="95" a="1"/>
  <c r="CY31" i="95" s="1"/>
  <c r="E32" i="95" a="1"/>
  <c r="E32" i="95" s="1"/>
  <c r="F32" i="95" a="1"/>
  <c r="F32" i="95" s="1"/>
  <c r="G32" i="95" a="1"/>
  <c r="G32" i="95" s="1"/>
  <c r="H32" i="95" a="1"/>
  <c r="H32" i="95" s="1"/>
  <c r="I32" i="95" a="1"/>
  <c r="I32" i="95" s="1"/>
  <c r="J32" i="95" a="1"/>
  <c r="J32" i="95" s="1"/>
  <c r="K32" i="95" a="1"/>
  <c r="K32" i="95" s="1"/>
  <c r="L32" i="95" a="1"/>
  <c r="L32" i="95" s="1"/>
  <c r="M32" i="95" a="1"/>
  <c r="M32" i="95" s="1"/>
  <c r="N32" i="95" a="1"/>
  <c r="N32" i="95" s="1"/>
  <c r="O32" i="95" a="1"/>
  <c r="O32" i="95" s="1"/>
  <c r="P32" i="95" a="1"/>
  <c r="P32" i="95" s="1"/>
  <c r="Q32" i="95" a="1"/>
  <c r="Q32" i="95" s="1"/>
  <c r="R32" i="95" a="1"/>
  <c r="R32" i="95" s="1"/>
  <c r="S32" i="95" a="1"/>
  <c r="S32" i="95" s="1"/>
  <c r="T32" i="95" a="1"/>
  <c r="T32" i="95" s="1"/>
  <c r="U32" i="95" a="1"/>
  <c r="U32" i="95" s="1"/>
  <c r="V32" i="95" a="1"/>
  <c r="V32" i="95" s="1"/>
  <c r="W32" i="95" a="1"/>
  <c r="W32" i="95" s="1"/>
  <c r="X32" i="95" a="1"/>
  <c r="X32" i="95" s="1"/>
  <c r="Y32" i="95" a="1"/>
  <c r="Y32" i="95" s="1"/>
  <c r="Z32" i="95" a="1"/>
  <c r="Z32" i="95" s="1"/>
  <c r="AA32" i="95" a="1"/>
  <c r="AA32" i="95" s="1"/>
  <c r="AB32" i="95" a="1"/>
  <c r="AB32" i="95" s="1"/>
  <c r="AC32" i="95" a="1"/>
  <c r="AC32" i="95" s="1"/>
  <c r="AD32" i="95" a="1"/>
  <c r="AD32" i="95" s="1"/>
  <c r="AE32" i="95" a="1"/>
  <c r="AE32" i="95" s="1"/>
  <c r="AF32" i="95" a="1"/>
  <c r="AF32" i="95" s="1"/>
  <c r="AG32" i="95" a="1"/>
  <c r="AG32" i="95" s="1"/>
  <c r="AH32" i="95" a="1"/>
  <c r="AH32" i="95" s="1"/>
  <c r="AI32" i="95" a="1"/>
  <c r="AI32" i="95" s="1"/>
  <c r="AJ32" i="95" a="1"/>
  <c r="AJ32" i="95" s="1"/>
  <c r="AK32" i="95" a="1"/>
  <c r="AK32" i="95" s="1"/>
  <c r="AL32" i="95" a="1"/>
  <c r="AL32" i="95" s="1"/>
  <c r="AM32" i="95" a="1"/>
  <c r="AM32" i="95" s="1"/>
  <c r="AN32" i="95" a="1"/>
  <c r="AN32" i="95" s="1"/>
  <c r="AO32" i="95" a="1"/>
  <c r="AO32" i="95" s="1"/>
  <c r="AP32" i="95" a="1"/>
  <c r="AP32" i="95" s="1"/>
  <c r="AQ32" i="95" a="1"/>
  <c r="AQ32" i="95" s="1"/>
  <c r="AR32" i="95" a="1"/>
  <c r="AR32" i="95" s="1"/>
  <c r="AS32" i="95" a="1"/>
  <c r="AS32" i="95" s="1"/>
  <c r="AT32" i="95" a="1"/>
  <c r="AT32" i="95" s="1"/>
  <c r="AU32" i="95" a="1"/>
  <c r="AU32" i="95" s="1"/>
  <c r="AV32" i="95" a="1"/>
  <c r="AV32" i="95" s="1"/>
  <c r="AW32" i="95" a="1"/>
  <c r="AW32" i="95" s="1"/>
  <c r="AX32" i="95" a="1"/>
  <c r="AX32" i="95" s="1"/>
  <c r="AY32" i="95" a="1"/>
  <c r="AY32" i="95" s="1"/>
  <c r="AZ32" i="95" a="1"/>
  <c r="AZ32" i="95" s="1"/>
  <c r="BA32" i="95" a="1"/>
  <c r="BA32" i="95" s="1"/>
  <c r="BB32" i="95" a="1"/>
  <c r="BB32" i="95" s="1"/>
  <c r="BC32" i="95" a="1"/>
  <c r="BC32" i="95" s="1"/>
  <c r="BD32" i="95" a="1"/>
  <c r="BD32" i="95" s="1"/>
  <c r="BE32" i="95" a="1"/>
  <c r="BE32" i="95" s="1"/>
  <c r="BF32" i="95" a="1"/>
  <c r="BF32" i="95" s="1"/>
  <c r="BG32" i="95" a="1"/>
  <c r="BG32" i="95" s="1"/>
  <c r="BH32" i="95" a="1"/>
  <c r="BH32" i="95" s="1"/>
  <c r="BI32" i="95" a="1"/>
  <c r="BI32" i="95" s="1"/>
  <c r="BJ32" i="95" a="1"/>
  <c r="BJ32" i="95" s="1"/>
  <c r="BK32" i="95" a="1"/>
  <c r="BK32" i="95" s="1"/>
  <c r="BL32" i="95" a="1"/>
  <c r="BL32" i="95" s="1"/>
  <c r="BM32" i="95" a="1"/>
  <c r="BM32" i="95" s="1"/>
  <c r="BN32" i="95" a="1"/>
  <c r="BN32" i="95" s="1"/>
  <c r="BO32" i="95" a="1"/>
  <c r="BO32" i="95" s="1"/>
  <c r="BP32" i="95" a="1"/>
  <c r="BP32" i="95" s="1"/>
  <c r="BQ32" i="95" a="1"/>
  <c r="BQ32" i="95" s="1"/>
  <c r="BR32" i="95" a="1"/>
  <c r="BR32" i="95" s="1"/>
  <c r="BS32" i="95" a="1"/>
  <c r="BS32" i="95" s="1"/>
  <c r="BT32" i="95" a="1"/>
  <c r="BT32" i="95" s="1"/>
  <c r="BU32" i="95" a="1"/>
  <c r="BU32" i="95" s="1"/>
  <c r="BV32" i="95" a="1"/>
  <c r="BV32" i="95" s="1"/>
  <c r="BW32" i="95" a="1"/>
  <c r="BW32" i="95" s="1"/>
  <c r="BX32" i="95" a="1"/>
  <c r="BX32" i="95" s="1"/>
  <c r="BY32" i="95" a="1"/>
  <c r="BY32" i="95" s="1"/>
  <c r="BZ32" i="95" a="1"/>
  <c r="BZ32" i="95" s="1"/>
  <c r="CA32" i="95" a="1"/>
  <c r="CA32" i="95" s="1"/>
  <c r="CB32" i="95" a="1"/>
  <c r="CB32" i="95" s="1"/>
  <c r="CC32" i="95" a="1"/>
  <c r="CC32" i="95" s="1"/>
  <c r="CD32" i="95" a="1"/>
  <c r="CD32" i="95" s="1"/>
  <c r="CE32" i="95" a="1"/>
  <c r="CE32" i="95" s="1"/>
  <c r="CF32" i="95" a="1"/>
  <c r="CF32" i="95" s="1"/>
  <c r="CG32" i="95" a="1"/>
  <c r="CG32" i="95" s="1"/>
  <c r="CH32" i="95" a="1"/>
  <c r="CH32" i="95" s="1"/>
  <c r="CI32" i="95" a="1"/>
  <c r="CI32" i="95" s="1"/>
  <c r="CJ32" i="95" a="1"/>
  <c r="CJ32" i="95" s="1"/>
  <c r="CK32" i="95" a="1"/>
  <c r="CK32" i="95" s="1"/>
  <c r="CL32" i="95" a="1"/>
  <c r="CL32" i="95" s="1"/>
  <c r="CM32" i="95" a="1"/>
  <c r="CM32" i="95" s="1"/>
  <c r="CN32" i="95" a="1"/>
  <c r="CN32" i="95" s="1"/>
  <c r="CO32" i="95" a="1"/>
  <c r="CO32" i="95" s="1"/>
  <c r="CP32" i="95" a="1"/>
  <c r="CP32" i="95" s="1"/>
  <c r="CQ32" i="95" a="1"/>
  <c r="CQ32" i="95" s="1"/>
  <c r="CR32" i="95" a="1"/>
  <c r="CR32" i="95" s="1"/>
  <c r="CS32" i="95" a="1"/>
  <c r="CS32" i="95" s="1"/>
  <c r="CT32" i="95" a="1"/>
  <c r="CT32" i="95" s="1"/>
  <c r="CU32" i="95" a="1"/>
  <c r="CU32" i="95" s="1"/>
  <c r="CV32" i="95" a="1"/>
  <c r="CV32" i="95" s="1"/>
  <c r="CW32" i="95" a="1"/>
  <c r="CW32" i="95" s="1"/>
  <c r="CX32" i="95" a="1"/>
  <c r="CX32" i="95" s="1"/>
  <c r="CY32" i="95" a="1"/>
  <c r="CY32" i="95" s="1"/>
  <c r="E33" i="95" a="1"/>
  <c r="E33" i="95" s="1"/>
  <c r="F33" i="95" a="1"/>
  <c r="F33" i="95" s="1"/>
  <c r="G33" i="95" a="1"/>
  <c r="G33" i="95" s="1"/>
  <c r="H33" i="95" a="1"/>
  <c r="H33" i="95" s="1"/>
  <c r="I33" i="95" a="1"/>
  <c r="I33" i="95" s="1"/>
  <c r="J33" i="95" a="1"/>
  <c r="J33" i="95" s="1"/>
  <c r="K33" i="95" a="1"/>
  <c r="K33" i="95" s="1"/>
  <c r="L33" i="95" a="1"/>
  <c r="L33" i="95" s="1"/>
  <c r="M33" i="95" a="1"/>
  <c r="M33" i="95" s="1"/>
  <c r="N33" i="95" a="1"/>
  <c r="N33" i="95" s="1"/>
  <c r="O33" i="95" a="1"/>
  <c r="O33" i="95" s="1"/>
  <c r="P33" i="95" a="1"/>
  <c r="P33" i="95" s="1"/>
  <c r="Q33" i="95" a="1"/>
  <c r="Q33" i="95" s="1"/>
  <c r="R33" i="95" a="1"/>
  <c r="R33" i="95" s="1"/>
  <c r="S33" i="95" a="1"/>
  <c r="S33" i="95" s="1"/>
  <c r="T33" i="95" a="1"/>
  <c r="T33" i="95" s="1"/>
  <c r="U33" i="95" a="1"/>
  <c r="U33" i="95" s="1"/>
  <c r="V33" i="95" a="1"/>
  <c r="V33" i="95" s="1"/>
  <c r="W33" i="95" a="1"/>
  <c r="W33" i="95" s="1"/>
  <c r="X33" i="95" a="1"/>
  <c r="X33" i="95" s="1"/>
  <c r="Y33" i="95" a="1"/>
  <c r="Y33" i="95" s="1"/>
  <c r="Z33" i="95" a="1"/>
  <c r="Z33" i="95" s="1"/>
  <c r="AA33" i="95" a="1"/>
  <c r="AA33" i="95" s="1"/>
  <c r="AB33" i="95" a="1"/>
  <c r="AB33" i="95" s="1"/>
  <c r="AC33" i="95" a="1"/>
  <c r="AC33" i="95" s="1"/>
  <c r="AD33" i="95" a="1"/>
  <c r="AD33" i="95" s="1"/>
  <c r="AE33" i="95" a="1"/>
  <c r="AE33" i="95" s="1"/>
  <c r="AF33" i="95" a="1"/>
  <c r="AF33" i="95" s="1"/>
  <c r="AG33" i="95" a="1"/>
  <c r="AG33" i="95" s="1"/>
  <c r="AH33" i="95" a="1"/>
  <c r="AH33" i="95" s="1"/>
  <c r="AI33" i="95" a="1"/>
  <c r="AI33" i="95" s="1"/>
  <c r="AJ33" i="95" a="1"/>
  <c r="AJ33" i="95" s="1"/>
  <c r="AK33" i="95" a="1"/>
  <c r="AK33" i="95" s="1"/>
  <c r="AL33" i="95" a="1"/>
  <c r="AL33" i="95" s="1"/>
  <c r="AM33" i="95" a="1"/>
  <c r="AM33" i="95" s="1"/>
  <c r="AN33" i="95" a="1"/>
  <c r="AN33" i="95" s="1"/>
  <c r="AO33" i="95" a="1"/>
  <c r="AO33" i="95" s="1"/>
  <c r="AP33" i="95" a="1"/>
  <c r="AP33" i="95" s="1"/>
  <c r="AQ33" i="95" a="1"/>
  <c r="AQ33" i="95" s="1"/>
  <c r="AR33" i="95" a="1"/>
  <c r="AR33" i="95" s="1"/>
  <c r="AS33" i="95" a="1"/>
  <c r="AS33" i="95" s="1"/>
  <c r="AT33" i="95" a="1"/>
  <c r="AT33" i="95" s="1"/>
  <c r="AU33" i="95" a="1"/>
  <c r="AU33" i="95" s="1"/>
  <c r="AV33" i="95" a="1"/>
  <c r="AV33" i="95" s="1"/>
  <c r="AW33" i="95" a="1"/>
  <c r="AW33" i="95" s="1"/>
  <c r="AX33" i="95" a="1"/>
  <c r="AX33" i="95" s="1"/>
  <c r="AY33" i="95" a="1"/>
  <c r="AY33" i="95" s="1"/>
  <c r="AZ33" i="95" a="1"/>
  <c r="AZ33" i="95" s="1"/>
  <c r="BA33" i="95" a="1"/>
  <c r="BA33" i="95" s="1"/>
  <c r="BB33" i="95" a="1"/>
  <c r="BB33" i="95" s="1"/>
  <c r="BC33" i="95" a="1"/>
  <c r="BC33" i="95" s="1"/>
  <c r="BD33" i="95" a="1"/>
  <c r="BD33" i="95" s="1"/>
  <c r="BE33" i="95" a="1"/>
  <c r="BE33" i="95" s="1"/>
  <c r="BF33" i="95" a="1"/>
  <c r="BF33" i="95" s="1"/>
  <c r="BG33" i="95" a="1"/>
  <c r="BG33" i="95" s="1"/>
  <c r="BH33" i="95" a="1"/>
  <c r="BH33" i="95" s="1"/>
  <c r="BI33" i="95" a="1"/>
  <c r="BI33" i="95" s="1"/>
  <c r="BJ33" i="95" a="1"/>
  <c r="BJ33" i="95" s="1"/>
  <c r="BK33" i="95" a="1"/>
  <c r="BK33" i="95" s="1"/>
  <c r="BL33" i="95" a="1"/>
  <c r="BL33" i="95" s="1"/>
  <c r="BM33" i="95" a="1"/>
  <c r="BM33" i="95" s="1"/>
  <c r="BN33" i="95" a="1"/>
  <c r="BN33" i="95" s="1"/>
  <c r="BO33" i="95" a="1"/>
  <c r="BO33" i="95" s="1"/>
  <c r="BP33" i="95" a="1"/>
  <c r="BP33" i="95" s="1"/>
  <c r="BQ33" i="95" a="1"/>
  <c r="BQ33" i="95" s="1"/>
  <c r="BR33" i="95" a="1"/>
  <c r="BR33" i="95" s="1"/>
  <c r="BS33" i="95" a="1"/>
  <c r="BS33" i="95" s="1"/>
  <c r="BT33" i="95" a="1"/>
  <c r="BT33" i="95" s="1"/>
  <c r="BU33" i="95" a="1"/>
  <c r="BU33" i="95" s="1"/>
  <c r="BV33" i="95" a="1"/>
  <c r="BV33" i="95" s="1"/>
  <c r="BW33" i="95" a="1"/>
  <c r="BW33" i="95" s="1"/>
  <c r="BX33" i="95" a="1"/>
  <c r="BX33" i="95" s="1"/>
  <c r="BY33" i="95" a="1"/>
  <c r="BY33" i="95" s="1"/>
  <c r="BZ33" i="95" a="1"/>
  <c r="BZ33" i="95" s="1"/>
  <c r="CA33" i="95" a="1"/>
  <c r="CA33" i="95" s="1"/>
  <c r="CB33" i="95" a="1"/>
  <c r="CB33" i="95" s="1"/>
  <c r="CC33" i="95" a="1"/>
  <c r="CC33" i="95" s="1"/>
  <c r="CD33" i="95" a="1"/>
  <c r="CD33" i="95" s="1"/>
  <c r="CE33" i="95" a="1"/>
  <c r="CE33" i="95" s="1"/>
  <c r="CF33" i="95" a="1"/>
  <c r="CF33" i="95" s="1"/>
  <c r="CG33" i="95" a="1"/>
  <c r="CG33" i="95" s="1"/>
  <c r="CH33" i="95" a="1"/>
  <c r="CH33" i="95" s="1"/>
  <c r="CI33" i="95" a="1"/>
  <c r="CI33" i="95" s="1"/>
  <c r="CJ33" i="95" a="1"/>
  <c r="CJ33" i="95" s="1"/>
  <c r="CK33" i="95" a="1"/>
  <c r="CK33" i="95" s="1"/>
  <c r="CL33" i="95" a="1"/>
  <c r="CL33" i="95" s="1"/>
  <c r="CM33" i="95" a="1"/>
  <c r="CM33" i="95" s="1"/>
  <c r="CN33" i="95" a="1"/>
  <c r="CN33" i="95" s="1"/>
  <c r="CO33" i="95" a="1"/>
  <c r="CO33" i="95" s="1"/>
  <c r="CP33" i="95" a="1"/>
  <c r="CP33" i="95" s="1"/>
  <c r="CQ33" i="95" a="1"/>
  <c r="CQ33" i="95" s="1"/>
  <c r="CR33" i="95" a="1"/>
  <c r="CR33" i="95" s="1"/>
  <c r="CS33" i="95" a="1"/>
  <c r="CS33" i="95" s="1"/>
  <c r="CT33" i="95" a="1"/>
  <c r="CT33" i="95" s="1"/>
  <c r="CU33" i="95" a="1"/>
  <c r="CU33" i="95" s="1"/>
  <c r="CV33" i="95" a="1"/>
  <c r="CV33" i="95" s="1"/>
  <c r="CW33" i="95" a="1"/>
  <c r="CW33" i="95" s="1"/>
  <c r="CX33" i="95" a="1"/>
  <c r="CX33" i="95" s="1"/>
  <c r="CY33" i="95" a="1"/>
  <c r="CY33" i="95" s="1"/>
  <c r="E34" i="95" a="1"/>
  <c r="E34" i="95" s="1"/>
  <c r="F34" i="95" a="1"/>
  <c r="F34" i="95" s="1"/>
  <c r="G34" i="95" a="1"/>
  <c r="G34" i="95" s="1"/>
  <c r="H34" i="95" a="1"/>
  <c r="H34" i="95" s="1"/>
  <c r="I34" i="95" a="1"/>
  <c r="I34" i="95" s="1"/>
  <c r="J34" i="95" a="1"/>
  <c r="J34" i="95" s="1"/>
  <c r="K34" i="95" a="1"/>
  <c r="K34" i="95" s="1"/>
  <c r="L34" i="95" a="1"/>
  <c r="L34" i="95" s="1"/>
  <c r="M34" i="95" a="1"/>
  <c r="M34" i="95" s="1"/>
  <c r="N34" i="95" a="1"/>
  <c r="N34" i="95" s="1"/>
  <c r="O34" i="95" a="1"/>
  <c r="O34" i="95" s="1"/>
  <c r="P34" i="95" a="1"/>
  <c r="P34" i="95" s="1"/>
  <c r="Q34" i="95" a="1"/>
  <c r="Q34" i="95" s="1"/>
  <c r="R34" i="95" a="1"/>
  <c r="R34" i="95" s="1"/>
  <c r="S34" i="95" a="1"/>
  <c r="S34" i="95" s="1"/>
  <c r="T34" i="95" a="1"/>
  <c r="T34" i="95" s="1"/>
  <c r="U34" i="95" a="1"/>
  <c r="U34" i="95" s="1"/>
  <c r="V34" i="95" a="1"/>
  <c r="V34" i="95" s="1"/>
  <c r="W34" i="95" a="1"/>
  <c r="W34" i="95" s="1"/>
  <c r="X34" i="95" a="1"/>
  <c r="X34" i="95" s="1"/>
  <c r="Y34" i="95" a="1"/>
  <c r="Y34" i="95" s="1"/>
  <c r="Z34" i="95" a="1"/>
  <c r="Z34" i="95" s="1"/>
  <c r="AA34" i="95" a="1"/>
  <c r="AA34" i="95" s="1"/>
  <c r="AB34" i="95" a="1"/>
  <c r="AB34" i="95" s="1"/>
  <c r="AC34" i="95" a="1"/>
  <c r="AC34" i="95" s="1"/>
  <c r="AD34" i="95" a="1"/>
  <c r="AD34" i="95" s="1"/>
  <c r="AE34" i="95" a="1"/>
  <c r="AE34" i="95" s="1"/>
  <c r="AF34" i="95" a="1"/>
  <c r="AF34" i="95" s="1"/>
  <c r="AG34" i="95" a="1"/>
  <c r="AG34" i="95" s="1"/>
  <c r="AH34" i="95" a="1"/>
  <c r="AH34" i="95" s="1"/>
  <c r="AI34" i="95" a="1"/>
  <c r="AI34" i="95" s="1"/>
  <c r="AJ34" i="95" a="1"/>
  <c r="AJ34" i="95" s="1"/>
  <c r="AK34" i="95" a="1"/>
  <c r="AK34" i="95" s="1"/>
  <c r="AL34" i="95" a="1"/>
  <c r="AL34" i="95" s="1"/>
  <c r="AM34" i="95" a="1"/>
  <c r="AM34" i="95" s="1"/>
  <c r="AN34" i="95" a="1"/>
  <c r="AN34" i="95" s="1"/>
  <c r="AO34" i="95" a="1"/>
  <c r="AO34" i="95" s="1"/>
  <c r="AP34" i="95" a="1"/>
  <c r="AP34" i="95" s="1"/>
  <c r="AQ34" i="95" a="1"/>
  <c r="AQ34" i="95" s="1"/>
  <c r="AR34" i="95" a="1"/>
  <c r="AR34" i="95" s="1"/>
  <c r="AS34" i="95" a="1"/>
  <c r="AS34" i="95" s="1"/>
  <c r="AT34" i="95" a="1"/>
  <c r="AT34" i="95" s="1"/>
  <c r="AU34" i="95" a="1"/>
  <c r="AU34" i="95" s="1"/>
  <c r="AV34" i="95" a="1"/>
  <c r="AV34" i="95" s="1"/>
  <c r="AW34" i="95" a="1"/>
  <c r="AW34" i="95" s="1"/>
  <c r="AX34" i="95" a="1"/>
  <c r="AX34" i="95" s="1"/>
  <c r="AY34" i="95" a="1"/>
  <c r="AY34" i="95" s="1"/>
  <c r="AZ34" i="95" a="1"/>
  <c r="AZ34" i="95" s="1"/>
  <c r="BA34" i="95" a="1"/>
  <c r="BA34" i="95" s="1"/>
  <c r="BB34" i="95" a="1"/>
  <c r="BB34" i="95" s="1"/>
  <c r="BC34" i="95" a="1"/>
  <c r="BC34" i="95" s="1"/>
  <c r="BD34" i="95" a="1"/>
  <c r="BD34" i="95" s="1"/>
  <c r="BE34" i="95" a="1"/>
  <c r="BE34" i="95" s="1"/>
  <c r="BF34" i="95" a="1"/>
  <c r="BF34" i="95" s="1"/>
  <c r="BG34" i="95" a="1"/>
  <c r="BG34" i="95" s="1"/>
  <c r="BH34" i="95" a="1"/>
  <c r="BH34" i="95" s="1"/>
  <c r="BI34" i="95" a="1"/>
  <c r="BI34" i="95" s="1"/>
  <c r="BJ34" i="95" a="1"/>
  <c r="BJ34" i="95" s="1"/>
  <c r="BK34" i="95" a="1"/>
  <c r="BK34" i="95" s="1"/>
  <c r="BL34" i="95" a="1"/>
  <c r="BL34" i="95" s="1"/>
  <c r="BM34" i="95" a="1"/>
  <c r="BM34" i="95" s="1"/>
  <c r="BN34" i="95" a="1"/>
  <c r="BN34" i="95" s="1"/>
  <c r="BO34" i="95" a="1"/>
  <c r="BO34" i="95" s="1"/>
  <c r="BP34" i="95" a="1"/>
  <c r="BP34" i="95" s="1"/>
  <c r="BQ34" i="95" a="1"/>
  <c r="BQ34" i="95" s="1"/>
  <c r="BR34" i="95" a="1"/>
  <c r="BR34" i="95" s="1"/>
  <c r="BS34" i="95" a="1"/>
  <c r="BS34" i="95" s="1"/>
  <c r="BT34" i="95" a="1"/>
  <c r="BT34" i="95" s="1"/>
  <c r="BU34" i="95" a="1"/>
  <c r="BU34" i="95" s="1"/>
  <c r="BV34" i="95" a="1"/>
  <c r="BV34" i="95" s="1"/>
  <c r="BW34" i="95" a="1"/>
  <c r="BW34" i="95" s="1"/>
  <c r="BX34" i="95" a="1"/>
  <c r="BX34" i="95" s="1"/>
  <c r="BY34" i="95" a="1"/>
  <c r="BY34" i="95" s="1"/>
  <c r="BZ34" i="95" a="1"/>
  <c r="BZ34" i="95" s="1"/>
  <c r="CA34" i="95" a="1"/>
  <c r="CA34" i="95" s="1"/>
  <c r="CB34" i="95" a="1"/>
  <c r="CB34" i="95" s="1"/>
  <c r="CC34" i="95" a="1"/>
  <c r="CC34" i="95" s="1"/>
  <c r="CD34" i="95" a="1"/>
  <c r="CD34" i="95" s="1"/>
  <c r="CE34" i="95" a="1"/>
  <c r="CE34" i="95" s="1"/>
  <c r="CF34" i="95" a="1"/>
  <c r="CF34" i="95" s="1"/>
  <c r="CG34" i="95" a="1"/>
  <c r="CG34" i="95" s="1"/>
  <c r="CH34" i="95" a="1"/>
  <c r="CH34" i="95" s="1"/>
  <c r="CI34" i="95" a="1"/>
  <c r="CI34" i="95" s="1"/>
  <c r="CJ34" i="95" a="1"/>
  <c r="CJ34" i="95" s="1"/>
  <c r="CK34" i="95" a="1"/>
  <c r="CK34" i="95" s="1"/>
  <c r="CL34" i="95" a="1"/>
  <c r="CL34" i="95" s="1"/>
  <c r="CM34" i="95" a="1"/>
  <c r="CM34" i="95" s="1"/>
  <c r="CN34" i="95" a="1"/>
  <c r="CN34" i="95" s="1"/>
  <c r="CO34" i="95" a="1"/>
  <c r="CO34" i="95" s="1"/>
  <c r="CP34" i="95" a="1"/>
  <c r="CP34" i="95" s="1"/>
  <c r="CQ34" i="95" a="1"/>
  <c r="CQ34" i="95" s="1"/>
  <c r="CR34" i="95" a="1"/>
  <c r="CR34" i="95" s="1"/>
  <c r="CS34" i="95" a="1"/>
  <c r="CS34" i="95" s="1"/>
  <c r="CT34" i="95" a="1"/>
  <c r="CT34" i="95" s="1"/>
  <c r="CU34" i="95" a="1"/>
  <c r="CU34" i="95" s="1"/>
  <c r="CV34" i="95" a="1"/>
  <c r="CV34" i="95" s="1"/>
  <c r="CW34" i="95" a="1"/>
  <c r="CW34" i="95" s="1"/>
  <c r="CX34" i="95" a="1"/>
  <c r="CX34" i="95" s="1"/>
  <c r="CY34" i="95" a="1"/>
  <c r="CY34" i="95" s="1"/>
  <c r="E35" i="95" a="1"/>
  <c r="E35" i="95" s="1"/>
  <c r="F35" i="95" a="1"/>
  <c r="F35" i="95" s="1"/>
  <c r="G35" i="95" a="1"/>
  <c r="G35" i="95" s="1"/>
  <c r="H35" i="95" a="1"/>
  <c r="H35" i="95" s="1"/>
  <c r="I35" i="95" a="1"/>
  <c r="I35" i="95" s="1"/>
  <c r="J35" i="95" a="1"/>
  <c r="J35" i="95" s="1"/>
  <c r="K35" i="95" a="1"/>
  <c r="K35" i="95" s="1"/>
  <c r="L35" i="95" a="1"/>
  <c r="L35" i="95" s="1"/>
  <c r="M35" i="95" a="1"/>
  <c r="M35" i="95" s="1"/>
  <c r="N35" i="95" a="1"/>
  <c r="N35" i="95" s="1"/>
  <c r="O35" i="95" a="1"/>
  <c r="O35" i="95" s="1"/>
  <c r="P35" i="95" a="1"/>
  <c r="P35" i="95" s="1"/>
  <c r="Q35" i="95" a="1"/>
  <c r="Q35" i="95" s="1"/>
  <c r="R35" i="95" a="1"/>
  <c r="R35" i="95" s="1"/>
  <c r="S35" i="95" a="1"/>
  <c r="S35" i="95" s="1"/>
  <c r="T35" i="95" a="1"/>
  <c r="T35" i="95" s="1"/>
  <c r="U35" i="95" a="1"/>
  <c r="U35" i="95" s="1"/>
  <c r="V35" i="95" a="1"/>
  <c r="V35" i="95" s="1"/>
  <c r="W35" i="95" a="1"/>
  <c r="W35" i="95" s="1"/>
  <c r="X35" i="95" a="1"/>
  <c r="X35" i="95" s="1"/>
  <c r="Y35" i="95" a="1"/>
  <c r="Y35" i="95" s="1"/>
  <c r="Z35" i="95" a="1"/>
  <c r="Z35" i="95" s="1"/>
  <c r="AA35" i="95" a="1"/>
  <c r="AA35" i="95" s="1"/>
  <c r="AB35" i="95" a="1"/>
  <c r="AB35" i="95" s="1"/>
  <c r="AC35" i="95" a="1"/>
  <c r="AC35" i="95" s="1"/>
  <c r="AD35" i="95" a="1"/>
  <c r="AD35" i="95" s="1"/>
  <c r="AE35" i="95" a="1"/>
  <c r="AE35" i="95" s="1"/>
  <c r="AF35" i="95" a="1"/>
  <c r="AF35" i="95" s="1"/>
  <c r="AG35" i="95" a="1"/>
  <c r="AG35" i="95" s="1"/>
  <c r="AH35" i="95" a="1"/>
  <c r="AH35" i="95" s="1"/>
  <c r="AI35" i="95" a="1"/>
  <c r="AI35" i="95" s="1"/>
  <c r="AJ35" i="95" a="1"/>
  <c r="AJ35" i="95" s="1"/>
  <c r="AK35" i="95" a="1"/>
  <c r="AK35" i="95" s="1"/>
  <c r="AL35" i="95" a="1"/>
  <c r="AL35" i="95" s="1"/>
  <c r="AM35" i="95" a="1"/>
  <c r="AM35" i="95" s="1"/>
  <c r="AN35" i="95" a="1"/>
  <c r="AN35" i="95" s="1"/>
  <c r="AO35" i="95" a="1"/>
  <c r="AO35" i="95" s="1"/>
  <c r="AP35" i="95" a="1"/>
  <c r="AP35" i="95" s="1"/>
  <c r="AQ35" i="95" a="1"/>
  <c r="AQ35" i="95" s="1"/>
  <c r="AR35" i="95" a="1"/>
  <c r="AR35" i="95" s="1"/>
  <c r="AS35" i="95" a="1"/>
  <c r="AS35" i="95" s="1"/>
  <c r="AT35" i="95" a="1"/>
  <c r="AT35" i="95" s="1"/>
  <c r="AU35" i="95" a="1"/>
  <c r="AU35" i="95" s="1"/>
  <c r="AV35" i="95" a="1"/>
  <c r="AV35" i="95" s="1"/>
  <c r="AW35" i="95" a="1"/>
  <c r="AW35" i="95" s="1"/>
  <c r="AX35" i="95" a="1"/>
  <c r="AX35" i="95" s="1"/>
  <c r="AY35" i="95" a="1"/>
  <c r="AY35" i="95" s="1"/>
  <c r="AZ35" i="95" a="1"/>
  <c r="AZ35" i="95" s="1"/>
  <c r="BA35" i="95" a="1"/>
  <c r="BA35" i="95" s="1"/>
  <c r="BB35" i="95" a="1"/>
  <c r="BB35" i="95" s="1"/>
  <c r="BC35" i="95" a="1"/>
  <c r="BC35" i="95" s="1"/>
  <c r="BD35" i="95" a="1"/>
  <c r="BD35" i="95" s="1"/>
  <c r="BE35" i="95" a="1"/>
  <c r="BE35" i="95" s="1"/>
  <c r="BF35" i="95" a="1"/>
  <c r="BF35" i="95" s="1"/>
  <c r="BG35" i="95" a="1"/>
  <c r="BG35" i="95" s="1"/>
  <c r="BH35" i="95" a="1"/>
  <c r="BH35" i="95" s="1"/>
  <c r="BI35" i="95" a="1"/>
  <c r="BI35" i="95" s="1"/>
  <c r="BJ35" i="95" a="1"/>
  <c r="BJ35" i="95" s="1"/>
  <c r="BK35" i="95" a="1"/>
  <c r="BK35" i="95" s="1"/>
  <c r="BL35" i="95" a="1"/>
  <c r="BL35" i="95" s="1"/>
  <c r="BM35" i="95" a="1"/>
  <c r="BM35" i="95" s="1"/>
  <c r="BN35" i="95" a="1"/>
  <c r="BN35" i="95" s="1"/>
  <c r="BO35" i="95" a="1"/>
  <c r="BO35" i="95" s="1"/>
  <c r="BP35" i="95" a="1"/>
  <c r="BP35" i="95" s="1"/>
  <c r="BQ35" i="95" a="1"/>
  <c r="BQ35" i="95" s="1"/>
  <c r="BR35" i="95" a="1"/>
  <c r="BR35" i="95" s="1"/>
  <c r="BS35" i="95" a="1"/>
  <c r="BS35" i="95" s="1"/>
  <c r="BT35" i="95" a="1"/>
  <c r="BT35" i="95" s="1"/>
  <c r="BU35" i="95" a="1"/>
  <c r="BU35" i="95" s="1"/>
  <c r="BV35" i="95" a="1"/>
  <c r="BV35" i="95" s="1"/>
  <c r="BW35" i="95" a="1"/>
  <c r="BW35" i="95" s="1"/>
  <c r="BX35" i="95" a="1"/>
  <c r="BX35" i="95" s="1"/>
  <c r="BY35" i="95" a="1"/>
  <c r="BY35" i="95" s="1"/>
  <c r="BZ35" i="95" a="1"/>
  <c r="BZ35" i="95" s="1"/>
  <c r="CA35" i="95" a="1"/>
  <c r="CA35" i="95" s="1"/>
  <c r="CB35" i="95" a="1"/>
  <c r="CB35" i="95" s="1"/>
  <c r="CC35" i="95" a="1"/>
  <c r="CC35" i="95" s="1"/>
  <c r="CD35" i="95" a="1"/>
  <c r="CD35" i="95" s="1"/>
  <c r="CE35" i="95" a="1"/>
  <c r="CE35" i="95" s="1"/>
  <c r="CF35" i="95" a="1"/>
  <c r="CF35" i="95" s="1"/>
  <c r="CG35" i="95" a="1"/>
  <c r="CG35" i="95" s="1"/>
  <c r="CH35" i="95" a="1"/>
  <c r="CH35" i="95" s="1"/>
  <c r="CI35" i="95" a="1"/>
  <c r="CI35" i="95" s="1"/>
  <c r="CJ35" i="95" a="1"/>
  <c r="CJ35" i="95" s="1"/>
  <c r="CK35" i="95" a="1"/>
  <c r="CK35" i="95" s="1"/>
  <c r="CL35" i="95" a="1"/>
  <c r="CL35" i="95" s="1"/>
  <c r="CM35" i="95" a="1"/>
  <c r="CM35" i="95" s="1"/>
  <c r="CN35" i="95" a="1"/>
  <c r="CN35" i="95" s="1"/>
  <c r="CO35" i="95" a="1"/>
  <c r="CO35" i="95" s="1"/>
  <c r="CP35" i="95" a="1"/>
  <c r="CP35" i="95" s="1"/>
  <c r="CQ35" i="95" a="1"/>
  <c r="CQ35" i="95" s="1"/>
  <c r="CR35" i="95" a="1"/>
  <c r="CR35" i="95" s="1"/>
  <c r="CS35" i="95" a="1"/>
  <c r="CS35" i="95" s="1"/>
  <c r="CT35" i="95" a="1"/>
  <c r="CT35" i="95" s="1"/>
  <c r="CU35" i="95" a="1"/>
  <c r="CU35" i="95" s="1"/>
  <c r="CV35" i="95" a="1"/>
  <c r="CV35" i="95" s="1"/>
  <c r="CW35" i="95" a="1"/>
  <c r="CW35" i="95" s="1"/>
  <c r="CX35" i="95" a="1"/>
  <c r="CX35" i="95" s="1"/>
  <c r="CY35" i="95" a="1"/>
  <c r="CY35" i="95" s="1"/>
  <c r="E36" i="95" a="1"/>
  <c r="E36" i="95" s="1"/>
  <c r="F36" i="95" a="1"/>
  <c r="F36" i="95" s="1"/>
  <c r="G36" i="95" a="1"/>
  <c r="G36" i="95" s="1"/>
  <c r="H36" i="95" a="1"/>
  <c r="H36" i="95" s="1"/>
  <c r="I36" i="95" a="1"/>
  <c r="I36" i="95" s="1"/>
  <c r="J36" i="95" a="1"/>
  <c r="J36" i="95" s="1"/>
  <c r="K36" i="95" a="1"/>
  <c r="K36" i="95" s="1"/>
  <c r="L36" i="95" a="1"/>
  <c r="L36" i="95" s="1"/>
  <c r="M36" i="95" a="1"/>
  <c r="M36" i="95" s="1"/>
  <c r="N36" i="95" a="1"/>
  <c r="N36" i="95" s="1"/>
  <c r="O36" i="95" a="1"/>
  <c r="O36" i="95" s="1"/>
  <c r="P36" i="95" a="1"/>
  <c r="P36" i="95" s="1"/>
  <c r="Q36" i="95" a="1"/>
  <c r="Q36" i="95" s="1"/>
  <c r="R36" i="95" a="1"/>
  <c r="R36" i="95" s="1"/>
  <c r="S36" i="95" a="1"/>
  <c r="S36" i="95" s="1"/>
  <c r="T36" i="95" a="1"/>
  <c r="T36" i="95" s="1"/>
  <c r="U36" i="95" a="1"/>
  <c r="U36" i="95" s="1"/>
  <c r="V36" i="95" a="1"/>
  <c r="V36" i="95" s="1"/>
  <c r="W36" i="95" a="1"/>
  <c r="W36" i="95" s="1"/>
  <c r="X36" i="95" a="1"/>
  <c r="X36" i="95" s="1"/>
  <c r="Y36" i="95" a="1"/>
  <c r="Y36" i="95" s="1"/>
  <c r="Z36" i="95" a="1"/>
  <c r="Z36" i="95" s="1"/>
  <c r="AA36" i="95" a="1"/>
  <c r="AA36" i="95" s="1"/>
  <c r="AB36" i="95" a="1"/>
  <c r="AB36" i="95" s="1"/>
  <c r="AC36" i="95" a="1"/>
  <c r="AC36" i="95" s="1"/>
  <c r="AD36" i="95" a="1"/>
  <c r="AD36" i="95" s="1"/>
  <c r="AE36" i="95" a="1"/>
  <c r="AE36" i="95" s="1"/>
  <c r="AF36" i="95" a="1"/>
  <c r="AF36" i="95" s="1"/>
  <c r="AG36" i="95" a="1"/>
  <c r="AG36" i="95" s="1"/>
  <c r="AH36" i="95" a="1"/>
  <c r="AH36" i="95" s="1"/>
  <c r="AI36" i="95" a="1"/>
  <c r="AI36" i="95" s="1"/>
  <c r="AJ36" i="95" a="1"/>
  <c r="AJ36" i="95" s="1"/>
  <c r="AK36" i="95" a="1"/>
  <c r="AK36" i="95" s="1"/>
  <c r="AL36" i="95" a="1"/>
  <c r="AL36" i="95" s="1"/>
  <c r="AM36" i="95" a="1"/>
  <c r="AM36" i="95" s="1"/>
  <c r="AN36" i="95" a="1"/>
  <c r="AN36" i="95" s="1"/>
  <c r="AO36" i="95" a="1"/>
  <c r="AO36" i="95" s="1"/>
  <c r="AP36" i="95" a="1"/>
  <c r="AP36" i="95" s="1"/>
  <c r="AQ36" i="95" a="1"/>
  <c r="AQ36" i="95" s="1"/>
  <c r="AR36" i="95" a="1"/>
  <c r="AR36" i="95" s="1"/>
  <c r="AS36" i="95" a="1"/>
  <c r="AS36" i="95" s="1"/>
  <c r="AT36" i="95" a="1"/>
  <c r="AT36" i="95" s="1"/>
  <c r="AU36" i="95" a="1"/>
  <c r="AU36" i="95" s="1"/>
  <c r="AV36" i="95" a="1"/>
  <c r="AV36" i="95" s="1"/>
  <c r="AW36" i="95" a="1"/>
  <c r="AW36" i="95" s="1"/>
  <c r="AX36" i="95" a="1"/>
  <c r="AX36" i="95" s="1"/>
  <c r="AY36" i="95" a="1"/>
  <c r="AY36" i="95" s="1"/>
  <c r="AZ36" i="95" a="1"/>
  <c r="AZ36" i="95" s="1"/>
  <c r="BA36" i="95" a="1"/>
  <c r="BA36" i="95" s="1"/>
  <c r="BB36" i="95" a="1"/>
  <c r="BB36" i="95" s="1"/>
  <c r="BC36" i="95" a="1"/>
  <c r="BC36" i="95" s="1"/>
  <c r="BD36" i="95" a="1"/>
  <c r="BD36" i="95" s="1"/>
  <c r="BE36" i="95" a="1"/>
  <c r="BE36" i="95" s="1"/>
  <c r="BF36" i="95" a="1"/>
  <c r="BF36" i="95" s="1"/>
  <c r="BG36" i="95" a="1"/>
  <c r="BG36" i="95" s="1"/>
  <c r="BH36" i="95" a="1"/>
  <c r="BH36" i="95" s="1"/>
  <c r="BI36" i="95" a="1"/>
  <c r="BI36" i="95" s="1"/>
  <c r="BJ36" i="95" a="1"/>
  <c r="BJ36" i="95" s="1"/>
  <c r="BK36" i="95" a="1"/>
  <c r="BK36" i="95" s="1"/>
  <c r="BL36" i="95" a="1"/>
  <c r="BL36" i="95" s="1"/>
  <c r="BM36" i="95" a="1"/>
  <c r="BM36" i="95" s="1"/>
  <c r="BN36" i="95" a="1"/>
  <c r="BN36" i="95" s="1"/>
  <c r="BO36" i="95" a="1"/>
  <c r="BO36" i="95" s="1"/>
  <c r="BP36" i="95" a="1"/>
  <c r="BP36" i="95" s="1"/>
  <c r="BQ36" i="95" a="1"/>
  <c r="BQ36" i="95" s="1"/>
  <c r="BR36" i="95" a="1"/>
  <c r="BR36" i="95" s="1"/>
  <c r="BS36" i="95" a="1"/>
  <c r="BS36" i="95" s="1"/>
  <c r="BT36" i="95" a="1"/>
  <c r="BT36" i="95" s="1"/>
  <c r="BU36" i="95" a="1"/>
  <c r="BU36" i="95" s="1"/>
  <c r="BV36" i="95" a="1"/>
  <c r="BV36" i="95" s="1"/>
  <c r="BW36" i="95" a="1"/>
  <c r="BW36" i="95" s="1"/>
  <c r="BX36" i="95" a="1"/>
  <c r="BX36" i="95" s="1"/>
  <c r="BY36" i="95" a="1"/>
  <c r="BY36" i="95" s="1"/>
  <c r="BZ36" i="95" a="1"/>
  <c r="BZ36" i="95" s="1"/>
  <c r="CA36" i="95" a="1"/>
  <c r="CA36" i="95" s="1"/>
  <c r="CB36" i="95" a="1"/>
  <c r="CB36" i="95" s="1"/>
  <c r="CC36" i="95" a="1"/>
  <c r="CC36" i="95" s="1"/>
  <c r="CD36" i="95" a="1"/>
  <c r="CD36" i="95" s="1"/>
  <c r="CE36" i="95" a="1"/>
  <c r="CE36" i="95" s="1"/>
  <c r="CF36" i="95" a="1"/>
  <c r="CF36" i="95" s="1"/>
  <c r="CG36" i="95" a="1"/>
  <c r="CG36" i="95" s="1"/>
  <c r="CH36" i="95" a="1"/>
  <c r="CH36" i="95" s="1"/>
  <c r="CI36" i="95" a="1"/>
  <c r="CI36" i="95" s="1"/>
  <c r="CJ36" i="95" a="1"/>
  <c r="CJ36" i="95" s="1"/>
  <c r="CK36" i="95" a="1"/>
  <c r="CK36" i="95" s="1"/>
  <c r="CL36" i="95" a="1"/>
  <c r="CL36" i="95" s="1"/>
  <c r="CM36" i="95" a="1"/>
  <c r="CM36" i="95" s="1"/>
  <c r="CN36" i="95" a="1"/>
  <c r="CN36" i="95" s="1"/>
  <c r="CO36" i="95" a="1"/>
  <c r="CO36" i="95" s="1"/>
  <c r="CP36" i="95" a="1"/>
  <c r="CP36" i="95" s="1"/>
  <c r="CQ36" i="95" a="1"/>
  <c r="CQ36" i="95" s="1"/>
  <c r="CR36" i="95" a="1"/>
  <c r="CR36" i="95" s="1"/>
  <c r="CS36" i="95" a="1"/>
  <c r="CS36" i="95" s="1"/>
  <c r="CT36" i="95" a="1"/>
  <c r="CT36" i="95" s="1"/>
  <c r="CU36" i="95" a="1"/>
  <c r="CU36" i="95" s="1"/>
  <c r="CV36" i="95" a="1"/>
  <c r="CV36" i="95" s="1"/>
  <c r="CW36" i="95" a="1"/>
  <c r="CW36" i="95" s="1"/>
  <c r="CX36" i="95" a="1"/>
  <c r="CX36" i="95" s="1"/>
  <c r="CY36" i="95" a="1"/>
  <c r="CY36" i="95" s="1"/>
  <c r="E37" i="95" a="1"/>
  <c r="E37" i="95" s="1"/>
  <c r="F37" i="95" a="1"/>
  <c r="F37" i="95" s="1"/>
  <c r="G37" i="95" a="1"/>
  <c r="G37" i="95" s="1"/>
  <c r="H37" i="95" a="1"/>
  <c r="H37" i="95" s="1"/>
  <c r="I37" i="95" a="1"/>
  <c r="I37" i="95" s="1"/>
  <c r="J37" i="95" a="1"/>
  <c r="J37" i="95" s="1"/>
  <c r="K37" i="95" a="1"/>
  <c r="K37" i="95" s="1"/>
  <c r="L37" i="95" a="1"/>
  <c r="L37" i="95" s="1"/>
  <c r="M37" i="95" a="1"/>
  <c r="M37" i="95" s="1"/>
  <c r="N37" i="95" a="1"/>
  <c r="N37" i="95" s="1"/>
  <c r="O37" i="95" a="1"/>
  <c r="O37" i="95" s="1"/>
  <c r="P37" i="95" a="1"/>
  <c r="P37" i="95" s="1"/>
  <c r="Q37" i="95" a="1"/>
  <c r="Q37" i="95" s="1"/>
  <c r="R37" i="95" a="1"/>
  <c r="R37" i="95" s="1"/>
  <c r="S37" i="95" a="1"/>
  <c r="S37" i="95" s="1"/>
  <c r="T37" i="95" a="1"/>
  <c r="T37" i="95" s="1"/>
  <c r="U37" i="95" a="1"/>
  <c r="U37" i="95" s="1"/>
  <c r="V37" i="95" a="1"/>
  <c r="V37" i="95" s="1"/>
  <c r="W37" i="95" a="1"/>
  <c r="W37" i="95" s="1"/>
  <c r="X37" i="95" a="1"/>
  <c r="X37" i="95" s="1"/>
  <c r="Y37" i="95" a="1"/>
  <c r="Y37" i="95" s="1"/>
  <c r="Z37" i="95" a="1"/>
  <c r="Z37" i="95" s="1"/>
  <c r="AA37" i="95" a="1"/>
  <c r="AA37" i="95" s="1"/>
  <c r="AB37" i="95" a="1"/>
  <c r="AB37" i="95" s="1"/>
  <c r="AC37" i="95" a="1"/>
  <c r="AC37" i="95" s="1"/>
  <c r="AD37" i="95" a="1"/>
  <c r="AD37" i="95" s="1"/>
  <c r="AE37" i="95" a="1"/>
  <c r="AE37" i="95" s="1"/>
  <c r="AF37" i="95" a="1"/>
  <c r="AF37" i="95" s="1"/>
  <c r="AG37" i="95" a="1"/>
  <c r="AG37" i="95" s="1"/>
  <c r="AH37" i="95" a="1"/>
  <c r="AH37" i="95" s="1"/>
  <c r="AI37" i="95" a="1"/>
  <c r="AI37" i="95" s="1"/>
  <c r="AJ37" i="95" a="1"/>
  <c r="AJ37" i="95" s="1"/>
  <c r="AK37" i="95" a="1"/>
  <c r="AK37" i="95" s="1"/>
  <c r="AL37" i="95" a="1"/>
  <c r="AL37" i="95" s="1"/>
  <c r="AM37" i="95" a="1"/>
  <c r="AM37" i="95" s="1"/>
  <c r="AN37" i="95" a="1"/>
  <c r="AN37" i="95" s="1"/>
  <c r="AO37" i="95" a="1"/>
  <c r="AO37" i="95" s="1"/>
  <c r="AP37" i="95" a="1"/>
  <c r="AP37" i="95" s="1"/>
  <c r="AQ37" i="95" a="1"/>
  <c r="AQ37" i="95" s="1"/>
  <c r="AR37" i="95" a="1"/>
  <c r="AR37" i="95" s="1"/>
  <c r="AS37" i="95" a="1"/>
  <c r="AS37" i="95" s="1"/>
  <c r="AT37" i="95" a="1"/>
  <c r="AT37" i="95" s="1"/>
  <c r="AU37" i="95" a="1"/>
  <c r="AU37" i="95" s="1"/>
  <c r="AV37" i="95" a="1"/>
  <c r="AV37" i="95" s="1"/>
  <c r="AW37" i="95" a="1"/>
  <c r="AW37" i="95" s="1"/>
  <c r="AX37" i="95" a="1"/>
  <c r="AX37" i="95" s="1"/>
  <c r="AY37" i="95" a="1"/>
  <c r="AY37" i="95" s="1"/>
  <c r="AZ37" i="95" a="1"/>
  <c r="AZ37" i="95" s="1"/>
  <c r="BA37" i="95" a="1"/>
  <c r="BA37" i="95" s="1"/>
  <c r="BB37" i="95" a="1"/>
  <c r="BB37" i="95" s="1"/>
  <c r="BC37" i="95" a="1"/>
  <c r="BC37" i="95" s="1"/>
  <c r="BD37" i="95" a="1"/>
  <c r="BD37" i="95" s="1"/>
  <c r="BE37" i="95" a="1"/>
  <c r="BE37" i="95" s="1"/>
  <c r="BF37" i="95" a="1"/>
  <c r="BF37" i="95" s="1"/>
  <c r="BG37" i="95" a="1"/>
  <c r="BG37" i="95" s="1"/>
  <c r="BH37" i="95" a="1"/>
  <c r="BH37" i="95" s="1"/>
  <c r="BI37" i="95" a="1"/>
  <c r="BI37" i="95" s="1"/>
  <c r="BJ37" i="95" a="1"/>
  <c r="BJ37" i="95" s="1"/>
  <c r="BK37" i="95" a="1"/>
  <c r="BK37" i="95" s="1"/>
  <c r="BL37" i="95" a="1"/>
  <c r="BL37" i="95" s="1"/>
  <c r="BM37" i="95" a="1"/>
  <c r="BM37" i="95" s="1"/>
  <c r="BN37" i="95" a="1"/>
  <c r="BN37" i="95" s="1"/>
  <c r="BO37" i="95" a="1"/>
  <c r="BO37" i="95" s="1"/>
  <c r="BP37" i="95" a="1"/>
  <c r="BP37" i="95" s="1"/>
  <c r="BQ37" i="95" a="1"/>
  <c r="BQ37" i="95" s="1"/>
  <c r="BR37" i="95" a="1"/>
  <c r="BR37" i="95" s="1"/>
  <c r="BS37" i="95" a="1"/>
  <c r="BS37" i="95" s="1"/>
  <c r="BT37" i="95" a="1"/>
  <c r="BT37" i="95" s="1"/>
  <c r="BU37" i="95" a="1"/>
  <c r="BU37" i="95" s="1"/>
  <c r="BV37" i="95" a="1"/>
  <c r="BV37" i="95" s="1"/>
  <c r="BW37" i="95" a="1"/>
  <c r="BW37" i="95" s="1"/>
  <c r="BX37" i="95" a="1"/>
  <c r="BX37" i="95" s="1"/>
  <c r="BY37" i="95" a="1"/>
  <c r="BY37" i="95" s="1"/>
  <c r="BZ37" i="95" a="1"/>
  <c r="BZ37" i="95" s="1"/>
  <c r="CA37" i="95" a="1"/>
  <c r="CA37" i="95" s="1"/>
  <c r="CB37" i="95" a="1"/>
  <c r="CB37" i="95" s="1"/>
  <c r="CC37" i="95" a="1"/>
  <c r="CC37" i="95" s="1"/>
  <c r="CD37" i="95" a="1"/>
  <c r="CD37" i="95" s="1"/>
  <c r="CE37" i="95" a="1"/>
  <c r="CE37" i="95" s="1"/>
  <c r="CF37" i="95" a="1"/>
  <c r="CF37" i="95" s="1"/>
  <c r="CG37" i="95" a="1"/>
  <c r="CG37" i="95" s="1"/>
  <c r="CH37" i="95" a="1"/>
  <c r="CH37" i="95" s="1"/>
  <c r="CI37" i="95" a="1"/>
  <c r="CI37" i="95" s="1"/>
  <c r="CJ37" i="95" a="1"/>
  <c r="CJ37" i="95" s="1"/>
  <c r="CK37" i="95" a="1"/>
  <c r="CK37" i="95" s="1"/>
  <c r="CL37" i="95" a="1"/>
  <c r="CL37" i="95" s="1"/>
  <c r="CM37" i="95" a="1"/>
  <c r="CM37" i="95" s="1"/>
  <c r="CN37" i="95" a="1"/>
  <c r="CN37" i="95" s="1"/>
  <c r="CO37" i="95" a="1"/>
  <c r="CO37" i="95" s="1"/>
  <c r="CP37" i="95" a="1"/>
  <c r="CP37" i="95" s="1"/>
  <c r="CQ37" i="95" a="1"/>
  <c r="CQ37" i="95" s="1"/>
  <c r="CR37" i="95" a="1"/>
  <c r="CR37" i="95" s="1"/>
  <c r="CS37" i="95" a="1"/>
  <c r="CS37" i="95" s="1"/>
  <c r="CT37" i="95" a="1"/>
  <c r="CT37" i="95" s="1"/>
  <c r="CU37" i="95" a="1"/>
  <c r="CU37" i="95" s="1"/>
  <c r="CV37" i="95" a="1"/>
  <c r="CV37" i="95" s="1"/>
  <c r="CW37" i="95" a="1"/>
  <c r="CW37" i="95" s="1"/>
  <c r="CX37" i="95" a="1"/>
  <c r="CX37" i="95" s="1"/>
  <c r="CY37" i="95" a="1"/>
  <c r="CY37" i="95" s="1"/>
  <c r="E38" i="95" a="1"/>
  <c r="E38" i="95" s="1"/>
  <c r="F38" i="95" a="1"/>
  <c r="F38" i="95" s="1"/>
  <c r="G38" i="95" a="1"/>
  <c r="G38" i="95" s="1"/>
  <c r="H38" i="95" a="1"/>
  <c r="H38" i="95" s="1"/>
  <c r="I38" i="95" a="1"/>
  <c r="I38" i="95" s="1"/>
  <c r="J38" i="95" a="1"/>
  <c r="J38" i="95" s="1"/>
  <c r="K38" i="95" a="1"/>
  <c r="K38" i="95" s="1"/>
  <c r="L38" i="95" a="1"/>
  <c r="L38" i="95" s="1"/>
  <c r="M38" i="95" a="1"/>
  <c r="M38" i="95" s="1"/>
  <c r="N38" i="95" a="1"/>
  <c r="N38" i="95" s="1"/>
  <c r="O38" i="95" a="1"/>
  <c r="O38" i="95" s="1"/>
  <c r="P38" i="95" a="1"/>
  <c r="P38" i="95" s="1"/>
  <c r="Q38" i="95" a="1"/>
  <c r="Q38" i="95" s="1"/>
  <c r="R38" i="95" a="1"/>
  <c r="R38" i="95" s="1"/>
  <c r="S38" i="95" a="1"/>
  <c r="S38" i="95" s="1"/>
  <c r="T38" i="95" a="1"/>
  <c r="T38" i="95" s="1"/>
  <c r="U38" i="95" a="1"/>
  <c r="U38" i="95" s="1"/>
  <c r="V38" i="95" a="1"/>
  <c r="V38" i="95" s="1"/>
  <c r="W38" i="95" a="1"/>
  <c r="W38" i="95" s="1"/>
  <c r="X38" i="95" a="1"/>
  <c r="X38" i="95" s="1"/>
  <c r="Y38" i="95" a="1"/>
  <c r="Y38" i="95" s="1"/>
  <c r="Z38" i="95" a="1"/>
  <c r="Z38" i="95" s="1"/>
  <c r="AA38" i="95" a="1"/>
  <c r="AA38" i="95" s="1"/>
  <c r="AB38" i="95" a="1"/>
  <c r="AB38" i="95" s="1"/>
  <c r="AC38" i="95" a="1"/>
  <c r="AC38" i="95" s="1"/>
  <c r="AD38" i="95" a="1"/>
  <c r="AD38" i="95" s="1"/>
  <c r="AE38" i="95" a="1"/>
  <c r="AE38" i="95" s="1"/>
  <c r="AF38" i="95" a="1"/>
  <c r="AF38" i="95" s="1"/>
  <c r="AG38" i="95" a="1"/>
  <c r="AG38" i="95" s="1"/>
  <c r="AH38" i="95" a="1"/>
  <c r="AH38" i="95" s="1"/>
  <c r="AI38" i="95" a="1"/>
  <c r="AI38" i="95" s="1"/>
  <c r="AJ38" i="95" a="1"/>
  <c r="AJ38" i="95" s="1"/>
  <c r="AK38" i="95" a="1"/>
  <c r="AK38" i="95" s="1"/>
  <c r="AL38" i="95" a="1"/>
  <c r="AL38" i="95" s="1"/>
  <c r="AM38" i="95" a="1"/>
  <c r="AM38" i="95" s="1"/>
  <c r="AN38" i="95" a="1"/>
  <c r="AN38" i="95" s="1"/>
  <c r="AO38" i="95" a="1"/>
  <c r="AO38" i="95" s="1"/>
  <c r="AP38" i="95" a="1"/>
  <c r="AP38" i="95" s="1"/>
  <c r="AQ38" i="95" a="1"/>
  <c r="AQ38" i="95" s="1"/>
  <c r="AR38" i="95" a="1"/>
  <c r="AR38" i="95" s="1"/>
  <c r="AS38" i="95" a="1"/>
  <c r="AS38" i="95" s="1"/>
  <c r="AT38" i="95" a="1"/>
  <c r="AT38" i="95" s="1"/>
  <c r="AU38" i="95" a="1"/>
  <c r="AU38" i="95" s="1"/>
  <c r="AV38" i="95" a="1"/>
  <c r="AV38" i="95" s="1"/>
  <c r="AW38" i="95" a="1"/>
  <c r="AW38" i="95" s="1"/>
  <c r="AX38" i="95" a="1"/>
  <c r="AX38" i="95" s="1"/>
  <c r="AY38" i="95" a="1"/>
  <c r="AY38" i="95" s="1"/>
  <c r="AZ38" i="95" a="1"/>
  <c r="AZ38" i="95" s="1"/>
  <c r="BA38" i="95" a="1"/>
  <c r="BA38" i="95" s="1"/>
  <c r="BB38" i="95" a="1"/>
  <c r="BB38" i="95" s="1"/>
  <c r="BC38" i="95" a="1"/>
  <c r="BC38" i="95" s="1"/>
  <c r="BD38" i="95" a="1"/>
  <c r="BD38" i="95" s="1"/>
  <c r="BE38" i="95" a="1"/>
  <c r="BE38" i="95" s="1"/>
  <c r="BF38" i="95" a="1"/>
  <c r="BF38" i="95" s="1"/>
  <c r="BG38" i="95" a="1"/>
  <c r="BG38" i="95" s="1"/>
  <c r="BH38" i="95" a="1"/>
  <c r="BH38" i="95" s="1"/>
  <c r="BI38" i="95" a="1"/>
  <c r="BI38" i="95" s="1"/>
  <c r="BJ38" i="95" a="1"/>
  <c r="BJ38" i="95" s="1"/>
  <c r="BK38" i="95" a="1"/>
  <c r="BK38" i="95" s="1"/>
  <c r="BL38" i="95" a="1"/>
  <c r="BL38" i="95" s="1"/>
  <c r="BM38" i="95" a="1"/>
  <c r="BM38" i="95" s="1"/>
  <c r="BN38" i="95" a="1"/>
  <c r="BN38" i="95" s="1"/>
  <c r="BO38" i="95" a="1"/>
  <c r="BO38" i="95" s="1"/>
  <c r="BP38" i="95" a="1"/>
  <c r="BP38" i="95" s="1"/>
  <c r="BQ38" i="95" a="1"/>
  <c r="BQ38" i="95" s="1"/>
  <c r="BR38" i="95" a="1"/>
  <c r="BR38" i="95" s="1"/>
  <c r="BS38" i="95" a="1"/>
  <c r="BS38" i="95" s="1"/>
  <c r="BT38" i="95" a="1"/>
  <c r="BT38" i="95" s="1"/>
  <c r="BU38" i="95" a="1"/>
  <c r="BU38" i="95" s="1"/>
  <c r="BV38" i="95" a="1"/>
  <c r="BV38" i="95" s="1"/>
  <c r="BW38" i="95" a="1"/>
  <c r="BW38" i="95" s="1"/>
  <c r="BX38" i="95" a="1"/>
  <c r="BX38" i="95" s="1"/>
  <c r="BY38" i="95" a="1"/>
  <c r="BY38" i="95" s="1"/>
  <c r="BZ38" i="95" a="1"/>
  <c r="BZ38" i="95" s="1"/>
  <c r="CA38" i="95" a="1"/>
  <c r="CA38" i="95" s="1"/>
  <c r="CB38" i="95" a="1"/>
  <c r="CB38" i="95" s="1"/>
  <c r="CC38" i="95" a="1"/>
  <c r="CC38" i="95" s="1"/>
  <c r="CD38" i="95" a="1"/>
  <c r="CD38" i="95" s="1"/>
  <c r="CE38" i="95" a="1"/>
  <c r="CE38" i="95" s="1"/>
  <c r="CF38" i="95" a="1"/>
  <c r="CF38" i="95" s="1"/>
  <c r="CG38" i="95" a="1"/>
  <c r="CG38" i="95" s="1"/>
  <c r="CH38" i="95" a="1"/>
  <c r="CH38" i="95" s="1"/>
  <c r="CI38" i="95" a="1"/>
  <c r="CI38" i="95" s="1"/>
  <c r="CJ38" i="95" a="1"/>
  <c r="CJ38" i="95" s="1"/>
  <c r="CK38" i="95" a="1"/>
  <c r="CK38" i="95" s="1"/>
  <c r="CL38" i="95" a="1"/>
  <c r="CL38" i="95" s="1"/>
  <c r="CM38" i="95" a="1"/>
  <c r="CM38" i="95" s="1"/>
  <c r="CN38" i="95" a="1"/>
  <c r="CN38" i="95" s="1"/>
  <c r="CO38" i="95" a="1"/>
  <c r="CO38" i="95" s="1"/>
  <c r="CP38" i="95" a="1"/>
  <c r="CP38" i="95" s="1"/>
  <c r="CQ38" i="95" a="1"/>
  <c r="CQ38" i="95" s="1"/>
  <c r="CR38" i="95" a="1"/>
  <c r="CR38" i="95" s="1"/>
  <c r="CS38" i="95" a="1"/>
  <c r="CS38" i="95" s="1"/>
  <c r="CT38" i="95" a="1"/>
  <c r="CT38" i="95" s="1"/>
  <c r="CU38" i="95" a="1"/>
  <c r="CU38" i="95" s="1"/>
  <c r="CV38" i="95" a="1"/>
  <c r="CV38" i="95" s="1"/>
  <c r="CW38" i="95" a="1"/>
  <c r="CW38" i="95" s="1"/>
  <c r="CX38" i="95" a="1"/>
  <c r="CX38" i="95" s="1"/>
  <c r="CY38" i="95" a="1"/>
  <c r="CY38" i="95" s="1"/>
  <c r="E39" i="95" a="1"/>
  <c r="E39" i="95" s="1"/>
  <c r="F39" i="95" a="1"/>
  <c r="F39" i="95" s="1"/>
  <c r="G39" i="95" a="1"/>
  <c r="G39" i="95" s="1"/>
  <c r="H39" i="95" a="1"/>
  <c r="H39" i="95" s="1"/>
  <c r="I39" i="95" a="1"/>
  <c r="I39" i="95" s="1"/>
  <c r="J39" i="95" a="1"/>
  <c r="J39" i="95" s="1"/>
  <c r="K39" i="95" a="1"/>
  <c r="K39" i="95" s="1"/>
  <c r="L39" i="95" a="1"/>
  <c r="L39" i="95" s="1"/>
  <c r="M39" i="95" a="1"/>
  <c r="M39" i="95" s="1"/>
  <c r="N39" i="95" a="1"/>
  <c r="N39" i="95" s="1"/>
  <c r="O39" i="95" a="1"/>
  <c r="O39" i="95" s="1"/>
  <c r="P39" i="95" a="1"/>
  <c r="P39" i="95" s="1"/>
  <c r="Q39" i="95" a="1"/>
  <c r="Q39" i="95" s="1"/>
  <c r="R39" i="95" a="1"/>
  <c r="R39" i="95" s="1"/>
  <c r="S39" i="95" a="1"/>
  <c r="S39" i="95" s="1"/>
  <c r="T39" i="95" a="1"/>
  <c r="T39" i="95" s="1"/>
  <c r="U39" i="95" a="1"/>
  <c r="U39" i="95" s="1"/>
  <c r="V39" i="95" a="1"/>
  <c r="V39" i="95" s="1"/>
  <c r="W39" i="95" a="1"/>
  <c r="W39" i="95" s="1"/>
  <c r="X39" i="95" a="1"/>
  <c r="X39" i="95" s="1"/>
  <c r="Y39" i="95" a="1"/>
  <c r="Y39" i="95" s="1"/>
  <c r="Z39" i="95" a="1"/>
  <c r="Z39" i="95" s="1"/>
  <c r="AA39" i="95" a="1"/>
  <c r="AA39" i="95" s="1"/>
  <c r="AB39" i="95" a="1"/>
  <c r="AB39" i="95" s="1"/>
  <c r="AC39" i="95" a="1"/>
  <c r="AC39" i="95" s="1"/>
  <c r="AD39" i="95" a="1"/>
  <c r="AD39" i="95" s="1"/>
  <c r="AE39" i="95" a="1"/>
  <c r="AE39" i="95" s="1"/>
  <c r="AF39" i="95" a="1"/>
  <c r="AF39" i="95" s="1"/>
  <c r="AG39" i="95" a="1"/>
  <c r="AG39" i="95" s="1"/>
  <c r="AH39" i="95" a="1"/>
  <c r="AH39" i="95" s="1"/>
  <c r="AI39" i="95" a="1"/>
  <c r="AI39" i="95" s="1"/>
  <c r="AJ39" i="95" a="1"/>
  <c r="AJ39" i="95" s="1"/>
  <c r="AK39" i="95" a="1"/>
  <c r="AK39" i="95" s="1"/>
  <c r="AL39" i="95" a="1"/>
  <c r="AL39" i="95" s="1"/>
  <c r="AM39" i="95" a="1"/>
  <c r="AM39" i="95" s="1"/>
  <c r="AN39" i="95" a="1"/>
  <c r="AN39" i="95" s="1"/>
  <c r="AO39" i="95" a="1"/>
  <c r="AO39" i="95" s="1"/>
  <c r="AP39" i="95" a="1"/>
  <c r="AP39" i="95" s="1"/>
  <c r="AQ39" i="95" a="1"/>
  <c r="AQ39" i="95" s="1"/>
  <c r="AR39" i="95" a="1"/>
  <c r="AR39" i="95" s="1"/>
  <c r="AS39" i="95" a="1"/>
  <c r="AS39" i="95" s="1"/>
  <c r="AT39" i="95" a="1"/>
  <c r="AT39" i="95" s="1"/>
  <c r="AU39" i="95" a="1"/>
  <c r="AU39" i="95" s="1"/>
  <c r="AV39" i="95" a="1"/>
  <c r="AV39" i="95" s="1"/>
  <c r="AW39" i="95" a="1"/>
  <c r="AW39" i="95" s="1"/>
  <c r="AX39" i="95" a="1"/>
  <c r="AX39" i="95" s="1"/>
  <c r="AY39" i="95" a="1"/>
  <c r="AY39" i="95" s="1"/>
  <c r="AZ39" i="95" a="1"/>
  <c r="AZ39" i="95" s="1"/>
  <c r="BA39" i="95" a="1"/>
  <c r="BA39" i="95" s="1"/>
  <c r="BB39" i="95" a="1"/>
  <c r="BB39" i="95" s="1"/>
  <c r="BC39" i="95" a="1"/>
  <c r="BC39" i="95" s="1"/>
  <c r="BD39" i="95" a="1"/>
  <c r="BD39" i="95" s="1"/>
  <c r="BE39" i="95" a="1"/>
  <c r="BE39" i="95" s="1"/>
  <c r="BF39" i="95" a="1"/>
  <c r="BF39" i="95" s="1"/>
  <c r="BG39" i="95" a="1"/>
  <c r="BG39" i="95" s="1"/>
  <c r="BH39" i="95" a="1"/>
  <c r="BH39" i="95" s="1"/>
  <c r="BI39" i="95" a="1"/>
  <c r="BI39" i="95" s="1"/>
  <c r="BJ39" i="95" a="1"/>
  <c r="BJ39" i="95" s="1"/>
  <c r="BK39" i="95" a="1"/>
  <c r="BK39" i="95" s="1"/>
  <c r="BL39" i="95" a="1"/>
  <c r="BL39" i="95" s="1"/>
  <c r="BM39" i="95" a="1"/>
  <c r="BM39" i="95" s="1"/>
  <c r="BN39" i="95" a="1"/>
  <c r="BN39" i="95" s="1"/>
  <c r="BO39" i="95" a="1"/>
  <c r="BO39" i="95" s="1"/>
  <c r="BP39" i="95" a="1"/>
  <c r="BP39" i="95" s="1"/>
  <c r="BQ39" i="95" a="1"/>
  <c r="BQ39" i="95" s="1"/>
  <c r="BR39" i="95" a="1"/>
  <c r="BR39" i="95" s="1"/>
  <c r="BS39" i="95" a="1"/>
  <c r="BS39" i="95" s="1"/>
  <c r="BT39" i="95" a="1"/>
  <c r="BT39" i="95" s="1"/>
  <c r="BU39" i="95" a="1"/>
  <c r="BU39" i="95" s="1"/>
  <c r="BV39" i="95" a="1"/>
  <c r="BV39" i="95" s="1"/>
  <c r="BW39" i="95" a="1"/>
  <c r="BW39" i="95" s="1"/>
  <c r="BX39" i="95" a="1"/>
  <c r="BX39" i="95" s="1"/>
  <c r="BY39" i="95" a="1"/>
  <c r="BY39" i="95" s="1"/>
  <c r="BZ39" i="95" a="1"/>
  <c r="BZ39" i="95" s="1"/>
  <c r="CA39" i="95" a="1"/>
  <c r="CA39" i="95" s="1"/>
  <c r="CB39" i="95" a="1"/>
  <c r="CB39" i="95" s="1"/>
  <c r="CC39" i="95" a="1"/>
  <c r="CC39" i="95" s="1"/>
  <c r="CD39" i="95" a="1"/>
  <c r="CD39" i="95" s="1"/>
  <c r="CE39" i="95" a="1"/>
  <c r="CE39" i="95" s="1"/>
  <c r="CF39" i="95" a="1"/>
  <c r="CF39" i="95" s="1"/>
  <c r="CG39" i="95" a="1"/>
  <c r="CG39" i="95" s="1"/>
  <c r="CH39" i="95" a="1"/>
  <c r="CH39" i="95" s="1"/>
  <c r="CI39" i="95" a="1"/>
  <c r="CI39" i="95" s="1"/>
  <c r="CJ39" i="95" a="1"/>
  <c r="CJ39" i="95" s="1"/>
  <c r="CK39" i="95" a="1"/>
  <c r="CK39" i="95" s="1"/>
  <c r="CL39" i="95" a="1"/>
  <c r="CL39" i="95" s="1"/>
  <c r="CM39" i="95" a="1"/>
  <c r="CM39" i="95" s="1"/>
  <c r="CN39" i="95" a="1"/>
  <c r="CN39" i="95" s="1"/>
  <c r="CO39" i="95" a="1"/>
  <c r="CO39" i="95" s="1"/>
  <c r="CP39" i="95" a="1"/>
  <c r="CP39" i="95" s="1"/>
  <c r="CQ39" i="95" a="1"/>
  <c r="CQ39" i="95" s="1"/>
  <c r="CR39" i="95" a="1"/>
  <c r="CR39" i="95" s="1"/>
  <c r="CS39" i="95" a="1"/>
  <c r="CS39" i="95" s="1"/>
  <c r="CT39" i="95" a="1"/>
  <c r="CT39" i="95" s="1"/>
  <c r="CU39" i="95" a="1"/>
  <c r="CU39" i="95" s="1"/>
  <c r="CV39" i="95" a="1"/>
  <c r="CV39" i="95" s="1"/>
  <c r="CW39" i="95" a="1"/>
  <c r="CW39" i="95" s="1"/>
  <c r="CX39" i="95" a="1"/>
  <c r="CX39" i="95" s="1"/>
  <c r="CY39" i="95" a="1"/>
  <c r="CY39" i="95" s="1"/>
  <c r="E40" i="95" a="1"/>
  <c r="E40" i="95" s="1"/>
  <c r="F40" i="95" a="1"/>
  <c r="F40" i="95" s="1"/>
  <c r="G40" i="95" a="1"/>
  <c r="G40" i="95" s="1"/>
  <c r="H40" i="95" a="1"/>
  <c r="H40" i="95" s="1"/>
  <c r="I40" i="95" a="1"/>
  <c r="I40" i="95" s="1"/>
  <c r="J40" i="95" a="1"/>
  <c r="J40" i="95" s="1"/>
  <c r="K40" i="95" a="1"/>
  <c r="K40" i="95" s="1"/>
  <c r="L40" i="95" a="1"/>
  <c r="L40" i="95" s="1"/>
  <c r="M40" i="95" a="1"/>
  <c r="M40" i="95" s="1"/>
  <c r="N40" i="95" a="1"/>
  <c r="N40" i="95" s="1"/>
  <c r="O40" i="95" a="1"/>
  <c r="O40" i="95" s="1"/>
  <c r="P40" i="95" a="1"/>
  <c r="P40" i="95" s="1"/>
  <c r="Q40" i="95" a="1"/>
  <c r="Q40" i="95" s="1"/>
  <c r="R40" i="95" a="1"/>
  <c r="R40" i="95" s="1"/>
  <c r="S40" i="95" a="1"/>
  <c r="S40" i="95" s="1"/>
  <c r="T40" i="95" a="1"/>
  <c r="T40" i="95" s="1"/>
  <c r="U40" i="95" a="1"/>
  <c r="U40" i="95" s="1"/>
  <c r="V40" i="95" a="1"/>
  <c r="V40" i="95" s="1"/>
  <c r="W40" i="95" a="1"/>
  <c r="W40" i="95" s="1"/>
  <c r="X40" i="95" a="1"/>
  <c r="X40" i="95" s="1"/>
  <c r="Y40" i="95" a="1"/>
  <c r="Y40" i="95" s="1"/>
  <c r="Z40" i="95" a="1"/>
  <c r="Z40" i="95" s="1"/>
  <c r="AA40" i="95" a="1"/>
  <c r="AA40" i="95" s="1"/>
  <c r="AB40" i="95" a="1"/>
  <c r="AB40" i="95" s="1"/>
  <c r="AC40" i="95" a="1"/>
  <c r="AC40" i="95" s="1"/>
  <c r="AD40" i="95" a="1"/>
  <c r="AD40" i="95" s="1"/>
  <c r="AE40" i="95" a="1"/>
  <c r="AE40" i="95" s="1"/>
  <c r="AF40" i="95" a="1"/>
  <c r="AF40" i="95" s="1"/>
  <c r="AG40" i="95" a="1"/>
  <c r="AG40" i="95" s="1"/>
  <c r="AH40" i="95" a="1"/>
  <c r="AH40" i="95" s="1"/>
  <c r="AI40" i="95" a="1"/>
  <c r="AI40" i="95" s="1"/>
  <c r="AJ40" i="95" a="1"/>
  <c r="AJ40" i="95" s="1"/>
  <c r="AK40" i="95" a="1"/>
  <c r="AK40" i="95" s="1"/>
  <c r="AL40" i="95" a="1"/>
  <c r="AL40" i="95" s="1"/>
  <c r="AM40" i="95" a="1"/>
  <c r="AM40" i="95" s="1"/>
  <c r="AN40" i="95" a="1"/>
  <c r="AN40" i="95" s="1"/>
  <c r="AO40" i="95" a="1"/>
  <c r="AO40" i="95" s="1"/>
  <c r="AP40" i="95" a="1"/>
  <c r="AP40" i="95" s="1"/>
  <c r="AQ40" i="95" a="1"/>
  <c r="AQ40" i="95" s="1"/>
  <c r="AR40" i="95" a="1"/>
  <c r="AR40" i="95" s="1"/>
  <c r="AS40" i="95" a="1"/>
  <c r="AS40" i="95" s="1"/>
  <c r="AT40" i="95" a="1"/>
  <c r="AT40" i="95" s="1"/>
  <c r="AU40" i="95" a="1"/>
  <c r="AU40" i="95" s="1"/>
  <c r="AV40" i="95" a="1"/>
  <c r="AV40" i="95" s="1"/>
  <c r="AW40" i="95" a="1"/>
  <c r="AW40" i="95" s="1"/>
  <c r="AX40" i="95" a="1"/>
  <c r="AX40" i="95" s="1"/>
  <c r="AY40" i="95" a="1"/>
  <c r="AY40" i="95" s="1"/>
  <c r="AZ40" i="95" a="1"/>
  <c r="AZ40" i="95" s="1"/>
  <c r="BA40" i="95" a="1"/>
  <c r="BA40" i="95" s="1"/>
  <c r="BB40" i="95" a="1"/>
  <c r="BB40" i="95" s="1"/>
  <c r="BC40" i="95" a="1"/>
  <c r="BC40" i="95" s="1"/>
  <c r="BD40" i="95" a="1"/>
  <c r="BD40" i="95" s="1"/>
  <c r="BE40" i="95" a="1"/>
  <c r="BE40" i="95" s="1"/>
  <c r="BF40" i="95" a="1"/>
  <c r="BF40" i="95" s="1"/>
  <c r="BG40" i="95" a="1"/>
  <c r="BG40" i="95" s="1"/>
  <c r="BH40" i="95" a="1"/>
  <c r="BH40" i="95" s="1"/>
  <c r="BI40" i="95" a="1"/>
  <c r="BI40" i="95" s="1"/>
  <c r="BJ40" i="95" a="1"/>
  <c r="BJ40" i="95" s="1"/>
  <c r="BK40" i="95" a="1"/>
  <c r="BK40" i="95" s="1"/>
  <c r="BL40" i="95" a="1"/>
  <c r="BL40" i="95" s="1"/>
  <c r="BM40" i="95" a="1"/>
  <c r="BM40" i="95" s="1"/>
  <c r="BN40" i="95" a="1"/>
  <c r="BN40" i="95" s="1"/>
  <c r="BO40" i="95" a="1"/>
  <c r="BO40" i="95" s="1"/>
  <c r="BP40" i="95" a="1"/>
  <c r="BP40" i="95" s="1"/>
  <c r="BQ40" i="95" a="1"/>
  <c r="BQ40" i="95" s="1"/>
  <c r="BR40" i="95" a="1"/>
  <c r="BR40" i="95" s="1"/>
  <c r="BS40" i="95" a="1"/>
  <c r="BS40" i="95" s="1"/>
  <c r="BT40" i="95" a="1"/>
  <c r="BT40" i="95" s="1"/>
  <c r="BU40" i="95" a="1"/>
  <c r="BU40" i="95" s="1"/>
  <c r="BV40" i="95" a="1"/>
  <c r="BV40" i="95" s="1"/>
  <c r="BW40" i="95" a="1"/>
  <c r="BW40" i="95" s="1"/>
  <c r="BX40" i="95" a="1"/>
  <c r="BX40" i="95" s="1"/>
  <c r="BY40" i="95" a="1"/>
  <c r="BY40" i="95" s="1"/>
  <c r="BZ40" i="95" a="1"/>
  <c r="BZ40" i="95" s="1"/>
  <c r="CA40" i="95" a="1"/>
  <c r="CA40" i="95" s="1"/>
  <c r="CB40" i="95" a="1"/>
  <c r="CB40" i="95" s="1"/>
  <c r="CC40" i="95" a="1"/>
  <c r="CC40" i="95" s="1"/>
  <c r="CD40" i="95" a="1"/>
  <c r="CD40" i="95" s="1"/>
  <c r="CE40" i="95" a="1"/>
  <c r="CE40" i="95" s="1"/>
  <c r="CF40" i="95" a="1"/>
  <c r="CF40" i="95" s="1"/>
  <c r="CG40" i="95" a="1"/>
  <c r="CG40" i="95" s="1"/>
  <c r="CH40" i="95" a="1"/>
  <c r="CH40" i="95" s="1"/>
  <c r="CI40" i="95" a="1"/>
  <c r="CI40" i="95" s="1"/>
  <c r="CJ40" i="95" a="1"/>
  <c r="CJ40" i="95" s="1"/>
  <c r="CK40" i="95" a="1"/>
  <c r="CK40" i="95" s="1"/>
  <c r="CL40" i="95" a="1"/>
  <c r="CL40" i="95" s="1"/>
  <c r="CM40" i="95" a="1"/>
  <c r="CM40" i="95" s="1"/>
  <c r="CN40" i="95" a="1"/>
  <c r="CN40" i="95" s="1"/>
  <c r="CO40" i="95" a="1"/>
  <c r="CO40" i="95" s="1"/>
  <c r="CP40" i="95" a="1"/>
  <c r="CP40" i="95" s="1"/>
  <c r="CQ40" i="95" a="1"/>
  <c r="CQ40" i="95" s="1"/>
  <c r="CR40" i="95" a="1"/>
  <c r="CR40" i="95" s="1"/>
  <c r="CS40" i="95" a="1"/>
  <c r="CS40" i="95" s="1"/>
  <c r="CT40" i="95" a="1"/>
  <c r="CT40" i="95" s="1"/>
  <c r="CU40" i="95" a="1"/>
  <c r="CU40" i="95" s="1"/>
  <c r="CV40" i="95" a="1"/>
  <c r="CV40" i="95" s="1"/>
  <c r="CW40" i="95" a="1"/>
  <c r="CW40" i="95" s="1"/>
  <c r="CX40" i="95" a="1"/>
  <c r="CX40" i="95" s="1"/>
  <c r="CY40" i="95" a="1"/>
  <c r="CY40" i="95" s="1"/>
  <c r="E41" i="95" a="1"/>
  <c r="E41" i="95" s="1"/>
  <c r="F41" i="95" a="1"/>
  <c r="F41" i="95" s="1"/>
  <c r="G41" i="95" a="1"/>
  <c r="G41" i="95" s="1"/>
  <c r="H41" i="95" a="1"/>
  <c r="H41" i="95" s="1"/>
  <c r="I41" i="95" a="1"/>
  <c r="I41" i="95" s="1"/>
  <c r="J41" i="95" a="1"/>
  <c r="J41" i="95" s="1"/>
  <c r="K41" i="95" a="1"/>
  <c r="K41" i="95" s="1"/>
  <c r="L41" i="95" a="1"/>
  <c r="L41" i="95" s="1"/>
  <c r="M41" i="95" a="1"/>
  <c r="M41" i="95" s="1"/>
  <c r="N41" i="95" a="1"/>
  <c r="N41" i="95" s="1"/>
  <c r="O41" i="95" a="1"/>
  <c r="O41" i="95" s="1"/>
  <c r="P41" i="95" a="1"/>
  <c r="P41" i="95" s="1"/>
  <c r="Q41" i="95" a="1"/>
  <c r="Q41" i="95" s="1"/>
  <c r="R41" i="95" a="1"/>
  <c r="R41" i="95" s="1"/>
  <c r="S41" i="95" a="1"/>
  <c r="S41" i="95" s="1"/>
  <c r="T41" i="95" a="1"/>
  <c r="T41" i="95" s="1"/>
  <c r="U41" i="95" a="1"/>
  <c r="U41" i="95" s="1"/>
  <c r="V41" i="95" a="1"/>
  <c r="V41" i="95" s="1"/>
  <c r="W41" i="95" a="1"/>
  <c r="W41" i="95" s="1"/>
  <c r="X41" i="95" a="1"/>
  <c r="X41" i="95" s="1"/>
  <c r="Y41" i="95" a="1"/>
  <c r="Y41" i="95" s="1"/>
  <c r="Z41" i="95" a="1"/>
  <c r="Z41" i="95" s="1"/>
  <c r="AA41" i="95" a="1"/>
  <c r="AA41" i="95" s="1"/>
  <c r="AB41" i="95" a="1"/>
  <c r="AB41" i="95" s="1"/>
  <c r="AC41" i="95" a="1"/>
  <c r="AC41" i="95" s="1"/>
  <c r="AD41" i="95" a="1"/>
  <c r="AD41" i="95" s="1"/>
  <c r="AE41" i="95" a="1"/>
  <c r="AE41" i="95" s="1"/>
  <c r="AF41" i="95" a="1"/>
  <c r="AF41" i="95" s="1"/>
  <c r="AG41" i="95" a="1"/>
  <c r="AG41" i="95" s="1"/>
  <c r="AH41" i="95" a="1"/>
  <c r="AH41" i="95" s="1"/>
  <c r="AI41" i="95" a="1"/>
  <c r="AI41" i="95" s="1"/>
  <c r="AJ41" i="95" a="1"/>
  <c r="AJ41" i="95" s="1"/>
  <c r="AK41" i="95" a="1"/>
  <c r="AK41" i="95" s="1"/>
  <c r="AL41" i="95" a="1"/>
  <c r="AL41" i="95" s="1"/>
  <c r="AM41" i="95" a="1"/>
  <c r="AM41" i="95" s="1"/>
  <c r="AN41" i="95" a="1"/>
  <c r="AN41" i="95" s="1"/>
  <c r="AO41" i="95" a="1"/>
  <c r="AO41" i="95" s="1"/>
  <c r="AP41" i="95" a="1"/>
  <c r="AP41" i="95" s="1"/>
  <c r="AQ41" i="95" a="1"/>
  <c r="AQ41" i="95" s="1"/>
  <c r="AR41" i="95" a="1"/>
  <c r="AR41" i="95" s="1"/>
  <c r="AS41" i="95" a="1"/>
  <c r="AS41" i="95" s="1"/>
  <c r="AT41" i="95" a="1"/>
  <c r="AT41" i="95" s="1"/>
  <c r="AU41" i="95" a="1"/>
  <c r="AU41" i="95" s="1"/>
  <c r="AV41" i="95" a="1"/>
  <c r="AV41" i="95" s="1"/>
  <c r="AW41" i="95" a="1"/>
  <c r="AW41" i="95" s="1"/>
  <c r="AX41" i="95" a="1"/>
  <c r="AX41" i="95" s="1"/>
  <c r="AY41" i="95" a="1"/>
  <c r="AY41" i="95" s="1"/>
  <c r="AZ41" i="95" a="1"/>
  <c r="AZ41" i="95" s="1"/>
  <c r="BA41" i="95" a="1"/>
  <c r="BA41" i="95" s="1"/>
  <c r="BB41" i="95" a="1"/>
  <c r="BB41" i="95" s="1"/>
  <c r="BC41" i="95" a="1"/>
  <c r="BC41" i="95" s="1"/>
  <c r="BD41" i="95" a="1"/>
  <c r="BD41" i="95" s="1"/>
  <c r="BE41" i="95" a="1"/>
  <c r="BE41" i="95" s="1"/>
  <c r="BF41" i="95" a="1"/>
  <c r="BF41" i="95" s="1"/>
  <c r="BG41" i="95" a="1"/>
  <c r="BG41" i="95" s="1"/>
  <c r="BH41" i="95" a="1"/>
  <c r="BH41" i="95" s="1"/>
  <c r="BI41" i="95" a="1"/>
  <c r="BI41" i="95" s="1"/>
  <c r="BJ41" i="95" a="1"/>
  <c r="BJ41" i="95" s="1"/>
  <c r="BK41" i="95" a="1"/>
  <c r="BK41" i="95" s="1"/>
  <c r="BL41" i="95" a="1"/>
  <c r="BL41" i="95" s="1"/>
  <c r="BM41" i="95" a="1"/>
  <c r="BM41" i="95" s="1"/>
  <c r="BN41" i="95" a="1"/>
  <c r="BN41" i="95" s="1"/>
  <c r="BO41" i="95" a="1"/>
  <c r="BO41" i="95" s="1"/>
  <c r="BP41" i="95" a="1"/>
  <c r="BP41" i="95" s="1"/>
  <c r="BQ41" i="95" a="1"/>
  <c r="BQ41" i="95" s="1"/>
  <c r="BR41" i="95" a="1"/>
  <c r="BR41" i="95" s="1"/>
  <c r="BS41" i="95" a="1"/>
  <c r="BS41" i="95" s="1"/>
  <c r="BT41" i="95" a="1"/>
  <c r="BT41" i="95" s="1"/>
  <c r="BU41" i="95" a="1"/>
  <c r="BU41" i="95" s="1"/>
  <c r="BV41" i="95" a="1"/>
  <c r="BV41" i="95" s="1"/>
  <c r="BW41" i="95" a="1"/>
  <c r="BW41" i="95" s="1"/>
  <c r="BX41" i="95" a="1"/>
  <c r="BX41" i="95" s="1"/>
  <c r="BY41" i="95" a="1"/>
  <c r="BY41" i="95" s="1"/>
  <c r="BZ41" i="95" a="1"/>
  <c r="BZ41" i="95" s="1"/>
  <c r="CA41" i="95" a="1"/>
  <c r="CA41" i="95" s="1"/>
  <c r="CB41" i="95" a="1"/>
  <c r="CB41" i="95" s="1"/>
  <c r="CC41" i="95" a="1"/>
  <c r="CC41" i="95" s="1"/>
  <c r="CD41" i="95" a="1"/>
  <c r="CD41" i="95" s="1"/>
  <c r="CE41" i="95" a="1"/>
  <c r="CE41" i="95" s="1"/>
  <c r="CF41" i="95" a="1"/>
  <c r="CF41" i="95" s="1"/>
  <c r="CG41" i="95" a="1"/>
  <c r="CG41" i="95" s="1"/>
  <c r="CH41" i="95" a="1"/>
  <c r="CH41" i="95" s="1"/>
  <c r="CI41" i="95" a="1"/>
  <c r="CI41" i="95" s="1"/>
  <c r="CJ41" i="95" a="1"/>
  <c r="CJ41" i="95" s="1"/>
  <c r="CK41" i="95" a="1"/>
  <c r="CK41" i="95" s="1"/>
  <c r="CL41" i="95" a="1"/>
  <c r="CL41" i="95" s="1"/>
  <c r="CM41" i="95" a="1"/>
  <c r="CM41" i="95" s="1"/>
  <c r="CN41" i="95" a="1"/>
  <c r="CN41" i="95" s="1"/>
  <c r="CO41" i="95" a="1"/>
  <c r="CO41" i="95" s="1"/>
  <c r="CP41" i="95" a="1"/>
  <c r="CP41" i="95" s="1"/>
  <c r="CQ41" i="95" a="1"/>
  <c r="CQ41" i="95" s="1"/>
  <c r="CR41" i="95" a="1"/>
  <c r="CR41" i="95" s="1"/>
  <c r="CS41" i="95" a="1"/>
  <c r="CS41" i="95" s="1"/>
  <c r="CT41" i="95" a="1"/>
  <c r="CT41" i="95" s="1"/>
  <c r="CU41" i="95" a="1"/>
  <c r="CU41" i="95" s="1"/>
  <c r="CV41" i="95" a="1"/>
  <c r="CV41" i="95" s="1"/>
  <c r="CW41" i="95" a="1"/>
  <c r="CW41" i="95" s="1"/>
  <c r="CX41" i="95" a="1"/>
  <c r="CX41" i="95" s="1"/>
  <c r="CY41" i="95" a="1"/>
  <c r="CY41" i="95" s="1"/>
  <c r="E42" i="95" a="1"/>
  <c r="E42" i="95" s="1"/>
  <c r="F42" i="95" a="1"/>
  <c r="F42" i="95" s="1"/>
  <c r="G42" i="95" a="1"/>
  <c r="G42" i="95" s="1"/>
  <c r="H42" i="95" a="1"/>
  <c r="H42" i="95" s="1"/>
  <c r="I42" i="95" a="1"/>
  <c r="I42" i="95" s="1"/>
  <c r="J42" i="95" a="1"/>
  <c r="J42" i="95" s="1"/>
  <c r="K42" i="95" a="1"/>
  <c r="K42" i="95" s="1"/>
  <c r="L42" i="95" a="1"/>
  <c r="L42" i="95" s="1"/>
  <c r="M42" i="95" a="1"/>
  <c r="M42" i="95" s="1"/>
  <c r="N42" i="95" a="1"/>
  <c r="N42" i="95" s="1"/>
  <c r="O42" i="95" a="1"/>
  <c r="O42" i="95" s="1"/>
  <c r="P42" i="95" a="1"/>
  <c r="P42" i="95" s="1"/>
  <c r="Q42" i="95" a="1"/>
  <c r="Q42" i="95" s="1"/>
  <c r="R42" i="95" a="1"/>
  <c r="R42" i="95" s="1"/>
  <c r="S42" i="95" a="1"/>
  <c r="S42" i="95" s="1"/>
  <c r="T42" i="95" a="1"/>
  <c r="T42" i="95" s="1"/>
  <c r="U42" i="95" a="1"/>
  <c r="U42" i="95" s="1"/>
  <c r="V42" i="95" a="1"/>
  <c r="V42" i="95" s="1"/>
  <c r="W42" i="95" a="1"/>
  <c r="W42" i="95" s="1"/>
  <c r="X42" i="95" a="1"/>
  <c r="X42" i="95" s="1"/>
  <c r="Y42" i="95" a="1"/>
  <c r="Y42" i="95" s="1"/>
  <c r="Z42" i="95" a="1"/>
  <c r="Z42" i="95" s="1"/>
  <c r="AA42" i="95" a="1"/>
  <c r="AA42" i="95" s="1"/>
  <c r="AB42" i="95" a="1"/>
  <c r="AB42" i="95" s="1"/>
  <c r="AC42" i="95" a="1"/>
  <c r="AC42" i="95" s="1"/>
  <c r="AD42" i="95" a="1"/>
  <c r="AD42" i="95" s="1"/>
  <c r="AE42" i="95" a="1"/>
  <c r="AE42" i="95" s="1"/>
  <c r="AF42" i="95" a="1"/>
  <c r="AF42" i="95" s="1"/>
  <c r="AG42" i="95" a="1"/>
  <c r="AG42" i="95" s="1"/>
  <c r="AH42" i="95" a="1"/>
  <c r="AH42" i="95" s="1"/>
  <c r="AI42" i="95" a="1"/>
  <c r="AI42" i="95" s="1"/>
  <c r="AJ42" i="95" a="1"/>
  <c r="AJ42" i="95" s="1"/>
  <c r="AK42" i="95" a="1"/>
  <c r="AK42" i="95" s="1"/>
  <c r="AL42" i="95" a="1"/>
  <c r="AL42" i="95" s="1"/>
  <c r="AM42" i="95" a="1"/>
  <c r="AM42" i="95" s="1"/>
  <c r="AN42" i="95" a="1"/>
  <c r="AN42" i="95" s="1"/>
  <c r="AO42" i="95" a="1"/>
  <c r="AO42" i="95" s="1"/>
  <c r="AP42" i="95" a="1"/>
  <c r="AP42" i="95" s="1"/>
  <c r="AQ42" i="95" a="1"/>
  <c r="AQ42" i="95" s="1"/>
  <c r="AR42" i="95" a="1"/>
  <c r="AR42" i="95" s="1"/>
  <c r="AS42" i="95" a="1"/>
  <c r="AS42" i="95" s="1"/>
  <c r="AT42" i="95" a="1"/>
  <c r="AT42" i="95" s="1"/>
  <c r="AU42" i="95" a="1"/>
  <c r="AU42" i="95" s="1"/>
  <c r="AV42" i="95" a="1"/>
  <c r="AV42" i="95" s="1"/>
  <c r="AW42" i="95" a="1"/>
  <c r="AW42" i="95" s="1"/>
  <c r="AX42" i="95" a="1"/>
  <c r="AX42" i="95" s="1"/>
  <c r="AY42" i="95" a="1"/>
  <c r="AY42" i="95" s="1"/>
  <c r="AZ42" i="95" a="1"/>
  <c r="AZ42" i="95" s="1"/>
  <c r="BA42" i="95" a="1"/>
  <c r="BA42" i="95" s="1"/>
  <c r="BB42" i="95" a="1"/>
  <c r="BB42" i="95" s="1"/>
  <c r="BC42" i="95" a="1"/>
  <c r="BC42" i="95" s="1"/>
  <c r="BD42" i="95" a="1"/>
  <c r="BD42" i="95" s="1"/>
  <c r="BE42" i="95" a="1"/>
  <c r="BE42" i="95" s="1"/>
  <c r="BF42" i="95" a="1"/>
  <c r="BF42" i="95" s="1"/>
  <c r="BG42" i="95" a="1"/>
  <c r="BG42" i="95" s="1"/>
  <c r="BH42" i="95" a="1"/>
  <c r="BH42" i="95" s="1"/>
  <c r="BI42" i="95" a="1"/>
  <c r="BI42" i="95" s="1"/>
  <c r="BJ42" i="95" a="1"/>
  <c r="BJ42" i="95" s="1"/>
  <c r="BK42" i="95" a="1"/>
  <c r="BK42" i="95" s="1"/>
  <c r="BL42" i="95" a="1"/>
  <c r="BL42" i="95" s="1"/>
  <c r="BM42" i="95" a="1"/>
  <c r="BM42" i="95" s="1"/>
  <c r="BN42" i="95" a="1"/>
  <c r="BN42" i="95" s="1"/>
  <c r="BO42" i="95" a="1"/>
  <c r="BO42" i="95" s="1"/>
  <c r="BP42" i="95" a="1"/>
  <c r="BP42" i="95" s="1"/>
  <c r="BQ42" i="95" a="1"/>
  <c r="BQ42" i="95" s="1"/>
  <c r="BR42" i="95" a="1"/>
  <c r="BR42" i="95" s="1"/>
  <c r="BS42" i="95" a="1"/>
  <c r="BS42" i="95" s="1"/>
  <c r="BT42" i="95" a="1"/>
  <c r="BT42" i="95" s="1"/>
  <c r="BU42" i="95" a="1"/>
  <c r="BU42" i="95" s="1"/>
  <c r="BV42" i="95" a="1"/>
  <c r="BV42" i="95" s="1"/>
  <c r="BW42" i="95" a="1"/>
  <c r="BW42" i="95" s="1"/>
  <c r="BX42" i="95" a="1"/>
  <c r="BX42" i="95" s="1"/>
  <c r="BY42" i="95" a="1"/>
  <c r="BY42" i="95" s="1"/>
  <c r="BZ42" i="95" a="1"/>
  <c r="BZ42" i="95" s="1"/>
  <c r="CA42" i="95" a="1"/>
  <c r="CA42" i="95" s="1"/>
  <c r="CB42" i="95" a="1"/>
  <c r="CB42" i="95" s="1"/>
  <c r="CC42" i="95" a="1"/>
  <c r="CC42" i="95" s="1"/>
  <c r="CD42" i="95" a="1"/>
  <c r="CD42" i="95" s="1"/>
  <c r="CE42" i="95" a="1"/>
  <c r="CE42" i="95" s="1"/>
  <c r="CF42" i="95" a="1"/>
  <c r="CF42" i="95" s="1"/>
  <c r="CG42" i="95" a="1"/>
  <c r="CG42" i="95" s="1"/>
  <c r="CH42" i="95" a="1"/>
  <c r="CH42" i="95" s="1"/>
  <c r="CI42" i="95" a="1"/>
  <c r="CI42" i="95" s="1"/>
  <c r="CJ42" i="95" a="1"/>
  <c r="CJ42" i="95" s="1"/>
  <c r="CK42" i="95" a="1"/>
  <c r="CK42" i="95" s="1"/>
  <c r="CL42" i="95" a="1"/>
  <c r="CL42" i="95" s="1"/>
  <c r="CM42" i="95" a="1"/>
  <c r="CM42" i="95" s="1"/>
  <c r="CN42" i="95" a="1"/>
  <c r="CN42" i="95" s="1"/>
  <c r="CO42" i="95" a="1"/>
  <c r="CO42" i="95" s="1"/>
  <c r="CP42" i="95" a="1"/>
  <c r="CP42" i="95" s="1"/>
  <c r="CQ42" i="95" a="1"/>
  <c r="CQ42" i="95" s="1"/>
  <c r="CR42" i="95" a="1"/>
  <c r="CR42" i="95" s="1"/>
  <c r="CS42" i="95" a="1"/>
  <c r="CS42" i="95" s="1"/>
  <c r="CT42" i="95" a="1"/>
  <c r="CT42" i="95" s="1"/>
  <c r="CU42" i="95" a="1"/>
  <c r="CU42" i="95" s="1"/>
  <c r="CV42" i="95" a="1"/>
  <c r="CV42" i="95" s="1"/>
  <c r="CW42" i="95" a="1"/>
  <c r="CW42" i="95" s="1"/>
  <c r="CX42" i="95" a="1"/>
  <c r="CX42" i="95" s="1"/>
  <c r="CY42" i="95" a="1"/>
  <c r="CY42" i="95" s="1"/>
  <c r="E43" i="95" a="1"/>
  <c r="E43" i="95" s="1"/>
  <c r="F43" i="95" a="1"/>
  <c r="F43" i="95" s="1"/>
  <c r="G43" i="95" a="1"/>
  <c r="G43" i="95" s="1"/>
  <c r="H43" i="95" a="1"/>
  <c r="H43" i="95" s="1"/>
  <c r="I43" i="95" a="1"/>
  <c r="I43" i="95" s="1"/>
  <c r="J43" i="95" a="1"/>
  <c r="J43" i="95" s="1"/>
  <c r="K43" i="95" a="1"/>
  <c r="K43" i="95" s="1"/>
  <c r="L43" i="95" a="1"/>
  <c r="L43" i="95" s="1"/>
  <c r="M43" i="95" a="1"/>
  <c r="M43" i="95" s="1"/>
  <c r="N43" i="95" a="1"/>
  <c r="N43" i="95" s="1"/>
  <c r="O43" i="95" a="1"/>
  <c r="O43" i="95" s="1"/>
  <c r="P43" i="95" a="1"/>
  <c r="P43" i="95" s="1"/>
  <c r="Q43" i="95" a="1"/>
  <c r="Q43" i="95" s="1"/>
  <c r="R43" i="95" a="1"/>
  <c r="R43" i="95" s="1"/>
  <c r="S43" i="95" a="1"/>
  <c r="S43" i="95" s="1"/>
  <c r="T43" i="95" a="1"/>
  <c r="T43" i="95" s="1"/>
  <c r="U43" i="95" a="1"/>
  <c r="U43" i="95" s="1"/>
  <c r="V43" i="95" a="1"/>
  <c r="V43" i="95" s="1"/>
  <c r="W43" i="95" a="1"/>
  <c r="W43" i="95" s="1"/>
  <c r="X43" i="95" a="1"/>
  <c r="X43" i="95" s="1"/>
  <c r="Y43" i="95" a="1"/>
  <c r="Y43" i="95" s="1"/>
  <c r="Z43" i="95" a="1"/>
  <c r="Z43" i="95" s="1"/>
  <c r="AA43" i="95" a="1"/>
  <c r="AA43" i="95" s="1"/>
  <c r="AB43" i="95" a="1"/>
  <c r="AB43" i="95" s="1"/>
  <c r="AC43" i="95" a="1"/>
  <c r="AC43" i="95" s="1"/>
  <c r="AD43" i="95" a="1"/>
  <c r="AD43" i="95" s="1"/>
  <c r="AE43" i="95" a="1"/>
  <c r="AE43" i="95" s="1"/>
  <c r="AF43" i="95" a="1"/>
  <c r="AF43" i="95" s="1"/>
  <c r="AG43" i="95" a="1"/>
  <c r="AG43" i="95" s="1"/>
  <c r="AH43" i="95" a="1"/>
  <c r="AH43" i="95" s="1"/>
  <c r="AI43" i="95" a="1"/>
  <c r="AI43" i="95" s="1"/>
  <c r="AJ43" i="95" a="1"/>
  <c r="AJ43" i="95" s="1"/>
  <c r="AK43" i="95" a="1"/>
  <c r="AK43" i="95" s="1"/>
  <c r="AL43" i="95" a="1"/>
  <c r="AL43" i="95" s="1"/>
  <c r="AM43" i="95" a="1"/>
  <c r="AM43" i="95" s="1"/>
  <c r="AN43" i="95" a="1"/>
  <c r="AN43" i="95" s="1"/>
  <c r="AO43" i="95" a="1"/>
  <c r="AO43" i="95" s="1"/>
  <c r="AP43" i="95" a="1"/>
  <c r="AP43" i="95" s="1"/>
  <c r="AQ43" i="95" a="1"/>
  <c r="AQ43" i="95" s="1"/>
  <c r="AR43" i="95" a="1"/>
  <c r="AR43" i="95" s="1"/>
  <c r="AS43" i="95" a="1"/>
  <c r="AS43" i="95" s="1"/>
  <c r="AT43" i="95" a="1"/>
  <c r="AT43" i="95" s="1"/>
  <c r="AU43" i="95" a="1"/>
  <c r="AU43" i="95" s="1"/>
  <c r="AV43" i="95" a="1"/>
  <c r="AV43" i="95" s="1"/>
  <c r="AW43" i="95" a="1"/>
  <c r="AW43" i="95" s="1"/>
  <c r="AX43" i="95" a="1"/>
  <c r="AX43" i="95" s="1"/>
  <c r="AY43" i="95" a="1"/>
  <c r="AY43" i="95" s="1"/>
  <c r="AZ43" i="95" a="1"/>
  <c r="AZ43" i="95" s="1"/>
  <c r="BA43" i="95" a="1"/>
  <c r="BA43" i="95" s="1"/>
  <c r="BB43" i="95" a="1"/>
  <c r="BB43" i="95" s="1"/>
  <c r="BC43" i="95" a="1"/>
  <c r="BC43" i="95" s="1"/>
  <c r="BD43" i="95" a="1"/>
  <c r="BD43" i="95" s="1"/>
  <c r="BE43" i="95" a="1"/>
  <c r="BE43" i="95" s="1"/>
  <c r="BF43" i="95" a="1"/>
  <c r="BF43" i="95" s="1"/>
  <c r="BG43" i="95" a="1"/>
  <c r="BG43" i="95" s="1"/>
  <c r="BH43" i="95" a="1"/>
  <c r="BH43" i="95" s="1"/>
  <c r="BI43" i="95" a="1"/>
  <c r="BI43" i="95" s="1"/>
  <c r="BJ43" i="95" a="1"/>
  <c r="BJ43" i="95" s="1"/>
  <c r="BK43" i="95" a="1"/>
  <c r="BK43" i="95" s="1"/>
  <c r="BL43" i="95" a="1"/>
  <c r="BL43" i="95" s="1"/>
  <c r="BM43" i="95" a="1"/>
  <c r="BM43" i="95" s="1"/>
  <c r="BN43" i="95" a="1"/>
  <c r="BN43" i="95" s="1"/>
  <c r="BO43" i="95" a="1"/>
  <c r="BO43" i="95" s="1"/>
  <c r="BP43" i="95" a="1"/>
  <c r="BP43" i="95" s="1"/>
  <c r="BQ43" i="95" a="1"/>
  <c r="BQ43" i="95" s="1"/>
  <c r="BR43" i="95" a="1"/>
  <c r="BR43" i="95" s="1"/>
  <c r="BS43" i="95" a="1"/>
  <c r="BS43" i="95" s="1"/>
  <c r="BT43" i="95" a="1"/>
  <c r="BT43" i="95" s="1"/>
  <c r="BU43" i="95" a="1"/>
  <c r="BU43" i="95" s="1"/>
  <c r="BV43" i="95" a="1"/>
  <c r="BV43" i="95" s="1"/>
  <c r="BW43" i="95" a="1"/>
  <c r="BW43" i="95" s="1"/>
  <c r="BX43" i="95" a="1"/>
  <c r="BX43" i="95" s="1"/>
  <c r="BY43" i="95" a="1"/>
  <c r="BY43" i="95" s="1"/>
  <c r="BZ43" i="95" a="1"/>
  <c r="BZ43" i="95" s="1"/>
  <c r="CA43" i="95" a="1"/>
  <c r="CA43" i="95" s="1"/>
  <c r="CB43" i="95" a="1"/>
  <c r="CB43" i="95" s="1"/>
  <c r="CC43" i="95" a="1"/>
  <c r="CC43" i="95" s="1"/>
  <c r="CD43" i="95" a="1"/>
  <c r="CD43" i="95" s="1"/>
  <c r="CE43" i="95" a="1"/>
  <c r="CE43" i="95" s="1"/>
  <c r="CF43" i="95" a="1"/>
  <c r="CF43" i="95" s="1"/>
  <c r="CG43" i="95" a="1"/>
  <c r="CG43" i="95" s="1"/>
  <c r="CH43" i="95" a="1"/>
  <c r="CH43" i="95" s="1"/>
  <c r="CI43" i="95" a="1"/>
  <c r="CI43" i="95" s="1"/>
  <c r="CJ43" i="95" a="1"/>
  <c r="CJ43" i="95" s="1"/>
  <c r="CK43" i="95" a="1"/>
  <c r="CK43" i="95" s="1"/>
  <c r="CL43" i="95" a="1"/>
  <c r="CL43" i="95" s="1"/>
  <c r="CM43" i="95" a="1"/>
  <c r="CM43" i="95" s="1"/>
  <c r="CN43" i="95" a="1"/>
  <c r="CN43" i="95" s="1"/>
  <c r="CO43" i="95" a="1"/>
  <c r="CO43" i="95" s="1"/>
  <c r="CP43" i="95" a="1"/>
  <c r="CP43" i="95" s="1"/>
  <c r="CQ43" i="95" a="1"/>
  <c r="CQ43" i="95" s="1"/>
  <c r="CR43" i="95" a="1"/>
  <c r="CR43" i="95" s="1"/>
  <c r="CS43" i="95" a="1"/>
  <c r="CS43" i="95" s="1"/>
  <c r="CT43" i="95" a="1"/>
  <c r="CT43" i="95" s="1"/>
  <c r="CU43" i="95" a="1"/>
  <c r="CU43" i="95" s="1"/>
  <c r="CV43" i="95" a="1"/>
  <c r="CV43" i="95" s="1"/>
  <c r="CW43" i="95" a="1"/>
  <c r="CW43" i="95" s="1"/>
  <c r="CX43" i="95" a="1"/>
  <c r="CX43" i="95" s="1"/>
  <c r="CY43" i="95" a="1"/>
  <c r="CY43" i="95" s="1"/>
  <c r="E44" i="95" a="1"/>
  <c r="E44" i="95" s="1"/>
  <c r="F44" i="95" a="1"/>
  <c r="F44" i="95" s="1"/>
  <c r="G44" i="95" a="1"/>
  <c r="G44" i="95" s="1"/>
  <c r="H44" i="95" a="1"/>
  <c r="H44" i="95" s="1"/>
  <c r="I44" i="95" a="1"/>
  <c r="I44" i="95" s="1"/>
  <c r="J44" i="95" a="1"/>
  <c r="J44" i="95" s="1"/>
  <c r="K44" i="95" a="1"/>
  <c r="K44" i="95" s="1"/>
  <c r="L44" i="95" a="1"/>
  <c r="L44" i="95" s="1"/>
  <c r="M44" i="95" a="1"/>
  <c r="M44" i="95" s="1"/>
  <c r="N44" i="95" a="1"/>
  <c r="N44" i="95" s="1"/>
  <c r="O44" i="95" a="1"/>
  <c r="O44" i="95" s="1"/>
  <c r="P44" i="95" a="1"/>
  <c r="P44" i="95" s="1"/>
  <c r="Q44" i="95" a="1"/>
  <c r="Q44" i="95" s="1"/>
  <c r="R44" i="95" a="1"/>
  <c r="R44" i="95" s="1"/>
  <c r="S44" i="95" a="1"/>
  <c r="S44" i="95" s="1"/>
  <c r="T44" i="95" a="1"/>
  <c r="T44" i="95" s="1"/>
  <c r="U44" i="95" a="1"/>
  <c r="U44" i="95" s="1"/>
  <c r="V44" i="95" a="1"/>
  <c r="V44" i="95" s="1"/>
  <c r="W44" i="95" a="1"/>
  <c r="W44" i="95" s="1"/>
  <c r="X44" i="95" a="1"/>
  <c r="X44" i="95" s="1"/>
  <c r="Y44" i="95" a="1"/>
  <c r="Y44" i="95" s="1"/>
  <c r="Z44" i="95" a="1"/>
  <c r="Z44" i="95" s="1"/>
  <c r="AA44" i="95" a="1"/>
  <c r="AA44" i="95" s="1"/>
  <c r="AB44" i="95" a="1"/>
  <c r="AB44" i="95" s="1"/>
  <c r="AC44" i="95" a="1"/>
  <c r="AC44" i="95" s="1"/>
  <c r="AD44" i="95" a="1"/>
  <c r="AD44" i="95" s="1"/>
  <c r="AE44" i="95" a="1"/>
  <c r="AE44" i="95" s="1"/>
  <c r="AF44" i="95" a="1"/>
  <c r="AF44" i="95" s="1"/>
  <c r="AG44" i="95" a="1"/>
  <c r="AG44" i="95" s="1"/>
  <c r="AH44" i="95" a="1"/>
  <c r="AH44" i="95" s="1"/>
  <c r="AI44" i="95" a="1"/>
  <c r="AI44" i="95" s="1"/>
  <c r="AJ44" i="95" a="1"/>
  <c r="AJ44" i="95" s="1"/>
  <c r="AK44" i="95" a="1"/>
  <c r="AK44" i="95" s="1"/>
  <c r="AL44" i="95" a="1"/>
  <c r="AL44" i="95" s="1"/>
  <c r="AM44" i="95" a="1"/>
  <c r="AM44" i="95" s="1"/>
  <c r="AN44" i="95" a="1"/>
  <c r="AN44" i="95" s="1"/>
  <c r="AO44" i="95" a="1"/>
  <c r="AO44" i="95" s="1"/>
  <c r="AP44" i="95" a="1"/>
  <c r="AP44" i="95" s="1"/>
  <c r="AQ44" i="95" a="1"/>
  <c r="AQ44" i="95" s="1"/>
  <c r="AR44" i="95" a="1"/>
  <c r="AR44" i="95" s="1"/>
  <c r="AS44" i="95" a="1"/>
  <c r="AS44" i="95" s="1"/>
  <c r="AT44" i="95" a="1"/>
  <c r="AT44" i="95" s="1"/>
  <c r="AU44" i="95" a="1"/>
  <c r="AU44" i="95" s="1"/>
  <c r="AV44" i="95" a="1"/>
  <c r="AV44" i="95" s="1"/>
  <c r="AW44" i="95" a="1"/>
  <c r="AW44" i="95" s="1"/>
  <c r="AX44" i="95" a="1"/>
  <c r="AX44" i="95" s="1"/>
  <c r="AY44" i="95" a="1"/>
  <c r="AY44" i="95" s="1"/>
  <c r="AZ44" i="95" a="1"/>
  <c r="AZ44" i="95" s="1"/>
  <c r="BA44" i="95" a="1"/>
  <c r="BA44" i="95" s="1"/>
  <c r="BB44" i="95" a="1"/>
  <c r="BB44" i="95" s="1"/>
  <c r="BC44" i="95" a="1"/>
  <c r="BC44" i="95" s="1"/>
  <c r="BD44" i="95" a="1"/>
  <c r="BD44" i="95" s="1"/>
  <c r="BE44" i="95" a="1"/>
  <c r="BE44" i="95" s="1"/>
  <c r="BF44" i="95" a="1"/>
  <c r="BF44" i="95" s="1"/>
  <c r="BG44" i="95" a="1"/>
  <c r="BG44" i="95" s="1"/>
  <c r="BH44" i="95" a="1"/>
  <c r="BH44" i="95" s="1"/>
  <c r="BI44" i="95" a="1"/>
  <c r="BI44" i="95" s="1"/>
  <c r="BJ44" i="95" a="1"/>
  <c r="BJ44" i="95" s="1"/>
  <c r="BK44" i="95" a="1"/>
  <c r="BK44" i="95" s="1"/>
  <c r="BL44" i="95" a="1"/>
  <c r="BL44" i="95" s="1"/>
  <c r="BM44" i="95" a="1"/>
  <c r="BM44" i="95" s="1"/>
  <c r="BN44" i="95" a="1"/>
  <c r="BN44" i="95" s="1"/>
  <c r="BO44" i="95" a="1"/>
  <c r="BO44" i="95" s="1"/>
  <c r="BP44" i="95" a="1"/>
  <c r="BP44" i="95" s="1"/>
  <c r="BQ44" i="95" a="1"/>
  <c r="BQ44" i="95" s="1"/>
  <c r="BR44" i="95" a="1"/>
  <c r="BR44" i="95" s="1"/>
  <c r="BS44" i="95" a="1"/>
  <c r="BS44" i="95" s="1"/>
  <c r="BT44" i="95" a="1"/>
  <c r="BT44" i="95" s="1"/>
  <c r="BU44" i="95" a="1"/>
  <c r="BU44" i="95" s="1"/>
  <c r="BV44" i="95" a="1"/>
  <c r="BV44" i="95" s="1"/>
  <c r="BW44" i="95" a="1"/>
  <c r="BW44" i="95" s="1"/>
  <c r="BX44" i="95" a="1"/>
  <c r="BX44" i="95" s="1"/>
  <c r="BY44" i="95" a="1"/>
  <c r="BY44" i="95" s="1"/>
  <c r="BZ44" i="95" a="1"/>
  <c r="BZ44" i="95" s="1"/>
  <c r="CA44" i="95" a="1"/>
  <c r="CA44" i="95" s="1"/>
  <c r="CB44" i="95" a="1"/>
  <c r="CB44" i="95" s="1"/>
  <c r="CC44" i="95" a="1"/>
  <c r="CC44" i="95" s="1"/>
  <c r="CD44" i="95" a="1"/>
  <c r="CD44" i="95" s="1"/>
  <c r="CE44" i="95" a="1"/>
  <c r="CE44" i="95" s="1"/>
  <c r="CF44" i="95" a="1"/>
  <c r="CF44" i="95" s="1"/>
  <c r="CG44" i="95" a="1"/>
  <c r="CG44" i="95" s="1"/>
  <c r="CH44" i="95" a="1"/>
  <c r="CH44" i="95" s="1"/>
  <c r="CI44" i="95" a="1"/>
  <c r="CI44" i="95" s="1"/>
  <c r="CJ44" i="95" a="1"/>
  <c r="CJ44" i="95" s="1"/>
  <c r="CK44" i="95" a="1"/>
  <c r="CK44" i="95" s="1"/>
  <c r="CL44" i="95" a="1"/>
  <c r="CL44" i="95" s="1"/>
  <c r="CM44" i="95" a="1"/>
  <c r="CM44" i="95" s="1"/>
  <c r="CN44" i="95" a="1"/>
  <c r="CN44" i="95" s="1"/>
  <c r="CO44" i="95" a="1"/>
  <c r="CO44" i="95" s="1"/>
  <c r="CP44" i="95" a="1"/>
  <c r="CP44" i="95" s="1"/>
  <c r="CQ44" i="95" a="1"/>
  <c r="CQ44" i="95" s="1"/>
  <c r="CR44" i="95" a="1"/>
  <c r="CR44" i="95" s="1"/>
  <c r="CS44" i="95" a="1"/>
  <c r="CS44" i="95" s="1"/>
  <c r="CT44" i="95" a="1"/>
  <c r="CT44" i="95" s="1"/>
  <c r="CU44" i="95" a="1"/>
  <c r="CU44" i="95" s="1"/>
  <c r="CV44" i="95" a="1"/>
  <c r="CV44" i="95" s="1"/>
  <c r="CW44" i="95" a="1"/>
  <c r="CW44" i="95" s="1"/>
  <c r="CX44" i="95" a="1"/>
  <c r="CX44" i="95" s="1"/>
  <c r="CY44" i="95" a="1"/>
  <c r="CY44" i="95" s="1"/>
  <c r="E45" i="95" a="1"/>
  <c r="E45" i="95" s="1"/>
  <c r="F45" i="95" a="1"/>
  <c r="F45" i="95" s="1"/>
  <c r="G45" i="95" a="1"/>
  <c r="G45" i="95" s="1"/>
  <c r="H45" i="95" a="1"/>
  <c r="H45" i="95" s="1"/>
  <c r="I45" i="95" a="1"/>
  <c r="I45" i="95" s="1"/>
  <c r="J45" i="95" a="1"/>
  <c r="J45" i="95" s="1"/>
  <c r="K45" i="95" a="1"/>
  <c r="K45" i="95" s="1"/>
  <c r="L45" i="95" a="1"/>
  <c r="L45" i="95" s="1"/>
  <c r="M45" i="95" a="1"/>
  <c r="M45" i="95" s="1"/>
  <c r="N45" i="95" a="1"/>
  <c r="N45" i="95" s="1"/>
  <c r="O45" i="95" a="1"/>
  <c r="O45" i="95" s="1"/>
  <c r="P45" i="95" a="1"/>
  <c r="P45" i="95" s="1"/>
  <c r="Q45" i="95" a="1"/>
  <c r="Q45" i="95" s="1"/>
  <c r="R45" i="95" a="1"/>
  <c r="R45" i="95" s="1"/>
  <c r="S45" i="95" a="1"/>
  <c r="S45" i="95" s="1"/>
  <c r="T45" i="95" a="1"/>
  <c r="T45" i="95" s="1"/>
  <c r="U45" i="95" a="1"/>
  <c r="U45" i="95" s="1"/>
  <c r="V45" i="95" a="1"/>
  <c r="V45" i="95" s="1"/>
  <c r="W45" i="95" a="1"/>
  <c r="W45" i="95" s="1"/>
  <c r="X45" i="95" a="1"/>
  <c r="X45" i="95" s="1"/>
  <c r="Y45" i="95" a="1"/>
  <c r="Y45" i="95" s="1"/>
  <c r="Z45" i="95" a="1"/>
  <c r="Z45" i="95" s="1"/>
  <c r="AA45" i="95" a="1"/>
  <c r="AA45" i="95" s="1"/>
  <c r="AB45" i="95" a="1"/>
  <c r="AB45" i="95" s="1"/>
  <c r="AC45" i="95" a="1"/>
  <c r="AC45" i="95" s="1"/>
  <c r="AD45" i="95" a="1"/>
  <c r="AD45" i="95" s="1"/>
  <c r="AE45" i="95" a="1"/>
  <c r="AE45" i="95" s="1"/>
  <c r="AF45" i="95" a="1"/>
  <c r="AF45" i="95" s="1"/>
  <c r="AG45" i="95" a="1"/>
  <c r="AG45" i="95" s="1"/>
  <c r="AH45" i="95" a="1"/>
  <c r="AH45" i="95" s="1"/>
  <c r="AI45" i="95" a="1"/>
  <c r="AI45" i="95" s="1"/>
  <c r="AJ45" i="95" a="1"/>
  <c r="AJ45" i="95" s="1"/>
  <c r="AK45" i="95" a="1"/>
  <c r="AK45" i="95" s="1"/>
  <c r="AL45" i="95" a="1"/>
  <c r="AL45" i="95" s="1"/>
  <c r="AM45" i="95" a="1"/>
  <c r="AM45" i="95" s="1"/>
  <c r="AN45" i="95" a="1"/>
  <c r="AN45" i="95" s="1"/>
  <c r="AO45" i="95" a="1"/>
  <c r="AO45" i="95" s="1"/>
  <c r="AP45" i="95" a="1"/>
  <c r="AP45" i="95" s="1"/>
  <c r="AQ45" i="95" a="1"/>
  <c r="AQ45" i="95" s="1"/>
  <c r="AR45" i="95" a="1"/>
  <c r="AR45" i="95" s="1"/>
  <c r="AS45" i="95" a="1"/>
  <c r="AS45" i="95" s="1"/>
  <c r="AT45" i="95" a="1"/>
  <c r="AT45" i="95" s="1"/>
  <c r="AU45" i="95" a="1"/>
  <c r="AU45" i="95" s="1"/>
  <c r="AV45" i="95" a="1"/>
  <c r="AV45" i="95" s="1"/>
  <c r="AW45" i="95" a="1"/>
  <c r="AW45" i="95" s="1"/>
  <c r="AX45" i="95" a="1"/>
  <c r="AX45" i="95" s="1"/>
  <c r="AY45" i="95" a="1"/>
  <c r="AY45" i="95" s="1"/>
  <c r="AZ45" i="95" a="1"/>
  <c r="AZ45" i="95" s="1"/>
  <c r="BA45" i="95" a="1"/>
  <c r="BA45" i="95" s="1"/>
  <c r="BB45" i="95" a="1"/>
  <c r="BB45" i="95" s="1"/>
  <c r="BC45" i="95" a="1"/>
  <c r="BC45" i="95" s="1"/>
  <c r="BD45" i="95" a="1"/>
  <c r="BD45" i="95" s="1"/>
  <c r="BE45" i="95" a="1"/>
  <c r="BE45" i="95" s="1"/>
  <c r="BF45" i="95" a="1"/>
  <c r="BF45" i="95" s="1"/>
  <c r="BG45" i="95" a="1"/>
  <c r="BG45" i="95" s="1"/>
  <c r="BH45" i="95" a="1"/>
  <c r="BH45" i="95" s="1"/>
  <c r="BI45" i="95" a="1"/>
  <c r="BI45" i="95" s="1"/>
  <c r="BJ45" i="95" a="1"/>
  <c r="BJ45" i="95" s="1"/>
  <c r="BK45" i="95" a="1"/>
  <c r="BK45" i="95" s="1"/>
  <c r="BL45" i="95" a="1"/>
  <c r="BL45" i="95" s="1"/>
  <c r="BM45" i="95" a="1"/>
  <c r="BM45" i="95" s="1"/>
  <c r="BN45" i="95" a="1"/>
  <c r="BN45" i="95" s="1"/>
  <c r="BO45" i="95" a="1"/>
  <c r="BO45" i="95" s="1"/>
  <c r="BP45" i="95" a="1"/>
  <c r="BP45" i="95" s="1"/>
  <c r="BQ45" i="95" a="1"/>
  <c r="BQ45" i="95" s="1"/>
  <c r="BR45" i="95" a="1"/>
  <c r="BR45" i="95" s="1"/>
  <c r="BS45" i="95" a="1"/>
  <c r="BS45" i="95" s="1"/>
  <c r="BT45" i="95" a="1"/>
  <c r="BT45" i="95" s="1"/>
  <c r="BU45" i="95" a="1"/>
  <c r="BU45" i="95" s="1"/>
  <c r="BV45" i="95" a="1"/>
  <c r="BV45" i="95" s="1"/>
  <c r="BW45" i="95" a="1"/>
  <c r="BW45" i="95" s="1"/>
  <c r="BX45" i="95" a="1"/>
  <c r="BX45" i="95" s="1"/>
  <c r="BY45" i="95" a="1"/>
  <c r="BY45" i="95" s="1"/>
  <c r="BZ45" i="95" a="1"/>
  <c r="BZ45" i="95" s="1"/>
  <c r="CA45" i="95" a="1"/>
  <c r="CA45" i="95" s="1"/>
  <c r="CB45" i="95" a="1"/>
  <c r="CB45" i="95" s="1"/>
  <c r="CC45" i="95" a="1"/>
  <c r="CC45" i="95" s="1"/>
  <c r="CD45" i="95" a="1"/>
  <c r="CD45" i="95" s="1"/>
  <c r="CE45" i="95" a="1"/>
  <c r="CE45" i="95" s="1"/>
  <c r="CF45" i="95" a="1"/>
  <c r="CF45" i="95" s="1"/>
  <c r="CG45" i="95" a="1"/>
  <c r="CG45" i="95" s="1"/>
  <c r="CH45" i="95" a="1"/>
  <c r="CH45" i="95" s="1"/>
  <c r="CI45" i="95" a="1"/>
  <c r="CI45" i="95" s="1"/>
  <c r="CJ45" i="95" a="1"/>
  <c r="CJ45" i="95" s="1"/>
  <c r="CK45" i="95" a="1"/>
  <c r="CK45" i="95" s="1"/>
  <c r="CL45" i="95" a="1"/>
  <c r="CL45" i="95" s="1"/>
  <c r="CM45" i="95" a="1"/>
  <c r="CM45" i="95" s="1"/>
  <c r="CN45" i="95" a="1"/>
  <c r="CN45" i="95" s="1"/>
  <c r="CO45" i="95" a="1"/>
  <c r="CO45" i="95" s="1"/>
  <c r="CP45" i="95" a="1"/>
  <c r="CP45" i="95" s="1"/>
  <c r="CQ45" i="95" a="1"/>
  <c r="CQ45" i="95" s="1"/>
  <c r="CR45" i="95" a="1"/>
  <c r="CR45" i="95" s="1"/>
  <c r="CS45" i="95" a="1"/>
  <c r="CS45" i="95" s="1"/>
  <c r="CT45" i="95" a="1"/>
  <c r="CT45" i="95" s="1"/>
  <c r="CU45" i="95" a="1"/>
  <c r="CU45" i="95" s="1"/>
  <c r="CV45" i="95" a="1"/>
  <c r="CV45" i="95" s="1"/>
  <c r="CW45" i="95" a="1"/>
  <c r="CW45" i="95" s="1"/>
  <c r="CX45" i="95" a="1"/>
  <c r="CX45" i="95" s="1"/>
  <c r="CY45" i="95" a="1"/>
  <c r="CY45" i="95" s="1"/>
  <c r="E46" i="95" a="1"/>
  <c r="E46" i="95" s="1"/>
  <c r="F46" i="95" a="1"/>
  <c r="F46" i="95" s="1"/>
  <c r="G46" i="95" a="1"/>
  <c r="G46" i="95" s="1"/>
  <c r="H46" i="95" a="1"/>
  <c r="H46" i="95" s="1"/>
  <c r="I46" i="95" a="1"/>
  <c r="I46" i="95" s="1"/>
  <c r="J46" i="95" a="1"/>
  <c r="J46" i="95" s="1"/>
  <c r="K46" i="95" a="1"/>
  <c r="K46" i="95" s="1"/>
  <c r="L46" i="95" a="1"/>
  <c r="L46" i="95" s="1"/>
  <c r="M46" i="95" a="1"/>
  <c r="M46" i="95" s="1"/>
  <c r="N46" i="95" a="1"/>
  <c r="N46" i="95" s="1"/>
  <c r="O46" i="95" a="1"/>
  <c r="O46" i="95" s="1"/>
  <c r="P46" i="95" a="1"/>
  <c r="P46" i="95" s="1"/>
  <c r="Q46" i="95" a="1"/>
  <c r="Q46" i="95" s="1"/>
  <c r="R46" i="95" a="1"/>
  <c r="R46" i="95" s="1"/>
  <c r="S46" i="95" a="1"/>
  <c r="S46" i="95" s="1"/>
  <c r="T46" i="95" a="1"/>
  <c r="T46" i="95" s="1"/>
  <c r="U46" i="95" a="1"/>
  <c r="U46" i="95" s="1"/>
  <c r="V46" i="95" a="1"/>
  <c r="V46" i="95" s="1"/>
  <c r="W46" i="95" a="1"/>
  <c r="W46" i="95" s="1"/>
  <c r="X46" i="95" a="1"/>
  <c r="X46" i="95" s="1"/>
  <c r="Y46" i="95" a="1"/>
  <c r="Y46" i="95" s="1"/>
  <c r="Z46" i="95" a="1"/>
  <c r="Z46" i="95" s="1"/>
  <c r="AA46" i="95" a="1"/>
  <c r="AA46" i="95" s="1"/>
  <c r="AB46" i="95" a="1"/>
  <c r="AB46" i="95" s="1"/>
  <c r="AC46" i="95" a="1"/>
  <c r="AC46" i="95" s="1"/>
  <c r="AD46" i="95" a="1"/>
  <c r="AD46" i="95" s="1"/>
  <c r="AE46" i="95" a="1"/>
  <c r="AE46" i="95" s="1"/>
  <c r="AF46" i="95" a="1"/>
  <c r="AF46" i="95" s="1"/>
  <c r="AG46" i="95" a="1"/>
  <c r="AG46" i="95" s="1"/>
  <c r="AH46" i="95" a="1"/>
  <c r="AH46" i="95" s="1"/>
  <c r="AI46" i="95" a="1"/>
  <c r="AI46" i="95" s="1"/>
  <c r="AJ46" i="95" a="1"/>
  <c r="AJ46" i="95" s="1"/>
  <c r="AK46" i="95" a="1"/>
  <c r="AK46" i="95" s="1"/>
  <c r="AL46" i="95" a="1"/>
  <c r="AL46" i="95" s="1"/>
  <c r="AM46" i="95" a="1"/>
  <c r="AM46" i="95" s="1"/>
  <c r="AN46" i="95" a="1"/>
  <c r="AN46" i="95" s="1"/>
  <c r="AO46" i="95" a="1"/>
  <c r="AO46" i="95" s="1"/>
  <c r="AP46" i="95" a="1"/>
  <c r="AP46" i="95" s="1"/>
  <c r="AQ46" i="95" a="1"/>
  <c r="AQ46" i="95" s="1"/>
  <c r="AR46" i="95" a="1"/>
  <c r="AR46" i="95" s="1"/>
  <c r="AS46" i="95" a="1"/>
  <c r="AS46" i="95" s="1"/>
  <c r="AT46" i="95" a="1"/>
  <c r="AT46" i="95" s="1"/>
  <c r="AU46" i="95" a="1"/>
  <c r="AU46" i="95" s="1"/>
  <c r="AV46" i="95" a="1"/>
  <c r="AV46" i="95" s="1"/>
  <c r="AW46" i="95" a="1"/>
  <c r="AW46" i="95" s="1"/>
  <c r="AX46" i="95" a="1"/>
  <c r="AX46" i="95" s="1"/>
  <c r="AY46" i="95" a="1"/>
  <c r="AY46" i="95" s="1"/>
  <c r="AZ46" i="95" a="1"/>
  <c r="AZ46" i="95" s="1"/>
  <c r="BA46" i="95" a="1"/>
  <c r="BA46" i="95" s="1"/>
  <c r="BB46" i="95" a="1"/>
  <c r="BB46" i="95" s="1"/>
  <c r="BC46" i="95" a="1"/>
  <c r="BC46" i="95" s="1"/>
  <c r="BD46" i="95" a="1"/>
  <c r="BD46" i="95" s="1"/>
  <c r="BE46" i="95" a="1"/>
  <c r="BE46" i="95" s="1"/>
  <c r="BF46" i="95" a="1"/>
  <c r="BF46" i="95" s="1"/>
  <c r="BG46" i="95" a="1"/>
  <c r="BG46" i="95" s="1"/>
  <c r="BH46" i="95" a="1"/>
  <c r="BH46" i="95" s="1"/>
  <c r="BI46" i="95" a="1"/>
  <c r="BI46" i="95" s="1"/>
  <c r="BJ46" i="95" a="1"/>
  <c r="BJ46" i="95" s="1"/>
  <c r="BK46" i="95" a="1"/>
  <c r="BK46" i="95" s="1"/>
  <c r="BL46" i="95" a="1"/>
  <c r="BL46" i="95" s="1"/>
  <c r="BM46" i="95" a="1"/>
  <c r="BM46" i="95" s="1"/>
  <c r="BN46" i="95" a="1"/>
  <c r="BN46" i="95" s="1"/>
  <c r="BO46" i="95" a="1"/>
  <c r="BO46" i="95" s="1"/>
  <c r="BP46" i="95" a="1"/>
  <c r="BP46" i="95" s="1"/>
  <c r="BQ46" i="95" a="1"/>
  <c r="BQ46" i="95" s="1"/>
  <c r="BR46" i="95" a="1"/>
  <c r="BR46" i="95" s="1"/>
  <c r="BS46" i="95" a="1"/>
  <c r="BS46" i="95" s="1"/>
  <c r="BT46" i="95" a="1"/>
  <c r="BT46" i="95" s="1"/>
  <c r="BU46" i="95" a="1"/>
  <c r="BU46" i="95" s="1"/>
  <c r="BV46" i="95" a="1"/>
  <c r="BV46" i="95" s="1"/>
  <c r="BW46" i="95" a="1"/>
  <c r="BW46" i="95" s="1"/>
  <c r="BX46" i="95" a="1"/>
  <c r="BX46" i="95" s="1"/>
  <c r="BY46" i="95" a="1"/>
  <c r="BY46" i="95" s="1"/>
  <c r="BZ46" i="95" a="1"/>
  <c r="BZ46" i="95" s="1"/>
  <c r="CA46" i="95" a="1"/>
  <c r="CA46" i="95" s="1"/>
  <c r="CB46" i="95" a="1"/>
  <c r="CB46" i="95" s="1"/>
  <c r="CC46" i="95" a="1"/>
  <c r="CC46" i="95" s="1"/>
  <c r="CD46" i="95" a="1"/>
  <c r="CD46" i="95" s="1"/>
  <c r="CE46" i="95" a="1"/>
  <c r="CE46" i="95" s="1"/>
  <c r="CF46" i="95" a="1"/>
  <c r="CF46" i="95" s="1"/>
  <c r="CG46" i="95" a="1"/>
  <c r="CG46" i="95" s="1"/>
  <c r="CH46" i="95" a="1"/>
  <c r="CH46" i="95" s="1"/>
  <c r="CI46" i="95" a="1"/>
  <c r="CI46" i="95" s="1"/>
  <c r="CJ46" i="95" a="1"/>
  <c r="CJ46" i="95" s="1"/>
  <c r="CK46" i="95" a="1"/>
  <c r="CK46" i="95" s="1"/>
  <c r="CL46" i="95" a="1"/>
  <c r="CL46" i="95" s="1"/>
  <c r="CM46" i="95" a="1"/>
  <c r="CM46" i="95" s="1"/>
  <c r="CN46" i="95" a="1"/>
  <c r="CN46" i="95" s="1"/>
  <c r="CO46" i="95" a="1"/>
  <c r="CO46" i="95" s="1"/>
  <c r="CP46" i="95" a="1"/>
  <c r="CP46" i="95" s="1"/>
  <c r="CQ46" i="95" a="1"/>
  <c r="CQ46" i="95" s="1"/>
  <c r="CR46" i="95" a="1"/>
  <c r="CR46" i="95" s="1"/>
  <c r="CS46" i="95" a="1"/>
  <c r="CS46" i="95" s="1"/>
  <c r="CT46" i="95" a="1"/>
  <c r="CT46" i="95" s="1"/>
  <c r="CU46" i="95" a="1"/>
  <c r="CU46" i="95" s="1"/>
  <c r="CV46" i="95" a="1"/>
  <c r="CV46" i="95" s="1"/>
  <c r="CW46" i="95" a="1"/>
  <c r="CW46" i="95" s="1"/>
  <c r="CX46" i="95" a="1"/>
  <c r="CX46" i="95" s="1"/>
  <c r="CY46" i="95" a="1"/>
  <c r="CY46" i="95" s="1"/>
  <c r="E47" i="95" a="1"/>
  <c r="E47" i="95" s="1"/>
  <c r="F47" i="95" a="1"/>
  <c r="F47" i="95" s="1"/>
  <c r="G47" i="95" a="1"/>
  <c r="G47" i="95" s="1"/>
  <c r="H47" i="95" a="1"/>
  <c r="H47" i="95" s="1"/>
  <c r="I47" i="95" a="1"/>
  <c r="I47" i="95" s="1"/>
  <c r="J47" i="95" a="1"/>
  <c r="J47" i="95" s="1"/>
  <c r="K47" i="95" a="1"/>
  <c r="K47" i="95" s="1"/>
  <c r="L47" i="95" a="1"/>
  <c r="L47" i="95" s="1"/>
  <c r="M47" i="95" a="1"/>
  <c r="M47" i="95" s="1"/>
  <c r="N47" i="95" a="1"/>
  <c r="N47" i="95" s="1"/>
  <c r="O47" i="95" a="1"/>
  <c r="O47" i="95" s="1"/>
  <c r="P47" i="95" a="1"/>
  <c r="P47" i="95" s="1"/>
  <c r="Q47" i="95" a="1"/>
  <c r="Q47" i="95" s="1"/>
  <c r="R47" i="95" a="1"/>
  <c r="R47" i="95" s="1"/>
  <c r="S47" i="95" a="1"/>
  <c r="S47" i="95" s="1"/>
  <c r="T47" i="95" a="1"/>
  <c r="T47" i="95" s="1"/>
  <c r="U47" i="95" a="1"/>
  <c r="U47" i="95" s="1"/>
  <c r="V47" i="95" a="1"/>
  <c r="V47" i="95" s="1"/>
  <c r="W47" i="95" a="1"/>
  <c r="W47" i="95" s="1"/>
  <c r="X47" i="95" a="1"/>
  <c r="X47" i="95" s="1"/>
  <c r="Y47" i="95" a="1"/>
  <c r="Y47" i="95" s="1"/>
  <c r="Z47" i="95" a="1"/>
  <c r="Z47" i="95" s="1"/>
  <c r="AA47" i="95" a="1"/>
  <c r="AA47" i="95" s="1"/>
  <c r="AB47" i="95" a="1"/>
  <c r="AB47" i="95" s="1"/>
  <c r="AC47" i="95" a="1"/>
  <c r="AC47" i="95" s="1"/>
  <c r="AD47" i="95" a="1"/>
  <c r="AD47" i="95" s="1"/>
  <c r="AE47" i="95" a="1"/>
  <c r="AE47" i="95" s="1"/>
  <c r="AF47" i="95" a="1"/>
  <c r="AF47" i="95" s="1"/>
  <c r="AG47" i="95" a="1"/>
  <c r="AG47" i="95" s="1"/>
  <c r="AH47" i="95" a="1"/>
  <c r="AH47" i="95" s="1"/>
  <c r="AI47" i="95" a="1"/>
  <c r="AI47" i="95" s="1"/>
  <c r="AJ47" i="95" a="1"/>
  <c r="AJ47" i="95" s="1"/>
  <c r="AK47" i="95" a="1"/>
  <c r="AK47" i="95" s="1"/>
  <c r="AL47" i="95" a="1"/>
  <c r="AL47" i="95" s="1"/>
  <c r="AM47" i="95" a="1"/>
  <c r="AM47" i="95" s="1"/>
  <c r="AN47" i="95" a="1"/>
  <c r="AN47" i="95" s="1"/>
  <c r="AO47" i="95" a="1"/>
  <c r="AO47" i="95" s="1"/>
  <c r="AP47" i="95" a="1"/>
  <c r="AP47" i="95" s="1"/>
  <c r="AQ47" i="95" a="1"/>
  <c r="AQ47" i="95" s="1"/>
  <c r="AR47" i="95" a="1"/>
  <c r="AR47" i="95" s="1"/>
  <c r="AS47" i="95" a="1"/>
  <c r="AS47" i="95" s="1"/>
  <c r="AT47" i="95" a="1"/>
  <c r="AT47" i="95" s="1"/>
  <c r="AU47" i="95" a="1"/>
  <c r="AU47" i="95" s="1"/>
  <c r="AV47" i="95" a="1"/>
  <c r="AV47" i="95" s="1"/>
  <c r="AW47" i="95" a="1"/>
  <c r="AW47" i="95" s="1"/>
  <c r="AX47" i="95" a="1"/>
  <c r="AX47" i="95" s="1"/>
  <c r="AY47" i="95" a="1"/>
  <c r="AY47" i="95" s="1"/>
  <c r="AZ47" i="95" a="1"/>
  <c r="AZ47" i="95" s="1"/>
  <c r="BA47" i="95" a="1"/>
  <c r="BA47" i="95" s="1"/>
  <c r="BB47" i="95" a="1"/>
  <c r="BB47" i="95" s="1"/>
  <c r="BC47" i="95" a="1"/>
  <c r="BC47" i="95" s="1"/>
  <c r="BD47" i="95" a="1"/>
  <c r="BD47" i="95" s="1"/>
  <c r="BE47" i="95" a="1"/>
  <c r="BE47" i="95" s="1"/>
  <c r="BF47" i="95" a="1"/>
  <c r="BF47" i="95" s="1"/>
  <c r="BG47" i="95" a="1"/>
  <c r="BG47" i="95" s="1"/>
  <c r="BH47" i="95" a="1"/>
  <c r="BH47" i="95" s="1"/>
  <c r="BI47" i="95" a="1"/>
  <c r="BI47" i="95" s="1"/>
  <c r="BJ47" i="95" a="1"/>
  <c r="BJ47" i="95" s="1"/>
  <c r="BK47" i="95" a="1"/>
  <c r="BK47" i="95" s="1"/>
  <c r="BL47" i="95" a="1"/>
  <c r="BL47" i="95" s="1"/>
  <c r="BM47" i="95" a="1"/>
  <c r="BM47" i="95" s="1"/>
  <c r="BN47" i="95" a="1"/>
  <c r="BN47" i="95" s="1"/>
  <c r="BO47" i="95" a="1"/>
  <c r="BO47" i="95" s="1"/>
  <c r="BP47" i="95" a="1"/>
  <c r="BP47" i="95" s="1"/>
  <c r="BQ47" i="95" a="1"/>
  <c r="BQ47" i="95" s="1"/>
  <c r="BR47" i="95" a="1"/>
  <c r="BR47" i="95" s="1"/>
  <c r="BS47" i="95" a="1"/>
  <c r="BS47" i="95" s="1"/>
  <c r="BT47" i="95" a="1"/>
  <c r="BT47" i="95" s="1"/>
  <c r="BU47" i="95" a="1"/>
  <c r="BU47" i="95" s="1"/>
  <c r="BV47" i="95" a="1"/>
  <c r="BV47" i="95" s="1"/>
  <c r="BW47" i="95" a="1"/>
  <c r="BW47" i="95" s="1"/>
  <c r="BX47" i="95" a="1"/>
  <c r="BX47" i="95" s="1"/>
  <c r="BY47" i="95" a="1"/>
  <c r="BY47" i="95" s="1"/>
  <c r="BZ47" i="95" a="1"/>
  <c r="BZ47" i="95" s="1"/>
  <c r="CA47" i="95" a="1"/>
  <c r="CA47" i="95" s="1"/>
  <c r="CB47" i="95" a="1"/>
  <c r="CB47" i="95" s="1"/>
  <c r="CC47" i="95" a="1"/>
  <c r="CC47" i="95" s="1"/>
  <c r="CD47" i="95" a="1"/>
  <c r="CD47" i="95" s="1"/>
  <c r="CE47" i="95" a="1"/>
  <c r="CE47" i="95" s="1"/>
  <c r="CF47" i="95" a="1"/>
  <c r="CF47" i="95" s="1"/>
  <c r="CG47" i="95" a="1"/>
  <c r="CG47" i="95" s="1"/>
  <c r="CH47" i="95" a="1"/>
  <c r="CH47" i="95" s="1"/>
  <c r="CI47" i="95" a="1"/>
  <c r="CI47" i="95" s="1"/>
  <c r="CJ47" i="95" a="1"/>
  <c r="CJ47" i="95" s="1"/>
  <c r="CK47" i="95" a="1"/>
  <c r="CK47" i="95" s="1"/>
  <c r="CL47" i="95" a="1"/>
  <c r="CL47" i="95" s="1"/>
  <c r="CM47" i="95" a="1"/>
  <c r="CM47" i="95" s="1"/>
  <c r="CN47" i="95" a="1"/>
  <c r="CN47" i="95" s="1"/>
  <c r="CO47" i="95" a="1"/>
  <c r="CO47" i="95" s="1"/>
  <c r="CP47" i="95" a="1"/>
  <c r="CP47" i="95" s="1"/>
  <c r="CQ47" i="95" a="1"/>
  <c r="CQ47" i="95" s="1"/>
  <c r="CR47" i="95" a="1"/>
  <c r="CR47" i="95" s="1"/>
  <c r="CS47" i="95" a="1"/>
  <c r="CS47" i="95" s="1"/>
  <c r="CT47" i="95" a="1"/>
  <c r="CT47" i="95" s="1"/>
  <c r="CU47" i="95" a="1"/>
  <c r="CU47" i="95" s="1"/>
  <c r="CV47" i="95" a="1"/>
  <c r="CV47" i="95" s="1"/>
  <c r="CW47" i="95" a="1"/>
  <c r="CW47" i="95" s="1"/>
  <c r="CX47" i="95" a="1"/>
  <c r="CX47" i="95" s="1"/>
  <c r="CY47" i="95" a="1"/>
  <c r="CY47" i="95" s="1"/>
  <c r="E48" i="95" a="1"/>
  <c r="E48" i="95" s="1"/>
  <c r="F48" i="95" a="1"/>
  <c r="F48" i="95" s="1"/>
  <c r="G48" i="95" a="1"/>
  <c r="G48" i="95" s="1"/>
  <c r="H48" i="95" a="1"/>
  <c r="H48" i="95" s="1"/>
  <c r="I48" i="95" a="1"/>
  <c r="I48" i="95" s="1"/>
  <c r="J48" i="95" a="1"/>
  <c r="J48" i="95" s="1"/>
  <c r="K48" i="95" a="1"/>
  <c r="K48" i="95" s="1"/>
  <c r="L48" i="95" a="1"/>
  <c r="L48" i="95" s="1"/>
  <c r="M48" i="95" a="1"/>
  <c r="M48" i="95" s="1"/>
  <c r="N48" i="95" a="1"/>
  <c r="N48" i="95" s="1"/>
  <c r="O48" i="95" a="1"/>
  <c r="O48" i="95" s="1"/>
  <c r="P48" i="95" a="1"/>
  <c r="P48" i="95" s="1"/>
  <c r="Q48" i="95" a="1"/>
  <c r="Q48" i="95" s="1"/>
  <c r="R48" i="95" a="1"/>
  <c r="R48" i="95" s="1"/>
  <c r="S48" i="95" a="1"/>
  <c r="S48" i="95" s="1"/>
  <c r="T48" i="95" a="1"/>
  <c r="T48" i="95" s="1"/>
  <c r="U48" i="95" a="1"/>
  <c r="U48" i="95" s="1"/>
  <c r="V48" i="95" a="1"/>
  <c r="V48" i="95" s="1"/>
  <c r="W48" i="95" a="1"/>
  <c r="W48" i="95" s="1"/>
  <c r="X48" i="95" a="1"/>
  <c r="X48" i="95" s="1"/>
  <c r="Y48" i="95" a="1"/>
  <c r="Y48" i="95" s="1"/>
  <c r="Z48" i="95" a="1"/>
  <c r="Z48" i="95" s="1"/>
  <c r="AA48" i="95" a="1"/>
  <c r="AA48" i="95" s="1"/>
  <c r="AB48" i="95" a="1"/>
  <c r="AB48" i="95" s="1"/>
  <c r="AC48" i="95" a="1"/>
  <c r="AC48" i="95" s="1"/>
  <c r="AD48" i="95" a="1"/>
  <c r="AD48" i="95" s="1"/>
  <c r="AE48" i="95" a="1"/>
  <c r="AE48" i="95" s="1"/>
  <c r="AF48" i="95" a="1"/>
  <c r="AF48" i="95" s="1"/>
  <c r="AG48" i="95" a="1"/>
  <c r="AG48" i="95" s="1"/>
  <c r="AH48" i="95" a="1"/>
  <c r="AH48" i="95" s="1"/>
  <c r="AI48" i="95" a="1"/>
  <c r="AI48" i="95" s="1"/>
  <c r="AJ48" i="95" a="1"/>
  <c r="AJ48" i="95" s="1"/>
  <c r="AK48" i="95" a="1"/>
  <c r="AK48" i="95" s="1"/>
  <c r="AL48" i="95" a="1"/>
  <c r="AL48" i="95" s="1"/>
  <c r="AM48" i="95" a="1"/>
  <c r="AM48" i="95" s="1"/>
  <c r="AN48" i="95" a="1"/>
  <c r="AN48" i="95" s="1"/>
  <c r="AO48" i="95" a="1"/>
  <c r="AO48" i="95" s="1"/>
  <c r="AP48" i="95" a="1"/>
  <c r="AP48" i="95" s="1"/>
  <c r="AQ48" i="95" a="1"/>
  <c r="AQ48" i="95" s="1"/>
  <c r="AR48" i="95" a="1"/>
  <c r="AR48" i="95" s="1"/>
  <c r="AS48" i="95" a="1"/>
  <c r="AS48" i="95" s="1"/>
  <c r="AT48" i="95" a="1"/>
  <c r="AT48" i="95" s="1"/>
  <c r="AU48" i="95" a="1"/>
  <c r="AU48" i="95" s="1"/>
  <c r="AV48" i="95" a="1"/>
  <c r="AV48" i="95" s="1"/>
  <c r="AW48" i="95" a="1"/>
  <c r="AW48" i="95" s="1"/>
  <c r="AX48" i="95" a="1"/>
  <c r="AX48" i="95" s="1"/>
  <c r="AY48" i="95" a="1"/>
  <c r="AY48" i="95" s="1"/>
  <c r="AZ48" i="95" a="1"/>
  <c r="AZ48" i="95" s="1"/>
  <c r="BA48" i="95" a="1"/>
  <c r="BA48" i="95" s="1"/>
  <c r="BB48" i="95" a="1"/>
  <c r="BB48" i="95" s="1"/>
  <c r="BC48" i="95" a="1"/>
  <c r="BC48" i="95" s="1"/>
  <c r="BD48" i="95" a="1"/>
  <c r="BD48" i="95" s="1"/>
  <c r="BE48" i="95" a="1"/>
  <c r="BE48" i="95" s="1"/>
  <c r="BF48" i="95" a="1"/>
  <c r="BF48" i="95" s="1"/>
  <c r="BG48" i="95" a="1"/>
  <c r="BG48" i="95" s="1"/>
  <c r="BH48" i="95" a="1"/>
  <c r="BH48" i="95" s="1"/>
  <c r="BI48" i="95" a="1"/>
  <c r="BI48" i="95" s="1"/>
  <c r="BJ48" i="95" a="1"/>
  <c r="BJ48" i="95" s="1"/>
  <c r="BK48" i="95" a="1"/>
  <c r="BK48" i="95" s="1"/>
  <c r="BL48" i="95" a="1"/>
  <c r="BL48" i="95" s="1"/>
  <c r="BM48" i="95" a="1"/>
  <c r="BM48" i="95" s="1"/>
  <c r="BN48" i="95" a="1"/>
  <c r="BN48" i="95" s="1"/>
  <c r="BO48" i="95" a="1"/>
  <c r="BO48" i="95" s="1"/>
  <c r="BP48" i="95" a="1"/>
  <c r="BP48" i="95" s="1"/>
  <c r="BQ48" i="95" a="1"/>
  <c r="BQ48" i="95" s="1"/>
  <c r="BR48" i="95" a="1"/>
  <c r="BR48" i="95" s="1"/>
  <c r="BS48" i="95" a="1"/>
  <c r="BS48" i="95" s="1"/>
  <c r="BT48" i="95" a="1"/>
  <c r="BT48" i="95" s="1"/>
  <c r="BU48" i="95" a="1"/>
  <c r="BU48" i="95" s="1"/>
  <c r="BV48" i="95" a="1"/>
  <c r="BV48" i="95" s="1"/>
  <c r="BW48" i="95" a="1"/>
  <c r="BW48" i="95" s="1"/>
  <c r="BX48" i="95" a="1"/>
  <c r="BX48" i="95" s="1"/>
  <c r="BY48" i="95" a="1"/>
  <c r="BY48" i="95" s="1"/>
  <c r="BZ48" i="95" a="1"/>
  <c r="BZ48" i="95" s="1"/>
  <c r="CA48" i="95" a="1"/>
  <c r="CA48" i="95" s="1"/>
  <c r="CB48" i="95" a="1"/>
  <c r="CB48" i="95" s="1"/>
  <c r="CC48" i="95" a="1"/>
  <c r="CC48" i="95" s="1"/>
  <c r="CD48" i="95" a="1"/>
  <c r="CD48" i="95" s="1"/>
  <c r="CE48" i="95" a="1"/>
  <c r="CE48" i="95" s="1"/>
  <c r="CF48" i="95" a="1"/>
  <c r="CF48" i="95" s="1"/>
  <c r="CG48" i="95" a="1"/>
  <c r="CG48" i="95" s="1"/>
  <c r="CH48" i="95" a="1"/>
  <c r="CH48" i="95" s="1"/>
  <c r="CI48" i="95" a="1"/>
  <c r="CI48" i="95" s="1"/>
  <c r="CJ48" i="95" a="1"/>
  <c r="CJ48" i="95" s="1"/>
  <c r="CK48" i="95" a="1"/>
  <c r="CK48" i="95" s="1"/>
  <c r="CL48" i="95" a="1"/>
  <c r="CL48" i="95" s="1"/>
  <c r="CM48" i="95" a="1"/>
  <c r="CM48" i="95" s="1"/>
  <c r="CN48" i="95" a="1"/>
  <c r="CN48" i="95" s="1"/>
  <c r="CO48" i="95" a="1"/>
  <c r="CO48" i="95" s="1"/>
  <c r="CP48" i="95" a="1"/>
  <c r="CP48" i="95" s="1"/>
  <c r="CQ48" i="95" a="1"/>
  <c r="CQ48" i="95" s="1"/>
  <c r="CR48" i="95" a="1"/>
  <c r="CR48" i="95" s="1"/>
  <c r="CS48" i="95" a="1"/>
  <c r="CS48" i="95" s="1"/>
  <c r="CT48" i="95" a="1"/>
  <c r="CT48" i="95" s="1"/>
  <c r="CU48" i="95" a="1"/>
  <c r="CU48" i="95" s="1"/>
  <c r="CV48" i="95" a="1"/>
  <c r="CV48" i="95" s="1"/>
  <c r="CW48" i="95" a="1"/>
  <c r="CW48" i="95" s="1"/>
  <c r="CX48" i="95" a="1"/>
  <c r="CX48" i="95" s="1"/>
  <c r="CY48" i="95" a="1"/>
  <c r="CY48" i="95" s="1"/>
  <c r="E49" i="95" a="1"/>
  <c r="E49" i="95" s="1"/>
  <c r="F49" i="95" a="1"/>
  <c r="F49" i="95" s="1"/>
  <c r="G49" i="95" a="1"/>
  <c r="G49" i="95" s="1"/>
  <c r="H49" i="95" a="1"/>
  <c r="H49" i="95" s="1"/>
  <c r="I49" i="95" a="1"/>
  <c r="I49" i="95" s="1"/>
  <c r="J49" i="95" a="1"/>
  <c r="J49" i="95" s="1"/>
  <c r="K49" i="95" a="1"/>
  <c r="K49" i="95" s="1"/>
  <c r="L49" i="95" a="1"/>
  <c r="L49" i="95" s="1"/>
  <c r="M49" i="95" a="1"/>
  <c r="M49" i="95" s="1"/>
  <c r="N49" i="95" a="1"/>
  <c r="N49" i="95" s="1"/>
  <c r="O49" i="95" a="1"/>
  <c r="O49" i="95" s="1"/>
  <c r="P49" i="95" a="1"/>
  <c r="P49" i="95" s="1"/>
  <c r="Q49" i="95" a="1"/>
  <c r="Q49" i="95" s="1"/>
  <c r="R49" i="95" a="1"/>
  <c r="R49" i="95" s="1"/>
  <c r="S49" i="95" a="1"/>
  <c r="S49" i="95" s="1"/>
  <c r="T49" i="95" a="1"/>
  <c r="T49" i="95" s="1"/>
  <c r="U49" i="95" a="1"/>
  <c r="U49" i="95" s="1"/>
  <c r="V49" i="95" a="1"/>
  <c r="V49" i="95" s="1"/>
  <c r="W49" i="95" a="1"/>
  <c r="W49" i="95" s="1"/>
  <c r="X49" i="95" a="1"/>
  <c r="X49" i="95" s="1"/>
  <c r="Y49" i="95" a="1"/>
  <c r="Y49" i="95" s="1"/>
  <c r="Z49" i="95" a="1"/>
  <c r="Z49" i="95" s="1"/>
  <c r="AA49" i="95" a="1"/>
  <c r="AA49" i="95" s="1"/>
  <c r="AB49" i="95" a="1"/>
  <c r="AB49" i="95" s="1"/>
  <c r="AC49" i="95" a="1"/>
  <c r="AC49" i="95" s="1"/>
  <c r="AD49" i="95" a="1"/>
  <c r="AD49" i="95" s="1"/>
  <c r="AE49" i="95" a="1"/>
  <c r="AE49" i="95" s="1"/>
  <c r="AF49" i="95" a="1"/>
  <c r="AF49" i="95" s="1"/>
  <c r="AG49" i="95" a="1"/>
  <c r="AG49" i="95" s="1"/>
  <c r="AH49" i="95" a="1"/>
  <c r="AH49" i="95" s="1"/>
  <c r="AI49" i="95" a="1"/>
  <c r="AI49" i="95" s="1"/>
  <c r="AJ49" i="95" a="1"/>
  <c r="AJ49" i="95" s="1"/>
  <c r="AK49" i="95" a="1"/>
  <c r="AK49" i="95" s="1"/>
  <c r="AL49" i="95" a="1"/>
  <c r="AL49" i="95" s="1"/>
  <c r="AM49" i="95" a="1"/>
  <c r="AM49" i="95" s="1"/>
  <c r="AN49" i="95" a="1"/>
  <c r="AN49" i="95" s="1"/>
  <c r="AO49" i="95" a="1"/>
  <c r="AO49" i="95" s="1"/>
  <c r="AP49" i="95" a="1"/>
  <c r="AP49" i="95" s="1"/>
  <c r="AQ49" i="95" a="1"/>
  <c r="AQ49" i="95" s="1"/>
  <c r="AR49" i="95" a="1"/>
  <c r="AR49" i="95" s="1"/>
  <c r="AS49" i="95" a="1"/>
  <c r="AS49" i="95" s="1"/>
  <c r="AT49" i="95" a="1"/>
  <c r="AT49" i="95" s="1"/>
  <c r="AU49" i="95" a="1"/>
  <c r="AU49" i="95" s="1"/>
  <c r="AV49" i="95" a="1"/>
  <c r="AV49" i="95" s="1"/>
  <c r="AW49" i="95" a="1"/>
  <c r="AW49" i="95" s="1"/>
  <c r="AX49" i="95" a="1"/>
  <c r="AX49" i="95" s="1"/>
  <c r="AY49" i="95" a="1"/>
  <c r="AY49" i="95" s="1"/>
  <c r="AZ49" i="95" a="1"/>
  <c r="AZ49" i="95" s="1"/>
  <c r="BA49" i="95" a="1"/>
  <c r="BA49" i="95" s="1"/>
  <c r="BB49" i="95" a="1"/>
  <c r="BB49" i="95" s="1"/>
  <c r="BC49" i="95" a="1"/>
  <c r="BC49" i="95" s="1"/>
  <c r="BD49" i="95" a="1"/>
  <c r="BD49" i="95" s="1"/>
  <c r="BE49" i="95" a="1"/>
  <c r="BE49" i="95" s="1"/>
  <c r="BF49" i="95" a="1"/>
  <c r="BF49" i="95" s="1"/>
  <c r="BG49" i="95" a="1"/>
  <c r="BG49" i="95" s="1"/>
  <c r="BH49" i="95" a="1"/>
  <c r="BH49" i="95" s="1"/>
  <c r="BI49" i="95" a="1"/>
  <c r="BI49" i="95" s="1"/>
  <c r="BJ49" i="95" a="1"/>
  <c r="BJ49" i="95" s="1"/>
  <c r="BK49" i="95" a="1"/>
  <c r="BK49" i="95" s="1"/>
  <c r="BL49" i="95" a="1"/>
  <c r="BL49" i="95" s="1"/>
  <c r="BM49" i="95" a="1"/>
  <c r="BM49" i="95" s="1"/>
  <c r="BN49" i="95" a="1"/>
  <c r="BN49" i="95" s="1"/>
  <c r="BO49" i="95" a="1"/>
  <c r="BO49" i="95" s="1"/>
  <c r="BP49" i="95" a="1"/>
  <c r="BP49" i="95" s="1"/>
  <c r="BQ49" i="95" a="1"/>
  <c r="BQ49" i="95" s="1"/>
  <c r="BR49" i="95" a="1"/>
  <c r="BR49" i="95" s="1"/>
  <c r="BS49" i="95" a="1"/>
  <c r="BS49" i="95" s="1"/>
  <c r="BT49" i="95" a="1"/>
  <c r="BT49" i="95" s="1"/>
  <c r="BU49" i="95" a="1"/>
  <c r="BU49" i="95" s="1"/>
  <c r="BV49" i="95" a="1"/>
  <c r="BV49" i="95" s="1"/>
  <c r="BW49" i="95" a="1"/>
  <c r="BW49" i="95" s="1"/>
  <c r="BX49" i="95" a="1"/>
  <c r="BX49" i="95" s="1"/>
  <c r="BY49" i="95" a="1"/>
  <c r="BY49" i="95" s="1"/>
  <c r="BZ49" i="95" a="1"/>
  <c r="BZ49" i="95" s="1"/>
  <c r="CA49" i="95" a="1"/>
  <c r="CA49" i="95" s="1"/>
  <c r="CB49" i="95" a="1"/>
  <c r="CB49" i="95" s="1"/>
  <c r="CC49" i="95" a="1"/>
  <c r="CC49" i="95" s="1"/>
  <c r="CD49" i="95" a="1"/>
  <c r="CD49" i="95" s="1"/>
  <c r="CE49" i="95" a="1"/>
  <c r="CE49" i="95" s="1"/>
  <c r="CF49" i="95" a="1"/>
  <c r="CF49" i="95" s="1"/>
  <c r="CG49" i="95" a="1"/>
  <c r="CG49" i="95" s="1"/>
  <c r="CH49" i="95" a="1"/>
  <c r="CH49" i="95" s="1"/>
  <c r="CI49" i="95" a="1"/>
  <c r="CI49" i="95" s="1"/>
  <c r="CJ49" i="95" a="1"/>
  <c r="CJ49" i="95" s="1"/>
  <c r="CK49" i="95" a="1"/>
  <c r="CK49" i="95" s="1"/>
  <c r="CL49" i="95" a="1"/>
  <c r="CL49" i="95" s="1"/>
  <c r="CM49" i="95" a="1"/>
  <c r="CM49" i="95" s="1"/>
  <c r="CN49" i="95" a="1"/>
  <c r="CN49" i="95" s="1"/>
  <c r="CO49" i="95" a="1"/>
  <c r="CO49" i="95" s="1"/>
  <c r="CP49" i="95" a="1"/>
  <c r="CP49" i="95" s="1"/>
  <c r="CQ49" i="95" a="1"/>
  <c r="CQ49" i="95" s="1"/>
  <c r="CR49" i="95" a="1"/>
  <c r="CR49" i="95" s="1"/>
  <c r="CS49" i="95" a="1"/>
  <c r="CS49" i="95" s="1"/>
  <c r="CT49" i="95" a="1"/>
  <c r="CT49" i="95" s="1"/>
  <c r="CU49" i="95" a="1"/>
  <c r="CU49" i="95" s="1"/>
  <c r="CV49" i="95" a="1"/>
  <c r="CV49" i="95" s="1"/>
  <c r="CW49" i="95" a="1"/>
  <c r="CW49" i="95" s="1"/>
  <c r="CX49" i="95" a="1"/>
  <c r="CX49" i="95" s="1"/>
  <c r="CY49" i="95" a="1"/>
  <c r="CY49" i="95" s="1"/>
  <c r="E50" i="95" a="1"/>
  <c r="E50" i="95" s="1"/>
  <c r="F50" i="95" a="1"/>
  <c r="F50" i="95" s="1"/>
  <c r="G50" i="95" a="1"/>
  <c r="G50" i="95" s="1"/>
  <c r="H50" i="95" a="1"/>
  <c r="H50" i="95" s="1"/>
  <c r="I50" i="95" a="1"/>
  <c r="I50" i="95" s="1"/>
  <c r="J50" i="95" a="1"/>
  <c r="J50" i="95" s="1"/>
  <c r="K50" i="95" a="1"/>
  <c r="K50" i="95" s="1"/>
  <c r="L50" i="95" a="1"/>
  <c r="L50" i="95" s="1"/>
  <c r="M50" i="95" a="1"/>
  <c r="M50" i="95" s="1"/>
  <c r="N50" i="95" a="1"/>
  <c r="N50" i="95" s="1"/>
  <c r="O50" i="95" a="1"/>
  <c r="O50" i="95" s="1"/>
  <c r="P50" i="95" a="1"/>
  <c r="P50" i="95" s="1"/>
  <c r="Q50" i="95" a="1"/>
  <c r="Q50" i="95" s="1"/>
  <c r="R50" i="95" a="1"/>
  <c r="R50" i="95" s="1"/>
  <c r="S50" i="95" a="1"/>
  <c r="S50" i="95" s="1"/>
  <c r="T50" i="95" a="1"/>
  <c r="T50" i="95" s="1"/>
  <c r="U50" i="95" a="1"/>
  <c r="U50" i="95" s="1"/>
  <c r="V50" i="95" a="1"/>
  <c r="V50" i="95" s="1"/>
  <c r="W50" i="95" a="1"/>
  <c r="W50" i="95" s="1"/>
  <c r="X50" i="95" a="1"/>
  <c r="X50" i="95" s="1"/>
  <c r="Y50" i="95" a="1"/>
  <c r="Y50" i="95" s="1"/>
  <c r="Z50" i="95" a="1"/>
  <c r="Z50" i="95" s="1"/>
  <c r="AA50" i="95" a="1"/>
  <c r="AA50" i="95" s="1"/>
  <c r="AB50" i="95" a="1"/>
  <c r="AB50" i="95" s="1"/>
  <c r="AC50" i="95" a="1"/>
  <c r="AC50" i="95" s="1"/>
  <c r="AD50" i="95" a="1"/>
  <c r="AD50" i="95" s="1"/>
  <c r="AE50" i="95" a="1"/>
  <c r="AE50" i="95" s="1"/>
  <c r="AF50" i="95" a="1"/>
  <c r="AF50" i="95" s="1"/>
  <c r="AG50" i="95" a="1"/>
  <c r="AG50" i="95" s="1"/>
  <c r="AH50" i="95" a="1"/>
  <c r="AH50" i="95" s="1"/>
  <c r="AI50" i="95" a="1"/>
  <c r="AI50" i="95" s="1"/>
  <c r="AJ50" i="95" a="1"/>
  <c r="AJ50" i="95" s="1"/>
  <c r="AK50" i="95" a="1"/>
  <c r="AK50" i="95" s="1"/>
  <c r="AL50" i="95" a="1"/>
  <c r="AL50" i="95" s="1"/>
  <c r="AM50" i="95" a="1"/>
  <c r="AM50" i="95" s="1"/>
  <c r="AN50" i="95" a="1"/>
  <c r="AN50" i="95" s="1"/>
  <c r="AO50" i="95" a="1"/>
  <c r="AO50" i="95" s="1"/>
  <c r="AP50" i="95" a="1"/>
  <c r="AP50" i="95" s="1"/>
  <c r="AQ50" i="95" a="1"/>
  <c r="AQ50" i="95" s="1"/>
  <c r="AR50" i="95" a="1"/>
  <c r="AR50" i="95" s="1"/>
  <c r="AS50" i="95" a="1"/>
  <c r="AS50" i="95" s="1"/>
  <c r="AT50" i="95" a="1"/>
  <c r="AT50" i="95" s="1"/>
  <c r="AU50" i="95" a="1"/>
  <c r="AU50" i="95" s="1"/>
  <c r="AV50" i="95" a="1"/>
  <c r="AV50" i="95" s="1"/>
  <c r="AW50" i="95" a="1"/>
  <c r="AW50" i="95" s="1"/>
  <c r="AX50" i="95" a="1"/>
  <c r="AX50" i="95" s="1"/>
  <c r="AY50" i="95" a="1"/>
  <c r="AY50" i="95" s="1"/>
  <c r="AZ50" i="95" a="1"/>
  <c r="AZ50" i="95" s="1"/>
  <c r="BA50" i="95" a="1"/>
  <c r="BA50" i="95" s="1"/>
  <c r="BB50" i="95" a="1"/>
  <c r="BB50" i="95" s="1"/>
  <c r="BC50" i="95" a="1"/>
  <c r="BC50" i="95" s="1"/>
  <c r="BD50" i="95" a="1"/>
  <c r="BD50" i="95" s="1"/>
  <c r="BE50" i="95" a="1"/>
  <c r="BE50" i="95" s="1"/>
  <c r="BF50" i="95" a="1"/>
  <c r="BF50" i="95" s="1"/>
  <c r="BG50" i="95" a="1"/>
  <c r="BG50" i="95" s="1"/>
  <c r="BH50" i="95" a="1"/>
  <c r="BH50" i="95" s="1"/>
  <c r="BI50" i="95" a="1"/>
  <c r="BI50" i="95" s="1"/>
  <c r="BJ50" i="95" a="1"/>
  <c r="BJ50" i="95" s="1"/>
  <c r="BK50" i="95" a="1"/>
  <c r="BK50" i="95" s="1"/>
  <c r="BL50" i="95" a="1"/>
  <c r="BL50" i="95" s="1"/>
  <c r="BM50" i="95" a="1"/>
  <c r="BM50" i="95" s="1"/>
  <c r="BN50" i="95" a="1"/>
  <c r="BN50" i="95" s="1"/>
  <c r="BO50" i="95" a="1"/>
  <c r="BO50" i="95" s="1"/>
  <c r="BP50" i="95" a="1"/>
  <c r="BP50" i="95" s="1"/>
  <c r="BQ50" i="95" a="1"/>
  <c r="BQ50" i="95" s="1"/>
  <c r="BR50" i="95" a="1"/>
  <c r="BR50" i="95" s="1"/>
  <c r="BS50" i="95" a="1"/>
  <c r="BS50" i="95" s="1"/>
  <c r="BT50" i="95" a="1"/>
  <c r="BT50" i="95" s="1"/>
  <c r="BU50" i="95" a="1"/>
  <c r="BU50" i="95" s="1"/>
  <c r="BV50" i="95" a="1"/>
  <c r="BV50" i="95" s="1"/>
  <c r="BW50" i="95" a="1"/>
  <c r="BW50" i="95" s="1"/>
  <c r="BX50" i="95" a="1"/>
  <c r="BX50" i="95" s="1"/>
  <c r="BY50" i="95" a="1"/>
  <c r="BY50" i="95" s="1"/>
  <c r="BZ50" i="95" a="1"/>
  <c r="BZ50" i="95" s="1"/>
  <c r="CA50" i="95" a="1"/>
  <c r="CA50" i="95" s="1"/>
  <c r="CB50" i="95" a="1"/>
  <c r="CB50" i="95" s="1"/>
  <c r="CC50" i="95" a="1"/>
  <c r="CC50" i="95" s="1"/>
  <c r="CD50" i="95" a="1"/>
  <c r="CD50" i="95" s="1"/>
  <c r="CE50" i="95" a="1"/>
  <c r="CE50" i="95" s="1"/>
  <c r="CF50" i="95" a="1"/>
  <c r="CF50" i="95" s="1"/>
  <c r="CG50" i="95" a="1"/>
  <c r="CG50" i="95" s="1"/>
  <c r="CH50" i="95" a="1"/>
  <c r="CH50" i="95" s="1"/>
  <c r="CI50" i="95" a="1"/>
  <c r="CI50" i="95" s="1"/>
  <c r="CJ50" i="95" a="1"/>
  <c r="CJ50" i="95" s="1"/>
  <c r="CK50" i="95" a="1"/>
  <c r="CK50" i="95" s="1"/>
  <c r="CL50" i="95" a="1"/>
  <c r="CL50" i="95" s="1"/>
  <c r="CM50" i="95" a="1"/>
  <c r="CM50" i="95" s="1"/>
  <c r="CN50" i="95" a="1"/>
  <c r="CN50" i="95" s="1"/>
  <c r="CO50" i="95" a="1"/>
  <c r="CO50" i="95" s="1"/>
  <c r="CP50" i="95" a="1"/>
  <c r="CP50" i="95" s="1"/>
  <c r="CQ50" i="95" a="1"/>
  <c r="CQ50" i="95" s="1"/>
  <c r="CR50" i="95" a="1"/>
  <c r="CR50" i="95" s="1"/>
  <c r="CS50" i="95" a="1"/>
  <c r="CS50" i="95" s="1"/>
  <c r="CT50" i="95" a="1"/>
  <c r="CT50" i="95" s="1"/>
  <c r="CU50" i="95" a="1"/>
  <c r="CU50" i="95" s="1"/>
  <c r="CV50" i="95" a="1"/>
  <c r="CV50" i="95" s="1"/>
  <c r="CW50" i="95" a="1"/>
  <c r="CW50" i="95" s="1"/>
  <c r="CX50" i="95" a="1"/>
  <c r="CX50" i="95" s="1"/>
  <c r="CY50" i="95" a="1"/>
  <c r="CY50" i="95" s="1"/>
  <c r="E51" i="95" a="1"/>
  <c r="E51" i="95" s="1"/>
  <c r="F51" i="95" a="1"/>
  <c r="F51" i="95" s="1"/>
  <c r="G51" i="95" a="1"/>
  <c r="G51" i="95" s="1"/>
  <c r="H51" i="95" a="1"/>
  <c r="H51" i="95" s="1"/>
  <c r="I51" i="95" a="1"/>
  <c r="I51" i="95" s="1"/>
  <c r="J51" i="95" a="1"/>
  <c r="J51" i="95" s="1"/>
  <c r="K51" i="95" a="1"/>
  <c r="K51" i="95" s="1"/>
  <c r="L51" i="95" a="1"/>
  <c r="L51" i="95" s="1"/>
  <c r="M51" i="95" a="1"/>
  <c r="M51" i="95" s="1"/>
  <c r="N51" i="95" a="1"/>
  <c r="N51" i="95" s="1"/>
  <c r="O51" i="95" a="1"/>
  <c r="O51" i="95" s="1"/>
  <c r="P51" i="95" a="1"/>
  <c r="P51" i="95" s="1"/>
  <c r="Q51" i="95" a="1"/>
  <c r="Q51" i="95" s="1"/>
  <c r="R51" i="95" a="1"/>
  <c r="R51" i="95" s="1"/>
  <c r="S51" i="95" a="1"/>
  <c r="S51" i="95" s="1"/>
  <c r="T51" i="95" a="1"/>
  <c r="T51" i="95" s="1"/>
  <c r="U51" i="95" a="1"/>
  <c r="U51" i="95" s="1"/>
  <c r="V51" i="95" a="1"/>
  <c r="V51" i="95" s="1"/>
  <c r="W51" i="95" a="1"/>
  <c r="W51" i="95" s="1"/>
  <c r="X51" i="95" a="1"/>
  <c r="X51" i="95" s="1"/>
  <c r="Y51" i="95" a="1"/>
  <c r="Y51" i="95" s="1"/>
  <c r="Z51" i="95" a="1"/>
  <c r="Z51" i="95" s="1"/>
  <c r="AA51" i="95" a="1"/>
  <c r="AA51" i="95" s="1"/>
  <c r="AB51" i="95" a="1"/>
  <c r="AB51" i="95" s="1"/>
  <c r="AC51" i="95" a="1"/>
  <c r="AC51" i="95" s="1"/>
  <c r="AD51" i="95" a="1"/>
  <c r="AD51" i="95" s="1"/>
  <c r="AE51" i="95" a="1"/>
  <c r="AE51" i="95" s="1"/>
  <c r="AF51" i="95" a="1"/>
  <c r="AF51" i="95" s="1"/>
  <c r="AG51" i="95" a="1"/>
  <c r="AG51" i="95" s="1"/>
  <c r="AH51" i="95" a="1"/>
  <c r="AH51" i="95" s="1"/>
  <c r="AI51" i="95" a="1"/>
  <c r="AI51" i="95" s="1"/>
  <c r="AJ51" i="95" a="1"/>
  <c r="AJ51" i="95" s="1"/>
  <c r="AK51" i="95" a="1"/>
  <c r="AK51" i="95" s="1"/>
  <c r="AL51" i="95" a="1"/>
  <c r="AL51" i="95" s="1"/>
  <c r="AM51" i="95" a="1"/>
  <c r="AM51" i="95" s="1"/>
  <c r="AN51" i="95" a="1"/>
  <c r="AN51" i="95" s="1"/>
  <c r="AO51" i="95" a="1"/>
  <c r="AO51" i="95" s="1"/>
  <c r="AP51" i="95" a="1"/>
  <c r="AP51" i="95" s="1"/>
  <c r="AQ51" i="95" a="1"/>
  <c r="AQ51" i="95" s="1"/>
  <c r="AR51" i="95" a="1"/>
  <c r="AR51" i="95" s="1"/>
  <c r="AS51" i="95" a="1"/>
  <c r="AS51" i="95" s="1"/>
  <c r="AT51" i="95" a="1"/>
  <c r="AT51" i="95" s="1"/>
  <c r="AU51" i="95" a="1"/>
  <c r="AU51" i="95" s="1"/>
  <c r="AV51" i="95" a="1"/>
  <c r="AV51" i="95" s="1"/>
  <c r="AW51" i="95" a="1"/>
  <c r="AW51" i="95" s="1"/>
  <c r="AX51" i="95" a="1"/>
  <c r="AX51" i="95" s="1"/>
  <c r="AY51" i="95" a="1"/>
  <c r="AY51" i="95" s="1"/>
  <c r="AZ51" i="95" a="1"/>
  <c r="AZ51" i="95" s="1"/>
  <c r="BA51" i="95" a="1"/>
  <c r="BA51" i="95" s="1"/>
  <c r="BB51" i="95" a="1"/>
  <c r="BB51" i="95" s="1"/>
  <c r="BC51" i="95" a="1"/>
  <c r="BC51" i="95" s="1"/>
  <c r="BD51" i="95" a="1"/>
  <c r="BD51" i="95" s="1"/>
  <c r="BE51" i="95" a="1"/>
  <c r="BE51" i="95" s="1"/>
  <c r="BF51" i="95" a="1"/>
  <c r="BF51" i="95" s="1"/>
  <c r="BG51" i="95" a="1"/>
  <c r="BG51" i="95" s="1"/>
  <c r="BH51" i="95" a="1"/>
  <c r="BH51" i="95" s="1"/>
  <c r="BI51" i="95" a="1"/>
  <c r="BI51" i="95" s="1"/>
  <c r="BJ51" i="95" a="1"/>
  <c r="BJ51" i="95" s="1"/>
  <c r="BK51" i="95" a="1"/>
  <c r="BK51" i="95" s="1"/>
  <c r="BL51" i="95" a="1"/>
  <c r="BL51" i="95" s="1"/>
  <c r="BM51" i="95" a="1"/>
  <c r="BM51" i="95" s="1"/>
  <c r="BN51" i="95" a="1"/>
  <c r="BN51" i="95" s="1"/>
  <c r="BO51" i="95" a="1"/>
  <c r="BO51" i="95" s="1"/>
  <c r="BP51" i="95" a="1"/>
  <c r="BP51" i="95" s="1"/>
  <c r="BQ51" i="95" a="1"/>
  <c r="BQ51" i="95" s="1"/>
  <c r="BR51" i="95" a="1"/>
  <c r="BR51" i="95" s="1"/>
  <c r="BS51" i="95" a="1"/>
  <c r="BS51" i="95" s="1"/>
  <c r="BT51" i="95" a="1"/>
  <c r="BT51" i="95" s="1"/>
  <c r="BU51" i="95" a="1"/>
  <c r="BU51" i="95" s="1"/>
  <c r="BV51" i="95" a="1"/>
  <c r="BV51" i="95" s="1"/>
  <c r="BW51" i="95" a="1"/>
  <c r="BW51" i="95" s="1"/>
  <c r="BX51" i="95" a="1"/>
  <c r="BX51" i="95" s="1"/>
  <c r="BY51" i="95" a="1"/>
  <c r="BY51" i="95" s="1"/>
  <c r="BZ51" i="95" a="1"/>
  <c r="BZ51" i="95" s="1"/>
  <c r="CA51" i="95" a="1"/>
  <c r="CA51" i="95" s="1"/>
  <c r="CB51" i="95" a="1"/>
  <c r="CB51" i="95" s="1"/>
  <c r="CC51" i="95" a="1"/>
  <c r="CC51" i="95" s="1"/>
  <c r="CD51" i="95" a="1"/>
  <c r="CD51" i="95" s="1"/>
  <c r="CE51" i="95" a="1"/>
  <c r="CE51" i="95" s="1"/>
  <c r="CF51" i="95" a="1"/>
  <c r="CF51" i="95" s="1"/>
  <c r="CG51" i="95" a="1"/>
  <c r="CG51" i="95" s="1"/>
  <c r="CH51" i="95" a="1"/>
  <c r="CH51" i="95" s="1"/>
  <c r="CI51" i="95" a="1"/>
  <c r="CI51" i="95" s="1"/>
  <c r="CJ51" i="95" a="1"/>
  <c r="CJ51" i="95" s="1"/>
  <c r="CK51" i="95" a="1"/>
  <c r="CK51" i="95" s="1"/>
  <c r="CL51" i="95" a="1"/>
  <c r="CL51" i="95" s="1"/>
  <c r="CM51" i="95" a="1"/>
  <c r="CM51" i="95" s="1"/>
  <c r="CN51" i="95" a="1"/>
  <c r="CN51" i="95" s="1"/>
  <c r="CO51" i="95" a="1"/>
  <c r="CO51" i="95" s="1"/>
  <c r="CP51" i="95" a="1"/>
  <c r="CP51" i="95" s="1"/>
  <c r="CQ51" i="95" a="1"/>
  <c r="CQ51" i="95" s="1"/>
  <c r="CR51" i="95" a="1"/>
  <c r="CR51" i="95" s="1"/>
  <c r="CS51" i="95" a="1"/>
  <c r="CS51" i="95" s="1"/>
  <c r="CT51" i="95" a="1"/>
  <c r="CT51" i="95" s="1"/>
  <c r="CU51" i="95" a="1"/>
  <c r="CU51" i="95" s="1"/>
  <c r="CV51" i="95" a="1"/>
  <c r="CV51" i="95" s="1"/>
  <c r="CW51" i="95" a="1"/>
  <c r="CW51" i="95" s="1"/>
  <c r="CX51" i="95" a="1"/>
  <c r="CX51" i="95" s="1"/>
  <c r="CY51" i="95" a="1"/>
  <c r="CY51" i="95" s="1"/>
  <c r="E52" i="95" a="1"/>
  <c r="E52" i="95" s="1"/>
  <c r="F52" i="95" a="1"/>
  <c r="F52" i="95" s="1"/>
  <c r="G52" i="95" a="1"/>
  <c r="G52" i="95" s="1"/>
  <c r="H52" i="95" a="1"/>
  <c r="H52" i="95" s="1"/>
  <c r="I52" i="95" a="1"/>
  <c r="I52" i="95" s="1"/>
  <c r="J52" i="95" a="1"/>
  <c r="J52" i="95" s="1"/>
  <c r="K52" i="95" a="1"/>
  <c r="K52" i="95" s="1"/>
  <c r="L52" i="95" a="1"/>
  <c r="L52" i="95" s="1"/>
  <c r="M52" i="95" a="1"/>
  <c r="M52" i="95" s="1"/>
  <c r="N52" i="95" a="1"/>
  <c r="N52" i="95" s="1"/>
  <c r="O52" i="95" a="1"/>
  <c r="O52" i="95" s="1"/>
  <c r="P52" i="95" a="1"/>
  <c r="P52" i="95" s="1"/>
  <c r="Q52" i="95" a="1"/>
  <c r="Q52" i="95" s="1"/>
  <c r="R52" i="95" a="1"/>
  <c r="R52" i="95" s="1"/>
  <c r="S52" i="95" a="1"/>
  <c r="S52" i="95" s="1"/>
  <c r="T52" i="95" a="1"/>
  <c r="T52" i="95" s="1"/>
  <c r="U52" i="95" a="1"/>
  <c r="U52" i="95" s="1"/>
  <c r="V52" i="95" a="1"/>
  <c r="V52" i="95" s="1"/>
  <c r="W52" i="95" a="1"/>
  <c r="W52" i="95" s="1"/>
  <c r="X52" i="95" a="1"/>
  <c r="X52" i="95" s="1"/>
  <c r="Y52" i="95" a="1"/>
  <c r="Y52" i="95" s="1"/>
  <c r="Z52" i="95" a="1"/>
  <c r="Z52" i="95" s="1"/>
  <c r="AA52" i="95" a="1"/>
  <c r="AA52" i="95" s="1"/>
  <c r="AB52" i="95" a="1"/>
  <c r="AB52" i="95" s="1"/>
  <c r="AC52" i="95" a="1"/>
  <c r="AC52" i="95" s="1"/>
  <c r="AD52" i="95" a="1"/>
  <c r="AD52" i="95" s="1"/>
  <c r="AE52" i="95" a="1"/>
  <c r="AE52" i="95" s="1"/>
  <c r="AF52" i="95" a="1"/>
  <c r="AF52" i="95" s="1"/>
  <c r="AG52" i="95" a="1"/>
  <c r="AG52" i="95" s="1"/>
  <c r="AH52" i="95" a="1"/>
  <c r="AH52" i="95" s="1"/>
  <c r="AI52" i="95" a="1"/>
  <c r="AI52" i="95" s="1"/>
  <c r="AJ52" i="95" a="1"/>
  <c r="AJ52" i="95" s="1"/>
  <c r="AK52" i="95" a="1"/>
  <c r="AK52" i="95" s="1"/>
  <c r="AL52" i="95" a="1"/>
  <c r="AL52" i="95" s="1"/>
  <c r="AM52" i="95" a="1"/>
  <c r="AM52" i="95" s="1"/>
  <c r="AN52" i="95" a="1"/>
  <c r="AN52" i="95" s="1"/>
  <c r="AO52" i="95" a="1"/>
  <c r="AO52" i="95" s="1"/>
  <c r="AP52" i="95" a="1"/>
  <c r="AP52" i="95" s="1"/>
  <c r="AQ52" i="95" a="1"/>
  <c r="AQ52" i="95" s="1"/>
  <c r="AR52" i="95" a="1"/>
  <c r="AR52" i="95" s="1"/>
  <c r="AS52" i="95" a="1"/>
  <c r="AS52" i="95" s="1"/>
  <c r="AT52" i="95" a="1"/>
  <c r="AT52" i="95" s="1"/>
  <c r="AU52" i="95" a="1"/>
  <c r="AU52" i="95" s="1"/>
  <c r="AV52" i="95" a="1"/>
  <c r="AV52" i="95" s="1"/>
  <c r="AW52" i="95" a="1"/>
  <c r="AW52" i="95" s="1"/>
  <c r="AX52" i="95" a="1"/>
  <c r="AX52" i="95" s="1"/>
  <c r="AY52" i="95" a="1"/>
  <c r="AY52" i="95" s="1"/>
  <c r="AZ52" i="95" a="1"/>
  <c r="AZ52" i="95" s="1"/>
  <c r="BA52" i="95" a="1"/>
  <c r="BA52" i="95" s="1"/>
  <c r="BB52" i="95" a="1"/>
  <c r="BB52" i="95" s="1"/>
  <c r="BC52" i="95" a="1"/>
  <c r="BC52" i="95" s="1"/>
  <c r="BD52" i="95" a="1"/>
  <c r="BD52" i="95" s="1"/>
  <c r="BE52" i="95" a="1"/>
  <c r="BE52" i="95" s="1"/>
  <c r="BF52" i="95" a="1"/>
  <c r="BF52" i="95" s="1"/>
  <c r="BG52" i="95" a="1"/>
  <c r="BG52" i="95" s="1"/>
  <c r="BH52" i="95" a="1"/>
  <c r="BH52" i="95" s="1"/>
  <c r="BI52" i="95" a="1"/>
  <c r="BI52" i="95" s="1"/>
  <c r="BJ52" i="95" a="1"/>
  <c r="BJ52" i="95" s="1"/>
  <c r="BK52" i="95" a="1"/>
  <c r="BK52" i="95" s="1"/>
  <c r="BL52" i="95" a="1"/>
  <c r="BL52" i="95" s="1"/>
  <c r="BM52" i="95" a="1"/>
  <c r="BM52" i="95" s="1"/>
  <c r="BN52" i="95" a="1"/>
  <c r="BN52" i="95" s="1"/>
  <c r="BO52" i="95" a="1"/>
  <c r="BO52" i="95" s="1"/>
  <c r="BP52" i="95" a="1"/>
  <c r="BP52" i="95" s="1"/>
  <c r="BQ52" i="95" a="1"/>
  <c r="BQ52" i="95" s="1"/>
  <c r="BR52" i="95" a="1"/>
  <c r="BR52" i="95" s="1"/>
  <c r="BS52" i="95" a="1"/>
  <c r="BS52" i="95" s="1"/>
  <c r="BT52" i="95" a="1"/>
  <c r="BT52" i="95" s="1"/>
  <c r="BU52" i="95" a="1"/>
  <c r="BU52" i="95" s="1"/>
  <c r="BV52" i="95" a="1"/>
  <c r="BV52" i="95" s="1"/>
  <c r="BW52" i="95" a="1"/>
  <c r="BW52" i="95" s="1"/>
  <c r="BX52" i="95" a="1"/>
  <c r="BX52" i="95" s="1"/>
  <c r="BY52" i="95" a="1"/>
  <c r="BY52" i="95" s="1"/>
  <c r="BZ52" i="95" a="1"/>
  <c r="BZ52" i="95" s="1"/>
  <c r="CA52" i="95" a="1"/>
  <c r="CA52" i="95" s="1"/>
  <c r="CB52" i="95" a="1"/>
  <c r="CB52" i="95" s="1"/>
  <c r="CC52" i="95" a="1"/>
  <c r="CC52" i="95" s="1"/>
  <c r="CD52" i="95" a="1"/>
  <c r="CD52" i="95" s="1"/>
  <c r="CE52" i="95" a="1"/>
  <c r="CE52" i="95" s="1"/>
  <c r="CF52" i="95" a="1"/>
  <c r="CF52" i="95" s="1"/>
  <c r="CG52" i="95" a="1"/>
  <c r="CG52" i="95" s="1"/>
  <c r="CH52" i="95" a="1"/>
  <c r="CH52" i="95" s="1"/>
  <c r="CI52" i="95" a="1"/>
  <c r="CI52" i="95" s="1"/>
  <c r="CJ52" i="95" a="1"/>
  <c r="CJ52" i="95" s="1"/>
  <c r="CK52" i="95" a="1"/>
  <c r="CK52" i="95" s="1"/>
  <c r="CL52" i="95" a="1"/>
  <c r="CL52" i="95" s="1"/>
  <c r="CM52" i="95" a="1"/>
  <c r="CM52" i="95" s="1"/>
  <c r="CN52" i="95" a="1"/>
  <c r="CN52" i="95" s="1"/>
  <c r="CO52" i="95" a="1"/>
  <c r="CO52" i="95" s="1"/>
  <c r="CP52" i="95" a="1"/>
  <c r="CP52" i="95" s="1"/>
  <c r="CQ52" i="95" a="1"/>
  <c r="CQ52" i="95" s="1"/>
  <c r="CR52" i="95" a="1"/>
  <c r="CR52" i="95" s="1"/>
  <c r="CS52" i="95" a="1"/>
  <c r="CS52" i="95" s="1"/>
  <c r="CT52" i="95" a="1"/>
  <c r="CT52" i="95" s="1"/>
  <c r="CU52" i="95" a="1"/>
  <c r="CU52" i="95" s="1"/>
  <c r="CV52" i="95" a="1"/>
  <c r="CV52" i="95" s="1"/>
  <c r="CW52" i="95" a="1"/>
  <c r="CW52" i="95" s="1"/>
  <c r="CX52" i="95" a="1"/>
  <c r="CX52" i="95" s="1"/>
  <c r="CY52" i="95" a="1"/>
  <c r="CY52" i="95" s="1"/>
  <c r="E53" i="95" a="1"/>
  <c r="E53" i="95" s="1"/>
  <c r="F53" i="95" a="1"/>
  <c r="F53" i="95" s="1"/>
  <c r="G53" i="95" a="1"/>
  <c r="G53" i="95" s="1"/>
  <c r="H53" i="95" a="1"/>
  <c r="H53" i="95" s="1"/>
  <c r="I53" i="95" a="1"/>
  <c r="I53" i="95" s="1"/>
  <c r="J53" i="95" a="1"/>
  <c r="J53" i="95" s="1"/>
  <c r="K53" i="95" a="1"/>
  <c r="K53" i="95" s="1"/>
  <c r="L53" i="95" a="1"/>
  <c r="L53" i="95" s="1"/>
  <c r="M53" i="95" a="1"/>
  <c r="M53" i="95" s="1"/>
  <c r="N53" i="95" a="1"/>
  <c r="N53" i="95" s="1"/>
  <c r="O53" i="95" a="1"/>
  <c r="O53" i="95" s="1"/>
  <c r="P53" i="95" a="1"/>
  <c r="P53" i="95" s="1"/>
  <c r="Q53" i="95" a="1"/>
  <c r="Q53" i="95" s="1"/>
  <c r="R53" i="95" a="1"/>
  <c r="R53" i="95" s="1"/>
  <c r="S53" i="95" a="1"/>
  <c r="S53" i="95" s="1"/>
  <c r="T53" i="95" a="1"/>
  <c r="T53" i="95" s="1"/>
  <c r="U53" i="95" a="1"/>
  <c r="U53" i="95" s="1"/>
  <c r="V53" i="95" a="1"/>
  <c r="V53" i="95" s="1"/>
  <c r="W53" i="95" a="1"/>
  <c r="W53" i="95" s="1"/>
  <c r="X53" i="95" a="1"/>
  <c r="X53" i="95" s="1"/>
  <c r="Y53" i="95" a="1"/>
  <c r="Y53" i="95" s="1"/>
  <c r="Z53" i="95" a="1"/>
  <c r="Z53" i="95" s="1"/>
  <c r="AA53" i="95" a="1"/>
  <c r="AA53" i="95" s="1"/>
  <c r="AB53" i="95" a="1"/>
  <c r="AB53" i="95" s="1"/>
  <c r="AC53" i="95" a="1"/>
  <c r="AC53" i="95" s="1"/>
  <c r="AD53" i="95" a="1"/>
  <c r="AD53" i="95" s="1"/>
  <c r="AE53" i="95" a="1"/>
  <c r="AE53" i="95" s="1"/>
  <c r="AF53" i="95" a="1"/>
  <c r="AF53" i="95" s="1"/>
  <c r="AG53" i="95" a="1"/>
  <c r="AG53" i="95" s="1"/>
  <c r="AH53" i="95" a="1"/>
  <c r="AH53" i="95" s="1"/>
  <c r="AI53" i="95" a="1"/>
  <c r="AI53" i="95" s="1"/>
  <c r="AJ53" i="95" a="1"/>
  <c r="AJ53" i="95" s="1"/>
  <c r="AK53" i="95" a="1"/>
  <c r="AK53" i="95" s="1"/>
  <c r="AL53" i="95" a="1"/>
  <c r="AL53" i="95" s="1"/>
  <c r="AM53" i="95" a="1"/>
  <c r="AM53" i="95" s="1"/>
  <c r="AN53" i="95" a="1"/>
  <c r="AN53" i="95" s="1"/>
  <c r="AO53" i="95" a="1"/>
  <c r="AO53" i="95" s="1"/>
  <c r="AP53" i="95" a="1"/>
  <c r="AP53" i="95" s="1"/>
  <c r="AQ53" i="95" a="1"/>
  <c r="AQ53" i="95" s="1"/>
  <c r="AR53" i="95" a="1"/>
  <c r="AR53" i="95" s="1"/>
  <c r="AS53" i="95" a="1"/>
  <c r="AS53" i="95" s="1"/>
  <c r="AT53" i="95" a="1"/>
  <c r="AT53" i="95" s="1"/>
  <c r="AU53" i="95" a="1"/>
  <c r="AU53" i="95" s="1"/>
  <c r="AV53" i="95" a="1"/>
  <c r="AV53" i="95" s="1"/>
  <c r="AW53" i="95" a="1"/>
  <c r="AW53" i="95" s="1"/>
  <c r="AX53" i="95" a="1"/>
  <c r="AX53" i="95" s="1"/>
  <c r="AY53" i="95" a="1"/>
  <c r="AY53" i="95" s="1"/>
  <c r="AZ53" i="95" a="1"/>
  <c r="AZ53" i="95" s="1"/>
  <c r="BA53" i="95" a="1"/>
  <c r="BA53" i="95" s="1"/>
  <c r="BB53" i="95" a="1"/>
  <c r="BB53" i="95" s="1"/>
  <c r="BC53" i="95" a="1"/>
  <c r="BC53" i="95" s="1"/>
  <c r="BD53" i="95" a="1"/>
  <c r="BD53" i="95" s="1"/>
  <c r="BE53" i="95" a="1"/>
  <c r="BE53" i="95" s="1"/>
  <c r="BF53" i="95" a="1"/>
  <c r="BF53" i="95" s="1"/>
  <c r="BG53" i="95" a="1"/>
  <c r="BG53" i="95" s="1"/>
  <c r="BH53" i="95" a="1"/>
  <c r="BH53" i="95" s="1"/>
  <c r="BI53" i="95" a="1"/>
  <c r="BI53" i="95" s="1"/>
  <c r="BJ53" i="95" a="1"/>
  <c r="BJ53" i="95" s="1"/>
  <c r="BK53" i="95" a="1"/>
  <c r="BK53" i="95" s="1"/>
  <c r="BL53" i="95" a="1"/>
  <c r="BL53" i="95" s="1"/>
  <c r="BM53" i="95" a="1"/>
  <c r="BM53" i="95" s="1"/>
  <c r="BN53" i="95" a="1"/>
  <c r="BN53" i="95" s="1"/>
  <c r="BO53" i="95" a="1"/>
  <c r="BO53" i="95" s="1"/>
  <c r="BP53" i="95" a="1"/>
  <c r="BP53" i="95" s="1"/>
  <c r="BQ53" i="95" a="1"/>
  <c r="BQ53" i="95" s="1"/>
  <c r="BR53" i="95" a="1"/>
  <c r="BR53" i="95" s="1"/>
  <c r="BS53" i="95" a="1"/>
  <c r="BS53" i="95" s="1"/>
  <c r="BT53" i="95" a="1"/>
  <c r="BT53" i="95" s="1"/>
  <c r="BU53" i="95" a="1"/>
  <c r="BU53" i="95" s="1"/>
  <c r="BV53" i="95" a="1"/>
  <c r="BV53" i="95" s="1"/>
  <c r="BW53" i="95" a="1"/>
  <c r="BW53" i="95" s="1"/>
  <c r="BX53" i="95" a="1"/>
  <c r="BX53" i="95" s="1"/>
  <c r="BY53" i="95" a="1"/>
  <c r="BY53" i="95" s="1"/>
  <c r="BZ53" i="95" a="1"/>
  <c r="BZ53" i="95" s="1"/>
  <c r="CA53" i="95" a="1"/>
  <c r="CA53" i="95" s="1"/>
  <c r="CB53" i="95" a="1"/>
  <c r="CB53" i="95" s="1"/>
  <c r="CC53" i="95" a="1"/>
  <c r="CC53" i="95" s="1"/>
  <c r="CD53" i="95" a="1"/>
  <c r="CD53" i="95" s="1"/>
  <c r="CE53" i="95" a="1"/>
  <c r="CE53" i="95" s="1"/>
  <c r="CF53" i="95" a="1"/>
  <c r="CF53" i="95" s="1"/>
  <c r="CG53" i="95" a="1"/>
  <c r="CG53" i="95" s="1"/>
  <c r="CH53" i="95" a="1"/>
  <c r="CH53" i="95" s="1"/>
  <c r="CI53" i="95" a="1"/>
  <c r="CI53" i="95" s="1"/>
  <c r="CJ53" i="95" a="1"/>
  <c r="CJ53" i="95" s="1"/>
  <c r="CK53" i="95" a="1"/>
  <c r="CK53" i="95" s="1"/>
  <c r="CL53" i="95" a="1"/>
  <c r="CL53" i="95" s="1"/>
  <c r="CM53" i="95" a="1"/>
  <c r="CM53" i="95" s="1"/>
  <c r="CN53" i="95" a="1"/>
  <c r="CN53" i="95" s="1"/>
  <c r="CO53" i="95" a="1"/>
  <c r="CO53" i="95" s="1"/>
  <c r="CP53" i="95" a="1"/>
  <c r="CP53" i="95" s="1"/>
  <c r="CQ53" i="95" a="1"/>
  <c r="CQ53" i="95" s="1"/>
  <c r="CR53" i="95" a="1"/>
  <c r="CR53" i="95" s="1"/>
  <c r="CS53" i="95" a="1"/>
  <c r="CS53" i="95" s="1"/>
  <c r="CT53" i="95" a="1"/>
  <c r="CT53" i="95" s="1"/>
  <c r="CU53" i="95" a="1"/>
  <c r="CU53" i="95" s="1"/>
  <c r="CV53" i="95" a="1"/>
  <c r="CV53" i="95" s="1"/>
  <c r="CW53" i="95" a="1"/>
  <c r="CW53" i="95" s="1"/>
  <c r="CX53" i="95" a="1"/>
  <c r="CX53" i="95" s="1"/>
  <c r="CY53" i="95" a="1"/>
  <c r="CY53" i="95" s="1"/>
  <c r="E54" i="95" a="1"/>
  <c r="E54" i="95" s="1"/>
  <c r="F54" i="95" a="1"/>
  <c r="F54" i="95" s="1"/>
  <c r="G54" i="95" a="1"/>
  <c r="G54" i="95" s="1"/>
  <c r="H54" i="95" a="1"/>
  <c r="H54" i="95" s="1"/>
  <c r="I54" i="95" a="1"/>
  <c r="I54" i="95" s="1"/>
  <c r="J54" i="95" a="1"/>
  <c r="J54" i="95" s="1"/>
  <c r="K54" i="95" a="1"/>
  <c r="K54" i="95" s="1"/>
  <c r="L54" i="95" a="1"/>
  <c r="L54" i="95" s="1"/>
  <c r="M54" i="95" a="1"/>
  <c r="M54" i="95" s="1"/>
  <c r="N54" i="95" a="1"/>
  <c r="N54" i="95" s="1"/>
  <c r="O54" i="95" a="1"/>
  <c r="O54" i="95" s="1"/>
  <c r="P54" i="95" a="1"/>
  <c r="P54" i="95" s="1"/>
  <c r="Q54" i="95" a="1"/>
  <c r="Q54" i="95" s="1"/>
  <c r="R54" i="95" a="1"/>
  <c r="R54" i="95" s="1"/>
  <c r="S54" i="95" a="1"/>
  <c r="S54" i="95" s="1"/>
  <c r="T54" i="95" a="1"/>
  <c r="T54" i="95" s="1"/>
  <c r="U54" i="95" a="1"/>
  <c r="U54" i="95" s="1"/>
  <c r="V54" i="95" a="1"/>
  <c r="V54" i="95" s="1"/>
  <c r="W54" i="95" a="1"/>
  <c r="W54" i="95" s="1"/>
  <c r="X54" i="95" a="1"/>
  <c r="X54" i="95" s="1"/>
  <c r="Y54" i="95" a="1"/>
  <c r="Y54" i="95" s="1"/>
  <c r="Z54" i="95" a="1"/>
  <c r="Z54" i="95" s="1"/>
  <c r="AA54" i="95" a="1"/>
  <c r="AA54" i="95" s="1"/>
  <c r="AB54" i="95" a="1"/>
  <c r="AB54" i="95" s="1"/>
  <c r="AC54" i="95" a="1"/>
  <c r="AC54" i="95" s="1"/>
  <c r="AD54" i="95" a="1"/>
  <c r="AD54" i="95" s="1"/>
  <c r="AE54" i="95" a="1"/>
  <c r="AE54" i="95" s="1"/>
  <c r="AF54" i="95" a="1"/>
  <c r="AF54" i="95" s="1"/>
  <c r="AG54" i="95" a="1"/>
  <c r="AG54" i="95" s="1"/>
  <c r="AH54" i="95" a="1"/>
  <c r="AH54" i="95" s="1"/>
  <c r="AI54" i="95" a="1"/>
  <c r="AI54" i="95" s="1"/>
  <c r="AJ54" i="95" a="1"/>
  <c r="AJ54" i="95" s="1"/>
  <c r="AK54" i="95" a="1"/>
  <c r="AK54" i="95" s="1"/>
  <c r="AL54" i="95" a="1"/>
  <c r="AL54" i="95" s="1"/>
  <c r="AM54" i="95" a="1"/>
  <c r="AM54" i="95" s="1"/>
  <c r="AN54" i="95" a="1"/>
  <c r="AN54" i="95" s="1"/>
  <c r="AO54" i="95" a="1"/>
  <c r="AO54" i="95" s="1"/>
  <c r="AP54" i="95" a="1"/>
  <c r="AP54" i="95" s="1"/>
  <c r="AQ54" i="95" a="1"/>
  <c r="AQ54" i="95" s="1"/>
  <c r="AR54" i="95" a="1"/>
  <c r="AR54" i="95" s="1"/>
  <c r="AS54" i="95" a="1"/>
  <c r="AS54" i="95" s="1"/>
  <c r="AT54" i="95" a="1"/>
  <c r="AT54" i="95" s="1"/>
  <c r="AU54" i="95" a="1"/>
  <c r="AU54" i="95" s="1"/>
  <c r="AV54" i="95" a="1"/>
  <c r="AV54" i="95" s="1"/>
  <c r="AW54" i="95" a="1"/>
  <c r="AW54" i="95" s="1"/>
  <c r="AX54" i="95" a="1"/>
  <c r="AX54" i="95" s="1"/>
  <c r="AY54" i="95" a="1"/>
  <c r="AY54" i="95" s="1"/>
  <c r="AZ54" i="95" a="1"/>
  <c r="AZ54" i="95" s="1"/>
  <c r="BA54" i="95" a="1"/>
  <c r="BA54" i="95" s="1"/>
  <c r="BB54" i="95" a="1"/>
  <c r="BB54" i="95" s="1"/>
  <c r="BC54" i="95" a="1"/>
  <c r="BC54" i="95" s="1"/>
  <c r="BD54" i="95" a="1"/>
  <c r="BD54" i="95" s="1"/>
  <c r="BE54" i="95" a="1"/>
  <c r="BE54" i="95" s="1"/>
  <c r="BF54" i="95" a="1"/>
  <c r="BF54" i="95" s="1"/>
  <c r="BG54" i="95" a="1"/>
  <c r="BG54" i="95" s="1"/>
  <c r="BH54" i="95" a="1"/>
  <c r="BH54" i="95" s="1"/>
  <c r="BI54" i="95" a="1"/>
  <c r="BI54" i="95" s="1"/>
  <c r="BJ54" i="95" a="1"/>
  <c r="BJ54" i="95" s="1"/>
  <c r="BK54" i="95" a="1"/>
  <c r="BK54" i="95" s="1"/>
  <c r="BL54" i="95" a="1"/>
  <c r="BL54" i="95" s="1"/>
  <c r="BM54" i="95" a="1"/>
  <c r="BM54" i="95" s="1"/>
  <c r="BN54" i="95" a="1"/>
  <c r="BN54" i="95" s="1"/>
  <c r="BO54" i="95" a="1"/>
  <c r="BO54" i="95" s="1"/>
  <c r="BP54" i="95" a="1"/>
  <c r="BP54" i="95" s="1"/>
  <c r="BQ54" i="95" a="1"/>
  <c r="BQ54" i="95" s="1"/>
  <c r="BR54" i="95" a="1"/>
  <c r="BR54" i="95" s="1"/>
  <c r="BS54" i="95" a="1"/>
  <c r="BS54" i="95" s="1"/>
  <c r="BT54" i="95" a="1"/>
  <c r="BT54" i="95" s="1"/>
  <c r="BU54" i="95" a="1"/>
  <c r="BU54" i="95" s="1"/>
  <c r="BV54" i="95" a="1"/>
  <c r="BV54" i="95" s="1"/>
  <c r="BW54" i="95" a="1"/>
  <c r="BW54" i="95" s="1"/>
  <c r="BX54" i="95" a="1"/>
  <c r="BX54" i="95" s="1"/>
  <c r="BY54" i="95" a="1"/>
  <c r="BY54" i="95" s="1"/>
  <c r="BZ54" i="95" a="1"/>
  <c r="BZ54" i="95" s="1"/>
  <c r="CA54" i="95" a="1"/>
  <c r="CA54" i="95" s="1"/>
  <c r="CB54" i="95" a="1"/>
  <c r="CB54" i="95" s="1"/>
  <c r="CC54" i="95" a="1"/>
  <c r="CC54" i="95" s="1"/>
  <c r="CD54" i="95" a="1"/>
  <c r="CD54" i="95" s="1"/>
  <c r="CE54" i="95" a="1"/>
  <c r="CE54" i="95" s="1"/>
  <c r="CF54" i="95" a="1"/>
  <c r="CF54" i="95" s="1"/>
  <c r="CG54" i="95" a="1"/>
  <c r="CG54" i="95" s="1"/>
  <c r="CH54" i="95" a="1"/>
  <c r="CH54" i="95" s="1"/>
  <c r="CI54" i="95" a="1"/>
  <c r="CI54" i="95" s="1"/>
  <c r="CJ54" i="95" a="1"/>
  <c r="CJ54" i="95" s="1"/>
  <c r="CK54" i="95" a="1"/>
  <c r="CK54" i="95" s="1"/>
  <c r="CL54" i="95" a="1"/>
  <c r="CL54" i="95" s="1"/>
  <c r="CM54" i="95" a="1"/>
  <c r="CM54" i="95" s="1"/>
  <c r="CN54" i="95" a="1"/>
  <c r="CN54" i="95" s="1"/>
  <c r="CO54" i="95" a="1"/>
  <c r="CO54" i="95" s="1"/>
  <c r="CP54" i="95" a="1"/>
  <c r="CP54" i="95" s="1"/>
  <c r="CQ54" i="95" a="1"/>
  <c r="CQ54" i="95" s="1"/>
  <c r="CR54" i="95" a="1"/>
  <c r="CR54" i="95" s="1"/>
  <c r="CS54" i="95" a="1"/>
  <c r="CS54" i="95" s="1"/>
  <c r="CT54" i="95" a="1"/>
  <c r="CT54" i="95" s="1"/>
  <c r="CU54" i="95" a="1"/>
  <c r="CU54" i="95" s="1"/>
  <c r="CV54" i="95" a="1"/>
  <c r="CV54" i="95" s="1"/>
  <c r="CW54" i="95" a="1"/>
  <c r="CW54" i="95" s="1"/>
  <c r="CX54" i="95" a="1"/>
  <c r="CX54" i="95" s="1"/>
  <c r="CY54" i="95" a="1"/>
  <c r="CY54" i="95" s="1"/>
  <c r="E55" i="95" a="1"/>
  <c r="E55" i="95" s="1"/>
  <c r="F55" i="95" a="1"/>
  <c r="F55" i="95" s="1"/>
  <c r="G55" i="95" a="1"/>
  <c r="G55" i="95" s="1"/>
  <c r="H55" i="95" a="1"/>
  <c r="H55" i="95" s="1"/>
  <c r="I55" i="95" a="1"/>
  <c r="I55" i="95" s="1"/>
  <c r="J55" i="95" a="1"/>
  <c r="J55" i="95" s="1"/>
  <c r="K55" i="95" a="1"/>
  <c r="K55" i="95" s="1"/>
  <c r="L55" i="95" a="1"/>
  <c r="L55" i="95" s="1"/>
  <c r="M55" i="95" a="1"/>
  <c r="M55" i="95" s="1"/>
  <c r="N55" i="95" a="1"/>
  <c r="N55" i="95" s="1"/>
  <c r="O55" i="95" a="1"/>
  <c r="O55" i="95" s="1"/>
  <c r="P55" i="95" a="1"/>
  <c r="P55" i="95" s="1"/>
  <c r="Q55" i="95" a="1"/>
  <c r="Q55" i="95" s="1"/>
  <c r="R55" i="95" a="1"/>
  <c r="R55" i="95" s="1"/>
  <c r="S55" i="95" a="1"/>
  <c r="S55" i="95" s="1"/>
  <c r="T55" i="95" a="1"/>
  <c r="T55" i="95" s="1"/>
  <c r="U55" i="95" a="1"/>
  <c r="U55" i="95" s="1"/>
  <c r="V55" i="95" a="1"/>
  <c r="V55" i="95" s="1"/>
  <c r="W55" i="95" a="1"/>
  <c r="W55" i="95" s="1"/>
  <c r="X55" i="95" a="1"/>
  <c r="X55" i="95" s="1"/>
  <c r="Y55" i="95" a="1"/>
  <c r="Y55" i="95" s="1"/>
  <c r="Z55" i="95" a="1"/>
  <c r="Z55" i="95" s="1"/>
  <c r="AA55" i="95" a="1"/>
  <c r="AA55" i="95" s="1"/>
  <c r="AB55" i="95" a="1"/>
  <c r="AB55" i="95" s="1"/>
  <c r="AC55" i="95" a="1"/>
  <c r="AC55" i="95" s="1"/>
  <c r="AD55" i="95" a="1"/>
  <c r="AD55" i="95" s="1"/>
  <c r="AE55" i="95" a="1"/>
  <c r="AE55" i="95" s="1"/>
  <c r="AF55" i="95" a="1"/>
  <c r="AF55" i="95" s="1"/>
  <c r="AG55" i="95" a="1"/>
  <c r="AG55" i="95" s="1"/>
  <c r="AH55" i="95" a="1"/>
  <c r="AH55" i="95" s="1"/>
  <c r="AI55" i="95" a="1"/>
  <c r="AI55" i="95" s="1"/>
  <c r="AJ55" i="95" a="1"/>
  <c r="AJ55" i="95" s="1"/>
  <c r="AK55" i="95" a="1"/>
  <c r="AK55" i="95" s="1"/>
  <c r="AL55" i="95" a="1"/>
  <c r="AL55" i="95" s="1"/>
  <c r="AM55" i="95" a="1"/>
  <c r="AM55" i="95" s="1"/>
  <c r="AN55" i="95" a="1"/>
  <c r="AN55" i="95" s="1"/>
  <c r="AO55" i="95" a="1"/>
  <c r="AO55" i="95" s="1"/>
  <c r="AP55" i="95" a="1"/>
  <c r="AP55" i="95" s="1"/>
  <c r="AQ55" i="95" a="1"/>
  <c r="AQ55" i="95" s="1"/>
  <c r="AR55" i="95" a="1"/>
  <c r="AR55" i="95" s="1"/>
  <c r="AS55" i="95" a="1"/>
  <c r="AS55" i="95" s="1"/>
  <c r="AT55" i="95" a="1"/>
  <c r="AT55" i="95" s="1"/>
  <c r="AU55" i="95" a="1"/>
  <c r="AU55" i="95" s="1"/>
  <c r="AV55" i="95" a="1"/>
  <c r="AV55" i="95" s="1"/>
  <c r="AW55" i="95" a="1"/>
  <c r="AW55" i="95" s="1"/>
  <c r="AX55" i="95" a="1"/>
  <c r="AX55" i="95" s="1"/>
  <c r="AY55" i="95" a="1"/>
  <c r="AY55" i="95" s="1"/>
  <c r="AZ55" i="95" a="1"/>
  <c r="AZ55" i="95" s="1"/>
  <c r="BA55" i="95" a="1"/>
  <c r="BA55" i="95" s="1"/>
  <c r="BB55" i="95" a="1"/>
  <c r="BB55" i="95" s="1"/>
  <c r="BC55" i="95" a="1"/>
  <c r="BC55" i="95" s="1"/>
  <c r="BD55" i="95" a="1"/>
  <c r="BD55" i="95" s="1"/>
  <c r="BE55" i="95" a="1"/>
  <c r="BE55" i="95" s="1"/>
  <c r="BF55" i="95" a="1"/>
  <c r="BF55" i="95" s="1"/>
  <c r="BG55" i="95" a="1"/>
  <c r="BG55" i="95" s="1"/>
  <c r="BH55" i="95" a="1"/>
  <c r="BH55" i="95" s="1"/>
  <c r="BI55" i="95" a="1"/>
  <c r="BI55" i="95" s="1"/>
  <c r="BJ55" i="95" a="1"/>
  <c r="BJ55" i="95" s="1"/>
  <c r="BK55" i="95" a="1"/>
  <c r="BK55" i="95" s="1"/>
  <c r="BL55" i="95" a="1"/>
  <c r="BL55" i="95" s="1"/>
  <c r="BM55" i="95" a="1"/>
  <c r="BM55" i="95" s="1"/>
  <c r="BN55" i="95" a="1"/>
  <c r="BN55" i="95" s="1"/>
  <c r="BO55" i="95" a="1"/>
  <c r="BO55" i="95" s="1"/>
  <c r="BP55" i="95" a="1"/>
  <c r="BP55" i="95" s="1"/>
  <c r="BQ55" i="95" a="1"/>
  <c r="BQ55" i="95" s="1"/>
  <c r="BR55" i="95" a="1"/>
  <c r="BR55" i="95" s="1"/>
  <c r="BS55" i="95" a="1"/>
  <c r="BS55" i="95" s="1"/>
  <c r="BT55" i="95" a="1"/>
  <c r="BT55" i="95" s="1"/>
  <c r="BU55" i="95" a="1"/>
  <c r="BU55" i="95" s="1"/>
  <c r="BV55" i="95" a="1"/>
  <c r="BV55" i="95" s="1"/>
  <c r="BW55" i="95" a="1"/>
  <c r="BW55" i="95" s="1"/>
  <c r="BX55" i="95" a="1"/>
  <c r="BX55" i="95" s="1"/>
  <c r="BY55" i="95" a="1"/>
  <c r="BY55" i="95" s="1"/>
  <c r="BZ55" i="95" a="1"/>
  <c r="BZ55" i="95" s="1"/>
  <c r="CA55" i="95" a="1"/>
  <c r="CA55" i="95" s="1"/>
  <c r="CB55" i="95" a="1"/>
  <c r="CB55" i="95" s="1"/>
  <c r="CC55" i="95" a="1"/>
  <c r="CC55" i="95" s="1"/>
  <c r="CD55" i="95" a="1"/>
  <c r="CD55" i="95" s="1"/>
  <c r="CE55" i="95" a="1"/>
  <c r="CE55" i="95" s="1"/>
  <c r="CF55" i="95" a="1"/>
  <c r="CF55" i="95" s="1"/>
  <c r="CG55" i="95" a="1"/>
  <c r="CG55" i="95" s="1"/>
  <c r="CH55" i="95" a="1"/>
  <c r="CH55" i="95" s="1"/>
  <c r="CI55" i="95" a="1"/>
  <c r="CI55" i="95" s="1"/>
  <c r="CJ55" i="95" a="1"/>
  <c r="CJ55" i="95" s="1"/>
  <c r="CK55" i="95" a="1"/>
  <c r="CK55" i="95" s="1"/>
  <c r="CL55" i="95" a="1"/>
  <c r="CL55" i="95" s="1"/>
  <c r="CM55" i="95" a="1"/>
  <c r="CM55" i="95" s="1"/>
  <c r="CN55" i="95" a="1"/>
  <c r="CN55" i="95" s="1"/>
  <c r="CO55" i="95" a="1"/>
  <c r="CO55" i="95" s="1"/>
  <c r="CP55" i="95" a="1"/>
  <c r="CP55" i="95" s="1"/>
  <c r="CQ55" i="95" a="1"/>
  <c r="CQ55" i="95" s="1"/>
  <c r="CR55" i="95" a="1"/>
  <c r="CR55" i="95" s="1"/>
  <c r="CS55" i="95" a="1"/>
  <c r="CS55" i="95" s="1"/>
  <c r="CT55" i="95" a="1"/>
  <c r="CT55" i="95" s="1"/>
  <c r="CU55" i="95" a="1"/>
  <c r="CU55" i="95" s="1"/>
  <c r="CV55" i="95" a="1"/>
  <c r="CV55" i="95" s="1"/>
  <c r="CW55" i="95" a="1"/>
  <c r="CW55" i="95" s="1"/>
  <c r="CX55" i="95" a="1"/>
  <c r="CX55" i="95" s="1"/>
  <c r="CY55" i="95" a="1"/>
  <c r="CY55" i="95" s="1"/>
  <c r="E56" i="95" a="1"/>
  <c r="E56" i="95" s="1"/>
  <c r="F56" i="95" a="1"/>
  <c r="F56" i="95" s="1"/>
  <c r="G56" i="95" a="1"/>
  <c r="G56" i="95" s="1"/>
  <c r="H56" i="95" a="1"/>
  <c r="H56" i="95" s="1"/>
  <c r="I56" i="95" a="1"/>
  <c r="I56" i="95" s="1"/>
  <c r="J56" i="95" a="1"/>
  <c r="J56" i="95" s="1"/>
  <c r="K56" i="95" a="1"/>
  <c r="K56" i="95" s="1"/>
  <c r="L56" i="95" a="1"/>
  <c r="L56" i="95" s="1"/>
  <c r="M56" i="95" a="1"/>
  <c r="M56" i="95" s="1"/>
  <c r="N56" i="95" a="1"/>
  <c r="N56" i="95" s="1"/>
  <c r="O56" i="95" a="1"/>
  <c r="O56" i="95" s="1"/>
  <c r="P56" i="95" a="1"/>
  <c r="P56" i="95" s="1"/>
  <c r="Q56" i="95" a="1"/>
  <c r="Q56" i="95" s="1"/>
  <c r="R56" i="95" a="1"/>
  <c r="R56" i="95" s="1"/>
  <c r="S56" i="95" a="1"/>
  <c r="S56" i="95" s="1"/>
  <c r="T56" i="95" a="1"/>
  <c r="T56" i="95" s="1"/>
  <c r="U56" i="95" a="1"/>
  <c r="U56" i="95" s="1"/>
  <c r="V56" i="95" a="1"/>
  <c r="V56" i="95" s="1"/>
  <c r="W56" i="95" a="1"/>
  <c r="W56" i="95" s="1"/>
  <c r="X56" i="95" a="1"/>
  <c r="X56" i="95" s="1"/>
  <c r="Y56" i="95" a="1"/>
  <c r="Y56" i="95" s="1"/>
  <c r="Z56" i="95" a="1"/>
  <c r="Z56" i="95" s="1"/>
  <c r="AA56" i="95" a="1"/>
  <c r="AA56" i="95" s="1"/>
  <c r="AB56" i="95" a="1"/>
  <c r="AB56" i="95" s="1"/>
  <c r="AC56" i="95" a="1"/>
  <c r="AC56" i="95" s="1"/>
  <c r="AD56" i="95" a="1"/>
  <c r="AD56" i="95" s="1"/>
  <c r="AE56" i="95" a="1"/>
  <c r="AE56" i="95" s="1"/>
  <c r="AF56" i="95" a="1"/>
  <c r="AF56" i="95" s="1"/>
  <c r="AG56" i="95" a="1"/>
  <c r="AG56" i="95" s="1"/>
  <c r="AH56" i="95" a="1"/>
  <c r="AH56" i="95" s="1"/>
  <c r="AI56" i="95" a="1"/>
  <c r="AI56" i="95" s="1"/>
  <c r="AJ56" i="95" a="1"/>
  <c r="AJ56" i="95" s="1"/>
  <c r="AK56" i="95" a="1"/>
  <c r="AK56" i="95" s="1"/>
  <c r="AL56" i="95" a="1"/>
  <c r="AL56" i="95" s="1"/>
  <c r="AM56" i="95" a="1"/>
  <c r="AM56" i="95" s="1"/>
  <c r="AN56" i="95" a="1"/>
  <c r="AN56" i="95" s="1"/>
  <c r="AO56" i="95" a="1"/>
  <c r="AO56" i="95" s="1"/>
  <c r="AP56" i="95" a="1"/>
  <c r="AP56" i="95" s="1"/>
  <c r="AQ56" i="95" a="1"/>
  <c r="AQ56" i="95" s="1"/>
  <c r="AR56" i="95" a="1"/>
  <c r="AR56" i="95" s="1"/>
  <c r="AS56" i="95" a="1"/>
  <c r="AS56" i="95" s="1"/>
  <c r="AT56" i="95" a="1"/>
  <c r="AT56" i="95" s="1"/>
  <c r="AU56" i="95" a="1"/>
  <c r="AU56" i="95" s="1"/>
  <c r="AV56" i="95" a="1"/>
  <c r="AV56" i="95" s="1"/>
  <c r="AW56" i="95" a="1"/>
  <c r="AW56" i="95" s="1"/>
  <c r="AX56" i="95" a="1"/>
  <c r="AX56" i="95" s="1"/>
  <c r="AY56" i="95" a="1"/>
  <c r="AY56" i="95" s="1"/>
  <c r="AZ56" i="95" a="1"/>
  <c r="AZ56" i="95" s="1"/>
  <c r="BA56" i="95" a="1"/>
  <c r="BA56" i="95" s="1"/>
  <c r="BB56" i="95" a="1"/>
  <c r="BB56" i="95" s="1"/>
  <c r="BC56" i="95" a="1"/>
  <c r="BC56" i="95" s="1"/>
  <c r="BD56" i="95" a="1"/>
  <c r="BD56" i="95" s="1"/>
  <c r="BE56" i="95" a="1"/>
  <c r="BE56" i="95" s="1"/>
  <c r="BF56" i="95" a="1"/>
  <c r="BF56" i="95" s="1"/>
  <c r="BG56" i="95" a="1"/>
  <c r="BG56" i="95" s="1"/>
  <c r="BH56" i="95" a="1"/>
  <c r="BH56" i="95" s="1"/>
  <c r="BI56" i="95" a="1"/>
  <c r="BI56" i="95" s="1"/>
  <c r="BJ56" i="95" a="1"/>
  <c r="BJ56" i="95" s="1"/>
  <c r="BK56" i="95" a="1"/>
  <c r="BK56" i="95" s="1"/>
  <c r="BL56" i="95" a="1"/>
  <c r="BL56" i="95" s="1"/>
  <c r="BM56" i="95" a="1"/>
  <c r="BM56" i="95" s="1"/>
  <c r="BN56" i="95" a="1"/>
  <c r="BN56" i="95" s="1"/>
  <c r="BO56" i="95" a="1"/>
  <c r="BO56" i="95" s="1"/>
  <c r="BP56" i="95" a="1"/>
  <c r="BP56" i="95" s="1"/>
  <c r="BQ56" i="95" a="1"/>
  <c r="BQ56" i="95" s="1"/>
  <c r="BR56" i="95" a="1"/>
  <c r="BR56" i="95" s="1"/>
  <c r="BS56" i="95" a="1"/>
  <c r="BS56" i="95" s="1"/>
  <c r="BT56" i="95" a="1"/>
  <c r="BT56" i="95" s="1"/>
  <c r="BU56" i="95" a="1"/>
  <c r="BU56" i="95" s="1"/>
  <c r="BV56" i="95" a="1"/>
  <c r="BV56" i="95" s="1"/>
  <c r="BW56" i="95" a="1"/>
  <c r="BW56" i="95" s="1"/>
  <c r="BX56" i="95" a="1"/>
  <c r="BX56" i="95" s="1"/>
  <c r="BY56" i="95" a="1"/>
  <c r="BY56" i="95" s="1"/>
  <c r="BZ56" i="95" a="1"/>
  <c r="BZ56" i="95" s="1"/>
  <c r="CA56" i="95" a="1"/>
  <c r="CA56" i="95" s="1"/>
  <c r="CB56" i="95" a="1"/>
  <c r="CB56" i="95" s="1"/>
  <c r="CC56" i="95" a="1"/>
  <c r="CC56" i="95" s="1"/>
  <c r="CD56" i="95" a="1"/>
  <c r="CD56" i="95" s="1"/>
  <c r="CE56" i="95" a="1"/>
  <c r="CE56" i="95" s="1"/>
  <c r="CF56" i="95" a="1"/>
  <c r="CF56" i="95" s="1"/>
  <c r="CG56" i="95" a="1"/>
  <c r="CG56" i="95" s="1"/>
  <c r="CH56" i="95" a="1"/>
  <c r="CH56" i="95" s="1"/>
  <c r="CI56" i="95" a="1"/>
  <c r="CI56" i="95" s="1"/>
  <c r="CJ56" i="95" a="1"/>
  <c r="CJ56" i="95" s="1"/>
  <c r="CK56" i="95" a="1"/>
  <c r="CK56" i="95" s="1"/>
  <c r="CL56" i="95" a="1"/>
  <c r="CL56" i="95" s="1"/>
  <c r="CM56" i="95" a="1"/>
  <c r="CM56" i="95" s="1"/>
  <c r="CN56" i="95" a="1"/>
  <c r="CN56" i="95" s="1"/>
  <c r="CO56" i="95" a="1"/>
  <c r="CO56" i="95" s="1"/>
  <c r="CP56" i="95" a="1"/>
  <c r="CP56" i="95" s="1"/>
  <c r="CQ56" i="95" a="1"/>
  <c r="CQ56" i="95" s="1"/>
  <c r="CR56" i="95" a="1"/>
  <c r="CR56" i="95" s="1"/>
  <c r="CS56" i="95" a="1"/>
  <c r="CS56" i="95" s="1"/>
  <c r="CT56" i="95" a="1"/>
  <c r="CT56" i="95" s="1"/>
  <c r="CU56" i="95" a="1"/>
  <c r="CU56" i="95" s="1"/>
  <c r="CV56" i="95" a="1"/>
  <c r="CV56" i="95" s="1"/>
  <c r="CW56" i="95" a="1"/>
  <c r="CW56" i="95" s="1"/>
  <c r="CX56" i="95" a="1"/>
  <c r="CX56" i="95" s="1"/>
  <c r="CY56" i="95" a="1"/>
  <c r="CY56" i="95" s="1"/>
  <c r="E57" i="95" a="1"/>
  <c r="E57" i="95" s="1"/>
  <c r="F57" i="95" a="1"/>
  <c r="F57" i="95" s="1"/>
  <c r="G57" i="95" a="1"/>
  <c r="G57" i="95" s="1"/>
  <c r="H57" i="95" a="1"/>
  <c r="H57" i="95" s="1"/>
  <c r="I57" i="95" a="1"/>
  <c r="I57" i="95" s="1"/>
  <c r="J57" i="95" a="1"/>
  <c r="J57" i="95" s="1"/>
  <c r="K57" i="95" a="1"/>
  <c r="K57" i="95" s="1"/>
  <c r="L57" i="95" a="1"/>
  <c r="L57" i="95" s="1"/>
  <c r="M57" i="95" a="1"/>
  <c r="M57" i="95" s="1"/>
  <c r="N57" i="95" a="1"/>
  <c r="N57" i="95" s="1"/>
  <c r="O57" i="95" a="1"/>
  <c r="O57" i="95" s="1"/>
  <c r="P57" i="95" a="1"/>
  <c r="P57" i="95" s="1"/>
  <c r="Q57" i="95" a="1"/>
  <c r="Q57" i="95" s="1"/>
  <c r="R57" i="95" a="1"/>
  <c r="R57" i="95" s="1"/>
  <c r="S57" i="95" a="1"/>
  <c r="S57" i="95" s="1"/>
  <c r="T57" i="95" a="1"/>
  <c r="T57" i="95" s="1"/>
  <c r="U57" i="95" a="1"/>
  <c r="U57" i="95" s="1"/>
  <c r="V57" i="95" a="1"/>
  <c r="V57" i="95" s="1"/>
  <c r="W57" i="95" a="1"/>
  <c r="W57" i="95" s="1"/>
  <c r="X57" i="95" a="1"/>
  <c r="X57" i="95" s="1"/>
  <c r="Y57" i="95" a="1"/>
  <c r="Y57" i="95" s="1"/>
  <c r="Z57" i="95" a="1"/>
  <c r="Z57" i="95" s="1"/>
  <c r="AA57" i="95" a="1"/>
  <c r="AA57" i="95" s="1"/>
  <c r="AB57" i="95" a="1"/>
  <c r="AB57" i="95" s="1"/>
  <c r="AC57" i="95" a="1"/>
  <c r="AC57" i="95" s="1"/>
  <c r="AD57" i="95" a="1"/>
  <c r="AD57" i="95" s="1"/>
  <c r="AE57" i="95" a="1"/>
  <c r="AE57" i="95" s="1"/>
  <c r="AF57" i="95" a="1"/>
  <c r="AF57" i="95" s="1"/>
  <c r="AG57" i="95" a="1"/>
  <c r="AG57" i="95" s="1"/>
  <c r="AH57" i="95" a="1"/>
  <c r="AH57" i="95" s="1"/>
  <c r="AI57" i="95" a="1"/>
  <c r="AI57" i="95" s="1"/>
  <c r="AJ57" i="95" a="1"/>
  <c r="AJ57" i="95" s="1"/>
  <c r="AK57" i="95" a="1"/>
  <c r="AK57" i="95" s="1"/>
  <c r="AL57" i="95" a="1"/>
  <c r="AL57" i="95" s="1"/>
  <c r="AM57" i="95" a="1"/>
  <c r="AM57" i="95" s="1"/>
  <c r="AN57" i="95" a="1"/>
  <c r="AN57" i="95" s="1"/>
  <c r="AO57" i="95" a="1"/>
  <c r="AO57" i="95" s="1"/>
  <c r="AP57" i="95" a="1"/>
  <c r="AP57" i="95" s="1"/>
  <c r="AQ57" i="95" a="1"/>
  <c r="AQ57" i="95" s="1"/>
  <c r="AR57" i="95" a="1"/>
  <c r="AR57" i="95" s="1"/>
  <c r="AS57" i="95" a="1"/>
  <c r="AS57" i="95" s="1"/>
  <c r="AT57" i="95" a="1"/>
  <c r="AT57" i="95" s="1"/>
  <c r="AU57" i="95" a="1"/>
  <c r="AU57" i="95" s="1"/>
  <c r="AV57" i="95" a="1"/>
  <c r="AV57" i="95" s="1"/>
  <c r="AW57" i="95" a="1"/>
  <c r="AW57" i="95" s="1"/>
  <c r="AX57" i="95" a="1"/>
  <c r="AX57" i="95" s="1"/>
  <c r="AY57" i="95" a="1"/>
  <c r="AY57" i="95" s="1"/>
  <c r="AZ57" i="95" a="1"/>
  <c r="AZ57" i="95" s="1"/>
  <c r="BA57" i="95" a="1"/>
  <c r="BA57" i="95" s="1"/>
  <c r="BB57" i="95" a="1"/>
  <c r="BB57" i="95" s="1"/>
  <c r="BC57" i="95" a="1"/>
  <c r="BC57" i="95" s="1"/>
  <c r="BD57" i="95" a="1"/>
  <c r="BD57" i="95" s="1"/>
  <c r="BE57" i="95" a="1"/>
  <c r="BE57" i="95" s="1"/>
  <c r="BF57" i="95" a="1"/>
  <c r="BF57" i="95" s="1"/>
  <c r="BG57" i="95" a="1"/>
  <c r="BG57" i="95" s="1"/>
  <c r="BH57" i="95" a="1"/>
  <c r="BH57" i="95" s="1"/>
  <c r="BI57" i="95" a="1"/>
  <c r="BI57" i="95" s="1"/>
  <c r="BJ57" i="95" a="1"/>
  <c r="BJ57" i="95" s="1"/>
  <c r="BK57" i="95" a="1"/>
  <c r="BK57" i="95" s="1"/>
  <c r="BL57" i="95" a="1"/>
  <c r="BL57" i="95" s="1"/>
  <c r="BM57" i="95" a="1"/>
  <c r="BM57" i="95" s="1"/>
  <c r="BN57" i="95" a="1"/>
  <c r="BN57" i="95" s="1"/>
  <c r="BO57" i="95" a="1"/>
  <c r="BO57" i="95" s="1"/>
  <c r="BP57" i="95" a="1"/>
  <c r="BP57" i="95" s="1"/>
  <c r="BQ57" i="95" a="1"/>
  <c r="BQ57" i="95" s="1"/>
  <c r="BR57" i="95" a="1"/>
  <c r="BR57" i="95" s="1"/>
  <c r="BS57" i="95" a="1"/>
  <c r="BS57" i="95" s="1"/>
  <c r="BT57" i="95" a="1"/>
  <c r="BT57" i="95" s="1"/>
  <c r="BU57" i="95" a="1"/>
  <c r="BU57" i="95" s="1"/>
  <c r="BV57" i="95" a="1"/>
  <c r="BV57" i="95" s="1"/>
  <c r="BW57" i="95" a="1"/>
  <c r="BW57" i="95" s="1"/>
  <c r="BX57" i="95" a="1"/>
  <c r="BX57" i="95" s="1"/>
  <c r="BY57" i="95" a="1"/>
  <c r="BY57" i="95" s="1"/>
  <c r="BZ57" i="95" a="1"/>
  <c r="BZ57" i="95" s="1"/>
  <c r="CA57" i="95" a="1"/>
  <c r="CA57" i="95" s="1"/>
  <c r="CB57" i="95" a="1"/>
  <c r="CB57" i="95" s="1"/>
  <c r="CC57" i="95" a="1"/>
  <c r="CC57" i="95" s="1"/>
  <c r="CD57" i="95" a="1"/>
  <c r="CD57" i="95" s="1"/>
  <c r="CE57" i="95" a="1"/>
  <c r="CE57" i="95" s="1"/>
  <c r="CF57" i="95" a="1"/>
  <c r="CF57" i="95" s="1"/>
  <c r="CG57" i="95" a="1"/>
  <c r="CG57" i="95" s="1"/>
  <c r="CH57" i="95" a="1"/>
  <c r="CH57" i="95" s="1"/>
  <c r="CI57" i="95" a="1"/>
  <c r="CI57" i="95" s="1"/>
  <c r="CJ57" i="95" a="1"/>
  <c r="CJ57" i="95" s="1"/>
  <c r="CK57" i="95" a="1"/>
  <c r="CK57" i="95" s="1"/>
  <c r="CL57" i="95" a="1"/>
  <c r="CL57" i="95" s="1"/>
  <c r="CM57" i="95" a="1"/>
  <c r="CM57" i="95" s="1"/>
  <c r="CN57" i="95" a="1"/>
  <c r="CN57" i="95" s="1"/>
  <c r="CO57" i="95" a="1"/>
  <c r="CO57" i="95" s="1"/>
  <c r="CP57" i="95" a="1"/>
  <c r="CP57" i="95" s="1"/>
  <c r="CQ57" i="95" a="1"/>
  <c r="CQ57" i="95" s="1"/>
  <c r="CR57" i="95" a="1"/>
  <c r="CR57" i="95" s="1"/>
  <c r="CS57" i="95" a="1"/>
  <c r="CS57" i="95" s="1"/>
  <c r="CT57" i="95" a="1"/>
  <c r="CT57" i="95" s="1"/>
  <c r="CU57" i="95" a="1"/>
  <c r="CU57" i="95" s="1"/>
  <c r="CV57" i="95" a="1"/>
  <c r="CV57" i="95" s="1"/>
  <c r="CW57" i="95" a="1"/>
  <c r="CW57" i="95" s="1"/>
  <c r="CX57" i="95" a="1"/>
  <c r="CX57" i="95" s="1"/>
  <c r="CY57" i="95" a="1"/>
  <c r="CY57" i="95" s="1"/>
  <c r="E58" i="95" a="1"/>
  <c r="E58" i="95" s="1"/>
  <c r="F58" i="95" a="1"/>
  <c r="F58" i="95" s="1"/>
  <c r="G58" i="95" a="1"/>
  <c r="G58" i="95" s="1"/>
  <c r="H58" i="95" a="1"/>
  <c r="H58" i="95" s="1"/>
  <c r="I58" i="95" a="1"/>
  <c r="I58" i="95" s="1"/>
  <c r="J58" i="95" a="1"/>
  <c r="J58" i="95" s="1"/>
  <c r="K58" i="95" a="1"/>
  <c r="K58" i="95" s="1"/>
  <c r="L58" i="95" a="1"/>
  <c r="L58" i="95" s="1"/>
  <c r="M58" i="95" a="1"/>
  <c r="M58" i="95" s="1"/>
  <c r="N58" i="95" a="1"/>
  <c r="N58" i="95" s="1"/>
  <c r="O58" i="95" a="1"/>
  <c r="O58" i="95" s="1"/>
  <c r="P58" i="95" a="1"/>
  <c r="P58" i="95" s="1"/>
  <c r="Q58" i="95" a="1"/>
  <c r="Q58" i="95" s="1"/>
  <c r="R58" i="95" a="1"/>
  <c r="R58" i="95" s="1"/>
  <c r="S58" i="95" a="1"/>
  <c r="S58" i="95" s="1"/>
  <c r="T58" i="95" a="1"/>
  <c r="T58" i="95" s="1"/>
  <c r="U58" i="95" a="1"/>
  <c r="U58" i="95" s="1"/>
  <c r="V58" i="95" a="1"/>
  <c r="V58" i="95" s="1"/>
  <c r="W58" i="95" a="1"/>
  <c r="W58" i="95" s="1"/>
  <c r="X58" i="95" a="1"/>
  <c r="X58" i="95" s="1"/>
  <c r="Y58" i="95" a="1"/>
  <c r="Y58" i="95" s="1"/>
  <c r="Z58" i="95" a="1"/>
  <c r="Z58" i="95" s="1"/>
  <c r="AA58" i="95" a="1"/>
  <c r="AA58" i="95" s="1"/>
  <c r="AB58" i="95" a="1"/>
  <c r="AB58" i="95" s="1"/>
  <c r="AC58" i="95" a="1"/>
  <c r="AC58" i="95" s="1"/>
  <c r="AD58" i="95" a="1"/>
  <c r="AD58" i="95" s="1"/>
  <c r="AE58" i="95" a="1"/>
  <c r="AE58" i="95" s="1"/>
  <c r="AF58" i="95" a="1"/>
  <c r="AF58" i="95" s="1"/>
  <c r="AG58" i="95" a="1"/>
  <c r="AG58" i="95" s="1"/>
  <c r="AH58" i="95" a="1"/>
  <c r="AH58" i="95" s="1"/>
  <c r="AI58" i="95" a="1"/>
  <c r="AI58" i="95" s="1"/>
  <c r="AJ58" i="95" a="1"/>
  <c r="AJ58" i="95" s="1"/>
  <c r="AK58" i="95" a="1"/>
  <c r="AK58" i="95" s="1"/>
  <c r="AL58" i="95" a="1"/>
  <c r="AL58" i="95" s="1"/>
  <c r="AM58" i="95" a="1"/>
  <c r="AM58" i="95" s="1"/>
  <c r="AN58" i="95" a="1"/>
  <c r="AN58" i="95" s="1"/>
  <c r="AO58" i="95" a="1"/>
  <c r="AO58" i="95" s="1"/>
  <c r="AP58" i="95" a="1"/>
  <c r="AP58" i="95" s="1"/>
  <c r="AQ58" i="95" a="1"/>
  <c r="AQ58" i="95" s="1"/>
  <c r="AR58" i="95" a="1"/>
  <c r="AR58" i="95" s="1"/>
  <c r="AS58" i="95" a="1"/>
  <c r="AS58" i="95" s="1"/>
  <c r="AT58" i="95" a="1"/>
  <c r="AT58" i="95" s="1"/>
  <c r="AU58" i="95" a="1"/>
  <c r="AU58" i="95" s="1"/>
  <c r="AV58" i="95" a="1"/>
  <c r="AV58" i="95" s="1"/>
  <c r="AW58" i="95" a="1"/>
  <c r="AW58" i="95" s="1"/>
  <c r="AX58" i="95" a="1"/>
  <c r="AX58" i="95" s="1"/>
  <c r="AY58" i="95" a="1"/>
  <c r="AY58" i="95" s="1"/>
  <c r="AZ58" i="95" a="1"/>
  <c r="AZ58" i="95" s="1"/>
  <c r="BA58" i="95" a="1"/>
  <c r="BA58" i="95" s="1"/>
  <c r="BB58" i="95" a="1"/>
  <c r="BB58" i="95" s="1"/>
  <c r="BC58" i="95" a="1"/>
  <c r="BC58" i="95" s="1"/>
  <c r="BD58" i="95" a="1"/>
  <c r="BD58" i="95" s="1"/>
  <c r="BE58" i="95" a="1"/>
  <c r="BE58" i="95" s="1"/>
  <c r="BF58" i="95" a="1"/>
  <c r="BF58" i="95" s="1"/>
  <c r="BG58" i="95" a="1"/>
  <c r="BG58" i="95" s="1"/>
  <c r="BH58" i="95" a="1"/>
  <c r="BH58" i="95" s="1"/>
  <c r="BI58" i="95" a="1"/>
  <c r="BI58" i="95" s="1"/>
  <c r="BJ58" i="95" a="1"/>
  <c r="BJ58" i="95" s="1"/>
  <c r="BK58" i="95" a="1"/>
  <c r="BK58" i="95" s="1"/>
  <c r="BL58" i="95" a="1"/>
  <c r="BL58" i="95" s="1"/>
  <c r="BM58" i="95" a="1"/>
  <c r="BM58" i="95" s="1"/>
  <c r="BN58" i="95" a="1"/>
  <c r="BN58" i="95" s="1"/>
  <c r="BO58" i="95" a="1"/>
  <c r="BO58" i="95" s="1"/>
  <c r="BP58" i="95" a="1"/>
  <c r="BP58" i="95" s="1"/>
  <c r="BQ58" i="95" a="1"/>
  <c r="BQ58" i="95" s="1"/>
  <c r="BR58" i="95" a="1"/>
  <c r="BR58" i="95" s="1"/>
  <c r="BS58" i="95" a="1"/>
  <c r="BS58" i="95" s="1"/>
  <c r="BT58" i="95" a="1"/>
  <c r="BT58" i="95" s="1"/>
  <c r="BU58" i="95" a="1"/>
  <c r="BU58" i="95" s="1"/>
  <c r="BV58" i="95" a="1"/>
  <c r="BV58" i="95" s="1"/>
  <c r="BW58" i="95" a="1"/>
  <c r="BW58" i="95" s="1"/>
  <c r="BX58" i="95" a="1"/>
  <c r="BX58" i="95" s="1"/>
  <c r="BY58" i="95" a="1"/>
  <c r="BY58" i="95" s="1"/>
  <c r="BZ58" i="95" a="1"/>
  <c r="BZ58" i="95" s="1"/>
  <c r="CA58" i="95" a="1"/>
  <c r="CA58" i="95" s="1"/>
  <c r="CB58" i="95" a="1"/>
  <c r="CB58" i="95" s="1"/>
  <c r="CC58" i="95" a="1"/>
  <c r="CC58" i="95" s="1"/>
  <c r="CD58" i="95" a="1"/>
  <c r="CD58" i="95" s="1"/>
  <c r="CE58" i="95" a="1"/>
  <c r="CE58" i="95" s="1"/>
  <c r="CF58" i="95" a="1"/>
  <c r="CF58" i="95" s="1"/>
  <c r="CG58" i="95" a="1"/>
  <c r="CG58" i="95" s="1"/>
  <c r="CH58" i="95" a="1"/>
  <c r="CH58" i="95" s="1"/>
  <c r="CI58" i="95" a="1"/>
  <c r="CI58" i="95" s="1"/>
  <c r="CJ58" i="95" a="1"/>
  <c r="CJ58" i="95" s="1"/>
  <c r="CK58" i="95" a="1"/>
  <c r="CK58" i="95" s="1"/>
  <c r="CL58" i="95" a="1"/>
  <c r="CL58" i="95" s="1"/>
  <c r="CM58" i="95" a="1"/>
  <c r="CM58" i="95" s="1"/>
  <c r="CN58" i="95" a="1"/>
  <c r="CN58" i="95" s="1"/>
  <c r="CO58" i="95" a="1"/>
  <c r="CO58" i="95" s="1"/>
  <c r="CP58" i="95" a="1"/>
  <c r="CP58" i="95" s="1"/>
  <c r="CQ58" i="95" a="1"/>
  <c r="CQ58" i="95" s="1"/>
  <c r="CR58" i="95" a="1"/>
  <c r="CR58" i="95" s="1"/>
  <c r="CS58" i="95" a="1"/>
  <c r="CS58" i="95" s="1"/>
  <c r="CT58" i="95" a="1"/>
  <c r="CT58" i="95" s="1"/>
  <c r="CU58" i="95" a="1"/>
  <c r="CU58" i="95" s="1"/>
  <c r="CV58" i="95" a="1"/>
  <c r="CV58" i="95" s="1"/>
  <c r="CW58" i="95" a="1"/>
  <c r="CW58" i="95" s="1"/>
  <c r="CX58" i="95" a="1"/>
  <c r="CX58" i="95" s="1"/>
  <c r="CY58" i="95" a="1"/>
  <c r="CY58" i="95" s="1"/>
  <c r="E59" i="95" a="1"/>
  <c r="E59" i="95" s="1"/>
  <c r="F59" i="95" a="1"/>
  <c r="F59" i="95" s="1"/>
  <c r="G59" i="95" a="1"/>
  <c r="G59" i="95" s="1"/>
  <c r="H59" i="95" a="1"/>
  <c r="H59" i="95" s="1"/>
  <c r="I59" i="95" a="1"/>
  <c r="I59" i="95" s="1"/>
  <c r="J59" i="95" a="1"/>
  <c r="J59" i="95" s="1"/>
  <c r="K59" i="95" a="1"/>
  <c r="K59" i="95" s="1"/>
  <c r="L59" i="95" a="1"/>
  <c r="L59" i="95" s="1"/>
  <c r="M59" i="95" a="1"/>
  <c r="M59" i="95" s="1"/>
  <c r="N59" i="95" a="1"/>
  <c r="N59" i="95" s="1"/>
  <c r="O59" i="95" a="1"/>
  <c r="O59" i="95" s="1"/>
  <c r="P59" i="95" a="1"/>
  <c r="P59" i="95" s="1"/>
  <c r="Q59" i="95" a="1"/>
  <c r="Q59" i="95" s="1"/>
  <c r="R59" i="95" a="1"/>
  <c r="R59" i="95" s="1"/>
  <c r="S59" i="95" a="1"/>
  <c r="S59" i="95" s="1"/>
  <c r="T59" i="95" a="1"/>
  <c r="T59" i="95" s="1"/>
  <c r="U59" i="95" a="1"/>
  <c r="U59" i="95" s="1"/>
  <c r="V59" i="95" a="1"/>
  <c r="V59" i="95" s="1"/>
  <c r="W59" i="95" a="1"/>
  <c r="W59" i="95" s="1"/>
  <c r="X59" i="95" a="1"/>
  <c r="X59" i="95" s="1"/>
  <c r="Y59" i="95" a="1"/>
  <c r="Y59" i="95" s="1"/>
  <c r="Z59" i="95" a="1"/>
  <c r="Z59" i="95" s="1"/>
  <c r="AA59" i="95" a="1"/>
  <c r="AA59" i="95" s="1"/>
  <c r="AB59" i="95" a="1"/>
  <c r="AB59" i="95" s="1"/>
  <c r="AC59" i="95" a="1"/>
  <c r="AC59" i="95" s="1"/>
  <c r="AD59" i="95" a="1"/>
  <c r="AD59" i="95" s="1"/>
  <c r="AE59" i="95" a="1"/>
  <c r="AE59" i="95" s="1"/>
  <c r="AF59" i="95" a="1"/>
  <c r="AF59" i="95" s="1"/>
  <c r="AG59" i="95" a="1"/>
  <c r="AG59" i="95" s="1"/>
  <c r="AH59" i="95" a="1"/>
  <c r="AH59" i="95" s="1"/>
  <c r="AI59" i="95" a="1"/>
  <c r="AI59" i="95" s="1"/>
  <c r="AJ59" i="95" a="1"/>
  <c r="AJ59" i="95" s="1"/>
  <c r="AK59" i="95" a="1"/>
  <c r="AK59" i="95" s="1"/>
  <c r="AL59" i="95" a="1"/>
  <c r="AL59" i="95" s="1"/>
  <c r="AM59" i="95" a="1"/>
  <c r="AM59" i="95" s="1"/>
  <c r="AN59" i="95" a="1"/>
  <c r="AN59" i="95" s="1"/>
  <c r="AO59" i="95" a="1"/>
  <c r="AO59" i="95" s="1"/>
  <c r="AP59" i="95" a="1"/>
  <c r="AP59" i="95" s="1"/>
  <c r="AQ59" i="95" a="1"/>
  <c r="AQ59" i="95" s="1"/>
  <c r="AR59" i="95" a="1"/>
  <c r="AR59" i="95" s="1"/>
  <c r="AS59" i="95" a="1"/>
  <c r="AS59" i="95" s="1"/>
  <c r="AT59" i="95" a="1"/>
  <c r="AT59" i="95" s="1"/>
  <c r="AU59" i="95" a="1"/>
  <c r="AU59" i="95" s="1"/>
  <c r="AV59" i="95" a="1"/>
  <c r="AV59" i="95" s="1"/>
  <c r="AW59" i="95" a="1"/>
  <c r="AW59" i="95" s="1"/>
  <c r="AX59" i="95" a="1"/>
  <c r="AX59" i="95" s="1"/>
  <c r="AY59" i="95" a="1"/>
  <c r="AY59" i="95" s="1"/>
  <c r="AZ59" i="95" a="1"/>
  <c r="AZ59" i="95" s="1"/>
  <c r="BA59" i="95" a="1"/>
  <c r="BA59" i="95" s="1"/>
  <c r="BB59" i="95" a="1"/>
  <c r="BB59" i="95" s="1"/>
  <c r="BC59" i="95" a="1"/>
  <c r="BC59" i="95" s="1"/>
  <c r="BD59" i="95" a="1"/>
  <c r="BD59" i="95" s="1"/>
  <c r="BE59" i="95" a="1"/>
  <c r="BE59" i="95" s="1"/>
  <c r="BF59" i="95" a="1"/>
  <c r="BF59" i="95" s="1"/>
  <c r="BG59" i="95" a="1"/>
  <c r="BG59" i="95" s="1"/>
  <c r="BH59" i="95" a="1"/>
  <c r="BH59" i="95" s="1"/>
  <c r="BI59" i="95" a="1"/>
  <c r="BI59" i="95" s="1"/>
  <c r="BJ59" i="95" a="1"/>
  <c r="BJ59" i="95" s="1"/>
  <c r="BK59" i="95" a="1"/>
  <c r="BK59" i="95" s="1"/>
  <c r="BL59" i="95" a="1"/>
  <c r="BL59" i="95" s="1"/>
  <c r="BM59" i="95" a="1"/>
  <c r="BM59" i="95" s="1"/>
  <c r="BN59" i="95" a="1"/>
  <c r="BN59" i="95" s="1"/>
  <c r="BO59" i="95" a="1"/>
  <c r="BO59" i="95" s="1"/>
  <c r="BP59" i="95" a="1"/>
  <c r="BP59" i="95" s="1"/>
  <c r="BQ59" i="95" a="1"/>
  <c r="BQ59" i="95" s="1"/>
  <c r="BR59" i="95" a="1"/>
  <c r="BR59" i="95" s="1"/>
  <c r="BS59" i="95" a="1"/>
  <c r="BS59" i="95" s="1"/>
  <c r="BT59" i="95" a="1"/>
  <c r="BT59" i="95" s="1"/>
  <c r="BU59" i="95" a="1"/>
  <c r="BU59" i="95" s="1"/>
  <c r="BV59" i="95" a="1"/>
  <c r="BV59" i="95" s="1"/>
  <c r="BW59" i="95" a="1"/>
  <c r="BW59" i="95" s="1"/>
  <c r="BX59" i="95" a="1"/>
  <c r="BX59" i="95" s="1"/>
  <c r="BY59" i="95" a="1"/>
  <c r="BY59" i="95" s="1"/>
  <c r="BZ59" i="95" a="1"/>
  <c r="BZ59" i="95" s="1"/>
  <c r="CA59" i="95" a="1"/>
  <c r="CA59" i="95" s="1"/>
  <c r="CB59" i="95" a="1"/>
  <c r="CB59" i="95" s="1"/>
  <c r="CC59" i="95" a="1"/>
  <c r="CC59" i="95" s="1"/>
  <c r="CD59" i="95" a="1"/>
  <c r="CD59" i="95" s="1"/>
  <c r="CE59" i="95" a="1"/>
  <c r="CE59" i="95" s="1"/>
  <c r="CF59" i="95" a="1"/>
  <c r="CF59" i="95" s="1"/>
  <c r="CG59" i="95" a="1"/>
  <c r="CG59" i="95" s="1"/>
  <c r="CH59" i="95" a="1"/>
  <c r="CH59" i="95" s="1"/>
  <c r="CI59" i="95" a="1"/>
  <c r="CI59" i="95" s="1"/>
  <c r="CJ59" i="95" a="1"/>
  <c r="CJ59" i="95" s="1"/>
  <c r="CK59" i="95" a="1"/>
  <c r="CK59" i="95" s="1"/>
  <c r="CL59" i="95" a="1"/>
  <c r="CL59" i="95" s="1"/>
  <c r="CM59" i="95" a="1"/>
  <c r="CM59" i="95" s="1"/>
  <c r="CN59" i="95" a="1"/>
  <c r="CN59" i="95" s="1"/>
  <c r="CO59" i="95" a="1"/>
  <c r="CO59" i="95" s="1"/>
  <c r="CP59" i="95" a="1"/>
  <c r="CP59" i="95" s="1"/>
  <c r="CQ59" i="95" a="1"/>
  <c r="CQ59" i="95" s="1"/>
  <c r="CR59" i="95" a="1"/>
  <c r="CR59" i="95" s="1"/>
  <c r="CS59" i="95" a="1"/>
  <c r="CS59" i="95" s="1"/>
  <c r="CT59" i="95" a="1"/>
  <c r="CT59" i="95" s="1"/>
  <c r="CU59" i="95" a="1"/>
  <c r="CU59" i="95" s="1"/>
  <c r="CV59" i="95" a="1"/>
  <c r="CV59" i="95" s="1"/>
  <c r="CW59" i="95" a="1"/>
  <c r="CW59" i="95" s="1"/>
  <c r="CX59" i="95" a="1"/>
  <c r="CX59" i="95" s="1"/>
  <c r="CY59" i="95" a="1"/>
  <c r="CY59" i="95" s="1"/>
  <c r="E60" i="95" a="1"/>
  <c r="E60" i="95" s="1"/>
  <c r="F60" i="95" a="1"/>
  <c r="F60" i="95" s="1"/>
  <c r="G60" i="95" a="1"/>
  <c r="G60" i="95" s="1"/>
  <c r="H60" i="95" a="1"/>
  <c r="H60" i="95" s="1"/>
  <c r="I60" i="95" a="1"/>
  <c r="I60" i="95" s="1"/>
  <c r="J60" i="95" a="1"/>
  <c r="J60" i="95" s="1"/>
  <c r="K60" i="95" a="1"/>
  <c r="K60" i="95" s="1"/>
  <c r="L60" i="95" a="1"/>
  <c r="L60" i="95" s="1"/>
  <c r="M60" i="95" a="1"/>
  <c r="M60" i="95" s="1"/>
  <c r="N60" i="95" a="1"/>
  <c r="N60" i="95" s="1"/>
  <c r="O60" i="95" a="1"/>
  <c r="O60" i="95" s="1"/>
  <c r="P60" i="95" a="1"/>
  <c r="P60" i="95" s="1"/>
  <c r="Q60" i="95" a="1"/>
  <c r="Q60" i="95" s="1"/>
  <c r="R60" i="95" a="1"/>
  <c r="R60" i="95" s="1"/>
  <c r="S60" i="95" a="1"/>
  <c r="S60" i="95" s="1"/>
  <c r="T60" i="95" a="1"/>
  <c r="T60" i="95" s="1"/>
  <c r="U60" i="95" a="1"/>
  <c r="U60" i="95" s="1"/>
  <c r="V60" i="95" a="1"/>
  <c r="V60" i="95" s="1"/>
  <c r="W60" i="95" a="1"/>
  <c r="W60" i="95" s="1"/>
  <c r="X60" i="95" a="1"/>
  <c r="X60" i="95" s="1"/>
  <c r="Y60" i="95" a="1"/>
  <c r="Y60" i="95" s="1"/>
  <c r="Z60" i="95" a="1"/>
  <c r="Z60" i="95" s="1"/>
  <c r="AA60" i="95" a="1"/>
  <c r="AA60" i="95" s="1"/>
  <c r="AB60" i="95" a="1"/>
  <c r="AB60" i="95" s="1"/>
  <c r="AC60" i="95" a="1"/>
  <c r="AC60" i="95" s="1"/>
  <c r="AD60" i="95" a="1"/>
  <c r="AD60" i="95" s="1"/>
  <c r="AE60" i="95" a="1"/>
  <c r="AE60" i="95" s="1"/>
  <c r="AF60" i="95" a="1"/>
  <c r="AF60" i="95" s="1"/>
  <c r="AG60" i="95" a="1"/>
  <c r="AG60" i="95" s="1"/>
  <c r="AH60" i="95" a="1"/>
  <c r="AH60" i="95" s="1"/>
  <c r="AI60" i="95" a="1"/>
  <c r="AI60" i="95" s="1"/>
  <c r="AJ60" i="95" a="1"/>
  <c r="AJ60" i="95" s="1"/>
  <c r="AK60" i="95" a="1"/>
  <c r="AK60" i="95" s="1"/>
  <c r="AL60" i="95" a="1"/>
  <c r="AL60" i="95" s="1"/>
  <c r="AM60" i="95" a="1"/>
  <c r="AM60" i="95" s="1"/>
  <c r="AN60" i="95" a="1"/>
  <c r="AN60" i="95" s="1"/>
  <c r="AO60" i="95" a="1"/>
  <c r="AO60" i="95" s="1"/>
  <c r="AP60" i="95" a="1"/>
  <c r="AP60" i="95" s="1"/>
  <c r="AQ60" i="95" a="1"/>
  <c r="AQ60" i="95" s="1"/>
  <c r="AR60" i="95" a="1"/>
  <c r="AR60" i="95" s="1"/>
  <c r="AS60" i="95" a="1"/>
  <c r="AS60" i="95" s="1"/>
  <c r="AT60" i="95" a="1"/>
  <c r="AT60" i="95" s="1"/>
  <c r="AU60" i="95" a="1"/>
  <c r="AU60" i="95" s="1"/>
  <c r="AV60" i="95" a="1"/>
  <c r="AV60" i="95" s="1"/>
  <c r="AW60" i="95" a="1"/>
  <c r="AW60" i="95" s="1"/>
  <c r="AX60" i="95" a="1"/>
  <c r="AX60" i="95" s="1"/>
  <c r="AY60" i="95" a="1"/>
  <c r="AY60" i="95" s="1"/>
  <c r="AZ60" i="95" a="1"/>
  <c r="AZ60" i="95" s="1"/>
  <c r="BA60" i="95" a="1"/>
  <c r="BA60" i="95" s="1"/>
  <c r="BB60" i="95" a="1"/>
  <c r="BB60" i="95" s="1"/>
  <c r="BC60" i="95" a="1"/>
  <c r="BC60" i="95" s="1"/>
  <c r="BD60" i="95" a="1"/>
  <c r="BD60" i="95" s="1"/>
  <c r="BE60" i="95" a="1"/>
  <c r="BE60" i="95" s="1"/>
  <c r="BF60" i="95" a="1"/>
  <c r="BF60" i="95" s="1"/>
  <c r="BG60" i="95" a="1"/>
  <c r="BG60" i="95" s="1"/>
  <c r="BH60" i="95" a="1"/>
  <c r="BH60" i="95" s="1"/>
  <c r="BI60" i="95" a="1"/>
  <c r="BI60" i="95" s="1"/>
  <c r="BJ60" i="95" a="1"/>
  <c r="BJ60" i="95" s="1"/>
  <c r="BK60" i="95" a="1"/>
  <c r="BK60" i="95" s="1"/>
  <c r="BL60" i="95" a="1"/>
  <c r="BL60" i="95" s="1"/>
  <c r="BM60" i="95" a="1"/>
  <c r="BM60" i="95" s="1"/>
  <c r="BN60" i="95" a="1"/>
  <c r="BN60" i="95" s="1"/>
  <c r="BO60" i="95" a="1"/>
  <c r="BO60" i="95" s="1"/>
  <c r="BP60" i="95" a="1"/>
  <c r="BP60" i="95" s="1"/>
  <c r="BQ60" i="95" a="1"/>
  <c r="BQ60" i="95" s="1"/>
  <c r="BR60" i="95" a="1"/>
  <c r="BR60" i="95" s="1"/>
  <c r="BS60" i="95" a="1"/>
  <c r="BS60" i="95" s="1"/>
  <c r="BT60" i="95" a="1"/>
  <c r="BT60" i="95" s="1"/>
  <c r="BU60" i="95" a="1"/>
  <c r="BU60" i="95" s="1"/>
  <c r="BV60" i="95" a="1"/>
  <c r="BV60" i="95" s="1"/>
  <c r="BW60" i="95" a="1"/>
  <c r="BW60" i="95" s="1"/>
  <c r="BX60" i="95" a="1"/>
  <c r="BX60" i="95" s="1"/>
  <c r="BY60" i="95" a="1"/>
  <c r="BY60" i="95" s="1"/>
  <c r="BZ60" i="95" a="1"/>
  <c r="BZ60" i="95" s="1"/>
  <c r="CA60" i="95" a="1"/>
  <c r="CA60" i="95" s="1"/>
  <c r="CB60" i="95" a="1"/>
  <c r="CB60" i="95" s="1"/>
  <c r="CC60" i="95" a="1"/>
  <c r="CC60" i="95" s="1"/>
  <c r="CD60" i="95" a="1"/>
  <c r="CD60" i="95" s="1"/>
  <c r="CE60" i="95" a="1"/>
  <c r="CE60" i="95" s="1"/>
  <c r="CF60" i="95" a="1"/>
  <c r="CF60" i="95" s="1"/>
  <c r="CG60" i="95" a="1"/>
  <c r="CG60" i="95" s="1"/>
  <c r="CH60" i="95" a="1"/>
  <c r="CH60" i="95" s="1"/>
  <c r="CI60" i="95" a="1"/>
  <c r="CI60" i="95" s="1"/>
  <c r="CJ60" i="95" a="1"/>
  <c r="CJ60" i="95" s="1"/>
  <c r="CK60" i="95" a="1"/>
  <c r="CK60" i="95" s="1"/>
  <c r="CL60" i="95" a="1"/>
  <c r="CL60" i="95" s="1"/>
  <c r="CM60" i="95" a="1"/>
  <c r="CM60" i="95" s="1"/>
  <c r="CN60" i="95" a="1"/>
  <c r="CN60" i="95" s="1"/>
  <c r="CO60" i="95" a="1"/>
  <c r="CO60" i="95" s="1"/>
  <c r="CP60" i="95" a="1"/>
  <c r="CP60" i="95" s="1"/>
  <c r="CQ60" i="95" a="1"/>
  <c r="CQ60" i="95" s="1"/>
  <c r="CR60" i="95" a="1"/>
  <c r="CR60" i="95" s="1"/>
  <c r="CS60" i="95" a="1"/>
  <c r="CS60" i="95" s="1"/>
  <c r="CT60" i="95" a="1"/>
  <c r="CT60" i="95" s="1"/>
  <c r="CU60" i="95" a="1"/>
  <c r="CU60" i="95" s="1"/>
  <c r="CV60" i="95" a="1"/>
  <c r="CV60" i="95" s="1"/>
  <c r="CW60" i="95" a="1"/>
  <c r="CW60" i="95" s="1"/>
  <c r="CX60" i="95" a="1"/>
  <c r="CX60" i="95" s="1"/>
  <c r="CY60" i="95" a="1"/>
  <c r="CY60" i="95" s="1"/>
  <c r="E61" i="95" a="1"/>
  <c r="E61" i="95" s="1"/>
  <c r="F61" i="95" a="1"/>
  <c r="F61" i="95" s="1"/>
  <c r="G61" i="95" a="1"/>
  <c r="G61" i="95" s="1"/>
  <c r="H61" i="95" a="1"/>
  <c r="H61" i="95" s="1"/>
  <c r="I61" i="95" a="1"/>
  <c r="I61" i="95" s="1"/>
  <c r="J61" i="95" a="1"/>
  <c r="J61" i="95" s="1"/>
  <c r="K61" i="95" a="1"/>
  <c r="K61" i="95" s="1"/>
  <c r="L61" i="95" a="1"/>
  <c r="L61" i="95" s="1"/>
  <c r="M61" i="95" a="1"/>
  <c r="M61" i="95" s="1"/>
  <c r="N61" i="95" a="1"/>
  <c r="N61" i="95" s="1"/>
  <c r="O61" i="95" a="1"/>
  <c r="O61" i="95" s="1"/>
  <c r="P61" i="95" a="1"/>
  <c r="P61" i="95" s="1"/>
  <c r="Q61" i="95" a="1"/>
  <c r="Q61" i="95" s="1"/>
  <c r="R61" i="95" a="1"/>
  <c r="R61" i="95" s="1"/>
  <c r="S61" i="95" a="1"/>
  <c r="S61" i="95" s="1"/>
  <c r="T61" i="95" a="1"/>
  <c r="T61" i="95" s="1"/>
  <c r="U61" i="95" a="1"/>
  <c r="U61" i="95" s="1"/>
  <c r="V61" i="95" a="1"/>
  <c r="V61" i="95" s="1"/>
  <c r="W61" i="95" a="1"/>
  <c r="W61" i="95" s="1"/>
  <c r="X61" i="95" a="1"/>
  <c r="X61" i="95" s="1"/>
  <c r="Y61" i="95" a="1"/>
  <c r="Y61" i="95" s="1"/>
  <c r="Z61" i="95" a="1"/>
  <c r="Z61" i="95" s="1"/>
  <c r="AA61" i="95" a="1"/>
  <c r="AA61" i="95" s="1"/>
  <c r="AB61" i="95" a="1"/>
  <c r="AB61" i="95" s="1"/>
  <c r="AC61" i="95" a="1"/>
  <c r="AC61" i="95" s="1"/>
  <c r="AD61" i="95" a="1"/>
  <c r="AD61" i="95" s="1"/>
  <c r="AE61" i="95" a="1"/>
  <c r="AE61" i="95" s="1"/>
  <c r="AF61" i="95" a="1"/>
  <c r="AF61" i="95" s="1"/>
  <c r="AG61" i="95" a="1"/>
  <c r="AG61" i="95" s="1"/>
  <c r="AH61" i="95" a="1"/>
  <c r="AH61" i="95" s="1"/>
  <c r="AI61" i="95" a="1"/>
  <c r="AI61" i="95" s="1"/>
  <c r="AJ61" i="95" a="1"/>
  <c r="AJ61" i="95" s="1"/>
  <c r="AK61" i="95" a="1"/>
  <c r="AK61" i="95" s="1"/>
  <c r="AL61" i="95" a="1"/>
  <c r="AL61" i="95" s="1"/>
  <c r="AM61" i="95" a="1"/>
  <c r="AM61" i="95" s="1"/>
  <c r="AN61" i="95" a="1"/>
  <c r="AN61" i="95" s="1"/>
  <c r="AO61" i="95" a="1"/>
  <c r="AO61" i="95" s="1"/>
  <c r="AP61" i="95" a="1"/>
  <c r="AP61" i="95" s="1"/>
  <c r="AQ61" i="95" a="1"/>
  <c r="AQ61" i="95" s="1"/>
  <c r="AR61" i="95" a="1"/>
  <c r="AR61" i="95" s="1"/>
  <c r="AS61" i="95" a="1"/>
  <c r="AS61" i="95" s="1"/>
  <c r="AT61" i="95" a="1"/>
  <c r="AT61" i="95" s="1"/>
  <c r="AU61" i="95" a="1"/>
  <c r="AU61" i="95" s="1"/>
  <c r="AV61" i="95" a="1"/>
  <c r="AV61" i="95" s="1"/>
  <c r="AW61" i="95" a="1"/>
  <c r="AW61" i="95" s="1"/>
  <c r="AX61" i="95" a="1"/>
  <c r="AX61" i="95" s="1"/>
  <c r="AY61" i="95" a="1"/>
  <c r="AY61" i="95" s="1"/>
  <c r="AZ61" i="95" a="1"/>
  <c r="AZ61" i="95" s="1"/>
  <c r="BA61" i="95" a="1"/>
  <c r="BA61" i="95" s="1"/>
  <c r="BB61" i="95" a="1"/>
  <c r="BB61" i="95" s="1"/>
  <c r="BC61" i="95" a="1"/>
  <c r="BC61" i="95" s="1"/>
  <c r="BD61" i="95" a="1"/>
  <c r="BD61" i="95" s="1"/>
  <c r="BE61" i="95" a="1"/>
  <c r="BE61" i="95" s="1"/>
  <c r="BF61" i="95" a="1"/>
  <c r="BF61" i="95" s="1"/>
  <c r="BG61" i="95" a="1"/>
  <c r="BG61" i="95" s="1"/>
  <c r="BH61" i="95" a="1"/>
  <c r="BH61" i="95" s="1"/>
  <c r="BI61" i="95" a="1"/>
  <c r="BI61" i="95" s="1"/>
  <c r="BJ61" i="95" a="1"/>
  <c r="BJ61" i="95" s="1"/>
  <c r="BK61" i="95" a="1"/>
  <c r="BK61" i="95" s="1"/>
  <c r="BL61" i="95" a="1"/>
  <c r="BL61" i="95" s="1"/>
  <c r="BM61" i="95" a="1"/>
  <c r="BM61" i="95" s="1"/>
  <c r="BN61" i="95" a="1"/>
  <c r="BN61" i="95" s="1"/>
  <c r="BO61" i="95" a="1"/>
  <c r="BO61" i="95" s="1"/>
  <c r="BP61" i="95" a="1"/>
  <c r="BP61" i="95" s="1"/>
  <c r="BQ61" i="95" a="1"/>
  <c r="BQ61" i="95" s="1"/>
  <c r="BR61" i="95" a="1"/>
  <c r="BR61" i="95" s="1"/>
  <c r="BS61" i="95" a="1"/>
  <c r="BS61" i="95" s="1"/>
  <c r="BT61" i="95" a="1"/>
  <c r="BT61" i="95" s="1"/>
  <c r="BU61" i="95" a="1"/>
  <c r="BU61" i="95" s="1"/>
  <c r="BV61" i="95" a="1"/>
  <c r="BV61" i="95" s="1"/>
  <c r="BW61" i="95" a="1"/>
  <c r="BW61" i="95" s="1"/>
  <c r="BX61" i="95" a="1"/>
  <c r="BX61" i="95" s="1"/>
  <c r="BY61" i="95" a="1"/>
  <c r="BY61" i="95" s="1"/>
  <c r="BZ61" i="95" a="1"/>
  <c r="BZ61" i="95" s="1"/>
  <c r="CA61" i="95" a="1"/>
  <c r="CA61" i="95" s="1"/>
  <c r="CB61" i="95" a="1"/>
  <c r="CB61" i="95" s="1"/>
  <c r="CC61" i="95" a="1"/>
  <c r="CC61" i="95" s="1"/>
  <c r="CD61" i="95" a="1"/>
  <c r="CD61" i="95" s="1"/>
  <c r="CE61" i="95" a="1"/>
  <c r="CE61" i="95" s="1"/>
  <c r="CF61" i="95" a="1"/>
  <c r="CF61" i="95" s="1"/>
  <c r="CG61" i="95" a="1"/>
  <c r="CG61" i="95" s="1"/>
  <c r="CH61" i="95" a="1"/>
  <c r="CH61" i="95" s="1"/>
  <c r="CI61" i="95" a="1"/>
  <c r="CI61" i="95" s="1"/>
  <c r="CJ61" i="95" a="1"/>
  <c r="CJ61" i="95" s="1"/>
  <c r="CK61" i="95" a="1"/>
  <c r="CK61" i="95" s="1"/>
  <c r="CL61" i="95" a="1"/>
  <c r="CL61" i="95" s="1"/>
  <c r="CM61" i="95" a="1"/>
  <c r="CM61" i="95" s="1"/>
  <c r="CN61" i="95" a="1"/>
  <c r="CN61" i="95" s="1"/>
  <c r="CO61" i="95" a="1"/>
  <c r="CO61" i="95" s="1"/>
  <c r="CP61" i="95" a="1"/>
  <c r="CP61" i="95" s="1"/>
  <c r="CQ61" i="95" a="1"/>
  <c r="CQ61" i="95" s="1"/>
  <c r="CR61" i="95" a="1"/>
  <c r="CR61" i="95" s="1"/>
  <c r="CS61" i="95" a="1"/>
  <c r="CS61" i="95" s="1"/>
  <c r="CT61" i="95" a="1"/>
  <c r="CT61" i="95" s="1"/>
  <c r="CU61" i="95" a="1"/>
  <c r="CU61" i="95" s="1"/>
  <c r="CV61" i="95" a="1"/>
  <c r="CV61" i="95" s="1"/>
  <c r="CW61" i="95" a="1"/>
  <c r="CW61" i="95" s="1"/>
  <c r="CX61" i="95" a="1"/>
  <c r="CX61" i="95" s="1"/>
  <c r="CY61" i="95" a="1"/>
  <c r="CY61" i="95" s="1"/>
  <c r="E62" i="95" a="1"/>
  <c r="E62" i="95" s="1"/>
  <c r="F62" i="95" a="1"/>
  <c r="F62" i="95" s="1"/>
  <c r="G62" i="95" a="1"/>
  <c r="G62" i="95" s="1"/>
  <c r="H62" i="95" a="1"/>
  <c r="H62" i="95" s="1"/>
  <c r="I62" i="95" a="1"/>
  <c r="I62" i="95" s="1"/>
  <c r="J62" i="95" a="1"/>
  <c r="J62" i="95" s="1"/>
  <c r="K62" i="95" a="1"/>
  <c r="K62" i="95" s="1"/>
  <c r="L62" i="95" a="1"/>
  <c r="L62" i="95" s="1"/>
  <c r="M62" i="95" a="1"/>
  <c r="M62" i="95" s="1"/>
  <c r="N62" i="95" a="1"/>
  <c r="N62" i="95" s="1"/>
  <c r="O62" i="95" a="1"/>
  <c r="O62" i="95" s="1"/>
  <c r="P62" i="95" a="1"/>
  <c r="P62" i="95" s="1"/>
  <c r="Q62" i="95" a="1"/>
  <c r="Q62" i="95" s="1"/>
  <c r="R62" i="95" a="1"/>
  <c r="R62" i="95" s="1"/>
  <c r="S62" i="95" a="1"/>
  <c r="S62" i="95" s="1"/>
  <c r="T62" i="95" a="1"/>
  <c r="T62" i="95" s="1"/>
  <c r="U62" i="95" a="1"/>
  <c r="U62" i="95" s="1"/>
  <c r="V62" i="95" a="1"/>
  <c r="V62" i="95" s="1"/>
  <c r="W62" i="95" a="1"/>
  <c r="W62" i="95" s="1"/>
  <c r="X62" i="95" a="1"/>
  <c r="X62" i="95" s="1"/>
  <c r="Y62" i="95" a="1"/>
  <c r="Y62" i="95" s="1"/>
  <c r="Z62" i="95" a="1"/>
  <c r="Z62" i="95" s="1"/>
  <c r="AA62" i="95" a="1"/>
  <c r="AA62" i="95" s="1"/>
  <c r="AB62" i="95" a="1"/>
  <c r="AB62" i="95" s="1"/>
  <c r="AC62" i="95" a="1"/>
  <c r="AC62" i="95" s="1"/>
  <c r="AD62" i="95" a="1"/>
  <c r="AD62" i="95" s="1"/>
  <c r="AE62" i="95" a="1"/>
  <c r="AE62" i="95" s="1"/>
  <c r="AF62" i="95" a="1"/>
  <c r="AF62" i="95" s="1"/>
  <c r="AG62" i="95" a="1"/>
  <c r="AG62" i="95" s="1"/>
  <c r="AH62" i="95" a="1"/>
  <c r="AH62" i="95" s="1"/>
  <c r="AI62" i="95" a="1"/>
  <c r="AI62" i="95" s="1"/>
  <c r="AJ62" i="95" a="1"/>
  <c r="AJ62" i="95" s="1"/>
  <c r="AK62" i="95" a="1"/>
  <c r="AK62" i="95" s="1"/>
  <c r="AL62" i="95" a="1"/>
  <c r="AL62" i="95" s="1"/>
  <c r="AM62" i="95" a="1"/>
  <c r="AM62" i="95" s="1"/>
  <c r="AN62" i="95" a="1"/>
  <c r="AN62" i="95" s="1"/>
  <c r="AO62" i="95" a="1"/>
  <c r="AO62" i="95" s="1"/>
  <c r="AP62" i="95" a="1"/>
  <c r="AP62" i="95" s="1"/>
  <c r="AQ62" i="95" a="1"/>
  <c r="AQ62" i="95" s="1"/>
  <c r="AR62" i="95" a="1"/>
  <c r="AR62" i="95" s="1"/>
  <c r="AS62" i="95" a="1"/>
  <c r="AS62" i="95" s="1"/>
  <c r="AT62" i="95" a="1"/>
  <c r="AT62" i="95" s="1"/>
  <c r="AU62" i="95" a="1"/>
  <c r="AU62" i="95" s="1"/>
  <c r="AV62" i="95" a="1"/>
  <c r="AV62" i="95" s="1"/>
  <c r="AW62" i="95" a="1"/>
  <c r="AW62" i="95" s="1"/>
  <c r="AX62" i="95" a="1"/>
  <c r="AX62" i="95" s="1"/>
  <c r="AY62" i="95" a="1"/>
  <c r="AY62" i="95" s="1"/>
  <c r="AZ62" i="95" a="1"/>
  <c r="AZ62" i="95" s="1"/>
  <c r="BA62" i="95" a="1"/>
  <c r="BA62" i="95" s="1"/>
  <c r="BB62" i="95" a="1"/>
  <c r="BB62" i="95" s="1"/>
  <c r="BC62" i="95" a="1"/>
  <c r="BC62" i="95" s="1"/>
  <c r="BD62" i="95" a="1"/>
  <c r="BD62" i="95" s="1"/>
  <c r="BE62" i="95" a="1"/>
  <c r="BE62" i="95" s="1"/>
  <c r="BF62" i="95" a="1"/>
  <c r="BF62" i="95" s="1"/>
  <c r="BG62" i="95" a="1"/>
  <c r="BG62" i="95" s="1"/>
  <c r="BH62" i="95" a="1"/>
  <c r="BH62" i="95" s="1"/>
  <c r="BI62" i="95" a="1"/>
  <c r="BI62" i="95" s="1"/>
  <c r="BJ62" i="95" a="1"/>
  <c r="BJ62" i="95" s="1"/>
  <c r="BK62" i="95" a="1"/>
  <c r="BK62" i="95" s="1"/>
  <c r="BL62" i="95" a="1"/>
  <c r="BL62" i="95" s="1"/>
  <c r="BM62" i="95" a="1"/>
  <c r="BM62" i="95" s="1"/>
  <c r="BN62" i="95" a="1"/>
  <c r="BN62" i="95" s="1"/>
  <c r="BO62" i="95" a="1"/>
  <c r="BO62" i="95" s="1"/>
  <c r="BP62" i="95" a="1"/>
  <c r="BP62" i="95" s="1"/>
  <c r="BQ62" i="95" a="1"/>
  <c r="BQ62" i="95" s="1"/>
  <c r="BR62" i="95" a="1"/>
  <c r="BR62" i="95" s="1"/>
  <c r="BS62" i="95" a="1"/>
  <c r="BS62" i="95" s="1"/>
  <c r="BT62" i="95" a="1"/>
  <c r="BT62" i="95" s="1"/>
  <c r="BU62" i="95" a="1"/>
  <c r="BU62" i="95" s="1"/>
  <c r="BV62" i="95" a="1"/>
  <c r="BV62" i="95" s="1"/>
  <c r="BW62" i="95" a="1"/>
  <c r="BW62" i="95" s="1"/>
  <c r="BX62" i="95" a="1"/>
  <c r="BX62" i="95" s="1"/>
  <c r="BY62" i="95" a="1"/>
  <c r="BY62" i="95" s="1"/>
  <c r="BZ62" i="95" a="1"/>
  <c r="BZ62" i="95" s="1"/>
  <c r="CA62" i="95" a="1"/>
  <c r="CA62" i="95" s="1"/>
  <c r="CB62" i="95" a="1"/>
  <c r="CB62" i="95" s="1"/>
  <c r="CC62" i="95" a="1"/>
  <c r="CC62" i="95" s="1"/>
  <c r="CD62" i="95" a="1"/>
  <c r="CD62" i="95" s="1"/>
  <c r="CE62" i="95" a="1"/>
  <c r="CE62" i="95" s="1"/>
  <c r="CF62" i="95" a="1"/>
  <c r="CF62" i="95" s="1"/>
  <c r="CG62" i="95" a="1"/>
  <c r="CG62" i="95" s="1"/>
  <c r="CH62" i="95" a="1"/>
  <c r="CH62" i="95" s="1"/>
  <c r="CI62" i="95" a="1"/>
  <c r="CI62" i="95" s="1"/>
  <c r="CJ62" i="95" a="1"/>
  <c r="CJ62" i="95" s="1"/>
  <c r="CK62" i="95" a="1"/>
  <c r="CK62" i="95" s="1"/>
  <c r="CL62" i="95" a="1"/>
  <c r="CL62" i="95" s="1"/>
  <c r="CM62" i="95" a="1"/>
  <c r="CM62" i="95" s="1"/>
  <c r="CN62" i="95" a="1"/>
  <c r="CN62" i="95" s="1"/>
  <c r="CO62" i="95" a="1"/>
  <c r="CO62" i="95" s="1"/>
  <c r="CP62" i="95" a="1"/>
  <c r="CP62" i="95" s="1"/>
  <c r="CQ62" i="95" a="1"/>
  <c r="CQ62" i="95" s="1"/>
  <c r="CR62" i="95" a="1"/>
  <c r="CR62" i="95" s="1"/>
  <c r="CS62" i="95" a="1"/>
  <c r="CS62" i="95" s="1"/>
  <c r="CT62" i="95" a="1"/>
  <c r="CT62" i="95" s="1"/>
  <c r="CU62" i="95" a="1"/>
  <c r="CU62" i="95" s="1"/>
  <c r="CV62" i="95" a="1"/>
  <c r="CV62" i="95" s="1"/>
  <c r="CW62" i="95" a="1"/>
  <c r="CW62" i="95" s="1"/>
  <c r="CX62" i="95" a="1"/>
  <c r="CX62" i="95" s="1"/>
  <c r="CY62" i="95" a="1"/>
  <c r="CY62" i="95" s="1"/>
  <c r="E63" i="95" a="1"/>
  <c r="E63" i="95" s="1"/>
  <c r="F63" i="95" a="1"/>
  <c r="F63" i="95" s="1"/>
  <c r="G63" i="95" a="1"/>
  <c r="G63" i="95" s="1"/>
  <c r="H63" i="95" a="1"/>
  <c r="H63" i="95" s="1"/>
  <c r="I63" i="95" a="1"/>
  <c r="I63" i="95" s="1"/>
  <c r="J63" i="95" a="1"/>
  <c r="J63" i="95" s="1"/>
  <c r="K63" i="95" a="1"/>
  <c r="K63" i="95" s="1"/>
  <c r="L63" i="95" a="1"/>
  <c r="L63" i="95" s="1"/>
  <c r="M63" i="95" a="1"/>
  <c r="M63" i="95" s="1"/>
  <c r="N63" i="95" a="1"/>
  <c r="N63" i="95" s="1"/>
  <c r="O63" i="95" a="1"/>
  <c r="O63" i="95" s="1"/>
  <c r="P63" i="95" a="1"/>
  <c r="P63" i="95" s="1"/>
  <c r="Q63" i="95" a="1"/>
  <c r="Q63" i="95" s="1"/>
  <c r="R63" i="95" a="1"/>
  <c r="R63" i="95" s="1"/>
  <c r="S63" i="95" a="1"/>
  <c r="S63" i="95" s="1"/>
  <c r="T63" i="95" a="1"/>
  <c r="T63" i="95" s="1"/>
  <c r="U63" i="95" a="1"/>
  <c r="U63" i="95" s="1"/>
  <c r="V63" i="95" a="1"/>
  <c r="V63" i="95" s="1"/>
  <c r="W63" i="95" a="1"/>
  <c r="W63" i="95" s="1"/>
  <c r="X63" i="95" a="1"/>
  <c r="X63" i="95" s="1"/>
  <c r="Y63" i="95" a="1"/>
  <c r="Y63" i="95" s="1"/>
  <c r="Z63" i="95" a="1"/>
  <c r="Z63" i="95" s="1"/>
  <c r="AA63" i="95" a="1"/>
  <c r="AA63" i="95" s="1"/>
  <c r="AB63" i="95" a="1"/>
  <c r="AB63" i="95" s="1"/>
  <c r="AC63" i="95" a="1"/>
  <c r="AC63" i="95" s="1"/>
  <c r="AD63" i="95" a="1"/>
  <c r="AD63" i="95" s="1"/>
  <c r="AE63" i="95" a="1"/>
  <c r="AE63" i="95" s="1"/>
  <c r="AF63" i="95" a="1"/>
  <c r="AF63" i="95" s="1"/>
  <c r="AG63" i="95" a="1"/>
  <c r="AG63" i="95" s="1"/>
  <c r="AH63" i="95" a="1"/>
  <c r="AH63" i="95" s="1"/>
  <c r="AI63" i="95" a="1"/>
  <c r="AI63" i="95" s="1"/>
  <c r="AJ63" i="95" a="1"/>
  <c r="AJ63" i="95" s="1"/>
  <c r="AK63" i="95" a="1"/>
  <c r="AK63" i="95" s="1"/>
  <c r="AL63" i="95" a="1"/>
  <c r="AL63" i="95" s="1"/>
  <c r="AM63" i="95" a="1"/>
  <c r="AM63" i="95" s="1"/>
  <c r="AN63" i="95" a="1"/>
  <c r="AN63" i="95" s="1"/>
  <c r="AO63" i="95" a="1"/>
  <c r="AO63" i="95" s="1"/>
  <c r="AP63" i="95" a="1"/>
  <c r="AP63" i="95" s="1"/>
  <c r="AQ63" i="95" a="1"/>
  <c r="AQ63" i="95" s="1"/>
  <c r="AR63" i="95" a="1"/>
  <c r="AR63" i="95" s="1"/>
  <c r="AS63" i="95" a="1"/>
  <c r="AS63" i="95" s="1"/>
  <c r="AT63" i="95" a="1"/>
  <c r="AT63" i="95" s="1"/>
  <c r="AU63" i="95" a="1"/>
  <c r="AU63" i="95" s="1"/>
  <c r="AV63" i="95" a="1"/>
  <c r="AV63" i="95" s="1"/>
  <c r="AW63" i="95" a="1"/>
  <c r="AW63" i="95" s="1"/>
  <c r="AX63" i="95" a="1"/>
  <c r="AX63" i="95" s="1"/>
  <c r="AY63" i="95" a="1"/>
  <c r="AY63" i="95" s="1"/>
  <c r="AZ63" i="95" a="1"/>
  <c r="AZ63" i="95" s="1"/>
  <c r="BA63" i="95" a="1"/>
  <c r="BA63" i="95" s="1"/>
  <c r="BB63" i="95" a="1"/>
  <c r="BB63" i="95" s="1"/>
  <c r="BC63" i="95" a="1"/>
  <c r="BC63" i="95" s="1"/>
  <c r="BD63" i="95" a="1"/>
  <c r="BD63" i="95" s="1"/>
  <c r="BE63" i="95" a="1"/>
  <c r="BE63" i="95" s="1"/>
  <c r="BF63" i="95" a="1"/>
  <c r="BF63" i="95" s="1"/>
  <c r="BG63" i="95" a="1"/>
  <c r="BG63" i="95" s="1"/>
  <c r="BH63" i="95" a="1"/>
  <c r="BH63" i="95" s="1"/>
  <c r="BI63" i="95" a="1"/>
  <c r="BI63" i="95" s="1"/>
  <c r="BJ63" i="95" a="1"/>
  <c r="BJ63" i="95" s="1"/>
  <c r="BK63" i="95" a="1"/>
  <c r="BK63" i="95" s="1"/>
  <c r="BL63" i="95" a="1"/>
  <c r="BL63" i="95" s="1"/>
  <c r="BM63" i="95" a="1"/>
  <c r="BM63" i="95" s="1"/>
  <c r="BN63" i="95" a="1"/>
  <c r="BN63" i="95" s="1"/>
  <c r="BO63" i="95" a="1"/>
  <c r="BO63" i="95" s="1"/>
  <c r="BP63" i="95" a="1"/>
  <c r="BP63" i="95" s="1"/>
  <c r="BQ63" i="95" a="1"/>
  <c r="BQ63" i="95" s="1"/>
  <c r="BR63" i="95" a="1"/>
  <c r="BR63" i="95" s="1"/>
  <c r="BS63" i="95" a="1"/>
  <c r="BS63" i="95" s="1"/>
  <c r="BT63" i="95" a="1"/>
  <c r="BT63" i="95" s="1"/>
  <c r="BU63" i="95" a="1"/>
  <c r="BU63" i="95" s="1"/>
  <c r="BV63" i="95" a="1"/>
  <c r="BV63" i="95" s="1"/>
  <c r="BW63" i="95" a="1"/>
  <c r="BW63" i="95" s="1"/>
  <c r="BX63" i="95" a="1"/>
  <c r="BX63" i="95" s="1"/>
  <c r="BY63" i="95" a="1"/>
  <c r="BY63" i="95" s="1"/>
  <c r="BZ63" i="95" a="1"/>
  <c r="BZ63" i="95" s="1"/>
  <c r="CA63" i="95" a="1"/>
  <c r="CA63" i="95" s="1"/>
  <c r="CB63" i="95" a="1"/>
  <c r="CB63" i="95" s="1"/>
  <c r="CC63" i="95" a="1"/>
  <c r="CC63" i="95" s="1"/>
  <c r="CD63" i="95" a="1"/>
  <c r="CD63" i="95" s="1"/>
  <c r="CE63" i="95" a="1"/>
  <c r="CE63" i="95" s="1"/>
  <c r="CF63" i="95" a="1"/>
  <c r="CF63" i="95" s="1"/>
  <c r="CG63" i="95" a="1"/>
  <c r="CG63" i="95" s="1"/>
  <c r="CH63" i="95" a="1"/>
  <c r="CH63" i="95" s="1"/>
  <c r="CI63" i="95" a="1"/>
  <c r="CI63" i="95" s="1"/>
  <c r="CJ63" i="95" a="1"/>
  <c r="CJ63" i="95" s="1"/>
  <c r="CK63" i="95" a="1"/>
  <c r="CK63" i="95" s="1"/>
  <c r="CL63" i="95" a="1"/>
  <c r="CL63" i="95" s="1"/>
  <c r="CM63" i="95" a="1"/>
  <c r="CM63" i="95" s="1"/>
  <c r="CN63" i="95" a="1"/>
  <c r="CN63" i="95" s="1"/>
  <c r="CO63" i="95" a="1"/>
  <c r="CO63" i="95" s="1"/>
  <c r="CP63" i="95" a="1"/>
  <c r="CP63" i="95" s="1"/>
  <c r="CQ63" i="95" a="1"/>
  <c r="CQ63" i="95" s="1"/>
  <c r="CR63" i="95" a="1"/>
  <c r="CR63" i="95" s="1"/>
  <c r="CS63" i="95" a="1"/>
  <c r="CS63" i="95" s="1"/>
  <c r="CT63" i="95" a="1"/>
  <c r="CT63" i="95" s="1"/>
  <c r="CU63" i="95" a="1"/>
  <c r="CU63" i="95" s="1"/>
  <c r="CV63" i="95" a="1"/>
  <c r="CV63" i="95" s="1"/>
  <c r="CW63" i="95" a="1"/>
  <c r="CW63" i="95" s="1"/>
  <c r="CX63" i="95" a="1"/>
  <c r="CX63" i="95" s="1"/>
  <c r="CY63" i="95" a="1"/>
  <c r="CY63" i="95" s="1"/>
  <c r="E64" i="95" a="1"/>
  <c r="E64" i="95" s="1"/>
  <c r="F64" i="95" a="1"/>
  <c r="F64" i="95" s="1"/>
  <c r="G64" i="95" a="1"/>
  <c r="G64" i="95" s="1"/>
  <c r="H64" i="95" a="1"/>
  <c r="H64" i="95" s="1"/>
  <c r="I64" i="95" a="1"/>
  <c r="I64" i="95" s="1"/>
  <c r="J64" i="95" a="1"/>
  <c r="J64" i="95" s="1"/>
  <c r="K64" i="95" a="1"/>
  <c r="K64" i="95" s="1"/>
  <c r="L64" i="95" a="1"/>
  <c r="L64" i="95" s="1"/>
  <c r="M64" i="95" a="1"/>
  <c r="M64" i="95" s="1"/>
  <c r="N64" i="95" a="1"/>
  <c r="N64" i="95" s="1"/>
  <c r="O64" i="95" a="1"/>
  <c r="O64" i="95" s="1"/>
  <c r="P64" i="95" a="1"/>
  <c r="P64" i="95" s="1"/>
  <c r="Q64" i="95" a="1"/>
  <c r="Q64" i="95" s="1"/>
  <c r="R64" i="95" a="1"/>
  <c r="R64" i="95" s="1"/>
  <c r="S64" i="95" a="1"/>
  <c r="S64" i="95" s="1"/>
  <c r="T64" i="95" a="1"/>
  <c r="T64" i="95" s="1"/>
  <c r="U64" i="95" a="1"/>
  <c r="U64" i="95" s="1"/>
  <c r="V64" i="95" a="1"/>
  <c r="V64" i="95" s="1"/>
  <c r="W64" i="95" a="1"/>
  <c r="W64" i="95" s="1"/>
  <c r="X64" i="95" a="1"/>
  <c r="X64" i="95" s="1"/>
  <c r="Y64" i="95" a="1"/>
  <c r="Y64" i="95" s="1"/>
  <c r="Z64" i="95" a="1"/>
  <c r="Z64" i="95" s="1"/>
  <c r="AA64" i="95" a="1"/>
  <c r="AA64" i="95" s="1"/>
  <c r="AB64" i="95" a="1"/>
  <c r="AB64" i="95" s="1"/>
  <c r="AC64" i="95" a="1"/>
  <c r="AC64" i="95" s="1"/>
  <c r="AD64" i="95" a="1"/>
  <c r="AD64" i="95" s="1"/>
  <c r="AE64" i="95" a="1"/>
  <c r="AE64" i="95" s="1"/>
  <c r="AF64" i="95" a="1"/>
  <c r="AF64" i="95" s="1"/>
  <c r="AG64" i="95" a="1"/>
  <c r="AG64" i="95" s="1"/>
  <c r="AH64" i="95" a="1"/>
  <c r="AH64" i="95" s="1"/>
  <c r="AI64" i="95" a="1"/>
  <c r="AI64" i="95" s="1"/>
  <c r="AJ64" i="95" a="1"/>
  <c r="AJ64" i="95" s="1"/>
  <c r="AK64" i="95" a="1"/>
  <c r="AK64" i="95" s="1"/>
  <c r="AL64" i="95" a="1"/>
  <c r="AL64" i="95" s="1"/>
  <c r="AM64" i="95" a="1"/>
  <c r="AM64" i="95" s="1"/>
  <c r="AN64" i="95" a="1"/>
  <c r="AN64" i="95" s="1"/>
  <c r="AO64" i="95" a="1"/>
  <c r="AO64" i="95" s="1"/>
  <c r="AP64" i="95" a="1"/>
  <c r="AP64" i="95" s="1"/>
  <c r="AQ64" i="95" a="1"/>
  <c r="AQ64" i="95" s="1"/>
  <c r="AR64" i="95" a="1"/>
  <c r="AR64" i="95" s="1"/>
  <c r="AS64" i="95" a="1"/>
  <c r="AS64" i="95" s="1"/>
  <c r="AT64" i="95" a="1"/>
  <c r="AT64" i="95" s="1"/>
  <c r="AU64" i="95" a="1"/>
  <c r="AU64" i="95" s="1"/>
  <c r="AV64" i="95" a="1"/>
  <c r="AV64" i="95" s="1"/>
  <c r="AW64" i="95" a="1"/>
  <c r="AW64" i="95" s="1"/>
  <c r="AX64" i="95" a="1"/>
  <c r="AX64" i="95" s="1"/>
  <c r="AY64" i="95" a="1"/>
  <c r="AY64" i="95" s="1"/>
  <c r="AZ64" i="95" a="1"/>
  <c r="AZ64" i="95" s="1"/>
  <c r="BA64" i="95" a="1"/>
  <c r="BA64" i="95" s="1"/>
  <c r="BB64" i="95" a="1"/>
  <c r="BB64" i="95" s="1"/>
  <c r="BC64" i="95" a="1"/>
  <c r="BC64" i="95" s="1"/>
  <c r="BD64" i="95" a="1"/>
  <c r="BD64" i="95" s="1"/>
  <c r="BE64" i="95" a="1"/>
  <c r="BE64" i="95" s="1"/>
  <c r="BF64" i="95" a="1"/>
  <c r="BF64" i="95" s="1"/>
  <c r="BG64" i="95" a="1"/>
  <c r="BG64" i="95" s="1"/>
  <c r="BH64" i="95" a="1"/>
  <c r="BH64" i="95" s="1"/>
  <c r="BI64" i="95" a="1"/>
  <c r="BI64" i="95" s="1"/>
  <c r="BJ64" i="95" a="1"/>
  <c r="BJ64" i="95" s="1"/>
  <c r="BK64" i="95" a="1"/>
  <c r="BK64" i="95" s="1"/>
  <c r="BL64" i="95" a="1"/>
  <c r="BL64" i="95" s="1"/>
  <c r="BM64" i="95" a="1"/>
  <c r="BM64" i="95" s="1"/>
  <c r="BN64" i="95" a="1"/>
  <c r="BN64" i="95" s="1"/>
  <c r="BO64" i="95" a="1"/>
  <c r="BO64" i="95" s="1"/>
  <c r="BP64" i="95" a="1"/>
  <c r="BP64" i="95" s="1"/>
  <c r="BQ64" i="95" a="1"/>
  <c r="BQ64" i="95" s="1"/>
  <c r="BR64" i="95" a="1"/>
  <c r="BR64" i="95" s="1"/>
  <c r="BS64" i="95" a="1"/>
  <c r="BS64" i="95" s="1"/>
  <c r="BT64" i="95" a="1"/>
  <c r="BT64" i="95" s="1"/>
  <c r="BU64" i="95" a="1"/>
  <c r="BU64" i="95" s="1"/>
  <c r="BV64" i="95" a="1"/>
  <c r="BV64" i="95" s="1"/>
  <c r="BW64" i="95" a="1"/>
  <c r="BW64" i="95" s="1"/>
  <c r="BX64" i="95" a="1"/>
  <c r="BX64" i="95" s="1"/>
  <c r="BY64" i="95" a="1"/>
  <c r="BY64" i="95" s="1"/>
  <c r="BZ64" i="95" a="1"/>
  <c r="BZ64" i="95" s="1"/>
  <c r="CA64" i="95" a="1"/>
  <c r="CA64" i="95" s="1"/>
  <c r="CB64" i="95" a="1"/>
  <c r="CB64" i="95" s="1"/>
  <c r="CC64" i="95" a="1"/>
  <c r="CC64" i="95" s="1"/>
  <c r="CD64" i="95" a="1"/>
  <c r="CD64" i="95" s="1"/>
  <c r="CE64" i="95" a="1"/>
  <c r="CE64" i="95" s="1"/>
  <c r="CF64" i="95" a="1"/>
  <c r="CF64" i="95" s="1"/>
  <c r="CG64" i="95" a="1"/>
  <c r="CG64" i="95" s="1"/>
  <c r="CH64" i="95" a="1"/>
  <c r="CH64" i="95" s="1"/>
  <c r="CI64" i="95" a="1"/>
  <c r="CI64" i="95" s="1"/>
  <c r="CJ64" i="95" a="1"/>
  <c r="CJ64" i="95" s="1"/>
  <c r="CK64" i="95" a="1"/>
  <c r="CK64" i="95" s="1"/>
  <c r="CL64" i="95" a="1"/>
  <c r="CL64" i="95" s="1"/>
  <c r="CM64" i="95" a="1"/>
  <c r="CM64" i="95" s="1"/>
  <c r="CN64" i="95" a="1"/>
  <c r="CN64" i="95" s="1"/>
  <c r="CO64" i="95" a="1"/>
  <c r="CO64" i="95" s="1"/>
  <c r="CP64" i="95" a="1"/>
  <c r="CP64" i="95" s="1"/>
  <c r="CQ64" i="95" a="1"/>
  <c r="CQ64" i="95" s="1"/>
  <c r="CR64" i="95" a="1"/>
  <c r="CR64" i="95" s="1"/>
  <c r="CS64" i="95" a="1"/>
  <c r="CS64" i="95" s="1"/>
  <c r="CT64" i="95" a="1"/>
  <c r="CT64" i="95" s="1"/>
  <c r="CU64" i="95" a="1"/>
  <c r="CU64" i="95" s="1"/>
  <c r="CV64" i="95" a="1"/>
  <c r="CV64" i="95" s="1"/>
  <c r="CW64" i="95" a="1"/>
  <c r="CW64" i="95" s="1"/>
  <c r="CX64" i="95" a="1"/>
  <c r="CX64" i="95" s="1"/>
  <c r="CY64" i="95" a="1"/>
  <c r="CY64" i="95" s="1"/>
  <c r="E65" i="95" a="1"/>
  <c r="E65" i="95" s="1"/>
  <c r="F65" i="95" a="1"/>
  <c r="F65" i="95" s="1"/>
  <c r="G65" i="95" a="1"/>
  <c r="G65" i="95" s="1"/>
  <c r="H65" i="95" a="1"/>
  <c r="H65" i="95" s="1"/>
  <c r="I65" i="95" a="1"/>
  <c r="I65" i="95" s="1"/>
  <c r="J65" i="95" a="1"/>
  <c r="J65" i="95" s="1"/>
  <c r="K65" i="95" a="1"/>
  <c r="K65" i="95" s="1"/>
  <c r="L65" i="95" a="1"/>
  <c r="L65" i="95" s="1"/>
  <c r="M65" i="95" a="1"/>
  <c r="M65" i="95" s="1"/>
  <c r="N65" i="95" a="1"/>
  <c r="N65" i="95" s="1"/>
  <c r="O65" i="95" a="1"/>
  <c r="O65" i="95" s="1"/>
  <c r="P65" i="95" a="1"/>
  <c r="P65" i="95" s="1"/>
  <c r="Q65" i="95" a="1"/>
  <c r="Q65" i="95" s="1"/>
  <c r="R65" i="95" a="1"/>
  <c r="R65" i="95" s="1"/>
  <c r="S65" i="95" a="1"/>
  <c r="S65" i="95" s="1"/>
  <c r="T65" i="95" a="1"/>
  <c r="T65" i="95" s="1"/>
  <c r="U65" i="95" a="1"/>
  <c r="U65" i="95" s="1"/>
  <c r="V65" i="95" a="1"/>
  <c r="V65" i="95" s="1"/>
  <c r="W65" i="95" a="1"/>
  <c r="W65" i="95" s="1"/>
  <c r="X65" i="95" a="1"/>
  <c r="X65" i="95" s="1"/>
  <c r="Y65" i="95" a="1"/>
  <c r="Y65" i="95" s="1"/>
  <c r="Z65" i="95" a="1"/>
  <c r="Z65" i="95" s="1"/>
  <c r="AA65" i="95" a="1"/>
  <c r="AA65" i="95" s="1"/>
  <c r="AB65" i="95" a="1"/>
  <c r="AB65" i="95" s="1"/>
  <c r="AC65" i="95" a="1"/>
  <c r="AC65" i="95" s="1"/>
  <c r="AD65" i="95" a="1"/>
  <c r="AD65" i="95" s="1"/>
  <c r="AE65" i="95" a="1"/>
  <c r="AE65" i="95" s="1"/>
  <c r="AF65" i="95" a="1"/>
  <c r="AF65" i="95" s="1"/>
  <c r="AG65" i="95" a="1"/>
  <c r="AG65" i="95" s="1"/>
  <c r="AH65" i="95" a="1"/>
  <c r="AH65" i="95" s="1"/>
  <c r="AI65" i="95" a="1"/>
  <c r="AI65" i="95" s="1"/>
  <c r="AJ65" i="95" a="1"/>
  <c r="AJ65" i="95" s="1"/>
  <c r="AK65" i="95" a="1"/>
  <c r="AK65" i="95" s="1"/>
  <c r="AL65" i="95" a="1"/>
  <c r="AL65" i="95" s="1"/>
  <c r="AM65" i="95" a="1"/>
  <c r="AM65" i="95" s="1"/>
  <c r="AN65" i="95" a="1"/>
  <c r="AN65" i="95" s="1"/>
  <c r="AO65" i="95" a="1"/>
  <c r="AO65" i="95" s="1"/>
  <c r="AP65" i="95" a="1"/>
  <c r="AP65" i="95" s="1"/>
  <c r="AQ65" i="95" a="1"/>
  <c r="AQ65" i="95" s="1"/>
  <c r="AR65" i="95" a="1"/>
  <c r="AR65" i="95" s="1"/>
  <c r="AS65" i="95" a="1"/>
  <c r="AS65" i="95" s="1"/>
  <c r="AT65" i="95" a="1"/>
  <c r="AT65" i="95" s="1"/>
  <c r="AU65" i="95" a="1"/>
  <c r="AU65" i="95" s="1"/>
  <c r="AV65" i="95" a="1"/>
  <c r="AV65" i="95" s="1"/>
  <c r="AW65" i="95" a="1"/>
  <c r="AW65" i="95" s="1"/>
  <c r="AX65" i="95" a="1"/>
  <c r="AX65" i="95" s="1"/>
  <c r="AY65" i="95" a="1"/>
  <c r="AY65" i="95" s="1"/>
  <c r="AZ65" i="95" a="1"/>
  <c r="AZ65" i="95" s="1"/>
  <c r="BA65" i="95" a="1"/>
  <c r="BA65" i="95" s="1"/>
  <c r="BB65" i="95" a="1"/>
  <c r="BB65" i="95" s="1"/>
  <c r="BC65" i="95" a="1"/>
  <c r="BC65" i="95" s="1"/>
  <c r="BD65" i="95" a="1"/>
  <c r="BD65" i="95" s="1"/>
  <c r="BE65" i="95" a="1"/>
  <c r="BE65" i="95" s="1"/>
  <c r="BF65" i="95" a="1"/>
  <c r="BF65" i="95" s="1"/>
  <c r="BG65" i="95" a="1"/>
  <c r="BG65" i="95" s="1"/>
  <c r="BH65" i="95" a="1"/>
  <c r="BH65" i="95" s="1"/>
  <c r="BI65" i="95" a="1"/>
  <c r="BI65" i="95" s="1"/>
  <c r="BJ65" i="95" a="1"/>
  <c r="BJ65" i="95" s="1"/>
  <c r="BK65" i="95" a="1"/>
  <c r="BK65" i="95" s="1"/>
  <c r="BL65" i="95" a="1"/>
  <c r="BL65" i="95" s="1"/>
  <c r="BM65" i="95" a="1"/>
  <c r="BM65" i="95" s="1"/>
  <c r="BN65" i="95" a="1"/>
  <c r="BN65" i="95" s="1"/>
  <c r="BO65" i="95" a="1"/>
  <c r="BO65" i="95" s="1"/>
  <c r="BP65" i="95" a="1"/>
  <c r="BP65" i="95" s="1"/>
  <c r="BQ65" i="95" a="1"/>
  <c r="BQ65" i="95" s="1"/>
  <c r="BR65" i="95" a="1"/>
  <c r="BR65" i="95" s="1"/>
  <c r="BS65" i="95" a="1"/>
  <c r="BS65" i="95" s="1"/>
  <c r="BT65" i="95" a="1"/>
  <c r="BT65" i="95" s="1"/>
  <c r="BU65" i="95" a="1"/>
  <c r="BU65" i="95" s="1"/>
  <c r="BV65" i="95" a="1"/>
  <c r="BV65" i="95" s="1"/>
  <c r="BW65" i="95" a="1"/>
  <c r="BW65" i="95" s="1"/>
  <c r="BX65" i="95" a="1"/>
  <c r="BX65" i="95" s="1"/>
  <c r="BY65" i="95" a="1"/>
  <c r="BY65" i="95" s="1"/>
  <c r="BZ65" i="95" a="1"/>
  <c r="BZ65" i="95" s="1"/>
  <c r="CA65" i="95" a="1"/>
  <c r="CA65" i="95" s="1"/>
  <c r="CB65" i="95" a="1"/>
  <c r="CB65" i="95" s="1"/>
  <c r="CC65" i="95" a="1"/>
  <c r="CC65" i="95" s="1"/>
  <c r="CD65" i="95" a="1"/>
  <c r="CD65" i="95" s="1"/>
  <c r="CE65" i="95" a="1"/>
  <c r="CE65" i="95" s="1"/>
  <c r="CF65" i="95" a="1"/>
  <c r="CF65" i="95" s="1"/>
  <c r="CG65" i="95" a="1"/>
  <c r="CG65" i="95" s="1"/>
  <c r="CH65" i="95" a="1"/>
  <c r="CH65" i="95" s="1"/>
  <c r="CI65" i="95" a="1"/>
  <c r="CI65" i="95" s="1"/>
  <c r="CJ65" i="95" a="1"/>
  <c r="CJ65" i="95" s="1"/>
  <c r="CK65" i="95" a="1"/>
  <c r="CK65" i="95" s="1"/>
  <c r="CL65" i="95" a="1"/>
  <c r="CL65" i="95" s="1"/>
  <c r="CM65" i="95" a="1"/>
  <c r="CM65" i="95" s="1"/>
  <c r="CN65" i="95" a="1"/>
  <c r="CN65" i="95" s="1"/>
  <c r="CO65" i="95" a="1"/>
  <c r="CO65" i="95" s="1"/>
  <c r="CP65" i="95" a="1"/>
  <c r="CP65" i="95" s="1"/>
  <c r="CQ65" i="95" a="1"/>
  <c r="CQ65" i="95" s="1"/>
  <c r="CR65" i="95" a="1"/>
  <c r="CR65" i="95" s="1"/>
  <c r="CS65" i="95" a="1"/>
  <c r="CS65" i="95" s="1"/>
  <c r="CT65" i="95" a="1"/>
  <c r="CT65" i="95" s="1"/>
  <c r="CU65" i="95" a="1"/>
  <c r="CU65" i="95" s="1"/>
  <c r="CV65" i="95" a="1"/>
  <c r="CV65" i="95" s="1"/>
  <c r="CW65" i="95" a="1"/>
  <c r="CW65" i="95" s="1"/>
  <c r="CX65" i="95" a="1"/>
  <c r="CX65" i="95" s="1"/>
  <c r="CY65" i="95" a="1"/>
  <c r="CY65" i="95" s="1"/>
  <c r="E66" i="95" a="1"/>
  <c r="E66" i="95" s="1"/>
  <c r="F66" i="95" a="1"/>
  <c r="F66" i="95" s="1"/>
  <c r="G66" i="95" a="1"/>
  <c r="G66" i="95" s="1"/>
  <c r="H66" i="95" a="1"/>
  <c r="H66" i="95" s="1"/>
  <c r="I66" i="95" a="1"/>
  <c r="I66" i="95" s="1"/>
  <c r="J66" i="95" a="1"/>
  <c r="J66" i="95" s="1"/>
  <c r="K66" i="95" a="1"/>
  <c r="K66" i="95" s="1"/>
  <c r="L66" i="95" a="1"/>
  <c r="L66" i="95" s="1"/>
  <c r="M66" i="95" a="1"/>
  <c r="M66" i="95" s="1"/>
  <c r="N66" i="95" a="1"/>
  <c r="N66" i="95" s="1"/>
  <c r="O66" i="95" a="1"/>
  <c r="O66" i="95" s="1"/>
  <c r="P66" i="95" a="1"/>
  <c r="P66" i="95" s="1"/>
  <c r="Q66" i="95" a="1"/>
  <c r="Q66" i="95" s="1"/>
  <c r="R66" i="95" a="1"/>
  <c r="R66" i="95" s="1"/>
  <c r="S66" i="95" a="1"/>
  <c r="S66" i="95" s="1"/>
  <c r="T66" i="95" a="1"/>
  <c r="T66" i="95" s="1"/>
  <c r="U66" i="95" a="1"/>
  <c r="U66" i="95" s="1"/>
  <c r="V66" i="95" a="1"/>
  <c r="V66" i="95" s="1"/>
  <c r="W66" i="95" a="1"/>
  <c r="W66" i="95" s="1"/>
  <c r="X66" i="95" a="1"/>
  <c r="X66" i="95" s="1"/>
  <c r="Y66" i="95" a="1"/>
  <c r="Y66" i="95" s="1"/>
  <c r="Z66" i="95" a="1"/>
  <c r="Z66" i="95" s="1"/>
  <c r="AA66" i="95" a="1"/>
  <c r="AA66" i="95" s="1"/>
  <c r="AB66" i="95" a="1"/>
  <c r="AB66" i="95" s="1"/>
  <c r="AC66" i="95" a="1"/>
  <c r="AC66" i="95" s="1"/>
  <c r="AD66" i="95" a="1"/>
  <c r="AD66" i="95" s="1"/>
  <c r="AE66" i="95" a="1"/>
  <c r="AE66" i="95" s="1"/>
  <c r="AF66" i="95" a="1"/>
  <c r="AF66" i="95" s="1"/>
  <c r="AG66" i="95" a="1"/>
  <c r="AG66" i="95" s="1"/>
  <c r="AH66" i="95" a="1"/>
  <c r="AH66" i="95" s="1"/>
  <c r="AI66" i="95" a="1"/>
  <c r="AI66" i="95" s="1"/>
  <c r="AJ66" i="95" a="1"/>
  <c r="AJ66" i="95" s="1"/>
  <c r="AK66" i="95" a="1"/>
  <c r="AK66" i="95" s="1"/>
  <c r="AL66" i="95" a="1"/>
  <c r="AL66" i="95" s="1"/>
  <c r="AM66" i="95" a="1"/>
  <c r="AM66" i="95" s="1"/>
  <c r="AN66" i="95" a="1"/>
  <c r="AN66" i="95" s="1"/>
  <c r="AO66" i="95" a="1"/>
  <c r="AO66" i="95" s="1"/>
  <c r="AP66" i="95" a="1"/>
  <c r="AP66" i="95" s="1"/>
  <c r="AQ66" i="95" a="1"/>
  <c r="AQ66" i="95" s="1"/>
  <c r="AR66" i="95" a="1"/>
  <c r="AR66" i="95" s="1"/>
  <c r="AS66" i="95" a="1"/>
  <c r="AS66" i="95" s="1"/>
  <c r="AT66" i="95" a="1"/>
  <c r="AT66" i="95" s="1"/>
  <c r="AU66" i="95" a="1"/>
  <c r="AU66" i="95" s="1"/>
  <c r="AV66" i="95" a="1"/>
  <c r="AV66" i="95" s="1"/>
  <c r="AW66" i="95" a="1"/>
  <c r="AW66" i="95" s="1"/>
  <c r="AX66" i="95" a="1"/>
  <c r="AX66" i="95" s="1"/>
  <c r="AY66" i="95" a="1"/>
  <c r="AY66" i="95" s="1"/>
  <c r="AZ66" i="95" a="1"/>
  <c r="AZ66" i="95" s="1"/>
  <c r="BA66" i="95" a="1"/>
  <c r="BA66" i="95" s="1"/>
  <c r="BB66" i="95" a="1"/>
  <c r="BB66" i="95" s="1"/>
  <c r="BC66" i="95" a="1"/>
  <c r="BC66" i="95" s="1"/>
  <c r="BD66" i="95" a="1"/>
  <c r="BD66" i="95" s="1"/>
  <c r="BE66" i="95" a="1"/>
  <c r="BE66" i="95" s="1"/>
  <c r="BF66" i="95" a="1"/>
  <c r="BF66" i="95" s="1"/>
  <c r="BG66" i="95" a="1"/>
  <c r="BG66" i="95" s="1"/>
  <c r="BH66" i="95" a="1"/>
  <c r="BH66" i="95" s="1"/>
  <c r="BI66" i="95" a="1"/>
  <c r="BI66" i="95" s="1"/>
  <c r="BJ66" i="95" a="1"/>
  <c r="BJ66" i="95" s="1"/>
  <c r="BK66" i="95" a="1"/>
  <c r="BK66" i="95" s="1"/>
  <c r="BL66" i="95" a="1"/>
  <c r="BL66" i="95" s="1"/>
  <c r="BM66" i="95" a="1"/>
  <c r="BM66" i="95" s="1"/>
  <c r="BN66" i="95" a="1"/>
  <c r="BN66" i="95" s="1"/>
  <c r="BO66" i="95" a="1"/>
  <c r="BO66" i="95" s="1"/>
  <c r="BP66" i="95" a="1"/>
  <c r="BP66" i="95" s="1"/>
  <c r="BQ66" i="95" a="1"/>
  <c r="BQ66" i="95" s="1"/>
  <c r="BR66" i="95" a="1"/>
  <c r="BR66" i="95" s="1"/>
  <c r="BS66" i="95" a="1"/>
  <c r="BS66" i="95" s="1"/>
  <c r="BT66" i="95" a="1"/>
  <c r="BT66" i="95" s="1"/>
  <c r="BU66" i="95" a="1"/>
  <c r="BU66" i="95" s="1"/>
  <c r="BV66" i="95" a="1"/>
  <c r="BV66" i="95" s="1"/>
  <c r="BW66" i="95" a="1"/>
  <c r="BW66" i="95" s="1"/>
  <c r="BX66" i="95" a="1"/>
  <c r="BX66" i="95" s="1"/>
  <c r="BY66" i="95" a="1"/>
  <c r="BY66" i="95" s="1"/>
  <c r="BZ66" i="95" a="1"/>
  <c r="BZ66" i="95" s="1"/>
  <c r="CA66" i="95" a="1"/>
  <c r="CA66" i="95" s="1"/>
  <c r="CB66" i="95" a="1"/>
  <c r="CB66" i="95" s="1"/>
  <c r="CC66" i="95" a="1"/>
  <c r="CC66" i="95" s="1"/>
  <c r="CD66" i="95" a="1"/>
  <c r="CD66" i="95" s="1"/>
  <c r="CE66" i="95" a="1"/>
  <c r="CE66" i="95" s="1"/>
  <c r="CF66" i="95" a="1"/>
  <c r="CF66" i="95" s="1"/>
  <c r="CG66" i="95" a="1"/>
  <c r="CG66" i="95" s="1"/>
  <c r="CH66" i="95" a="1"/>
  <c r="CH66" i="95" s="1"/>
  <c r="CI66" i="95" a="1"/>
  <c r="CI66" i="95" s="1"/>
  <c r="CJ66" i="95" a="1"/>
  <c r="CJ66" i="95" s="1"/>
  <c r="CK66" i="95" a="1"/>
  <c r="CK66" i="95" s="1"/>
  <c r="CL66" i="95" a="1"/>
  <c r="CL66" i="95" s="1"/>
  <c r="CM66" i="95" a="1"/>
  <c r="CM66" i="95" s="1"/>
  <c r="CN66" i="95" a="1"/>
  <c r="CN66" i="95" s="1"/>
  <c r="CO66" i="95" a="1"/>
  <c r="CO66" i="95" s="1"/>
  <c r="CP66" i="95" a="1"/>
  <c r="CP66" i="95" s="1"/>
  <c r="CQ66" i="95" a="1"/>
  <c r="CQ66" i="95" s="1"/>
  <c r="CR66" i="95" a="1"/>
  <c r="CR66" i="95" s="1"/>
  <c r="CS66" i="95" a="1"/>
  <c r="CS66" i="95" s="1"/>
  <c r="CT66" i="95" a="1"/>
  <c r="CT66" i="95" s="1"/>
  <c r="CU66" i="95" a="1"/>
  <c r="CU66" i="95" s="1"/>
  <c r="CV66" i="95" a="1"/>
  <c r="CV66" i="95" s="1"/>
  <c r="CW66" i="95" a="1"/>
  <c r="CW66" i="95" s="1"/>
  <c r="CX66" i="95" a="1"/>
  <c r="CX66" i="95" s="1"/>
  <c r="CY66" i="95" a="1"/>
  <c r="CY66" i="95" s="1"/>
  <c r="E67" i="95" a="1"/>
  <c r="E67" i="95" s="1"/>
  <c r="F67" i="95" a="1"/>
  <c r="F67" i="95" s="1"/>
  <c r="G67" i="95" a="1"/>
  <c r="G67" i="95" s="1"/>
  <c r="H67" i="95" a="1"/>
  <c r="H67" i="95" s="1"/>
  <c r="I67" i="95" a="1"/>
  <c r="I67" i="95" s="1"/>
  <c r="J67" i="95" a="1"/>
  <c r="J67" i="95" s="1"/>
  <c r="K67" i="95" a="1"/>
  <c r="K67" i="95" s="1"/>
  <c r="L67" i="95" a="1"/>
  <c r="L67" i="95" s="1"/>
  <c r="M67" i="95" a="1"/>
  <c r="M67" i="95" s="1"/>
  <c r="N67" i="95" a="1"/>
  <c r="N67" i="95" s="1"/>
  <c r="O67" i="95" a="1"/>
  <c r="O67" i="95" s="1"/>
  <c r="P67" i="95" a="1"/>
  <c r="P67" i="95" s="1"/>
  <c r="Q67" i="95" a="1"/>
  <c r="Q67" i="95" s="1"/>
  <c r="R67" i="95" a="1"/>
  <c r="R67" i="95" s="1"/>
  <c r="S67" i="95" a="1"/>
  <c r="S67" i="95" s="1"/>
  <c r="T67" i="95" a="1"/>
  <c r="T67" i="95" s="1"/>
  <c r="U67" i="95" a="1"/>
  <c r="U67" i="95" s="1"/>
  <c r="V67" i="95" a="1"/>
  <c r="V67" i="95" s="1"/>
  <c r="W67" i="95" a="1"/>
  <c r="W67" i="95" s="1"/>
  <c r="X67" i="95" a="1"/>
  <c r="X67" i="95" s="1"/>
  <c r="Y67" i="95" a="1"/>
  <c r="Y67" i="95" s="1"/>
  <c r="Z67" i="95" a="1"/>
  <c r="Z67" i="95" s="1"/>
  <c r="AA67" i="95" a="1"/>
  <c r="AA67" i="95" s="1"/>
  <c r="AB67" i="95" a="1"/>
  <c r="AB67" i="95" s="1"/>
  <c r="AC67" i="95" a="1"/>
  <c r="AC67" i="95" s="1"/>
  <c r="AD67" i="95" a="1"/>
  <c r="AD67" i="95" s="1"/>
  <c r="AE67" i="95" a="1"/>
  <c r="AE67" i="95" s="1"/>
  <c r="AF67" i="95" a="1"/>
  <c r="AF67" i="95" s="1"/>
  <c r="AG67" i="95" a="1"/>
  <c r="AG67" i="95" s="1"/>
  <c r="AH67" i="95" a="1"/>
  <c r="AH67" i="95" s="1"/>
  <c r="AI67" i="95" a="1"/>
  <c r="AI67" i="95" s="1"/>
  <c r="AJ67" i="95" a="1"/>
  <c r="AJ67" i="95" s="1"/>
  <c r="AK67" i="95" a="1"/>
  <c r="AK67" i="95" s="1"/>
  <c r="AL67" i="95" a="1"/>
  <c r="AL67" i="95" s="1"/>
  <c r="AM67" i="95" a="1"/>
  <c r="AM67" i="95" s="1"/>
  <c r="AN67" i="95" a="1"/>
  <c r="AN67" i="95" s="1"/>
  <c r="AO67" i="95" a="1"/>
  <c r="AO67" i="95" s="1"/>
  <c r="AP67" i="95" a="1"/>
  <c r="AP67" i="95" s="1"/>
  <c r="AQ67" i="95" a="1"/>
  <c r="AQ67" i="95" s="1"/>
  <c r="AR67" i="95" a="1"/>
  <c r="AR67" i="95" s="1"/>
  <c r="AS67" i="95" a="1"/>
  <c r="AS67" i="95" s="1"/>
  <c r="AT67" i="95" a="1"/>
  <c r="AT67" i="95" s="1"/>
  <c r="AU67" i="95" a="1"/>
  <c r="AU67" i="95" s="1"/>
  <c r="AV67" i="95" a="1"/>
  <c r="AV67" i="95" s="1"/>
  <c r="AW67" i="95" a="1"/>
  <c r="AW67" i="95" s="1"/>
  <c r="AX67" i="95" a="1"/>
  <c r="AX67" i="95" s="1"/>
  <c r="AY67" i="95" a="1"/>
  <c r="AY67" i="95" s="1"/>
  <c r="AZ67" i="95" a="1"/>
  <c r="AZ67" i="95" s="1"/>
  <c r="BA67" i="95" a="1"/>
  <c r="BA67" i="95" s="1"/>
  <c r="BB67" i="95" a="1"/>
  <c r="BB67" i="95" s="1"/>
  <c r="BC67" i="95" a="1"/>
  <c r="BC67" i="95" s="1"/>
  <c r="BD67" i="95" a="1"/>
  <c r="BD67" i="95" s="1"/>
  <c r="BE67" i="95" a="1"/>
  <c r="BE67" i="95" s="1"/>
  <c r="BF67" i="95" a="1"/>
  <c r="BF67" i="95" s="1"/>
  <c r="BG67" i="95" a="1"/>
  <c r="BG67" i="95" s="1"/>
  <c r="BH67" i="95" a="1"/>
  <c r="BH67" i="95" s="1"/>
  <c r="BI67" i="95" a="1"/>
  <c r="BI67" i="95" s="1"/>
  <c r="BJ67" i="95" a="1"/>
  <c r="BJ67" i="95" s="1"/>
  <c r="BK67" i="95" a="1"/>
  <c r="BK67" i="95" s="1"/>
  <c r="BL67" i="95" a="1"/>
  <c r="BL67" i="95" s="1"/>
  <c r="BM67" i="95" a="1"/>
  <c r="BM67" i="95" s="1"/>
  <c r="BN67" i="95" a="1"/>
  <c r="BN67" i="95" s="1"/>
  <c r="BO67" i="95" a="1"/>
  <c r="BO67" i="95" s="1"/>
  <c r="BP67" i="95" a="1"/>
  <c r="BP67" i="95" s="1"/>
  <c r="BQ67" i="95" a="1"/>
  <c r="BQ67" i="95" s="1"/>
  <c r="BR67" i="95" a="1"/>
  <c r="BR67" i="95" s="1"/>
  <c r="BS67" i="95" a="1"/>
  <c r="BS67" i="95" s="1"/>
  <c r="BT67" i="95" a="1"/>
  <c r="BT67" i="95" s="1"/>
  <c r="BU67" i="95" a="1"/>
  <c r="BU67" i="95" s="1"/>
  <c r="BV67" i="95" a="1"/>
  <c r="BV67" i="95" s="1"/>
  <c r="BW67" i="95" a="1"/>
  <c r="BW67" i="95" s="1"/>
  <c r="BX67" i="95" a="1"/>
  <c r="BX67" i="95" s="1"/>
  <c r="BY67" i="95" a="1"/>
  <c r="BY67" i="95" s="1"/>
  <c r="BZ67" i="95" a="1"/>
  <c r="BZ67" i="95" s="1"/>
  <c r="CA67" i="95" a="1"/>
  <c r="CA67" i="95" s="1"/>
  <c r="CB67" i="95" a="1"/>
  <c r="CB67" i="95" s="1"/>
  <c r="CC67" i="95" a="1"/>
  <c r="CC67" i="95" s="1"/>
  <c r="CD67" i="95" a="1"/>
  <c r="CD67" i="95" s="1"/>
  <c r="CE67" i="95" a="1"/>
  <c r="CE67" i="95" s="1"/>
  <c r="CF67" i="95" a="1"/>
  <c r="CF67" i="95" s="1"/>
  <c r="CG67" i="95" a="1"/>
  <c r="CG67" i="95" s="1"/>
  <c r="CH67" i="95" a="1"/>
  <c r="CH67" i="95" s="1"/>
  <c r="CI67" i="95" a="1"/>
  <c r="CI67" i="95" s="1"/>
  <c r="CJ67" i="95" a="1"/>
  <c r="CJ67" i="95" s="1"/>
  <c r="CK67" i="95" a="1"/>
  <c r="CK67" i="95" s="1"/>
  <c r="CL67" i="95" a="1"/>
  <c r="CL67" i="95" s="1"/>
  <c r="CM67" i="95" a="1"/>
  <c r="CM67" i="95" s="1"/>
  <c r="CN67" i="95" a="1"/>
  <c r="CN67" i="95" s="1"/>
  <c r="CO67" i="95" a="1"/>
  <c r="CO67" i="95" s="1"/>
  <c r="CP67" i="95" a="1"/>
  <c r="CP67" i="95" s="1"/>
  <c r="CQ67" i="95" a="1"/>
  <c r="CQ67" i="95" s="1"/>
  <c r="CR67" i="95" a="1"/>
  <c r="CR67" i="95" s="1"/>
  <c r="CS67" i="95" a="1"/>
  <c r="CS67" i="95" s="1"/>
  <c r="CT67" i="95" a="1"/>
  <c r="CT67" i="95" s="1"/>
  <c r="CU67" i="95" a="1"/>
  <c r="CU67" i="95" s="1"/>
  <c r="CV67" i="95" a="1"/>
  <c r="CV67" i="95" s="1"/>
  <c r="CW67" i="95" a="1"/>
  <c r="CW67" i="95" s="1"/>
  <c r="CX67" i="95" a="1"/>
  <c r="CX67" i="95" s="1"/>
  <c r="CY67" i="95" a="1"/>
  <c r="CY67" i="95" s="1"/>
  <c r="E68" i="95" a="1"/>
  <c r="E68" i="95" s="1"/>
  <c r="F68" i="95" a="1"/>
  <c r="F68" i="95" s="1"/>
  <c r="G68" i="95" a="1"/>
  <c r="G68" i="95" s="1"/>
  <c r="H68" i="95" a="1"/>
  <c r="H68" i="95" s="1"/>
  <c r="I68" i="95" a="1"/>
  <c r="I68" i="95" s="1"/>
  <c r="J68" i="95" a="1"/>
  <c r="J68" i="95" s="1"/>
  <c r="K68" i="95" a="1"/>
  <c r="K68" i="95" s="1"/>
  <c r="L68" i="95" a="1"/>
  <c r="L68" i="95" s="1"/>
  <c r="M68" i="95" a="1"/>
  <c r="M68" i="95" s="1"/>
  <c r="N68" i="95" a="1"/>
  <c r="N68" i="95" s="1"/>
  <c r="O68" i="95" a="1"/>
  <c r="O68" i="95" s="1"/>
  <c r="P68" i="95" a="1"/>
  <c r="P68" i="95" s="1"/>
  <c r="Q68" i="95" a="1"/>
  <c r="Q68" i="95" s="1"/>
  <c r="R68" i="95" a="1"/>
  <c r="R68" i="95" s="1"/>
  <c r="S68" i="95" a="1"/>
  <c r="S68" i="95" s="1"/>
  <c r="T68" i="95" a="1"/>
  <c r="T68" i="95" s="1"/>
  <c r="U68" i="95" a="1"/>
  <c r="U68" i="95" s="1"/>
  <c r="V68" i="95" a="1"/>
  <c r="V68" i="95" s="1"/>
  <c r="W68" i="95" a="1"/>
  <c r="W68" i="95" s="1"/>
  <c r="X68" i="95" a="1"/>
  <c r="X68" i="95" s="1"/>
  <c r="Y68" i="95" a="1"/>
  <c r="Y68" i="95" s="1"/>
  <c r="Z68" i="95" a="1"/>
  <c r="Z68" i="95" s="1"/>
  <c r="AA68" i="95" a="1"/>
  <c r="AA68" i="95" s="1"/>
  <c r="AB68" i="95" a="1"/>
  <c r="AB68" i="95" s="1"/>
  <c r="AC68" i="95" a="1"/>
  <c r="AC68" i="95" s="1"/>
  <c r="AD68" i="95" a="1"/>
  <c r="AD68" i="95" s="1"/>
  <c r="AE68" i="95" a="1"/>
  <c r="AE68" i="95" s="1"/>
  <c r="AF68" i="95" a="1"/>
  <c r="AF68" i="95" s="1"/>
  <c r="AG68" i="95" a="1"/>
  <c r="AG68" i="95" s="1"/>
  <c r="AH68" i="95" a="1"/>
  <c r="AH68" i="95" s="1"/>
  <c r="AI68" i="95" a="1"/>
  <c r="AI68" i="95" s="1"/>
  <c r="AJ68" i="95" a="1"/>
  <c r="AJ68" i="95" s="1"/>
  <c r="AK68" i="95" a="1"/>
  <c r="AK68" i="95" s="1"/>
  <c r="AL68" i="95" a="1"/>
  <c r="AL68" i="95" s="1"/>
  <c r="AM68" i="95" a="1"/>
  <c r="AM68" i="95" s="1"/>
  <c r="AN68" i="95" a="1"/>
  <c r="AN68" i="95" s="1"/>
  <c r="AO68" i="95" a="1"/>
  <c r="AO68" i="95" s="1"/>
  <c r="AP68" i="95" a="1"/>
  <c r="AP68" i="95" s="1"/>
  <c r="AQ68" i="95" a="1"/>
  <c r="AQ68" i="95" s="1"/>
  <c r="AR68" i="95" a="1"/>
  <c r="AR68" i="95" s="1"/>
  <c r="AS68" i="95" a="1"/>
  <c r="AS68" i="95" s="1"/>
  <c r="AT68" i="95" a="1"/>
  <c r="AT68" i="95" s="1"/>
  <c r="AU68" i="95" a="1"/>
  <c r="AU68" i="95" s="1"/>
  <c r="AV68" i="95" a="1"/>
  <c r="AV68" i="95" s="1"/>
  <c r="AW68" i="95" a="1"/>
  <c r="AW68" i="95" s="1"/>
  <c r="AX68" i="95" a="1"/>
  <c r="AX68" i="95" s="1"/>
  <c r="AY68" i="95" a="1"/>
  <c r="AY68" i="95" s="1"/>
  <c r="AZ68" i="95" a="1"/>
  <c r="AZ68" i="95" s="1"/>
  <c r="BA68" i="95" a="1"/>
  <c r="BA68" i="95" s="1"/>
  <c r="BB68" i="95" a="1"/>
  <c r="BB68" i="95" s="1"/>
  <c r="BC68" i="95" a="1"/>
  <c r="BC68" i="95" s="1"/>
  <c r="BD68" i="95" a="1"/>
  <c r="BD68" i="95" s="1"/>
  <c r="BE68" i="95" a="1"/>
  <c r="BE68" i="95" s="1"/>
  <c r="BF68" i="95" a="1"/>
  <c r="BF68" i="95" s="1"/>
  <c r="BG68" i="95" a="1"/>
  <c r="BG68" i="95" s="1"/>
  <c r="BH68" i="95" a="1"/>
  <c r="BH68" i="95" s="1"/>
  <c r="BI68" i="95" a="1"/>
  <c r="BI68" i="95" s="1"/>
  <c r="BJ68" i="95" a="1"/>
  <c r="BJ68" i="95" s="1"/>
  <c r="BK68" i="95" a="1"/>
  <c r="BK68" i="95" s="1"/>
  <c r="BL68" i="95" a="1"/>
  <c r="BL68" i="95" s="1"/>
  <c r="BM68" i="95" a="1"/>
  <c r="BM68" i="95" s="1"/>
  <c r="BN68" i="95" a="1"/>
  <c r="BN68" i="95" s="1"/>
  <c r="BO68" i="95" a="1"/>
  <c r="BO68" i="95" s="1"/>
  <c r="BP68" i="95" a="1"/>
  <c r="BP68" i="95" s="1"/>
  <c r="BQ68" i="95" a="1"/>
  <c r="BQ68" i="95" s="1"/>
  <c r="BR68" i="95" a="1"/>
  <c r="BR68" i="95" s="1"/>
  <c r="BS68" i="95" a="1"/>
  <c r="BS68" i="95" s="1"/>
  <c r="BT68" i="95" a="1"/>
  <c r="BT68" i="95" s="1"/>
  <c r="BU68" i="95" a="1"/>
  <c r="BU68" i="95" s="1"/>
  <c r="BV68" i="95" a="1"/>
  <c r="BV68" i="95" s="1"/>
  <c r="BW68" i="95" a="1"/>
  <c r="BW68" i="95" s="1"/>
  <c r="BX68" i="95" a="1"/>
  <c r="BX68" i="95" s="1"/>
  <c r="BY68" i="95" a="1"/>
  <c r="BY68" i="95" s="1"/>
  <c r="BZ68" i="95" a="1"/>
  <c r="BZ68" i="95" s="1"/>
  <c r="CA68" i="95" a="1"/>
  <c r="CA68" i="95" s="1"/>
  <c r="CB68" i="95" a="1"/>
  <c r="CB68" i="95" s="1"/>
  <c r="CC68" i="95" a="1"/>
  <c r="CC68" i="95" s="1"/>
  <c r="CD68" i="95" a="1"/>
  <c r="CD68" i="95" s="1"/>
  <c r="CE68" i="95" a="1"/>
  <c r="CE68" i="95" s="1"/>
  <c r="CF68" i="95" a="1"/>
  <c r="CF68" i="95" s="1"/>
  <c r="CG68" i="95" a="1"/>
  <c r="CG68" i="95" s="1"/>
  <c r="CH68" i="95" a="1"/>
  <c r="CH68" i="95" s="1"/>
  <c r="CI68" i="95" a="1"/>
  <c r="CI68" i="95" s="1"/>
  <c r="CJ68" i="95" a="1"/>
  <c r="CJ68" i="95" s="1"/>
  <c r="CK68" i="95" a="1"/>
  <c r="CK68" i="95" s="1"/>
  <c r="CL68" i="95" a="1"/>
  <c r="CL68" i="95" s="1"/>
  <c r="CM68" i="95" a="1"/>
  <c r="CM68" i="95" s="1"/>
  <c r="CN68" i="95" a="1"/>
  <c r="CN68" i="95" s="1"/>
  <c r="CO68" i="95" a="1"/>
  <c r="CO68" i="95" s="1"/>
  <c r="CP68" i="95" a="1"/>
  <c r="CP68" i="95" s="1"/>
  <c r="CQ68" i="95" a="1"/>
  <c r="CQ68" i="95" s="1"/>
  <c r="CR68" i="95" a="1"/>
  <c r="CR68" i="95" s="1"/>
  <c r="CS68" i="95" a="1"/>
  <c r="CS68" i="95" s="1"/>
  <c r="CT68" i="95" a="1"/>
  <c r="CT68" i="95" s="1"/>
  <c r="CU68" i="95" a="1"/>
  <c r="CU68" i="95" s="1"/>
  <c r="CV68" i="95" a="1"/>
  <c r="CV68" i="95" s="1"/>
  <c r="CW68" i="95" a="1"/>
  <c r="CW68" i="95" s="1"/>
  <c r="CX68" i="95" a="1"/>
  <c r="CX68" i="95" s="1"/>
  <c r="CY68" i="95" a="1"/>
  <c r="CY68" i="95" s="1"/>
  <c r="E69" i="95" a="1"/>
  <c r="E69" i="95" s="1"/>
  <c r="F69" i="95" a="1"/>
  <c r="F69" i="95" s="1"/>
  <c r="G69" i="95" a="1"/>
  <c r="G69" i="95" s="1"/>
  <c r="H69" i="95" a="1"/>
  <c r="H69" i="95" s="1"/>
  <c r="I69" i="95" a="1"/>
  <c r="I69" i="95" s="1"/>
  <c r="J69" i="95" a="1"/>
  <c r="J69" i="95" s="1"/>
  <c r="K69" i="95" a="1"/>
  <c r="K69" i="95" s="1"/>
  <c r="L69" i="95" a="1"/>
  <c r="L69" i="95" s="1"/>
  <c r="M69" i="95" a="1"/>
  <c r="M69" i="95" s="1"/>
  <c r="N69" i="95" a="1"/>
  <c r="N69" i="95" s="1"/>
  <c r="O69" i="95" a="1"/>
  <c r="O69" i="95" s="1"/>
  <c r="P69" i="95" a="1"/>
  <c r="P69" i="95" s="1"/>
  <c r="Q69" i="95" a="1"/>
  <c r="Q69" i="95" s="1"/>
  <c r="R69" i="95" a="1"/>
  <c r="R69" i="95" s="1"/>
  <c r="S69" i="95" a="1"/>
  <c r="S69" i="95" s="1"/>
  <c r="T69" i="95" a="1"/>
  <c r="T69" i="95" s="1"/>
  <c r="U69" i="95" a="1"/>
  <c r="U69" i="95" s="1"/>
  <c r="V69" i="95" a="1"/>
  <c r="V69" i="95" s="1"/>
  <c r="W69" i="95" a="1"/>
  <c r="W69" i="95" s="1"/>
  <c r="X69" i="95" a="1"/>
  <c r="X69" i="95" s="1"/>
  <c r="Y69" i="95" a="1"/>
  <c r="Y69" i="95" s="1"/>
  <c r="Z69" i="95" a="1"/>
  <c r="Z69" i="95" s="1"/>
  <c r="AA69" i="95" a="1"/>
  <c r="AA69" i="95" s="1"/>
  <c r="AB69" i="95" a="1"/>
  <c r="AB69" i="95" s="1"/>
  <c r="AC69" i="95" a="1"/>
  <c r="AC69" i="95" s="1"/>
  <c r="AD69" i="95" a="1"/>
  <c r="AD69" i="95" s="1"/>
  <c r="AE69" i="95" a="1"/>
  <c r="AE69" i="95" s="1"/>
  <c r="AF69" i="95" a="1"/>
  <c r="AF69" i="95" s="1"/>
  <c r="AG69" i="95" a="1"/>
  <c r="AG69" i="95" s="1"/>
  <c r="AH69" i="95" a="1"/>
  <c r="AH69" i="95" s="1"/>
  <c r="AI69" i="95" a="1"/>
  <c r="AI69" i="95" s="1"/>
  <c r="AJ69" i="95" a="1"/>
  <c r="AJ69" i="95" s="1"/>
  <c r="AK69" i="95" a="1"/>
  <c r="AK69" i="95" s="1"/>
  <c r="AL69" i="95" a="1"/>
  <c r="AL69" i="95" s="1"/>
  <c r="AM69" i="95" a="1"/>
  <c r="AM69" i="95" s="1"/>
  <c r="AN69" i="95" a="1"/>
  <c r="AN69" i="95" s="1"/>
  <c r="AO69" i="95" a="1"/>
  <c r="AO69" i="95" s="1"/>
  <c r="AP69" i="95" a="1"/>
  <c r="AP69" i="95" s="1"/>
  <c r="AQ69" i="95" a="1"/>
  <c r="AQ69" i="95" s="1"/>
  <c r="AR69" i="95" a="1"/>
  <c r="AR69" i="95" s="1"/>
  <c r="AS69" i="95" a="1"/>
  <c r="AS69" i="95" s="1"/>
  <c r="AT69" i="95" a="1"/>
  <c r="AT69" i="95" s="1"/>
  <c r="AU69" i="95" a="1"/>
  <c r="AU69" i="95" s="1"/>
  <c r="AV69" i="95" a="1"/>
  <c r="AV69" i="95" s="1"/>
  <c r="AW69" i="95" a="1"/>
  <c r="AW69" i="95" s="1"/>
  <c r="AX69" i="95" a="1"/>
  <c r="AX69" i="95" s="1"/>
  <c r="AY69" i="95" a="1"/>
  <c r="AY69" i="95" s="1"/>
  <c r="AZ69" i="95" a="1"/>
  <c r="AZ69" i="95" s="1"/>
  <c r="BA69" i="95" a="1"/>
  <c r="BA69" i="95" s="1"/>
  <c r="BB69" i="95" a="1"/>
  <c r="BB69" i="95" s="1"/>
  <c r="BC69" i="95" a="1"/>
  <c r="BC69" i="95" s="1"/>
  <c r="BD69" i="95" a="1"/>
  <c r="BD69" i="95" s="1"/>
  <c r="BE69" i="95" a="1"/>
  <c r="BE69" i="95" s="1"/>
  <c r="BF69" i="95" a="1"/>
  <c r="BF69" i="95" s="1"/>
  <c r="BG69" i="95" a="1"/>
  <c r="BG69" i="95" s="1"/>
  <c r="BH69" i="95" a="1"/>
  <c r="BH69" i="95" s="1"/>
  <c r="BI69" i="95" a="1"/>
  <c r="BI69" i="95" s="1"/>
  <c r="BJ69" i="95" a="1"/>
  <c r="BJ69" i="95" s="1"/>
  <c r="BK69" i="95" a="1"/>
  <c r="BK69" i="95" s="1"/>
  <c r="BL69" i="95" a="1"/>
  <c r="BL69" i="95" s="1"/>
  <c r="BM69" i="95" a="1"/>
  <c r="BM69" i="95" s="1"/>
  <c r="BN69" i="95" a="1"/>
  <c r="BN69" i="95" s="1"/>
  <c r="BO69" i="95" a="1"/>
  <c r="BO69" i="95" s="1"/>
  <c r="BP69" i="95" a="1"/>
  <c r="BP69" i="95" s="1"/>
  <c r="BQ69" i="95" a="1"/>
  <c r="BQ69" i="95" s="1"/>
  <c r="BR69" i="95" a="1"/>
  <c r="BR69" i="95" s="1"/>
  <c r="BS69" i="95" a="1"/>
  <c r="BS69" i="95" s="1"/>
  <c r="BT69" i="95" a="1"/>
  <c r="BT69" i="95" s="1"/>
  <c r="BU69" i="95" a="1"/>
  <c r="BU69" i="95" s="1"/>
  <c r="BV69" i="95" a="1"/>
  <c r="BV69" i="95" s="1"/>
  <c r="BW69" i="95" a="1"/>
  <c r="BW69" i="95" s="1"/>
  <c r="BX69" i="95" a="1"/>
  <c r="BX69" i="95" s="1"/>
  <c r="BY69" i="95" a="1"/>
  <c r="BY69" i="95" s="1"/>
  <c r="BZ69" i="95" a="1"/>
  <c r="BZ69" i="95" s="1"/>
  <c r="CA69" i="95" a="1"/>
  <c r="CA69" i="95" s="1"/>
  <c r="CB69" i="95" a="1"/>
  <c r="CB69" i="95" s="1"/>
  <c r="CC69" i="95" a="1"/>
  <c r="CC69" i="95" s="1"/>
  <c r="CD69" i="95" a="1"/>
  <c r="CD69" i="95" s="1"/>
  <c r="CE69" i="95" a="1"/>
  <c r="CE69" i="95" s="1"/>
  <c r="CF69" i="95" a="1"/>
  <c r="CF69" i="95" s="1"/>
  <c r="CG69" i="95" a="1"/>
  <c r="CG69" i="95" s="1"/>
  <c r="CH69" i="95" a="1"/>
  <c r="CH69" i="95" s="1"/>
  <c r="CI69" i="95" a="1"/>
  <c r="CI69" i="95" s="1"/>
  <c r="CJ69" i="95" a="1"/>
  <c r="CJ69" i="95" s="1"/>
  <c r="CK69" i="95" a="1"/>
  <c r="CK69" i="95" s="1"/>
  <c r="CL69" i="95" a="1"/>
  <c r="CL69" i="95" s="1"/>
  <c r="CM69" i="95" a="1"/>
  <c r="CM69" i="95" s="1"/>
  <c r="CN69" i="95" a="1"/>
  <c r="CN69" i="95" s="1"/>
  <c r="CO69" i="95" a="1"/>
  <c r="CO69" i="95" s="1"/>
  <c r="CP69" i="95" a="1"/>
  <c r="CP69" i="95" s="1"/>
  <c r="CQ69" i="95" a="1"/>
  <c r="CQ69" i="95" s="1"/>
  <c r="CR69" i="95" a="1"/>
  <c r="CR69" i="95" s="1"/>
  <c r="CS69" i="95" a="1"/>
  <c r="CS69" i="95" s="1"/>
  <c r="CT69" i="95" a="1"/>
  <c r="CT69" i="95" s="1"/>
  <c r="CU69" i="95" a="1"/>
  <c r="CU69" i="95" s="1"/>
  <c r="CV69" i="95" a="1"/>
  <c r="CV69" i="95" s="1"/>
  <c r="CW69" i="95" a="1"/>
  <c r="CW69" i="95" s="1"/>
  <c r="CX69" i="95" a="1"/>
  <c r="CX69" i="95" s="1"/>
  <c r="CY69" i="95" a="1"/>
  <c r="CY69" i="95" s="1"/>
  <c r="E70" i="95" a="1"/>
  <c r="E70" i="95" s="1"/>
  <c r="F70" i="95" a="1"/>
  <c r="F70" i="95" s="1"/>
  <c r="G70" i="95" a="1"/>
  <c r="G70" i="95" s="1"/>
  <c r="H70" i="95" a="1"/>
  <c r="H70" i="95" s="1"/>
  <c r="I70" i="95" a="1"/>
  <c r="I70" i="95" s="1"/>
  <c r="J70" i="95" a="1"/>
  <c r="J70" i="95" s="1"/>
  <c r="K70" i="95" a="1"/>
  <c r="K70" i="95" s="1"/>
  <c r="L70" i="95" a="1"/>
  <c r="L70" i="95" s="1"/>
  <c r="M70" i="95" a="1"/>
  <c r="M70" i="95" s="1"/>
  <c r="N70" i="95" a="1"/>
  <c r="N70" i="95" s="1"/>
  <c r="O70" i="95" a="1"/>
  <c r="O70" i="95" s="1"/>
  <c r="P70" i="95" a="1"/>
  <c r="P70" i="95" s="1"/>
  <c r="Q70" i="95" a="1"/>
  <c r="Q70" i="95" s="1"/>
  <c r="R70" i="95" a="1"/>
  <c r="R70" i="95" s="1"/>
  <c r="S70" i="95" a="1"/>
  <c r="S70" i="95" s="1"/>
  <c r="T70" i="95" a="1"/>
  <c r="T70" i="95" s="1"/>
  <c r="U70" i="95" a="1"/>
  <c r="U70" i="95" s="1"/>
  <c r="V70" i="95" a="1"/>
  <c r="V70" i="95" s="1"/>
  <c r="W70" i="95" a="1"/>
  <c r="W70" i="95" s="1"/>
  <c r="X70" i="95" a="1"/>
  <c r="X70" i="95" s="1"/>
  <c r="Y70" i="95" a="1"/>
  <c r="Y70" i="95" s="1"/>
  <c r="Z70" i="95" a="1"/>
  <c r="Z70" i="95" s="1"/>
  <c r="AA70" i="95" a="1"/>
  <c r="AA70" i="95" s="1"/>
  <c r="AB70" i="95" a="1"/>
  <c r="AB70" i="95" s="1"/>
  <c r="AC70" i="95" a="1"/>
  <c r="AC70" i="95" s="1"/>
  <c r="AD70" i="95" a="1"/>
  <c r="AD70" i="95" s="1"/>
  <c r="AE70" i="95" a="1"/>
  <c r="AE70" i="95" s="1"/>
  <c r="AF70" i="95" a="1"/>
  <c r="AF70" i="95" s="1"/>
  <c r="AG70" i="95" a="1"/>
  <c r="AG70" i="95" s="1"/>
  <c r="AH70" i="95" a="1"/>
  <c r="AH70" i="95" s="1"/>
  <c r="AI70" i="95" a="1"/>
  <c r="AI70" i="95" s="1"/>
  <c r="AJ70" i="95" a="1"/>
  <c r="AJ70" i="95" s="1"/>
  <c r="AK70" i="95" a="1"/>
  <c r="AK70" i="95" s="1"/>
  <c r="AL70" i="95" a="1"/>
  <c r="AL70" i="95" s="1"/>
  <c r="AM70" i="95" a="1"/>
  <c r="AM70" i="95" s="1"/>
  <c r="AN70" i="95" a="1"/>
  <c r="AN70" i="95" s="1"/>
  <c r="AO70" i="95" a="1"/>
  <c r="AO70" i="95" s="1"/>
  <c r="AP70" i="95" a="1"/>
  <c r="AP70" i="95" s="1"/>
  <c r="AQ70" i="95" a="1"/>
  <c r="AQ70" i="95" s="1"/>
  <c r="AR70" i="95" a="1"/>
  <c r="AR70" i="95" s="1"/>
  <c r="AS70" i="95" a="1"/>
  <c r="AS70" i="95" s="1"/>
  <c r="AT70" i="95" a="1"/>
  <c r="AT70" i="95" s="1"/>
  <c r="AU70" i="95" a="1"/>
  <c r="AU70" i="95" s="1"/>
  <c r="AV70" i="95" a="1"/>
  <c r="AV70" i="95" s="1"/>
  <c r="AW70" i="95" a="1"/>
  <c r="AW70" i="95" s="1"/>
  <c r="AX70" i="95" a="1"/>
  <c r="AX70" i="95" s="1"/>
  <c r="AY70" i="95" a="1"/>
  <c r="AY70" i="95" s="1"/>
  <c r="AZ70" i="95" a="1"/>
  <c r="AZ70" i="95" s="1"/>
  <c r="BA70" i="95" a="1"/>
  <c r="BA70" i="95" s="1"/>
  <c r="BB70" i="95" a="1"/>
  <c r="BB70" i="95" s="1"/>
  <c r="BC70" i="95" a="1"/>
  <c r="BC70" i="95" s="1"/>
  <c r="BD70" i="95" a="1"/>
  <c r="BD70" i="95" s="1"/>
  <c r="BE70" i="95" a="1"/>
  <c r="BE70" i="95" s="1"/>
  <c r="BF70" i="95" a="1"/>
  <c r="BF70" i="95" s="1"/>
  <c r="BG70" i="95" a="1"/>
  <c r="BG70" i="95" s="1"/>
  <c r="BH70" i="95" a="1"/>
  <c r="BH70" i="95" s="1"/>
  <c r="BI70" i="95" a="1"/>
  <c r="BI70" i="95" s="1"/>
  <c r="BJ70" i="95" a="1"/>
  <c r="BJ70" i="95" s="1"/>
  <c r="BK70" i="95" a="1"/>
  <c r="BK70" i="95" s="1"/>
  <c r="BL70" i="95" a="1"/>
  <c r="BL70" i="95" s="1"/>
  <c r="BM70" i="95" a="1"/>
  <c r="BM70" i="95" s="1"/>
  <c r="BN70" i="95" a="1"/>
  <c r="BN70" i="95" s="1"/>
  <c r="BO70" i="95" a="1"/>
  <c r="BO70" i="95" s="1"/>
  <c r="BP70" i="95" a="1"/>
  <c r="BP70" i="95" s="1"/>
  <c r="BQ70" i="95" a="1"/>
  <c r="BQ70" i="95" s="1"/>
  <c r="BR70" i="95" a="1"/>
  <c r="BR70" i="95" s="1"/>
  <c r="BS70" i="95" a="1"/>
  <c r="BS70" i="95" s="1"/>
  <c r="BT70" i="95" a="1"/>
  <c r="BT70" i="95" s="1"/>
  <c r="BU70" i="95" a="1"/>
  <c r="BU70" i="95" s="1"/>
  <c r="BV70" i="95" a="1"/>
  <c r="BV70" i="95" s="1"/>
  <c r="BW70" i="95" a="1"/>
  <c r="BW70" i="95" s="1"/>
  <c r="BX70" i="95" a="1"/>
  <c r="BX70" i="95" s="1"/>
  <c r="BY70" i="95" a="1"/>
  <c r="BY70" i="95" s="1"/>
  <c r="BZ70" i="95" a="1"/>
  <c r="BZ70" i="95" s="1"/>
  <c r="CA70" i="95" a="1"/>
  <c r="CA70" i="95" s="1"/>
  <c r="CB70" i="95" a="1"/>
  <c r="CB70" i="95" s="1"/>
  <c r="CC70" i="95" a="1"/>
  <c r="CC70" i="95" s="1"/>
  <c r="CD70" i="95" a="1"/>
  <c r="CD70" i="95" s="1"/>
  <c r="CE70" i="95" a="1"/>
  <c r="CE70" i="95" s="1"/>
  <c r="CF70" i="95" a="1"/>
  <c r="CF70" i="95" s="1"/>
  <c r="CG70" i="95" a="1"/>
  <c r="CG70" i="95" s="1"/>
  <c r="CH70" i="95" a="1"/>
  <c r="CH70" i="95" s="1"/>
  <c r="CI70" i="95" a="1"/>
  <c r="CI70" i="95" s="1"/>
  <c r="CJ70" i="95" a="1"/>
  <c r="CJ70" i="95" s="1"/>
  <c r="CK70" i="95" a="1"/>
  <c r="CK70" i="95" s="1"/>
  <c r="CL70" i="95" a="1"/>
  <c r="CL70" i="95" s="1"/>
  <c r="CM70" i="95" a="1"/>
  <c r="CM70" i="95" s="1"/>
  <c r="CN70" i="95" a="1"/>
  <c r="CN70" i="95" s="1"/>
  <c r="CO70" i="95" a="1"/>
  <c r="CO70" i="95" s="1"/>
  <c r="CP70" i="95" a="1"/>
  <c r="CP70" i="95" s="1"/>
  <c r="CQ70" i="95" a="1"/>
  <c r="CQ70" i="95" s="1"/>
  <c r="CR70" i="95" a="1"/>
  <c r="CR70" i="95" s="1"/>
  <c r="CS70" i="95" a="1"/>
  <c r="CS70" i="95" s="1"/>
  <c r="CT70" i="95" a="1"/>
  <c r="CT70" i="95" s="1"/>
  <c r="CU70" i="95" a="1"/>
  <c r="CU70" i="95" s="1"/>
  <c r="CV70" i="95" a="1"/>
  <c r="CV70" i="95" s="1"/>
  <c r="CW70" i="95" a="1"/>
  <c r="CW70" i="95" s="1"/>
  <c r="CX70" i="95" a="1"/>
  <c r="CX70" i="95" s="1"/>
  <c r="CY70" i="95" a="1"/>
  <c r="CY70" i="95" s="1"/>
  <c r="E71" i="95" a="1"/>
  <c r="E71" i="95" s="1"/>
  <c r="F71" i="95" a="1"/>
  <c r="F71" i="95" s="1"/>
  <c r="G71" i="95" a="1"/>
  <c r="G71" i="95" s="1"/>
  <c r="H71" i="95" a="1"/>
  <c r="H71" i="95" s="1"/>
  <c r="I71" i="95" a="1"/>
  <c r="I71" i="95" s="1"/>
  <c r="J71" i="95" a="1"/>
  <c r="J71" i="95" s="1"/>
  <c r="K71" i="95" a="1"/>
  <c r="K71" i="95" s="1"/>
  <c r="L71" i="95" a="1"/>
  <c r="L71" i="95" s="1"/>
  <c r="M71" i="95" a="1"/>
  <c r="M71" i="95" s="1"/>
  <c r="N71" i="95" a="1"/>
  <c r="N71" i="95" s="1"/>
  <c r="O71" i="95" a="1"/>
  <c r="O71" i="95" s="1"/>
  <c r="P71" i="95" a="1"/>
  <c r="P71" i="95" s="1"/>
  <c r="Q71" i="95" a="1"/>
  <c r="Q71" i="95" s="1"/>
  <c r="R71" i="95" a="1"/>
  <c r="R71" i="95" s="1"/>
  <c r="S71" i="95" a="1"/>
  <c r="S71" i="95" s="1"/>
  <c r="T71" i="95" a="1"/>
  <c r="T71" i="95" s="1"/>
  <c r="U71" i="95" a="1"/>
  <c r="U71" i="95" s="1"/>
  <c r="V71" i="95" a="1"/>
  <c r="V71" i="95" s="1"/>
  <c r="W71" i="95" a="1"/>
  <c r="W71" i="95" s="1"/>
  <c r="X71" i="95" a="1"/>
  <c r="X71" i="95" s="1"/>
  <c r="Y71" i="95" a="1"/>
  <c r="Y71" i="95" s="1"/>
  <c r="Z71" i="95" a="1"/>
  <c r="Z71" i="95" s="1"/>
  <c r="AA71" i="95" a="1"/>
  <c r="AA71" i="95" s="1"/>
  <c r="AB71" i="95" a="1"/>
  <c r="AB71" i="95" s="1"/>
  <c r="AC71" i="95" a="1"/>
  <c r="AC71" i="95" s="1"/>
  <c r="AD71" i="95" a="1"/>
  <c r="AD71" i="95" s="1"/>
  <c r="AE71" i="95" a="1"/>
  <c r="AE71" i="95" s="1"/>
  <c r="AF71" i="95" a="1"/>
  <c r="AF71" i="95" s="1"/>
  <c r="AG71" i="95" a="1"/>
  <c r="AG71" i="95" s="1"/>
  <c r="AH71" i="95" a="1"/>
  <c r="AH71" i="95" s="1"/>
  <c r="AI71" i="95" a="1"/>
  <c r="AI71" i="95" s="1"/>
  <c r="AJ71" i="95" a="1"/>
  <c r="AJ71" i="95" s="1"/>
  <c r="AK71" i="95" a="1"/>
  <c r="AK71" i="95" s="1"/>
  <c r="AL71" i="95" a="1"/>
  <c r="AL71" i="95" s="1"/>
  <c r="AM71" i="95" a="1"/>
  <c r="AM71" i="95" s="1"/>
  <c r="AN71" i="95" a="1"/>
  <c r="AN71" i="95" s="1"/>
  <c r="AO71" i="95" a="1"/>
  <c r="AO71" i="95" s="1"/>
  <c r="AP71" i="95" a="1"/>
  <c r="AP71" i="95" s="1"/>
  <c r="AQ71" i="95" a="1"/>
  <c r="AQ71" i="95" s="1"/>
  <c r="AR71" i="95" a="1"/>
  <c r="AR71" i="95" s="1"/>
  <c r="AS71" i="95" a="1"/>
  <c r="AS71" i="95" s="1"/>
  <c r="AT71" i="95" a="1"/>
  <c r="AT71" i="95" s="1"/>
  <c r="AU71" i="95" a="1"/>
  <c r="AU71" i="95" s="1"/>
  <c r="AV71" i="95" a="1"/>
  <c r="AV71" i="95" s="1"/>
  <c r="AW71" i="95" a="1"/>
  <c r="AW71" i="95" s="1"/>
  <c r="AX71" i="95" a="1"/>
  <c r="AX71" i="95" s="1"/>
  <c r="AY71" i="95" a="1"/>
  <c r="AY71" i="95" s="1"/>
  <c r="AZ71" i="95" a="1"/>
  <c r="AZ71" i="95" s="1"/>
  <c r="BA71" i="95" a="1"/>
  <c r="BA71" i="95" s="1"/>
  <c r="BB71" i="95" a="1"/>
  <c r="BB71" i="95" s="1"/>
  <c r="BC71" i="95" a="1"/>
  <c r="BC71" i="95" s="1"/>
  <c r="BD71" i="95" a="1"/>
  <c r="BD71" i="95" s="1"/>
  <c r="BE71" i="95" a="1"/>
  <c r="BE71" i="95" s="1"/>
  <c r="BF71" i="95" a="1"/>
  <c r="BF71" i="95" s="1"/>
  <c r="BG71" i="95" a="1"/>
  <c r="BG71" i="95" s="1"/>
  <c r="BH71" i="95" a="1"/>
  <c r="BH71" i="95" s="1"/>
  <c r="BI71" i="95" a="1"/>
  <c r="BI71" i="95" s="1"/>
  <c r="BJ71" i="95" a="1"/>
  <c r="BJ71" i="95" s="1"/>
  <c r="BK71" i="95" a="1"/>
  <c r="BK71" i="95" s="1"/>
  <c r="BL71" i="95" a="1"/>
  <c r="BL71" i="95" s="1"/>
  <c r="BM71" i="95" a="1"/>
  <c r="BM71" i="95" s="1"/>
  <c r="BN71" i="95" a="1"/>
  <c r="BN71" i="95" s="1"/>
  <c r="BO71" i="95" a="1"/>
  <c r="BO71" i="95" s="1"/>
  <c r="BP71" i="95" a="1"/>
  <c r="BP71" i="95" s="1"/>
  <c r="BQ71" i="95" a="1"/>
  <c r="BQ71" i="95" s="1"/>
  <c r="BR71" i="95" a="1"/>
  <c r="BR71" i="95" s="1"/>
  <c r="BS71" i="95" a="1"/>
  <c r="BS71" i="95" s="1"/>
  <c r="BT71" i="95" a="1"/>
  <c r="BT71" i="95" s="1"/>
  <c r="BU71" i="95" a="1"/>
  <c r="BU71" i="95" s="1"/>
  <c r="BV71" i="95" a="1"/>
  <c r="BV71" i="95" s="1"/>
  <c r="BW71" i="95" a="1"/>
  <c r="BW71" i="95" s="1"/>
  <c r="BX71" i="95" a="1"/>
  <c r="BX71" i="95" s="1"/>
  <c r="BY71" i="95" a="1"/>
  <c r="BY71" i="95" s="1"/>
  <c r="BZ71" i="95" a="1"/>
  <c r="BZ71" i="95" s="1"/>
  <c r="CA71" i="95" a="1"/>
  <c r="CA71" i="95" s="1"/>
  <c r="CB71" i="95" a="1"/>
  <c r="CB71" i="95" s="1"/>
  <c r="CC71" i="95" a="1"/>
  <c r="CC71" i="95" s="1"/>
  <c r="CD71" i="95" a="1"/>
  <c r="CD71" i="95" s="1"/>
  <c r="CE71" i="95" a="1"/>
  <c r="CE71" i="95" s="1"/>
  <c r="CF71" i="95" a="1"/>
  <c r="CF71" i="95" s="1"/>
  <c r="CG71" i="95" a="1"/>
  <c r="CG71" i="95" s="1"/>
  <c r="CH71" i="95" a="1"/>
  <c r="CH71" i="95" s="1"/>
  <c r="CI71" i="95" a="1"/>
  <c r="CI71" i="95" s="1"/>
  <c r="CJ71" i="95" a="1"/>
  <c r="CJ71" i="95" s="1"/>
  <c r="CK71" i="95" a="1"/>
  <c r="CK71" i="95" s="1"/>
  <c r="CL71" i="95" a="1"/>
  <c r="CL71" i="95" s="1"/>
  <c r="CM71" i="95" a="1"/>
  <c r="CM71" i="95" s="1"/>
  <c r="CN71" i="95" a="1"/>
  <c r="CN71" i="95" s="1"/>
  <c r="CO71" i="95" a="1"/>
  <c r="CO71" i="95" s="1"/>
  <c r="CP71" i="95" a="1"/>
  <c r="CP71" i="95" s="1"/>
  <c r="CQ71" i="95" a="1"/>
  <c r="CQ71" i="95" s="1"/>
  <c r="CR71" i="95" a="1"/>
  <c r="CR71" i="95" s="1"/>
  <c r="CS71" i="95" a="1"/>
  <c r="CS71" i="95" s="1"/>
  <c r="CT71" i="95" a="1"/>
  <c r="CT71" i="95" s="1"/>
  <c r="CU71" i="95" a="1"/>
  <c r="CU71" i="95" s="1"/>
  <c r="CV71" i="95" a="1"/>
  <c r="CV71" i="95" s="1"/>
  <c r="CW71" i="95" a="1"/>
  <c r="CW71" i="95" s="1"/>
  <c r="CX71" i="95" a="1"/>
  <c r="CX71" i="95" s="1"/>
  <c r="CY71" i="95" a="1"/>
  <c r="CY71" i="95" s="1"/>
  <c r="E72" i="95" a="1"/>
  <c r="E72" i="95" s="1"/>
  <c r="F72" i="95" a="1"/>
  <c r="F72" i="95" s="1"/>
  <c r="G72" i="95" a="1"/>
  <c r="G72" i="95" s="1"/>
  <c r="H72" i="95" a="1"/>
  <c r="H72" i="95" s="1"/>
  <c r="I72" i="95" a="1"/>
  <c r="I72" i="95" s="1"/>
  <c r="J72" i="95" a="1"/>
  <c r="J72" i="95" s="1"/>
  <c r="K72" i="95" a="1"/>
  <c r="K72" i="95" s="1"/>
  <c r="L72" i="95" a="1"/>
  <c r="L72" i="95" s="1"/>
  <c r="M72" i="95" a="1"/>
  <c r="M72" i="95" s="1"/>
  <c r="N72" i="95" a="1"/>
  <c r="N72" i="95" s="1"/>
  <c r="O72" i="95" a="1"/>
  <c r="O72" i="95" s="1"/>
  <c r="P72" i="95" a="1"/>
  <c r="P72" i="95" s="1"/>
  <c r="Q72" i="95" a="1"/>
  <c r="Q72" i="95" s="1"/>
  <c r="R72" i="95" a="1"/>
  <c r="R72" i="95" s="1"/>
  <c r="S72" i="95" a="1"/>
  <c r="S72" i="95" s="1"/>
  <c r="T72" i="95" a="1"/>
  <c r="T72" i="95" s="1"/>
  <c r="U72" i="95" a="1"/>
  <c r="U72" i="95" s="1"/>
  <c r="V72" i="95" a="1"/>
  <c r="V72" i="95" s="1"/>
  <c r="W72" i="95" a="1"/>
  <c r="W72" i="95" s="1"/>
  <c r="X72" i="95" a="1"/>
  <c r="X72" i="95" s="1"/>
  <c r="Y72" i="95" a="1"/>
  <c r="Y72" i="95" s="1"/>
  <c r="Z72" i="95" a="1"/>
  <c r="Z72" i="95" s="1"/>
  <c r="AA72" i="95" a="1"/>
  <c r="AA72" i="95" s="1"/>
  <c r="AB72" i="95" a="1"/>
  <c r="AB72" i="95" s="1"/>
  <c r="AC72" i="95" a="1"/>
  <c r="AC72" i="95" s="1"/>
  <c r="AD72" i="95" a="1"/>
  <c r="AD72" i="95" s="1"/>
  <c r="AE72" i="95" a="1"/>
  <c r="AE72" i="95" s="1"/>
  <c r="AF72" i="95" a="1"/>
  <c r="AF72" i="95" s="1"/>
  <c r="AG72" i="95" a="1"/>
  <c r="AG72" i="95" s="1"/>
  <c r="AH72" i="95" a="1"/>
  <c r="AH72" i="95" s="1"/>
  <c r="AI72" i="95" a="1"/>
  <c r="AI72" i="95" s="1"/>
  <c r="AJ72" i="95" a="1"/>
  <c r="AJ72" i="95" s="1"/>
  <c r="AK72" i="95" a="1"/>
  <c r="AK72" i="95" s="1"/>
  <c r="AL72" i="95" a="1"/>
  <c r="AL72" i="95" s="1"/>
  <c r="AM72" i="95" a="1"/>
  <c r="AM72" i="95" s="1"/>
  <c r="AN72" i="95" a="1"/>
  <c r="AN72" i="95" s="1"/>
  <c r="AO72" i="95" a="1"/>
  <c r="AO72" i="95" s="1"/>
  <c r="AP72" i="95" a="1"/>
  <c r="AP72" i="95" s="1"/>
  <c r="AQ72" i="95" a="1"/>
  <c r="AQ72" i="95" s="1"/>
  <c r="AR72" i="95" a="1"/>
  <c r="AR72" i="95" s="1"/>
  <c r="AS72" i="95" a="1"/>
  <c r="AS72" i="95" s="1"/>
  <c r="AT72" i="95" a="1"/>
  <c r="AT72" i="95" s="1"/>
  <c r="AU72" i="95" a="1"/>
  <c r="AU72" i="95" s="1"/>
  <c r="AV72" i="95" a="1"/>
  <c r="AV72" i="95" s="1"/>
  <c r="AW72" i="95" a="1"/>
  <c r="AW72" i="95" s="1"/>
  <c r="AX72" i="95" a="1"/>
  <c r="AX72" i="95" s="1"/>
  <c r="AY72" i="95" a="1"/>
  <c r="AY72" i="95" s="1"/>
  <c r="AZ72" i="95" a="1"/>
  <c r="AZ72" i="95" s="1"/>
  <c r="BA72" i="95" a="1"/>
  <c r="BA72" i="95" s="1"/>
  <c r="BB72" i="95" a="1"/>
  <c r="BB72" i="95" s="1"/>
  <c r="BC72" i="95" a="1"/>
  <c r="BC72" i="95" s="1"/>
  <c r="BD72" i="95" a="1"/>
  <c r="BD72" i="95" s="1"/>
  <c r="BE72" i="95" a="1"/>
  <c r="BE72" i="95" s="1"/>
  <c r="BF72" i="95" a="1"/>
  <c r="BF72" i="95" s="1"/>
  <c r="BG72" i="95" a="1"/>
  <c r="BG72" i="95" s="1"/>
  <c r="BH72" i="95" a="1"/>
  <c r="BH72" i="95" s="1"/>
  <c r="BI72" i="95" a="1"/>
  <c r="BI72" i="95" s="1"/>
  <c r="BJ72" i="95" a="1"/>
  <c r="BJ72" i="95" s="1"/>
  <c r="BK72" i="95" a="1"/>
  <c r="BK72" i="95" s="1"/>
  <c r="BL72" i="95" a="1"/>
  <c r="BL72" i="95" s="1"/>
  <c r="BM72" i="95" a="1"/>
  <c r="BM72" i="95" s="1"/>
  <c r="BN72" i="95" a="1"/>
  <c r="BN72" i="95" s="1"/>
  <c r="BO72" i="95" a="1"/>
  <c r="BO72" i="95" s="1"/>
  <c r="BP72" i="95" a="1"/>
  <c r="BP72" i="95" s="1"/>
  <c r="BQ72" i="95" a="1"/>
  <c r="BQ72" i="95" s="1"/>
  <c r="BR72" i="95" a="1"/>
  <c r="BR72" i="95" s="1"/>
  <c r="BS72" i="95" a="1"/>
  <c r="BS72" i="95" s="1"/>
  <c r="BT72" i="95" a="1"/>
  <c r="BT72" i="95" s="1"/>
  <c r="BU72" i="95" a="1"/>
  <c r="BU72" i="95" s="1"/>
  <c r="BV72" i="95" a="1"/>
  <c r="BV72" i="95" s="1"/>
  <c r="BW72" i="95" a="1"/>
  <c r="BW72" i="95" s="1"/>
  <c r="BX72" i="95" a="1"/>
  <c r="BX72" i="95" s="1"/>
  <c r="BY72" i="95" a="1"/>
  <c r="BY72" i="95" s="1"/>
  <c r="BZ72" i="95" a="1"/>
  <c r="BZ72" i="95" s="1"/>
  <c r="CA72" i="95" a="1"/>
  <c r="CA72" i="95" s="1"/>
  <c r="CB72" i="95" a="1"/>
  <c r="CB72" i="95" s="1"/>
  <c r="CC72" i="95" a="1"/>
  <c r="CC72" i="95" s="1"/>
  <c r="CD72" i="95" a="1"/>
  <c r="CD72" i="95" s="1"/>
  <c r="CE72" i="95" a="1"/>
  <c r="CE72" i="95" s="1"/>
  <c r="CF72" i="95" a="1"/>
  <c r="CF72" i="95" s="1"/>
  <c r="CG72" i="95" a="1"/>
  <c r="CG72" i="95" s="1"/>
  <c r="CH72" i="95" a="1"/>
  <c r="CH72" i="95" s="1"/>
  <c r="CI72" i="95" a="1"/>
  <c r="CI72" i="95" s="1"/>
  <c r="CJ72" i="95" a="1"/>
  <c r="CJ72" i="95" s="1"/>
  <c r="CK72" i="95" a="1"/>
  <c r="CK72" i="95" s="1"/>
  <c r="CL72" i="95" a="1"/>
  <c r="CL72" i="95" s="1"/>
  <c r="CM72" i="95" a="1"/>
  <c r="CM72" i="95" s="1"/>
  <c r="CN72" i="95" a="1"/>
  <c r="CN72" i="95" s="1"/>
  <c r="CO72" i="95" a="1"/>
  <c r="CO72" i="95" s="1"/>
  <c r="CP72" i="95" a="1"/>
  <c r="CP72" i="95" s="1"/>
  <c r="CQ72" i="95" a="1"/>
  <c r="CQ72" i="95" s="1"/>
  <c r="CR72" i="95" a="1"/>
  <c r="CR72" i="95" s="1"/>
  <c r="CS72" i="95" a="1"/>
  <c r="CS72" i="95" s="1"/>
  <c r="CT72" i="95" a="1"/>
  <c r="CT72" i="95" s="1"/>
  <c r="CU72" i="95" a="1"/>
  <c r="CU72" i="95" s="1"/>
  <c r="CV72" i="95" a="1"/>
  <c r="CV72" i="95" s="1"/>
  <c r="CW72" i="95" a="1"/>
  <c r="CW72" i="95" s="1"/>
  <c r="CX72" i="95" a="1"/>
  <c r="CX72" i="95" s="1"/>
  <c r="CY72" i="95" a="1"/>
  <c r="CY72" i="95" s="1"/>
  <c r="E73" i="95" a="1"/>
  <c r="E73" i="95" s="1"/>
  <c r="F73" i="95" a="1"/>
  <c r="F73" i="95" s="1"/>
  <c r="G73" i="95" a="1"/>
  <c r="G73" i="95" s="1"/>
  <c r="H73" i="95" a="1"/>
  <c r="H73" i="95" s="1"/>
  <c r="I73" i="95" a="1"/>
  <c r="I73" i="95" s="1"/>
  <c r="J73" i="95" a="1"/>
  <c r="J73" i="95" s="1"/>
  <c r="K73" i="95" a="1"/>
  <c r="K73" i="95" s="1"/>
  <c r="L73" i="95" a="1"/>
  <c r="L73" i="95" s="1"/>
  <c r="M73" i="95" a="1"/>
  <c r="M73" i="95" s="1"/>
  <c r="N73" i="95" a="1"/>
  <c r="N73" i="95" s="1"/>
  <c r="O73" i="95" a="1"/>
  <c r="O73" i="95" s="1"/>
  <c r="P73" i="95" a="1"/>
  <c r="P73" i="95" s="1"/>
  <c r="Q73" i="95" a="1"/>
  <c r="Q73" i="95" s="1"/>
  <c r="R73" i="95" a="1"/>
  <c r="R73" i="95" s="1"/>
  <c r="S73" i="95" a="1"/>
  <c r="S73" i="95" s="1"/>
  <c r="T73" i="95" a="1"/>
  <c r="T73" i="95" s="1"/>
  <c r="U73" i="95" a="1"/>
  <c r="U73" i="95" s="1"/>
  <c r="V73" i="95" a="1"/>
  <c r="V73" i="95" s="1"/>
  <c r="W73" i="95" a="1"/>
  <c r="W73" i="95" s="1"/>
  <c r="X73" i="95" a="1"/>
  <c r="X73" i="95" s="1"/>
  <c r="Y73" i="95" a="1"/>
  <c r="Y73" i="95" s="1"/>
  <c r="Z73" i="95" a="1"/>
  <c r="Z73" i="95" s="1"/>
  <c r="AA73" i="95" a="1"/>
  <c r="AA73" i="95" s="1"/>
  <c r="AB73" i="95" a="1"/>
  <c r="AB73" i="95" s="1"/>
  <c r="AC73" i="95" a="1"/>
  <c r="AC73" i="95" s="1"/>
  <c r="AD73" i="95" a="1"/>
  <c r="AD73" i="95" s="1"/>
  <c r="AE73" i="95" a="1"/>
  <c r="AE73" i="95" s="1"/>
  <c r="AF73" i="95" a="1"/>
  <c r="AF73" i="95" s="1"/>
  <c r="AG73" i="95" a="1"/>
  <c r="AG73" i="95" s="1"/>
  <c r="AH73" i="95" a="1"/>
  <c r="AH73" i="95" s="1"/>
  <c r="AI73" i="95" a="1"/>
  <c r="AI73" i="95" s="1"/>
  <c r="AJ73" i="95" a="1"/>
  <c r="AJ73" i="95" s="1"/>
  <c r="AK73" i="95" a="1"/>
  <c r="AK73" i="95" s="1"/>
  <c r="AL73" i="95" a="1"/>
  <c r="AL73" i="95" s="1"/>
  <c r="AM73" i="95" a="1"/>
  <c r="AM73" i="95" s="1"/>
  <c r="AN73" i="95" a="1"/>
  <c r="AN73" i="95" s="1"/>
  <c r="AO73" i="95" a="1"/>
  <c r="AO73" i="95" s="1"/>
  <c r="AP73" i="95" a="1"/>
  <c r="AP73" i="95" s="1"/>
  <c r="AQ73" i="95" a="1"/>
  <c r="AQ73" i="95" s="1"/>
  <c r="AR73" i="95" a="1"/>
  <c r="AR73" i="95" s="1"/>
  <c r="AS73" i="95" a="1"/>
  <c r="AS73" i="95" s="1"/>
  <c r="AT73" i="95" a="1"/>
  <c r="AT73" i="95" s="1"/>
  <c r="AU73" i="95" a="1"/>
  <c r="AU73" i="95" s="1"/>
  <c r="AV73" i="95" a="1"/>
  <c r="AV73" i="95" s="1"/>
  <c r="AW73" i="95" a="1"/>
  <c r="AW73" i="95" s="1"/>
  <c r="AX73" i="95" a="1"/>
  <c r="AX73" i="95" s="1"/>
  <c r="AY73" i="95" a="1"/>
  <c r="AY73" i="95" s="1"/>
  <c r="AZ73" i="95" a="1"/>
  <c r="AZ73" i="95" s="1"/>
  <c r="BA73" i="95" a="1"/>
  <c r="BA73" i="95" s="1"/>
  <c r="BB73" i="95" a="1"/>
  <c r="BB73" i="95" s="1"/>
  <c r="BC73" i="95" a="1"/>
  <c r="BC73" i="95" s="1"/>
  <c r="BD73" i="95" a="1"/>
  <c r="BD73" i="95" s="1"/>
  <c r="BE73" i="95" a="1"/>
  <c r="BE73" i="95" s="1"/>
  <c r="BF73" i="95" a="1"/>
  <c r="BF73" i="95" s="1"/>
  <c r="BG73" i="95" a="1"/>
  <c r="BG73" i="95" s="1"/>
  <c r="BH73" i="95" a="1"/>
  <c r="BH73" i="95" s="1"/>
  <c r="BI73" i="95" a="1"/>
  <c r="BI73" i="95" s="1"/>
  <c r="BJ73" i="95" a="1"/>
  <c r="BJ73" i="95" s="1"/>
  <c r="BK73" i="95" a="1"/>
  <c r="BK73" i="95" s="1"/>
  <c r="BL73" i="95" a="1"/>
  <c r="BL73" i="95" s="1"/>
  <c r="BM73" i="95" a="1"/>
  <c r="BM73" i="95" s="1"/>
  <c r="BN73" i="95" a="1"/>
  <c r="BN73" i="95" s="1"/>
  <c r="BO73" i="95" a="1"/>
  <c r="BO73" i="95" s="1"/>
  <c r="BP73" i="95" a="1"/>
  <c r="BP73" i="95" s="1"/>
  <c r="BQ73" i="95" a="1"/>
  <c r="BQ73" i="95" s="1"/>
  <c r="BR73" i="95" a="1"/>
  <c r="BR73" i="95" s="1"/>
  <c r="BS73" i="95" a="1"/>
  <c r="BS73" i="95" s="1"/>
  <c r="BT73" i="95" a="1"/>
  <c r="BT73" i="95" s="1"/>
  <c r="BU73" i="95" a="1"/>
  <c r="BU73" i="95" s="1"/>
  <c r="BV73" i="95" a="1"/>
  <c r="BV73" i="95" s="1"/>
  <c r="BW73" i="95" a="1"/>
  <c r="BW73" i="95" s="1"/>
  <c r="BX73" i="95" a="1"/>
  <c r="BX73" i="95" s="1"/>
  <c r="BY73" i="95" a="1"/>
  <c r="BY73" i="95" s="1"/>
  <c r="BZ73" i="95" a="1"/>
  <c r="BZ73" i="95" s="1"/>
  <c r="CA73" i="95" a="1"/>
  <c r="CA73" i="95" s="1"/>
  <c r="CB73" i="95" a="1"/>
  <c r="CB73" i="95" s="1"/>
  <c r="CC73" i="95" a="1"/>
  <c r="CC73" i="95" s="1"/>
  <c r="CD73" i="95" a="1"/>
  <c r="CD73" i="95" s="1"/>
  <c r="CE73" i="95" a="1"/>
  <c r="CE73" i="95" s="1"/>
  <c r="CF73" i="95" a="1"/>
  <c r="CF73" i="95" s="1"/>
  <c r="CG73" i="95" a="1"/>
  <c r="CG73" i="95" s="1"/>
  <c r="CH73" i="95" a="1"/>
  <c r="CH73" i="95" s="1"/>
  <c r="CI73" i="95" a="1"/>
  <c r="CI73" i="95" s="1"/>
  <c r="CJ73" i="95" a="1"/>
  <c r="CJ73" i="95" s="1"/>
  <c r="CK73" i="95" a="1"/>
  <c r="CK73" i="95" s="1"/>
  <c r="CL73" i="95" a="1"/>
  <c r="CL73" i="95" s="1"/>
  <c r="CM73" i="95" a="1"/>
  <c r="CM73" i="95" s="1"/>
  <c r="CN73" i="95" a="1"/>
  <c r="CN73" i="95" s="1"/>
  <c r="CO73" i="95" a="1"/>
  <c r="CO73" i="95" s="1"/>
  <c r="CP73" i="95" a="1"/>
  <c r="CP73" i="95" s="1"/>
  <c r="CQ73" i="95" a="1"/>
  <c r="CQ73" i="95" s="1"/>
  <c r="CR73" i="95" a="1"/>
  <c r="CR73" i="95" s="1"/>
  <c r="CS73" i="95" a="1"/>
  <c r="CS73" i="95" s="1"/>
  <c r="CT73" i="95" a="1"/>
  <c r="CT73" i="95" s="1"/>
  <c r="CU73" i="95" a="1"/>
  <c r="CU73" i="95" s="1"/>
  <c r="CV73" i="95" a="1"/>
  <c r="CV73" i="95" s="1"/>
  <c r="CW73" i="95" a="1"/>
  <c r="CW73" i="95" s="1"/>
  <c r="CX73" i="95" a="1"/>
  <c r="CX73" i="95" s="1"/>
  <c r="CY73" i="95" a="1"/>
  <c r="CY73" i="95" s="1"/>
  <c r="E74" i="95" a="1"/>
  <c r="E74" i="95" s="1"/>
  <c r="F74" i="95" a="1"/>
  <c r="F74" i="95" s="1"/>
  <c r="G74" i="95" a="1"/>
  <c r="G74" i="95" s="1"/>
  <c r="H74" i="95" a="1"/>
  <c r="H74" i="95" s="1"/>
  <c r="I74" i="95" a="1"/>
  <c r="I74" i="95" s="1"/>
  <c r="J74" i="95" a="1"/>
  <c r="J74" i="95" s="1"/>
  <c r="K74" i="95" a="1"/>
  <c r="K74" i="95" s="1"/>
  <c r="L74" i="95" a="1"/>
  <c r="L74" i="95" s="1"/>
  <c r="M74" i="95" a="1"/>
  <c r="M74" i="95" s="1"/>
  <c r="N74" i="95" a="1"/>
  <c r="N74" i="95" s="1"/>
  <c r="O74" i="95" a="1"/>
  <c r="O74" i="95" s="1"/>
  <c r="P74" i="95" a="1"/>
  <c r="P74" i="95" s="1"/>
  <c r="Q74" i="95" a="1"/>
  <c r="Q74" i="95" s="1"/>
  <c r="R74" i="95" a="1"/>
  <c r="R74" i="95" s="1"/>
  <c r="S74" i="95" a="1"/>
  <c r="S74" i="95" s="1"/>
  <c r="T74" i="95" a="1"/>
  <c r="T74" i="95" s="1"/>
  <c r="U74" i="95" a="1"/>
  <c r="U74" i="95" s="1"/>
  <c r="V74" i="95" a="1"/>
  <c r="V74" i="95" s="1"/>
  <c r="W74" i="95" a="1"/>
  <c r="W74" i="95" s="1"/>
  <c r="X74" i="95" a="1"/>
  <c r="X74" i="95" s="1"/>
  <c r="Y74" i="95" a="1"/>
  <c r="Y74" i="95" s="1"/>
  <c r="Z74" i="95" a="1"/>
  <c r="Z74" i="95" s="1"/>
  <c r="AA74" i="95" a="1"/>
  <c r="AA74" i="95" s="1"/>
  <c r="AB74" i="95" a="1"/>
  <c r="AB74" i="95" s="1"/>
  <c r="AC74" i="95" a="1"/>
  <c r="AC74" i="95" s="1"/>
  <c r="AD74" i="95" a="1"/>
  <c r="AD74" i="95" s="1"/>
  <c r="AE74" i="95" a="1"/>
  <c r="AE74" i="95" s="1"/>
  <c r="AF74" i="95" a="1"/>
  <c r="AF74" i="95" s="1"/>
  <c r="AG74" i="95" a="1"/>
  <c r="AG74" i="95" s="1"/>
  <c r="AH74" i="95" a="1"/>
  <c r="AH74" i="95" s="1"/>
  <c r="AI74" i="95" a="1"/>
  <c r="AI74" i="95" s="1"/>
  <c r="AJ74" i="95" a="1"/>
  <c r="AJ74" i="95" s="1"/>
  <c r="AK74" i="95" a="1"/>
  <c r="AK74" i="95" s="1"/>
  <c r="AL74" i="95" a="1"/>
  <c r="AL74" i="95" s="1"/>
  <c r="AM74" i="95" a="1"/>
  <c r="AM74" i="95" s="1"/>
  <c r="AN74" i="95" a="1"/>
  <c r="AN74" i="95" s="1"/>
  <c r="AO74" i="95" a="1"/>
  <c r="AO74" i="95" s="1"/>
  <c r="AP74" i="95" a="1"/>
  <c r="AP74" i="95" s="1"/>
  <c r="AQ74" i="95" a="1"/>
  <c r="AQ74" i="95" s="1"/>
  <c r="AR74" i="95" a="1"/>
  <c r="AR74" i="95" s="1"/>
  <c r="AS74" i="95" a="1"/>
  <c r="AS74" i="95" s="1"/>
  <c r="AT74" i="95" a="1"/>
  <c r="AT74" i="95" s="1"/>
  <c r="AU74" i="95" a="1"/>
  <c r="AU74" i="95" s="1"/>
  <c r="AV74" i="95" a="1"/>
  <c r="AV74" i="95" s="1"/>
  <c r="AW74" i="95" a="1"/>
  <c r="AW74" i="95" s="1"/>
  <c r="AX74" i="95" a="1"/>
  <c r="AX74" i="95" s="1"/>
  <c r="AY74" i="95" a="1"/>
  <c r="AY74" i="95" s="1"/>
  <c r="AZ74" i="95" a="1"/>
  <c r="AZ74" i="95" s="1"/>
  <c r="BA74" i="95" a="1"/>
  <c r="BA74" i="95" s="1"/>
  <c r="BB74" i="95" a="1"/>
  <c r="BB74" i="95" s="1"/>
  <c r="BC74" i="95" a="1"/>
  <c r="BC74" i="95" s="1"/>
  <c r="BD74" i="95" a="1"/>
  <c r="BD74" i="95" s="1"/>
  <c r="BE74" i="95" a="1"/>
  <c r="BE74" i="95" s="1"/>
  <c r="BF74" i="95" a="1"/>
  <c r="BF74" i="95" s="1"/>
  <c r="BG74" i="95" a="1"/>
  <c r="BG74" i="95" s="1"/>
  <c r="BH74" i="95" a="1"/>
  <c r="BH74" i="95" s="1"/>
  <c r="BI74" i="95" a="1"/>
  <c r="BI74" i="95" s="1"/>
  <c r="BJ74" i="95" a="1"/>
  <c r="BJ74" i="95" s="1"/>
  <c r="BK74" i="95" a="1"/>
  <c r="BK74" i="95" s="1"/>
  <c r="BL74" i="95" a="1"/>
  <c r="BL74" i="95" s="1"/>
  <c r="BM74" i="95" a="1"/>
  <c r="BM74" i="95" s="1"/>
  <c r="BN74" i="95" a="1"/>
  <c r="BN74" i="95" s="1"/>
  <c r="BO74" i="95" a="1"/>
  <c r="BO74" i="95" s="1"/>
  <c r="BP74" i="95" a="1"/>
  <c r="BP74" i="95" s="1"/>
  <c r="BQ74" i="95" a="1"/>
  <c r="BQ74" i="95" s="1"/>
  <c r="BR74" i="95" a="1"/>
  <c r="BR74" i="95" s="1"/>
  <c r="BS74" i="95" a="1"/>
  <c r="BS74" i="95" s="1"/>
  <c r="BT74" i="95" a="1"/>
  <c r="BT74" i="95" s="1"/>
  <c r="BU74" i="95" a="1"/>
  <c r="BU74" i="95" s="1"/>
  <c r="BV74" i="95" a="1"/>
  <c r="BV74" i="95" s="1"/>
  <c r="BW74" i="95" a="1"/>
  <c r="BW74" i="95" s="1"/>
  <c r="BX74" i="95" a="1"/>
  <c r="BX74" i="95" s="1"/>
  <c r="BY74" i="95" a="1"/>
  <c r="BY74" i="95" s="1"/>
  <c r="BZ74" i="95" a="1"/>
  <c r="BZ74" i="95" s="1"/>
  <c r="CA74" i="95" a="1"/>
  <c r="CA74" i="95" s="1"/>
  <c r="CB74" i="95" a="1"/>
  <c r="CB74" i="95" s="1"/>
  <c r="CC74" i="95" a="1"/>
  <c r="CC74" i="95" s="1"/>
  <c r="CD74" i="95" a="1"/>
  <c r="CD74" i="95" s="1"/>
  <c r="CE74" i="95" a="1"/>
  <c r="CE74" i="95" s="1"/>
  <c r="CF74" i="95" a="1"/>
  <c r="CF74" i="95" s="1"/>
  <c r="CG74" i="95" a="1"/>
  <c r="CG74" i="95" s="1"/>
  <c r="CH74" i="95" a="1"/>
  <c r="CH74" i="95" s="1"/>
  <c r="CI74" i="95" a="1"/>
  <c r="CI74" i="95" s="1"/>
  <c r="CJ74" i="95" a="1"/>
  <c r="CJ74" i="95" s="1"/>
  <c r="CK74" i="95" a="1"/>
  <c r="CK74" i="95" s="1"/>
  <c r="CL74" i="95" a="1"/>
  <c r="CL74" i="95" s="1"/>
  <c r="CM74" i="95" a="1"/>
  <c r="CM74" i="95" s="1"/>
  <c r="CN74" i="95" a="1"/>
  <c r="CN74" i="95" s="1"/>
  <c r="CO74" i="95" a="1"/>
  <c r="CO74" i="95" s="1"/>
  <c r="CP74" i="95" a="1"/>
  <c r="CP74" i="95" s="1"/>
  <c r="CQ74" i="95" a="1"/>
  <c r="CQ74" i="95" s="1"/>
  <c r="CR74" i="95" a="1"/>
  <c r="CR74" i="95" s="1"/>
  <c r="CS74" i="95" a="1"/>
  <c r="CS74" i="95" s="1"/>
  <c r="CT74" i="95" a="1"/>
  <c r="CT74" i="95" s="1"/>
  <c r="CU74" i="95" a="1"/>
  <c r="CU74" i="95" s="1"/>
  <c r="CV74" i="95" a="1"/>
  <c r="CV74" i="95" s="1"/>
  <c r="CW74" i="95" a="1"/>
  <c r="CW74" i="95" s="1"/>
  <c r="CX74" i="95" a="1"/>
  <c r="CX74" i="95" s="1"/>
  <c r="CY74" i="95" a="1"/>
  <c r="CY74" i="95" s="1"/>
  <c r="E75" i="95" a="1"/>
  <c r="E75" i="95" s="1"/>
  <c r="F75" i="95" a="1"/>
  <c r="F75" i="95" s="1"/>
  <c r="G75" i="95" a="1"/>
  <c r="G75" i="95" s="1"/>
  <c r="H75" i="95" a="1"/>
  <c r="H75" i="95" s="1"/>
  <c r="I75" i="95" a="1"/>
  <c r="I75" i="95" s="1"/>
  <c r="J75" i="95" a="1"/>
  <c r="J75" i="95" s="1"/>
  <c r="K75" i="95" a="1"/>
  <c r="K75" i="95" s="1"/>
  <c r="L75" i="95" a="1"/>
  <c r="L75" i="95" s="1"/>
  <c r="M75" i="95" a="1"/>
  <c r="M75" i="95" s="1"/>
  <c r="N75" i="95" a="1"/>
  <c r="N75" i="95" s="1"/>
  <c r="O75" i="95" a="1"/>
  <c r="O75" i="95" s="1"/>
  <c r="P75" i="95" a="1"/>
  <c r="P75" i="95" s="1"/>
  <c r="Q75" i="95" a="1"/>
  <c r="Q75" i="95" s="1"/>
  <c r="R75" i="95" a="1"/>
  <c r="R75" i="95" s="1"/>
  <c r="S75" i="95" a="1"/>
  <c r="S75" i="95" s="1"/>
  <c r="T75" i="95" a="1"/>
  <c r="T75" i="95" s="1"/>
  <c r="U75" i="95" a="1"/>
  <c r="U75" i="95" s="1"/>
  <c r="V75" i="95" a="1"/>
  <c r="V75" i="95" s="1"/>
  <c r="W75" i="95" a="1"/>
  <c r="W75" i="95" s="1"/>
  <c r="X75" i="95" a="1"/>
  <c r="X75" i="95" s="1"/>
  <c r="Y75" i="95" a="1"/>
  <c r="Y75" i="95" s="1"/>
  <c r="Z75" i="95" a="1"/>
  <c r="Z75" i="95" s="1"/>
  <c r="AA75" i="95" a="1"/>
  <c r="AA75" i="95" s="1"/>
  <c r="AB75" i="95" a="1"/>
  <c r="AB75" i="95" s="1"/>
  <c r="AC75" i="95" a="1"/>
  <c r="AC75" i="95" s="1"/>
  <c r="AD75" i="95" a="1"/>
  <c r="AD75" i="95" s="1"/>
  <c r="AE75" i="95" a="1"/>
  <c r="AE75" i="95" s="1"/>
  <c r="AF75" i="95" a="1"/>
  <c r="AF75" i="95" s="1"/>
  <c r="AG75" i="95" a="1"/>
  <c r="AG75" i="95" s="1"/>
  <c r="AH75" i="95" a="1"/>
  <c r="AH75" i="95" s="1"/>
  <c r="AI75" i="95" a="1"/>
  <c r="AI75" i="95" s="1"/>
  <c r="AJ75" i="95" a="1"/>
  <c r="AJ75" i="95" s="1"/>
  <c r="AK75" i="95" a="1"/>
  <c r="AK75" i="95" s="1"/>
  <c r="AL75" i="95" a="1"/>
  <c r="AL75" i="95" s="1"/>
  <c r="AM75" i="95" a="1"/>
  <c r="AM75" i="95" s="1"/>
  <c r="AN75" i="95" a="1"/>
  <c r="AN75" i="95" s="1"/>
  <c r="AO75" i="95" a="1"/>
  <c r="AO75" i="95" s="1"/>
  <c r="AP75" i="95" a="1"/>
  <c r="AP75" i="95" s="1"/>
  <c r="AQ75" i="95" a="1"/>
  <c r="AQ75" i="95" s="1"/>
  <c r="AR75" i="95" a="1"/>
  <c r="AR75" i="95" s="1"/>
  <c r="AS75" i="95" a="1"/>
  <c r="AS75" i="95" s="1"/>
  <c r="AT75" i="95" a="1"/>
  <c r="AT75" i="95" s="1"/>
  <c r="AU75" i="95" a="1"/>
  <c r="AU75" i="95" s="1"/>
  <c r="AV75" i="95" a="1"/>
  <c r="AV75" i="95" s="1"/>
  <c r="AW75" i="95" a="1"/>
  <c r="AW75" i="95" s="1"/>
  <c r="AX75" i="95" a="1"/>
  <c r="AX75" i="95" s="1"/>
  <c r="AY75" i="95" a="1"/>
  <c r="AY75" i="95" s="1"/>
  <c r="AZ75" i="95" a="1"/>
  <c r="AZ75" i="95" s="1"/>
  <c r="BA75" i="95" a="1"/>
  <c r="BA75" i="95" s="1"/>
  <c r="BB75" i="95" a="1"/>
  <c r="BB75" i="95" s="1"/>
  <c r="BC75" i="95" a="1"/>
  <c r="BC75" i="95" s="1"/>
  <c r="BD75" i="95" a="1"/>
  <c r="BD75" i="95" s="1"/>
  <c r="BE75" i="95" a="1"/>
  <c r="BE75" i="95" s="1"/>
  <c r="BF75" i="95" a="1"/>
  <c r="BF75" i="95" s="1"/>
  <c r="BG75" i="95" a="1"/>
  <c r="BG75" i="95" s="1"/>
  <c r="BH75" i="95" a="1"/>
  <c r="BH75" i="95" s="1"/>
  <c r="BI75" i="95" a="1"/>
  <c r="BI75" i="95" s="1"/>
  <c r="BJ75" i="95" a="1"/>
  <c r="BJ75" i="95" s="1"/>
  <c r="BK75" i="95" a="1"/>
  <c r="BK75" i="95" s="1"/>
  <c r="BL75" i="95" a="1"/>
  <c r="BL75" i="95" s="1"/>
  <c r="BM75" i="95" a="1"/>
  <c r="BM75" i="95" s="1"/>
  <c r="BN75" i="95" a="1"/>
  <c r="BN75" i="95" s="1"/>
  <c r="BO75" i="95" a="1"/>
  <c r="BO75" i="95" s="1"/>
  <c r="BP75" i="95" a="1"/>
  <c r="BP75" i="95" s="1"/>
  <c r="BQ75" i="95" a="1"/>
  <c r="BQ75" i="95" s="1"/>
  <c r="BR75" i="95" a="1"/>
  <c r="BR75" i="95" s="1"/>
  <c r="BS75" i="95" a="1"/>
  <c r="BS75" i="95" s="1"/>
  <c r="BT75" i="95" a="1"/>
  <c r="BT75" i="95" s="1"/>
  <c r="BU75" i="95" a="1"/>
  <c r="BU75" i="95" s="1"/>
  <c r="BV75" i="95" a="1"/>
  <c r="BV75" i="95" s="1"/>
  <c r="BW75" i="95" a="1"/>
  <c r="BW75" i="95" s="1"/>
  <c r="BX75" i="95" a="1"/>
  <c r="BX75" i="95" s="1"/>
  <c r="BY75" i="95" a="1"/>
  <c r="BY75" i="95" s="1"/>
  <c r="BZ75" i="95" a="1"/>
  <c r="BZ75" i="95" s="1"/>
  <c r="CA75" i="95" a="1"/>
  <c r="CA75" i="95" s="1"/>
  <c r="CB75" i="95" a="1"/>
  <c r="CB75" i="95" s="1"/>
  <c r="CC75" i="95" a="1"/>
  <c r="CC75" i="95" s="1"/>
  <c r="CD75" i="95" a="1"/>
  <c r="CD75" i="95" s="1"/>
  <c r="CE75" i="95" a="1"/>
  <c r="CE75" i="95" s="1"/>
  <c r="CF75" i="95" a="1"/>
  <c r="CF75" i="95" s="1"/>
  <c r="CG75" i="95" a="1"/>
  <c r="CG75" i="95" s="1"/>
  <c r="CH75" i="95" a="1"/>
  <c r="CH75" i="95" s="1"/>
  <c r="CI75" i="95" a="1"/>
  <c r="CI75" i="95" s="1"/>
  <c r="CJ75" i="95" a="1"/>
  <c r="CJ75" i="95" s="1"/>
  <c r="CK75" i="95" a="1"/>
  <c r="CK75" i="95" s="1"/>
  <c r="CL75" i="95" a="1"/>
  <c r="CL75" i="95" s="1"/>
  <c r="CM75" i="95" a="1"/>
  <c r="CM75" i="95" s="1"/>
  <c r="CN75" i="95" a="1"/>
  <c r="CN75" i="95" s="1"/>
  <c r="CO75" i="95" a="1"/>
  <c r="CO75" i="95" s="1"/>
  <c r="CP75" i="95" a="1"/>
  <c r="CP75" i="95" s="1"/>
  <c r="CQ75" i="95" a="1"/>
  <c r="CQ75" i="95" s="1"/>
  <c r="CR75" i="95" a="1"/>
  <c r="CR75" i="95" s="1"/>
  <c r="CS75" i="95" a="1"/>
  <c r="CS75" i="95" s="1"/>
  <c r="CT75" i="95" a="1"/>
  <c r="CT75" i="95" s="1"/>
  <c r="CU75" i="95" a="1"/>
  <c r="CU75" i="95" s="1"/>
  <c r="CV75" i="95" a="1"/>
  <c r="CV75" i="95" s="1"/>
  <c r="CW75" i="95" a="1"/>
  <c r="CW75" i="95" s="1"/>
  <c r="CX75" i="95" a="1"/>
  <c r="CX75" i="95" s="1"/>
  <c r="CY75" i="95" a="1"/>
  <c r="CY75" i="95" s="1"/>
  <c r="E76" i="95" a="1"/>
  <c r="E76" i="95" s="1"/>
  <c r="F76" i="95" a="1"/>
  <c r="F76" i="95" s="1"/>
  <c r="G76" i="95" a="1"/>
  <c r="G76" i="95" s="1"/>
  <c r="H76" i="95" a="1"/>
  <c r="H76" i="95" s="1"/>
  <c r="I76" i="95" a="1"/>
  <c r="I76" i="95" s="1"/>
  <c r="J76" i="95" a="1"/>
  <c r="J76" i="95" s="1"/>
  <c r="K76" i="95" a="1"/>
  <c r="K76" i="95" s="1"/>
  <c r="L76" i="95" a="1"/>
  <c r="L76" i="95" s="1"/>
  <c r="M76" i="95" a="1"/>
  <c r="M76" i="95" s="1"/>
  <c r="N76" i="95" a="1"/>
  <c r="N76" i="95" s="1"/>
  <c r="O76" i="95" a="1"/>
  <c r="O76" i="95" s="1"/>
  <c r="P76" i="95" a="1"/>
  <c r="P76" i="95" s="1"/>
  <c r="Q76" i="95" a="1"/>
  <c r="Q76" i="95" s="1"/>
  <c r="R76" i="95" a="1"/>
  <c r="R76" i="95" s="1"/>
  <c r="S76" i="95" a="1"/>
  <c r="S76" i="95" s="1"/>
  <c r="T76" i="95" a="1"/>
  <c r="T76" i="95" s="1"/>
  <c r="U76" i="95" a="1"/>
  <c r="U76" i="95" s="1"/>
  <c r="V76" i="95" a="1"/>
  <c r="V76" i="95" s="1"/>
  <c r="W76" i="95" a="1"/>
  <c r="W76" i="95" s="1"/>
  <c r="X76" i="95" a="1"/>
  <c r="X76" i="95" s="1"/>
  <c r="Y76" i="95" a="1"/>
  <c r="Y76" i="95" s="1"/>
  <c r="Z76" i="95" a="1"/>
  <c r="Z76" i="95" s="1"/>
  <c r="AA76" i="95" a="1"/>
  <c r="AA76" i="95" s="1"/>
  <c r="AB76" i="95" a="1"/>
  <c r="AB76" i="95" s="1"/>
  <c r="AC76" i="95" a="1"/>
  <c r="AC76" i="95" s="1"/>
  <c r="AD76" i="95" a="1"/>
  <c r="AD76" i="95" s="1"/>
  <c r="AE76" i="95" a="1"/>
  <c r="AE76" i="95" s="1"/>
  <c r="AF76" i="95" a="1"/>
  <c r="AF76" i="95" s="1"/>
  <c r="AG76" i="95" a="1"/>
  <c r="AG76" i="95" s="1"/>
  <c r="AH76" i="95" a="1"/>
  <c r="AH76" i="95" s="1"/>
  <c r="AI76" i="95" a="1"/>
  <c r="AI76" i="95" s="1"/>
  <c r="AJ76" i="95" a="1"/>
  <c r="AJ76" i="95" s="1"/>
  <c r="AK76" i="95" a="1"/>
  <c r="AK76" i="95" s="1"/>
  <c r="AL76" i="95" a="1"/>
  <c r="AL76" i="95" s="1"/>
  <c r="AM76" i="95" a="1"/>
  <c r="AM76" i="95" s="1"/>
  <c r="AN76" i="95" a="1"/>
  <c r="AN76" i="95" s="1"/>
  <c r="AO76" i="95" a="1"/>
  <c r="AO76" i="95" s="1"/>
  <c r="AP76" i="95" a="1"/>
  <c r="AP76" i="95" s="1"/>
  <c r="AQ76" i="95" a="1"/>
  <c r="AQ76" i="95" s="1"/>
  <c r="AR76" i="95" a="1"/>
  <c r="AR76" i="95" s="1"/>
  <c r="AS76" i="95" a="1"/>
  <c r="AS76" i="95" s="1"/>
  <c r="AT76" i="95" a="1"/>
  <c r="AT76" i="95" s="1"/>
  <c r="AU76" i="95" a="1"/>
  <c r="AU76" i="95" s="1"/>
  <c r="AV76" i="95" a="1"/>
  <c r="AV76" i="95" s="1"/>
  <c r="AW76" i="95" a="1"/>
  <c r="AW76" i="95" s="1"/>
  <c r="AX76" i="95" a="1"/>
  <c r="AX76" i="95" s="1"/>
  <c r="AY76" i="95" a="1"/>
  <c r="AY76" i="95" s="1"/>
  <c r="AZ76" i="95" a="1"/>
  <c r="AZ76" i="95" s="1"/>
  <c r="BA76" i="95" a="1"/>
  <c r="BA76" i="95" s="1"/>
  <c r="BB76" i="95" a="1"/>
  <c r="BB76" i="95" s="1"/>
  <c r="BC76" i="95" a="1"/>
  <c r="BC76" i="95" s="1"/>
  <c r="BD76" i="95" a="1"/>
  <c r="BD76" i="95" s="1"/>
  <c r="BE76" i="95" a="1"/>
  <c r="BE76" i="95" s="1"/>
  <c r="BF76" i="95" a="1"/>
  <c r="BF76" i="95" s="1"/>
  <c r="BG76" i="95" a="1"/>
  <c r="BG76" i="95" s="1"/>
  <c r="BH76" i="95" a="1"/>
  <c r="BH76" i="95" s="1"/>
  <c r="BI76" i="95" a="1"/>
  <c r="BI76" i="95" s="1"/>
  <c r="BJ76" i="95" a="1"/>
  <c r="BJ76" i="95" s="1"/>
  <c r="BK76" i="95" a="1"/>
  <c r="BK76" i="95" s="1"/>
  <c r="BL76" i="95" a="1"/>
  <c r="BL76" i="95" s="1"/>
  <c r="BM76" i="95" a="1"/>
  <c r="BM76" i="95" s="1"/>
  <c r="BN76" i="95" a="1"/>
  <c r="BN76" i="95" s="1"/>
  <c r="BO76" i="95" a="1"/>
  <c r="BO76" i="95" s="1"/>
  <c r="BP76" i="95" a="1"/>
  <c r="BP76" i="95" s="1"/>
  <c r="BQ76" i="95" a="1"/>
  <c r="BQ76" i="95" s="1"/>
  <c r="BR76" i="95" a="1"/>
  <c r="BR76" i="95" s="1"/>
  <c r="BS76" i="95" a="1"/>
  <c r="BS76" i="95" s="1"/>
  <c r="BT76" i="95" a="1"/>
  <c r="BT76" i="95" s="1"/>
  <c r="BU76" i="95" a="1"/>
  <c r="BU76" i="95" s="1"/>
  <c r="BV76" i="95" a="1"/>
  <c r="BV76" i="95" s="1"/>
  <c r="BW76" i="95" a="1"/>
  <c r="BW76" i="95" s="1"/>
  <c r="BX76" i="95" a="1"/>
  <c r="BX76" i="95" s="1"/>
  <c r="BY76" i="95" a="1"/>
  <c r="BY76" i="95" s="1"/>
  <c r="BZ76" i="95" a="1"/>
  <c r="BZ76" i="95" s="1"/>
  <c r="CA76" i="95" a="1"/>
  <c r="CA76" i="95" s="1"/>
  <c r="CB76" i="95" a="1"/>
  <c r="CB76" i="95" s="1"/>
  <c r="CC76" i="95" a="1"/>
  <c r="CC76" i="95" s="1"/>
  <c r="CD76" i="95" a="1"/>
  <c r="CD76" i="95" s="1"/>
  <c r="CE76" i="95" a="1"/>
  <c r="CE76" i="95" s="1"/>
  <c r="CF76" i="95" a="1"/>
  <c r="CF76" i="95" s="1"/>
  <c r="CG76" i="95" a="1"/>
  <c r="CG76" i="95" s="1"/>
  <c r="CH76" i="95" a="1"/>
  <c r="CH76" i="95" s="1"/>
  <c r="CI76" i="95" a="1"/>
  <c r="CI76" i="95" s="1"/>
  <c r="CJ76" i="95" a="1"/>
  <c r="CJ76" i="95" s="1"/>
  <c r="CK76" i="95" a="1"/>
  <c r="CK76" i="95" s="1"/>
  <c r="CL76" i="95" a="1"/>
  <c r="CL76" i="95" s="1"/>
  <c r="CM76" i="95" a="1"/>
  <c r="CM76" i="95" s="1"/>
  <c r="CN76" i="95" a="1"/>
  <c r="CN76" i="95" s="1"/>
  <c r="CO76" i="95" a="1"/>
  <c r="CO76" i="95" s="1"/>
  <c r="CP76" i="95" a="1"/>
  <c r="CP76" i="95" s="1"/>
  <c r="CQ76" i="95" a="1"/>
  <c r="CQ76" i="95" s="1"/>
  <c r="CR76" i="95" a="1"/>
  <c r="CR76" i="95" s="1"/>
  <c r="CS76" i="95" a="1"/>
  <c r="CS76" i="95" s="1"/>
  <c r="CT76" i="95" a="1"/>
  <c r="CT76" i="95" s="1"/>
  <c r="CU76" i="95" a="1"/>
  <c r="CU76" i="95" s="1"/>
  <c r="CV76" i="95" a="1"/>
  <c r="CV76" i="95" s="1"/>
  <c r="CW76" i="95" a="1"/>
  <c r="CW76" i="95" s="1"/>
  <c r="CX76" i="95" a="1"/>
  <c r="CX76" i="95" s="1"/>
  <c r="CY76" i="95" a="1"/>
  <c r="CY76" i="95" s="1"/>
  <c r="E77" i="95" a="1"/>
  <c r="E77" i="95" s="1"/>
  <c r="F77" i="95" a="1"/>
  <c r="F77" i="95" s="1"/>
  <c r="G77" i="95" a="1"/>
  <c r="G77" i="95" s="1"/>
  <c r="H77" i="95" a="1"/>
  <c r="H77" i="95" s="1"/>
  <c r="I77" i="95" a="1"/>
  <c r="I77" i="95" s="1"/>
  <c r="J77" i="95" a="1"/>
  <c r="J77" i="95" s="1"/>
  <c r="K77" i="95" a="1"/>
  <c r="K77" i="95" s="1"/>
  <c r="L77" i="95" a="1"/>
  <c r="L77" i="95" s="1"/>
  <c r="M77" i="95" a="1"/>
  <c r="M77" i="95" s="1"/>
  <c r="N77" i="95" a="1"/>
  <c r="N77" i="95" s="1"/>
  <c r="O77" i="95" a="1"/>
  <c r="O77" i="95" s="1"/>
  <c r="P77" i="95" a="1"/>
  <c r="P77" i="95" s="1"/>
  <c r="Q77" i="95" a="1"/>
  <c r="Q77" i="95" s="1"/>
  <c r="R77" i="95" a="1"/>
  <c r="R77" i="95" s="1"/>
  <c r="S77" i="95" a="1"/>
  <c r="S77" i="95" s="1"/>
  <c r="T77" i="95" a="1"/>
  <c r="T77" i="95" s="1"/>
  <c r="U77" i="95" a="1"/>
  <c r="U77" i="95" s="1"/>
  <c r="V77" i="95" a="1"/>
  <c r="V77" i="95" s="1"/>
  <c r="W77" i="95" a="1"/>
  <c r="W77" i="95" s="1"/>
  <c r="X77" i="95" a="1"/>
  <c r="X77" i="95" s="1"/>
  <c r="Y77" i="95" a="1"/>
  <c r="Y77" i="95" s="1"/>
  <c r="Z77" i="95" a="1"/>
  <c r="Z77" i="95" s="1"/>
  <c r="AA77" i="95" a="1"/>
  <c r="AA77" i="95" s="1"/>
  <c r="AB77" i="95" a="1"/>
  <c r="AB77" i="95" s="1"/>
  <c r="AC77" i="95" a="1"/>
  <c r="AC77" i="95" s="1"/>
  <c r="AD77" i="95" a="1"/>
  <c r="AD77" i="95" s="1"/>
  <c r="AE77" i="95" a="1"/>
  <c r="AE77" i="95" s="1"/>
  <c r="AF77" i="95" a="1"/>
  <c r="AF77" i="95" s="1"/>
  <c r="AG77" i="95" a="1"/>
  <c r="AG77" i="95" s="1"/>
  <c r="AH77" i="95" a="1"/>
  <c r="AH77" i="95" s="1"/>
  <c r="AI77" i="95" a="1"/>
  <c r="AI77" i="95" s="1"/>
  <c r="AJ77" i="95" a="1"/>
  <c r="AJ77" i="95" s="1"/>
  <c r="AK77" i="95" a="1"/>
  <c r="AK77" i="95" s="1"/>
  <c r="AL77" i="95" a="1"/>
  <c r="AL77" i="95" s="1"/>
  <c r="AM77" i="95" a="1"/>
  <c r="AM77" i="95" s="1"/>
  <c r="AN77" i="95" a="1"/>
  <c r="AN77" i="95" s="1"/>
  <c r="AO77" i="95" a="1"/>
  <c r="AO77" i="95" s="1"/>
  <c r="AP77" i="95" a="1"/>
  <c r="AP77" i="95" s="1"/>
  <c r="AQ77" i="95" a="1"/>
  <c r="AQ77" i="95" s="1"/>
  <c r="AR77" i="95" a="1"/>
  <c r="AR77" i="95" s="1"/>
  <c r="AS77" i="95" a="1"/>
  <c r="AS77" i="95" s="1"/>
  <c r="AT77" i="95" a="1"/>
  <c r="AT77" i="95" s="1"/>
  <c r="AU77" i="95" a="1"/>
  <c r="AU77" i="95" s="1"/>
  <c r="AV77" i="95" a="1"/>
  <c r="AV77" i="95" s="1"/>
  <c r="AW77" i="95" a="1"/>
  <c r="AW77" i="95" s="1"/>
  <c r="AX77" i="95" a="1"/>
  <c r="AX77" i="95" s="1"/>
  <c r="AY77" i="95" a="1"/>
  <c r="AY77" i="95" s="1"/>
  <c r="AZ77" i="95" a="1"/>
  <c r="AZ77" i="95" s="1"/>
  <c r="BA77" i="95" a="1"/>
  <c r="BA77" i="95" s="1"/>
  <c r="BB77" i="95" a="1"/>
  <c r="BB77" i="95" s="1"/>
  <c r="BC77" i="95" a="1"/>
  <c r="BC77" i="95" s="1"/>
  <c r="BD77" i="95" a="1"/>
  <c r="BD77" i="95" s="1"/>
  <c r="BE77" i="95" a="1"/>
  <c r="BE77" i="95" s="1"/>
  <c r="BF77" i="95" a="1"/>
  <c r="BF77" i="95" s="1"/>
  <c r="BG77" i="95" a="1"/>
  <c r="BG77" i="95" s="1"/>
  <c r="BH77" i="95" a="1"/>
  <c r="BH77" i="95" s="1"/>
  <c r="BI77" i="95" a="1"/>
  <c r="BI77" i="95" s="1"/>
  <c r="BJ77" i="95" a="1"/>
  <c r="BJ77" i="95" s="1"/>
  <c r="BK77" i="95" a="1"/>
  <c r="BK77" i="95" s="1"/>
  <c r="BL77" i="95" a="1"/>
  <c r="BL77" i="95" s="1"/>
  <c r="BM77" i="95" a="1"/>
  <c r="BM77" i="95" s="1"/>
  <c r="BN77" i="95" a="1"/>
  <c r="BN77" i="95" s="1"/>
  <c r="BO77" i="95" a="1"/>
  <c r="BO77" i="95" s="1"/>
  <c r="BP77" i="95" a="1"/>
  <c r="BP77" i="95" s="1"/>
  <c r="BQ77" i="95" a="1"/>
  <c r="BQ77" i="95" s="1"/>
  <c r="BR77" i="95" a="1"/>
  <c r="BR77" i="95" s="1"/>
  <c r="BS77" i="95" a="1"/>
  <c r="BS77" i="95" s="1"/>
  <c r="BT77" i="95" a="1"/>
  <c r="BT77" i="95" s="1"/>
  <c r="BU77" i="95" a="1"/>
  <c r="BU77" i="95" s="1"/>
  <c r="BV77" i="95" a="1"/>
  <c r="BV77" i="95" s="1"/>
  <c r="BW77" i="95" a="1"/>
  <c r="BW77" i="95" s="1"/>
  <c r="BX77" i="95" a="1"/>
  <c r="BX77" i="95" s="1"/>
  <c r="BY77" i="95" a="1"/>
  <c r="BY77" i="95" s="1"/>
  <c r="BZ77" i="95" a="1"/>
  <c r="BZ77" i="95" s="1"/>
  <c r="CA77" i="95" a="1"/>
  <c r="CA77" i="95" s="1"/>
  <c r="CB77" i="95" a="1"/>
  <c r="CB77" i="95" s="1"/>
  <c r="CC77" i="95" a="1"/>
  <c r="CC77" i="95" s="1"/>
  <c r="CD77" i="95" a="1"/>
  <c r="CD77" i="95" s="1"/>
  <c r="CE77" i="95" a="1"/>
  <c r="CE77" i="95" s="1"/>
  <c r="CF77" i="95" a="1"/>
  <c r="CF77" i="95" s="1"/>
  <c r="CG77" i="95" a="1"/>
  <c r="CG77" i="95" s="1"/>
  <c r="CH77" i="95" a="1"/>
  <c r="CH77" i="95" s="1"/>
  <c r="CI77" i="95" a="1"/>
  <c r="CI77" i="95" s="1"/>
  <c r="CJ77" i="95" a="1"/>
  <c r="CJ77" i="95" s="1"/>
  <c r="CK77" i="95" a="1"/>
  <c r="CK77" i="95" s="1"/>
  <c r="CL77" i="95" a="1"/>
  <c r="CL77" i="95" s="1"/>
  <c r="CM77" i="95" a="1"/>
  <c r="CM77" i="95" s="1"/>
  <c r="CN77" i="95" a="1"/>
  <c r="CN77" i="95" s="1"/>
  <c r="CO77" i="95" a="1"/>
  <c r="CO77" i="95" s="1"/>
  <c r="CP77" i="95" a="1"/>
  <c r="CP77" i="95" s="1"/>
  <c r="CQ77" i="95" a="1"/>
  <c r="CQ77" i="95" s="1"/>
  <c r="CR77" i="95" a="1"/>
  <c r="CR77" i="95" s="1"/>
  <c r="CS77" i="95" a="1"/>
  <c r="CS77" i="95" s="1"/>
  <c r="CT77" i="95" a="1"/>
  <c r="CT77" i="95" s="1"/>
  <c r="CU77" i="95" a="1"/>
  <c r="CU77" i="95" s="1"/>
  <c r="CV77" i="95" a="1"/>
  <c r="CV77" i="95" s="1"/>
  <c r="CW77" i="95" a="1"/>
  <c r="CW77" i="95" s="1"/>
  <c r="CX77" i="95" a="1"/>
  <c r="CX77" i="95" s="1"/>
  <c r="CY77" i="95" a="1"/>
  <c r="CY77" i="95" s="1"/>
  <c r="E78" i="95" a="1"/>
  <c r="E78" i="95" s="1"/>
  <c r="F78" i="95" a="1"/>
  <c r="F78" i="95" s="1"/>
  <c r="G78" i="95" a="1"/>
  <c r="G78" i="95" s="1"/>
  <c r="H78" i="95" a="1"/>
  <c r="H78" i="95" s="1"/>
  <c r="I78" i="95" a="1"/>
  <c r="I78" i="95" s="1"/>
  <c r="J78" i="95" a="1"/>
  <c r="J78" i="95" s="1"/>
  <c r="K78" i="95" a="1"/>
  <c r="K78" i="95" s="1"/>
  <c r="L78" i="95" a="1"/>
  <c r="L78" i="95" s="1"/>
  <c r="M78" i="95" a="1"/>
  <c r="M78" i="95" s="1"/>
  <c r="N78" i="95" a="1"/>
  <c r="N78" i="95" s="1"/>
  <c r="O78" i="95" a="1"/>
  <c r="O78" i="95" s="1"/>
  <c r="P78" i="95" a="1"/>
  <c r="P78" i="95" s="1"/>
  <c r="Q78" i="95" a="1"/>
  <c r="Q78" i="95" s="1"/>
  <c r="R78" i="95" a="1"/>
  <c r="R78" i="95" s="1"/>
  <c r="S78" i="95" a="1"/>
  <c r="S78" i="95" s="1"/>
  <c r="T78" i="95" a="1"/>
  <c r="T78" i="95" s="1"/>
  <c r="U78" i="95" a="1"/>
  <c r="U78" i="95" s="1"/>
  <c r="V78" i="95" a="1"/>
  <c r="V78" i="95" s="1"/>
  <c r="W78" i="95" a="1"/>
  <c r="W78" i="95" s="1"/>
  <c r="X78" i="95" a="1"/>
  <c r="X78" i="95" s="1"/>
  <c r="Y78" i="95" a="1"/>
  <c r="Y78" i="95" s="1"/>
  <c r="Z78" i="95" a="1"/>
  <c r="Z78" i="95" s="1"/>
  <c r="AA78" i="95" a="1"/>
  <c r="AA78" i="95" s="1"/>
  <c r="AB78" i="95" a="1"/>
  <c r="AB78" i="95" s="1"/>
  <c r="AC78" i="95" a="1"/>
  <c r="AC78" i="95" s="1"/>
  <c r="AD78" i="95" a="1"/>
  <c r="AD78" i="95" s="1"/>
  <c r="AE78" i="95" a="1"/>
  <c r="AE78" i="95" s="1"/>
  <c r="AF78" i="95" a="1"/>
  <c r="AF78" i="95" s="1"/>
  <c r="AG78" i="95" a="1"/>
  <c r="AG78" i="95" s="1"/>
  <c r="AH78" i="95" a="1"/>
  <c r="AH78" i="95" s="1"/>
  <c r="AI78" i="95" a="1"/>
  <c r="AI78" i="95" s="1"/>
  <c r="AJ78" i="95" a="1"/>
  <c r="AJ78" i="95" s="1"/>
  <c r="AK78" i="95" a="1"/>
  <c r="AK78" i="95" s="1"/>
  <c r="AL78" i="95" a="1"/>
  <c r="AL78" i="95" s="1"/>
  <c r="AM78" i="95" a="1"/>
  <c r="AM78" i="95" s="1"/>
  <c r="AN78" i="95" a="1"/>
  <c r="AN78" i="95" s="1"/>
  <c r="AO78" i="95" a="1"/>
  <c r="AO78" i="95" s="1"/>
  <c r="AP78" i="95" a="1"/>
  <c r="AP78" i="95" s="1"/>
  <c r="AQ78" i="95" a="1"/>
  <c r="AQ78" i="95" s="1"/>
  <c r="AR78" i="95" a="1"/>
  <c r="AR78" i="95" s="1"/>
  <c r="AS78" i="95" a="1"/>
  <c r="AS78" i="95" s="1"/>
  <c r="AT78" i="95" a="1"/>
  <c r="AT78" i="95" s="1"/>
  <c r="AU78" i="95" a="1"/>
  <c r="AU78" i="95" s="1"/>
  <c r="AV78" i="95" a="1"/>
  <c r="AV78" i="95" s="1"/>
  <c r="AW78" i="95" a="1"/>
  <c r="AW78" i="95" s="1"/>
  <c r="AX78" i="95" a="1"/>
  <c r="AX78" i="95" s="1"/>
  <c r="AY78" i="95" a="1"/>
  <c r="AY78" i="95" s="1"/>
  <c r="AZ78" i="95" a="1"/>
  <c r="AZ78" i="95" s="1"/>
  <c r="BA78" i="95" a="1"/>
  <c r="BA78" i="95" s="1"/>
  <c r="BB78" i="95" a="1"/>
  <c r="BB78" i="95" s="1"/>
  <c r="BC78" i="95" a="1"/>
  <c r="BC78" i="95" s="1"/>
  <c r="BD78" i="95" a="1"/>
  <c r="BD78" i="95" s="1"/>
  <c r="BE78" i="95" a="1"/>
  <c r="BE78" i="95" s="1"/>
  <c r="BF78" i="95" a="1"/>
  <c r="BF78" i="95" s="1"/>
  <c r="BG78" i="95" a="1"/>
  <c r="BG78" i="95" s="1"/>
  <c r="BH78" i="95" a="1"/>
  <c r="BH78" i="95" s="1"/>
  <c r="BI78" i="95" a="1"/>
  <c r="BI78" i="95" s="1"/>
  <c r="BJ78" i="95" a="1"/>
  <c r="BJ78" i="95" s="1"/>
  <c r="BK78" i="95" a="1"/>
  <c r="BK78" i="95" s="1"/>
  <c r="BL78" i="95" a="1"/>
  <c r="BL78" i="95" s="1"/>
  <c r="BM78" i="95" a="1"/>
  <c r="BM78" i="95" s="1"/>
  <c r="BN78" i="95" a="1"/>
  <c r="BN78" i="95" s="1"/>
  <c r="BO78" i="95" a="1"/>
  <c r="BO78" i="95" s="1"/>
  <c r="BP78" i="95" a="1"/>
  <c r="BP78" i="95" s="1"/>
  <c r="BQ78" i="95" a="1"/>
  <c r="BQ78" i="95" s="1"/>
  <c r="BR78" i="95" a="1"/>
  <c r="BR78" i="95" s="1"/>
  <c r="BS78" i="95" a="1"/>
  <c r="BS78" i="95" s="1"/>
  <c r="BT78" i="95" a="1"/>
  <c r="BT78" i="95" s="1"/>
  <c r="BU78" i="95" a="1"/>
  <c r="BU78" i="95" s="1"/>
  <c r="BV78" i="95" a="1"/>
  <c r="BV78" i="95" s="1"/>
  <c r="BW78" i="95" a="1"/>
  <c r="BW78" i="95" s="1"/>
  <c r="BX78" i="95" a="1"/>
  <c r="BX78" i="95" s="1"/>
  <c r="BY78" i="95" a="1"/>
  <c r="BY78" i="95" s="1"/>
  <c r="BZ78" i="95" a="1"/>
  <c r="BZ78" i="95" s="1"/>
  <c r="CA78" i="95" a="1"/>
  <c r="CA78" i="95" s="1"/>
  <c r="CB78" i="95" a="1"/>
  <c r="CB78" i="95" s="1"/>
  <c r="CC78" i="95" a="1"/>
  <c r="CC78" i="95" s="1"/>
  <c r="CD78" i="95" a="1"/>
  <c r="CD78" i="95" s="1"/>
  <c r="CE78" i="95" a="1"/>
  <c r="CE78" i="95" s="1"/>
  <c r="CF78" i="95" a="1"/>
  <c r="CF78" i="95" s="1"/>
  <c r="CG78" i="95" a="1"/>
  <c r="CG78" i="95" s="1"/>
  <c r="CH78" i="95" a="1"/>
  <c r="CH78" i="95" s="1"/>
  <c r="CI78" i="95" a="1"/>
  <c r="CI78" i="95" s="1"/>
  <c r="CJ78" i="95" a="1"/>
  <c r="CJ78" i="95" s="1"/>
  <c r="CK78" i="95" a="1"/>
  <c r="CK78" i="95" s="1"/>
  <c r="CL78" i="95" a="1"/>
  <c r="CL78" i="95" s="1"/>
  <c r="CM78" i="95" a="1"/>
  <c r="CM78" i="95" s="1"/>
  <c r="CN78" i="95" a="1"/>
  <c r="CN78" i="95" s="1"/>
  <c r="CO78" i="95" a="1"/>
  <c r="CO78" i="95" s="1"/>
  <c r="CP78" i="95" a="1"/>
  <c r="CP78" i="95" s="1"/>
  <c r="CQ78" i="95" a="1"/>
  <c r="CQ78" i="95" s="1"/>
  <c r="CR78" i="95" a="1"/>
  <c r="CR78" i="95" s="1"/>
  <c r="CS78" i="95" a="1"/>
  <c r="CS78" i="95" s="1"/>
  <c r="CT78" i="95" a="1"/>
  <c r="CT78" i="95" s="1"/>
  <c r="CU78" i="95" a="1"/>
  <c r="CU78" i="95" s="1"/>
  <c r="CV78" i="95" a="1"/>
  <c r="CV78" i="95" s="1"/>
  <c r="CW78" i="95" a="1"/>
  <c r="CW78" i="95" s="1"/>
  <c r="CX78" i="95" a="1"/>
  <c r="CX78" i="95" s="1"/>
  <c r="CY78" i="95" a="1"/>
  <c r="CY78" i="95" s="1"/>
  <c r="E79" i="95" a="1"/>
  <c r="E79" i="95" s="1"/>
  <c r="F79" i="95" a="1"/>
  <c r="F79" i="95" s="1"/>
  <c r="G79" i="95" a="1"/>
  <c r="G79" i="95" s="1"/>
  <c r="H79" i="95" a="1"/>
  <c r="H79" i="95" s="1"/>
  <c r="I79" i="95" a="1"/>
  <c r="I79" i="95" s="1"/>
  <c r="J79" i="95" a="1"/>
  <c r="J79" i="95" s="1"/>
  <c r="K79" i="95" a="1"/>
  <c r="K79" i="95" s="1"/>
  <c r="L79" i="95" a="1"/>
  <c r="L79" i="95" s="1"/>
  <c r="M79" i="95" a="1"/>
  <c r="M79" i="95" s="1"/>
  <c r="N79" i="95" a="1"/>
  <c r="N79" i="95" s="1"/>
  <c r="O79" i="95" a="1"/>
  <c r="O79" i="95" s="1"/>
  <c r="P79" i="95" a="1"/>
  <c r="P79" i="95" s="1"/>
  <c r="Q79" i="95" a="1"/>
  <c r="Q79" i="95" s="1"/>
  <c r="R79" i="95" a="1"/>
  <c r="R79" i="95" s="1"/>
  <c r="S79" i="95" a="1"/>
  <c r="S79" i="95" s="1"/>
  <c r="T79" i="95" a="1"/>
  <c r="T79" i="95" s="1"/>
  <c r="U79" i="95" a="1"/>
  <c r="U79" i="95" s="1"/>
  <c r="V79" i="95" a="1"/>
  <c r="V79" i="95" s="1"/>
  <c r="W79" i="95" a="1"/>
  <c r="W79" i="95" s="1"/>
  <c r="X79" i="95" a="1"/>
  <c r="X79" i="95" s="1"/>
  <c r="Y79" i="95" a="1"/>
  <c r="Y79" i="95" s="1"/>
  <c r="Z79" i="95" a="1"/>
  <c r="Z79" i="95" s="1"/>
  <c r="AA79" i="95" a="1"/>
  <c r="AA79" i="95" s="1"/>
  <c r="AB79" i="95" a="1"/>
  <c r="AB79" i="95" s="1"/>
  <c r="AC79" i="95" a="1"/>
  <c r="AC79" i="95" s="1"/>
  <c r="AD79" i="95" a="1"/>
  <c r="AD79" i="95" s="1"/>
  <c r="AE79" i="95" a="1"/>
  <c r="AE79" i="95" s="1"/>
  <c r="AF79" i="95" a="1"/>
  <c r="AF79" i="95" s="1"/>
  <c r="AG79" i="95" a="1"/>
  <c r="AG79" i="95" s="1"/>
  <c r="AH79" i="95" a="1"/>
  <c r="AH79" i="95" s="1"/>
  <c r="AI79" i="95" a="1"/>
  <c r="AI79" i="95" s="1"/>
  <c r="AJ79" i="95" a="1"/>
  <c r="AJ79" i="95" s="1"/>
  <c r="AK79" i="95" a="1"/>
  <c r="AK79" i="95" s="1"/>
  <c r="AL79" i="95" a="1"/>
  <c r="AL79" i="95" s="1"/>
  <c r="AM79" i="95" a="1"/>
  <c r="AM79" i="95" s="1"/>
  <c r="AN79" i="95" a="1"/>
  <c r="AN79" i="95" s="1"/>
  <c r="AO79" i="95" a="1"/>
  <c r="AO79" i="95" s="1"/>
  <c r="AP79" i="95" a="1"/>
  <c r="AP79" i="95" s="1"/>
  <c r="AQ79" i="95" a="1"/>
  <c r="AQ79" i="95" s="1"/>
  <c r="AR79" i="95" a="1"/>
  <c r="AR79" i="95" s="1"/>
  <c r="AS79" i="95" a="1"/>
  <c r="AS79" i="95" s="1"/>
  <c r="AT79" i="95" a="1"/>
  <c r="AT79" i="95" s="1"/>
  <c r="AU79" i="95" a="1"/>
  <c r="AU79" i="95" s="1"/>
  <c r="AV79" i="95" a="1"/>
  <c r="AV79" i="95" s="1"/>
  <c r="AW79" i="95" a="1"/>
  <c r="AW79" i="95" s="1"/>
  <c r="AX79" i="95" a="1"/>
  <c r="AX79" i="95" s="1"/>
  <c r="AY79" i="95" a="1"/>
  <c r="AY79" i="95" s="1"/>
  <c r="AZ79" i="95" a="1"/>
  <c r="AZ79" i="95" s="1"/>
  <c r="BA79" i="95" a="1"/>
  <c r="BA79" i="95" s="1"/>
  <c r="BB79" i="95" a="1"/>
  <c r="BB79" i="95" s="1"/>
  <c r="BC79" i="95" a="1"/>
  <c r="BC79" i="95" s="1"/>
  <c r="BD79" i="95" a="1"/>
  <c r="BD79" i="95" s="1"/>
  <c r="BE79" i="95" a="1"/>
  <c r="BE79" i="95" s="1"/>
  <c r="BF79" i="95" a="1"/>
  <c r="BF79" i="95" s="1"/>
  <c r="BG79" i="95" a="1"/>
  <c r="BG79" i="95" s="1"/>
  <c r="BH79" i="95" a="1"/>
  <c r="BH79" i="95" s="1"/>
  <c r="BI79" i="95" a="1"/>
  <c r="BI79" i="95" s="1"/>
  <c r="BJ79" i="95" a="1"/>
  <c r="BJ79" i="95" s="1"/>
  <c r="BK79" i="95" a="1"/>
  <c r="BK79" i="95" s="1"/>
  <c r="BL79" i="95" a="1"/>
  <c r="BL79" i="95" s="1"/>
  <c r="BM79" i="95" a="1"/>
  <c r="BM79" i="95" s="1"/>
  <c r="BN79" i="95" a="1"/>
  <c r="BN79" i="95" s="1"/>
  <c r="BO79" i="95" a="1"/>
  <c r="BO79" i="95" s="1"/>
  <c r="BP79" i="95" a="1"/>
  <c r="BP79" i="95" s="1"/>
  <c r="BQ79" i="95" a="1"/>
  <c r="BQ79" i="95" s="1"/>
  <c r="BR79" i="95" a="1"/>
  <c r="BR79" i="95" s="1"/>
  <c r="BS79" i="95" a="1"/>
  <c r="BS79" i="95" s="1"/>
  <c r="BT79" i="95" a="1"/>
  <c r="BT79" i="95" s="1"/>
  <c r="BU79" i="95" a="1"/>
  <c r="BU79" i="95" s="1"/>
  <c r="BV79" i="95" a="1"/>
  <c r="BV79" i="95" s="1"/>
  <c r="BW79" i="95" a="1"/>
  <c r="BW79" i="95" s="1"/>
  <c r="BX79" i="95" a="1"/>
  <c r="BX79" i="95" s="1"/>
  <c r="BY79" i="95" a="1"/>
  <c r="BY79" i="95" s="1"/>
  <c r="BZ79" i="95" a="1"/>
  <c r="BZ79" i="95" s="1"/>
  <c r="CA79" i="95" a="1"/>
  <c r="CA79" i="95" s="1"/>
  <c r="CB79" i="95" a="1"/>
  <c r="CB79" i="95" s="1"/>
  <c r="CC79" i="95" a="1"/>
  <c r="CC79" i="95" s="1"/>
  <c r="CD79" i="95" a="1"/>
  <c r="CD79" i="95" s="1"/>
  <c r="CE79" i="95" a="1"/>
  <c r="CE79" i="95" s="1"/>
  <c r="CF79" i="95" a="1"/>
  <c r="CF79" i="95" s="1"/>
  <c r="CG79" i="95" a="1"/>
  <c r="CG79" i="95" s="1"/>
  <c r="CH79" i="95" a="1"/>
  <c r="CH79" i="95" s="1"/>
  <c r="CI79" i="95" a="1"/>
  <c r="CI79" i="95" s="1"/>
  <c r="CJ79" i="95" a="1"/>
  <c r="CJ79" i="95" s="1"/>
  <c r="CK79" i="95" a="1"/>
  <c r="CK79" i="95" s="1"/>
  <c r="CL79" i="95" a="1"/>
  <c r="CL79" i="95" s="1"/>
  <c r="CM79" i="95" a="1"/>
  <c r="CM79" i="95" s="1"/>
  <c r="CN79" i="95" a="1"/>
  <c r="CN79" i="95" s="1"/>
  <c r="CO79" i="95" a="1"/>
  <c r="CO79" i="95" s="1"/>
  <c r="CP79" i="95" a="1"/>
  <c r="CP79" i="95" s="1"/>
  <c r="CQ79" i="95" a="1"/>
  <c r="CQ79" i="95" s="1"/>
  <c r="CR79" i="95" a="1"/>
  <c r="CR79" i="95" s="1"/>
  <c r="CS79" i="95" a="1"/>
  <c r="CS79" i="95" s="1"/>
  <c r="CT79" i="95" a="1"/>
  <c r="CT79" i="95" s="1"/>
  <c r="CU79" i="95" a="1"/>
  <c r="CU79" i="95" s="1"/>
  <c r="CV79" i="95" a="1"/>
  <c r="CV79" i="95" s="1"/>
  <c r="CW79" i="95" a="1"/>
  <c r="CW79" i="95" s="1"/>
  <c r="CX79" i="95" a="1"/>
  <c r="CX79" i="95" s="1"/>
  <c r="CY79" i="95" a="1"/>
  <c r="CY79" i="95" s="1"/>
  <c r="E80" i="95" a="1"/>
  <c r="E80" i="95" s="1"/>
  <c r="F80" i="95" a="1"/>
  <c r="F80" i="95" s="1"/>
  <c r="G80" i="95" a="1"/>
  <c r="G80" i="95" s="1"/>
  <c r="H80" i="95" a="1"/>
  <c r="H80" i="95" s="1"/>
  <c r="I80" i="95" a="1"/>
  <c r="I80" i="95" s="1"/>
  <c r="J80" i="95" a="1"/>
  <c r="J80" i="95" s="1"/>
  <c r="K80" i="95" a="1"/>
  <c r="K80" i="95" s="1"/>
  <c r="L80" i="95" a="1"/>
  <c r="L80" i="95" s="1"/>
  <c r="M80" i="95" a="1"/>
  <c r="M80" i="95" s="1"/>
  <c r="N80" i="95" a="1"/>
  <c r="N80" i="95" s="1"/>
  <c r="O80" i="95" a="1"/>
  <c r="O80" i="95" s="1"/>
  <c r="P80" i="95" a="1"/>
  <c r="P80" i="95" s="1"/>
  <c r="Q80" i="95" a="1"/>
  <c r="Q80" i="95" s="1"/>
  <c r="R80" i="95" a="1"/>
  <c r="R80" i="95" s="1"/>
  <c r="S80" i="95" a="1"/>
  <c r="S80" i="95" s="1"/>
  <c r="T80" i="95" a="1"/>
  <c r="T80" i="95" s="1"/>
  <c r="U80" i="95" a="1"/>
  <c r="U80" i="95" s="1"/>
  <c r="V80" i="95" a="1"/>
  <c r="V80" i="95" s="1"/>
  <c r="W80" i="95" a="1"/>
  <c r="W80" i="95" s="1"/>
  <c r="X80" i="95" a="1"/>
  <c r="X80" i="95" s="1"/>
  <c r="Y80" i="95" a="1"/>
  <c r="Y80" i="95" s="1"/>
  <c r="Z80" i="95" a="1"/>
  <c r="Z80" i="95" s="1"/>
  <c r="AA80" i="95" a="1"/>
  <c r="AA80" i="95" s="1"/>
  <c r="AB80" i="95" a="1"/>
  <c r="AB80" i="95" s="1"/>
  <c r="AC80" i="95" a="1"/>
  <c r="AC80" i="95" s="1"/>
  <c r="AD80" i="95" a="1"/>
  <c r="AD80" i="95" s="1"/>
  <c r="AE80" i="95" a="1"/>
  <c r="AE80" i="95" s="1"/>
  <c r="AF80" i="95" a="1"/>
  <c r="AF80" i="95" s="1"/>
  <c r="AG80" i="95" a="1"/>
  <c r="AG80" i="95" s="1"/>
  <c r="AH80" i="95" a="1"/>
  <c r="AH80" i="95" s="1"/>
  <c r="AI80" i="95" a="1"/>
  <c r="AI80" i="95" s="1"/>
  <c r="AJ80" i="95" a="1"/>
  <c r="AJ80" i="95" s="1"/>
  <c r="AK80" i="95" a="1"/>
  <c r="AK80" i="95" s="1"/>
  <c r="AL80" i="95" a="1"/>
  <c r="AL80" i="95" s="1"/>
  <c r="AM80" i="95" a="1"/>
  <c r="AM80" i="95" s="1"/>
  <c r="AN80" i="95" a="1"/>
  <c r="AN80" i="95" s="1"/>
  <c r="AO80" i="95" a="1"/>
  <c r="AO80" i="95" s="1"/>
  <c r="AP80" i="95" a="1"/>
  <c r="AP80" i="95" s="1"/>
  <c r="AQ80" i="95" a="1"/>
  <c r="AQ80" i="95" s="1"/>
  <c r="AR80" i="95" a="1"/>
  <c r="AR80" i="95" s="1"/>
  <c r="AS80" i="95" a="1"/>
  <c r="AS80" i="95" s="1"/>
  <c r="AT80" i="95" a="1"/>
  <c r="AT80" i="95" s="1"/>
  <c r="AU80" i="95" a="1"/>
  <c r="AU80" i="95" s="1"/>
  <c r="AV80" i="95" a="1"/>
  <c r="AV80" i="95" s="1"/>
  <c r="AW80" i="95" a="1"/>
  <c r="AW80" i="95" s="1"/>
  <c r="AX80" i="95" a="1"/>
  <c r="AX80" i="95" s="1"/>
  <c r="AY80" i="95" a="1"/>
  <c r="AY80" i="95" s="1"/>
  <c r="AZ80" i="95" a="1"/>
  <c r="AZ80" i="95" s="1"/>
  <c r="BA80" i="95" a="1"/>
  <c r="BA80" i="95" s="1"/>
  <c r="BB80" i="95" a="1"/>
  <c r="BB80" i="95" s="1"/>
  <c r="BC80" i="95" a="1"/>
  <c r="BC80" i="95" s="1"/>
  <c r="BD80" i="95" a="1"/>
  <c r="BD80" i="95" s="1"/>
  <c r="BE80" i="95" a="1"/>
  <c r="BE80" i="95" s="1"/>
  <c r="BF80" i="95" a="1"/>
  <c r="BF80" i="95" s="1"/>
  <c r="BG80" i="95" a="1"/>
  <c r="BG80" i="95" s="1"/>
  <c r="BH80" i="95" a="1"/>
  <c r="BH80" i="95" s="1"/>
  <c r="BI80" i="95" a="1"/>
  <c r="BI80" i="95" s="1"/>
  <c r="BJ80" i="95" a="1"/>
  <c r="BJ80" i="95" s="1"/>
  <c r="BK80" i="95" a="1"/>
  <c r="BK80" i="95" s="1"/>
  <c r="BL80" i="95" a="1"/>
  <c r="BL80" i="95" s="1"/>
  <c r="BM80" i="95" a="1"/>
  <c r="BM80" i="95" s="1"/>
  <c r="BN80" i="95" a="1"/>
  <c r="BN80" i="95" s="1"/>
  <c r="BO80" i="95" a="1"/>
  <c r="BO80" i="95" s="1"/>
  <c r="BP80" i="95" a="1"/>
  <c r="BP80" i="95" s="1"/>
  <c r="BQ80" i="95" a="1"/>
  <c r="BQ80" i="95" s="1"/>
  <c r="BR80" i="95" a="1"/>
  <c r="BR80" i="95" s="1"/>
  <c r="BS80" i="95" a="1"/>
  <c r="BS80" i="95" s="1"/>
  <c r="BT80" i="95" a="1"/>
  <c r="BT80" i="95" s="1"/>
  <c r="BU80" i="95" a="1"/>
  <c r="BU80" i="95" s="1"/>
  <c r="BV80" i="95" a="1"/>
  <c r="BV80" i="95" s="1"/>
  <c r="BW80" i="95" a="1"/>
  <c r="BW80" i="95" s="1"/>
  <c r="BX80" i="95" a="1"/>
  <c r="BX80" i="95" s="1"/>
  <c r="BY80" i="95" a="1"/>
  <c r="BY80" i="95" s="1"/>
  <c r="BZ80" i="95" a="1"/>
  <c r="BZ80" i="95" s="1"/>
  <c r="CA80" i="95" a="1"/>
  <c r="CA80" i="95" s="1"/>
  <c r="CB80" i="95" a="1"/>
  <c r="CB80" i="95" s="1"/>
  <c r="CC80" i="95" a="1"/>
  <c r="CC80" i="95" s="1"/>
  <c r="CD80" i="95" a="1"/>
  <c r="CD80" i="95" s="1"/>
  <c r="CE80" i="95" a="1"/>
  <c r="CE80" i="95" s="1"/>
  <c r="CF80" i="95" a="1"/>
  <c r="CF80" i="95" s="1"/>
  <c r="CG80" i="95" a="1"/>
  <c r="CG80" i="95" s="1"/>
  <c r="CH80" i="95" a="1"/>
  <c r="CH80" i="95" s="1"/>
  <c r="CI80" i="95" a="1"/>
  <c r="CI80" i="95" s="1"/>
  <c r="CJ80" i="95" a="1"/>
  <c r="CJ80" i="95" s="1"/>
  <c r="CK80" i="95" a="1"/>
  <c r="CK80" i="95" s="1"/>
  <c r="CL80" i="95" a="1"/>
  <c r="CL80" i="95" s="1"/>
  <c r="CM80" i="95" a="1"/>
  <c r="CM80" i="95" s="1"/>
  <c r="CN80" i="95" a="1"/>
  <c r="CN80" i="95" s="1"/>
  <c r="CO80" i="95" a="1"/>
  <c r="CO80" i="95" s="1"/>
  <c r="CP80" i="95" a="1"/>
  <c r="CP80" i="95" s="1"/>
  <c r="CQ80" i="95" a="1"/>
  <c r="CQ80" i="95" s="1"/>
  <c r="CR80" i="95" a="1"/>
  <c r="CR80" i="95" s="1"/>
  <c r="CS80" i="95" a="1"/>
  <c r="CS80" i="95" s="1"/>
  <c r="CT80" i="95" a="1"/>
  <c r="CT80" i="95" s="1"/>
  <c r="CU80" i="95" a="1"/>
  <c r="CU80" i="95" s="1"/>
  <c r="CV80" i="95" a="1"/>
  <c r="CV80" i="95" s="1"/>
  <c r="CW80" i="95" a="1"/>
  <c r="CW80" i="95" s="1"/>
  <c r="CX80" i="95" a="1"/>
  <c r="CX80" i="95" s="1"/>
  <c r="CY80" i="95" a="1"/>
  <c r="CY80" i="95" s="1"/>
  <c r="E81" i="95" a="1"/>
  <c r="E81" i="95" s="1"/>
  <c r="F81" i="95" a="1"/>
  <c r="F81" i="95" s="1"/>
  <c r="G81" i="95" a="1"/>
  <c r="G81" i="95" s="1"/>
  <c r="H81" i="95" a="1"/>
  <c r="H81" i="95" s="1"/>
  <c r="I81" i="95" a="1"/>
  <c r="I81" i="95" s="1"/>
  <c r="J81" i="95" a="1"/>
  <c r="J81" i="95" s="1"/>
  <c r="K81" i="95" a="1"/>
  <c r="K81" i="95" s="1"/>
  <c r="L81" i="95" a="1"/>
  <c r="L81" i="95" s="1"/>
  <c r="M81" i="95" a="1"/>
  <c r="M81" i="95" s="1"/>
  <c r="N81" i="95" a="1"/>
  <c r="N81" i="95" s="1"/>
  <c r="O81" i="95" a="1"/>
  <c r="O81" i="95" s="1"/>
  <c r="P81" i="95" a="1"/>
  <c r="P81" i="95" s="1"/>
  <c r="Q81" i="95" a="1"/>
  <c r="Q81" i="95" s="1"/>
  <c r="R81" i="95" a="1"/>
  <c r="R81" i="95" s="1"/>
  <c r="S81" i="95" a="1"/>
  <c r="S81" i="95" s="1"/>
  <c r="T81" i="95" a="1"/>
  <c r="T81" i="95" s="1"/>
  <c r="U81" i="95" a="1"/>
  <c r="U81" i="95" s="1"/>
  <c r="V81" i="95" a="1"/>
  <c r="V81" i="95" s="1"/>
  <c r="W81" i="95" a="1"/>
  <c r="W81" i="95" s="1"/>
  <c r="X81" i="95" a="1"/>
  <c r="X81" i="95" s="1"/>
  <c r="Y81" i="95" a="1"/>
  <c r="Y81" i="95" s="1"/>
  <c r="Z81" i="95" a="1"/>
  <c r="Z81" i="95" s="1"/>
  <c r="AA81" i="95" a="1"/>
  <c r="AA81" i="95" s="1"/>
  <c r="AB81" i="95" a="1"/>
  <c r="AB81" i="95" s="1"/>
  <c r="AC81" i="95" a="1"/>
  <c r="AC81" i="95" s="1"/>
  <c r="AD81" i="95" a="1"/>
  <c r="AD81" i="95" s="1"/>
  <c r="AE81" i="95" a="1"/>
  <c r="AE81" i="95" s="1"/>
  <c r="AF81" i="95" a="1"/>
  <c r="AF81" i="95" s="1"/>
  <c r="AG81" i="95" a="1"/>
  <c r="AG81" i="95" s="1"/>
  <c r="AH81" i="95" a="1"/>
  <c r="AH81" i="95" s="1"/>
  <c r="AI81" i="95" a="1"/>
  <c r="AI81" i="95" s="1"/>
  <c r="AJ81" i="95" a="1"/>
  <c r="AJ81" i="95" s="1"/>
  <c r="AK81" i="95" a="1"/>
  <c r="AK81" i="95" s="1"/>
  <c r="AL81" i="95" a="1"/>
  <c r="AL81" i="95" s="1"/>
  <c r="AM81" i="95" a="1"/>
  <c r="AM81" i="95" s="1"/>
  <c r="AN81" i="95" a="1"/>
  <c r="AN81" i="95" s="1"/>
  <c r="AO81" i="95" a="1"/>
  <c r="AO81" i="95" s="1"/>
  <c r="AP81" i="95" a="1"/>
  <c r="AP81" i="95" s="1"/>
  <c r="AQ81" i="95" a="1"/>
  <c r="AQ81" i="95" s="1"/>
  <c r="AR81" i="95" a="1"/>
  <c r="AR81" i="95" s="1"/>
  <c r="AS81" i="95" a="1"/>
  <c r="AS81" i="95" s="1"/>
  <c r="AT81" i="95" a="1"/>
  <c r="AT81" i="95" s="1"/>
  <c r="AU81" i="95" a="1"/>
  <c r="AU81" i="95" s="1"/>
  <c r="AV81" i="95" a="1"/>
  <c r="AV81" i="95" s="1"/>
  <c r="AW81" i="95" a="1"/>
  <c r="AW81" i="95" s="1"/>
  <c r="AX81" i="95" a="1"/>
  <c r="AX81" i="95" s="1"/>
  <c r="AY81" i="95" a="1"/>
  <c r="AY81" i="95" s="1"/>
  <c r="AZ81" i="95" a="1"/>
  <c r="AZ81" i="95" s="1"/>
  <c r="BA81" i="95" a="1"/>
  <c r="BA81" i="95" s="1"/>
  <c r="BB81" i="95" a="1"/>
  <c r="BB81" i="95" s="1"/>
  <c r="BC81" i="95" a="1"/>
  <c r="BC81" i="95" s="1"/>
  <c r="BD81" i="95" a="1"/>
  <c r="BD81" i="95" s="1"/>
  <c r="BE81" i="95" a="1"/>
  <c r="BE81" i="95" s="1"/>
  <c r="BF81" i="95" a="1"/>
  <c r="BF81" i="95" s="1"/>
  <c r="BG81" i="95" a="1"/>
  <c r="BG81" i="95" s="1"/>
  <c r="BH81" i="95" a="1"/>
  <c r="BH81" i="95" s="1"/>
  <c r="BI81" i="95" a="1"/>
  <c r="BI81" i="95" s="1"/>
  <c r="BJ81" i="95" a="1"/>
  <c r="BJ81" i="95" s="1"/>
  <c r="BK81" i="95" a="1"/>
  <c r="BK81" i="95" s="1"/>
  <c r="BL81" i="95" a="1"/>
  <c r="BL81" i="95" s="1"/>
  <c r="BM81" i="95" a="1"/>
  <c r="BM81" i="95" s="1"/>
  <c r="BN81" i="95" a="1"/>
  <c r="BN81" i="95" s="1"/>
  <c r="BO81" i="95" a="1"/>
  <c r="BO81" i="95" s="1"/>
  <c r="BP81" i="95" a="1"/>
  <c r="BP81" i="95" s="1"/>
  <c r="BQ81" i="95" a="1"/>
  <c r="BQ81" i="95" s="1"/>
  <c r="BR81" i="95" a="1"/>
  <c r="BR81" i="95" s="1"/>
  <c r="BS81" i="95" a="1"/>
  <c r="BS81" i="95" s="1"/>
  <c r="BT81" i="95" a="1"/>
  <c r="BT81" i="95" s="1"/>
  <c r="BU81" i="95" a="1"/>
  <c r="BU81" i="95" s="1"/>
  <c r="BV81" i="95" a="1"/>
  <c r="BV81" i="95" s="1"/>
  <c r="BW81" i="95" a="1"/>
  <c r="BW81" i="95" s="1"/>
  <c r="BX81" i="95" a="1"/>
  <c r="BX81" i="95" s="1"/>
  <c r="BY81" i="95" a="1"/>
  <c r="BY81" i="95" s="1"/>
  <c r="BZ81" i="95" a="1"/>
  <c r="BZ81" i="95" s="1"/>
  <c r="CA81" i="95" a="1"/>
  <c r="CA81" i="95" s="1"/>
  <c r="CB81" i="95" a="1"/>
  <c r="CB81" i="95" s="1"/>
  <c r="CC81" i="95" a="1"/>
  <c r="CC81" i="95" s="1"/>
  <c r="CD81" i="95" a="1"/>
  <c r="CD81" i="95" s="1"/>
  <c r="CE81" i="95" a="1"/>
  <c r="CE81" i="95" s="1"/>
  <c r="CF81" i="95" a="1"/>
  <c r="CF81" i="95" s="1"/>
  <c r="CG81" i="95" a="1"/>
  <c r="CG81" i="95" s="1"/>
  <c r="CH81" i="95" a="1"/>
  <c r="CH81" i="95" s="1"/>
  <c r="CI81" i="95" a="1"/>
  <c r="CI81" i="95" s="1"/>
  <c r="CJ81" i="95" a="1"/>
  <c r="CJ81" i="95" s="1"/>
  <c r="CK81" i="95" a="1"/>
  <c r="CK81" i="95" s="1"/>
  <c r="CL81" i="95" a="1"/>
  <c r="CL81" i="95" s="1"/>
  <c r="CM81" i="95" a="1"/>
  <c r="CM81" i="95" s="1"/>
  <c r="CN81" i="95" a="1"/>
  <c r="CN81" i="95" s="1"/>
  <c r="CO81" i="95" a="1"/>
  <c r="CO81" i="95" s="1"/>
  <c r="CP81" i="95" a="1"/>
  <c r="CP81" i="95" s="1"/>
  <c r="CQ81" i="95" a="1"/>
  <c r="CQ81" i="95" s="1"/>
  <c r="CR81" i="95" a="1"/>
  <c r="CR81" i="95" s="1"/>
  <c r="CS81" i="95" a="1"/>
  <c r="CS81" i="95" s="1"/>
  <c r="CT81" i="95" a="1"/>
  <c r="CT81" i="95" s="1"/>
  <c r="CU81" i="95" a="1"/>
  <c r="CU81" i="95" s="1"/>
  <c r="CV81" i="95" a="1"/>
  <c r="CV81" i="95" s="1"/>
  <c r="CW81" i="95" a="1"/>
  <c r="CW81" i="95" s="1"/>
  <c r="CX81" i="95" a="1"/>
  <c r="CX81" i="95" s="1"/>
  <c r="CY81" i="95" a="1"/>
  <c r="CY81" i="95" s="1"/>
  <c r="E82" i="95" a="1"/>
  <c r="E82" i="95" s="1"/>
  <c r="F82" i="95" a="1"/>
  <c r="F82" i="95" s="1"/>
  <c r="G82" i="95" a="1"/>
  <c r="G82" i="95" s="1"/>
  <c r="H82" i="95" a="1"/>
  <c r="H82" i="95" s="1"/>
  <c r="I82" i="95" a="1"/>
  <c r="I82" i="95" s="1"/>
  <c r="J82" i="95" a="1"/>
  <c r="J82" i="95" s="1"/>
  <c r="K82" i="95" a="1"/>
  <c r="K82" i="95" s="1"/>
  <c r="L82" i="95" a="1"/>
  <c r="L82" i="95" s="1"/>
  <c r="M82" i="95" a="1"/>
  <c r="M82" i="95" s="1"/>
  <c r="N82" i="95" a="1"/>
  <c r="N82" i="95" s="1"/>
  <c r="O82" i="95" a="1"/>
  <c r="O82" i="95" s="1"/>
  <c r="P82" i="95" a="1"/>
  <c r="P82" i="95" s="1"/>
  <c r="Q82" i="95" a="1"/>
  <c r="Q82" i="95" s="1"/>
  <c r="R82" i="95" a="1"/>
  <c r="R82" i="95" s="1"/>
  <c r="S82" i="95" a="1"/>
  <c r="S82" i="95" s="1"/>
  <c r="T82" i="95" a="1"/>
  <c r="T82" i="95" s="1"/>
  <c r="U82" i="95" a="1"/>
  <c r="U82" i="95" s="1"/>
  <c r="V82" i="95" a="1"/>
  <c r="V82" i="95" s="1"/>
  <c r="W82" i="95" a="1"/>
  <c r="W82" i="95" s="1"/>
  <c r="X82" i="95" a="1"/>
  <c r="X82" i="95" s="1"/>
  <c r="Y82" i="95" a="1"/>
  <c r="Y82" i="95" s="1"/>
  <c r="Z82" i="95" a="1"/>
  <c r="Z82" i="95" s="1"/>
  <c r="AA82" i="95" a="1"/>
  <c r="AA82" i="95" s="1"/>
  <c r="AB82" i="95" a="1"/>
  <c r="AB82" i="95" s="1"/>
  <c r="AC82" i="95" a="1"/>
  <c r="AC82" i="95" s="1"/>
  <c r="AD82" i="95" a="1"/>
  <c r="AD82" i="95" s="1"/>
  <c r="AE82" i="95" a="1"/>
  <c r="AE82" i="95" s="1"/>
  <c r="AF82" i="95" a="1"/>
  <c r="AF82" i="95" s="1"/>
  <c r="AG82" i="95" a="1"/>
  <c r="AG82" i="95" s="1"/>
  <c r="AH82" i="95" a="1"/>
  <c r="AH82" i="95" s="1"/>
  <c r="AI82" i="95" a="1"/>
  <c r="AI82" i="95" s="1"/>
  <c r="AJ82" i="95" a="1"/>
  <c r="AJ82" i="95" s="1"/>
  <c r="AK82" i="95" a="1"/>
  <c r="AK82" i="95" s="1"/>
  <c r="AL82" i="95" a="1"/>
  <c r="AL82" i="95" s="1"/>
  <c r="AM82" i="95" a="1"/>
  <c r="AM82" i="95" s="1"/>
  <c r="AN82" i="95" a="1"/>
  <c r="AN82" i="95" s="1"/>
  <c r="AO82" i="95" a="1"/>
  <c r="AO82" i="95" s="1"/>
  <c r="AP82" i="95" a="1"/>
  <c r="AP82" i="95" s="1"/>
  <c r="AQ82" i="95" a="1"/>
  <c r="AQ82" i="95" s="1"/>
  <c r="AR82" i="95" a="1"/>
  <c r="AR82" i="95" s="1"/>
  <c r="AS82" i="95" a="1"/>
  <c r="AS82" i="95" s="1"/>
  <c r="AT82" i="95" a="1"/>
  <c r="AT82" i="95" s="1"/>
  <c r="AU82" i="95" a="1"/>
  <c r="AU82" i="95" s="1"/>
  <c r="AV82" i="95" a="1"/>
  <c r="AV82" i="95" s="1"/>
  <c r="AW82" i="95" a="1"/>
  <c r="AW82" i="95" s="1"/>
  <c r="AX82" i="95" a="1"/>
  <c r="AX82" i="95" s="1"/>
  <c r="AY82" i="95" a="1"/>
  <c r="AY82" i="95" s="1"/>
  <c r="AZ82" i="95" a="1"/>
  <c r="AZ82" i="95" s="1"/>
  <c r="BA82" i="95" a="1"/>
  <c r="BA82" i="95" s="1"/>
  <c r="BB82" i="95" a="1"/>
  <c r="BB82" i="95" s="1"/>
  <c r="BC82" i="95" a="1"/>
  <c r="BC82" i="95" s="1"/>
  <c r="BD82" i="95" a="1"/>
  <c r="BD82" i="95" s="1"/>
  <c r="BE82" i="95" a="1"/>
  <c r="BE82" i="95" s="1"/>
  <c r="BF82" i="95" a="1"/>
  <c r="BF82" i="95" s="1"/>
  <c r="BG82" i="95" a="1"/>
  <c r="BG82" i="95" s="1"/>
  <c r="BH82" i="95" a="1"/>
  <c r="BH82" i="95" s="1"/>
  <c r="BI82" i="95" a="1"/>
  <c r="BI82" i="95" s="1"/>
  <c r="BJ82" i="95" a="1"/>
  <c r="BJ82" i="95" s="1"/>
  <c r="BK82" i="95" a="1"/>
  <c r="BK82" i="95" s="1"/>
  <c r="BL82" i="95" a="1"/>
  <c r="BL82" i="95" s="1"/>
  <c r="BM82" i="95" a="1"/>
  <c r="BM82" i="95" s="1"/>
  <c r="BN82" i="95" a="1"/>
  <c r="BN82" i="95" s="1"/>
  <c r="BO82" i="95" a="1"/>
  <c r="BO82" i="95" s="1"/>
  <c r="BP82" i="95" a="1"/>
  <c r="BP82" i="95" s="1"/>
  <c r="BQ82" i="95" a="1"/>
  <c r="BQ82" i="95" s="1"/>
  <c r="BR82" i="95" a="1"/>
  <c r="BR82" i="95" s="1"/>
  <c r="BS82" i="95" a="1"/>
  <c r="BS82" i="95" s="1"/>
  <c r="BT82" i="95" a="1"/>
  <c r="BT82" i="95" s="1"/>
  <c r="BU82" i="95" a="1"/>
  <c r="BU82" i="95" s="1"/>
  <c r="BV82" i="95" a="1"/>
  <c r="BV82" i="95" s="1"/>
  <c r="BW82" i="95" a="1"/>
  <c r="BW82" i="95" s="1"/>
  <c r="BX82" i="95" a="1"/>
  <c r="BX82" i="95" s="1"/>
  <c r="BY82" i="95" a="1"/>
  <c r="BY82" i="95" s="1"/>
  <c r="BZ82" i="95" a="1"/>
  <c r="BZ82" i="95" s="1"/>
  <c r="CA82" i="95" a="1"/>
  <c r="CA82" i="95" s="1"/>
  <c r="CB82" i="95" a="1"/>
  <c r="CB82" i="95" s="1"/>
  <c r="CC82" i="95" a="1"/>
  <c r="CC82" i="95" s="1"/>
  <c r="CD82" i="95" a="1"/>
  <c r="CD82" i="95" s="1"/>
  <c r="CE82" i="95" a="1"/>
  <c r="CE82" i="95" s="1"/>
  <c r="CF82" i="95" a="1"/>
  <c r="CF82" i="95" s="1"/>
  <c r="CG82" i="95" a="1"/>
  <c r="CG82" i="95" s="1"/>
  <c r="CH82" i="95" a="1"/>
  <c r="CH82" i="95" s="1"/>
  <c r="CI82" i="95" a="1"/>
  <c r="CI82" i="95" s="1"/>
  <c r="CJ82" i="95" a="1"/>
  <c r="CJ82" i="95" s="1"/>
  <c r="CK82" i="95" a="1"/>
  <c r="CK82" i="95" s="1"/>
  <c r="CL82" i="95" a="1"/>
  <c r="CL82" i="95" s="1"/>
  <c r="CM82" i="95" a="1"/>
  <c r="CM82" i="95" s="1"/>
  <c r="CN82" i="95" a="1"/>
  <c r="CN82" i="95" s="1"/>
  <c r="CO82" i="95" a="1"/>
  <c r="CO82" i="95" s="1"/>
  <c r="CP82" i="95" a="1"/>
  <c r="CP82" i="95" s="1"/>
  <c r="CQ82" i="95" a="1"/>
  <c r="CQ82" i="95" s="1"/>
  <c r="CR82" i="95" a="1"/>
  <c r="CR82" i="95" s="1"/>
  <c r="CS82" i="95" a="1"/>
  <c r="CS82" i="95" s="1"/>
  <c r="CT82" i="95" a="1"/>
  <c r="CT82" i="95" s="1"/>
  <c r="CU82" i="95" a="1"/>
  <c r="CU82" i="95" s="1"/>
  <c r="CV82" i="95" a="1"/>
  <c r="CV82" i="95" s="1"/>
  <c r="CW82" i="95" a="1"/>
  <c r="CW82" i="95" s="1"/>
  <c r="CX82" i="95" a="1"/>
  <c r="CX82" i="95" s="1"/>
  <c r="CY82" i="95" a="1"/>
  <c r="CY82" i="95" s="1"/>
  <c r="E83" i="95" a="1"/>
  <c r="E83" i="95" s="1"/>
  <c r="F83" i="95" a="1"/>
  <c r="F83" i="95" s="1"/>
  <c r="G83" i="95" a="1"/>
  <c r="G83" i="95" s="1"/>
  <c r="H83" i="95" a="1"/>
  <c r="H83" i="95" s="1"/>
  <c r="I83" i="95" a="1"/>
  <c r="I83" i="95" s="1"/>
  <c r="J83" i="95" a="1"/>
  <c r="J83" i="95" s="1"/>
  <c r="K83" i="95" a="1"/>
  <c r="K83" i="95" s="1"/>
  <c r="L83" i="95" a="1"/>
  <c r="L83" i="95" s="1"/>
  <c r="M83" i="95" a="1"/>
  <c r="M83" i="95" s="1"/>
  <c r="N83" i="95" a="1"/>
  <c r="N83" i="95" s="1"/>
  <c r="O83" i="95" a="1"/>
  <c r="O83" i="95" s="1"/>
  <c r="P83" i="95" a="1"/>
  <c r="P83" i="95" s="1"/>
  <c r="Q83" i="95" a="1"/>
  <c r="Q83" i="95" s="1"/>
  <c r="R83" i="95" a="1"/>
  <c r="R83" i="95" s="1"/>
  <c r="S83" i="95" a="1"/>
  <c r="S83" i="95" s="1"/>
  <c r="T83" i="95" a="1"/>
  <c r="T83" i="95" s="1"/>
  <c r="U83" i="95" a="1"/>
  <c r="U83" i="95" s="1"/>
  <c r="V83" i="95" a="1"/>
  <c r="V83" i="95" s="1"/>
  <c r="W83" i="95" a="1"/>
  <c r="W83" i="95" s="1"/>
  <c r="X83" i="95" a="1"/>
  <c r="X83" i="95" s="1"/>
  <c r="Y83" i="95" a="1"/>
  <c r="Y83" i="95" s="1"/>
  <c r="Z83" i="95" a="1"/>
  <c r="Z83" i="95" s="1"/>
  <c r="AA83" i="95" a="1"/>
  <c r="AA83" i="95" s="1"/>
  <c r="AB83" i="95" a="1"/>
  <c r="AB83" i="95" s="1"/>
  <c r="AC83" i="95" a="1"/>
  <c r="AC83" i="95" s="1"/>
  <c r="AD83" i="95" a="1"/>
  <c r="AD83" i="95" s="1"/>
  <c r="AE83" i="95" a="1"/>
  <c r="AE83" i="95" s="1"/>
  <c r="AF83" i="95" a="1"/>
  <c r="AF83" i="95" s="1"/>
  <c r="AG83" i="95" a="1"/>
  <c r="AG83" i="95" s="1"/>
  <c r="AH83" i="95" a="1"/>
  <c r="AH83" i="95" s="1"/>
  <c r="AI83" i="95" a="1"/>
  <c r="AI83" i="95" s="1"/>
  <c r="AJ83" i="95" a="1"/>
  <c r="AJ83" i="95" s="1"/>
  <c r="AK83" i="95" a="1"/>
  <c r="AK83" i="95" s="1"/>
  <c r="AL83" i="95" a="1"/>
  <c r="AL83" i="95" s="1"/>
  <c r="AM83" i="95" a="1"/>
  <c r="AM83" i="95" s="1"/>
  <c r="AN83" i="95" a="1"/>
  <c r="AN83" i="95" s="1"/>
  <c r="AO83" i="95" a="1"/>
  <c r="AO83" i="95" s="1"/>
  <c r="AP83" i="95" a="1"/>
  <c r="AP83" i="95" s="1"/>
  <c r="AQ83" i="95" a="1"/>
  <c r="AQ83" i="95" s="1"/>
  <c r="AR83" i="95" a="1"/>
  <c r="AR83" i="95" s="1"/>
  <c r="AS83" i="95" a="1"/>
  <c r="AS83" i="95" s="1"/>
  <c r="AT83" i="95" a="1"/>
  <c r="AT83" i="95" s="1"/>
  <c r="AU83" i="95" a="1"/>
  <c r="AU83" i="95" s="1"/>
  <c r="AV83" i="95" a="1"/>
  <c r="AV83" i="95" s="1"/>
  <c r="AW83" i="95" a="1"/>
  <c r="AW83" i="95" s="1"/>
  <c r="AX83" i="95" a="1"/>
  <c r="AX83" i="95" s="1"/>
  <c r="AY83" i="95" a="1"/>
  <c r="AY83" i="95" s="1"/>
  <c r="AZ83" i="95" a="1"/>
  <c r="AZ83" i="95" s="1"/>
  <c r="BA83" i="95" a="1"/>
  <c r="BA83" i="95" s="1"/>
  <c r="BB83" i="95" a="1"/>
  <c r="BB83" i="95" s="1"/>
  <c r="BC83" i="95" a="1"/>
  <c r="BC83" i="95" s="1"/>
  <c r="BD83" i="95" a="1"/>
  <c r="BD83" i="95" s="1"/>
  <c r="BE83" i="95" a="1"/>
  <c r="BE83" i="95" s="1"/>
  <c r="BF83" i="95" a="1"/>
  <c r="BF83" i="95" s="1"/>
  <c r="BG83" i="95" a="1"/>
  <c r="BG83" i="95" s="1"/>
  <c r="BH83" i="95" a="1"/>
  <c r="BH83" i="95" s="1"/>
  <c r="BI83" i="95" a="1"/>
  <c r="BI83" i="95" s="1"/>
  <c r="BJ83" i="95" a="1"/>
  <c r="BJ83" i="95" s="1"/>
  <c r="BK83" i="95" a="1"/>
  <c r="BK83" i="95" s="1"/>
  <c r="BL83" i="95" a="1"/>
  <c r="BL83" i="95" s="1"/>
  <c r="BM83" i="95" a="1"/>
  <c r="BM83" i="95" s="1"/>
  <c r="BN83" i="95" a="1"/>
  <c r="BN83" i="95" s="1"/>
  <c r="BO83" i="95" a="1"/>
  <c r="BO83" i="95" s="1"/>
  <c r="BP83" i="95" a="1"/>
  <c r="BP83" i="95" s="1"/>
  <c r="BQ83" i="95" a="1"/>
  <c r="BQ83" i="95" s="1"/>
  <c r="BR83" i="95" a="1"/>
  <c r="BR83" i="95" s="1"/>
  <c r="BS83" i="95" a="1"/>
  <c r="BS83" i="95" s="1"/>
  <c r="BT83" i="95" a="1"/>
  <c r="BT83" i="95" s="1"/>
  <c r="BU83" i="95" a="1"/>
  <c r="BU83" i="95" s="1"/>
  <c r="BV83" i="95" a="1"/>
  <c r="BV83" i="95" s="1"/>
  <c r="BW83" i="95" a="1"/>
  <c r="BW83" i="95" s="1"/>
  <c r="BX83" i="95" a="1"/>
  <c r="BX83" i="95" s="1"/>
  <c r="BY83" i="95" a="1"/>
  <c r="BY83" i="95" s="1"/>
  <c r="BZ83" i="95" a="1"/>
  <c r="BZ83" i="95" s="1"/>
  <c r="CA83" i="95" a="1"/>
  <c r="CA83" i="95" s="1"/>
  <c r="CB83" i="95" a="1"/>
  <c r="CB83" i="95" s="1"/>
  <c r="CC83" i="95" a="1"/>
  <c r="CC83" i="95" s="1"/>
  <c r="CD83" i="95" a="1"/>
  <c r="CD83" i="95" s="1"/>
  <c r="CE83" i="95" a="1"/>
  <c r="CE83" i="95" s="1"/>
  <c r="CF83" i="95" a="1"/>
  <c r="CF83" i="95" s="1"/>
  <c r="CG83" i="95" a="1"/>
  <c r="CG83" i="95" s="1"/>
  <c r="CH83" i="95" a="1"/>
  <c r="CH83" i="95" s="1"/>
  <c r="CI83" i="95" a="1"/>
  <c r="CI83" i="95" s="1"/>
  <c r="CJ83" i="95" a="1"/>
  <c r="CJ83" i="95" s="1"/>
  <c r="CK83" i="95" a="1"/>
  <c r="CK83" i="95" s="1"/>
  <c r="CL83" i="95" a="1"/>
  <c r="CL83" i="95" s="1"/>
  <c r="CM83" i="95" a="1"/>
  <c r="CM83" i="95" s="1"/>
  <c r="CN83" i="95" a="1"/>
  <c r="CN83" i="95" s="1"/>
  <c r="CO83" i="95" a="1"/>
  <c r="CO83" i="95" s="1"/>
  <c r="CP83" i="95" a="1"/>
  <c r="CP83" i="95" s="1"/>
  <c r="CQ83" i="95" a="1"/>
  <c r="CQ83" i="95" s="1"/>
  <c r="CR83" i="95" a="1"/>
  <c r="CR83" i="95" s="1"/>
  <c r="CS83" i="95" a="1"/>
  <c r="CS83" i="95" s="1"/>
  <c r="CT83" i="95" a="1"/>
  <c r="CT83" i="95" s="1"/>
  <c r="CU83" i="95" a="1"/>
  <c r="CU83" i="95" s="1"/>
  <c r="CV83" i="95" a="1"/>
  <c r="CV83" i="95" s="1"/>
  <c r="CW83" i="95" a="1"/>
  <c r="CW83" i="95" s="1"/>
  <c r="CX83" i="95" a="1"/>
  <c r="CX83" i="95" s="1"/>
  <c r="CY83" i="95" a="1"/>
  <c r="CY83" i="95" s="1"/>
  <c r="E84" i="95" a="1"/>
  <c r="E84" i="95" s="1"/>
  <c r="F84" i="95" a="1"/>
  <c r="F84" i="95" s="1"/>
  <c r="G84" i="95" a="1"/>
  <c r="G84" i="95" s="1"/>
  <c r="H84" i="95" a="1"/>
  <c r="H84" i="95" s="1"/>
  <c r="I84" i="95" a="1"/>
  <c r="I84" i="95" s="1"/>
  <c r="J84" i="95" a="1"/>
  <c r="J84" i="95" s="1"/>
  <c r="K84" i="95" a="1"/>
  <c r="K84" i="95" s="1"/>
  <c r="L84" i="95" a="1"/>
  <c r="L84" i="95" s="1"/>
  <c r="M84" i="95" a="1"/>
  <c r="M84" i="95" s="1"/>
  <c r="N84" i="95" a="1"/>
  <c r="N84" i="95" s="1"/>
  <c r="O84" i="95" a="1"/>
  <c r="O84" i="95" s="1"/>
  <c r="P84" i="95" a="1"/>
  <c r="P84" i="95" s="1"/>
  <c r="Q84" i="95" a="1"/>
  <c r="Q84" i="95" s="1"/>
  <c r="R84" i="95" a="1"/>
  <c r="R84" i="95" s="1"/>
  <c r="S84" i="95" a="1"/>
  <c r="S84" i="95" s="1"/>
  <c r="T84" i="95" a="1"/>
  <c r="T84" i="95" s="1"/>
  <c r="U84" i="95" a="1"/>
  <c r="U84" i="95" s="1"/>
  <c r="V84" i="95" a="1"/>
  <c r="V84" i="95" s="1"/>
  <c r="W84" i="95" a="1"/>
  <c r="W84" i="95" s="1"/>
  <c r="X84" i="95" a="1"/>
  <c r="X84" i="95" s="1"/>
  <c r="Y84" i="95" a="1"/>
  <c r="Y84" i="95" s="1"/>
  <c r="Z84" i="95" a="1"/>
  <c r="Z84" i="95" s="1"/>
  <c r="AA84" i="95" a="1"/>
  <c r="AA84" i="95" s="1"/>
  <c r="AB84" i="95" a="1"/>
  <c r="AB84" i="95" s="1"/>
  <c r="AC84" i="95" a="1"/>
  <c r="AC84" i="95" s="1"/>
  <c r="AD84" i="95" a="1"/>
  <c r="AD84" i="95" s="1"/>
  <c r="AE84" i="95" a="1"/>
  <c r="AE84" i="95" s="1"/>
  <c r="AF84" i="95" a="1"/>
  <c r="AF84" i="95" s="1"/>
  <c r="AG84" i="95" a="1"/>
  <c r="AG84" i="95" s="1"/>
  <c r="AH84" i="95" a="1"/>
  <c r="AH84" i="95" s="1"/>
  <c r="AI84" i="95" a="1"/>
  <c r="AI84" i="95" s="1"/>
  <c r="AJ84" i="95" a="1"/>
  <c r="AJ84" i="95" s="1"/>
  <c r="AK84" i="95" a="1"/>
  <c r="AK84" i="95" s="1"/>
  <c r="AL84" i="95" a="1"/>
  <c r="AL84" i="95" s="1"/>
  <c r="AM84" i="95" a="1"/>
  <c r="AM84" i="95" s="1"/>
  <c r="AN84" i="95" a="1"/>
  <c r="AN84" i="95" s="1"/>
  <c r="AO84" i="95" a="1"/>
  <c r="AO84" i="95" s="1"/>
  <c r="AP84" i="95" a="1"/>
  <c r="AP84" i="95" s="1"/>
  <c r="AQ84" i="95" a="1"/>
  <c r="AQ84" i="95" s="1"/>
  <c r="AR84" i="95" a="1"/>
  <c r="AR84" i="95" s="1"/>
  <c r="AS84" i="95" a="1"/>
  <c r="AS84" i="95" s="1"/>
  <c r="AT84" i="95" a="1"/>
  <c r="AT84" i="95" s="1"/>
  <c r="AU84" i="95" a="1"/>
  <c r="AU84" i="95" s="1"/>
  <c r="AV84" i="95" a="1"/>
  <c r="AV84" i="95" s="1"/>
  <c r="AW84" i="95" a="1"/>
  <c r="AW84" i="95" s="1"/>
  <c r="AX84" i="95" a="1"/>
  <c r="AX84" i="95" s="1"/>
  <c r="AY84" i="95" a="1"/>
  <c r="AY84" i="95" s="1"/>
  <c r="AZ84" i="95" a="1"/>
  <c r="AZ84" i="95" s="1"/>
  <c r="BA84" i="95" a="1"/>
  <c r="BA84" i="95" s="1"/>
  <c r="BB84" i="95" a="1"/>
  <c r="BB84" i="95" s="1"/>
  <c r="BC84" i="95" a="1"/>
  <c r="BC84" i="95" s="1"/>
  <c r="BD84" i="95" a="1"/>
  <c r="BD84" i="95" s="1"/>
  <c r="BE84" i="95" a="1"/>
  <c r="BE84" i="95" s="1"/>
  <c r="BF84" i="95" a="1"/>
  <c r="BF84" i="95" s="1"/>
  <c r="BG84" i="95" a="1"/>
  <c r="BG84" i="95" s="1"/>
  <c r="BH84" i="95" a="1"/>
  <c r="BH84" i="95" s="1"/>
  <c r="BI84" i="95" a="1"/>
  <c r="BI84" i="95" s="1"/>
  <c r="BJ84" i="95" a="1"/>
  <c r="BJ84" i="95" s="1"/>
  <c r="BK84" i="95" a="1"/>
  <c r="BK84" i="95" s="1"/>
  <c r="BL84" i="95" a="1"/>
  <c r="BL84" i="95" s="1"/>
  <c r="BM84" i="95" a="1"/>
  <c r="BM84" i="95" s="1"/>
  <c r="BN84" i="95" a="1"/>
  <c r="BN84" i="95" s="1"/>
  <c r="BO84" i="95" a="1"/>
  <c r="BO84" i="95" s="1"/>
  <c r="BP84" i="95" a="1"/>
  <c r="BP84" i="95" s="1"/>
  <c r="BQ84" i="95" a="1"/>
  <c r="BQ84" i="95" s="1"/>
  <c r="BR84" i="95" a="1"/>
  <c r="BR84" i="95" s="1"/>
  <c r="BS84" i="95" a="1"/>
  <c r="BS84" i="95" s="1"/>
  <c r="BT84" i="95" a="1"/>
  <c r="BT84" i="95" s="1"/>
  <c r="BU84" i="95" a="1"/>
  <c r="BU84" i="95" s="1"/>
  <c r="BV84" i="95" a="1"/>
  <c r="BV84" i="95" s="1"/>
  <c r="BW84" i="95" a="1"/>
  <c r="BW84" i="95" s="1"/>
  <c r="BX84" i="95" a="1"/>
  <c r="BX84" i="95" s="1"/>
  <c r="BY84" i="95" a="1"/>
  <c r="BY84" i="95" s="1"/>
  <c r="BZ84" i="95" a="1"/>
  <c r="BZ84" i="95" s="1"/>
  <c r="CA84" i="95" a="1"/>
  <c r="CA84" i="95" s="1"/>
  <c r="CB84" i="95" a="1"/>
  <c r="CB84" i="95" s="1"/>
  <c r="CC84" i="95" a="1"/>
  <c r="CC84" i="95" s="1"/>
  <c r="CD84" i="95" a="1"/>
  <c r="CD84" i="95" s="1"/>
  <c r="CE84" i="95" a="1"/>
  <c r="CE84" i="95" s="1"/>
  <c r="CF84" i="95" a="1"/>
  <c r="CF84" i="95" s="1"/>
  <c r="CG84" i="95" a="1"/>
  <c r="CG84" i="95" s="1"/>
  <c r="CH84" i="95" a="1"/>
  <c r="CH84" i="95" s="1"/>
  <c r="CI84" i="95" a="1"/>
  <c r="CI84" i="95" s="1"/>
  <c r="CJ84" i="95" a="1"/>
  <c r="CJ84" i="95" s="1"/>
  <c r="CK84" i="95" a="1"/>
  <c r="CK84" i="95" s="1"/>
  <c r="CL84" i="95" a="1"/>
  <c r="CL84" i="95" s="1"/>
  <c r="CM84" i="95" a="1"/>
  <c r="CM84" i="95" s="1"/>
  <c r="CN84" i="95" a="1"/>
  <c r="CN84" i="95" s="1"/>
  <c r="CO84" i="95" a="1"/>
  <c r="CO84" i="95" s="1"/>
  <c r="CP84" i="95" a="1"/>
  <c r="CP84" i="95" s="1"/>
  <c r="CQ84" i="95" a="1"/>
  <c r="CQ84" i="95" s="1"/>
  <c r="CR84" i="95" a="1"/>
  <c r="CR84" i="95" s="1"/>
  <c r="CS84" i="95" a="1"/>
  <c r="CS84" i="95" s="1"/>
  <c r="CT84" i="95" a="1"/>
  <c r="CT84" i="95" s="1"/>
  <c r="CU84" i="95" a="1"/>
  <c r="CU84" i="95" s="1"/>
  <c r="CV84" i="95" a="1"/>
  <c r="CV84" i="95" s="1"/>
  <c r="CW84" i="95" a="1"/>
  <c r="CW84" i="95" s="1"/>
  <c r="CX84" i="95" a="1"/>
  <c r="CX84" i="95" s="1"/>
  <c r="CY84" i="95" a="1"/>
  <c r="CY84" i="95" s="1"/>
  <c r="E85" i="95" a="1"/>
  <c r="E85" i="95" s="1"/>
  <c r="F85" i="95" a="1"/>
  <c r="F85" i="95" s="1"/>
  <c r="G85" i="95" a="1"/>
  <c r="G85" i="95" s="1"/>
  <c r="H85" i="95" a="1"/>
  <c r="H85" i="95" s="1"/>
  <c r="I85" i="95" a="1"/>
  <c r="I85" i="95" s="1"/>
  <c r="J85" i="95" a="1"/>
  <c r="J85" i="95" s="1"/>
  <c r="K85" i="95" a="1"/>
  <c r="K85" i="95" s="1"/>
  <c r="L85" i="95" a="1"/>
  <c r="L85" i="95" s="1"/>
  <c r="M85" i="95" a="1"/>
  <c r="M85" i="95" s="1"/>
  <c r="N85" i="95" a="1"/>
  <c r="N85" i="95" s="1"/>
  <c r="O85" i="95" a="1"/>
  <c r="O85" i="95" s="1"/>
  <c r="P85" i="95" a="1"/>
  <c r="P85" i="95" s="1"/>
  <c r="Q85" i="95" a="1"/>
  <c r="Q85" i="95" s="1"/>
  <c r="R85" i="95" a="1"/>
  <c r="R85" i="95" s="1"/>
  <c r="S85" i="95" a="1"/>
  <c r="S85" i="95" s="1"/>
  <c r="T85" i="95" a="1"/>
  <c r="T85" i="95" s="1"/>
  <c r="U85" i="95" a="1"/>
  <c r="U85" i="95" s="1"/>
  <c r="V85" i="95" a="1"/>
  <c r="V85" i="95" s="1"/>
  <c r="W85" i="95" a="1"/>
  <c r="W85" i="95" s="1"/>
  <c r="X85" i="95" a="1"/>
  <c r="X85" i="95" s="1"/>
  <c r="Y85" i="95" a="1"/>
  <c r="Y85" i="95" s="1"/>
  <c r="Z85" i="95" a="1"/>
  <c r="Z85" i="95" s="1"/>
  <c r="AA85" i="95" a="1"/>
  <c r="AA85" i="95" s="1"/>
  <c r="AB85" i="95" a="1"/>
  <c r="AB85" i="95" s="1"/>
  <c r="AC85" i="95" a="1"/>
  <c r="AC85" i="95" s="1"/>
  <c r="AD85" i="95" a="1"/>
  <c r="AD85" i="95" s="1"/>
  <c r="AE85" i="95" a="1"/>
  <c r="AE85" i="95" s="1"/>
  <c r="AF85" i="95" a="1"/>
  <c r="AF85" i="95" s="1"/>
  <c r="AG85" i="95" a="1"/>
  <c r="AG85" i="95" s="1"/>
  <c r="AH85" i="95" a="1"/>
  <c r="AH85" i="95" s="1"/>
  <c r="AI85" i="95" a="1"/>
  <c r="AI85" i="95" s="1"/>
  <c r="AJ85" i="95" a="1"/>
  <c r="AJ85" i="95" s="1"/>
  <c r="AK85" i="95" a="1"/>
  <c r="AK85" i="95" s="1"/>
  <c r="AL85" i="95" a="1"/>
  <c r="AL85" i="95" s="1"/>
  <c r="AM85" i="95" a="1"/>
  <c r="AM85" i="95" s="1"/>
  <c r="AN85" i="95" a="1"/>
  <c r="AN85" i="95" s="1"/>
  <c r="AO85" i="95" a="1"/>
  <c r="AO85" i="95" s="1"/>
  <c r="AP85" i="95" a="1"/>
  <c r="AP85" i="95" s="1"/>
  <c r="AQ85" i="95" a="1"/>
  <c r="AQ85" i="95" s="1"/>
  <c r="AR85" i="95" a="1"/>
  <c r="AR85" i="95" s="1"/>
  <c r="AS85" i="95" a="1"/>
  <c r="AS85" i="95" s="1"/>
  <c r="AT85" i="95" a="1"/>
  <c r="AT85" i="95" s="1"/>
  <c r="AU85" i="95" a="1"/>
  <c r="AU85" i="95" s="1"/>
  <c r="AV85" i="95" a="1"/>
  <c r="AV85" i="95" s="1"/>
  <c r="AW85" i="95" a="1"/>
  <c r="AW85" i="95" s="1"/>
  <c r="AX85" i="95" a="1"/>
  <c r="AX85" i="95" s="1"/>
  <c r="AY85" i="95" a="1"/>
  <c r="AY85" i="95" s="1"/>
  <c r="AZ85" i="95" a="1"/>
  <c r="AZ85" i="95" s="1"/>
  <c r="BA85" i="95" a="1"/>
  <c r="BA85" i="95" s="1"/>
  <c r="BB85" i="95" a="1"/>
  <c r="BB85" i="95" s="1"/>
  <c r="BC85" i="95" a="1"/>
  <c r="BC85" i="95" s="1"/>
  <c r="BD85" i="95" a="1"/>
  <c r="BD85" i="95" s="1"/>
  <c r="BE85" i="95" a="1"/>
  <c r="BE85" i="95" s="1"/>
  <c r="BF85" i="95" a="1"/>
  <c r="BF85" i="95" s="1"/>
  <c r="BG85" i="95" a="1"/>
  <c r="BG85" i="95" s="1"/>
  <c r="BH85" i="95" a="1"/>
  <c r="BH85" i="95" s="1"/>
  <c r="BI85" i="95" a="1"/>
  <c r="BI85" i="95" s="1"/>
  <c r="BJ85" i="95" a="1"/>
  <c r="BJ85" i="95" s="1"/>
  <c r="BK85" i="95" a="1"/>
  <c r="BK85" i="95" s="1"/>
  <c r="BL85" i="95" a="1"/>
  <c r="BL85" i="95" s="1"/>
  <c r="BM85" i="95" a="1"/>
  <c r="BM85" i="95" s="1"/>
  <c r="BN85" i="95" a="1"/>
  <c r="BN85" i="95" s="1"/>
  <c r="BO85" i="95" a="1"/>
  <c r="BO85" i="95" s="1"/>
  <c r="BP85" i="95" a="1"/>
  <c r="BP85" i="95" s="1"/>
  <c r="BQ85" i="95" a="1"/>
  <c r="BQ85" i="95" s="1"/>
  <c r="BR85" i="95" a="1"/>
  <c r="BR85" i="95" s="1"/>
  <c r="BS85" i="95" a="1"/>
  <c r="BS85" i="95" s="1"/>
  <c r="BT85" i="95" a="1"/>
  <c r="BT85" i="95" s="1"/>
  <c r="BU85" i="95" a="1"/>
  <c r="BU85" i="95" s="1"/>
  <c r="BV85" i="95" a="1"/>
  <c r="BV85" i="95" s="1"/>
  <c r="BW85" i="95" a="1"/>
  <c r="BW85" i="95" s="1"/>
  <c r="BX85" i="95" a="1"/>
  <c r="BX85" i="95" s="1"/>
  <c r="BY85" i="95" a="1"/>
  <c r="BY85" i="95" s="1"/>
  <c r="BZ85" i="95" a="1"/>
  <c r="BZ85" i="95" s="1"/>
  <c r="CA85" i="95" a="1"/>
  <c r="CA85" i="95" s="1"/>
  <c r="CB85" i="95" a="1"/>
  <c r="CB85" i="95" s="1"/>
  <c r="CC85" i="95" a="1"/>
  <c r="CC85" i="95" s="1"/>
  <c r="CD85" i="95" a="1"/>
  <c r="CD85" i="95" s="1"/>
  <c r="CE85" i="95" a="1"/>
  <c r="CE85" i="95" s="1"/>
  <c r="CF85" i="95" a="1"/>
  <c r="CF85" i="95" s="1"/>
  <c r="CG85" i="95" a="1"/>
  <c r="CG85" i="95" s="1"/>
  <c r="CH85" i="95" a="1"/>
  <c r="CH85" i="95" s="1"/>
  <c r="CI85" i="95" a="1"/>
  <c r="CI85" i="95" s="1"/>
  <c r="CJ85" i="95" a="1"/>
  <c r="CJ85" i="95" s="1"/>
  <c r="CK85" i="95" a="1"/>
  <c r="CK85" i="95" s="1"/>
  <c r="CL85" i="95" a="1"/>
  <c r="CL85" i="95" s="1"/>
  <c r="CM85" i="95" a="1"/>
  <c r="CM85" i="95" s="1"/>
  <c r="CN85" i="95" a="1"/>
  <c r="CN85" i="95" s="1"/>
  <c r="CO85" i="95" a="1"/>
  <c r="CO85" i="95" s="1"/>
  <c r="CP85" i="95" a="1"/>
  <c r="CP85" i="95" s="1"/>
  <c r="CQ85" i="95" a="1"/>
  <c r="CQ85" i="95" s="1"/>
  <c r="CR85" i="95" a="1"/>
  <c r="CR85" i="95" s="1"/>
  <c r="CS85" i="95" a="1"/>
  <c r="CS85" i="95" s="1"/>
  <c r="CT85" i="95" a="1"/>
  <c r="CT85" i="95" s="1"/>
  <c r="CU85" i="95" a="1"/>
  <c r="CU85" i="95" s="1"/>
  <c r="CV85" i="95" a="1"/>
  <c r="CV85" i="95" s="1"/>
  <c r="CW85" i="95" a="1"/>
  <c r="CW85" i="95" s="1"/>
  <c r="CX85" i="95" a="1"/>
  <c r="CX85" i="95" s="1"/>
  <c r="CY85" i="95" a="1"/>
  <c r="CY85" i="95" s="1"/>
  <c r="E86" i="95" a="1"/>
  <c r="E86" i="95" s="1"/>
  <c r="F86" i="95" a="1"/>
  <c r="F86" i="95" s="1"/>
  <c r="G86" i="95" a="1"/>
  <c r="G86" i="95" s="1"/>
  <c r="H86" i="95" a="1"/>
  <c r="H86" i="95" s="1"/>
  <c r="I86" i="95" a="1"/>
  <c r="I86" i="95" s="1"/>
  <c r="J86" i="95" a="1"/>
  <c r="J86" i="95" s="1"/>
  <c r="K86" i="95" a="1"/>
  <c r="K86" i="95" s="1"/>
  <c r="L86" i="95" a="1"/>
  <c r="L86" i="95" s="1"/>
  <c r="M86" i="95" a="1"/>
  <c r="M86" i="95" s="1"/>
  <c r="N86" i="95" a="1"/>
  <c r="N86" i="95" s="1"/>
  <c r="O86" i="95" a="1"/>
  <c r="O86" i="95" s="1"/>
  <c r="P86" i="95" a="1"/>
  <c r="P86" i="95" s="1"/>
  <c r="Q86" i="95" a="1"/>
  <c r="Q86" i="95" s="1"/>
  <c r="R86" i="95" a="1"/>
  <c r="R86" i="95" s="1"/>
  <c r="S86" i="95" a="1"/>
  <c r="S86" i="95" s="1"/>
  <c r="T86" i="95" a="1"/>
  <c r="T86" i="95" s="1"/>
  <c r="U86" i="95" a="1"/>
  <c r="U86" i="95" s="1"/>
  <c r="V86" i="95" a="1"/>
  <c r="V86" i="95" s="1"/>
  <c r="W86" i="95" a="1"/>
  <c r="W86" i="95" s="1"/>
  <c r="X86" i="95" a="1"/>
  <c r="X86" i="95" s="1"/>
  <c r="Y86" i="95" a="1"/>
  <c r="Y86" i="95" s="1"/>
  <c r="Z86" i="95" a="1"/>
  <c r="Z86" i="95" s="1"/>
  <c r="AA86" i="95" a="1"/>
  <c r="AA86" i="95" s="1"/>
  <c r="AB86" i="95" a="1"/>
  <c r="AB86" i="95" s="1"/>
  <c r="AC86" i="95" a="1"/>
  <c r="AC86" i="95" s="1"/>
  <c r="AD86" i="95" a="1"/>
  <c r="AD86" i="95" s="1"/>
  <c r="AE86" i="95" a="1"/>
  <c r="AE86" i="95" s="1"/>
  <c r="AF86" i="95" a="1"/>
  <c r="AF86" i="95" s="1"/>
  <c r="AG86" i="95" a="1"/>
  <c r="AG86" i="95" s="1"/>
  <c r="AH86" i="95" a="1"/>
  <c r="AH86" i="95" s="1"/>
  <c r="AI86" i="95" a="1"/>
  <c r="AI86" i="95" s="1"/>
  <c r="AJ86" i="95" a="1"/>
  <c r="AJ86" i="95" s="1"/>
  <c r="AK86" i="95" a="1"/>
  <c r="AK86" i="95" s="1"/>
  <c r="AL86" i="95" a="1"/>
  <c r="AL86" i="95" s="1"/>
  <c r="AM86" i="95" a="1"/>
  <c r="AM86" i="95" s="1"/>
  <c r="AN86" i="95" a="1"/>
  <c r="AN86" i="95" s="1"/>
  <c r="AO86" i="95" a="1"/>
  <c r="AO86" i="95" s="1"/>
  <c r="AP86" i="95" a="1"/>
  <c r="AP86" i="95" s="1"/>
  <c r="AQ86" i="95" a="1"/>
  <c r="AQ86" i="95" s="1"/>
  <c r="AR86" i="95" a="1"/>
  <c r="AR86" i="95" s="1"/>
  <c r="AS86" i="95" a="1"/>
  <c r="AS86" i="95" s="1"/>
  <c r="AT86" i="95" a="1"/>
  <c r="AT86" i="95" s="1"/>
  <c r="AU86" i="95" a="1"/>
  <c r="AU86" i="95" s="1"/>
  <c r="AV86" i="95" a="1"/>
  <c r="AV86" i="95" s="1"/>
  <c r="AW86" i="95" a="1"/>
  <c r="AW86" i="95" s="1"/>
  <c r="AX86" i="95" a="1"/>
  <c r="AX86" i="95" s="1"/>
  <c r="AY86" i="95" a="1"/>
  <c r="AY86" i="95" s="1"/>
  <c r="AZ86" i="95" a="1"/>
  <c r="AZ86" i="95" s="1"/>
  <c r="BA86" i="95" a="1"/>
  <c r="BA86" i="95" s="1"/>
  <c r="BB86" i="95" a="1"/>
  <c r="BB86" i="95" s="1"/>
  <c r="BC86" i="95" a="1"/>
  <c r="BC86" i="95" s="1"/>
  <c r="BD86" i="95" a="1"/>
  <c r="BD86" i="95" s="1"/>
  <c r="BE86" i="95" a="1"/>
  <c r="BE86" i="95" s="1"/>
  <c r="BF86" i="95" a="1"/>
  <c r="BF86" i="95" s="1"/>
  <c r="BG86" i="95" a="1"/>
  <c r="BG86" i="95" s="1"/>
  <c r="BH86" i="95" a="1"/>
  <c r="BH86" i="95" s="1"/>
  <c r="BI86" i="95" a="1"/>
  <c r="BI86" i="95" s="1"/>
  <c r="BJ86" i="95" a="1"/>
  <c r="BJ86" i="95" s="1"/>
  <c r="BK86" i="95" a="1"/>
  <c r="BK86" i="95" s="1"/>
  <c r="BL86" i="95" a="1"/>
  <c r="BL86" i="95" s="1"/>
  <c r="BM86" i="95" a="1"/>
  <c r="BM86" i="95" s="1"/>
  <c r="BN86" i="95" a="1"/>
  <c r="BN86" i="95" s="1"/>
  <c r="BO86" i="95" a="1"/>
  <c r="BO86" i="95" s="1"/>
  <c r="BP86" i="95" a="1"/>
  <c r="BP86" i="95" s="1"/>
  <c r="BQ86" i="95" a="1"/>
  <c r="BQ86" i="95" s="1"/>
  <c r="BR86" i="95" a="1"/>
  <c r="BR86" i="95" s="1"/>
  <c r="BS86" i="95" a="1"/>
  <c r="BS86" i="95" s="1"/>
  <c r="BT86" i="95" a="1"/>
  <c r="BT86" i="95" s="1"/>
  <c r="BU86" i="95" a="1"/>
  <c r="BU86" i="95" s="1"/>
  <c r="BV86" i="95" a="1"/>
  <c r="BV86" i="95" s="1"/>
  <c r="BW86" i="95" a="1"/>
  <c r="BW86" i="95" s="1"/>
  <c r="BX86" i="95" a="1"/>
  <c r="BX86" i="95" s="1"/>
  <c r="BY86" i="95" a="1"/>
  <c r="BY86" i="95" s="1"/>
  <c r="BZ86" i="95" a="1"/>
  <c r="BZ86" i="95" s="1"/>
  <c r="CA86" i="95" a="1"/>
  <c r="CA86" i="95" s="1"/>
  <c r="CB86" i="95" a="1"/>
  <c r="CB86" i="95" s="1"/>
  <c r="CC86" i="95" a="1"/>
  <c r="CC86" i="95" s="1"/>
  <c r="CD86" i="95" a="1"/>
  <c r="CD86" i="95" s="1"/>
  <c r="CE86" i="95" a="1"/>
  <c r="CE86" i="95" s="1"/>
  <c r="CF86" i="95" a="1"/>
  <c r="CF86" i="95" s="1"/>
  <c r="CG86" i="95" a="1"/>
  <c r="CG86" i="95" s="1"/>
  <c r="CH86" i="95" a="1"/>
  <c r="CH86" i="95" s="1"/>
  <c r="CI86" i="95" a="1"/>
  <c r="CI86" i="95" s="1"/>
  <c r="CJ86" i="95" a="1"/>
  <c r="CJ86" i="95" s="1"/>
  <c r="CK86" i="95" a="1"/>
  <c r="CK86" i="95" s="1"/>
  <c r="CL86" i="95" a="1"/>
  <c r="CL86" i="95" s="1"/>
  <c r="CM86" i="95" a="1"/>
  <c r="CM86" i="95" s="1"/>
  <c r="CN86" i="95" a="1"/>
  <c r="CN86" i="95" s="1"/>
  <c r="CO86" i="95" a="1"/>
  <c r="CO86" i="95" s="1"/>
  <c r="CP86" i="95" a="1"/>
  <c r="CP86" i="95" s="1"/>
  <c r="CQ86" i="95" a="1"/>
  <c r="CQ86" i="95" s="1"/>
  <c r="CR86" i="95" a="1"/>
  <c r="CR86" i="95" s="1"/>
  <c r="CS86" i="95" a="1"/>
  <c r="CS86" i="95" s="1"/>
  <c r="CT86" i="95" a="1"/>
  <c r="CT86" i="95" s="1"/>
  <c r="CU86" i="95" a="1"/>
  <c r="CU86" i="95" s="1"/>
  <c r="CV86" i="95" a="1"/>
  <c r="CV86" i="95" s="1"/>
  <c r="CW86" i="95" a="1"/>
  <c r="CW86" i="95" s="1"/>
  <c r="CX86" i="95" a="1"/>
  <c r="CX86" i="95" s="1"/>
  <c r="CY86" i="95" a="1"/>
  <c r="CY86" i="95" s="1"/>
  <c r="E87" i="95" a="1"/>
  <c r="E87" i="95" s="1"/>
  <c r="F87" i="95" a="1"/>
  <c r="F87" i="95" s="1"/>
  <c r="G87" i="95" a="1"/>
  <c r="G87" i="95" s="1"/>
  <c r="H87" i="95" a="1"/>
  <c r="H87" i="95" s="1"/>
  <c r="I87" i="95" a="1"/>
  <c r="I87" i="95" s="1"/>
  <c r="J87" i="95" a="1"/>
  <c r="J87" i="95" s="1"/>
  <c r="K87" i="95" a="1"/>
  <c r="K87" i="95" s="1"/>
  <c r="L87" i="95" a="1"/>
  <c r="L87" i="95" s="1"/>
  <c r="M87" i="95" a="1"/>
  <c r="M87" i="95" s="1"/>
  <c r="N87" i="95" a="1"/>
  <c r="N87" i="95" s="1"/>
  <c r="O87" i="95" a="1"/>
  <c r="O87" i="95" s="1"/>
  <c r="P87" i="95" a="1"/>
  <c r="P87" i="95" s="1"/>
  <c r="Q87" i="95" a="1"/>
  <c r="Q87" i="95" s="1"/>
  <c r="R87" i="95" a="1"/>
  <c r="R87" i="95" s="1"/>
  <c r="S87" i="95" a="1"/>
  <c r="S87" i="95" s="1"/>
  <c r="T87" i="95" a="1"/>
  <c r="T87" i="95" s="1"/>
  <c r="U87" i="95" a="1"/>
  <c r="U87" i="95" s="1"/>
  <c r="V87" i="95" a="1"/>
  <c r="V87" i="95" s="1"/>
  <c r="W87" i="95" a="1"/>
  <c r="W87" i="95" s="1"/>
  <c r="X87" i="95" a="1"/>
  <c r="X87" i="95" s="1"/>
  <c r="Y87" i="95" a="1"/>
  <c r="Y87" i="95" s="1"/>
  <c r="Z87" i="95" a="1"/>
  <c r="Z87" i="95" s="1"/>
  <c r="AA87" i="95" a="1"/>
  <c r="AA87" i="95" s="1"/>
  <c r="AB87" i="95" a="1"/>
  <c r="AB87" i="95" s="1"/>
  <c r="AC87" i="95" a="1"/>
  <c r="AC87" i="95" s="1"/>
  <c r="AD87" i="95" a="1"/>
  <c r="AD87" i="95" s="1"/>
  <c r="AE87" i="95" a="1"/>
  <c r="AE87" i="95" s="1"/>
  <c r="AF87" i="95" a="1"/>
  <c r="AF87" i="95" s="1"/>
  <c r="AG87" i="95" a="1"/>
  <c r="AG87" i="95" s="1"/>
  <c r="AH87" i="95" a="1"/>
  <c r="AH87" i="95" s="1"/>
  <c r="AI87" i="95" a="1"/>
  <c r="AI87" i="95" s="1"/>
  <c r="AJ87" i="95" a="1"/>
  <c r="AJ87" i="95" s="1"/>
  <c r="AK87" i="95" a="1"/>
  <c r="AK87" i="95" s="1"/>
  <c r="AL87" i="95" a="1"/>
  <c r="AL87" i="95" s="1"/>
  <c r="AM87" i="95" a="1"/>
  <c r="AM87" i="95" s="1"/>
  <c r="AN87" i="95" a="1"/>
  <c r="AN87" i="95" s="1"/>
  <c r="AO87" i="95" a="1"/>
  <c r="AO87" i="95" s="1"/>
  <c r="AP87" i="95" a="1"/>
  <c r="AP87" i="95" s="1"/>
  <c r="AQ87" i="95" a="1"/>
  <c r="AQ87" i="95" s="1"/>
  <c r="AR87" i="95" a="1"/>
  <c r="AR87" i="95" s="1"/>
  <c r="AS87" i="95" a="1"/>
  <c r="AS87" i="95" s="1"/>
  <c r="AT87" i="95" a="1"/>
  <c r="AT87" i="95" s="1"/>
  <c r="AU87" i="95" a="1"/>
  <c r="AU87" i="95" s="1"/>
  <c r="AV87" i="95" a="1"/>
  <c r="AV87" i="95" s="1"/>
  <c r="AW87" i="95" a="1"/>
  <c r="AW87" i="95" s="1"/>
  <c r="AX87" i="95" a="1"/>
  <c r="AX87" i="95" s="1"/>
  <c r="AY87" i="95" a="1"/>
  <c r="AY87" i="95" s="1"/>
  <c r="AZ87" i="95" a="1"/>
  <c r="AZ87" i="95" s="1"/>
  <c r="BA87" i="95" a="1"/>
  <c r="BA87" i="95" s="1"/>
  <c r="BB87" i="95" a="1"/>
  <c r="BB87" i="95" s="1"/>
  <c r="BC87" i="95" a="1"/>
  <c r="BC87" i="95" s="1"/>
  <c r="BD87" i="95" a="1"/>
  <c r="BD87" i="95" s="1"/>
  <c r="BE87" i="95" a="1"/>
  <c r="BE87" i="95" s="1"/>
  <c r="BF87" i="95" a="1"/>
  <c r="BF87" i="95" s="1"/>
  <c r="BG87" i="95" a="1"/>
  <c r="BG87" i="95" s="1"/>
  <c r="BH87" i="95" a="1"/>
  <c r="BH87" i="95" s="1"/>
  <c r="BI87" i="95" a="1"/>
  <c r="BI87" i="95" s="1"/>
  <c r="BJ87" i="95" a="1"/>
  <c r="BJ87" i="95" s="1"/>
  <c r="BK87" i="95" a="1"/>
  <c r="BK87" i="95" s="1"/>
  <c r="BL87" i="95" a="1"/>
  <c r="BL87" i="95" s="1"/>
  <c r="BM87" i="95" a="1"/>
  <c r="BM87" i="95" s="1"/>
  <c r="BN87" i="95" a="1"/>
  <c r="BN87" i="95" s="1"/>
  <c r="BO87" i="95" a="1"/>
  <c r="BO87" i="95" s="1"/>
  <c r="BP87" i="95" a="1"/>
  <c r="BP87" i="95" s="1"/>
  <c r="BQ87" i="95" a="1"/>
  <c r="BQ87" i="95" s="1"/>
  <c r="BR87" i="95" a="1"/>
  <c r="BR87" i="95" s="1"/>
  <c r="BS87" i="95" a="1"/>
  <c r="BS87" i="95" s="1"/>
  <c r="BT87" i="95" a="1"/>
  <c r="BT87" i="95" s="1"/>
  <c r="BU87" i="95" a="1"/>
  <c r="BU87" i="95" s="1"/>
  <c r="BV87" i="95" a="1"/>
  <c r="BV87" i="95" s="1"/>
  <c r="BW87" i="95" a="1"/>
  <c r="BW87" i="95" s="1"/>
  <c r="BX87" i="95" a="1"/>
  <c r="BX87" i="95" s="1"/>
  <c r="BY87" i="95" a="1"/>
  <c r="BY87" i="95" s="1"/>
  <c r="BZ87" i="95" a="1"/>
  <c r="BZ87" i="95" s="1"/>
  <c r="CA87" i="95" a="1"/>
  <c r="CA87" i="95" s="1"/>
  <c r="CB87" i="95" a="1"/>
  <c r="CB87" i="95" s="1"/>
  <c r="CC87" i="95" a="1"/>
  <c r="CC87" i="95" s="1"/>
  <c r="CD87" i="95" a="1"/>
  <c r="CD87" i="95" s="1"/>
  <c r="CE87" i="95" a="1"/>
  <c r="CE87" i="95" s="1"/>
  <c r="CF87" i="95" a="1"/>
  <c r="CF87" i="95" s="1"/>
  <c r="CG87" i="95" a="1"/>
  <c r="CG87" i="95" s="1"/>
  <c r="CH87" i="95" a="1"/>
  <c r="CH87" i="95" s="1"/>
  <c r="CI87" i="95" a="1"/>
  <c r="CI87" i="95" s="1"/>
  <c r="CJ87" i="95" a="1"/>
  <c r="CJ87" i="95" s="1"/>
  <c r="CK87" i="95" a="1"/>
  <c r="CK87" i="95" s="1"/>
  <c r="CL87" i="95" a="1"/>
  <c r="CL87" i="95" s="1"/>
  <c r="CM87" i="95" a="1"/>
  <c r="CM87" i="95" s="1"/>
  <c r="CN87" i="95" a="1"/>
  <c r="CN87" i="95" s="1"/>
  <c r="CO87" i="95" a="1"/>
  <c r="CO87" i="95" s="1"/>
  <c r="CP87" i="95" a="1"/>
  <c r="CP87" i="95" s="1"/>
  <c r="CQ87" i="95" a="1"/>
  <c r="CQ87" i="95" s="1"/>
  <c r="CR87" i="95" a="1"/>
  <c r="CR87" i="95" s="1"/>
  <c r="CS87" i="95" a="1"/>
  <c r="CS87" i="95" s="1"/>
  <c r="CT87" i="95" a="1"/>
  <c r="CT87" i="95" s="1"/>
  <c r="CU87" i="95" a="1"/>
  <c r="CU87" i="95" s="1"/>
  <c r="CV87" i="95" a="1"/>
  <c r="CV87" i="95" s="1"/>
  <c r="CW87" i="95" a="1"/>
  <c r="CW87" i="95" s="1"/>
  <c r="CX87" i="95" a="1"/>
  <c r="CX87" i="95" s="1"/>
  <c r="CY87" i="95" a="1"/>
  <c r="CY87" i="95" s="1"/>
  <c r="E88" i="95" a="1"/>
  <c r="E88" i="95" s="1"/>
  <c r="F88" i="95" a="1"/>
  <c r="F88" i="95" s="1"/>
  <c r="G88" i="95" a="1"/>
  <c r="G88" i="95" s="1"/>
  <c r="H88" i="95" a="1"/>
  <c r="H88" i="95" s="1"/>
  <c r="I88" i="95" a="1"/>
  <c r="I88" i="95" s="1"/>
  <c r="J88" i="95" a="1"/>
  <c r="J88" i="95" s="1"/>
  <c r="K88" i="95" a="1"/>
  <c r="K88" i="95" s="1"/>
  <c r="L88" i="95" a="1"/>
  <c r="L88" i="95" s="1"/>
  <c r="M88" i="95" a="1"/>
  <c r="M88" i="95" s="1"/>
  <c r="N88" i="95" a="1"/>
  <c r="N88" i="95" s="1"/>
  <c r="O88" i="95" a="1"/>
  <c r="O88" i="95" s="1"/>
  <c r="P88" i="95" a="1"/>
  <c r="P88" i="95" s="1"/>
  <c r="Q88" i="95" a="1"/>
  <c r="Q88" i="95" s="1"/>
  <c r="R88" i="95" a="1"/>
  <c r="R88" i="95" s="1"/>
  <c r="S88" i="95" a="1"/>
  <c r="S88" i="95" s="1"/>
  <c r="T88" i="95" a="1"/>
  <c r="T88" i="95" s="1"/>
  <c r="U88" i="95" a="1"/>
  <c r="U88" i="95" s="1"/>
  <c r="V88" i="95" a="1"/>
  <c r="V88" i="95" s="1"/>
  <c r="W88" i="95" a="1"/>
  <c r="W88" i="95" s="1"/>
  <c r="X88" i="95" a="1"/>
  <c r="X88" i="95" s="1"/>
  <c r="Y88" i="95" a="1"/>
  <c r="Y88" i="95" s="1"/>
  <c r="Z88" i="95" a="1"/>
  <c r="Z88" i="95" s="1"/>
  <c r="AA88" i="95" a="1"/>
  <c r="AA88" i="95" s="1"/>
  <c r="AB88" i="95" a="1"/>
  <c r="AB88" i="95" s="1"/>
  <c r="AC88" i="95" a="1"/>
  <c r="AC88" i="95" s="1"/>
  <c r="AD88" i="95" a="1"/>
  <c r="AD88" i="95" s="1"/>
  <c r="AE88" i="95" a="1"/>
  <c r="AE88" i="95" s="1"/>
  <c r="AF88" i="95" a="1"/>
  <c r="AF88" i="95" s="1"/>
  <c r="AG88" i="95" a="1"/>
  <c r="AG88" i="95" s="1"/>
  <c r="AH88" i="95" a="1"/>
  <c r="AH88" i="95" s="1"/>
  <c r="AI88" i="95" a="1"/>
  <c r="AI88" i="95" s="1"/>
  <c r="AJ88" i="95" a="1"/>
  <c r="AJ88" i="95" s="1"/>
  <c r="AK88" i="95" a="1"/>
  <c r="AK88" i="95" s="1"/>
  <c r="AL88" i="95" a="1"/>
  <c r="AL88" i="95" s="1"/>
  <c r="AM88" i="95" a="1"/>
  <c r="AM88" i="95" s="1"/>
  <c r="AN88" i="95" a="1"/>
  <c r="AN88" i="95" s="1"/>
  <c r="AO88" i="95" a="1"/>
  <c r="AO88" i="95" s="1"/>
  <c r="AP88" i="95" a="1"/>
  <c r="AP88" i="95" s="1"/>
  <c r="AQ88" i="95" a="1"/>
  <c r="AQ88" i="95" s="1"/>
  <c r="AR88" i="95" a="1"/>
  <c r="AR88" i="95" s="1"/>
  <c r="AS88" i="95" a="1"/>
  <c r="AS88" i="95" s="1"/>
  <c r="AT88" i="95" a="1"/>
  <c r="AT88" i="95" s="1"/>
  <c r="AU88" i="95" a="1"/>
  <c r="AU88" i="95" s="1"/>
  <c r="AV88" i="95" a="1"/>
  <c r="AV88" i="95" s="1"/>
  <c r="AW88" i="95" a="1"/>
  <c r="AW88" i="95" s="1"/>
  <c r="AX88" i="95" a="1"/>
  <c r="AX88" i="95" s="1"/>
  <c r="AY88" i="95" a="1"/>
  <c r="AY88" i="95" s="1"/>
  <c r="AZ88" i="95" a="1"/>
  <c r="AZ88" i="95" s="1"/>
  <c r="BA88" i="95" a="1"/>
  <c r="BA88" i="95" s="1"/>
  <c r="BB88" i="95" a="1"/>
  <c r="BB88" i="95" s="1"/>
  <c r="BC88" i="95" a="1"/>
  <c r="BC88" i="95" s="1"/>
  <c r="BD88" i="95" a="1"/>
  <c r="BD88" i="95" s="1"/>
  <c r="BE88" i="95" a="1"/>
  <c r="BE88" i="95" s="1"/>
  <c r="BF88" i="95" a="1"/>
  <c r="BF88" i="95" s="1"/>
  <c r="BG88" i="95" a="1"/>
  <c r="BG88" i="95" s="1"/>
  <c r="BH88" i="95" a="1"/>
  <c r="BH88" i="95" s="1"/>
  <c r="BI88" i="95" a="1"/>
  <c r="BI88" i="95" s="1"/>
  <c r="BJ88" i="95" a="1"/>
  <c r="BJ88" i="95" s="1"/>
  <c r="BK88" i="95" a="1"/>
  <c r="BK88" i="95" s="1"/>
  <c r="BL88" i="95" a="1"/>
  <c r="BL88" i="95" s="1"/>
  <c r="BM88" i="95" a="1"/>
  <c r="BM88" i="95" s="1"/>
  <c r="BN88" i="95" a="1"/>
  <c r="BN88" i="95" s="1"/>
  <c r="BO88" i="95" a="1"/>
  <c r="BO88" i="95" s="1"/>
  <c r="BP88" i="95" a="1"/>
  <c r="BP88" i="95" s="1"/>
  <c r="BQ88" i="95" a="1"/>
  <c r="BQ88" i="95" s="1"/>
  <c r="BR88" i="95" a="1"/>
  <c r="BR88" i="95" s="1"/>
  <c r="BS88" i="95" a="1"/>
  <c r="BS88" i="95" s="1"/>
  <c r="BT88" i="95" a="1"/>
  <c r="BT88" i="95" s="1"/>
  <c r="BU88" i="95" a="1"/>
  <c r="BU88" i="95" s="1"/>
  <c r="BV88" i="95" a="1"/>
  <c r="BV88" i="95" s="1"/>
  <c r="BW88" i="95" a="1"/>
  <c r="BW88" i="95" s="1"/>
  <c r="BX88" i="95" a="1"/>
  <c r="BX88" i="95" s="1"/>
  <c r="BY88" i="95" a="1"/>
  <c r="BY88" i="95" s="1"/>
  <c r="BZ88" i="95" a="1"/>
  <c r="BZ88" i="95" s="1"/>
  <c r="CA88" i="95" a="1"/>
  <c r="CA88" i="95" s="1"/>
  <c r="CB88" i="95" a="1"/>
  <c r="CB88" i="95" s="1"/>
  <c r="CC88" i="95" a="1"/>
  <c r="CC88" i="95" s="1"/>
  <c r="CD88" i="95" a="1"/>
  <c r="CD88" i="95" s="1"/>
  <c r="CE88" i="95" a="1"/>
  <c r="CE88" i="95" s="1"/>
  <c r="CF88" i="95" a="1"/>
  <c r="CF88" i="95" s="1"/>
  <c r="CG88" i="95" a="1"/>
  <c r="CG88" i="95" s="1"/>
  <c r="CH88" i="95" a="1"/>
  <c r="CH88" i="95" s="1"/>
  <c r="CI88" i="95" a="1"/>
  <c r="CI88" i="95" s="1"/>
  <c r="CJ88" i="95" a="1"/>
  <c r="CJ88" i="95" s="1"/>
  <c r="CK88" i="95" a="1"/>
  <c r="CK88" i="95" s="1"/>
  <c r="CL88" i="95" a="1"/>
  <c r="CL88" i="95" s="1"/>
  <c r="CM88" i="95" a="1"/>
  <c r="CM88" i="95" s="1"/>
  <c r="CN88" i="95" a="1"/>
  <c r="CN88" i="95" s="1"/>
  <c r="CO88" i="95" a="1"/>
  <c r="CO88" i="95" s="1"/>
  <c r="CP88" i="95" a="1"/>
  <c r="CP88" i="95" s="1"/>
  <c r="CQ88" i="95" a="1"/>
  <c r="CQ88" i="95" s="1"/>
  <c r="CR88" i="95" a="1"/>
  <c r="CR88" i="95" s="1"/>
  <c r="CS88" i="95" a="1"/>
  <c r="CS88" i="95" s="1"/>
  <c r="CT88" i="95" a="1"/>
  <c r="CT88" i="95" s="1"/>
  <c r="CU88" i="95" a="1"/>
  <c r="CU88" i="95" s="1"/>
  <c r="CV88" i="95" a="1"/>
  <c r="CV88" i="95" s="1"/>
  <c r="CW88" i="95" a="1"/>
  <c r="CW88" i="95" s="1"/>
  <c r="CX88" i="95" a="1"/>
  <c r="CX88" i="95" s="1"/>
  <c r="CY88" i="95" a="1"/>
  <c r="CY88" i="95" s="1"/>
  <c r="E89" i="95" a="1"/>
  <c r="E89" i="95" s="1"/>
  <c r="F89" i="95" a="1"/>
  <c r="F89" i="95" s="1"/>
  <c r="G89" i="95" a="1"/>
  <c r="G89" i="95" s="1"/>
  <c r="H89" i="95" a="1"/>
  <c r="H89" i="95" s="1"/>
  <c r="I89" i="95" a="1"/>
  <c r="I89" i="95" s="1"/>
  <c r="J89" i="95" a="1"/>
  <c r="J89" i="95" s="1"/>
  <c r="K89" i="95" a="1"/>
  <c r="K89" i="95" s="1"/>
  <c r="L89" i="95" a="1"/>
  <c r="L89" i="95" s="1"/>
  <c r="M89" i="95" a="1"/>
  <c r="M89" i="95" s="1"/>
  <c r="N89" i="95" a="1"/>
  <c r="N89" i="95" s="1"/>
  <c r="O89" i="95" a="1"/>
  <c r="O89" i="95" s="1"/>
  <c r="P89" i="95" a="1"/>
  <c r="P89" i="95" s="1"/>
  <c r="Q89" i="95" a="1"/>
  <c r="Q89" i="95" s="1"/>
  <c r="R89" i="95" a="1"/>
  <c r="R89" i="95" s="1"/>
  <c r="S89" i="95" a="1"/>
  <c r="S89" i="95" s="1"/>
  <c r="T89" i="95" a="1"/>
  <c r="T89" i="95" s="1"/>
  <c r="U89" i="95" a="1"/>
  <c r="U89" i="95" s="1"/>
  <c r="V89" i="95" a="1"/>
  <c r="V89" i="95" s="1"/>
  <c r="W89" i="95" a="1"/>
  <c r="W89" i="95" s="1"/>
  <c r="X89" i="95" a="1"/>
  <c r="X89" i="95" s="1"/>
  <c r="Y89" i="95" a="1"/>
  <c r="Y89" i="95" s="1"/>
  <c r="Z89" i="95" a="1"/>
  <c r="Z89" i="95" s="1"/>
  <c r="AA89" i="95" a="1"/>
  <c r="AA89" i="95" s="1"/>
  <c r="AB89" i="95" a="1"/>
  <c r="AB89" i="95" s="1"/>
  <c r="AC89" i="95" a="1"/>
  <c r="AC89" i="95" s="1"/>
  <c r="AD89" i="95" a="1"/>
  <c r="AD89" i="95" s="1"/>
  <c r="AE89" i="95" a="1"/>
  <c r="AE89" i="95" s="1"/>
  <c r="AF89" i="95" a="1"/>
  <c r="AF89" i="95" s="1"/>
  <c r="AG89" i="95" a="1"/>
  <c r="AG89" i="95" s="1"/>
  <c r="AH89" i="95" a="1"/>
  <c r="AH89" i="95" s="1"/>
  <c r="AI89" i="95" a="1"/>
  <c r="AI89" i="95" s="1"/>
  <c r="AJ89" i="95" a="1"/>
  <c r="AJ89" i="95" s="1"/>
  <c r="AK89" i="95" a="1"/>
  <c r="AK89" i="95" s="1"/>
  <c r="AL89" i="95" a="1"/>
  <c r="AL89" i="95" s="1"/>
  <c r="AM89" i="95" a="1"/>
  <c r="AM89" i="95" s="1"/>
  <c r="AN89" i="95" a="1"/>
  <c r="AN89" i="95" s="1"/>
  <c r="AO89" i="95" a="1"/>
  <c r="AO89" i="95" s="1"/>
  <c r="AP89" i="95" a="1"/>
  <c r="AP89" i="95" s="1"/>
  <c r="AQ89" i="95" a="1"/>
  <c r="AQ89" i="95" s="1"/>
  <c r="AR89" i="95" a="1"/>
  <c r="AR89" i="95" s="1"/>
  <c r="AS89" i="95" a="1"/>
  <c r="AS89" i="95" s="1"/>
  <c r="AT89" i="95" a="1"/>
  <c r="AT89" i="95" s="1"/>
  <c r="AU89" i="95" a="1"/>
  <c r="AU89" i="95" s="1"/>
  <c r="AV89" i="95" a="1"/>
  <c r="AV89" i="95" s="1"/>
  <c r="AW89" i="95" a="1"/>
  <c r="AW89" i="95" s="1"/>
  <c r="AX89" i="95" a="1"/>
  <c r="AX89" i="95" s="1"/>
  <c r="AY89" i="95" a="1"/>
  <c r="AY89" i="95" s="1"/>
  <c r="AZ89" i="95" a="1"/>
  <c r="AZ89" i="95" s="1"/>
  <c r="BA89" i="95" a="1"/>
  <c r="BA89" i="95" s="1"/>
  <c r="BB89" i="95" a="1"/>
  <c r="BB89" i="95" s="1"/>
  <c r="BC89" i="95" a="1"/>
  <c r="BC89" i="95" s="1"/>
  <c r="BD89" i="95" a="1"/>
  <c r="BD89" i="95" s="1"/>
  <c r="BE89" i="95" a="1"/>
  <c r="BE89" i="95" s="1"/>
  <c r="BF89" i="95" a="1"/>
  <c r="BF89" i="95" s="1"/>
  <c r="BG89" i="95" a="1"/>
  <c r="BG89" i="95" s="1"/>
  <c r="BH89" i="95" a="1"/>
  <c r="BH89" i="95" s="1"/>
  <c r="BI89" i="95" a="1"/>
  <c r="BI89" i="95" s="1"/>
  <c r="BJ89" i="95" a="1"/>
  <c r="BJ89" i="95" s="1"/>
  <c r="BK89" i="95" a="1"/>
  <c r="BK89" i="95" s="1"/>
  <c r="BL89" i="95" a="1"/>
  <c r="BL89" i="95" s="1"/>
  <c r="BM89" i="95" a="1"/>
  <c r="BM89" i="95" s="1"/>
  <c r="BN89" i="95" a="1"/>
  <c r="BN89" i="95" s="1"/>
  <c r="BO89" i="95" a="1"/>
  <c r="BO89" i="95" s="1"/>
  <c r="BP89" i="95" a="1"/>
  <c r="BP89" i="95" s="1"/>
  <c r="BQ89" i="95" a="1"/>
  <c r="BQ89" i="95" s="1"/>
  <c r="BR89" i="95" a="1"/>
  <c r="BR89" i="95" s="1"/>
  <c r="BS89" i="95" a="1"/>
  <c r="BS89" i="95" s="1"/>
  <c r="BT89" i="95" a="1"/>
  <c r="BT89" i="95" s="1"/>
  <c r="BU89" i="95" a="1"/>
  <c r="BU89" i="95" s="1"/>
  <c r="BV89" i="95" a="1"/>
  <c r="BV89" i="95" s="1"/>
  <c r="BW89" i="95" a="1"/>
  <c r="BW89" i="95" s="1"/>
  <c r="BX89" i="95" a="1"/>
  <c r="BX89" i="95" s="1"/>
  <c r="BY89" i="95" a="1"/>
  <c r="BY89" i="95" s="1"/>
  <c r="BZ89" i="95" a="1"/>
  <c r="BZ89" i="95" s="1"/>
  <c r="CA89" i="95" a="1"/>
  <c r="CA89" i="95" s="1"/>
  <c r="CB89" i="95" a="1"/>
  <c r="CB89" i="95" s="1"/>
  <c r="CC89" i="95" a="1"/>
  <c r="CC89" i="95" s="1"/>
  <c r="CD89" i="95" a="1"/>
  <c r="CD89" i="95" s="1"/>
  <c r="CE89" i="95" a="1"/>
  <c r="CE89" i="95" s="1"/>
  <c r="CF89" i="95" a="1"/>
  <c r="CF89" i="95" s="1"/>
  <c r="CG89" i="95" a="1"/>
  <c r="CG89" i="95" s="1"/>
  <c r="CH89" i="95" a="1"/>
  <c r="CH89" i="95" s="1"/>
  <c r="CI89" i="95" a="1"/>
  <c r="CI89" i="95" s="1"/>
  <c r="CJ89" i="95" a="1"/>
  <c r="CJ89" i="95" s="1"/>
  <c r="CK89" i="95" a="1"/>
  <c r="CK89" i="95" s="1"/>
  <c r="CL89" i="95" a="1"/>
  <c r="CL89" i="95" s="1"/>
  <c r="CM89" i="95" a="1"/>
  <c r="CM89" i="95" s="1"/>
  <c r="CN89" i="95" a="1"/>
  <c r="CN89" i="95" s="1"/>
  <c r="CO89" i="95" a="1"/>
  <c r="CO89" i="95" s="1"/>
  <c r="CP89" i="95" a="1"/>
  <c r="CP89" i="95" s="1"/>
  <c r="CQ89" i="95" a="1"/>
  <c r="CQ89" i="95" s="1"/>
  <c r="CR89" i="95" a="1"/>
  <c r="CR89" i="95" s="1"/>
  <c r="CS89" i="95" a="1"/>
  <c r="CS89" i="95" s="1"/>
  <c r="CT89" i="95" a="1"/>
  <c r="CT89" i="95" s="1"/>
  <c r="CU89" i="95" a="1"/>
  <c r="CU89" i="95" s="1"/>
  <c r="CV89" i="95" a="1"/>
  <c r="CV89" i="95" s="1"/>
  <c r="CW89" i="95" a="1"/>
  <c r="CW89" i="95" s="1"/>
  <c r="CX89" i="95" a="1"/>
  <c r="CX89" i="95" s="1"/>
  <c r="CY89" i="95" a="1"/>
  <c r="CY89" i="95" s="1"/>
  <c r="E90" i="95" a="1"/>
  <c r="E90" i="95" s="1"/>
  <c r="F90" i="95" a="1"/>
  <c r="F90" i="95" s="1"/>
  <c r="G90" i="95" a="1"/>
  <c r="G90" i="95" s="1"/>
  <c r="H90" i="95" a="1"/>
  <c r="H90" i="95" s="1"/>
  <c r="I90" i="95" a="1"/>
  <c r="I90" i="95" s="1"/>
  <c r="J90" i="95" a="1"/>
  <c r="J90" i="95" s="1"/>
  <c r="K90" i="95" a="1"/>
  <c r="K90" i="95" s="1"/>
  <c r="L90" i="95" a="1"/>
  <c r="L90" i="95" s="1"/>
  <c r="M90" i="95" a="1"/>
  <c r="M90" i="95" s="1"/>
  <c r="N90" i="95" a="1"/>
  <c r="N90" i="95" s="1"/>
  <c r="O90" i="95" a="1"/>
  <c r="O90" i="95" s="1"/>
  <c r="P90" i="95" a="1"/>
  <c r="P90" i="95" s="1"/>
  <c r="Q90" i="95" a="1"/>
  <c r="Q90" i="95" s="1"/>
  <c r="R90" i="95" a="1"/>
  <c r="R90" i="95" s="1"/>
  <c r="S90" i="95" a="1"/>
  <c r="S90" i="95" s="1"/>
  <c r="T90" i="95" a="1"/>
  <c r="T90" i="95" s="1"/>
  <c r="U90" i="95" a="1"/>
  <c r="U90" i="95" s="1"/>
  <c r="V90" i="95" a="1"/>
  <c r="V90" i="95" s="1"/>
  <c r="W90" i="95" a="1"/>
  <c r="W90" i="95" s="1"/>
  <c r="X90" i="95" a="1"/>
  <c r="X90" i="95" s="1"/>
  <c r="Y90" i="95" a="1"/>
  <c r="Y90" i="95" s="1"/>
  <c r="Z90" i="95" a="1"/>
  <c r="Z90" i="95" s="1"/>
  <c r="AA90" i="95" a="1"/>
  <c r="AA90" i="95" s="1"/>
  <c r="AB90" i="95" a="1"/>
  <c r="AB90" i="95" s="1"/>
  <c r="AC90" i="95" a="1"/>
  <c r="AC90" i="95" s="1"/>
  <c r="AD90" i="95" a="1"/>
  <c r="AD90" i="95" s="1"/>
  <c r="AE90" i="95" a="1"/>
  <c r="AE90" i="95" s="1"/>
  <c r="AF90" i="95" a="1"/>
  <c r="AF90" i="95" s="1"/>
  <c r="AG90" i="95" a="1"/>
  <c r="AG90" i="95" s="1"/>
  <c r="AH90" i="95" a="1"/>
  <c r="AH90" i="95" s="1"/>
  <c r="AI90" i="95" a="1"/>
  <c r="AI90" i="95" s="1"/>
  <c r="AJ90" i="95" a="1"/>
  <c r="AJ90" i="95" s="1"/>
  <c r="AK90" i="95" a="1"/>
  <c r="AK90" i="95" s="1"/>
  <c r="AL90" i="95" a="1"/>
  <c r="AL90" i="95" s="1"/>
  <c r="AM90" i="95" a="1"/>
  <c r="AM90" i="95" s="1"/>
  <c r="AN90" i="95" a="1"/>
  <c r="AN90" i="95" s="1"/>
  <c r="AO90" i="95" a="1"/>
  <c r="AO90" i="95" s="1"/>
  <c r="AP90" i="95" a="1"/>
  <c r="AP90" i="95" s="1"/>
  <c r="AQ90" i="95" a="1"/>
  <c r="AQ90" i="95" s="1"/>
  <c r="AR90" i="95" a="1"/>
  <c r="AR90" i="95" s="1"/>
  <c r="AS90" i="95" a="1"/>
  <c r="AS90" i="95" s="1"/>
  <c r="AT90" i="95" a="1"/>
  <c r="AT90" i="95" s="1"/>
  <c r="AU90" i="95" a="1"/>
  <c r="AU90" i="95" s="1"/>
  <c r="AV90" i="95" a="1"/>
  <c r="AV90" i="95" s="1"/>
  <c r="AW90" i="95" a="1"/>
  <c r="AW90" i="95" s="1"/>
  <c r="AX90" i="95" a="1"/>
  <c r="AX90" i="95" s="1"/>
  <c r="AY90" i="95" a="1"/>
  <c r="AY90" i="95" s="1"/>
  <c r="AZ90" i="95" a="1"/>
  <c r="AZ90" i="95" s="1"/>
  <c r="BA90" i="95" a="1"/>
  <c r="BA90" i="95" s="1"/>
  <c r="BB90" i="95" a="1"/>
  <c r="BB90" i="95" s="1"/>
  <c r="BC90" i="95" a="1"/>
  <c r="BC90" i="95" s="1"/>
  <c r="BD90" i="95" a="1"/>
  <c r="BD90" i="95" s="1"/>
  <c r="BE90" i="95" a="1"/>
  <c r="BE90" i="95" s="1"/>
  <c r="BF90" i="95" a="1"/>
  <c r="BF90" i="95" s="1"/>
  <c r="BG90" i="95" a="1"/>
  <c r="BG90" i="95" s="1"/>
  <c r="BH90" i="95" a="1"/>
  <c r="BH90" i="95" s="1"/>
  <c r="BI90" i="95" a="1"/>
  <c r="BI90" i="95" s="1"/>
  <c r="BJ90" i="95" a="1"/>
  <c r="BJ90" i="95" s="1"/>
  <c r="BK90" i="95" a="1"/>
  <c r="BK90" i="95" s="1"/>
  <c r="BL90" i="95" a="1"/>
  <c r="BL90" i="95" s="1"/>
  <c r="BM90" i="95" a="1"/>
  <c r="BM90" i="95" s="1"/>
  <c r="BN90" i="95" a="1"/>
  <c r="BN90" i="95" s="1"/>
  <c r="BO90" i="95" a="1"/>
  <c r="BO90" i="95" s="1"/>
  <c r="BP90" i="95" a="1"/>
  <c r="BP90" i="95" s="1"/>
  <c r="BQ90" i="95" a="1"/>
  <c r="BQ90" i="95" s="1"/>
  <c r="BR90" i="95" a="1"/>
  <c r="BR90" i="95" s="1"/>
  <c r="BS90" i="95" a="1"/>
  <c r="BS90" i="95" s="1"/>
  <c r="BT90" i="95" a="1"/>
  <c r="BT90" i="95" s="1"/>
  <c r="BU90" i="95" a="1"/>
  <c r="BU90" i="95" s="1"/>
  <c r="BV90" i="95" a="1"/>
  <c r="BV90" i="95" s="1"/>
  <c r="BW90" i="95" a="1"/>
  <c r="BW90" i="95" s="1"/>
  <c r="BX90" i="95" a="1"/>
  <c r="BX90" i="95" s="1"/>
  <c r="BY90" i="95" a="1"/>
  <c r="BY90" i="95" s="1"/>
  <c r="BZ90" i="95" a="1"/>
  <c r="BZ90" i="95" s="1"/>
  <c r="CA90" i="95" a="1"/>
  <c r="CA90" i="95" s="1"/>
  <c r="CB90" i="95" a="1"/>
  <c r="CB90" i="95" s="1"/>
  <c r="CC90" i="95" a="1"/>
  <c r="CC90" i="95" s="1"/>
  <c r="CD90" i="95" a="1"/>
  <c r="CD90" i="95" s="1"/>
  <c r="CE90" i="95" a="1"/>
  <c r="CE90" i="95" s="1"/>
  <c r="CF90" i="95" a="1"/>
  <c r="CF90" i="95" s="1"/>
  <c r="CG90" i="95" a="1"/>
  <c r="CG90" i="95" s="1"/>
  <c r="CH90" i="95" a="1"/>
  <c r="CH90" i="95" s="1"/>
  <c r="CI90" i="95" a="1"/>
  <c r="CI90" i="95" s="1"/>
  <c r="CJ90" i="95" a="1"/>
  <c r="CJ90" i="95" s="1"/>
  <c r="CK90" i="95" a="1"/>
  <c r="CK90" i="95" s="1"/>
  <c r="CL90" i="95" a="1"/>
  <c r="CL90" i="95" s="1"/>
  <c r="CM90" i="95" a="1"/>
  <c r="CM90" i="95" s="1"/>
  <c r="CN90" i="95" a="1"/>
  <c r="CN90" i="95" s="1"/>
  <c r="CO90" i="95" a="1"/>
  <c r="CO90" i="95" s="1"/>
  <c r="CP90" i="95" a="1"/>
  <c r="CP90" i="95" s="1"/>
  <c r="CQ90" i="95" a="1"/>
  <c r="CQ90" i="95" s="1"/>
  <c r="CR90" i="95" a="1"/>
  <c r="CR90" i="95" s="1"/>
  <c r="CS90" i="95" a="1"/>
  <c r="CS90" i="95" s="1"/>
  <c r="CT90" i="95" a="1"/>
  <c r="CT90" i="95" s="1"/>
  <c r="CU90" i="95" a="1"/>
  <c r="CU90" i="95" s="1"/>
  <c r="CV90" i="95" a="1"/>
  <c r="CV90" i="95" s="1"/>
  <c r="CW90" i="95" a="1"/>
  <c r="CW90" i="95" s="1"/>
  <c r="CX90" i="95" a="1"/>
  <c r="CX90" i="95" s="1"/>
  <c r="CY90" i="95" a="1"/>
  <c r="CY90" i="95" s="1"/>
  <c r="E91" i="95" a="1"/>
  <c r="E91" i="95" s="1"/>
  <c r="F91" i="95" a="1"/>
  <c r="F91" i="95" s="1"/>
  <c r="G91" i="95" a="1"/>
  <c r="G91" i="95" s="1"/>
  <c r="H91" i="95" a="1"/>
  <c r="H91" i="95" s="1"/>
  <c r="I91" i="95" a="1"/>
  <c r="I91" i="95" s="1"/>
  <c r="J91" i="95" a="1"/>
  <c r="J91" i="95" s="1"/>
  <c r="K91" i="95" a="1"/>
  <c r="K91" i="95" s="1"/>
  <c r="L91" i="95" a="1"/>
  <c r="L91" i="95" s="1"/>
  <c r="M91" i="95" a="1"/>
  <c r="M91" i="95" s="1"/>
  <c r="N91" i="95" a="1"/>
  <c r="N91" i="95" s="1"/>
  <c r="O91" i="95" a="1"/>
  <c r="O91" i="95" s="1"/>
  <c r="P91" i="95" a="1"/>
  <c r="P91" i="95" s="1"/>
  <c r="Q91" i="95" a="1"/>
  <c r="Q91" i="95" s="1"/>
  <c r="R91" i="95" a="1"/>
  <c r="R91" i="95" s="1"/>
  <c r="S91" i="95" a="1"/>
  <c r="S91" i="95" s="1"/>
  <c r="T91" i="95" a="1"/>
  <c r="T91" i="95" s="1"/>
  <c r="U91" i="95" a="1"/>
  <c r="U91" i="95" s="1"/>
  <c r="V91" i="95" a="1"/>
  <c r="V91" i="95" s="1"/>
  <c r="W91" i="95" a="1"/>
  <c r="W91" i="95" s="1"/>
  <c r="X91" i="95" a="1"/>
  <c r="X91" i="95" s="1"/>
  <c r="Y91" i="95" a="1"/>
  <c r="Y91" i="95" s="1"/>
  <c r="Z91" i="95" a="1"/>
  <c r="Z91" i="95" s="1"/>
  <c r="AA91" i="95" a="1"/>
  <c r="AA91" i="95" s="1"/>
  <c r="AB91" i="95" a="1"/>
  <c r="AB91" i="95" s="1"/>
  <c r="AC91" i="95" a="1"/>
  <c r="AC91" i="95" s="1"/>
  <c r="AD91" i="95" a="1"/>
  <c r="AD91" i="95" s="1"/>
  <c r="AE91" i="95" a="1"/>
  <c r="AE91" i="95" s="1"/>
  <c r="AF91" i="95" a="1"/>
  <c r="AF91" i="95" s="1"/>
  <c r="AG91" i="95" a="1"/>
  <c r="AG91" i="95" s="1"/>
  <c r="AH91" i="95" a="1"/>
  <c r="AH91" i="95" s="1"/>
  <c r="AI91" i="95" a="1"/>
  <c r="AI91" i="95" s="1"/>
  <c r="AJ91" i="95" a="1"/>
  <c r="AJ91" i="95" s="1"/>
  <c r="AK91" i="95" a="1"/>
  <c r="AK91" i="95" s="1"/>
  <c r="AL91" i="95" a="1"/>
  <c r="AL91" i="95" s="1"/>
  <c r="AM91" i="95" a="1"/>
  <c r="AM91" i="95" s="1"/>
  <c r="AN91" i="95" a="1"/>
  <c r="AN91" i="95" s="1"/>
  <c r="AO91" i="95" a="1"/>
  <c r="AO91" i="95" s="1"/>
  <c r="AP91" i="95" a="1"/>
  <c r="AP91" i="95" s="1"/>
  <c r="AQ91" i="95" a="1"/>
  <c r="AQ91" i="95" s="1"/>
  <c r="AR91" i="95" a="1"/>
  <c r="AR91" i="95" s="1"/>
  <c r="AS91" i="95" a="1"/>
  <c r="AS91" i="95" s="1"/>
  <c r="AT91" i="95" a="1"/>
  <c r="AT91" i="95" s="1"/>
  <c r="AU91" i="95" a="1"/>
  <c r="AU91" i="95" s="1"/>
  <c r="AV91" i="95" a="1"/>
  <c r="AV91" i="95" s="1"/>
  <c r="AW91" i="95" a="1"/>
  <c r="AW91" i="95" s="1"/>
  <c r="AX91" i="95" a="1"/>
  <c r="AX91" i="95" s="1"/>
  <c r="AY91" i="95" a="1"/>
  <c r="AY91" i="95" s="1"/>
  <c r="AZ91" i="95" a="1"/>
  <c r="AZ91" i="95" s="1"/>
  <c r="BA91" i="95" a="1"/>
  <c r="BA91" i="95" s="1"/>
  <c r="BB91" i="95" a="1"/>
  <c r="BB91" i="95" s="1"/>
  <c r="BC91" i="95" a="1"/>
  <c r="BC91" i="95" s="1"/>
  <c r="BD91" i="95" a="1"/>
  <c r="BD91" i="95" s="1"/>
  <c r="BE91" i="95" a="1"/>
  <c r="BE91" i="95" s="1"/>
  <c r="BF91" i="95" a="1"/>
  <c r="BF91" i="95" s="1"/>
  <c r="BG91" i="95" a="1"/>
  <c r="BG91" i="95" s="1"/>
  <c r="BH91" i="95" a="1"/>
  <c r="BH91" i="95" s="1"/>
  <c r="BI91" i="95" a="1"/>
  <c r="BI91" i="95" s="1"/>
  <c r="BJ91" i="95" a="1"/>
  <c r="BJ91" i="95" s="1"/>
  <c r="BK91" i="95" a="1"/>
  <c r="BK91" i="95" s="1"/>
  <c r="BL91" i="95" a="1"/>
  <c r="BL91" i="95" s="1"/>
  <c r="BM91" i="95" a="1"/>
  <c r="BM91" i="95" s="1"/>
  <c r="BN91" i="95" a="1"/>
  <c r="BN91" i="95" s="1"/>
  <c r="BO91" i="95" a="1"/>
  <c r="BO91" i="95" s="1"/>
  <c r="BP91" i="95" a="1"/>
  <c r="BP91" i="95" s="1"/>
  <c r="BQ91" i="95" a="1"/>
  <c r="BQ91" i="95" s="1"/>
  <c r="BR91" i="95" a="1"/>
  <c r="BR91" i="95" s="1"/>
  <c r="BS91" i="95" a="1"/>
  <c r="BS91" i="95" s="1"/>
  <c r="BT91" i="95" a="1"/>
  <c r="BT91" i="95" s="1"/>
  <c r="BU91" i="95" a="1"/>
  <c r="BU91" i="95" s="1"/>
  <c r="BV91" i="95" a="1"/>
  <c r="BV91" i="95" s="1"/>
  <c r="BW91" i="95" a="1"/>
  <c r="BW91" i="95" s="1"/>
  <c r="BX91" i="95" a="1"/>
  <c r="BX91" i="95" s="1"/>
  <c r="BY91" i="95" a="1"/>
  <c r="BY91" i="95" s="1"/>
  <c r="BZ91" i="95" a="1"/>
  <c r="BZ91" i="95" s="1"/>
  <c r="CA91" i="95" a="1"/>
  <c r="CA91" i="95" s="1"/>
  <c r="CB91" i="95" a="1"/>
  <c r="CB91" i="95" s="1"/>
  <c r="CC91" i="95" a="1"/>
  <c r="CC91" i="95" s="1"/>
  <c r="CD91" i="95" a="1"/>
  <c r="CD91" i="95" s="1"/>
  <c r="CE91" i="95" a="1"/>
  <c r="CE91" i="95" s="1"/>
  <c r="CF91" i="95" a="1"/>
  <c r="CF91" i="95" s="1"/>
  <c r="CG91" i="95" a="1"/>
  <c r="CG91" i="95" s="1"/>
  <c r="CH91" i="95" a="1"/>
  <c r="CH91" i="95" s="1"/>
  <c r="CI91" i="95" a="1"/>
  <c r="CI91" i="95" s="1"/>
  <c r="CJ91" i="95" a="1"/>
  <c r="CJ91" i="95" s="1"/>
  <c r="CK91" i="95" a="1"/>
  <c r="CK91" i="95" s="1"/>
  <c r="CL91" i="95" a="1"/>
  <c r="CL91" i="95" s="1"/>
  <c r="CM91" i="95" a="1"/>
  <c r="CM91" i="95" s="1"/>
  <c r="CN91" i="95" a="1"/>
  <c r="CN91" i="95" s="1"/>
  <c r="CO91" i="95" a="1"/>
  <c r="CO91" i="95" s="1"/>
  <c r="CP91" i="95" a="1"/>
  <c r="CP91" i="95" s="1"/>
  <c r="CQ91" i="95" a="1"/>
  <c r="CQ91" i="95" s="1"/>
  <c r="CR91" i="95" a="1"/>
  <c r="CR91" i="95" s="1"/>
  <c r="CS91" i="95" a="1"/>
  <c r="CS91" i="95" s="1"/>
  <c r="CT91" i="95" a="1"/>
  <c r="CT91" i="95" s="1"/>
  <c r="CU91" i="95" a="1"/>
  <c r="CU91" i="95" s="1"/>
  <c r="CV91" i="95" a="1"/>
  <c r="CV91" i="95" s="1"/>
  <c r="CW91" i="95" a="1"/>
  <c r="CW91" i="95" s="1"/>
  <c r="CX91" i="95" a="1"/>
  <c r="CX91" i="95" s="1"/>
  <c r="CY91" i="95" a="1"/>
  <c r="CY91" i="95" s="1"/>
  <c r="E92" i="95" a="1"/>
  <c r="E92" i="95" s="1"/>
  <c r="F92" i="95" a="1"/>
  <c r="F92" i="95" s="1"/>
  <c r="G92" i="95" a="1"/>
  <c r="G92" i="95" s="1"/>
  <c r="H92" i="95" a="1"/>
  <c r="H92" i="95" s="1"/>
  <c r="I92" i="95" a="1"/>
  <c r="I92" i="95" s="1"/>
  <c r="J92" i="95" a="1"/>
  <c r="J92" i="95" s="1"/>
  <c r="K92" i="95" a="1"/>
  <c r="K92" i="95" s="1"/>
  <c r="L92" i="95" a="1"/>
  <c r="L92" i="95" s="1"/>
  <c r="M92" i="95" a="1"/>
  <c r="M92" i="95" s="1"/>
  <c r="N92" i="95" a="1"/>
  <c r="N92" i="95" s="1"/>
  <c r="O92" i="95" a="1"/>
  <c r="O92" i="95" s="1"/>
  <c r="P92" i="95" a="1"/>
  <c r="P92" i="95" s="1"/>
  <c r="Q92" i="95" a="1"/>
  <c r="Q92" i="95" s="1"/>
  <c r="R92" i="95" a="1"/>
  <c r="R92" i="95" s="1"/>
  <c r="S92" i="95" a="1"/>
  <c r="S92" i="95" s="1"/>
  <c r="T92" i="95" a="1"/>
  <c r="T92" i="95" s="1"/>
  <c r="U92" i="95" a="1"/>
  <c r="U92" i="95" s="1"/>
  <c r="V92" i="95" a="1"/>
  <c r="V92" i="95" s="1"/>
  <c r="W92" i="95" a="1"/>
  <c r="W92" i="95" s="1"/>
  <c r="X92" i="95" a="1"/>
  <c r="X92" i="95" s="1"/>
  <c r="Y92" i="95" a="1"/>
  <c r="Y92" i="95" s="1"/>
  <c r="Z92" i="95" a="1"/>
  <c r="Z92" i="95" s="1"/>
  <c r="AA92" i="95" a="1"/>
  <c r="AA92" i="95" s="1"/>
  <c r="AB92" i="95" a="1"/>
  <c r="AB92" i="95" s="1"/>
  <c r="AC92" i="95" a="1"/>
  <c r="AC92" i="95" s="1"/>
  <c r="AD92" i="95" a="1"/>
  <c r="AD92" i="95" s="1"/>
  <c r="AE92" i="95" a="1"/>
  <c r="AE92" i="95" s="1"/>
  <c r="AF92" i="95" a="1"/>
  <c r="AF92" i="95" s="1"/>
  <c r="AG92" i="95" a="1"/>
  <c r="AG92" i="95" s="1"/>
  <c r="AH92" i="95" a="1"/>
  <c r="AH92" i="95" s="1"/>
  <c r="AI92" i="95" a="1"/>
  <c r="AI92" i="95" s="1"/>
  <c r="AJ92" i="95" a="1"/>
  <c r="AJ92" i="95" s="1"/>
  <c r="AK92" i="95" a="1"/>
  <c r="AK92" i="95" s="1"/>
  <c r="AL92" i="95" a="1"/>
  <c r="AL92" i="95" s="1"/>
  <c r="AM92" i="95" a="1"/>
  <c r="AM92" i="95" s="1"/>
  <c r="AN92" i="95" a="1"/>
  <c r="AN92" i="95" s="1"/>
  <c r="AO92" i="95" a="1"/>
  <c r="AO92" i="95" s="1"/>
  <c r="AP92" i="95" a="1"/>
  <c r="AP92" i="95" s="1"/>
  <c r="AQ92" i="95" a="1"/>
  <c r="AQ92" i="95" s="1"/>
  <c r="AR92" i="95" a="1"/>
  <c r="AR92" i="95" s="1"/>
  <c r="AS92" i="95" a="1"/>
  <c r="AS92" i="95" s="1"/>
  <c r="AT92" i="95" a="1"/>
  <c r="AT92" i="95" s="1"/>
  <c r="AU92" i="95" a="1"/>
  <c r="AU92" i="95" s="1"/>
  <c r="AV92" i="95" a="1"/>
  <c r="AV92" i="95" s="1"/>
  <c r="AW92" i="95" a="1"/>
  <c r="AW92" i="95" s="1"/>
  <c r="AX92" i="95" a="1"/>
  <c r="AX92" i="95" s="1"/>
  <c r="AY92" i="95" a="1"/>
  <c r="AY92" i="95" s="1"/>
  <c r="AZ92" i="95" a="1"/>
  <c r="AZ92" i="95" s="1"/>
  <c r="BA92" i="95" a="1"/>
  <c r="BA92" i="95" s="1"/>
  <c r="BB92" i="95" a="1"/>
  <c r="BB92" i="95" s="1"/>
  <c r="BC92" i="95" a="1"/>
  <c r="BC92" i="95" s="1"/>
  <c r="BD92" i="95" a="1"/>
  <c r="BD92" i="95" s="1"/>
  <c r="BE92" i="95" a="1"/>
  <c r="BE92" i="95" s="1"/>
  <c r="BF92" i="95" a="1"/>
  <c r="BF92" i="95" s="1"/>
  <c r="BG92" i="95" a="1"/>
  <c r="BG92" i="95" s="1"/>
  <c r="BH92" i="95" a="1"/>
  <c r="BH92" i="95" s="1"/>
  <c r="BI92" i="95" a="1"/>
  <c r="BI92" i="95" s="1"/>
  <c r="BJ92" i="95" a="1"/>
  <c r="BJ92" i="95" s="1"/>
  <c r="BK92" i="95" a="1"/>
  <c r="BK92" i="95" s="1"/>
  <c r="BL92" i="95" a="1"/>
  <c r="BL92" i="95" s="1"/>
  <c r="BM92" i="95" a="1"/>
  <c r="BM92" i="95" s="1"/>
  <c r="BN92" i="95" a="1"/>
  <c r="BN92" i="95" s="1"/>
  <c r="BO92" i="95" a="1"/>
  <c r="BO92" i="95" s="1"/>
  <c r="BP92" i="95" a="1"/>
  <c r="BP92" i="95" s="1"/>
  <c r="BQ92" i="95" a="1"/>
  <c r="BQ92" i="95" s="1"/>
  <c r="BR92" i="95" a="1"/>
  <c r="BR92" i="95" s="1"/>
  <c r="BS92" i="95" a="1"/>
  <c r="BS92" i="95" s="1"/>
  <c r="BT92" i="95" a="1"/>
  <c r="BT92" i="95" s="1"/>
  <c r="BU92" i="95" a="1"/>
  <c r="BU92" i="95" s="1"/>
  <c r="BV92" i="95" a="1"/>
  <c r="BV92" i="95" s="1"/>
  <c r="BW92" i="95" a="1"/>
  <c r="BW92" i="95" s="1"/>
  <c r="BX92" i="95" a="1"/>
  <c r="BX92" i="95" s="1"/>
  <c r="BY92" i="95" a="1"/>
  <c r="BY92" i="95" s="1"/>
  <c r="BZ92" i="95" a="1"/>
  <c r="BZ92" i="95" s="1"/>
  <c r="CA92" i="95" a="1"/>
  <c r="CA92" i="95" s="1"/>
  <c r="CB92" i="95" a="1"/>
  <c r="CB92" i="95" s="1"/>
  <c r="CC92" i="95" a="1"/>
  <c r="CC92" i="95" s="1"/>
  <c r="CD92" i="95" a="1"/>
  <c r="CD92" i="95" s="1"/>
  <c r="CE92" i="95" a="1"/>
  <c r="CE92" i="95" s="1"/>
  <c r="CF92" i="95" a="1"/>
  <c r="CF92" i="95" s="1"/>
  <c r="CG92" i="95" a="1"/>
  <c r="CG92" i="95" s="1"/>
  <c r="CH92" i="95" a="1"/>
  <c r="CH92" i="95" s="1"/>
  <c r="CI92" i="95" a="1"/>
  <c r="CI92" i="95" s="1"/>
  <c r="CJ92" i="95" a="1"/>
  <c r="CJ92" i="95" s="1"/>
  <c r="CK92" i="95" a="1"/>
  <c r="CK92" i="95" s="1"/>
  <c r="CL92" i="95" a="1"/>
  <c r="CL92" i="95" s="1"/>
  <c r="CM92" i="95" a="1"/>
  <c r="CM92" i="95" s="1"/>
  <c r="CN92" i="95" a="1"/>
  <c r="CN92" i="95" s="1"/>
  <c r="CO92" i="95" a="1"/>
  <c r="CO92" i="95" s="1"/>
  <c r="CP92" i="95" a="1"/>
  <c r="CP92" i="95" s="1"/>
  <c r="CQ92" i="95" a="1"/>
  <c r="CQ92" i="95" s="1"/>
  <c r="CR92" i="95" a="1"/>
  <c r="CR92" i="95" s="1"/>
  <c r="CS92" i="95" a="1"/>
  <c r="CS92" i="95" s="1"/>
  <c r="CT92" i="95" a="1"/>
  <c r="CT92" i="95" s="1"/>
  <c r="CU92" i="95" a="1"/>
  <c r="CU92" i="95" s="1"/>
  <c r="CV92" i="95" a="1"/>
  <c r="CV92" i="95" s="1"/>
  <c r="CW92" i="95" a="1"/>
  <c r="CW92" i="95" s="1"/>
  <c r="CX92" i="95" a="1"/>
  <c r="CX92" i="95" s="1"/>
  <c r="CY92" i="95" a="1"/>
  <c r="CY92" i="95" s="1"/>
  <c r="E93" i="95" a="1"/>
  <c r="E93" i="95" s="1"/>
  <c r="F93" i="95" a="1"/>
  <c r="F93" i="95" s="1"/>
  <c r="G93" i="95" a="1"/>
  <c r="G93" i="95" s="1"/>
  <c r="H93" i="95" a="1"/>
  <c r="H93" i="95" s="1"/>
  <c r="I93" i="95" a="1"/>
  <c r="I93" i="95" s="1"/>
  <c r="J93" i="95" a="1"/>
  <c r="J93" i="95" s="1"/>
  <c r="K93" i="95" a="1"/>
  <c r="K93" i="95" s="1"/>
  <c r="L93" i="95" a="1"/>
  <c r="L93" i="95" s="1"/>
  <c r="M93" i="95" a="1"/>
  <c r="M93" i="95" s="1"/>
  <c r="N93" i="95" a="1"/>
  <c r="N93" i="95" s="1"/>
  <c r="O93" i="95" a="1"/>
  <c r="O93" i="95" s="1"/>
  <c r="P93" i="95" a="1"/>
  <c r="P93" i="95" s="1"/>
  <c r="Q93" i="95" a="1"/>
  <c r="Q93" i="95" s="1"/>
  <c r="R93" i="95" a="1"/>
  <c r="R93" i="95" s="1"/>
  <c r="S93" i="95" a="1"/>
  <c r="S93" i="95" s="1"/>
  <c r="T93" i="95" a="1"/>
  <c r="T93" i="95" s="1"/>
  <c r="U93" i="95" a="1"/>
  <c r="U93" i="95" s="1"/>
  <c r="V93" i="95" a="1"/>
  <c r="V93" i="95" s="1"/>
  <c r="W93" i="95" a="1"/>
  <c r="W93" i="95" s="1"/>
  <c r="X93" i="95" a="1"/>
  <c r="X93" i="95" s="1"/>
  <c r="Y93" i="95" a="1"/>
  <c r="Y93" i="95" s="1"/>
  <c r="Z93" i="95" a="1"/>
  <c r="Z93" i="95" s="1"/>
  <c r="AA93" i="95" a="1"/>
  <c r="AA93" i="95" s="1"/>
  <c r="AB93" i="95" a="1"/>
  <c r="AB93" i="95" s="1"/>
  <c r="AC93" i="95" a="1"/>
  <c r="AC93" i="95" s="1"/>
  <c r="AD93" i="95" a="1"/>
  <c r="AD93" i="95" s="1"/>
  <c r="AE93" i="95" a="1"/>
  <c r="AE93" i="95" s="1"/>
  <c r="AF93" i="95" a="1"/>
  <c r="AF93" i="95" s="1"/>
  <c r="AG93" i="95" a="1"/>
  <c r="AG93" i="95" s="1"/>
  <c r="AH93" i="95" a="1"/>
  <c r="AH93" i="95" s="1"/>
  <c r="AI93" i="95" a="1"/>
  <c r="AI93" i="95" s="1"/>
  <c r="AJ93" i="95" a="1"/>
  <c r="AJ93" i="95" s="1"/>
  <c r="AK93" i="95" a="1"/>
  <c r="AK93" i="95" s="1"/>
  <c r="AL93" i="95" a="1"/>
  <c r="AL93" i="95" s="1"/>
  <c r="AM93" i="95" a="1"/>
  <c r="AM93" i="95" s="1"/>
  <c r="AN93" i="95" a="1"/>
  <c r="AN93" i="95" s="1"/>
  <c r="AO93" i="95" a="1"/>
  <c r="AO93" i="95" s="1"/>
  <c r="AP93" i="95" a="1"/>
  <c r="AP93" i="95" s="1"/>
  <c r="AQ93" i="95" a="1"/>
  <c r="AQ93" i="95" s="1"/>
  <c r="AR93" i="95" a="1"/>
  <c r="AR93" i="95" s="1"/>
  <c r="AS93" i="95" a="1"/>
  <c r="AS93" i="95" s="1"/>
  <c r="AT93" i="95" a="1"/>
  <c r="AT93" i="95" s="1"/>
  <c r="AU93" i="95" a="1"/>
  <c r="AU93" i="95" s="1"/>
  <c r="AV93" i="95" a="1"/>
  <c r="AV93" i="95" s="1"/>
  <c r="AW93" i="95" a="1"/>
  <c r="AW93" i="95" s="1"/>
  <c r="AX93" i="95" a="1"/>
  <c r="AX93" i="95" s="1"/>
  <c r="AY93" i="95" a="1"/>
  <c r="AY93" i="95" s="1"/>
  <c r="AZ93" i="95" a="1"/>
  <c r="AZ93" i="95" s="1"/>
  <c r="BA93" i="95" a="1"/>
  <c r="BA93" i="95" s="1"/>
  <c r="BB93" i="95" a="1"/>
  <c r="BB93" i="95" s="1"/>
  <c r="BC93" i="95" a="1"/>
  <c r="BC93" i="95" s="1"/>
  <c r="BD93" i="95" a="1"/>
  <c r="BD93" i="95" s="1"/>
  <c r="BE93" i="95" a="1"/>
  <c r="BE93" i="95" s="1"/>
  <c r="BF93" i="95" a="1"/>
  <c r="BF93" i="95" s="1"/>
  <c r="BG93" i="95" a="1"/>
  <c r="BG93" i="95" s="1"/>
  <c r="BH93" i="95" a="1"/>
  <c r="BH93" i="95" s="1"/>
  <c r="BI93" i="95" a="1"/>
  <c r="BI93" i="95" s="1"/>
  <c r="BJ93" i="95" a="1"/>
  <c r="BJ93" i="95" s="1"/>
  <c r="BK93" i="95" a="1"/>
  <c r="BK93" i="95" s="1"/>
  <c r="BL93" i="95" a="1"/>
  <c r="BL93" i="95" s="1"/>
  <c r="BM93" i="95" a="1"/>
  <c r="BM93" i="95" s="1"/>
  <c r="BN93" i="95" a="1"/>
  <c r="BN93" i="95" s="1"/>
  <c r="BO93" i="95" a="1"/>
  <c r="BO93" i="95" s="1"/>
  <c r="BP93" i="95" a="1"/>
  <c r="BP93" i="95" s="1"/>
  <c r="BQ93" i="95" a="1"/>
  <c r="BQ93" i="95" s="1"/>
  <c r="BR93" i="95" a="1"/>
  <c r="BR93" i="95" s="1"/>
  <c r="BS93" i="95" a="1"/>
  <c r="BS93" i="95" s="1"/>
  <c r="BT93" i="95" a="1"/>
  <c r="BT93" i="95" s="1"/>
  <c r="BU93" i="95" a="1"/>
  <c r="BU93" i="95" s="1"/>
  <c r="BV93" i="95" a="1"/>
  <c r="BV93" i="95" s="1"/>
  <c r="BW93" i="95" a="1"/>
  <c r="BW93" i="95" s="1"/>
  <c r="BX93" i="95" a="1"/>
  <c r="BX93" i="95" s="1"/>
  <c r="BY93" i="95" a="1"/>
  <c r="BY93" i="95" s="1"/>
  <c r="BZ93" i="95" a="1"/>
  <c r="BZ93" i="95" s="1"/>
  <c r="CA93" i="95" a="1"/>
  <c r="CA93" i="95" s="1"/>
  <c r="CB93" i="95" a="1"/>
  <c r="CB93" i="95" s="1"/>
  <c r="CC93" i="95" a="1"/>
  <c r="CC93" i="95" s="1"/>
  <c r="CD93" i="95" a="1"/>
  <c r="CD93" i="95" s="1"/>
  <c r="CE93" i="95" a="1"/>
  <c r="CE93" i="95" s="1"/>
  <c r="CF93" i="95" a="1"/>
  <c r="CF93" i="95" s="1"/>
  <c r="CG93" i="95" a="1"/>
  <c r="CG93" i="95" s="1"/>
  <c r="CH93" i="95" a="1"/>
  <c r="CH93" i="95" s="1"/>
  <c r="CI93" i="95" a="1"/>
  <c r="CI93" i="95" s="1"/>
  <c r="CJ93" i="95" a="1"/>
  <c r="CJ93" i="95" s="1"/>
  <c r="CK93" i="95" a="1"/>
  <c r="CK93" i="95" s="1"/>
  <c r="CL93" i="95" a="1"/>
  <c r="CL93" i="95" s="1"/>
  <c r="CM93" i="95" a="1"/>
  <c r="CM93" i="95" s="1"/>
  <c r="CN93" i="95" a="1"/>
  <c r="CN93" i="95" s="1"/>
  <c r="CO93" i="95" a="1"/>
  <c r="CO93" i="95" s="1"/>
  <c r="CP93" i="95" a="1"/>
  <c r="CP93" i="95" s="1"/>
  <c r="CQ93" i="95" a="1"/>
  <c r="CQ93" i="95" s="1"/>
  <c r="CR93" i="95" a="1"/>
  <c r="CR93" i="95" s="1"/>
  <c r="CS93" i="95" a="1"/>
  <c r="CS93" i="95" s="1"/>
  <c r="CT93" i="95" a="1"/>
  <c r="CT93" i="95" s="1"/>
  <c r="CU93" i="95" a="1"/>
  <c r="CU93" i="95" s="1"/>
  <c r="CV93" i="95" a="1"/>
  <c r="CV93" i="95" s="1"/>
  <c r="CW93" i="95" a="1"/>
  <c r="CW93" i="95" s="1"/>
  <c r="CX93" i="95" a="1"/>
  <c r="CX93" i="95" s="1"/>
  <c r="CY93" i="95" a="1"/>
  <c r="CY93" i="95" s="1"/>
  <c r="E94" i="95" a="1"/>
  <c r="E94" i="95" s="1"/>
  <c r="F94" i="95" a="1"/>
  <c r="F94" i="95" s="1"/>
  <c r="G94" i="95" a="1"/>
  <c r="G94" i="95" s="1"/>
  <c r="H94" i="95" a="1"/>
  <c r="H94" i="95" s="1"/>
  <c r="I94" i="95" a="1"/>
  <c r="I94" i="95" s="1"/>
  <c r="J94" i="95" a="1"/>
  <c r="J94" i="95" s="1"/>
  <c r="K94" i="95" a="1"/>
  <c r="K94" i="95" s="1"/>
  <c r="L94" i="95" a="1"/>
  <c r="L94" i="95" s="1"/>
  <c r="M94" i="95" a="1"/>
  <c r="M94" i="95" s="1"/>
  <c r="N94" i="95" a="1"/>
  <c r="N94" i="95" s="1"/>
  <c r="O94" i="95" a="1"/>
  <c r="O94" i="95" s="1"/>
  <c r="P94" i="95" a="1"/>
  <c r="P94" i="95" s="1"/>
  <c r="Q94" i="95" a="1"/>
  <c r="Q94" i="95" s="1"/>
  <c r="R94" i="95" a="1"/>
  <c r="R94" i="95" s="1"/>
  <c r="S94" i="95" a="1"/>
  <c r="S94" i="95" s="1"/>
  <c r="T94" i="95" a="1"/>
  <c r="T94" i="95" s="1"/>
  <c r="U94" i="95" a="1"/>
  <c r="U94" i="95" s="1"/>
  <c r="V94" i="95" a="1"/>
  <c r="V94" i="95" s="1"/>
  <c r="W94" i="95" a="1"/>
  <c r="W94" i="95" s="1"/>
  <c r="X94" i="95" a="1"/>
  <c r="X94" i="95" s="1"/>
  <c r="Y94" i="95" a="1"/>
  <c r="Y94" i="95" s="1"/>
  <c r="Z94" i="95" a="1"/>
  <c r="Z94" i="95" s="1"/>
  <c r="AA94" i="95" a="1"/>
  <c r="AA94" i="95" s="1"/>
  <c r="AB94" i="95" a="1"/>
  <c r="AB94" i="95" s="1"/>
  <c r="AC94" i="95" a="1"/>
  <c r="AC94" i="95" s="1"/>
  <c r="AD94" i="95" a="1"/>
  <c r="AD94" i="95" s="1"/>
  <c r="AE94" i="95" a="1"/>
  <c r="AE94" i="95" s="1"/>
  <c r="AF94" i="95" a="1"/>
  <c r="AF94" i="95" s="1"/>
  <c r="AG94" i="95" a="1"/>
  <c r="AG94" i="95" s="1"/>
  <c r="AH94" i="95" a="1"/>
  <c r="AH94" i="95" s="1"/>
  <c r="AI94" i="95" a="1"/>
  <c r="AI94" i="95" s="1"/>
  <c r="AJ94" i="95" a="1"/>
  <c r="AJ94" i="95" s="1"/>
  <c r="AK94" i="95" a="1"/>
  <c r="AK94" i="95" s="1"/>
  <c r="AL94" i="95" a="1"/>
  <c r="AL94" i="95" s="1"/>
  <c r="AM94" i="95" a="1"/>
  <c r="AM94" i="95" s="1"/>
  <c r="AN94" i="95" a="1"/>
  <c r="AN94" i="95" s="1"/>
  <c r="AO94" i="95" a="1"/>
  <c r="AO94" i="95" s="1"/>
  <c r="AP94" i="95" a="1"/>
  <c r="AP94" i="95" s="1"/>
  <c r="AQ94" i="95" a="1"/>
  <c r="AQ94" i="95" s="1"/>
  <c r="AR94" i="95" a="1"/>
  <c r="AR94" i="95" s="1"/>
  <c r="AS94" i="95" a="1"/>
  <c r="AS94" i="95" s="1"/>
  <c r="AT94" i="95" a="1"/>
  <c r="AT94" i="95" s="1"/>
  <c r="AU94" i="95" a="1"/>
  <c r="AU94" i="95" s="1"/>
  <c r="AV94" i="95" a="1"/>
  <c r="AV94" i="95" s="1"/>
  <c r="AW94" i="95" a="1"/>
  <c r="AW94" i="95" s="1"/>
  <c r="AX94" i="95" a="1"/>
  <c r="AX94" i="95" s="1"/>
  <c r="AY94" i="95" a="1"/>
  <c r="AY94" i="95" s="1"/>
  <c r="AZ94" i="95" a="1"/>
  <c r="AZ94" i="95" s="1"/>
  <c r="BA94" i="95" a="1"/>
  <c r="BA94" i="95" s="1"/>
  <c r="BB94" i="95" a="1"/>
  <c r="BB94" i="95" s="1"/>
  <c r="BC94" i="95" a="1"/>
  <c r="BC94" i="95" s="1"/>
  <c r="BD94" i="95" a="1"/>
  <c r="BD94" i="95" s="1"/>
  <c r="BE94" i="95" a="1"/>
  <c r="BE94" i="95" s="1"/>
  <c r="BF94" i="95" a="1"/>
  <c r="BF94" i="95" s="1"/>
  <c r="BG94" i="95" a="1"/>
  <c r="BG94" i="95" s="1"/>
  <c r="BH94" i="95" a="1"/>
  <c r="BH94" i="95" s="1"/>
  <c r="BI94" i="95" a="1"/>
  <c r="BI94" i="95" s="1"/>
  <c r="BJ94" i="95" a="1"/>
  <c r="BJ94" i="95" s="1"/>
  <c r="BK94" i="95" a="1"/>
  <c r="BK94" i="95" s="1"/>
  <c r="BL94" i="95" a="1"/>
  <c r="BL94" i="95" s="1"/>
  <c r="BM94" i="95" a="1"/>
  <c r="BM94" i="95" s="1"/>
  <c r="BN94" i="95" a="1"/>
  <c r="BN94" i="95" s="1"/>
  <c r="BO94" i="95" a="1"/>
  <c r="BO94" i="95" s="1"/>
  <c r="BP94" i="95" a="1"/>
  <c r="BP94" i="95" s="1"/>
  <c r="BQ94" i="95" a="1"/>
  <c r="BQ94" i="95" s="1"/>
  <c r="BR94" i="95" a="1"/>
  <c r="BR94" i="95" s="1"/>
  <c r="BS94" i="95" a="1"/>
  <c r="BS94" i="95" s="1"/>
  <c r="BT94" i="95" a="1"/>
  <c r="BT94" i="95" s="1"/>
  <c r="BU94" i="95" a="1"/>
  <c r="BU94" i="95" s="1"/>
  <c r="BV94" i="95" a="1"/>
  <c r="BV94" i="95" s="1"/>
  <c r="BW94" i="95" a="1"/>
  <c r="BW94" i="95" s="1"/>
  <c r="BX94" i="95" a="1"/>
  <c r="BX94" i="95" s="1"/>
  <c r="BY94" i="95" a="1"/>
  <c r="BY94" i="95" s="1"/>
  <c r="BZ94" i="95" a="1"/>
  <c r="BZ94" i="95" s="1"/>
  <c r="CA94" i="95" a="1"/>
  <c r="CA94" i="95" s="1"/>
  <c r="CB94" i="95" a="1"/>
  <c r="CB94" i="95" s="1"/>
  <c r="CC94" i="95" a="1"/>
  <c r="CC94" i="95" s="1"/>
  <c r="CD94" i="95" a="1"/>
  <c r="CD94" i="95" s="1"/>
  <c r="CE94" i="95" a="1"/>
  <c r="CE94" i="95" s="1"/>
  <c r="CF94" i="95" a="1"/>
  <c r="CF94" i="95" s="1"/>
  <c r="CG94" i="95" a="1"/>
  <c r="CG94" i="95" s="1"/>
  <c r="CH94" i="95" a="1"/>
  <c r="CH94" i="95" s="1"/>
  <c r="CI94" i="95" a="1"/>
  <c r="CI94" i="95" s="1"/>
  <c r="CJ94" i="95" a="1"/>
  <c r="CJ94" i="95" s="1"/>
  <c r="CK94" i="95" a="1"/>
  <c r="CK94" i="95" s="1"/>
  <c r="CL94" i="95" a="1"/>
  <c r="CL94" i="95" s="1"/>
  <c r="CM94" i="95" a="1"/>
  <c r="CM94" i="95" s="1"/>
  <c r="CN94" i="95" a="1"/>
  <c r="CN94" i="95" s="1"/>
  <c r="CO94" i="95" a="1"/>
  <c r="CO94" i="95" s="1"/>
  <c r="CP94" i="95" a="1"/>
  <c r="CP94" i="95" s="1"/>
  <c r="CQ94" i="95" a="1"/>
  <c r="CQ94" i="95" s="1"/>
  <c r="CR94" i="95" a="1"/>
  <c r="CR94" i="95" s="1"/>
  <c r="CS94" i="95" a="1"/>
  <c r="CS94" i="95" s="1"/>
  <c r="CT94" i="95" a="1"/>
  <c r="CT94" i="95" s="1"/>
  <c r="CU94" i="95" a="1"/>
  <c r="CU94" i="95" s="1"/>
  <c r="CV94" i="95" a="1"/>
  <c r="CV94" i="95" s="1"/>
  <c r="CW94" i="95" a="1"/>
  <c r="CW94" i="95" s="1"/>
  <c r="CX94" i="95" a="1"/>
  <c r="CX94" i="95" s="1"/>
  <c r="CY94" i="95" a="1"/>
  <c r="CY94" i="95" s="1"/>
  <c r="E95" i="95" a="1"/>
  <c r="E95" i="95" s="1"/>
  <c r="F95" i="95" a="1"/>
  <c r="F95" i="95" s="1"/>
  <c r="G95" i="95" a="1"/>
  <c r="G95" i="95" s="1"/>
  <c r="H95" i="95" a="1"/>
  <c r="H95" i="95" s="1"/>
  <c r="I95" i="95" a="1"/>
  <c r="I95" i="95" s="1"/>
  <c r="J95" i="95" a="1"/>
  <c r="J95" i="95" s="1"/>
  <c r="K95" i="95" a="1"/>
  <c r="K95" i="95" s="1"/>
  <c r="L95" i="95" a="1"/>
  <c r="L95" i="95" s="1"/>
  <c r="M95" i="95" a="1"/>
  <c r="M95" i="95" s="1"/>
  <c r="N95" i="95" a="1"/>
  <c r="N95" i="95" s="1"/>
  <c r="O95" i="95" a="1"/>
  <c r="O95" i="95" s="1"/>
  <c r="P95" i="95" a="1"/>
  <c r="P95" i="95" s="1"/>
  <c r="Q95" i="95" a="1"/>
  <c r="Q95" i="95" s="1"/>
  <c r="R95" i="95" a="1"/>
  <c r="R95" i="95" s="1"/>
  <c r="S95" i="95" a="1"/>
  <c r="S95" i="95" s="1"/>
  <c r="T95" i="95" a="1"/>
  <c r="T95" i="95" s="1"/>
  <c r="U95" i="95" a="1"/>
  <c r="U95" i="95" s="1"/>
  <c r="V95" i="95" a="1"/>
  <c r="V95" i="95" s="1"/>
  <c r="W95" i="95" a="1"/>
  <c r="W95" i="95" s="1"/>
  <c r="X95" i="95" a="1"/>
  <c r="X95" i="95" s="1"/>
  <c r="Y95" i="95" a="1"/>
  <c r="Y95" i="95" s="1"/>
  <c r="Z95" i="95" a="1"/>
  <c r="Z95" i="95" s="1"/>
  <c r="AA95" i="95" a="1"/>
  <c r="AA95" i="95" s="1"/>
  <c r="AB95" i="95" a="1"/>
  <c r="AB95" i="95" s="1"/>
  <c r="AC95" i="95" a="1"/>
  <c r="AC95" i="95" s="1"/>
  <c r="AD95" i="95" a="1"/>
  <c r="AD95" i="95" s="1"/>
  <c r="AE95" i="95" a="1"/>
  <c r="AE95" i="95" s="1"/>
  <c r="AF95" i="95" a="1"/>
  <c r="AF95" i="95" s="1"/>
  <c r="AG95" i="95" a="1"/>
  <c r="AG95" i="95" s="1"/>
  <c r="AH95" i="95" a="1"/>
  <c r="AH95" i="95" s="1"/>
  <c r="AI95" i="95" a="1"/>
  <c r="AI95" i="95" s="1"/>
  <c r="AJ95" i="95" a="1"/>
  <c r="AJ95" i="95" s="1"/>
  <c r="AK95" i="95" a="1"/>
  <c r="AK95" i="95" s="1"/>
  <c r="AL95" i="95" a="1"/>
  <c r="AL95" i="95" s="1"/>
  <c r="AM95" i="95" a="1"/>
  <c r="AM95" i="95" s="1"/>
  <c r="AN95" i="95" a="1"/>
  <c r="AN95" i="95" s="1"/>
  <c r="AO95" i="95" a="1"/>
  <c r="AO95" i="95" s="1"/>
  <c r="AP95" i="95" a="1"/>
  <c r="AP95" i="95" s="1"/>
  <c r="AQ95" i="95" a="1"/>
  <c r="AQ95" i="95" s="1"/>
  <c r="AR95" i="95" a="1"/>
  <c r="AR95" i="95" s="1"/>
  <c r="AS95" i="95" a="1"/>
  <c r="AS95" i="95" s="1"/>
  <c r="AT95" i="95" a="1"/>
  <c r="AT95" i="95" s="1"/>
  <c r="AU95" i="95" a="1"/>
  <c r="AU95" i="95" s="1"/>
  <c r="AV95" i="95" a="1"/>
  <c r="AV95" i="95" s="1"/>
  <c r="AW95" i="95" a="1"/>
  <c r="AW95" i="95" s="1"/>
  <c r="AX95" i="95" a="1"/>
  <c r="AX95" i="95" s="1"/>
  <c r="AY95" i="95" a="1"/>
  <c r="AY95" i="95" s="1"/>
  <c r="AZ95" i="95" a="1"/>
  <c r="AZ95" i="95" s="1"/>
  <c r="BA95" i="95" a="1"/>
  <c r="BA95" i="95" s="1"/>
  <c r="BB95" i="95" a="1"/>
  <c r="BB95" i="95" s="1"/>
  <c r="BC95" i="95" a="1"/>
  <c r="BC95" i="95" s="1"/>
  <c r="BD95" i="95" a="1"/>
  <c r="BD95" i="95" s="1"/>
  <c r="BE95" i="95" a="1"/>
  <c r="BE95" i="95" s="1"/>
  <c r="BF95" i="95" a="1"/>
  <c r="BF95" i="95" s="1"/>
  <c r="BG95" i="95" a="1"/>
  <c r="BG95" i="95" s="1"/>
  <c r="BH95" i="95" a="1"/>
  <c r="BH95" i="95" s="1"/>
  <c r="BI95" i="95" a="1"/>
  <c r="BI95" i="95" s="1"/>
  <c r="BJ95" i="95" a="1"/>
  <c r="BJ95" i="95" s="1"/>
  <c r="BK95" i="95" a="1"/>
  <c r="BK95" i="95" s="1"/>
  <c r="BL95" i="95" a="1"/>
  <c r="BL95" i="95" s="1"/>
  <c r="BM95" i="95" a="1"/>
  <c r="BM95" i="95" s="1"/>
  <c r="BN95" i="95" a="1"/>
  <c r="BN95" i="95" s="1"/>
  <c r="BO95" i="95" a="1"/>
  <c r="BO95" i="95" s="1"/>
  <c r="BP95" i="95" a="1"/>
  <c r="BP95" i="95" s="1"/>
  <c r="BQ95" i="95" a="1"/>
  <c r="BQ95" i="95" s="1"/>
  <c r="BR95" i="95" a="1"/>
  <c r="BR95" i="95" s="1"/>
  <c r="BS95" i="95" a="1"/>
  <c r="BS95" i="95" s="1"/>
  <c r="BT95" i="95" a="1"/>
  <c r="BT95" i="95" s="1"/>
  <c r="BU95" i="95" a="1"/>
  <c r="BU95" i="95" s="1"/>
  <c r="BV95" i="95" a="1"/>
  <c r="BV95" i="95" s="1"/>
  <c r="BW95" i="95" a="1"/>
  <c r="BW95" i="95" s="1"/>
  <c r="BX95" i="95" a="1"/>
  <c r="BX95" i="95" s="1"/>
  <c r="BY95" i="95" a="1"/>
  <c r="BY95" i="95" s="1"/>
  <c r="BZ95" i="95" a="1"/>
  <c r="BZ95" i="95" s="1"/>
  <c r="CA95" i="95" a="1"/>
  <c r="CA95" i="95" s="1"/>
  <c r="CB95" i="95" a="1"/>
  <c r="CB95" i="95" s="1"/>
  <c r="CC95" i="95" a="1"/>
  <c r="CC95" i="95" s="1"/>
  <c r="CD95" i="95" a="1"/>
  <c r="CD95" i="95" s="1"/>
  <c r="CE95" i="95" a="1"/>
  <c r="CE95" i="95" s="1"/>
  <c r="CF95" i="95" a="1"/>
  <c r="CF95" i="95" s="1"/>
  <c r="CG95" i="95" a="1"/>
  <c r="CG95" i="95" s="1"/>
  <c r="CH95" i="95" a="1"/>
  <c r="CH95" i="95" s="1"/>
  <c r="CI95" i="95" a="1"/>
  <c r="CI95" i="95" s="1"/>
  <c r="CJ95" i="95" a="1"/>
  <c r="CJ95" i="95" s="1"/>
  <c r="CK95" i="95" a="1"/>
  <c r="CK95" i="95" s="1"/>
  <c r="CL95" i="95" a="1"/>
  <c r="CL95" i="95" s="1"/>
  <c r="CM95" i="95" a="1"/>
  <c r="CM95" i="95" s="1"/>
  <c r="CN95" i="95" a="1"/>
  <c r="CN95" i="95" s="1"/>
  <c r="CO95" i="95" a="1"/>
  <c r="CO95" i="95" s="1"/>
  <c r="CP95" i="95" a="1"/>
  <c r="CP95" i="95" s="1"/>
  <c r="CQ95" i="95" a="1"/>
  <c r="CQ95" i="95" s="1"/>
  <c r="CR95" i="95" a="1"/>
  <c r="CR95" i="95" s="1"/>
  <c r="CS95" i="95" a="1"/>
  <c r="CS95" i="95" s="1"/>
  <c r="CT95" i="95" a="1"/>
  <c r="CT95" i="95" s="1"/>
  <c r="CU95" i="95" a="1"/>
  <c r="CU95" i="95" s="1"/>
  <c r="CV95" i="95" a="1"/>
  <c r="CV95" i="95" s="1"/>
  <c r="CW95" i="95" a="1"/>
  <c r="CW95" i="95" s="1"/>
  <c r="CX95" i="95" a="1"/>
  <c r="CX95" i="95" s="1"/>
  <c r="CY95" i="95" a="1"/>
  <c r="CY95" i="95" s="1"/>
  <c r="E96" i="95" a="1"/>
  <c r="E96" i="95" s="1"/>
  <c r="F96" i="95" a="1"/>
  <c r="F96" i="95" s="1"/>
  <c r="G96" i="95" a="1"/>
  <c r="G96" i="95" s="1"/>
  <c r="H96" i="95" a="1"/>
  <c r="H96" i="95" s="1"/>
  <c r="I96" i="95" a="1"/>
  <c r="I96" i="95" s="1"/>
  <c r="J96" i="95" a="1"/>
  <c r="J96" i="95" s="1"/>
  <c r="K96" i="95" a="1"/>
  <c r="K96" i="95" s="1"/>
  <c r="L96" i="95" a="1"/>
  <c r="L96" i="95" s="1"/>
  <c r="M96" i="95" a="1"/>
  <c r="M96" i="95" s="1"/>
  <c r="N96" i="95" a="1"/>
  <c r="N96" i="95" s="1"/>
  <c r="O96" i="95" a="1"/>
  <c r="O96" i="95" s="1"/>
  <c r="P96" i="95" a="1"/>
  <c r="P96" i="95" s="1"/>
  <c r="Q96" i="95" a="1"/>
  <c r="Q96" i="95" s="1"/>
  <c r="R96" i="95" a="1"/>
  <c r="R96" i="95" s="1"/>
  <c r="S96" i="95" a="1"/>
  <c r="S96" i="95" s="1"/>
  <c r="T96" i="95" a="1"/>
  <c r="T96" i="95" s="1"/>
  <c r="U96" i="95" a="1"/>
  <c r="U96" i="95" s="1"/>
  <c r="V96" i="95" a="1"/>
  <c r="V96" i="95" s="1"/>
  <c r="W96" i="95" a="1"/>
  <c r="W96" i="95" s="1"/>
  <c r="X96" i="95" a="1"/>
  <c r="X96" i="95" s="1"/>
  <c r="Y96" i="95" a="1"/>
  <c r="Y96" i="95" s="1"/>
  <c r="Z96" i="95" a="1"/>
  <c r="Z96" i="95" s="1"/>
  <c r="AA96" i="95" a="1"/>
  <c r="AA96" i="95" s="1"/>
  <c r="AB96" i="95" a="1"/>
  <c r="AB96" i="95" s="1"/>
  <c r="AC96" i="95" a="1"/>
  <c r="AC96" i="95" s="1"/>
  <c r="AD96" i="95" a="1"/>
  <c r="AD96" i="95" s="1"/>
  <c r="AE96" i="95" a="1"/>
  <c r="AE96" i="95" s="1"/>
  <c r="AF96" i="95" a="1"/>
  <c r="AF96" i="95" s="1"/>
  <c r="AG96" i="95" a="1"/>
  <c r="AG96" i="95" s="1"/>
  <c r="AH96" i="95" a="1"/>
  <c r="AH96" i="95" s="1"/>
  <c r="AI96" i="95" a="1"/>
  <c r="AI96" i="95" s="1"/>
  <c r="AJ96" i="95" a="1"/>
  <c r="AJ96" i="95" s="1"/>
  <c r="AK96" i="95" a="1"/>
  <c r="AK96" i="95" s="1"/>
  <c r="AL96" i="95" a="1"/>
  <c r="AL96" i="95" s="1"/>
  <c r="AM96" i="95" a="1"/>
  <c r="AM96" i="95" s="1"/>
  <c r="AN96" i="95" a="1"/>
  <c r="AN96" i="95" s="1"/>
  <c r="AO96" i="95" a="1"/>
  <c r="AO96" i="95" s="1"/>
  <c r="AP96" i="95" a="1"/>
  <c r="AP96" i="95" s="1"/>
  <c r="AQ96" i="95" a="1"/>
  <c r="AQ96" i="95" s="1"/>
  <c r="AR96" i="95" a="1"/>
  <c r="AR96" i="95" s="1"/>
  <c r="AS96" i="95" a="1"/>
  <c r="AS96" i="95" s="1"/>
  <c r="AT96" i="95" a="1"/>
  <c r="AT96" i="95" s="1"/>
  <c r="AU96" i="95" a="1"/>
  <c r="AU96" i="95" s="1"/>
  <c r="AV96" i="95" a="1"/>
  <c r="AV96" i="95" s="1"/>
  <c r="AW96" i="95" a="1"/>
  <c r="AW96" i="95" s="1"/>
  <c r="AX96" i="95" a="1"/>
  <c r="AX96" i="95" s="1"/>
  <c r="AY96" i="95" a="1"/>
  <c r="AY96" i="95" s="1"/>
  <c r="AZ96" i="95" a="1"/>
  <c r="AZ96" i="95" s="1"/>
  <c r="BA96" i="95" a="1"/>
  <c r="BA96" i="95" s="1"/>
  <c r="BB96" i="95" a="1"/>
  <c r="BB96" i="95" s="1"/>
  <c r="BC96" i="95" a="1"/>
  <c r="BC96" i="95" s="1"/>
  <c r="BD96" i="95" a="1"/>
  <c r="BD96" i="95" s="1"/>
  <c r="BE96" i="95" a="1"/>
  <c r="BE96" i="95" s="1"/>
  <c r="BF96" i="95" a="1"/>
  <c r="BF96" i="95" s="1"/>
  <c r="BG96" i="95" a="1"/>
  <c r="BG96" i="95" s="1"/>
  <c r="BH96" i="95" a="1"/>
  <c r="BH96" i="95" s="1"/>
  <c r="BI96" i="95" a="1"/>
  <c r="BI96" i="95" s="1"/>
  <c r="BJ96" i="95" a="1"/>
  <c r="BJ96" i="95" s="1"/>
  <c r="BK96" i="95" a="1"/>
  <c r="BK96" i="95" s="1"/>
  <c r="BL96" i="95" a="1"/>
  <c r="BL96" i="95" s="1"/>
  <c r="BM96" i="95" a="1"/>
  <c r="BM96" i="95" s="1"/>
  <c r="BN96" i="95" a="1"/>
  <c r="BN96" i="95" s="1"/>
  <c r="BO96" i="95" a="1"/>
  <c r="BO96" i="95" s="1"/>
  <c r="BP96" i="95" a="1"/>
  <c r="BP96" i="95" s="1"/>
  <c r="BQ96" i="95" a="1"/>
  <c r="BQ96" i="95" s="1"/>
  <c r="BR96" i="95" a="1"/>
  <c r="BR96" i="95" s="1"/>
  <c r="BS96" i="95" a="1"/>
  <c r="BS96" i="95" s="1"/>
  <c r="BT96" i="95" a="1"/>
  <c r="BT96" i="95" s="1"/>
  <c r="BU96" i="95" a="1"/>
  <c r="BU96" i="95" s="1"/>
  <c r="BV96" i="95" a="1"/>
  <c r="BV96" i="95" s="1"/>
  <c r="BW96" i="95" a="1"/>
  <c r="BW96" i="95" s="1"/>
  <c r="BX96" i="95" a="1"/>
  <c r="BX96" i="95" s="1"/>
  <c r="BY96" i="95" a="1"/>
  <c r="BY96" i="95" s="1"/>
  <c r="BZ96" i="95" a="1"/>
  <c r="BZ96" i="95" s="1"/>
  <c r="CA96" i="95" a="1"/>
  <c r="CA96" i="95" s="1"/>
  <c r="CB96" i="95" a="1"/>
  <c r="CB96" i="95" s="1"/>
  <c r="CC96" i="95" a="1"/>
  <c r="CC96" i="95" s="1"/>
  <c r="CD96" i="95" a="1"/>
  <c r="CD96" i="95" s="1"/>
  <c r="CE96" i="95" a="1"/>
  <c r="CE96" i="95" s="1"/>
  <c r="CF96" i="95" a="1"/>
  <c r="CF96" i="95" s="1"/>
  <c r="CG96" i="95" a="1"/>
  <c r="CG96" i="95" s="1"/>
  <c r="CH96" i="95" a="1"/>
  <c r="CH96" i="95" s="1"/>
  <c r="CI96" i="95" a="1"/>
  <c r="CI96" i="95" s="1"/>
  <c r="CJ96" i="95" a="1"/>
  <c r="CJ96" i="95" s="1"/>
  <c r="CK96" i="95" a="1"/>
  <c r="CK96" i="95" s="1"/>
  <c r="CL96" i="95" a="1"/>
  <c r="CL96" i="95" s="1"/>
  <c r="CM96" i="95" a="1"/>
  <c r="CM96" i="95" s="1"/>
  <c r="CN96" i="95" a="1"/>
  <c r="CN96" i="95" s="1"/>
  <c r="CO96" i="95" a="1"/>
  <c r="CO96" i="95" s="1"/>
  <c r="CP96" i="95" a="1"/>
  <c r="CP96" i="95" s="1"/>
  <c r="CQ96" i="95" a="1"/>
  <c r="CQ96" i="95" s="1"/>
  <c r="CR96" i="95" a="1"/>
  <c r="CR96" i="95" s="1"/>
  <c r="CS96" i="95" a="1"/>
  <c r="CS96" i="95" s="1"/>
  <c r="CT96" i="95" a="1"/>
  <c r="CT96" i="95" s="1"/>
  <c r="CU96" i="95" a="1"/>
  <c r="CU96" i="95" s="1"/>
  <c r="CV96" i="95" a="1"/>
  <c r="CV96" i="95" s="1"/>
  <c r="CW96" i="95" a="1"/>
  <c r="CW96" i="95" s="1"/>
  <c r="CX96" i="95" a="1"/>
  <c r="CX96" i="95" s="1"/>
  <c r="CY96" i="95" a="1"/>
  <c r="CY96" i="95" s="1"/>
  <c r="E97" i="95" a="1"/>
  <c r="E97" i="95" s="1"/>
  <c r="F97" i="95" a="1"/>
  <c r="F97" i="95" s="1"/>
  <c r="G97" i="95" a="1"/>
  <c r="G97" i="95" s="1"/>
  <c r="H97" i="95" a="1"/>
  <c r="H97" i="95" s="1"/>
  <c r="I97" i="95" a="1"/>
  <c r="I97" i="95" s="1"/>
  <c r="J97" i="95" a="1"/>
  <c r="J97" i="95" s="1"/>
  <c r="K97" i="95" a="1"/>
  <c r="K97" i="95" s="1"/>
  <c r="L97" i="95" a="1"/>
  <c r="L97" i="95" s="1"/>
  <c r="M97" i="95" a="1"/>
  <c r="M97" i="95" s="1"/>
  <c r="N97" i="95" a="1"/>
  <c r="N97" i="95" s="1"/>
  <c r="O97" i="95" a="1"/>
  <c r="O97" i="95" s="1"/>
  <c r="P97" i="95" a="1"/>
  <c r="P97" i="95" s="1"/>
  <c r="Q97" i="95" a="1"/>
  <c r="Q97" i="95" s="1"/>
  <c r="R97" i="95" a="1"/>
  <c r="R97" i="95" s="1"/>
  <c r="S97" i="95" a="1"/>
  <c r="S97" i="95" s="1"/>
  <c r="T97" i="95" a="1"/>
  <c r="T97" i="95" s="1"/>
  <c r="U97" i="95" a="1"/>
  <c r="U97" i="95" s="1"/>
  <c r="V97" i="95" a="1"/>
  <c r="V97" i="95" s="1"/>
  <c r="W97" i="95" a="1"/>
  <c r="W97" i="95" s="1"/>
  <c r="X97" i="95" a="1"/>
  <c r="X97" i="95" s="1"/>
  <c r="Y97" i="95" a="1"/>
  <c r="Y97" i="95" s="1"/>
  <c r="Z97" i="95" a="1"/>
  <c r="Z97" i="95" s="1"/>
  <c r="AA97" i="95" a="1"/>
  <c r="AA97" i="95" s="1"/>
  <c r="AB97" i="95" a="1"/>
  <c r="AB97" i="95" s="1"/>
  <c r="AC97" i="95" a="1"/>
  <c r="AC97" i="95" s="1"/>
  <c r="AD97" i="95" a="1"/>
  <c r="AD97" i="95" s="1"/>
  <c r="AE97" i="95" a="1"/>
  <c r="AE97" i="95" s="1"/>
  <c r="AF97" i="95" a="1"/>
  <c r="AF97" i="95" s="1"/>
  <c r="AG97" i="95" a="1"/>
  <c r="AG97" i="95" s="1"/>
  <c r="AH97" i="95" a="1"/>
  <c r="AH97" i="95" s="1"/>
  <c r="AI97" i="95" a="1"/>
  <c r="AI97" i="95" s="1"/>
  <c r="AJ97" i="95" a="1"/>
  <c r="AJ97" i="95" s="1"/>
  <c r="AK97" i="95" a="1"/>
  <c r="AK97" i="95" s="1"/>
  <c r="AL97" i="95" a="1"/>
  <c r="AL97" i="95" s="1"/>
  <c r="AM97" i="95" a="1"/>
  <c r="AM97" i="95" s="1"/>
  <c r="AN97" i="95" a="1"/>
  <c r="AN97" i="95" s="1"/>
  <c r="AO97" i="95" a="1"/>
  <c r="AO97" i="95" s="1"/>
  <c r="AP97" i="95" a="1"/>
  <c r="AP97" i="95" s="1"/>
  <c r="AQ97" i="95" a="1"/>
  <c r="AQ97" i="95" s="1"/>
  <c r="AR97" i="95" a="1"/>
  <c r="AR97" i="95" s="1"/>
  <c r="AS97" i="95" a="1"/>
  <c r="AS97" i="95" s="1"/>
  <c r="AT97" i="95" a="1"/>
  <c r="AT97" i="95" s="1"/>
  <c r="AU97" i="95" a="1"/>
  <c r="AU97" i="95" s="1"/>
  <c r="AV97" i="95" a="1"/>
  <c r="AV97" i="95" s="1"/>
  <c r="AW97" i="95" a="1"/>
  <c r="AW97" i="95" s="1"/>
  <c r="AX97" i="95" a="1"/>
  <c r="AX97" i="95" s="1"/>
  <c r="AY97" i="95" a="1"/>
  <c r="AY97" i="95" s="1"/>
  <c r="AZ97" i="95" a="1"/>
  <c r="AZ97" i="95" s="1"/>
  <c r="BA97" i="95" a="1"/>
  <c r="BA97" i="95" s="1"/>
  <c r="BB97" i="95" a="1"/>
  <c r="BB97" i="95" s="1"/>
  <c r="BC97" i="95" a="1"/>
  <c r="BC97" i="95" s="1"/>
  <c r="BD97" i="95" a="1"/>
  <c r="BD97" i="95" s="1"/>
  <c r="BE97" i="95" a="1"/>
  <c r="BE97" i="95" s="1"/>
  <c r="BF97" i="95" a="1"/>
  <c r="BF97" i="95" s="1"/>
  <c r="BG97" i="95" a="1"/>
  <c r="BG97" i="95" s="1"/>
  <c r="BH97" i="95" a="1"/>
  <c r="BH97" i="95" s="1"/>
  <c r="BI97" i="95" a="1"/>
  <c r="BI97" i="95" s="1"/>
  <c r="BJ97" i="95" a="1"/>
  <c r="BJ97" i="95" s="1"/>
  <c r="BK97" i="95" a="1"/>
  <c r="BK97" i="95" s="1"/>
  <c r="BL97" i="95" a="1"/>
  <c r="BL97" i="95" s="1"/>
  <c r="BM97" i="95" a="1"/>
  <c r="BM97" i="95" s="1"/>
  <c r="BN97" i="95" a="1"/>
  <c r="BN97" i="95" s="1"/>
  <c r="BO97" i="95" a="1"/>
  <c r="BO97" i="95" s="1"/>
  <c r="BP97" i="95" a="1"/>
  <c r="BP97" i="95" s="1"/>
  <c r="BQ97" i="95" a="1"/>
  <c r="BQ97" i="95" s="1"/>
  <c r="BR97" i="95" a="1"/>
  <c r="BR97" i="95" s="1"/>
  <c r="BS97" i="95" a="1"/>
  <c r="BS97" i="95" s="1"/>
  <c r="BT97" i="95" a="1"/>
  <c r="BT97" i="95" s="1"/>
  <c r="BU97" i="95" a="1"/>
  <c r="BU97" i="95" s="1"/>
  <c r="BV97" i="95" a="1"/>
  <c r="BV97" i="95" s="1"/>
  <c r="BW97" i="95" a="1"/>
  <c r="BW97" i="95" s="1"/>
  <c r="BX97" i="95" a="1"/>
  <c r="BX97" i="95" s="1"/>
  <c r="BY97" i="95" a="1"/>
  <c r="BY97" i="95" s="1"/>
  <c r="BZ97" i="95" a="1"/>
  <c r="BZ97" i="95" s="1"/>
  <c r="CA97" i="95" a="1"/>
  <c r="CA97" i="95" s="1"/>
  <c r="CB97" i="95" a="1"/>
  <c r="CB97" i="95" s="1"/>
  <c r="CC97" i="95" a="1"/>
  <c r="CC97" i="95" s="1"/>
  <c r="CD97" i="95" a="1"/>
  <c r="CD97" i="95" s="1"/>
  <c r="CE97" i="95" a="1"/>
  <c r="CE97" i="95" s="1"/>
  <c r="CF97" i="95" a="1"/>
  <c r="CF97" i="95" s="1"/>
  <c r="CG97" i="95" a="1"/>
  <c r="CG97" i="95" s="1"/>
  <c r="CH97" i="95" a="1"/>
  <c r="CH97" i="95" s="1"/>
  <c r="CI97" i="95" a="1"/>
  <c r="CI97" i="95" s="1"/>
  <c r="CJ97" i="95" a="1"/>
  <c r="CJ97" i="95" s="1"/>
  <c r="CK97" i="95" a="1"/>
  <c r="CK97" i="95" s="1"/>
  <c r="CL97" i="95" a="1"/>
  <c r="CL97" i="95" s="1"/>
  <c r="CM97" i="95" a="1"/>
  <c r="CM97" i="95" s="1"/>
  <c r="CN97" i="95" a="1"/>
  <c r="CN97" i="95" s="1"/>
  <c r="CO97" i="95" a="1"/>
  <c r="CO97" i="95" s="1"/>
  <c r="CP97" i="95" a="1"/>
  <c r="CP97" i="95" s="1"/>
  <c r="CQ97" i="95" a="1"/>
  <c r="CQ97" i="95" s="1"/>
  <c r="CR97" i="95" a="1"/>
  <c r="CR97" i="95" s="1"/>
  <c r="CS97" i="95" a="1"/>
  <c r="CS97" i="95" s="1"/>
  <c r="CT97" i="95" a="1"/>
  <c r="CT97" i="95" s="1"/>
  <c r="CU97" i="95" a="1"/>
  <c r="CU97" i="95" s="1"/>
  <c r="CV97" i="95" a="1"/>
  <c r="CV97" i="95" s="1"/>
  <c r="CW97" i="95" a="1"/>
  <c r="CW97" i="95" s="1"/>
  <c r="CX97" i="95" a="1"/>
  <c r="CX97" i="95" s="1"/>
  <c r="CY97" i="95" a="1"/>
  <c r="CY97" i="95" s="1"/>
  <c r="E98" i="95" a="1"/>
  <c r="E98" i="95" s="1"/>
  <c r="F98" i="95" a="1"/>
  <c r="F98" i="95" s="1"/>
  <c r="G98" i="95" a="1"/>
  <c r="G98" i="95" s="1"/>
  <c r="H98" i="95" a="1"/>
  <c r="H98" i="95" s="1"/>
  <c r="I98" i="95" a="1"/>
  <c r="I98" i="95" s="1"/>
  <c r="J98" i="95" a="1"/>
  <c r="J98" i="95" s="1"/>
  <c r="K98" i="95" a="1"/>
  <c r="K98" i="95" s="1"/>
  <c r="L98" i="95" a="1"/>
  <c r="L98" i="95" s="1"/>
  <c r="M98" i="95" a="1"/>
  <c r="M98" i="95" s="1"/>
  <c r="N98" i="95" a="1"/>
  <c r="N98" i="95" s="1"/>
  <c r="O98" i="95" a="1"/>
  <c r="O98" i="95" s="1"/>
  <c r="P98" i="95" a="1"/>
  <c r="P98" i="95" s="1"/>
  <c r="Q98" i="95" a="1"/>
  <c r="Q98" i="95" s="1"/>
  <c r="R98" i="95" a="1"/>
  <c r="R98" i="95" s="1"/>
  <c r="S98" i="95" a="1"/>
  <c r="S98" i="95" s="1"/>
  <c r="T98" i="95" a="1"/>
  <c r="T98" i="95" s="1"/>
  <c r="U98" i="95" a="1"/>
  <c r="U98" i="95" s="1"/>
  <c r="V98" i="95" a="1"/>
  <c r="V98" i="95" s="1"/>
  <c r="W98" i="95" a="1"/>
  <c r="W98" i="95" s="1"/>
  <c r="X98" i="95" a="1"/>
  <c r="X98" i="95" s="1"/>
  <c r="Y98" i="95" a="1"/>
  <c r="Y98" i="95" s="1"/>
  <c r="Z98" i="95" a="1"/>
  <c r="Z98" i="95" s="1"/>
  <c r="AA98" i="95" a="1"/>
  <c r="AA98" i="95" s="1"/>
  <c r="AB98" i="95" a="1"/>
  <c r="AB98" i="95" s="1"/>
  <c r="AC98" i="95" a="1"/>
  <c r="AC98" i="95" s="1"/>
  <c r="AD98" i="95" a="1"/>
  <c r="AD98" i="95" s="1"/>
  <c r="AE98" i="95" a="1"/>
  <c r="AE98" i="95" s="1"/>
  <c r="AF98" i="95" a="1"/>
  <c r="AF98" i="95" s="1"/>
  <c r="AG98" i="95" a="1"/>
  <c r="AG98" i="95" s="1"/>
  <c r="AH98" i="95" a="1"/>
  <c r="AH98" i="95" s="1"/>
  <c r="AI98" i="95" a="1"/>
  <c r="AI98" i="95" s="1"/>
  <c r="AJ98" i="95" a="1"/>
  <c r="AJ98" i="95" s="1"/>
  <c r="AK98" i="95" a="1"/>
  <c r="AK98" i="95" s="1"/>
  <c r="AL98" i="95" a="1"/>
  <c r="AL98" i="95" s="1"/>
  <c r="AM98" i="95" a="1"/>
  <c r="AM98" i="95" s="1"/>
  <c r="AN98" i="95" a="1"/>
  <c r="AN98" i="95" s="1"/>
  <c r="AO98" i="95" a="1"/>
  <c r="AO98" i="95" s="1"/>
  <c r="AP98" i="95" a="1"/>
  <c r="AP98" i="95" s="1"/>
  <c r="AQ98" i="95" a="1"/>
  <c r="AQ98" i="95" s="1"/>
  <c r="AR98" i="95" a="1"/>
  <c r="AR98" i="95" s="1"/>
  <c r="AS98" i="95" a="1"/>
  <c r="AS98" i="95" s="1"/>
  <c r="AT98" i="95" a="1"/>
  <c r="AT98" i="95" s="1"/>
  <c r="AU98" i="95" a="1"/>
  <c r="AU98" i="95" s="1"/>
  <c r="AV98" i="95" a="1"/>
  <c r="AV98" i="95" s="1"/>
  <c r="AW98" i="95" a="1"/>
  <c r="AW98" i="95" s="1"/>
  <c r="AX98" i="95" a="1"/>
  <c r="AX98" i="95" s="1"/>
  <c r="AY98" i="95" a="1"/>
  <c r="AY98" i="95" s="1"/>
  <c r="AZ98" i="95" a="1"/>
  <c r="AZ98" i="95" s="1"/>
  <c r="BA98" i="95" a="1"/>
  <c r="BA98" i="95" s="1"/>
  <c r="BB98" i="95" a="1"/>
  <c r="BB98" i="95" s="1"/>
  <c r="BC98" i="95" a="1"/>
  <c r="BC98" i="95" s="1"/>
  <c r="BD98" i="95" a="1"/>
  <c r="BD98" i="95" s="1"/>
  <c r="BE98" i="95" a="1"/>
  <c r="BE98" i="95" s="1"/>
  <c r="BF98" i="95" a="1"/>
  <c r="BF98" i="95" s="1"/>
  <c r="BG98" i="95" a="1"/>
  <c r="BG98" i="95" s="1"/>
  <c r="BH98" i="95" a="1"/>
  <c r="BH98" i="95" s="1"/>
  <c r="BI98" i="95" a="1"/>
  <c r="BI98" i="95" s="1"/>
  <c r="BJ98" i="95" a="1"/>
  <c r="BJ98" i="95" s="1"/>
  <c r="BK98" i="95" a="1"/>
  <c r="BK98" i="95" s="1"/>
  <c r="BL98" i="95" a="1"/>
  <c r="BL98" i="95" s="1"/>
  <c r="BM98" i="95" a="1"/>
  <c r="BM98" i="95" s="1"/>
  <c r="BN98" i="95" a="1"/>
  <c r="BN98" i="95" s="1"/>
  <c r="BO98" i="95" a="1"/>
  <c r="BO98" i="95" s="1"/>
  <c r="BP98" i="95" a="1"/>
  <c r="BP98" i="95" s="1"/>
  <c r="BQ98" i="95" a="1"/>
  <c r="BQ98" i="95" s="1"/>
  <c r="BR98" i="95" a="1"/>
  <c r="BR98" i="95" s="1"/>
  <c r="BS98" i="95" a="1"/>
  <c r="BS98" i="95" s="1"/>
  <c r="BT98" i="95" a="1"/>
  <c r="BT98" i="95" s="1"/>
  <c r="BU98" i="95" a="1"/>
  <c r="BU98" i="95" s="1"/>
  <c r="BV98" i="95" a="1"/>
  <c r="BV98" i="95" s="1"/>
  <c r="BW98" i="95" a="1"/>
  <c r="BW98" i="95" s="1"/>
  <c r="BX98" i="95" a="1"/>
  <c r="BX98" i="95" s="1"/>
  <c r="BY98" i="95" a="1"/>
  <c r="BY98" i="95" s="1"/>
  <c r="BZ98" i="95" a="1"/>
  <c r="BZ98" i="95" s="1"/>
  <c r="CA98" i="95" a="1"/>
  <c r="CA98" i="95" s="1"/>
  <c r="CB98" i="95" a="1"/>
  <c r="CB98" i="95" s="1"/>
  <c r="CC98" i="95" a="1"/>
  <c r="CC98" i="95" s="1"/>
  <c r="CD98" i="95" a="1"/>
  <c r="CD98" i="95" s="1"/>
  <c r="CE98" i="95" a="1"/>
  <c r="CE98" i="95" s="1"/>
  <c r="CF98" i="95" a="1"/>
  <c r="CF98" i="95" s="1"/>
  <c r="CG98" i="95" a="1"/>
  <c r="CG98" i="95" s="1"/>
  <c r="CH98" i="95" a="1"/>
  <c r="CH98" i="95" s="1"/>
  <c r="CI98" i="95" a="1"/>
  <c r="CI98" i="95" s="1"/>
  <c r="CJ98" i="95" a="1"/>
  <c r="CJ98" i="95" s="1"/>
  <c r="CK98" i="95" a="1"/>
  <c r="CK98" i="95" s="1"/>
  <c r="CL98" i="95" a="1"/>
  <c r="CL98" i="95" s="1"/>
  <c r="CM98" i="95" a="1"/>
  <c r="CM98" i="95" s="1"/>
  <c r="CN98" i="95" a="1"/>
  <c r="CN98" i="95" s="1"/>
  <c r="CO98" i="95" a="1"/>
  <c r="CO98" i="95" s="1"/>
  <c r="CP98" i="95" a="1"/>
  <c r="CP98" i="95" s="1"/>
  <c r="CQ98" i="95" a="1"/>
  <c r="CQ98" i="95" s="1"/>
  <c r="CR98" i="95" a="1"/>
  <c r="CR98" i="95" s="1"/>
  <c r="CS98" i="95" a="1"/>
  <c r="CS98" i="95" s="1"/>
  <c r="CT98" i="95" a="1"/>
  <c r="CT98" i="95" s="1"/>
  <c r="CU98" i="95" a="1"/>
  <c r="CU98" i="95" s="1"/>
  <c r="CV98" i="95" a="1"/>
  <c r="CV98" i="95" s="1"/>
  <c r="CW98" i="95" a="1"/>
  <c r="CW98" i="95" s="1"/>
  <c r="CX98" i="95" a="1"/>
  <c r="CX98" i="95" s="1"/>
  <c r="CY98" i="95" a="1"/>
  <c r="CY98" i="95" s="1"/>
  <c r="E99" i="95" a="1"/>
  <c r="E99" i="95" s="1"/>
  <c r="F99" i="95" a="1"/>
  <c r="F99" i="95" s="1"/>
  <c r="G99" i="95" a="1"/>
  <c r="G99" i="95" s="1"/>
  <c r="H99" i="95" a="1"/>
  <c r="H99" i="95" s="1"/>
  <c r="I99" i="95" a="1"/>
  <c r="I99" i="95" s="1"/>
  <c r="J99" i="95" a="1"/>
  <c r="J99" i="95" s="1"/>
  <c r="K99" i="95" a="1"/>
  <c r="K99" i="95" s="1"/>
  <c r="L99" i="95" a="1"/>
  <c r="L99" i="95" s="1"/>
  <c r="M99" i="95" a="1"/>
  <c r="M99" i="95" s="1"/>
  <c r="N99" i="95" a="1"/>
  <c r="N99" i="95" s="1"/>
  <c r="O99" i="95" a="1"/>
  <c r="O99" i="95" s="1"/>
  <c r="P99" i="95" a="1"/>
  <c r="P99" i="95" s="1"/>
  <c r="Q99" i="95" a="1"/>
  <c r="Q99" i="95" s="1"/>
  <c r="R99" i="95" a="1"/>
  <c r="R99" i="95" s="1"/>
  <c r="S99" i="95" a="1"/>
  <c r="S99" i="95" s="1"/>
  <c r="T99" i="95" a="1"/>
  <c r="T99" i="95" s="1"/>
  <c r="U99" i="95" a="1"/>
  <c r="U99" i="95" s="1"/>
  <c r="V99" i="95" a="1"/>
  <c r="V99" i="95" s="1"/>
  <c r="W99" i="95" a="1"/>
  <c r="W99" i="95" s="1"/>
  <c r="X99" i="95" a="1"/>
  <c r="X99" i="95" s="1"/>
  <c r="Y99" i="95" a="1"/>
  <c r="Y99" i="95" s="1"/>
  <c r="Z99" i="95" a="1"/>
  <c r="Z99" i="95" s="1"/>
  <c r="AA99" i="95" a="1"/>
  <c r="AA99" i="95" s="1"/>
  <c r="AB99" i="95" a="1"/>
  <c r="AB99" i="95" s="1"/>
  <c r="AC99" i="95" a="1"/>
  <c r="AC99" i="95" s="1"/>
  <c r="AD99" i="95" a="1"/>
  <c r="AD99" i="95" s="1"/>
  <c r="AE99" i="95" a="1"/>
  <c r="AE99" i="95" s="1"/>
  <c r="AF99" i="95" a="1"/>
  <c r="AF99" i="95" s="1"/>
  <c r="AG99" i="95" a="1"/>
  <c r="AG99" i="95" s="1"/>
  <c r="AH99" i="95" a="1"/>
  <c r="AH99" i="95" s="1"/>
  <c r="AI99" i="95" a="1"/>
  <c r="AI99" i="95" s="1"/>
  <c r="AJ99" i="95" a="1"/>
  <c r="AJ99" i="95" s="1"/>
  <c r="AK99" i="95" a="1"/>
  <c r="AK99" i="95" s="1"/>
  <c r="AL99" i="95" a="1"/>
  <c r="AL99" i="95" s="1"/>
  <c r="AM99" i="95" a="1"/>
  <c r="AM99" i="95" s="1"/>
  <c r="AN99" i="95" a="1"/>
  <c r="AN99" i="95" s="1"/>
  <c r="AO99" i="95" a="1"/>
  <c r="AO99" i="95" s="1"/>
  <c r="AP99" i="95" a="1"/>
  <c r="AP99" i="95" s="1"/>
  <c r="AQ99" i="95" a="1"/>
  <c r="AQ99" i="95" s="1"/>
  <c r="AR99" i="95" a="1"/>
  <c r="AR99" i="95" s="1"/>
  <c r="AS99" i="95" a="1"/>
  <c r="AS99" i="95" s="1"/>
  <c r="AT99" i="95" a="1"/>
  <c r="AT99" i="95" s="1"/>
  <c r="AU99" i="95" a="1"/>
  <c r="AU99" i="95" s="1"/>
  <c r="AV99" i="95" a="1"/>
  <c r="AV99" i="95" s="1"/>
  <c r="AW99" i="95" a="1"/>
  <c r="AW99" i="95" s="1"/>
  <c r="AX99" i="95" a="1"/>
  <c r="AX99" i="95" s="1"/>
  <c r="AY99" i="95" a="1"/>
  <c r="AY99" i="95" s="1"/>
  <c r="AZ99" i="95" a="1"/>
  <c r="AZ99" i="95" s="1"/>
  <c r="BA99" i="95" a="1"/>
  <c r="BA99" i="95" s="1"/>
  <c r="BB99" i="95" a="1"/>
  <c r="BB99" i="95" s="1"/>
  <c r="BC99" i="95" a="1"/>
  <c r="BC99" i="95" s="1"/>
  <c r="BD99" i="95" a="1"/>
  <c r="BD99" i="95" s="1"/>
  <c r="BE99" i="95" a="1"/>
  <c r="BE99" i="95" s="1"/>
  <c r="BF99" i="95" a="1"/>
  <c r="BF99" i="95" s="1"/>
  <c r="BG99" i="95" a="1"/>
  <c r="BG99" i="95" s="1"/>
  <c r="BH99" i="95" a="1"/>
  <c r="BH99" i="95" s="1"/>
  <c r="BI99" i="95" a="1"/>
  <c r="BI99" i="95" s="1"/>
  <c r="BJ99" i="95" a="1"/>
  <c r="BJ99" i="95" s="1"/>
  <c r="BK99" i="95" a="1"/>
  <c r="BK99" i="95" s="1"/>
  <c r="BL99" i="95" a="1"/>
  <c r="BL99" i="95" s="1"/>
  <c r="BM99" i="95" a="1"/>
  <c r="BM99" i="95" s="1"/>
  <c r="BN99" i="95" a="1"/>
  <c r="BN99" i="95" s="1"/>
  <c r="BO99" i="95" a="1"/>
  <c r="BO99" i="95" s="1"/>
  <c r="BP99" i="95" a="1"/>
  <c r="BP99" i="95" s="1"/>
  <c r="BQ99" i="95" a="1"/>
  <c r="BQ99" i="95" s="1"/>
  <c r="BR99" i="95" a="1"/>
  <c r="BR99" i="95" s="1"/>
  <c r="BS99" i="95" a="1"/>
  <c r="BS99" i="95" s="1"/>
  <c r="BT99" i="95" a="1"/>
  <c r="BT99" i="95" s="1"/>
  <c r="BU99" i="95" a="1"/>
  <c r="BU99" i="95" s="1"/>
  <c r="BV99" i="95" a="1"/>
  <c r="BV99" i="95" s="1"/>
  <c r="BW99" i="95" a="1"/>
  <c r="BW99" i="95" s="1"/>
  <c r="BX99" i="95" a="1"/>
  <c r="BX99" i="95" s="1"/>
  <c r="BY99" i="95" a="1"/>
  <c r="BY99" i="95" s="1"/>
  <c r="BZ99" i="95" a="1"/>
  <c r="BZ99" i="95" s="1"/>
  <c r="CA99" i="95" a="1"/>
  <c r="CA99" i="95" s="1"/>
  <c r="CB99" i="95" a="1"/>
  <c r="CB99" i="95" s="1"/>
  <c r="CC99" i="95" a="1"/>
  <c r="CC99" i="95" s="1"/>
  <c r="CD99" i="95" a="1"/>
  <c r="CD99" i="95" s="1"/>
  <c r="CE99" i="95" a="1"/>
  <c r="CE99" i="95" s="1"/>
  <c r="CF99" i="95" a="1"/>
  <c r="CF99" i="95" s="1"/>
  <c r="CG99" i="95" a="1"/>
  <c r="CG99" i="95" s="1"/>
  <c r="CH99" i="95" a="1"/>
  <c r="CH99" i="95" s="1"/>
  <c r="CI99" i="95" a="1"/>
  <c r="CI99" i="95" s="1"/>
  <c r="CJ99" i="95" a="1"/>
  <c r="CJ99" i="95" s="1"/>
  <c r="CK99" i="95" a="1"/>
  <c r="CK99" i="95" s="1"/>
  <c r="CL99" i="95" a="1"/>
  <c r="CL99" i="95" s="1"/>
  <c r="CM99" i="95" a="1"/>
  <c r="CM99" i="95" s="1"/>
  <c r="CN99" i="95" a="1"/>
  <c r="CN99" i="95" s="1"/>
  <c r="CO99" i="95" a="1"/>
  <c r="CO99" i="95" s="1"/>
  <c r="CP99" i="95" a="1"/>
  <c r="CP99" i="95" s="1"/>
  <c r="CQ99" i="95" a="1"/>
  <c r="CQ99" i="95" s="1"/>
  <c r="CR99" i="95" a="1"/>
  <c r="CR99" i="95" s="1"/>
  <c r="CS99" i="95" a="1"/>
  <c r="CS99" i="95" s="1"/>
  <c r="CT99" i="95" a="1"/>
  <c r="CT99" i="95" s="1"/>
  <c r="CU99" i="95" a="1"/>
  <c r="CU99" i="95" s="1"/>
  <c r="CV99" i="95" a="1"/>
  <c r="CV99" i="95" s="1"/>
  <c r="CW99" i="95" a="1"/>
  <c r="CW99" i="95" s="1"/>
  <c r="CX99" i="95" a="1"/>
  <c r="CX99" i="95" s="1"/>
  <c r="CY99" i="95" a="1"/>
  <c r="CY99" i="95" s="1"/>
  <c r="E100" i="95" a="1"/>
  <c r="E100" i="95" s="1"/>
  <c r="F100" i="95" a="1"/>
  <c r="F100" i="95" s="1"/>
  <c r="G100" i="95" a="1"/>
  <c r="G100" i="95" s="1"/>
  <c r="H100" i="95" a="1"/>
  <c r="H100" i="95" s="1"/>
  <c r="I100" i="95" a="1"/>
  <c r="I100" i="95" s="1"/>
  <c r="J100" i="95" a="1"/>
  <c r="J100" i="95" s="1"/>
  <c r="K100" i="95" a="1"/>
  <c r="K100" i="95" s="1"/>
  <c r="L100" i="95" a="1"/>
  <c r="L100" i="95" s="1"/>
  <c r="M100" i="95" a="1"/>
  <c r="M100" i="95" s="1"/>
  <c r="N100" i="95" a="1"/>
  <c r="N100" i="95" s="1"/>
  <c r="O100" i="95" a="1"/>
  <c r="O100" i="95" s="1"/>
  <c r="P100" i="95" a="1"/>
  <c r="P100" i="95" s="1"/>
  <c r="Q100" i="95" a="1"/>
  <c r="Q100" i="95" s="1"/>
  <c r="R100" i="95" a="1"/>
  <c r="R100" i="95" s="1"/>
  <c r="S100" i="95" a="1"/>
  <c r="S100" i="95" s="1"/>
  <c r="T100" i="95" a="1"/>
  <c r="T100" i="95" s="1"/>
  <c r="U100" i="95" a="1"/>
  <c r="U100" i="95" s="1"/>
  <c r="V100" i="95" a="1"/>
  <c r="V100" i="95" s="1"/>
  <c r="W100" i="95" a="1"/>
  <c r="W100" i="95" s="1"/>
  <c r="X100" i="95" a="1"/>
  <c r="X100" i="95" s="1"/>
  <c r="Y100" i="95" a="1"/>
  <c r="Y100" i="95" s="1"/>
  <c r="Z100" i="95" a="1"/>
  <c r="Z100" i="95" s="1"/>
  <c r="AA100" i="95" a="1"/>
  <c r="AA100" i="95" s="1"/>
  <c r="AB100" i="95" a="1"/>
  <c r="AB100" i="95" s="1"/>
  <c r="AC100" i="95" a="1"/>
  <c r="AC100" i="95" s="1"/>
  <c r="AD100" i="95" a="1"/>
  <c r="AD100" i="95" s="1"/>
  <c r="AE100" i="95" a="1"/>
  <c r="AE100" i="95" s="1"/>
  <c r="AF100" i="95" a="1"/>
  <c r="AF100" i="95" s="1"/>
  <c r="AG100" i="95" a="1"/>
  <c r="AG100" i="95" s="1"/>
  <c r="AH100" i="95" a="1"/>
  <c r="AH100" i="95" s="1"/>
  <c r="AI100" i="95" a="1"/>
  <c r="AI100" i="95" s="1"/>
  <c r="AJ100" i="95" a="1"/>
  <c r="AJ100" i="95" s="1"/>
  <c r="AK100" i="95" a="1"/>
  <c r="AK100" i="95" s="1"/>
  <c r="AL100" i="95" a="1"/>
  <c r="AL100" i="95" s="1"/>
  <c r="AM100" i="95" a="1"/>
  <c r="AM100" i="95" s="1"/>
  <c r="AN100" i="95" a="1"/>
  <c r="AN100" i="95" s="1"/>
  <c r="AO100" i="95" a="1"/>
  <c r="AO100" i="95" s="1"/>
  <c r="AP100" i="95" a="1"/>
  <c r="AP100" i="95" s="1"/>
  <c r="AQ100" i="95" a="1"/>
  <c r="AQ100" i="95" s="1"/>
  <c r="AR100" i="95" a="1"/>
  <c r="AR100" i="95" s="1"/>
  <c r="AS100" i="95" a="1"/>
  <c r="AS100" i="95" s="1"/>
  <c r="AT100" i="95" a="1"/>
  <c r="AT100" i="95" s="1"/>
  <c r="AU100" i="95" a="1"/>
  <c r="AU100" i="95" s="1"/>
  <c r="AV100" i="95" a="1"/>
  <c r="AV100" i="95" s="1"/>
  <c r="AW100" i="95" a="1"/>
  <c r="AW100" i="95" s="1"/>
  <c r="AX100" i="95" a="1"/>
  <c r="AX100" i="95" s="1"/>
  <c r="AY100" i="95" a="1"/>
  <c r="AY100" i="95" s="1"/>
  <c r="AZ100" i="95" a="1"/>
  <c r="AZ100" i="95" s="1"/>
  <c r="BA100" i="95" a="1"/>
  <c r="BA100" i="95" s="1"/>
  <c r="BB100" i="95" a="1"/>
  <c r="BB100" i="95" s="1"/>
  <c r="BC100" i="95" a="1"/>
  <c r="BC100" i="95" s="1"/>
  <c r="BD100" i="95" a="1"/>
  <c r="BD100" i="95" s="1"/>
  <c r="BE100" i="95" a="1"/>
  <c r="BE100" i="95" s="1"/>
  <c r="BF100" i="95" a="1"/>
  <c r="BF100" i="95" s="1"/>
  <c r="BG100" i="95" a="1"/>
  <c r="BG100" i="95" s="1"/>
  <c r="BH100" i="95" a="1"/>
  <c r="BH100" i="95" s="1"/>
  <c r="BI100" i="95" a="1"/>
  <c r="BI100" i="95" s="1"/>
  <c r="BJ100" i="95" a="1"/>
  <c r="BJ100" i="95" s="1"/>
  <c r="BK100" i="95" a="1"/>
  <c r="BK100" i="95" s="1"/>
  <c r="BL100" i="95" a="1"/>
  <c r="BL100" i="95" s="1"/>
  <c r="BM100" i="95" a="1"/>
  <c r="BM100" i="95" s="1"/>
  <c r="BN100" i="95" a="1"/>
  <c r="BN100" i="95" s="1"/>
  <c r="BO100" i="95" a="1"/>
  <c r="BO100" i="95" s="1"/>
  <c r="BP100" i="95" a="1"/>
  <c r="BP100" i="95" s="1"/>
  <c r="BQ100" i="95" a="1"/>
  <c r="BQ100" i="95" s="1"/>
  <c r="BR100" i="95" a="1"/>
  <c r="BR100" i="95" s="1"/>
  <c r="BS100" i="95" a="1"/>
  <c r="BS100" i="95" s="1"/>
  <c r="BT100" i="95" a="1"/>
  <c r="BT100" i="95" s="1"/>
  <c r="BU100" i="95" a="1"/>
  <c r="BU100" i="95" s="1"/>
  <c r="BV100" i="95" a="1"/>
  <c r="BV100" i="95" s="1"/>
  <c r="BW100" i="95" a="1"/>
  <c r="BW100" i="95" s="1"/>
  <c r="BX100" i="95" a="1"/>
  <c r="BX100" i="95" s="1"/>
  <c r="BY100" i="95" a="1"/>
  <c r="BY100" i="95" s="1"/>
  <c r="BZ100" i="95" a="1"/>
  <c r="BZ100" i="95" s="1"/>
  <c r="CA100" i="95" a="1"/>
  <c r="CA100" i="95" s="1"/>
  <c r="CB100" i="95" a="1"/>
  <c r="CB100" i="95" s="1"/>
  <c r="CC100" i="95" a="1"/>
  <c r="CC100" i="95" s="1"/>
  <c r="CD100" i="95" a="1"/>
  <c r="CD100" i="95" s="1"/>
  <c r="CE100" i="95" a="1"/>
  <c r="CE100" i="95" s="1"/>
  <c r="CF100" i="95" a="1"/>
  <c r="CF100" i="95" s="1"/>
  <c r="CG100" i="95" a="1"/>
  <c r="CG100" i="95" s="1"/>
  <c r="CH100" i="95" a="1"/>
  <c r="CH100" i="95" s="1"/>
  <c r="CI100" i="95" a="1"/>
  <c r="CI100" i="95" s="1"/>
  <c r="CJ100" i="95" a="1"/>
  <c r="CJ100" i="95" s="1"/>
  <c r="CK100" i="95" a="1"/>
  <c r="CK100" i="95" s="1"/>
  <c r="CL100" i="95" a="1"/>
  <c r="CL100" i="95" s="1"/>
  <c r="CM100" i="95" a="1"/>
  <c r="CM100" i="95" s="1"/>
  <c r="CN100" i="95" a="1"/>
  <c r="CN100" i="95" s="1"/>
  <c r="CO100" i="95" a="1"/>
  <c r="CO100" i="95" s="1"/>
  <c r="CP100" i="95" a="1"/>
  <c r="CP100" i="95" s="1"/>
  <c r="CQ100" i="95" a="1"/>
  <c r="CQ100" i="95" s="1"/>
  <c r="CR100" i="95" a="1"/>
  <c r="CR100" i="95" s="1"/>
  <c r="CS100" i="95" a="1"/>
  <c r="CS100" i="95" s="1"/>
  <c r="CT100" i="95" a="1"/>
  <c r="CT100" i="95" s="1"/>
  <c r="CU100" i="95" a="1"/>
  <c r="CU100" i="95" s="1"/>
  <c r="CV100" i="95" a="1"/>
  <c r="CV100" i="95" s="1"/>
  <c r="CW100" i="95" a="1"/>
  <c r="CW100" i="95" s="1"/>
  <c r="CX100" i="95" a="1"/>
  <c r="CX100" i="95" s="1"/>
  <c r="CY100" i="95" a="1"/>
  <c r="CY100" i="95" s="1"/>
  <c r="E101" i="95" a="1"/>
  <c r="E101" i="95" s="1"/>
  <c r="F101" i="95" a="1"/>
  <c r="F101" i="95" s="1"/>
  <c r="G101" i="95" a="1"/>
  <c r="G101" i="95" s="1"/>
  <c r="H101" i="95" a="1"/>
  <c r="H101" i="95" s="1"/>
  <c r="I101" i="95" a="1"/>
  <c r="I101" i="95" s="1"/>
  <c r="J101" i="95" a="1"/>
  <c r="J101" i="95" s="1"/>
  <c r="K101" i="95" a="1"/>
  <c r="K101" i="95" s="1"/>
  <c r="L101" i="95" a="1"/>
  <c r="L101" i="95" s="1"/>
  <c r="M101" i="95" a="1"/>
  <c r="M101" i="95" s="1"/>
  <c r="N101" i="95" a="1"/>
  <c r="N101" i="95" s="1"/>
  <c r="O101" i="95" a="1"/>
  <c r="O101" i="95" s="1"/>
  <c r="P101" i="95" a="1"/>
  <c r="P101" i="95" s="1"/>
  <c r="Q101" i="95" a="1"/>
  <c r="Q101" i="95" s="1"/>
  <c r="R101" i="95" a="1"/>
  <c r="R101" i="95" s="1"/>
  <c r="S101" i="95" a="1"/>
  <c r="S101" i="95" s="1"/>
  <c r="T101" i="95" a="1"/>
  <c r="T101" i="95" s="1"/>
  <c r="U101" i="95" a="1"/>
  <c r="U101" i="95" s="1"/>
  <c r="V101" i="95" a="1"/>
  <c r="V101" i="95" s="1"/>
  <c r="W101" i="95" a="1"/>
  <c r="W101" i="95" s="1"/>
  <c r="X101" i="95" a="1"/>
  <c r="X101" i="95" s="1"/>
  <c r="Y101" i="95" a="1"/>
  <c r="Y101" i="95" s="1"/>
  <c r="Z101" i="95" a="1"/>
  <c r="Z101" i="95" s="1"/>
  <c r="AA101" i="95" a="1"/>
  <c r="AA101" i="95" s="1"/>
  <c r="AB101" i="95" a="1"/>
  <c r="AB101" i="95" s="1"/>
  <c r="AC101" i="95" a="1"/>
  <c r="AC101" i="95" s="1"/>
  <c r="AD101" i="95" a="1"/>
  <c r="AD101" i="95" s="1"/>
  <c r="AE101" i="95" a="1"/>
  <c r="AE101" i="95" s="1"/>
  <c r="AF101" i="95" a="1"/>
  <c r="AF101" i="95" s="1"/>
  <c r="AG101" i="95" a="1"/>
  <c r="AG101" i="95" s="1"/>
  <c r="AH101" i="95" a="1"/>
  <c r="AH101" i="95" s="1"/>
  <c r="AI101" i="95" a="1"/>
  <c r="AI101" i="95" s="1"/>
  <c r="AJ101" i="95" a="1"/>
  <c r="AJ101" i="95" s="1"/>
  <c r="AK101" i="95" a="1"/>
  <c r="AK101" i="95" s="1"/>
  <c r="AL101" i="95" a="1"/>
  <c r="AL101" i="95" s="1"/>
  <c r="AM101" i="95" a="1"/>
  <c r="AM101" i="95" s="1"/>
  <c r="AN101" i="95" a="1"/>
  <c r="AN101" i="95" s="1"/>
  <c r="AO101" i="95" a="1"/>
  <c r="AO101" i="95" s="1"/>
  <c r="AP101" i="95" a="1"/>
  <c r="AP101" i="95" s="1"/>
  <c r="AQ101" i="95" a="1"/>
  <c r="AQ101" i="95" s="1"/>
  <c r="AR101" i="95" a="1"/>
  <c r="AR101" i="95" s="1"/>
  <c r="AS101" i="95" a="1"/>
  <c r="AS101" i="95" s="1"/>
  <c r="AT101" i="95" a="1"/>
  <c r="AT101" i="95" s="1"/>
  <c r="AU101" i="95" a="1"/>
  <c r="AU101" i="95" s="1"/>
  <c r="AV101" i="95" a="1"/>
  <c r="AV101" i="95" s="1"/>
  <c r="AW101" i="95" a="1"/>
  <c r="AW101" i="95" s="1"/>
  <c r="AX101" i="95" a="1"/>
  <c r="AX101" i="95" s="1"/>
  <c r="AY101" i="95" a="1"/>
  <c r="AY101" i="95" s="1"/>
  <c r="AZ101" i="95" a="1"/>
  <c r="AZ101" i="95" s="1"/>
  <c r="BA101" i="95" a="1"/>
  <c r="BA101" i="95" s="1"/>
  <c r="BB101" i="95" a="1"/>
  <c r="BB101" i="95" s="1"/>
  <c r="BC101" i="95" a="1"/>
  <c r="BC101" i="95" s="1"/>
  <c r="BD101" i="95" a="1"/>
  <c r="BD101" i="95" s="1"/>
  <c r="BE101" i="95" a="1"/>
  <c r="BE101" i="95" s="1"/>
  <c r="BF101" i="95" a="1"/>
  <c r="BF101" i="95" s="1"/>
  <c r="BG101" i="95" a="1"/>
  <c r="BG101" i="95" s="1"/>
  <c r="BH101" i="95" a="1"/>
  <c r="BH101" i="95" s="1"/>
  <c r="BI101" i="95" a="1"/>
  <c r="BI101" i="95" s="1"/>
  <c r="BJ101" i="95" a="1"/>
  <c r="BJ101" i="95" s="1"/>
  <c r="BK101" i="95" a="1"/>
  <c r="BK101" i="95" s="1"/>
  <c r="BL101" i="95" a="1"/>
  <c r="BL101" i="95" s="1"/>
  <c r="BM101" i="95" a="1"/>
  <c r="BM101" i="95" s="1"/>
  <c r="BN101" i="95" a="1"/>
  <c r="BN101" i="95" s="1"/>
  <c r="BO101" i="95" a="1"/>
  <c r="BO101" i="95" s="1"/>
  <c r="BP101" i="95" a="1"/>
  <c r="BP101" i="95" s="1"/>
  <c r="BQ101" i="95" a="1"/>
  <c r="BQ101" i="95" s="1"/>
  <c r="BR101" i="95" a="1"/>
  <c r="BR101" i="95" s="1"/>
  <c r="BS101" i="95" a="1"/>
  <c r="BS101" i="95" s="1"/>
  <c r="BT101" i="95" a="1"/>
  <c r="BT101" i="95" s="1"/>
  <c r="BU101" i="95" a="1"/>
  <c r="BU101" i="95" s="1"/>
  <c r="BV101" i="95" a="1"/>
  <c r="BV101" i="95" s="1"/>
  <c r="BW101" i="95" a="1"/>
  <c r="BW101" i="95" s="1"/>
  <c r="BX101" i="95" a="1"/>
  <c r="BX101" i="95" s="1"/>
  <c r="BY101" i="95" a="1"/>
  <c r="BY101" i="95" s="1"/>
  <c r="BZ101" i="95" a="1"/>
  <c r="BZ101" i="95" s="1"/>
  <c r="CA101" i="95" a="1"/>
  <c r="CA101" i="95" s="1"/>
  <c r="CB101" i="95" a="1"/>
  <c r="CB101" i="95" s="1"/>
  <c r="CC101" i="95" a="1"/>
  <c r="CC101" i="95" s="1"/>
  <c r="CD101" i="95" a="1"/>
  <c r="CD101" i="95" s="1"/>
  <c r="CE101" i="95" a="1"/>
  <c r="CE101" i="95" s="1"/>
  <c r="CF101" i="95" a="1"/>
  <c r="CF101" i="95" s="1"/>
  <c r="CG101" i="95" a="1"/>
  <c r="CG101" i="95" s="1"/>
  <c r="CH101" i="95" a="1"/>
  <c r="CH101" i="95" s="1"/>
  <c r="CI101" i="95" a="1"/>
  <c r="CI101" i="95" s="1"/>
  <c r="CJ101" i="95" a="1"/>
  <c r="CJ101" i="95" s="1"/>
  <c r="CK101" i="95" a="1"/>
  <c r="CK101" i="95" s="1"/>
  <c r="CL101" i="95" a="1"/>
  <c r="CL101" i="95" s="1"/>
  <c r="CM101" i="95" a="1"/>
  <c r="CM101" i="95" s="1"/>
  <c r="CN101" i="95" a="1"/>
  <c r="CN101" i="95" s="1"/>
  <c r="CO101" i="95" a="1"/>
  <c r="CO101" i="95" s="1"/>
  <c r="CP101" i="95" a="1"/>
  <c r="CP101" i="95" s="1"/>
  <c r="CQ101" i="95" a="1"/>
  <c r="CQ101" i="95" s="1"/>
  <c r="CR101" i="95" a="1"/>
  <c r="CR101" i="95" s="1"/>
  <c r="CS101" i="95" a="1"/>
  <c r="CS101" i="95" s="1"/>
  <c r="CT101" i="95" a="1"/>
  <c r="CT101" i="95" s="1"/>
  <c r="CU101" i="95" a="1"/>
  <c r="CU101" i="95" s="1"/>
  <c r="CV101" i="95" a="1"/>
  <c r="CV101" i="95" s="1"/>
  <c r="CW101" i="95" a="1"/>
  <c r="CW101" i="95" s="1"/>
  <c r="CX101" i="95" a="1"/>
  <c r="CX101" i="95" s="1"/>
  <c r="CY101" i="95" a="1"/>
  <c r="CY101" i="95" s="1"/>
  <c r="E102" i="95" a="1"/>
  <c r="E102" i="95" s="1"/>
  <c r="F102" i="95" a="1"/>
  <c r="F102" i="95" s="1"/>
  <c r="G102" i="95" a="1"/>
  <c r="G102" i="95" s="1"/>
  <c r="H102" i="95" a="1"/>
  <c r="H102" i="95" s="1"/>
  <c r="I102" i="95" a="1"/>
  <c r="I102" i="95" s="1"/>
  <c r="J102" i="95" a="1"/>
  <c r="J102" i="95" s="1"/>
  <c r="K102" i="95" a="1"/>
  <c r="K102" i="95" s="1"/>
  <c r="L102" i="95" a="1"/>
  <c r="L102" i="95" s="1"/>
  <c r="M102" i="95" a="1"/>
  <c r="M102" i="95" s="1"/>
  <c r="N102" i="95" a="1"/>
  <c r="N102" i="95" s="1"/>
  <c r="O102" i="95" a="1"/>
  <c r="O102" i="95" s="1"/>
  <c r="P102" i="95" a="1"/>
  <c r="P102" i="95" s="1"/>
  <c r="Q102" i="95" a="1"/>
  <c r="Q102" i="95" s="1"/>
  <c r="R102" i="95" a="1"/>
  <c r="R102" i="95" s="1"/>
  <c r="S102" i="95" a="1"/>
  <c r="S102" i="95" s="1"/>
  <c r="T102" i="95" a="1"/>
  <c r="T102" i="95" s="1"/>
  <c r="U102" i="95" a="1"/>
  <c r="U102" i="95" s="1"/>
  <c r="V102" i="95" a="1"/>
  <c r="V102" i="95" s="1"/>
  <c r="W102" i="95" a="1"/>
  <c r="W102" i="95" s="1"/>
  <c r="X102" i="95" a="1"/>
  <c r="X102" i="95" s="1"/>
  <c r="Y102" i="95" a="1"/>
  <c r="Y102" i="95" s="1"/>
  <c r="Z102" i="95" a="1"/>
  <c r="Z102" i="95" s="1"/>
  <c r="AA102" i="95" a="1"/>
  <c r="AA102" i="95" s="1"/>
  <c r="AB102" i="95" a="1"/>
  <c r="AB102" i="95" s="1"/>
  <c r="AC102" i="95" a="1"/>
  <c r="AC102" i="95" s="1"/>
  <c r="AD102" i="95" a="1"/>
  <c r="AD102" i="95" s="1"/>
  <c r="AE102" i="95" a="1"/>
  <c r="AE102" i="95" s="1"/>
  <c r="AF102" i="95" a="1"/>
  <c r="AF102" i="95" s="1"/>
  <c r="AG102" i="95" a="1"/>
  <c r="AG102" i="95" s="1"/>
  <c r="AH102" i="95" a="1"/>
  <c r="AH102" i="95" s="1"/>
  <c r="AI102" i="95" a="1"/>
  <c r="AI102" i="95" s="1"/>
  <c r="AJ102" i="95" a="1"/>
  <c r="AJ102" i="95" s="1"/>
  <c r="AK102" i="95" a="1"/>
  <c r="AK102" i="95" s="1"/>
  <c r="AL102" i="95" a="1"/>
  <c r="AL102" i="95" s="1"/>
  <c r="AM102" i="95" a="1"/>
  <c r="AM102" i="95" s="1"/>
  <c r="AN102" i="95" a="1"/>
  <c r="AN102" i="95" s="1"/>
  <c r="AO102" i="95" a="1"/>
  <c r="AO102" i="95" s="1"/>
  <c r="AP102" i="95" a="1"/>
  <c r="AP102" i="95" s="1"/>
  <c r="AQ102" i="95" a="1"/>
  <c r="AQ102" i="95" s="1"/>
  <c r="AR102" i="95" a="1"/>
  <c r="AR102" i="95" s="1"/>
  <c r="AS102" i="95" a="1"/>
  <c r="AS102" i="95" s="1"/>
  <c r="AT102" i="95" a="1"/>
  <c r="AT102" i="95" s="1"/>
  <c r="AU102" i="95" a="1"/>
  <c r="AU102" i="95" s="1"/>
  <c r="AV102" i="95" a="1"/>
  <c r="AV102" i="95" s="1"/>
  <c r="AW102" i="95" a="1"/>
  <c r="AW102" i="95" s="1"/>
  <c r="AX102" i="95" a="1"/>
  <c r="AX102" i="95" s="1"/>
  <c r="AY102" i="95" a="1"/>
  <c r="AY102" i="95" s="1"/>
  <c r="AZ102" i="95" a="1"/>
  <c r="AZ102" i="95" s="1"/>
  <c r="BA102" i="95" a="1"/>
  <c r="BA102" i="95" s="1"/>
  <c r="BB102" i="95" a="1"/>
  <c r="BB102" i="95" s="1"/>
  <c r="BC102" i="95" a="1"/>
  <c r="BC102" i="95" s="1"/>
  <c r="BD102" i="95" a="1"/>
  <c r="BD102" i="95" s="1"/>
  <c r="BE102" i="95" a="1"/>
  <c r="BE102" i="95" s="1"/>
  <c r="BF102" i="95" a="1"/>
  <c r="BF102" i="95" s="1"/>
  <c r="BG102" i="95" a="1"/>
  <c r="BG102" i="95" s="1"/>
  <c r="BH102" i="95" a="1"/>
  <c r="BH102" i="95" s="1"/>
  <c r="BI102" i="95" a="1"/>
  <c r="BI102" i="95" s="1"/>
  <c r="BJ102" i="95" a="1"/>
  <c r="BJ102" i="95" s="1"/>
  <c r="BK102" i="95" a="1"/>
  <c r="BK102" i="95" s="1"/>
  <c r="BL102" i="95" a="1"/>
  <c r="BL102" i="95" s="1"/>
  <c r="BM102" i="95" a="1"/>
  <c r="BM102" i="95" s="1"/>
  <c r="BN102" i="95" a="1"/>
  <c r="BN102" i="95" s="1"/>
  <c r="BO102" i="95" a="1"/>
  <c r="BO102" i="95" s="1"/>
  <c r="BP102" i="95" a="1"/>
  <c r="BP102" i="95" s="1"/>
  <c r="BQ102" i="95" a="1"/>
  <c r="BQ102" i="95" s="1"/>
  <c r="BR102" i="95" a="1"/>
  <c r="BR102" i="95" s="1"/>
  <c r="BS102" i="95" a="1"/>
  <c r="BS102" i="95" s="1"/>
  <c r="BT102" i="95" a="1"/>
  <c r="BT102" i="95" s="1"/>
  <c r="BU102" i="95" a="1"/>
  <c r="BU102" i="95" s="1"/>
  <c r="BV102" i="95" a="1"/>
  <c r="BV102" i="95" s="1"/>
  <c r="BW102" i="95" a="1"/>
  <c r="BW102" i="95" s="1"/>
  <c r="BX102" i="95" a="1"/>
  <c r="BX102" i="95" s="1"/>
  <c r="BY102" i="95" a="1"/>
  <c r="BY102" i="95" s="1"/>
  <c r="BZ102" i="95" a="1"/>
  <c r="BZ102" i="95" s="1"/>
  <c r="CA102" i="95" a="1"/>
  <c r="CA102" i="95" s="1"/>
  <c r="CB102" i="95" a="1"/>
  <c r="CB102" i="95" s="1"/>
  <c r="CC102" i="95" a="1"/>
  <c r="CC102" i="95" s="1"/>
  <c r="CD102" i="95" a="1"/>
  <c r="CD102" i="95" s="1"/>
  <c r="CE102" i="95" a="1"/>
  <c r="CE102" i="95" s="1"/>
  <c r="CF102" i="95" a="1"/>
  <c r="CF102" i="95" s="1"/>
  <c r="CG102" i="95" a="1"/>
  <c r="CG102" i="95" s="1"/>
  <c r="CH102" i="95" a="1"/>
  <c r="CH102" i="95" s="1"/>
  <c r="CI102" i="95" a="1"/>
  <c r="CI102" i="95" s="1"/>
  <c r="CJ102" i="95" a="1"/>
  <c r="CJ102" i="95" s="1"/>
  <c r="CK102" i="95" a="1"/>
  <c r="CK102" i="95" s="1"/>
  <c r="CL102" i="95" a="1"/>
  <c r="CL102" i="95" s="1"/>
  <c r="CM102" i="95" a="1"/>
  <c r="CM102" i="95" s="1"/>
  <c r="CN102" i="95" a="1"/>
  <c r="CN102" i="95" s="1"/>
  <c r="CO102" i="95" a="1"/>
  <c r="CO102" i="95" s="1"/>
  <c r="CP102" i="95" a="1"/>
  <c r="CP102" i="95" s="1"/>
  <c r="CQ102" i="95" a="1"/>
  <c r="CQ102" i="95" s="1"/>
  <c r="CR102" i="95" a="1"/>
  <c r="CR102" i="95" s="1"/>
  <c r="CS102" i="95" a="1"/>
  <c r="CS102" i="95" s="1"/>
  <c r="CT102" i="95" a="1"/>
  <c r="CT102" i="95" s="1"/>
  <c r="CU102" i="95" a="1"/>
  <c r="CU102" i="95" s="1"/>
  <c r="CV102" i="95" a="1"/>
  <c r="CV102" i="95" s="1"/>
  <c r="CW102" i="95" a="1"/>
  <c r="CW102" i="95" s="1"/>
  <c r="CX102" i="95" a="1"/>
  <c r="CX102" i="95" s="1"/>
  <c r="CY102" i="95" a="1"/>
  <c r="CY102" i="95" s="1"/>
  <c r="E103" i="95" a="1"/>
  <c r="E103" i="95" s="1"/>
  <c r="F103" i="95" a="1"/>
  <c r="F103" i="95" s="1"/>
  <c r="G103" i="95" a="1"/>
  <c r="G103" i="95" s="1"/>
  <c r="H103" i="95" a="1"/>
  <c r="H103" i="95" s="1"/>
  <c r="I103" i="95" a="1"/>
  <c r="I103" i="95" s="1"/>
  <c r="J103" i="95" a="1"/>
  <c r="J103" i="95" s="1"/>
  <c r="K103" i="95" a="1"/>
  <c r="K103" i="95" s="1"/>
  <c r="L103" i="95" a="1"/>
  <c r="L103" i="95" s="1"/>
  <c r="M103" i="95" a="1"/>
  <c r="M103" i="95" s="1"/>
  <c r="N103" i="95" a="1"/>
  <c r="N103" i="95" s="1"/>
  <c r="O103" i="95" a="1"/>
  <c r="O103" i="95" s="1"/>
  <c r="P103" i="95" a="1"/>
  <c r="P103" i="95" s="1"/>
  <c r="Q103" i="95" a="1"/>
  <c r="Q103" i="95" s="1"/>
  <c r="R103" i="95" a="1"/>
  <c r="R103" i="95" s="1"/>
  <c r="S103" i="95" a="1"/>
  <c r="S103" i="95" s="1"/>
  <c r="T103" i="95" a="1"/>
  <c r="T103" i="95" s="1"/>
  <c r="U103" i="95" a="1"/>
  <c r="U103" i="95" s="1"/>
  <c r="V103" i="95" a="1"/>
  <c r="V103" i="95" s="1"/>
  <c r="W103" i="95" a="1"/>
  <c r="W103" i="95" s="1"/>
  <c r="X103" i="95" a="1"/>
  <c r="X103" i="95" s="1"/>
  <c r="Y103" i="95" a="1"/>
  <c r="Y103" i="95" s="1"/>
  <c r="Z103" i="95" a="1"/>
  <c r="Z103" i="95" s="1"/>
  <c r="AA103" i="95" a="1"/>
  <c r="AA103" i="95" s="1"/>
  <c r="AB103" i="95" a="1"/>
  <c r="AB103" i="95" s="1"/>
  <c r="AC103" i="95" a="1"/>
  <c r="AC103" i="95" s="1"/>
  <c r="AD103" i="95" a="1"/>
  <c r="AD103" i="95" s="1"/>
  <c r="AE103" i="95" a="1"/>
  <c r="AE103" i="95" s="1"/>
  <c r="AF103" i="95" a="1"/>
  <c r="AF103" i="95" s="1"/>
  <c r="AG103" i="95" a="1"/>
  <c r="AG103" i="95" s="1"/>
  <c r="AH103" i="95" a="1"/>
  <c r="AH103" i="95" s="1"/>
  <c r="AI103" i="95" a="1"/>
  <c r="AI103" i="95" s="1"/>
  <c r="AJ103" i="95" a="1"/>
  <c r="AJ103" i="95" s="1"/>
  <c r="AK103" i="95" a="1"/>
  <c r="AK103" i="95" s="1"/>
  <c r="AL103" i="95" a="1"/>
  <c r="AL103" i="95" s="1"/>
  <c r="AM103" i="95" a="1"/>
  <c r="AM103" i="95" s="1"/>
  <c r="AN103" i="95" a="1"/>
  <c r="AN103" i="95" s="1"/>
  <c r="AO103" i="95" a="1"/>
  <c r="AO103" i="95" s="1"/>
  <c r="AP103" i="95" a="1"/>
  <c r="AP103" i="95" s="1"/>
  <c r="AQ103" i="95" a="1"/>
  <c r="AQ103" i="95" s="1"/>
  <c r="AR103" i="95" a="1"/>
  <c r="AR103" i="95" s="1"/>
  <c r="AS103" i="95" a="1"/>
  <c r="AS103" i="95" s="1"/>
  <c r="AT103" i="95" a="1"/>
  <c r="AT103" i="95" s="1"/>
  <c r="AU103" i="95" a="1"/>
  <c r="AU103" i="95" s="1"/>
  <c r="AV103" i="95" a="1"/>
  <c r="AV103" i="95" s="1"/>
  <c r="AW103" i="95" a="1"/>
  <c r="AW103" i="95" s="1"/>
  <c r="AX103" i="95" a="1"/>
  <c r="AX103" i="95" s="1"/>
  <c r="AY103" i="95" a="1"/>
  <c r="AY103" i="95" s="1"/>
  <c r="AZ103" i="95" a="1"/>
  <c r="AZ103" i="95" s="1"/>
  <c r="BA103" i="95" a="1"/>
  <c r="BA103" i="95" s="1"/>
  <c r="BB103" i="95" a="1"/>
  <c r="BB103" i="95" s="1"/>
  <c r="BC103" i="95" a="1"/>
  <c r="BC103" i="95" s="1"/>
  <c r="BD103" i="95" a="1"/>
  <c r="BD103" i="95" s="1"/>
  <c r="BE103" i="95" a="1"/>
  <c r="BE103" i="95" s="1"/>
  <c r="BF103" i="95" a="1"/>
  <c r="BF103" i="95" s="1"/>
  <c r="BG103" i="95" a="1"/>
  <c r="BG103" i="95" s="1"/>
  <c r="BH103" i="95" a="1"/>
  <c r="BH103" i="95" s="1"/>
  <c r="BI103" i="95" a="1"/>
  <c r="BI103" i="95" s="1"/>
  <c r="BJ103" i="95" a="1"/>
  <c r="BJ103" i="95" s="1"/>
  <c r="BK103" i="95" a="1"/>
  <c r="BK103" i="95" s="1"/>
  <c r="BL103" i="95" a="1"/>
  <c r="BL103" i="95" s="1"/>
  <c r="BM103" i="95" a="1"/>
  <c r="BM103" i="95" s="1"/>
  <c r="BN103" i="95" a="1"/>
  <c r="BN103" i="95" s="1"/>
  <c r="BO103" i="95" a="1"/>
  <c r="BO103" i="95" s="1"/>
  <c r="BP103" i="95" a="1"/>
  <c r="BP103" i="95" s="1"/>
  <c r="BQ103" i="95" a="1"/>
  <c r="BQ103" i="95" s="1"/>
  <c r="BR103" i="95" a="1"/>
  <c r="BR103" i="95" s="1"/>
  <c r="BS103" i="95" a="1"/>
  <c r="BS103" i="95" s="1"/>
  <c r="BT103" i="95" a="1"/>
  <c r="BT103" i="95" s="1"/>
  <c r="BU103" i="95" a="1"/>
  <c r="BU103" i="95" s="1"/>
  <c r="BV103" i="95" a="1"/>
  <c r="BV103" i="95" s="1"/>
  <c r="BW103" i="95" a="1"/>
  <c r="BW103" i="95" s="1"/>
  <c r="BX103" i="95" a="1"/>
  <c r="BX103" i="95" s="1"/>
  <c r="BY103" i="95" a="1"/>
  <c r="BY103" i="95" s="1"/>
  <c r="BZ103" i="95" a="1"/>
  <c r="BZ103" i="95" s="1"/>
  <c r="CA103" i="95" a="1"/>
  <c r="CA103" i="95" s="1"/>
  <c r="CB103" i="95" a="1"/>
  <c r="CB103" i="95" s="1"/>
  <c r="CC103" i="95" a="1"/>
  <c r="CC103" i="95" s="1"/>
  <c r="CD103" i="95" a="1"/>
  <c r="CD103" i="95" s="1"/>
  <c r="CE103" i="95" a="1"/>
  <c r="CE103" i="95" s="1"/>
  <c r="CF103" i="95" a="1"/>
  <c r="CF103" i="95" s="1"/>
  <c r="CG103" i="95" a="1"/>
  <c r="CG103" i="95" s="1"/>
  <c r="CH103" i="95" a="1"/>
  <c r="CH103" i="95" s="1"/>
  <c r="CI103" i="95" a="1"/>
  <c r="CI103" i="95" s="1"/>
  <c r="CJ103" i="95" a="1"/>
  <c r="CJ103" i="95" s="1"/>
  <c r="CK103" i="95" a="1"/>
  <c r="CK103" i="95" s="1"/>
  <c r="CL103" i="95" a="1"/>
  <c r="CL103" i="95" s="1"/>
  <c r="CM103" i="95" a="1"/>
  <c r="CM103" i="95" s="1"/>
  <c r="CN103" i="95" a="1"/>
  <c r="CN103" i="95" s="1"/>
  <c r="CO103" i="95" a="1"/>
  <c r="CO103" i="95" s="1"/>
  <c r="CP103" i="95" a="1"/>
  <c r="CP103" i="95" s="1"/>
  <c r="CQ103" i="95" a="1"/>
  <c r="CQ103" i="95" s="1"/>
  <c r="CR103" i="95" a="1"/>
  <c r="CR103" i="95" s="1"/>
  <c r="CS103" i="95" a="1"/>
  <c r="CS103" i="95" s="1"/>
  <c r="CT103" i="95" a="1"/>
  <c r="CT103" i="95" s="1"/>
  <c r="CU103" i="95" a="1"/>
  <c r="CU103" i="95" s="1"/>
  <c r="CV103" i="95" a="1"/>
  <c r="CV103" i="95" s="1"/>
  <c r="CW103" i="95" a="1"/>
  <c r="CW103" i="95" s="1"/>
  <c r="CX103" i="95" a="1"/>
  <c r="CX103" i="95" s="1"/>
  <c r="CY103" i="95" a="1"/>
  <c r="CY103" i="95" s="1"/>
  <c r="E104" i="95" a="1"/>
  <c r="E104" i="95" s="1"/>
  <c r="F104" i="95" a="1"/>
  <c r="F104" i="95" s="1"/>
  <c r="G104" i="95" a="1"/>
  <c r="G104" i="95" s="1"/>
  <c r="H104" i="95" a="1"/>
  <c r="H104" i="95" s="1"/>
  <c r="I104" i="95" a="1"/>
  <c r="I104" i="95" s="1"/>
  <c r="J104" i="95" a="1"/>
  <c r="J104" i="95" s="1"/>
  <c r="K104" i="95" a="1"/>
  <c r="K104" i="95" s="1"/>
  <c r="L104" i="95" a="1"/>
  <c r="L104" i="95" s="1"/>
  <c r="M104" i="95" a="1"/>
  <c r="M104" i="95" s="1"/>
  <c r="N104" i="95" a="1"/>
  <c r="N104" i="95" s="1"/>
  <c r="O104" i="95" a="1"/>
  <c r="O104" i="95" s="1"/>
  <c r="P104" i="95" a="1"/>
  <c r="P104" i="95" s="1"/>
  <c r="Q104" i="95" a="1"/>
  <c r="Q104" i="95" s="1"/>
  <c r="R104" i="95" a="1"/>
  <c r="R104" i="95" s="1"/>
  <c r="S104" i="95" a="1"/>
  <c r="S104" i="95" s="1"/>
  <c r="T104" i="95" a="1"/>
  <c r="T104" i="95" s="1"/>
  <c r="U104" i="95" a="1"/>
  <c r="U104" i="95" s="1"/>
  <c r="V104" i="95" a="1"/>
  <c r="V104" i="95" s="1"/>
  <c r="W104" i="95" a="1"/>
  <c r="W104" i="95" s="1"/>
  <c r="X104" i="95" a="1"/>
  <c r="X104" i="95" s="1"/>
  <c r="Y104" i="95" a="1"/>
  <c r="Y104" i="95" s="1"/>
  <c r="Z104" i="95" a="1"/>
  <c r="Z104" i="95" s="1"/>
  <c r="AA104" i="95" a="1"/>
  <c r="AA104" i="95" s="1"/>
  <c r="AB104" i="95" a="1"/>
  <c r="AB104" i="95" s="1"/>
  <c r="AC104" i="95" a="1"/>
  <c r="AC104" i="95" s="1"/>
  <c r="AD104" i="95" a="1"/>
  <c r="AD104" i="95" s="1"/>
  <c r="AE104" i="95" a="1"/>
  <c r="AE104" i="95" s="1"/>
  <c r="AF104" i="95" a="1"/>
  <c r="AF104" i="95" s="1"/>
  <c r="AG104" i="95" a="1"/>
  <c r="AG104" i="95" s="1"/>
  <c r="AH104" i="95" a="1"/>
  <c r="AH104" i="95" s="1"/>
  <c r="AI104" i="95" a="1"/>
  <c r="AI104" i="95" s="1"/>
  <c r="AJ104" i="95" a="1"/>
  <c r="AJ104" i="95" s="1"/>
  <c r="AK104" i="95" a="1"/>
  <c r="AK104" i="95" s="1"/>
  <c r="AL104" i="95" a="1"/>
  <c r="AL104" i="95" s="1"/>
  <c r="AM104" i="95" a="1"/>
  <c r="AM104" i="95" s="1"/>
  <c r="AN104" i="95" a="1"/>
  <c r="AN104" i="95" s="1"/>
  <c r="AO104" i="95" a="1"/>
  <c r="AO104" i="95" s="1"/>
  <c r="AP104" i="95" a="1"/>
  <c r="AP104" i="95" s="1"/>
  <c r="AQ104" i="95" a="1"/>
  <c r="AQ104" i="95" s="1"/>
  <c r="AR104" i="95" a="1"/>
  <c r="AR104" i="95" s="1"/>
  <c r="AS104" i="95" a="1"/>
  <c r="AS104" i="95" s="1"/>
  <c r="AT104" i="95" a="1"/>
  <c r="AT104" i="95" s="1"/>
  <c r="AU104" i="95" a="1"/>
  <c r="AU104" i="95" s="1"/>
  <c r="AV104" i="95" a="1"/>
  <c r="AV104" i="95" s="1"/>
  <c r="AW104" i="95" a="1"/>
  <c r="AW104" i="95" s="1"/>
  <c r="AX104" i="95" a="1"/>
  <c r="AX104" i="95" s="1"/>
  <c r="AY104" i="95" a="1"/>
  <c r="AY104" i="95" s="1"/>
  <c r="AZ104" i="95" a="1"/>
  <c r="AZ104" i="95" s="1"/>
  <c r="BA104" i="95" a="1"/>
  <c r="BA104" i="95" s="1"/>
  <c r="BB104" i="95" a="1"/>
  <c r="BB104" i="95" s="1"/>
  <c r="BC104" i="95" a="1"/>
  <c r="BC104" i="95" s="1"/>
  <c r="BD104" i="95" a="1"/>
  <c r="BD104" i="95" s="1"/>
  <c r="BE104" i="95" a="1"/>
  <c r="BE104" i="95" s="1"/>
  <c r="BF104" i="95" a="1"/>
  <c r="BF104" i="95" s="1"/>
  <c r="BG104" i="95" a="1"/>
  <c r="BG104" i="95" s="1"/>
  <c r="BH104" i="95" a="1"/>
  <c r="BH104" i="95" s="1"/>
  <c r="BI104" i="95" a="1"/>
  <c r="BI104" i="95" s="1"/>
  <c r="BJ104" i="95" a="1"/>
  <c r="BJ104" i="95" s="1"/>
  <c r="BK104" i="95" a="1"/>
  <c r="BK104" i="95" s="1"/>
  <c r="BL104" i="95" a="1"/>
  <c r="BL104" i="95" s="1"/>
  <c r="BM104" i="95" a="1"/>
  <c r="BM104" i="95" s="1"/>
  <c r="BN104" i="95" a="1"/>
  <c r="BN104" i="95" s="1"/>
  <c r="BO104" i="95" a="1"/>
  <c r="BO104" i="95" s="1"/>
  <c r="BP104" i="95" a="1"/>
  <c r="BP104" i="95" s="1"/>
  <c r="BQ104" i="95" a="1"/>
  <c r="BQ104" i="95" s="1"/>
  <c r="BR104" i="95" a="1"/>
  <c r="BR104" i="95" s="1"/>
  <c r="BS104" i="95" a="1"/>
  <c r="BS104" i="95" s="1"/>
  <c r="BT104" i="95" a="1"/>
  <c r="BT104" i="95" s="1"/>
  <c r="BU104" i="95" a="1"/>
  <c r="BU104" i="95" s="1"/>
  <c r="BV104" i="95" a="1"/>
  <c r="BV104" i="95" s="1"/>
  <c r="BW104" i="95" a="1"/>
  <c r="BW104" i="95" s="1"/>
  <c r="BX104" i="95" a="1"/>
  <c r="BX104" i="95" s="1"/>
  <c r="BY104" i="95" a="1"/>
  <c r="BY104" i="95" s="1"/>
  <c r="BZ104" i="95" a="1"/>
  <c r="BZ104" i="95" s="1"/>
  <c r="CA104" i="95" a="1"/>
  <c r="CA104" i="95" s="1"/>
  <c r="CB104" i="95" a="1"/>
  <c r="CB104" i="95" s="1"/>
  <c r="CC104" i="95" a="1"/>
  <c r="CC104" i="95" s="1"/>
  <c r="CD104" i="95" a="1"/>
  <c r="CD104" i="95" s="1"/>
  <c r="CE104" i="95" a="1"/>
  <c r="CE104" i="95" s="1"/>
  <c r="CF104" i="95" a="1"/>
  <c r="CF104" i="95" s="1"/>
  <c r="CG104" i="95" a="1"/>
  <c r="CG104" i="95" s="1"/>
  <c r="CH104" i="95" a="1"/>
  <c r="CH104" i="95" s="1"/>
  <c r="CI104" i="95" a="1"/>
  <c r="CI104" i="95" s="1"/>
  <c r="CJ104" i="95" a="1"/>
  <c r="CJ104" i="95" s="1"/>
  <c r="CK104" i="95" a="1"/>
  <c r="CK104" i="95" s="1"/>
  <c r="CL104" i="95" a="1"/>
  <c r="CL104" i="95" s="1"/>
  <c r="CM104" i="95" a="1"/>
  <c r="CM104" i="95" s="1"/>
  <c r="CN104" i="95" a="1"/>
  <c r="CN104" i="95" s="1"/>
  <c r="CO104" i="95" a="1"/>
  <c r="CO104" i="95" s="1"/>
  <c r="CP104" i="95" a="1"/>
  <c r="CP104" i="95" s="1"/>
  <c r="CQ104" i="95" a="1"/>
  <c r="CQ104" i="95" s="1"/>
  <c r="CR104" i="95" a="1"/>
  <c r="CR104" i="95" s="1"/>
  <c r="CS104" i="95" a="1"/>
  <c r="CS104" i="95" s="1"/>
  <c r="CT104" i="95" a="1"/>
  <c r="CT104" i="95" s="1"/>
  <c r="CU104" i="95" a="1"/>
  <c r="CU104" i="95" s="1"/>
  <c r="CV104" i="95" a="1"/>
  <c r="CV104" i="95" s="1"/>
  <c r="CW104" i="95" a="1"/>
  <c r="CW104" i="95" s="1"/>
  <c r="CX104" i="95" a="1"/>
  <c r="CX104" i="95" s="1"/>
  <c r="CY104" i="95" a="1"/>
  <c r="CY104" i="95" s="1"/>
  <c r="E105" i="95" a="1"/>
  <c r="E105" i="95" s="1"/>
  <c r="F105" i="95" a="1"/>
  <c r="F105" i="95" s="1"/>
  <c r="G105" i="95" a="1"/>
  <c r="G105" i="95" s="1"/>
  <c r="H105" i="95" a="1"/>
  <c r="H105" i="95" s="1"/>
  <c r="I105" i="95" a="1"/>
  <c r="I105" i="95" s="1"/>
  <c r="J105" i="95" a="1"/>
  <c r="J105" i="95" s="1"/>
  <c r="K105" i="95" a="1"/>
  <c r="K105" i="95" s="1"/>
  <c r="L105" i="95" a="1"/>
  <c r="L105" i="95" s="1"/>
  <c r="M105" i="95" a="1"/>
  <c r="M105" i="95" s="1"/>
  <c r="N105" i="95" a="1"/>
  <c r="N105" i="95" s="1"/>
  <c r="O105" i="95" a="1"/>
  <c r="O105" i="95" s="1"/>
  <c r="P105" i="95" a="1"/>
  <c r="P105" i="95" s="1"/>
  <c r="Q105" i="95" a="1"/>
  <c r="Q105" i="95" s="1"/>
  <c r="R105" i="95" a="1"/>
  <c r="R105" i="95" s="1"/>
  <c r="S105" i="95" a="1"/>
  <c r="S105" i="95" s="1"/>
  <c r="T105" i="95" a="1"/>
  <c r="T105" i="95" s="1"/>
  <c r="U105" i="95" a="1"/>
  <c r="U105" i="95" s="1"/>
  <c r="V105" i="95" a="1"/>
  <c r="V105" i="95" s="1"/>
  <c r="W105" i="95" a="1"/>
  <c r="W105" i="95" s="1"/>
  <c r="X105" i="95" a="1"/>
  <c r="X105" i="95" s="1"/>
  <c r="Y105" i="95" a="1"/>
  <c r="Y105" i="95" s="1"/>
  <c r="Z105" i="95" a="1"/>
  <c r="Z105" i="95" s="1"/>
  <c r="AA105" i="95" a="1"/>
  <c r="AA105" i="95" s="1"/>
  <c r="AB105" i="95" a="1"/>
  <c r="AB105" i="95" s="1"/>
  <c r="AC105" i="95" a="1"/>
  <c r="AC105" i="95" s="1"/>
  <c r="AD105" i="95" a="1"/>
  <c r="AD105" i="95" s="1"/>
  <c r="AE105" i="95" a="1"/>
  <c r="AE105" i="95" s="1"/>
  <c r="AF105" i="95" a="1"/>
  <c r="AF105" i="95" s="1"/>
  <c r="AG105" i="95" a="1"/>
  <c r="AG105" i="95" s="1"/>
  <c r="AH105" i="95" a="1"/>
  <c r="AH105" i="95" s="1"/>
  <c r="AI105" i="95" a="1"/>
  <c r="AI105" i="95" s="1"/>
  <c r="AJ105" i="95" a="1"/>
  <c r="AJ105" i="95" s="1"/>
  <c r="AK105" i="95" a="1"/>
  <c r="AK105" i="95" s="1"/>
  <c r="AL105" i="95" a="1"/>
  <c r="AL105" i="95" s="1"/>
  <c r="AM105" i="95" a="1"/>
  <c r="AM105" i="95" s="1"/>
  <c r="AN105" i="95" a="1"/>
  <c r="AN105" i="95" s="1"/>
  <c r="AO105" i="95" a="1"/>
  <c r="AO105" i="95" s="1"/>
  <c r="AP105" i="95" a="1"/>
  <c r="AP105" i="95" s="1"/>
  <c r="AQ105" i="95" a="1"/>
  <c r="AQ105" i="95" s="1"/>
  <c r="AR105" i="95" a="1"/>
  <c r="AR105" i="95" s="1"/>
  <c r="AS105" i="95" a="1"/>
  <c r="AS105" i="95" s="1"/>
  <c r="AT105" i="95" a="1"/>
  <c r="AT105" i="95" s="1"/>
  <c r="AU105" i="95" a="1"/>
  <c r="AU105" i="95" s="1"/>
  <c r="AV105" i="95" a="1"/>
  <c r="AV105" i="95" s="1"/>
  <c r="AW105" i="95" a="1"/>
  <c r="AW105" i="95" s="1"/>
  <c r="AX105" i="95" a="1"/>
  <c r="AX105" i="95" s="1"/>
  <c r="AY105" i="95" a="1"/>
  <c r="AY105" i="95" s="1"/>
  <c r="AZ105" i="95" a="1"/>
  <c r="AZ105" i="95" s="1"/>
  <c r="BA105" i="95" a="1"/>
  <c r="BA105" i="95" s="1"/>
  <c r="BB105" i="95" a="1"/>
  <c r="BB105" i="95" s="1"/>
  <c r="BC105" i="95" a="1"/>
  <c r="BC105" i="95" s="1"/>
  <c r="BD105" i="95" a="1"/>
  <c r="BD105" i="95" s="1"/>
  <c r="BE105" i="95" a="1"/>
  <c r="BE105" i="95" s="1"/>
  <c r="BF105" i="95" a="1"/>
  <c r="BF105" i="95" s="1"/>
  <c r="BG105" i="95" a="1"/>
  <c r="BG105" i="95" s="1"/>
  <c r="BH105" i="95" a="1"/>
  <c r="BH105" i="95" s="1"/>
  <c r="BI105" i="95" a="1"/>
  <c r="BI105" i="95" s="1"/>
  <c r="BJ105" i="95" a="1"/>
  <c r="BJ105" i="95" s="1"/>
  <c r="BK105" i="95" a="1"/>
  <c r="BK105" i="95" s="1"/>
  <c r="BL105" i="95" a="1"/>
  <c r="BL105" i="95" s="1"/>
  <c r="BM105" i="95" a="1"/>
  <c r="BM105" i="95" s="1"/>
  <c r="BN105" i="95" a="1"/>
  <c r="BN105" i="95" s="1"/>
  <c r="BO105" i="95" a="1"/>
  <c r="BO105" i="95" s="1"/>
  <c r="BP105" i="95" a="1"/>
  <c r="BP105" i="95" s="1"/>
  <c r="BQ105" i="95" a="1"/>
  <c r="BQ105" i="95" s="1"/>
  <c r="BR105" i="95" a="1"/>
  <c r="BR105" i="95" s="1"/>
  <c r="BS105" i="95" a="1"/>
  <c r="BS105" i="95" s="1"/>
  <c r="BT105" i="95" a="1"/>
  <c r="BT105" i="95" s="1"/>
  <c r="BU105" i="95" a="1"/>
  <c r="BU105" i="95" s="1"/>
  <c r="BV105" i="95" a="1"/>
  <c r="BV105" i="95" s="1"/>
  <c r="BW105" i="95" a="1"/>
  <c r="BW105" i="95" s="1"/>
  <c r="BX105" i="95" a="1"/>
  <c r="BX105" i="95" s="1"/>
  <c r="BY105" i="95" a="1"/>
  <c r="BY105" i="95" s="1"/>
  <c r="BZ105" i="95" a="1"/>
  <c r="BZ105" i="95" s="1"/>
  <c r="CA105" i="95" a="1"/>
  <c r="CA105" i="95" s="1"/>
  <c r="CB105" i="95" a="1"/>
  <c r="CB105" i="95" s="1"/>
  <c r="CC105" i="95" a="1"/>
  <c r="CC105" i="95" s="1"/>
  <c r="CD105" i="95" a="1"/>
  <c r="CD105" i="95" s="1"/>
  <c r="CE105" i="95" a="1"/>
  <c r="CE105" i="95" s="1"/>
  <c r="CF105" i="95" a="1"/>
  <c r="CF105" i="95" s="1"/>
  <c r="CG105" i="95" a="1"/>
  <c r="CG105" i="95" s="1"/>
  <c r="CH105" i="95" a="1"/>
  <c r="CH105" i="95" s="1"/>
  <c r="CI105" i="95" a="1"/>
  <c r="CI105" i="95" s="1"/>
  <c r="CJ105" i="95" a="1"/>
  <c r="CJ105" i="95" s="1"/>
  <c r="CK105" i="95" a="1"/>
  <c r="CK105" i="95" s="1"/>
  <c r="CL105" i="95" a="1"/>
  <c r="CL105" i="95" s="1"/>
  <c r="CM105" i="95" a="1"/>
  <c r="CM105" i="95" s="1"/>
  <c r="CN105" i="95" a="1"/>
  <c r="CN105" i="95" s="1"/>
  <c r="CO105" i="95" a="1"/>
  <c r="CO105" i="95" s="1"/>
  <c r="CP105" i="95" a="1"/>
  <c r="CP105" i="95" s="1"/>
  <c r="CQ105" i="95" a="1"/>
  <c r="CQ105" i="95" s="1"/>
  <c r="CR105" i="95" a="1"/>
  <c r="CR105" i="95" s="1"/>
  <c r="CS105" i="95" a="1"/>
  <c r="CS105" i="95" s="1"/>
  <c r="CT105" i="95" a="1"/>
  <c r="CT105" i="95" s="1"/>
  <c r="CU105" i="95" a="1"/>
  <c r="CU105" i="95" s="1"/>
  <c r="CV105" i="95" a="1"/>
  <c r="CV105" i="95" s="1"/>
  <c r="CW105" i="95" a="1"/>
  <c r="CW105" i="95" s="1"/>
  <c r="CX105" i="95" a="1"/>
  <c r="CX105" i="95" s="1"/>
  <c r="CY105" i="95" a="1"/>
  <c r="CY105" i="95" s="1"/>
  <c r="E106" i="95" a="1"/>
  <c r="E106" i="95" s="1"/>
  <c r="F106" i="95" a="1"/>
  <c r="F106" i="95" s="1"/>
  <c r="G106" i="95" a="1"/>
  <c r="G106" i="95" s="1"/>
  <c r="H106" i="95" a="1"/>
  <c r="H106" i="95" s="1"/>
  <c r="I106" i="95" a="1"/>
  <c r="I106" i="95" s="1"/>
  <c r="J106" i="95" a="1"/>
  <c r="J106" i="95" s="1"/>
  <c r="K106" i="95" a="1"/>
  <c r="K106" i="95" s="1"/>
  <c r="L106" i="95" a="1"/>
  <c r="L106" i="95" s="1"/>
  <c r="M106" i="95" a="1"/>
  <c r="M106" i="95" s="1"/>
  <c r="N106" i="95" a="1"/>
  <c r="N106" i="95" s="1"/>
  <c r="O106" i="95" a="1"/>
  <c r="O106" i="95" s="1"/>
  <c r="P106" i="95" a="1"/>
  <c r="P106" i="95" s="1"/>
  <c r="Q106" i="95" a="1"/>
  <c r="Q106" i="95" s="1"/>
  <c r="R106" i="95" a="1"/>
  <c r="R106" i="95" s="1"/>
  <c r="S106" i="95" a="1"/>
  <c r="S106" i="95" s="1"/>
  <c r="T106" i="95" a="1"/>
  <c r="T106" i="95" s="1"/>
  <c r="U106" i="95" a="1"/>
  <c r="U106" i="95" s="1"/>
  <c r="V106" i="95" a="1"/>
  <c r="V106" i="95" s="1"/>
  <c r="W106" i="95" a="1"/>
  <c r="W106" i="95" s="1"/>
  <c r="X106" i="95" a="1"/>
  <c r="X106" i="95" s="1"/>
  <c r="Y106" i="95" a="1"/>
  <c r="Y106" i="95" s="1"/>
  <c r="Z106" i="95" a="1"/>
  <c r="Z106" i="95" s="1"/>
  <c r="AA106" i="95" a="1"/>
  <c r="AA106" i="95" s="1"/>
  <c r="AB106" i="95" a="1"/>
  <c r="AB106" i="95" s="1"/>
  <c r="AC106" i="95" a="1"/>
  <c r="AC106" i="95" s="1"/>
  <c r="AD106" i="95" a="1"/>
  <c r="AD106" i="95" s="1"/>
  <c r="AE106" i="95" a="1"/>
  <c r="AE106" i="95" s="1"/>
  <c r="AF106" i="95" a="1"/>
  <c r="AF106" i="95" s="1"/>
  <c r="AG106" i="95" a="1"/>
  <c r="AG106" i="95" s="1"/>
  <c r="AH106" i="95" a="1"/>
  <c r="AH106" i="95" s="1"/>
  <c r="AI106" i="95" a="1"/>
  <c r="AI106" i="95" s="1"/>
  <c r="AJ106" i="95" a="1"/>
  <c r="AJ106" i="95" s="1"/>
  <c r="AK106" i="95" a="1"/>
  <c r="AK106" i="95" s="1"/>
  <c r="AL106" i="95" a="1"/>
  <c r="AL106" i="95" s="1"/>
  <c r="AM106" i="95" a="1"/>
  <c r="AM106" i="95" s="1"/>
  <c r="AN106" i="95" a="1"/>
  <c r="AN106" i="95" s="1"/>
  <c r="AO106" i="95" a="1"/>
  <c r="AO106" i="95" s="1"/>
  <c r="AP106" i="95" a="1"/>
  <c r="AP106" i="95" s="1"/>
  <c r="AQ106" i="95" a="1"/>
  <c r="AQ106" i="95" s="1"/>
  <c r="AR106" i="95" a="1"/>
  <c r="AR106" i="95" s="1"/>
  <c r="AS106" i="95" a="1"/>
  <c r="AS106" i="95" s="1"/>
  <c r="AT106" i="95" a="1"/>
  <c r="AT106" i="95" s="1"/>
  <c r="AU106" i="95" a="1"/>
  <c r="AU106" i="95" s="1"/>
  <c r="AV106" i="95" a="1"/>
  <c r="AV106" i="95" s="1"/>
  <c r="AW106" i="95" a="1"/>
  <c r="AW106" i="95" s="1"/>
  <c r="AX106" i="95" a="1"/>
  <c r="AX106" i="95" s="1"/>
  <c r="AY106" i="95" a="1"/>
  <c r="AY106" i="95" s="1"/>
  <c r="AZ106" i="95" a="1"/>
  <c r="AZ106" i="95" s="1"/>
  <c r="BA106" i="95" a="1"/>
  <c r="BA106" i="95" s="1"/>
  <c r="BB106" i="95" a="1"/>
  <c r="BB106" i="95" s="1"/>
  <c r="BC106" i="95" a="1"/>
  <c r="BC106" i="95" s="1"/>
  <c r="BD106" i="95" a="1"/>
  <c r="BD106" i="95" s="1"/>
  <c r="BE106" i="95" a="1"/>
  <c r="BE106" i="95" s="1"/>
  <c r="BF106" i="95" a="1"/>
  <c r="BF106" i="95" s="1"/>
  <c r="BG106" i="95" a="1"/>
  <c r="BG106" i="95" s="1"/>
  <c r="BH106" i="95" a="1"/>
  <c r="BH106" i="95" s="1"/>
  <c r="BI106" i="95" a="1"/>
  <c r="BI106" i="95" s="1"/>
  <c r="BJ106" i="95" a="1"/>
  <c r="BJ106" i="95" s="1"/>
  <c r="BK106" i="95" a="1"/>
  <c r="BK106" i="95" s="1"/>
  <c r="BL106" i="95" a="1"/>
  <c r="BL106" i="95" s="1"/>
  <c r="BM106" i="95" a="1"/>
  <c r="BM106" i="95" s="1"/>
  <c r="BN106" i="95" a="1"/>
  <c r="BN106" i="95" s="1"/>
  <c r="BO106" i="95" a="1"/>
  <c r="BO106" i="95" s="1"/>
  <c r="BP106" i="95" a="1"/>
  <c r="BP106" i="95" s="1"/>
  <c r="BQ106" i="95" a="1"/>
  <c r="BQ106" i="95" s="1"/>
  <c r="BR106" i="95" a="1"/>
  <c r="BR106" i="95" s="1"/>
  <c r="BS106" i="95" a="1"/>
  <c r="BS106" i="95" s="1"/>
  <c r="BT106" i="95" a="1"/>
  <c r="BT106" i="95" s="1"/>
  <c r="BU106" i="95" a="1"/>
  <c r="BU106" i="95" s="1"/>
  <c r="BV106" i="95" a="1"/>
  <c r="BV106" i="95" s="1"/>
  <c r="BW106" i="95" a="1"/>
  <c r="BW106" i="95" s="1"/>
  <c r="BX106" i="95" a="1"/>
  <c r="BX106" i="95" s="1"/>
  <c r="BY106" i="95" a="1"/>
  <c r="BY106" i="95" s="1"/>
  <c r="BZ106" i="95" a="1"/>
  <c r="BZ106" i="95" s="1"/>
  <c r="CA106" i="95" a="1"/>
  <c r="CA106" i="95" s="1"/>
  <c r="CB106" i="95" a="1"/>
  <c r="CB106" i="95" s="1"/>
  <c r="CC106" i="95" a="1"/>
  <c r="CC106" i="95" s="1"/>
  <c r="CD106" i="95" a="1"/>
  <c r="CD106" i="95" s="1"/>
  <c r="CE106" i="95" a="1"/>
  <c r="CE106" i="95" s="1"/>
  <c r="CF106" i="95" a="1"/>
  <c r="CF106" i="95" s="1"/>
  <c r="CG106" i="95" a="1"/>
  <c r="CG106" i="95" s="1"/>
  <c r="CH106" i="95" a="1"/>
  <c r="CH106" i="95" s="1"/>
  <c r="CI106" i="95" a="1"/>
  <c r="CI106" i="95" s="1"/>
  <c r="CJ106" i="95" a="1"/>
  <c r="CJ106" i="95" s="1"/>
  <c r="CK106" i="95" a="1"/>
  <c r="CK106" i="95" s="1"/>
  <c r="CL106" i="95" a="1"/>
  <c r="CL106" i="95" s="1"/>
  <c r="CM106" i="95" a="1"/>
  <c r="CM106" i="95" s="1"/>
  <c r="CN106" i="95" a="1"/>
  <c r="CN106" i="95" s="1"/>
  <c r="CO106" i="95" a="1"/>
  <c r="CO106" i="95" s="1"/>
  <c r="CP106" i="95" a="1"/>
  <c r="CP106" i="95" s="1"/>
  <c r="CQ106" i="95" a="1"/>
  <c r="CQ106" i="95" s="1"/>
  <c r="CR106" i="95" a="1"/>
  <c r="CR106" i="95" s="1"/>
  <c r="CS106" i="95" a="1"/>
  <c r="CS106" i="95" s="1"/>
  <c r="CT106" i="95" a="1"/>
  <c r="CT106" i="95" s="1"/>
  <c r="CU106" i="95" a="1"/>
  <c r="CU106" i="95" s="1"/>
  <c r="CV106" i="95" a="1"/>
  <c r="CV106" i="95" s="1"/>
  <c r="CW106" i="95" a="1"/>
  <c r="CW106" i="95" s="1"/>
  <c r="CX106" i="95" a="1"/>
  <c r="CX106" i="95" s="1"/>
  <c r="CY106" i="95" a="1"/>
  <c r="CY106" i="95" s="1"/>
  <c r="E107" i="95" a="1"/>
  <c r="E107" i="95" s="1"/>
  <c r="F107" i="95" a="1"/>
  <c r="F107" i="95" s="1"/>
  <c r="G107" i="95" a="1"/>
  <c r="G107" i="95" s="1"/>
  <c r="H107" i="95" a="1"/>
  <c r="H107" i="95" s="1"/>
  <c r="I107" i="95" a="1"/>
  <c r="I107" i="95" s="1"/>
  <c r="J107" i="95" a="1"/>
  <c r="J107" i="95" s="1"/>
  <c r="K107" i="95" a="1"/>
  <c r="K107" i="95" s="1"/>
  <c r="L107" i="95" a="1"/>
  <c r="L107" i="95" s="1"/>
  <c r="M107" i="95" a="1"/>
  <c r="M107" i="95" s="1"/>
  <c r="N107" i="95" a="1"/>
  <c r="N107" i="95" s="1"/>
  <c r="O107" i="95" a="1"/>
  <c r="O107" i="95" s="1"/>
  <c r="P107" i="95" a="1"/>
  <c r="P107" i="95" s="1"/>
  <c r="Q107" i="95" a="1"/>
  <c r="Q107" i="95" s="1"/>
  <c r="R107" i="95" a="1"/>
  <c r="R107" i="95" s="1"/>
  <c r="S107" i="95" a="1"/>
  <c r="S107" i="95" s="1"/>
  <c r="T107" i="95" a="1"/>
  <c r="T107" i="95" s="1"/>
  <c r="U107" i="95" a="1"/>
  <c r="U107" i="95" s="1"/>
  <c r="V107" i="95" a="1"/>
  <c r="V107" i="95" s="1"/>
  <c r="W107" i="95" a="1"/>
  <c r="W107" i="95" s="1"/>
  <c r="X107" i="95" a="1"/>
  <c r="X107" i="95" s="1"/>
  <c r="Y107" i="95" a="1"/>
  <c r="Y107" i="95" s="1"/>
  <c r="Z107" i="95" a="1"/>
  <c r="Z107" i="95" s="1"/>
  <c r="AA107" i="95" a="1"/>
  <c r="AA107" i="95" s="1"/>
  <c r="AB107" i="95" a="1"/>
  <c r="AB107" i="95" s="1"/>
  <c r="AC107" i="95" a="1"/>
  <c r="AC107" i="95" s="1"/>
  <c r="AD107" i="95" a="1"/>
  <c r="AD107" i="95" s="1"/>
  <c r="AE107" i="95" a="1"/>
  <c r="AE107" i="95" s="1"/>
  <c r="AF107" i="95" a="1"/>
  <c r="AF107" i="95" s="1"/>
  <c r="AG107" i="95" a="1"/>
  <c r="AG107" i="95" s="1"/>
  <c r="AH107" i="95" a="1"/>
  <c r="AH107" i="95" s="1"/>
  <c r="AI107" i="95" a="1"/>
  <c r="AI107" i="95" s="1"/>
  <c r="AJ107" i="95" a="1"/>
  <c r="AJ107" i="95" s="1"/>
  <c r="AK107" i="95" a="1"/>
  <c r="AK107" i="95" s="1"/>
  <c r="AL107" i="95" a="1"/>
  <c r="AL107" i="95" s="1"/>
  <c r="AM107" i="95" a="1"/>
  <c r="AM107" i="95" s="1"/>
  <c r="AN107" i="95" a="1"/>
  <c r="AN107" i="95" s="1"/>
  <c r="AO107" i="95" a="1"/>
  <c r="AO107" i="95" s="1"/>
  <c r="AP107" i="95" a="1"/>
  <c r="AP107" i="95" s="1"/>
  <c r="AQ107" i="95" a="1"/>
  <c r="AQ107" i="95" s="1"/>
  <c r="AR107" i="95" a="1"/>
  <c r="AR107" i="95" s="1"/>
  <c r="AS107" i="95" a="1"/>
  <c r="AS107" i="95" s="1"/>
  <c r="AT107" i="95" a="1"/>
  <c r="AT107" i="95" s="1"/>
  <c r="AU107" i="95" a="1"/>
  <c r="AU107" i="95" s="1"/>
  <c r="AV107" i="95" a="1"/>
  <c r="AV107" i="95" s="1"/>
  <c r="AW107" i="95" a="1"/>
  <c r="AW107" i="95" s="1"/>
  <c r="AX107" i="95" a="1"/>
  <c r="AX107" i="95" s="1"/>
  <c r="AY107" i="95" a="1"/>
  <c r="AY107" i="95" s="1"/>
  <c r="AZ107" i="95" a="1"/>
  <c r="AZ107" i="95" s="1"/>
  <c r="BA107" i="95" a="1"/>
  <c r="BA107" i="95" s="1"/>
  <c r="BB107" i="95" a="1"/>
  <c r="BB107" i="95" s="1"/>
  <c r="BC107" i="95" a="1"/>
  <c r="BC107" i="95" s="1"/>
  <c r="BD107" i="95" a="1"/>
  <c r="BD107" i="95" s="1"/>
  <c r="BE107" i="95" a="1"/>
  <c r="BE107" i="95" s="1"/>
  <c r="BF107" i="95" a="1"/>
  <c r="BF107" i="95" s="1"/>
  <c r="BG107" i="95" a="1"/>
  <c r="BG107" i="95" s="1"/>
  <c r="BH107" i="95" a="1"/>
  <c r="BH107" i="95" s="1"/>
  <c r="BI107" i="95" a="1"/>
  <c r="BI107" i="95" s="1"/>
  <c r="BJ107" i="95" a="1"/>
  <c r="BJ107" i="95" s="1"/>
  <c r="BK107" i="95" a="1"/>
  <c r="BK107" i="95" s="1"/>
  <c r="BL107" i="95" a="1"/>
  <c r="BL107" i="95" s="1"/>
  <c r="BM107" i="95" a="1"/>
  <c r="BM107" i="95" s="1"/>
  <c r="BN107" i="95" a="1"/>
  <c r="BN107" i="95" s="1"/>
  <c r="BO107" i="95" a="1"/>
  <c r="BO107" i="95" s="1"/>
  <c r="BP107" i="95" a="1"/>
  <c r="BP107" i="95" s="1"/>
  <c r="BQ107" i="95" a="1"/>
  <c r="BQ107" i="95" s="1"/>
  <c r="BR107" i="95" a="1"/>
  <c r="BR107" i="95" s="1"/>
  <c r="BS107" i="95" a="1"/>
  <c r="BS107" i="95" s="1"/>
  <c r="BT107" i="95" a="1"/>
  <c r="BT107" i="95" s="1"/>
  <c r="BU107" i="95" a="1"/>
  <c r="BU107" i="95" s="1"/>
  <c r="BV107" i="95" a="1"/>
  <c r="BV107" i="95" s="1"/>
  <c r="BW107" i="95" a="1"/>
  <c r="BW107" i="95" s="1"/>
  <c r="BX107" i="95" a="1"/>
  <c r="BX107" i="95" s="1"/>
  <c r="BY107" i="95" a="1"/>
  <c r="BY107" i="95" s="1"/>
  <c r="BZ107" i="95" a="1"/>
  <c r="BZ107" i="95" s="1"/>
  <c r="CA107" i="95" a="1"/>
  <c r="CA107" i="95" s="1"/>
  <c r="CB107" i="95" a="1"/>
  <c r="CB107" i="95" s="1"/>
  <c r="CC107" i="95" a="1"/>
  <c r="CC107" i="95" s="1"/>
  <c r="CD107" i="95" a="1"/>
  <c r="CD107" i="95" s="1"/>
  <c r="CE107" i="95" a="1"/>
  <c r="CE107" i="95" s="1"/>
  <c r="CF107" i="95" a="1"/>
  <c r="CF107" i="95" s="1"/>
  <c r="CG107" i="95" a="1"/>
  <c r="CG107" i="95" s="1"/>
  <c r="CH107" i="95" a="1"/>
  <c r="CH107" i="95" s="1"/>
  <c r="CI107" i="95" a="1"/>
  <c r="CI107" i="95" s="1"/>
  <c r="CJ107" i="95" a="1"/>
  <c r="CJ107" i="95" s="1"/>
  <c r="CK107" i="95" a="1"/>
  <c r="CK107" i="95" s="1"/>
  <c r="CL107" i="95" a="1"/>
  <c r="CL107" i="95" s="1"/>
  <c r="CM107" i="95" a="1"/>
  <c r="CM107" i="95" s="1"/>
  <c r="CN107" i="95" a="1"/>
  <c r="CN107" i="95" s="1"/>
  <c r="CO107" i="95" a="1"/>
  <c r="CO107" i="95" s="1"/>
  <c r="CP107" i="95" a="1"/>
  <c r="CP107" i="95" s="1"/>
  <c r="CQ107" i="95" a="1"/>
  <c r="CQ107" i="95" s="1"/>
  <c r="CR107" i="95" a="1"/>
  <c r="CR107" i="95" s="1"/>
  <c r="CS107" i="95" a="1"/>
  <c r="CS107" i="95" s="1"/>
  <c r="CT107" i="95" a="1"/>
  <c r="CT107" i="95" s="1"/>
  <c r="CU107" i="95" a="1"/>
  <c r="CU107" i="95" s="1"/>
  <c r="CV107" i="95" a="1"/>
  <c r="CV107" i="95" s="1"/>
  <c r="CW107" i="95" a="1"/>
  <c r="CW107" i="95" s="1"/>
  <c r="CX107" i="95" a="1"/>
  <c r="CX107" i="95" s="1"/>
  <c r="CY107" i="95" a="1"/>
  <c r="CY107" i="95" s="1"/>
  <c r="E108" i="95" a="1"/>
  <c r="E108" i="95" s="1"/>
  <c r="F108" i="95" a="1"/>
  <c r="F108" i="95" s="1"/>
  <c r="G108" i="95" a="1"/>
  <c r="G108" i="95" s="1"/>
  <c r="H108" i="95" a="1"/>
  <c r="H108" i="95" s="1"/>
  <c r="I108" i="95" a="1"/>
  <c r="I108" i="95" s="1"/>
  <c r="J108" i="95" a="1"/>
  <c r="J108" i="95" s="1"/>
  <c r="K108" i="95" a="1"/>
  <c r="K108" i="95" s="1"/>
  <c r="L108" i="95" a="1"/>
  <c r="L108" i="95" s="1"/>
  <c r="M108" i="95" a="1"/>
  <c r="M108" i="95" s="1"/>
  <c r="N108" i="95" a="1"/>
  <c r="N108" i="95" s="1"/>
  <c r="O108" i="95" a="1"/>
  <c r="O108" i="95" s="1"/>
  <c r="P108" i="95" a="1"/>
  <c r="P108" i="95" s="1"/>
  <c r="Q108" i="95" a="1"/>
  <c r="Q108" i="95" s="1"/>
  <c r="R108" i="95" a="1"/>
  <c r="R108" i="95" s="1"/>
  <c r="S108" i="95" a="1"/>
  <c r="S108" i="95" s="1"/>
  <c r="T108" i="95" a="1"/>
  <c r="T108" i="95" s="1"/>
  <c r="U108" i="95" a="1"/>
  <c r="U108" i="95" s="1"/>
  <c r="V108" i="95" a="1"/>
  <c r="V108" i="95" s="1"/>
  <c r="W108" i="95" a="1"/>
  <c r="W108" i="95" s="1"/>
  <c r="X108" i="95" a="1"/>
  <c r="X108" i="95" s="1"/>
  <c r="Y108" i="95" a="1"/>
  <c r="Y108" i="95" s="1"/>
  <c r="Z108" i="95" a="1"/>
  <c r="Z108" i="95" s="1"/>
  <c r="AA108" i="95" a="1"/>
  <c r="AA108" i="95" s="1"/>
  <c r="AB108" i="95" a="1"/>
  <c r="AB108" i="95" s="1"/>
  <c r="AC108" i="95" a="1"/>
  <c r="AC108" i="95" s="1"/>
  <c r="AD108" i="95" a="1"/>
  <c r="AD108" i="95" s="1"/>
  <c r="AE108" i="95" a="1"/>
  <c r="AE108" i="95" s="1"/>
  <c r="AF108" i="95" a="1"/>
  <c r="AF108" i="95" s="1"/>
  <c r="AG108" i="95" a="1"/>
  <c r="AG108" i="95" s="1"/>
  <c r="AH108" i="95" a="1"/>
  <c r="AH108" i="95" s="1"/>
  <c r="AI108" i="95" a="1"/>
  <c r="AI108" i="95" s="1"/>
  <c r="AJ108" i="95" a="1"/>
  <c r="AJ108" i="95" s="1"/>
  <c r="AK108" i="95" a="1"/>
  <c r="AK108" i="95" s="1"/>
  <c r="AL108" i="95" a="1"/>
  <c r="AL108" i="95" s="1"/>
  <c r="AM108" i="95" a="1"/>
  <c r="AM108" i="95" s="1"/>
  <c r="AN108" i="95" a="1"/>
  <c r="AN108" i="95" s="1"/>
  <c r="AO108" i="95" a="1"/>
  <c r="AO108" i="95" s="1"/>
  <c r="AP108" i="95" a="1"/>
  <c r="AP108" i="95" s="1"/>
  <c r="AQ108" i="95" a="1"/>
  <c r="AQ108" i="95" s="1"/>
  <c r="AR108" i="95" a="1"/>
  <c r="AR108" i="95" s="1"/>
  <c r="AS108" i="95" a="1"/>
  <c r="AS108" i="95" s="1"/>
  <c r="AT108" i="95" a="1"/>
  <c r="AT108" i="95" s="1"/>
  <c r="AU108" i="95" a="1"/>
  <c r="AU108" i="95" s="1"/>
  <c r="AV108" i="95" a="1"/>
  <c r="AV108" i="95" s="1"/>
  <c r="AW108" i="95" a="1"/>
  <c r="AW108" i="95" s="1"/>
  <c r="AX108" i="95" a="1"/>
  <c r="AX108" i="95" s="1"/>
  <c r="AY108" i="95" a="1"/>
  <c r="AY108" i="95" s="1"/>
  <c r="AZ108" i="95" a="1"/>
  <c r="AZ108" i="95" s="1"/>
  <c r="BA108" i="95" a="1"/>
  <c r="BA108" i="95" s="1"/>
  <c r="BB108" i="95" a="1"/>
  <c r="BB108" i="95" s="1"/>
  <c r="BC108" i="95" a="1"/>
  <c r="BC108" i="95" s="1"/>
  <c r="BD108" i="95" a="1"/>
  <c r="BD108" i="95" s="1"/>
  <c r="BE108" i="95" a="1"/>
  <c r="BE108" i="95" s="1"/>
  <c r="BF108" i="95" a="1"/>
  <c r="BF108" i="95" s="1"/>
  <c r="BG108" i="95" a="1"/>
  <c r="BG108" i="95" s="1"/>
  <c r="BH108" i="95" a="1"/>
  <c r="BH108" i="95" s="1"/>
  <c r="BI108" i="95" a="1"/>
  <c r="BI108" i="95" s="1"/>
  <c r="BJ108" i="95" a="1"/>
  <c r="BJ108" i="95" s="1"/>
  <c r="BK108" i="95" a="1"/>
  <c r="BK108" i="95" s="1"/>
  <c r="BL108" i="95" a="1"/>
  <c r="BL108" i="95" s="1"/>
  <c r="BM108" i="95" a="1"/>
  <c r="BM108" i="95" s="1"/>
  <c r="BN108" i="95" a="1"/>
  <c r="BN108" i="95" s="1"/>
  <c r="BO108" i="95" a="1"/>
  <c r="BO108" i="95" s="1"/>
  <c r="BP108" i="95" a="1"/>
  <c r="BP108" i="95" s="1"/>
  <c r="BQ108" i="95" a="1"/>
  <c r="BQ108" i="95" s="1"/>
  <c r="BR108" i="95" a="1"/>
  <c r="BR108" i="95" s="1"/>
  <c r="BS108" i="95" a="1"/>
  <c r="BS108" i="95" s="1"/>
  <c r="BT108" i="95" a="1"/>
  <c r="BT108" i="95" s="1"/>
  <c r="BU108" i="95" a="1"/>
  <c r="BU108" i="95" s="1"/>
  <c r="BV108" i="95" a="1"/>
  <c r="BV108" i="95" s="1"/>
  <c r="BW108" i="95" a="1"/>
  <c r="BW108" i="95" s="1"/>
  <c r="BX108" i="95" a="1"/>
  <c r="BX108" i="95" s="1"/>
  <c r="BY108" i="95" a="1"/>
  <c r="BY108" i="95" s="1"/>
  <c r="BZ108" i="95" a="1"/>
  <c r="BZ108" i="95" s="1"/>
  <c r="CA108" i="95" a="1"/>
  <c r="CA108" i="95" s="1"/>
  <c r="CB108" i="95" a="1"/>
  <c r="CB108" i="95" s="1"/>
  <c r="CC108" i="95" a="1"/>
  <c r="CC108" i="95" s="1"/>
  <c r="CD108" i="95" a="1"/>
  <c r="CD108" i="95" s="1"/>
  <c r="CE108" i="95" a="1"/>
  <c r="CE108" i="95" s="1"/>
  <c r="CF108" i="95" a="1"/>
  <c r="CF108" i="95" s="1"/>
  <c r="CG108" i="95" a="1"/>
  <c r="CG108" i="95" s="1"/>
  <c r="CH108" i="95" a="1"/>
  <c r="CH108" i="95" s="1"/>
  <c r="CI108" i="95" a="1"/>
  <c r="CI108" i="95" s="1"/>
  <c r="CJ108" i="95" a="1"/>
  <c r="CJ108" i="95" s="1"/>
  <c r="CK108" i="95" a="1"/>
  <c r="CK108" i="95" s="1"/>
  <c r="CL108" i="95" a="1"/>
  <c r="CL108" i="95" s="1"/>
  <c r="CM108" i="95" a="1"/>
  <c r="CM108" i="95" s="1"/>
  <c r="CN108" i="95" a="1"/>
  <c r="CN108" i="95" s="1"/>
  <c r="CO108" i="95" a="1"/>
  <c r="CO108" i="95" s="1"/>
  <c r="CP108" i="95" a="1"/>
  <c r="CP108" i="95" s="1"/>
  <c r="CQ108" i="95" a="1"/>
  <c r="CQ108" i="95" s="1"/>
  <c r="CR108" i="95" a="1"/>
  <c r="CR108" i="95" s="1"/>
  <c r="CS108" i="95" a="1"/>
  <c r="CS108" i="95" s="1"/>
  <c r="CT108" i="95" a="1"/>
  <c r="CT108" i="95" s="1"/>
  <c r="CU108" i="95" a="1"/>
  <c r="CU108" i="95" s="1"/>
  <c r="CV108" i="95" a="1"/>
  <c r="CV108" i="95" s="1"/>
  <c r="CW108" i="95" a="1"/>
  <c r="CW108" i="95" s="1"/>
  <c r="CX108" i="95" a="1"/>
  <c r="CX108" i="95" s="1"/>
  <c r="CY108" i="95" a="1"/>
  <c r="CY108" i="95" s="1"/>
  <c r="E109" i="95" a="1"/>
  <c r="E109" i="95" s="1"/>
  <c r="F109" i="95" a="1"/>
  <c r="F109" i="95" s="1"/>
  <c r="G109" i="95" a="1"/>
  <c r="G109" i="95" s="1"/>
  <c r="H109" i="95" a="1"/>
  <c r="H109" i="95" s="1"/>
  <c r="I109" i="95" a="1"/>
  <c r="I109" i="95" s="1"/>
  <c r="J109" i="95" a="1"/>
  <c r="J109" i="95" s="1"/>
  <c r="K109" i="95" a="1"/>
  <c r="K109" i="95" s="1"/>
  <c r="L109" i="95" a="1"/>
  <c r="L109" i="95" s="1"/>
  <c r="M109" i="95" a="1"/>
  <c r="M109" i="95" s="1"/>
  <c r="N109" i="95" a="1"/>
  <c r="N109" i="95" s="1"/>
  <c r="O109" i="95" a="1"/>
  <c r="O109" i="95" s="1"/>
  <c r="P109" i="95" a="1"/>
  <c r="P109" i="95" s="1"/>
  <c r="Q109" i="95" a="1"/>
  <c r="Q109" i="95" s="1"/>
  <c r="R109" i="95" a="1"/>
  <c r="R109" i="95" s="1"/>
  <c r="S109" i="95" a="1"/>
  <c r="S109" i="95" s="1"/>
  <c r="T109" i="95" a="1"/>
  <c r="T109" i="95" s="1"/>
  <c r="U109" i="95" a="1"/>
  <c r="U109" i="95" s="1"/>
  <c r="V109" i="95" a="1"/>
  <c r="V109" i="95" s="1"/>
  <c r="W109" i="95" a="1"/>
  <c r="W109" i="95" s="1"/>
  <c r="X109" i="95" a="1"/>
  <c r="X109" i="95" s="1"/>
  <c r="Y109" i="95" a="1"/>
  <c r="Y109" i="95" s="1"/>
  <c r="Z109" i="95" a="1"/>
  <c r="Z109" i="95" s="1"/>
  <c r="AA109" i="95" a="1"/>
  <c r="AA109" i="95" s="1"/>
  <c r="AB109" i="95" a="1"/>
  <c r="AB109" i="95" s="1"/>
  <c r="AC109" i="95" a="1"/>
  <c r="AC109" i="95" s="1"/>
  <c r="AD109" i="95" a="1"/>
  <c r="AD109" i="95" s="1"/>
  <c r="AE109" i="95" a="1"/>
  <c r="AE109" i="95" s="1"/>
  <c r="AF109" i="95" a="1"/>
  <c r="AF109" i="95" s="1"/>
  <c r="AG109" i="95" a="1"/>
  <c r="AG109" i="95" s="1"/>
  <c r="AH109" i="95" a="1"/>
  <c r="AH109" i="95" s="1"/>
  <c r="AI109" i="95" a="1"/>
  <c r="AI109" i="95" s="1"/>
  <c r="AJ109" i="95" a="1"/>
  <c r="AJ109" i="95" s="1"/>
  <c r="AK109" i="95" a="1"/>
  <c r="AK109" i="95" s="1"/>
  <c r="AL109" i="95" a="1"/>
  <c r="AL109" i="95" s="1"/>
  <c r="AM109" i="95" a="1"/>
  <c r="AM109" i="95" s="1"/>
  <c r="AN109" i="95" a="1"/>
  <c r="AN109" i="95" s="1"/>
  <c r="AO109" i="95" a="1"/>
  <c r="AO109" i="95" s="1"/>
  <c r="AP109" i="95" a="1"/>
  <c r="AP109" i="95" s="1"/>
  <c r="AQ109" i="95" a="1"/>
  <c r="AQ109" i="95" s="1"/>
  <c r="AR109" i="95" a="1"/>
  <c r="AR109" i="95" s="1"/>
  <c r="AS109" i="95" a="1"/>
  <c r="AS109" i="95" s="1"/>
  <c r="AT109" i="95" a="1"/>
  <c r="AT109" i="95" s="1"/>
  <c r="AU109" i="95" a="1"/>
  <c r="AU109" i="95" s="1"/>
  <c r="AV109" i="95" a="1"/>
  <c r="AV109" i="95" s="1"/>
  <c r="AW109" i="95" a="1"/>
  <c r="AW109" i="95" s="1"/>
  <c r="AX109" i="95" a="1"/>
  <c r="AX109" i="95" s="1"/>
  <c r="AY109" i="95" a="1"/>
  <c r="AY109" i="95" s="1"/>
  <c r="AZ109" i="95" a="1"/>
  <c r="AZ109" i="95" s="1"/>
  <c r="BA109" i="95" a="1"/>
  <c r="BA109" i="95" s="1"/>
  <c r="BB109" i="95" a="1"/>
  <c r="BB109" i="95" s="1"/>
  <c r="BC109" i="95" a="1"/>
  <c r="BC109" i="95" s="1"/>
  <c r="BD109" i="95" a="1"/>
  <c r="BD109" i="95" s="1"/>
  <c r="BE109" i="95" a="1"/>
  <c r="BE109" i="95" s="1"/>
  <c r="BF109" i="95" a="1"/>
  <c r="BF109" i="95" s="1"/>
  <c r="BG109" i="95" a="1"/>
  <c r="BG109" i="95" s="1"/>
  <c r="BH109" i="95" a="1"/>
  <c r="BH109" i="95" s="1"/>
  <c r="BI109" i="95" a="1"/>
  <c r="BI109" i="95" s="1"/>
  <c r="BJ109" i="95" a="1"/>
  <c r="BJ109" i="95" s="1"/>
  <c r="BK109" i="95" a="1"/>
  <c r="BK109" i="95" s="1"/>
  <c r="BL109" i="95" a="1"/>
  <c r="BL109" i="95" s="1"/>
  <c r="BM109" i="95" a="1"/>
  <c r="BM109" i="95" s="1"/>
  <c r="BN109" i="95" a="1"/>
  <c r="BN109" i="95" s="1"/>
  <c r="BO109" i="95" a="1"/>
  <c r="BO109" i="95" s="1"/>
  <c r="BP109" i="95" a="1"/>
  <c r="BP109" i="95" s="1"/>
  <c r="BQ109" i="95" a="1"/>
  <c r="BQ109" i="95" s="1"/>
  <c r="BR109" i="95" a="1"/>
  <c r="BR109" i="95" s="1"/>
  <c r="BS109" i="95" a="1"/>
  <c r="BS109" i="95" s="1"/>
  <c r="BT109" i="95" a="1"/>
  <c r="BT109" i="95" s="1"/>
  <c r="BU109" i="95" a="1"/>
  <c r="BU109" i="95" s="1"/>
  <c r="BV109" i="95" a="1"/>
  <c r="BV109" i="95" s="1"/>
  <c r="BW109" i="95" a="1"/>
  <c r="BW109" i="95" s="1"/>
  <c r="BX109" i="95" a="1"/>
  <c r="BX109" i="95" s="1"/>
  <c r="BY109" i="95" a="1"/>
  <c r="BY109" i="95" s="1"/>
  <c r="BZ109" i="95" a="1"/>
  <c r="BZ109" i="95" s="1"/>
  <c r="CA109" i="95" a="1"/>
  <c r="CA109" i="95" s="1"/>
  <c r="CB109" i="95" a="1"/>
  <c r="CB109" i="95" s="1"/>
  <c r="CC109" i="95" a="1"/>
  <c r="CC109" i="95" s="1"/>
  <c r="CD109" i="95" a="1"/>
  <c r="CD109" i="95" s="1"/>
  <c r="CE109" i="95" a="1"/>
  <c r="CE109" i="95" s="1"/>
  <c r="CF109" i="95" a="1"/>
  <c r="CF109" i="95" s="1"/>
  <c r="CG109" i="95" a="1"/>
  <c r="CG109" i="95" s="1"/>
  <c r="CH109" i="95" a="1"/>
  <c r="CH109" i="95" s="1"/>
  <c r="CI109" i="95" a="1"/>
  <c r="CI109" i="95" s="1"/>
  <c r="CJ109" i="95" a="1"/>
  <c r="CJ109" i="95" s="1"/>
  <c r="CK109" i="95" a="1"/>
  <c r="CK109" i="95" s="1"/>
  <c r="CL109" i="95" a="1"/>
  <c r="CL109" i="95" s="1"/>
  <c r="CM109" i="95" a="1"/>
  <c r="CM109" i="95" s="1"/>
  <c r="CN109" i="95" a="1"/>
  <c r="CN109" i="95" s="1"/>
  <c r="CO109" i="95" a="1"/>
  <c r="CO109" i="95" s="1"/>
  <c r="CP109" i="95" a="1"/>
  <c r="CP109" i="95" s="1"/>
  <c r="CQ109" i="95" a="1"/>
  <c r="CQ109" i="95" s="1"/>
  <c r="CR109" i="95" a="1"/>
  <c r="CR109" i="95" s="1"/>
  <c r="CS109" i="95" a="1"/>
  <c r="CS109" i="95" s="1"/>
  <c r="CT109" i="95" a="1"/>
  <c r="CT109" i="95" s="1"/>
  <c r="CU109" i="95" a="1"/>
  <c r="CU109" i="95" s="1"/>
  <c r="CV109" i="95" a="1"/>
  <c r="CV109" i="95" s="1"/>
  <c r="CW109" i="95" a="1"/>
  <c r="CW109" i="95" s="1"/>
  <c r="CX109" i="95" a="1"/>
  <c r="CX109" i="95" s="1"/>
  <c r="CY109" i="95" a="1"/>
  <c r="CY109" i="95" s="1"/>
  <c r="E110" i="95" a="1"/>
  <c r="E110" i="95" s="1"/>
  <c r="F110" i="95" a="1"/>
  <c r="F110" i="95" s="1"/>
  <c r="G110" i="95" a="1"/>
  <c r="G110" i="95" s="1"/>
  <c r="H110" i="95" a="1"/>
  <c r="H110" i="95" s="1"/>
  <c r="I110" i="95" a="1"/>
  <c r="I110" i="95" s="1"/>
  <c r="J110" i="95" a="1"/>
  <c r="J110" i="95" s="1"/>
  <c r="K110" i="95" a="1"/>
  <c r="K110" i="95" s="1"/>
  <c r="L110" i="95" a="1"/>
  <c r="L110" i="95" s="1"/>
  <c r="M110" i="95" a="1"/>
  <c r="M110" i="95" s="1"/>
  <c r="N110" i="95" a="1"/>
  <c r="N110" i="95" s="1"/>
  <c r="O110" i="95" a="1"/>
  <c r="O110" i="95" s="1"/>
  <c r="P110" i="95" a="1"/>
  <c r="P110" i="95" s="1"/>
  <c r="Q110" i="95" a="1"/>
  <c r="Q110" i="95" s="1"/>
  <c r="R110" i="95" a="1"/>
  <c r="R110" i="95" s="1"/>
  <c r="S110" i="95" a="1"/>
  <c r="S110" i="95" s="1"/>
  <c r="T110" i="95" a="1"/>
  <c r="T110" i="95" s="1"/>
  <c r="U110" i="95" a="1"/>
  <c r="U110" i="95" s="1"/>
  <c r="V110" i="95" a="1"/>
  <c r="V110" i="95" s="1"/>
  <c r="W110" i="95" a="1"/>
  <c r="W110" i="95" s="1"/>
  <c r="X110" i="95" a="1"/>
  <c r="X110" i="95" s="1"/>
  <c r="Y110" i="95" a="1"/>
  <c r="Y110" i="95" s="1"/>
  <c r="Z110" i="95" a="1"/>
  <c r="Z110" i="95" s="1"/>
  <c r="AA110" i="95" a="1"/>
  <c r="AA110" i="95" s="1"/>
  <c r="AB110" i="95" a="1"/>
  <c r="AB110" i="95" s="1"/>
  <c r="AC110" i="95" a="1"/>
  <c r="AC110" i="95" s="1"/>
  <c r="AD110" i="95" a="1"/>
  <c r="AD110" i="95" s="1"/>
  <c r="AE110" i="95" a="1"/>
  <c r="AE110" i="95" s="1"/>
  <c r="AF110" i="95" a="1"/>
  <c r="AF110" i="95" s="1"/>
  <c r="AG110" i="95" a="1"/>
  <c r="AG110" i="95" s="1"/>
  <c r="AH110" i="95" a="1"/>
  <c r="AH110" i="95" s="1"/>
  <c r="AI110" i="95" a="1"/>
  <c r="AI110" i="95" s="1"/>
  <c r="AJ110" i="95" a="1"/>
  <c r="AJ110" i="95" s="1"/>
  <c r="AK110" i="95" a="1"/>
  <c r="AK110" i="95" s="1"/>
  <c r="AL110" i="95" a="1"/>
  <c r="AL110" i="95" s="1"/>
  <c r="AM110" i="95" a="1"/>
  <c r="AM110" i="95" s="1"/>
  <c r="AN110" i="95" a="1"/>
  <c r="AN110" i="95" s="1"/>
  <c r="AO110" i="95" a="1"/>
  <c r="AO110" i="95" s="1"/>
  <c r="AP110" i="95" a="1"/>
  <c r="AP110" i="95" s="1"/>
  <c r="AQ110" i="95" a="1"/>
  <c r="AQ110" i="95" s="1"/>
  <c r="AR110" i="95" a="1"/>
  <c r="AR110" i="95" s="1"/>
  <c r="AS110" i="95" a="1"/>
  <c r="AS110" i="95" s="1"/>
  <c r="AT110" i="95" a="1"/>
  <c r="AT110" i="95" s="1"/>
  <c r="AU110" i="95" a="1"/>
  <c r="AU110" i="95" s="1"/>
  <c r="AV110" i="95" a="1"/>
  <c r="AV110" i="95" s="1"/>
  <c r="AW110" i="95" a="1"/>
  <c r="AW110" i="95" s="1"/>
  <c r="AX110" i="95" a="1"/>
  <c r="AX110" i="95" s="1"/>
  <c r="AY110" i="95" a="1"/>
  <c r="AY110" i="95" s="1"/>
  <c r="AZ110" i="95" a="1"/>
  <c r="AZ110" i="95" s="1"/>
  <c r="BA110" i="95" a="1"/>
  <c r="BA110" i="95" s="1"/>
  <c r="BB110" i="95" a="1"/>
  <c r="BB110" i="95" s="1"/>
  <c r="BC110" i="95" a="1"/>
  <c r="BC110" i="95" s="1"/>
  <c r="BD110" i="95" a="1"/>
  <c r="BD110" i="95" s="1"/>
  <c r="BE110" i="95" a="1"/>
  <c r="BE110" i="95" s="1"/>
  <c r="BF110" i="95" a="1"/>
  <c r="BF110" i="95" s="1"/>
  <c r="BG110" i="95" a="1"/>
  <c r="BG110" i="95" s="1"/>
  <c r="BH110" i="95" a="1"/>
  <c r="BH110" i="95" s="1"/>
  <c r="BI110" i="95" a="1"/>
  <c r="BI110" i="95" s="1"/>
  <c r="BJ110" i="95" a="1"/>
  <c r="BJ110" i="95" s="1"/>
  <c r="BK110" i="95" a="1"/>
  <c r="BK110" i="95" s="1"/>
  <c r="BL110" i="95" a="1"/>
  <c r="BL110" i="95" s="1"/>
  <c r="BM110" i="95" a="1"/>
  <c r="BM110" i="95" s="1"/>
  <c r="BN110" i="95" a="1"/>
  <c r="BN110" i="95" s="1"/>
  <c r="BO110" i="95" a="1"/>
  <c r="BO110" i="95" s="1"/>
  <c r="BP110" i="95" a="1"/>
  <c r="BP110" i="95" s="1"/>
  <c r="BQ110" i="95" a="1"/>
  <c r="BQ110" i="95" s="1"/>
  <c r="BR110" i="95" a="1"/>
  <c r="BR110" i="95" s="1"/>
  <c r="BS110" i="95" a="1"/>
  <c r="BS110" i="95" s="1"/>
  <c r="BT110" i="95" a="1"/>
  <c r="BT110" i="95" s="1"/>
  <c r="BU110" i="95" a="1"/>
  <c r="BU110" i="95" s="1"/>
  <c r="BV110" i="95" a="1"/>
  <c r="BV110" i="95" s="1"/>
  <c r="BW110" i="95" a="1"/>
  <c r="BW110" i="95" s="1"/>
  <c r="BX110" i="95" a="1"/>
  <c r="BX110" i="95" s="1"/>
  <c r="BY110" i="95" a="1"/>
  <c r="BY110" i="95" s="1"/>
  <c r="BZ110" i="95" a="1"/>
  <c r="BZ110" i="95" s="1"/>
  <c r="CA110" i="95" a="1"/>
  <c r="CA110" i="95" s="1"/>
  <c r="CB110" i="95" a="1"/>
  <c r="CB110" i="95" s="1"/>
  <c r="CC110" i="95" a="1"/>
  <c r="CC110" i="95" s="1"/>
  <c r="CD110" i="95" a="1"/>
  <c r="CD110" i="95" s="1"/>
  <c r="CE110" i="95" a="1"/>
  <c r="CE110" i="95" s="1"/>
  <c r="CF110" i="95" a="1"/>
  <c r="CF110" i="95" s="1"/>
  <c r="CG110" i="95" a="1"/>
  <c r="CG110" i="95" s="1"/>
  <c r="CH110" i="95" a="1"/>
  <c r="CH110" i="95" s="1"/>
  <c r="CI110" i="95" a="1"/>
  <c r="CI110" i="95" s="1"/>
  <c r="CJ110" i="95" a="1"/>
  <c r="CJ110" i="95" s="1"/>
  <c r="CK110" i="95" a="1"/>
  <c r="CK110" i="95" s="1"/>
  <c r="CL110" i="95" a="1"/>
  <c r="CL110" i="95" s="1"/>
  <c r="CM110" i="95" a="1"/>
  <c r="CM110" i="95" s="1"/>
  <c r="CN110" i="95" a="1"/>
  <c r="CN110" i="95" s="1"/>
  <c r="CO110" i="95" a="1"/>
  <c r="CO110" i="95" s="1"/>
  <c r="CP110" i="95" a="1"/>
  <c r="CP110" i="95" s="1"/>
  <c r="CQ110" i="95" a="1"/>
  <c r="CQ110" i="95" s="1"/>
  <c r="CR110" i="95" a="1"/>
  <c r="CR110" i="95" s="1"/>
  <c r="CS110" i="95" a="1"/>
  <c r="CS110" i="95" s="1"/>
  <c r="CT110" i="95" a="1"/>
  <c r="CT110" i="95" s="1"/>
  <c r="CU110" i="95" a="1"/>
  <c r="CU110" i="95" s="1"/>
  <c r="CV110" i="95" a="1"/>
  <c r="CV110" i="95" s="1"/>
  <c r="CW110" i="95" a="1"/>
  <c r="CW110" i="95" s="1"/>
  <c r="CX110" i="95" a="1"/>
  <c r="CX110" i="95" s="1"/>
  <c r="CY110" i="95" a="1"/>
  <c r="CY110" i="95" s="1"/>
  <c r="E111" i="95" a="1"/>
  <c r="E111" i="95" s="1"/>
  <c r="F111" i="95" a="1"/>
  <c r="F111" i="95" s="1"/>
  <c r="G111" i="95" a="1"/>
  <c r="G111" i="95" s="1"/>
  <c r="H111" i="95" a="1"/>
  <c r="H111" i="95" s="1"/>
  <c r="I111" i="95" a="1"/>
  <c r="I111" i="95" s="1"/>
  <c r="J111" i="95" a="1"/>
  <c r="J111" i="95" s="1"/>
  <c r="K111" i="95" a="1"/>
  <c r="K111" i="95" s="1"/>
  <c r="L111" i="95" a="1"/>
  <c r="L111" i="95" s="1"/>
  <c r="M111" i="95" a="1"/>
  <c r="M111" i="95" s="1"/>
  <c r="N111" i="95" a="1"/>
  <c r="N111" i="95" s="1"/>
  <c r="O111" i="95" a="1"/>
  <c r="O111" i="95" s="1"/>
  <c r="P111" i="95" a="1"/>
  <c r="P111" i="95" s="1"/>
  <c r="Q111" i="95" a="1"/>
  <c r="Q111" i="95" s="1"/>
  <c r="R111" i="95" a="1"/>
  <c r="R111" i="95" s="1"/>
  <c r="S111" i="95" a="1"/>
  <c r="S111" i="95" s="1"/>
  <c r="T111" i="95" a="1"/>
  <c r="T111" i="95" s="1"/>
  <c r="U111" i="95" a="1"/>
  <c r="U111" i="95" s="1"/>
  <c r="V111" i="95" a="1"/>
  <c r="V111" i="95" s="1"/>
  <c r="W111" i="95" a="1"/>
  <c r="W111" i="95" s="1"/>
  <c r="X111" i="95" a="1"/>
  <c r="X111" i="95" s="1"/>
  <c r="Y111" i="95" a="1"/>
  <c r="Y111" i="95" s="1"/>
  <c r="Z111" i="95" a="1"/>
  <c r="Z111" i="95" s="1"/>
  <c r="AA111" i="95" a="1"/>
  <c r="AA111" i="95" s="1"/>
  <c r="AB111" i="95" a="1"/>
  <c r="AB111" i="95" s="1"/>
  <c r="AC111" i="95" a="1"/>
  <c r="AC111" i="95" s="1"/>
  <c r="AD111" i="95" a="1"/>
  <c r="AD111" i="95" s="1"/>
  <c r="AE111" i="95" a="1"/>
  <c r="AE111" i="95" s="1"/>
  <c r="AF111" i="95" a="1"/>
  <c r="AF111" i="95" s="1"/>
  <c r="AG111" i="95" a="1"/>
  <c r="AG111" i="95" s="1"/>
  <c r="AH111" i="95" a="1"/>
  <c r="AH111" i="95" s="1"/>
  <c r="AI111" i="95" a="1"/>
  <c r="AI111" i="95" s="1"/>
  <c r="AJ111" i="95" a="1"/>
  <c r="AJ111" i="95" s="1"/>
  <c r="AK111" i="95" a="1"/>
  <c r="AK111" i="95" s="1"/>
  <c r="AL111" i="95" a="1"/>
  <c r="AL111" i="95" s="1"/>
  <c r="AM111" i="95" a="1"/>
  <c r="AM111" i="95" s="1"/>
  <c r="AN111" i="95" a="1"/>
  <c r="AN111" i="95" s="1"/>
  <c r="AO111" i="95" a="1"/>
  <c r="AO111" i="95" s="1"/>
  <c r="AP111" i="95" a="1"/>
  <c r="AP111" i="95" s="1"/>
  <c r="AQ111" i="95" a="1"/>
  <c r="AQ111" i="95" s="1"/>
  <c r="AR111" i="95" a="1"/>
  <c r="AR111" i="95" s="1"/>
  <c r="AS111" i="95" a="1"/>
  <c r="AS111" i="95" s="1"/>
  <c r="AT111" i="95" a="1"/>
  <c r="AT111" i="95" s="1"/>
  <c r="AU111" i="95" a="1"/>
  <c r="AU111" i="95" s="1"/>
  <c r="AV111" i="95" a="1"/>
  <c r="AV111" i="95" s="1"/>
  <c r="AW111" i="95" a="1"/>
  <c r="AW111" i="95" s="1"/>
  <c r="AX111" i="95" a="1"/>
  <c r="AX111" i="95" s="1"/>
  <c r="AY111" i="95" a="1"/>
  <c r="AY111" i="95" s="1"/>
  <c r="AZ111" i="95" a="1"/>
  <c r="AZ111" i="95" s="1"/>
  <c r="BA111" i="95" a="1"/>
  <c r="BA111" i="95" s="1"/>
  <c r="BB111" i="95" a="1"/>
  <c r="BB111" i="95" s="1"/>
  <c r="BC111" i="95" a="1"/>
  <c r="BC111" i="95" s="1"/>
  <c r="BD111" i="95" a="1"/>
  <c r="BD111" i="95" s="1"/>
  <c r="BE111" i="95" a="1"/>
  <c r="BE111" i="95" s="1"/>
  <c r="BF111" i="95" a="1"/>
  <c r="BF111" i="95" s="1"/>
  <c r="BG111" i="95" a="1"/>
  <c r="BG111" i="95" s="1"/>
  <c r="BH111" i="95" a="1"/>
  <c r="BH111" i="95" s="1"/>
  <c r="BI111" i="95" a="1"/>
  <c r="BI111" i="95" s="1"/>
  <c r="BJ111" i="95" a="1"/>
  <c r="BJ111" i="95" s="1"/>
  <c r="BK111" i="95" a="1"/>
  <c r="BK111" i="95" s="1"/>
  <c r="BL111" i="95" a="1"/>
  <c r="BL111" i="95" s="1"/>
  <c r="BM111" i="95" a="1"/>
  <c r="BM111" i="95" s="1"/>
  <c r="BN111" i="95" a="1"/>
  <c r="BN111" i="95" s="1"/>
  <c r="BO111" i="95" a="1"/>
  <c r="BO111" i="95" s="1"/>
  <c r="BP111" i="95" a="1"/>
  <c r="BP111" i="95" s="1"/>
  <c r="BQ111" i="95" a="1"/>
  <c r="BQ111" i="95" s="1"/>
  <c r="BR111" i="95" a="1"/>
  <c r="BR111" i="95" s="1"/>
  <c r="BS111" i="95" a="1"/>
  <c r="BS111" i="95" s="1"/>
  <c r="BT111" i="95" a="1"/>
  <c r="BT111" i="95" s="1"/>
  <c r="BU111" i="95" a="1"/>
  <c r="BU111" i="95" s="1"/>
  <c r="BV111" i="95" a="1"/>
  <c r="BV111" i="95" s="1"/>
  <c r="BW111" i="95" a="1"/>
  <c r="BW111" i="95" s="1"/>
  <c r="BX111" i="95" a="1"/>
  <c r="BX111" i="95" s="1"/>
  <c r="BY111" i="95" a="1"/>
  <c r="BY111" i="95" s="1"/>
  <c r="BZ111" i="95" a="1"/>
  <c r="BZ111" i="95" s="1"/>
  <c r="CA111" i="95" a="1"/>
  <c r="CA111" i="95" s="1"/>
  <c r="CB111" i="95" a="1"/>
  <c r="CB111" i="95" s="1"/>
  <c r="CC111" i="95" a="1"/>
  <c r="CC111" i="95" s="1"/>
  <c r="CD111" i="95" a="1"/>
  <c r="CD111" i="95" s="1"/>
  <c r="CE111" i="95" a="1"/>
  <c r="CE111" i="95" s="1"/>
  <c r="CF111" i="95" a="1"/>
  <c r="CF111" i="95" s="1"/>
  <c r="CG111" i="95" a="1"/>
  <c r="CG111" i="95" s="1"/>
  <c r="CH111" i="95" a="1"/>
  <c r="CH111" i="95" s="1"/>
  <c r="CI111" i="95" a="1"/>
  <c r="CI111" i="95" s="1"/>
  <c r="CJ111" i="95" a="1"/>
  <c r="CJ111" i="95" s="1"/>
  <c r="CK111" i="95" a="1"/>
  <c r="CK111" i="95" s="1"/>
  <c r="CL111" i="95" a="1"/>
  <c r="CL111" i="95" s="1"/>
  <c r="CM111" i="95" a="1"/>
  <c r="CM111" i="95" s="1"/>
  <c r="CN111" i="95" a="1"/>
  <c r="CN111" i="95" s="1"/>
  <c r="CO111" i="95" a="1"/>
  <c r="CO111" i="95" s="1"/>
  <c r="CP111" i="95" a="1"/>
  <c r="CP111" i="95" s="1"/>
  <c r="CQ111" i="95" a="1"/>
  <c r="CQ111" i="95" s="1"/>
  <c r="CR111" i="95" a="1"/>
  <c r="CR111" i="95" s="1"/>
  <c r="CS111" i="95" a="1"/>
  <c r="CS111" i="95" s="1"/>
  <c r="CT111" i="95" a="1"/>
  <c r="CT111" i="95" s="1"/>
  <c r="CU111" i="95" a="1"/>
  <c r="CU111" i="95" s="1"/>
  <c r="CV111" i="95" a="1"/>
  <c r="CV111" i="95" s="1"/>
  <c r="CW111" i="95" a="1"/>
  <c r="CW111" i="95" s="1"/>
  <c r="CX111" i="95" a="1"/>
  <c r="CX111" i="95" s="1"/>
  <c r="CY111" i="95" a="1"/>
  <c r="CY111" i="95" s="1"/>
  <c r="E112" i="95" a="1"/>
  <c r="E112" i="95" s="1"/>
  <c r="F112" i="95" a="1"/>
  <c r="F112" i="95" s="1"/>
  <c r="G112" i="95" a="1"/>
  <c r="G112" i="95" s="1"/>
  <c r="H112" i="95" a="1"/>
  <c r="H112" i="95" s="1"/>
  <c r="I112" i="95" a="1"/>
  <c r="I112" i="95" s="1"/>
  <c r="J112" i="95" a="1"/>
  <c r="J112" i="95" s="1"/>
  <c r="K112" i="95" a="1"/>
  <c r="K112" i="95" s="1"/>
  <c r="L112" i="95" a="1"/>
  <c r="L112" i="95" s="1"/>
  <c r="M112" i="95" a="1"/>
  <c r="M112" i="95" s="1"/>
  <c r="N112" i="95" a="1"/>
  <c r="N112" i="95" s="1"/>
  <c r="O112" i="95" a="1"/>
  <c r="O112" i="95" s="1"/>
  <c r="P112" i="95" a="1"/>
  <c r="P112" i="95" s="1"/>
  <c r="Q112" i="95" a="1"/>
  <c r="Q112" i="95" s="1"/>
  <c r="R112" i="95" a="1"/>
  <c r="R112" i="95" s="1"/>
  <c r="S112" i="95" a="1"/>
  <c r="S112" i="95" s="1"/>
  <c r="T112" i="95" a="1"/>
  <c r="T112" i="95" s="1"/>
  <c r="U112" i="95" a="1"/>
  <c r="U112" i="95" s="1"/>
  <c r="V112" i="95" a="1"/>
  <c r="V112" i="95" s="1"/>
  <c r="W112" i="95" a="1"/>
  <c r="W112" i="95" s="1"/>
  <c r="X112" i="95" a="1"/>
  <c r="X112" i="95" s="1"/>
  <c r="Y112" i="95" a="1"/>
  <c r="Y112" i="95" s="1"/>
  <c r="Z112" i="95" a="1"/>
  <c r="Z112" i="95" s="1"/>
  <c r="AA112" i="95" a="1"/>
  <c r="AA112" i="95" s="1"/>
  <c r="AB112" i="95" a="1"/>
  <c r="AB112" i="95" s="1"/>
  <c r="AC112" i="95" a="1"/>
  <c r="AC112" i="95" s="1"/>
  <c r="AD112" i="95" a="1"/>
  <c r="AD112" i="95" s="1"/>
  <c r="AE112" i="95" a="1"/>
  <c r="AE112" i="95" s="1"/>
  <c r="AF112" i="95" a="1"/>
  <c r="AF112" i="95" s="1"/>
  <c r="AG112" i="95" a="1"/>
  <c r="AG112" i="95" s="1"/>
  <c r="AH112" i="95" a="1"/>
  <c r="AH112" i="95" s="1"/>
  <c r="AI112" i="95" a="1"/>
  <c r="AI112" i="95" s="1"/>
  <c r="AJ112" i="95" a="1"/>
  <c r="AJ112" i="95" s="1"/>
  <c r="AK112" i="95" a="1"/>
  <c r="AK112" i="95" s="1"/>
  <c r="AL112" i="95" a="1"/>
  <c r="AL112" i="95" s="1"/>
  <c r="AM112" i="95" a="1"/>
  <c r="AM112" i="95" s="1"/>
  <c r="AN112" i="95" a="1"/>
  <c r="AN112" i="95" s="1"/>
  <c r="AO112" i="95" a="1"/>
  <c r="AO112" i="95" s="1"/>
  <c r="AP112" i="95" a="1"/>
  <c r="AP112" i="95" s="1"/>
  <c r="AQ112" i="95" a="1"/>
  <c r="AQ112" i="95" s="1"/>
  <c r="AR112" i="95" a="1"/>
  <c r="AR112" i="95" s="1"/>
  <c r="AS112" i="95" a="1"/>
  <c r="AS112" i="95" s="1"/>
  <c r="AT112" i="95" a="1"/>
  <c r="AT112" i="95" s="1"/>
  <c r="AU112" i="95" a="1"/>
  <c r="AU112" i="95" s="1"/>
  <c r="AV112" i="95" a="1"/>
  <c r="AV112" i="95" s="1"/>
  <c r="AW112" i="95" a="1"/>
  <c r="AW112" i="95" s="1"/>
  <c r="AX112" i="95" a="1"/>
  <c r="AX112" i="95" s="1"/>
  <c r="AY112" i="95" a="1"/>
  <c r="AY112" i="95" s="1"/>
  <c r="AZ112" i="95" a="1"/>
  <c r="AZ112" i="95" s="1"/>
  <c r="BA112" i="95" a="1"/>
  <c r="BA112" i="95" s="1"/>
  <c r="BB112" i="95" a="1"/>
  <c r="BB112" i="95" s="1"/>
  <c r="BC112" i="95" a="1"/>
  <c r="BC112" i="95" s="1"/>
  <c r="BD112" i="95" a="1"/>
  <c r="BD112" i="95" s="1"/>
  <c r="BE112" i="95" a="1"/>
  <c r="BE112" i="95" s="1"/>
  <c r="BF112" i="95" a="1"/>
  <c r="BF112" i="95" s="1"/>
  <c r="BG112" i="95" a="1"/>
  <c r="BG112" i="95" s="1"/>
  <c r="BH112" i="95" a="1"/>
  <c r="BH112" i="95" s="1"/>
  <c r="BI112" i="95" a="1"/>
  <c r="BI112" i="95" s="1"/>
  <c r="BJ112" i="95" a="1"/>
  <c r="BJ112" i="95" s="1"/>
  <c r="BK112" i="95" a="1"/>
  <c r="BK112" i="95" s="1"/>
  <c r="BL112" i="95" a="1"/>
  <c r="BL112" i="95" s="1"/>
  <c r="BM112" i="95" a="1"/>
  <c r="BM112" i="95" s="1"/>
  <c r="BN112" i="95" a="1"/>
  <c r="BN112" i="95" s="1"/>
  <c r="BO112" i="95" a="1"/>
  <c r="BO112" i="95" s="1"/>
  <c r="BP112" i="95" a="1"/>
  <c r="BP112" i="95" s="1"/>
  <c r="BQ112" i="95" a="1"/>
  <c r="BQ112" i="95" s="1"/>
  <c r="BR112" i="95" a="1"/>
  <c r="BR112" i="95" s="1"/>
  <c r="BS112" i="95" a="1"/>
  <c r="BS112" i="95" s="1"/>
  <c r="BT112" i="95" a="1"/>
  <c r="BT112" i="95" s="1"/>
  <c r="BU112" i="95" a="1"/>
  <c r="BU112" i="95" s="1"/>
  <c r="BV112" i="95" a="1"/>
  <c r="BV112" i="95" s="1"/>
  <c r="BW112" i="95" a="1"/>
  <c r="BW112" i="95" s="1"/>
  <c r="BX112" i="95" a="1"/>
  <c r="BX112" i="95" s="1"/>
  <c r="BY112" i="95" a="1"/>
  <c r="BY112" i="95" s="1"/>
  <c r="BZ112" i="95" a="1"/>
  <c r="BZ112" i="95" s="1"/>
  <c r="CA112" i="95" a="1"/>
  <c r="CA112" i="95" s="1"/>
  <c r="CB112" i="95" a="1"/>
  <c r="CB112" i="95" s="1"/>
  <c r="CC112" i="95" a="1"/>
  <c r="CC112" i="95" s="1"/>
  <c r="CD112" i="95" a="1"/>
  <c r="CD112" i="95" s="1"/>
  <c r="CE112" i="95" a="1"/>
  <c r="CE112" i="95" s="1"/>
  <c r="CF112" i="95" a="1"/>
  <c r="CF112" i="95" s="1"/>
  <c r="CG112" i="95" a="1"/>
  <c r="CG112" i="95" s="1"/>
  <c r="CH112" i="95" a="1"/>
  <c r="CH112" i="95" s="1"/>
  <c r="CI112" i="95" a="1"/>
  <c r="CI112" i="95" s="1"/>
  <c r="CJ112" i="95" a="1"/>
  <c r="CJ112" i="95" s="1"/>
  <c r="CK112" i="95" a="1"/>
  <c r="CK112" i="95" s="1"/>
  <c r="CL112" i="95" a="1"/>
  <c r="CL112" i="95" s="1"/>
  <c r="CM112" i="95" a="1"/>
  <c r="CM112" i="95" s="1"/>
  <c r="CN112" i="95" a="1"/>
  <c r="CN112" i="95" s="1"/>
  <c r="CO112" i="95" a="1"/>
  <c r="CO112" i="95" s="1"/>
  <c r="CP112" i="95" a="1"/>
  <c r="CP112" i="95" s="1"/>
  <c r="CQ112" i="95" a="1"/>
  <c r="CQ112" i="95" s="1"/>
  <c r="CR112" i="95" a="1"/>
  <c r="CR112" i="95" s="1"/>
  <c r="CS112" i="95" a="1"/>
  <c r="CS112" i="95" s="1"/>
  <c r="CT112" i="95" a="1"/>
  <c r="CT112" i="95" s="1"/>
  <c r="CU112" i="95" a="1"/>
  <c r="CU112" i="95" s="1"/>
  <c r="CV112" i="95" a="1"/>
  <c r="CV112" i="95" s="1"/>
  <c r="CW112" i="95" a="1"/>
  <c r="CW112" i="95" s="1"/>
  <c r="CX112" i="95" a="1"/>
  <c r="CX112" i="95" s="1"/>
  <c r="CY112" i="95" a="1"/>
  <c r="CY112" i="95" s="1"/>
  <c r="E113" i="95" a="1"/>
  <c r="E113" i="95" s="1"/>
  <c r="F113" i="95" a="1"/>
  <c r="F113" i="95" s="1"/>
  <c r="G113" i="95" a="1"/>
  <c r="G113" i="95" s="1"/>
  <c r="H113" i="95" a="1"/>
  <c r="H113" i="95" s="1"/>
  <c r="I113" i="95" a="1"/>
  <c r="I113" i="95" s="1"/>
  <c r="J113" i="95" a="1"/>
  <c r="J113" i="95" s="1"/>
  <c r="K113" i="95" a="1"/>
  <c r="K113" i="95" s="1"/>
  <c r="L113" i="95" a="1"/>
  <c r="L113" i="95" s="1"/>
  <c r="M113" i="95" a="1"/>
  <c r="M113" i="95" s="1"/>
  <c r="N113" i="95" a="1"/>
  <c r="N113" i="95" s="1"/>
  <c r="O113" i="95" a="1"/>
  <c r="O113" i="95" s="1"/>
  <c r="P113" i="95" a="1"/>
  <c r="P113" i="95" s="1"/>
  <c r="Q113" i="95" a="1"/>
  <c r="Q113" i="95" s="1"/>
  <c r="R113" i="95" a="1"/>
  <c r="R113" i="95" s="1"/>
  <c r="S113" i="95" a="1"/>
  <c r="S113" i="95" s="1"/>
  <c r="T113" i="95" a="1"/>
  <c r="T113" i="95" s="1"/>
  <c r="U113" i="95" a="1"/>
  <c r="U113" i="95" s="1"/>
  <c r="V113" i="95" a="1"/>
  <c r="V113" i="95" s="1"/>
  <c r="W113" i="95" a="1"/>
  <c r="W113" i="95" s="1"/>
  <c r="X113" i="95" a="1"/>
  <c r="X113" i="95" s="1"/>
  <c r="Y113" i="95" a="1"/>
  <c r="Y113" i="95" s="1"/>
  <c r="Z113" i="95" a="1"/>
  <c r="Z113" i="95" s="1"/>
  <c r="AA113" i="95" a="1"/>
  <c r="AA113" i="95" s="1"/>
  <c r="AB113" i="95" a="1"/>
  <c r="AB113" i="95" s="1"/>
  <c r="AC113" i="95" a="1"/>
  <c r="AC113" i="95" s="1"/>
  <c r="AD113" i="95" a="1"/>
  <c r="AD113" i="95" s="1"/>
  <c r="AE113" i="95" a="1"/>
  <c r="AE113" i="95" s="1"/>
  <c r="AF113" i="95" a="1"/>
  <c r="AF113" i="95" s="1"/>
  <c r="AG113" i="95" a="1"/>
  <c r="AG113" i="95" s="1"/>
  <c r="AH113" i="95" a="1"/>
  <c r="AH113" i="95" s="1"/>
  <c r="AI113" i="95" a="1"/>
  <c r="AI113" i="95" s="1"/>
  <c r="AJ113" i="95" a="1"/>
  <c r="AJ113" i="95" s="1"/>
  <c r="AK113" i="95" a="1"/>
  <c r="AK113" i="95" s="1"/>
  <c r="AL113" i="95" a="1"/>
  <c r="AL113" i="95" s="1"/>
  <c r="AM113" i="95" a="1"/>
  <c r="AM113" i="95" s="1"/>
  <c r="AN113" i="95" a="1"/>
  <c r="AN113" i="95" s="1"/>
  <c r="AO113" i="95" a="1"/>
  <c r="AO113" i="95" s="1"/>
  <c r="AP113" i="95" a="1"/>
  <c r="AP113" i="95" s="1"/>
  <c r="AQ113" i="95" a="1"/>
  <c r="AQ113" i="95" s="1"/>
  <c r="AR113" i="95" a="1"/>
  <c r="AR113" i="95" s="1"/>
  <c r="AS113" i="95" a="1"/>
  <c r="AS113" i="95" s="1"/>
  <c r="AT113" i="95" a="1"/>
  <c r="AT113" i="95" s="1"/>
  <c r="AU113" i="95" a="1"/>
  <c r="AU113" i="95" s="1"/>
  <c r="AV113" i="95" a="1"/>
  <c r="AV113" i="95" s="1"/>
  <c r="AW113" i="95" a="1"/>
  <c r="AW113" i="95" s="1"/>
  <c r="AX113" i="95" a="1"/>
  <c r="AX113" i="95" s="1"/>
  <c r="AY113" i="95" a="1"/>
  <c r="AY113" i="95" s="1"/>
  <c r="AZ113" i="95" a="1"/>
  <c r="AZ113" i="95" s="1"/>
  <c r="BA113" i="95" a="1"/>
  <c r="BA113" i="95" s="1"/>
  <c r="BB113" i="95" a="1"/>
  <c r="BB113" i="95" s="1"/>
  <c r="BC113" i="95" a="1"/>
  <c r="BC113" i="95" s="1"/>
  <c r="BD113" i="95" a="1"/>
  <c r="BD113" i="95" s="1"/>
  <c r="BE113" i="95" a="1"/>
  <c r="BE113" i="95" s="1"/>
  <c r="BF113" i="95" a="1"/>
  <c r="BF113" i="95" s="1"/>
  <c r="BG113" i="95" a="1"/>
  <c r="BG113" i="95" s="1"/>
  <c r="BH113" i="95" a="1"/>
  <c r="BH113" i="95" s="1"/>
  <c r="BI113" i="95" a="1"/>
  <c r="BI113" i="95" s="1"/>
  <c r="BJ113" i="95" a="1"/>
  <c r="BJ113" i="95" s="1"/>
  <c r="BK113" i="95" a="1"/>
  <c r="BK113" i="95" s="1"/>
  <c r="BL113" i="95" a="1"/>
  <c r="BL113" i="95" s="1"/>
  <c r="BM113" i="95" a="1"/>
  <c r="BM113" i="95" s="1"/>
  <c r="BN113" i="95" a="1"/>
  <c r="BN113" i="95" s="1"/>
  <c r="BO113" i="95" a="1"/>
  <c r="BO113" i="95" s="1"/>
  <c r="BP113" i="95" a="1"/>
  <c r="BP113" i="95" s="1"/>
  <c r="BQ113" i="95" a="1"/>
  <c r="BQ113" i="95" s="1"/>
  <c r="BR113" i="95" a="1"/>
  <c r="BR113" i="95" s="1"/>
  <c r="BS113" i="95" a="1"/>
  <c r="BS113" i="95" s="1"/>
  <c r="BT113" i="95" a="1"/>
  <c r="BT113" i="95" s="1"/>
  <c r="BU113" i="95" a="1"/>
  <c r="BU113" i="95" s="1"/>
  <c r="BV113" i="95" a="1"/>
  <c r="BV113" i="95" s="1"/>
  <c r="BW113" i="95" a="1"/>
  <c r="BW113" i="95" s="1"/>
  <c r="BX113" i="95" a="1"/>
  <c r="BX113" i="95" s="1"/>
  <c r="BY113" i="95" a="1"/>
  <c r="BY113" i="95" s="1"/>
  <c r="BZ113" i="95" a="1"/>
  <c r="BZ113" i="95" s="1"/>
  <c r="CA113" i="95" a="1"/>
  <c r="CA113" i="95" s="1"/>
  <c r="CB113" i="95" a="1"/>
  <c r="CB113" i="95" s="1"/>
  <c r="CC113" i="95" a="1"/>
  <c r="CC113" i="95" s="1"/>
  <c r="CD113" i="95" a="1"/>
  <c r="CD113" i="95" s="1"/>
  <c r="CE113" i="95" a="1"/>
  <c r="CE113" i="95" s="1"/>
  <c r="CF113" i="95" a="1"/>
  <c r="CF113" i="95" s="1"/>
  <c r="CG113" i="95" a="1"/>
  <c r="CG113" i="95" s="1"/>
  <c r="CH113" i="95" a="1"/>
  <c r="CH113" i="95" s="1"/>
  <c r="CI113" i="95" a="1"/>
  <c r="CI113" i="95" s="1"/>
  <c r="CJ113" i="95" a="1"/>
  <c r="CJ113" i="95" s="1"/>
  <c r="CK113" i="95" a="1"/>
  <c r="CK113" i="95" s="1"/>
  <c r="CL113" i="95" a="1"/>
  <c r="CL113" i="95" s="1"/>
  <c r="CM113" i="95" a="1"/>
  <c r="CM113" i="95" s="1"/>
  <c r="CN113" i="95" a="1"/>
  <c r="CN113" i="95" s="1"/>
  <c r="CO113" i="95" a="1"/>
  <c r="CO113" i="95" s="1"/>
  <c r="CP113" i="95" a="1"/>
  <c r="CP113" i="95" s="1"/>
  <c r="CQ113" i="95" a="1"/>
  <c r="CQ113" i="95" s="1"/>
  <c r="CR113" i="95" a="1"/>
  <c r="CR113" i="95" s="1"/>
  <c r="CS113" i="95" a="1"/>
  <c r="CS113" i="95" s="1"/>
  <c r="CT113" i="95" a="1"/>
  <c r="CT113" i="95" s="1"/>
  <c r="CU113" i="95" a="1"/>
  <c r="CU113" i="95" s="1"/>
  <c r="CV113" i="95" a="1"/>
  <c r="CV113" i="95" s="1"/>
  <c r="CW113" i="95" a="1"/>
  <c r="CW113" i="95" s="1"/>
  <c r="CX113" i="95" a="1"/>
  <c r="CX113" i="95" s="1"/>
  <c r="CY113" i="95" a="1"/>
  <c r="CY113" i="95" s="1"/>
  <c r="E114" i="95" a="1"/>
  <c r="E114" i="95" s="1"/>
  <c r="F114" i="95" a="1"/>
  <c r="F114" i="95" s="1"/>
  <c r="G114" i="95" a="1"/>
  <c r="G114" i="95" s="1"/>
  <c r="H114" i="95" a="1"/>
  <c r="H114" i="95" s="1"/>
  <c r="I114" i="95" a="1"/>
  <c r="I114" i="95" s="1"/>
  <c r="J114" i="95" a="1"/>
  <c r="J114" i="95" s="1"/>
  <c r="K114" i="95" a="1"/>
  <c r="K114" i="95" s="1"/>
  <c r="L114" i="95" a="1"/>
  <c r="L114" i="95" s="1"/>
  <c r="M114" i="95" a="1"/>
  <c r="M114" i="95" s="1"/>
  <c r="N114" i="95" a="1"/>
  <c r="N114" i="95" s="1"/>
  <c r="O114" i="95" a="1"/>
  <c r="O114" i="95" s="1"/>
  <c r="P114" i="95" a="1"/>
  <c r="P114" i="95" s="1"/>
  <c r="Q114" i="95" a="1"/>
  <c r="Q114" i="95" s="1"/>
  <c r="R114" i="95" a="1"/>
  <c r="R114" i="95" s="1"/>
  <c r="S114" i="95" a="1"/>
  <c r="S114" i="95" s="1"/>
  <c r="T114" i="95" a="1"/>
  <c r="T114" i="95" s="1"/>
  <c r="U114" i="95" a="1"/>
  <c r="U114" i="95" s="1"/>
  <c r="V114" i="95" a="1"/>
  <c r="V114" i="95" s="1"/>
  <c r="W114" i="95" a="1"/>
  <c r="W114" i="95" s="1"/>
  <c r="X114" i="95" a="1"/>
  <c r="X114" i="95" s="1"/>
  <c r="Y114" i="95" a="1"/>
  <c r="Y114" i="95" s="1"/>
  <c r="Z114" i="95" a="1"/>
  <c r="Z114" i="95" s="1"/>
  <c r="AA114" i="95" a="1"/>
  <c r="AA114" i="95" s="1"/>
  <c r="AB114" i="95" a="1"/>
  <c r="AB114" i="95" s="1"/>
  <c r="AC114" i="95" a="1"/>
  <c r="AC114" i="95" s="1"/>
  <c r="AD114" i="95" a="1"/>
  <c r="AD114" i="95" s="1"/>
  <c r="AE114" i="95" a="1"/>
  <c r="AE114" i="95" s="1"/>
  <c r="AF114" i="95" a="1"/>
  <c r="AF114" i="95" s="1"/>
  <c r="AG114" i="95" a="1"/>
  <c r="AG114" i="95" s="1"/>
  <c r="AH114" i="95" a="1"/>
  <c r="AH114" i="95" s="1"/>
  <c r="AI114" i="95" a="1"/>
  <c r="AI114" i="95" s="1"/>
  <c r="AJ114" i="95" a="1"/>
  <c r="AJ114" i="95" s="1"/>
  <c r="AK114" i="95" a="1"/>
  <c r="AK114" i="95" s="1"/>
  <c r="AL114" i="95" a="1"/>
  <c r="AL114" i="95" s="1"/>
  <c r="AM114" i="95" a="1"/>
  <c r="AM114" i="95" s="1"/>
  <c r="AN114" i="95" a="1"/>
  <c r="AN114" i="95" s="1"/>
  <c r="AO114" i="95" a="1"/>
  <c r="AO114" i="95" s="1"/>
  <c r="AP114" i="95" a="1"/>
  <c r="AP114" i="95" s="1"/>
  <c r="AQ114" i="95" a="1"/>
  <c r="AQ114" i="95" s="1"/>
  <c r="AR114" i="95" a="1"/>
  <c r="AR114" i="95" s="1"/>
  <c r="AS114" i="95" a="1"/>
  <c r="AS114" i="95" s="1"/>
  <c r="AT114" i="95" a="1"/>
  <c r="AT114" i="95" s="1"/>
  <c r="AU114" i="95" a="1"/>
  <c r="AU114" i="95" s="1"/>
  <c r="AV114" i="95" a="1"/>
  <c r="AV114" i="95" s="1"/>
  <c r="AW114" i="95" a="1"/>
  <c r="AW114" i="95" s="1"/>
  <c r="AX114" i="95" a="1"/>
  <c r="AX114" i="95" s="1"/>
  <c r="AY114" i="95" a="1"/>
  <c r="AY114" i="95" s="1"/>
  <c r="AZ114" i="95" a="1"/>
  <c r="AZ114" i="95" s="1"/>
  <c r="BA114" i="95" a="1"/>
  <c r="BA114" i="95" s="1"/>
  <c r="BB114" i="95" a="1"/>
  <c r="BB114" i="95" s="1"/>
  <c r="BC114" i="95" a="1"/>
  <c r="BC114" i="95" s="1"/>
  <c r="BD114" i="95" a="1"/>
  <c r="BD114" i="95" s="1"/>
  <c r="BE114" i="95" a="1"/>
  <c r="BE114" i="95" s="1"/>
  <c r="BF114" i="95" a="1"/>
  <c r="BF114" i="95" s="1"/>
  <c r="BG114" i="95" a="1"/>
  <c r="BG114" i="95" s="1"/>
  <c r="BH114" i="95" a="1"/>
  <c r="BH114" i="95" s="1"/>
  <c r="BI114" i="95" a="1"/>
  <c r="BI114" i="95" s="1"/>
  <c r="BJ114" i="95" a="1"/>
  <c r="BJ114" i="95" s="1"/>
  <c r="BK114" i="95" a="1"/>
  <c r="BK114" i="95" s="1"/>
  <c r="BL114" i="95" a="1"/>
  <c r="BL114" i="95" s="1"/>
  <c r="BM114" i="95" a="1"/>
  <c r="BM114" i="95" s="1"/>
  <c r="BN114" i="95" a="1"/>
  <c r="BN114" i="95" s="1"/>
  <c r="BO114" i="95" a="1"/>
  <c r="BO114" i="95" s="1"/>
  <c r="BP114" i="95" a="1"/>
  <c r="BP114" i="95" s="1"/>
  <c r="BQ114" i="95" a="1"/>
  <c r="BQ114" i="95" s="1"/>
  <c r="BR114" i="95" a="1"/>
  <c r="BR114" i="95" s="1"/>
  <c r="BS114" i="95" a="1"/>
  <c r="BS114" i="95" s="1"/>
  <c r="BT114" i="95" a="1"/>
  <c r="BT114" i="95" s="1"/>
  <c r="BU114" i="95" a="1"/>
  <c r="BU114" i="95" s="1"/>
  <c r="BV114" i="95" a="1"/>
  <c r="BV114" i="95" s="1"/>
  <c r="BW114" i="95" a="1"/>
  <c r="BW114" i="95" s="1"/>
  <c r="BX114" i="95" a="1"/>
  <c r="BX114" i="95" s="1"/>
  <c r="BY114" i="95" a="1"/>
  <c r="BY114" i="95" s="1"/>
  <c r="BZ114" i="95" a="1"/>
  <c r="BZ114" i="95" s="1"/>
  <c r="CA114" i="95" a="1"/>
  <c r="CA114" i="95" s="1"/>
  <c r="CB114" i="95" a="1"/>
  <c r="CB114" i="95" s="1"/>
  <c r="CC114" i="95" a="1"/>
  <c r="CC114" i="95" s="1"/>
  <c r="CD114" i="95" a="1"/>
  <c r="CD114" i="95" s="1"/>
  <c r="CE114" i="95" a="1"/>
  <c r="CE114" i="95" s="1"/>
  <c r="CF114" i="95" a="1"/>
  <c r="CF114" i="95" s="1"/>
  <c r="CG114" i="95" a="1"/>
  <c r="CG114" i="95" s="1"/>
  <c r="CH114" i="95" a="1"/>
  <c r="CH114" i="95" s="1"/>
  <c r="CI114" i="95" a="1"/>
  <c r="CI114" i="95" s="1"/>
  <c r="CJ114" i="95" a="1"/>
  <c r="CJ114" i="95" s="1"/>
  <c r="CK114" i="95" a="1"/>
  <c r="CK114" i="95" s="1"/>
  <c r="CL114" i="95" a="1"/>
  <c r="CL114" i="95" s="1"/>
  <c r="CM114" i="95" a="1"/>
  <c r="CM114" i="95" s="1"/>
  <c r="CN114" i="95" a="1"/>
  <c r="CN114" i="95" s="1"/>
  <c r="CO114" i="95" a="1"/>
  <c r="CO114" i="95" s="1"/>
  <c r="CP114" i="95" a="1"/>
  <c r="CP114" i="95" s="1"/>
  <c r="CQ114" i="95" a="1"/>
  <c r="CQ114" i="95" s="1"/>
  <c r="CR114" i="95" a="1"/>
  <c r="CR114" i="95" s="1"/>
  <c r="CS114" i="95" a="1"/>
  <c r="CS114" i="95" s="1"/>
  <c r="CT114" i="95" a="1"/>
  <c r="CT114" i="95" s="1"/>
  <c r="CU114" i="95" a="1"/>
  <c r="CU114" i="95" s="1"/>
  <c r="CV114" i="95" a="1"/>
  <c r="CV114" i="95" s="1"/>
  <c r="CW114" i="95" a="1"/>
  <c r="CW114" i="95" s="1"/>
  <c r="CX114" i="95" a="1"/>
  <c r="CX114" i="95" s="1"/>
  <c r="CY114" i="95" a="1"/>
  <c r="CY114" i="95" s="1"/>
  <c r="E115" i="95" a="1"/>
  <c r="E115" i="95" s="1"/>
  <c r="F115" i="95" a="1"/>
  <c r="F115" i="95" s="1"/>
  <c r="G115" i="95" a="1"/>
  <c r="G115" i="95" s="1"/>
  <c r="H115" i="95" a="1"/>
  <c r="H115" i="95" s="1"/>
  <c r="I115" i="95" a="1"/>
  <c r="I115" i="95" s="1"/>
  <c r="J115" i="95" a="1"/>
  <c r="J115" i="95" s="1"/>
  <c r="K115" i="95" a="1"/>
  <c r="K115" i="95" s="1"/>
  <c r="L115" i="95" a="1"/>
  <c r="L115" i="95" s="1"/>
  <c r="M115" i="95" a="1"/>
  <c r="M115" i="95" s="1"/>
  <c r="N115" i="95" a="1"/>
  <c r="N115" i="95" s="1"/>
  <c r="O115" i="95" a="1"/>
  <c r="O115" i="95" s="1"/>
  <c r="P115" i="95" a="1"/>
  <c r="P115" i="95" s="1"/>
  <c r="Q115" i="95" a="1"/>
  <c r="Q115" i="95" s="1"/>
  <c r="R115" i="95" a="1"/>
  <c r="R115" i="95" s="1"/>
  <c r="S115" i="95" a="1"/>
  <c r="S115" i="95" s="1"/>
  <c r="T115" i="95" a="1"/>
  <c r="T115" i="95" s="1"/>
  <c r="U115" i="95" a="1"/>
  <c r="U115" i="95" s="1"/>
  <c r="V115" i="95" a="1"/>
  <c r="V115" i="95" s="1"/>
  <c r="W115" i="95" a="1"/>
  <c r="W115" i="95" s="1"/>
  <c r="X115" i="95" a="1"/>
  <c r="X115" i="95" s="1"/>
  <c r="Y115" i="95" a="1"/>
  <c r="Y115" i="95" s="1"/>
  <c r="Z115" i="95" a="1"/>
  <c r="Z115" i="95" s="1"/>
  <c r="AA115" i="95" a="1"/>
  <c r="AA115" i="95" s="1"/>
  <c r="AB115" i="95" a="1"/>
  <c r="AB115" i="95" s="1"/>
  <c r="AC115" i="95" a="1"/>
  <c r="AC115" i="95" s="1"/>
  <c r="AD115" i="95" a="1"/>
  <c r="AD115" i="95" s="1"/>
  <c r="AE115" i="95" a="1"/>
  <c r="AE115" i="95" s="1"/>
  <c r="AF115" i="95" a="1"/>
  <c r="AF115" i="95" s="1"/>
  <c r="AG115" i="95" a="1"/>
  <c r="AG115" i="95" s="1"/>
  <c r="AH115" i="95" a="1"/>
  <c r="AH115" i="95" s="1"/>
  <c r="AI115" i="95" a="1"/>
  <c r="AI115" i="95" s="1"/>
  <c r="AJ115" i="95" a="1"/>
  <c r="AJ115" i="95" s="1"/>
  <c r="AK115" i="95" a="1"/>
  <c r="AK115" i="95" s="1"/>
  <c r="AL115" i="95" a="1"/>
  <c r="AL115" i="95" s="1"/>
  <c r="AM115" i="95" a="1"/>
  <c r="AM115" i="95" s="1"/>
  <c r="AN115" i="95" a="1"/>
  <c r="AN115" i="95" s="1"/>
  <c r="AO115" i="95" a="1"/>
  <c r="AO115" i="95" s="1"/>
  <c r="AP115" i="95" a="1"/>
  <c r="AP115" i="95" s="1"/>
  <c r="AQ115" i="95" a="1"/>
  <c r="AQ115" i="95" s="1"/>
  <c r="AR115" i="95" a="1"/>
  <c r="AR115" i="95" s="1"/>
  <c r="AS115" i="95" a="1"/>
  <c r="AS115" i="95" s="1"/>
  <c r="AT115" i="95" a="1"/>
  <c r="AT115" i="95" s="1"/>
  <c r="AU115" i="95" a="1"/>
  <c r="AU115" i="95" s="1"/>
  <c r="AV115" i="95" a="1"/>
  <c r="AV115" i="95" s="1"/>
  <c r="AW115" i="95" a="1"/>
  <c r="AW115" i="95" s="1"/>
  <c r="AX115" i="95" a="1"/>
  <c r="AX115" i="95" s="1"/>
  <c r="AY115" i="95" a="1"/>
  <c r="AY115" i="95" s="1"/>
  <c r="AZ115" i="95" a="1"/>
  <c r="AZ115" i="95" s="1"/>
  <c r="BA115" i="95" a="1"/>
  <c r="BA115" i="95" s="1"/>
  <c r="BB115" i="95" a="1"/>
  <c r="BB115" i="95" s="1"/>
  <c r="BC115" i="95" a="1"/>
  <c r="BC115" i="95" s="1"/>
  <c r="BD115" i="95" a="1"/>
  <c r="BD115" i="95" s="1"/>
  <c r="BE115" i="95" a="1"/>
  <c r="BE115" i="95" s="1"/>
  <c r="BF115" i="95" a="1"/>
  <c r="BF115" i="95" s="1"/>
  <c r="BG115" i="95" a="1"/>
  <c r="BG115" i="95" s="1"/>
  <c r="BH115" i="95" a="1"/>
  <c r="BH115" i="95" s="1"/>
  <c r="BI115" i="95" a="1"/>
  <c r="BI115" i="95" s="1"/>
  <c r="BJ115" i="95" a="1"/>
  <c r="BJ115" i="95" s="1"/>
  <c r="BK115" i="95" a="1"/>
  <c r="BK115" i="95" s="1"/>
  <c r="BL115" i="95" a="1"/>
  <c r="BL115" i="95" s="1"/>
  <c r="BM115" i="95" a="1"/>
  <c r="BM115" i="95" s="1"/>
  <c r="BN115" i="95" a="1"/>
  <c r="BN115" i="95" s="1"/>
  <c r="BO115" i="95" a="1"/>
  <c r="BO115" i="95" s="1"/>
  <c r="BP115" i="95" a="1"/>
  <c r="BP115" i="95" s="1"/>
  <c r="BQ115" i="95" a="1"/>
  <c r="BQ115" i="95" s="1"/>
  <c r="BR115" i="95" a="1"/>
  <c r="BR115" i="95" s="1"/>
  <c r="BS115" i="95" a="1"/>
  <c r="BS115" i="95" s="1"/>
  <c r="BT115" i="95" a="1"/>
  <c r="BT115" i="95" s="1"/>
  <c r="BU115" i="95" a="1"/>
  <c r="BU115" i="95" s="1"/>
  <c r="BV115" i="95" a="1"/>
  <c r="BV115" i="95" s="1"/>
  <c r="BW115" i="95" a="1"/>
  <c r="BW115" i="95" s="1"/>
  <c r="BX115" i="95" a="1"/>
  <c r="BX115" i="95" s="1"/>
  <c r="BY115" i="95" a="1"/>
  <c r="BY115" i="95" s="1"/>
  <c r="BZ115" i="95" a="1"/>
  <c r="BZ115" i="95" s="1"/>
  <c r="CA115" i="95" a="1"/>
  <c r="CA115" i="95" s="1"/>
  <c r="CB115" i="95" a="1"/>
  <c r="CB115" i="95" s="1"/>
  <c r="CC115" i="95" a="1"/>
  <c r="CC115" i="95" s="1"/>
  <c r="CD115" i="95" a="1"/>
  <c r="CD115" i="95" s="1"/>
  <c r="CE115" i="95" a="1"/>
  <c r="CE115" i="95" s="1"/>
  <c r="CF115" i="95" a="1"/>
  <c r="CF115" i="95" s="1"/>
  <c r="CG115" i="95" a="1"/>
  <c r="CG115" i="95" s="1"/>
  <c r="CH115" i="95" a="1"/>
  <c r="CH115" i="95" s="1"/>
  <c r="CI115" i="95" a="1"/>
  <c r="CI115" i="95" s="1"/>
  <c r="CJ115" i="95" a="1"/>
  <c r="CJ115" i="95" s="1"/>
  <c r="CK115" i="95" a="1"/>
  <c r="CK115" i="95" s="1"/>
  <c r="CL115" i="95" a="1"/>
  <c r="CL115" i="95" s="1"/>
  <c r="CM115" i="95" a="1"/>
  <c r="CM115" i="95" s="1"/>
  <c r="CN115" i="95" a="1"/>
  <c r="CN115" i="95" s="1"/>
  <c r="CO115" i="95" a="1"/>
  <c r="CO115" i="95" s="1"/>
  <c r="CP115" i="95" a="1"/>
  <c r="CP115" i="95" s="1"/>
  <c r="CQ115" i="95" a="1"/>
  <c r="CQ115" i="95" s="1"/>
  <c r="CR115" i="95" a="1"/>
  <c r="CR115" i="95" s="1"/>
  <c r="CS115" i="95" a="1"/>
  <c r="CS115" i="95" s="1"/>
  <c r="CT115" i="95" a="1"/>
  <c r="CT115" i="95" s="1"/>
  <c r="CU115" i="95" a="1"/>
  <c r="CU115" i="95" s="1"/>
  <c r="CV115" i="95" a="1"/>
  <c r="CV115" i="95" s="1"/>
  <c r="CW115" i="95" a="1"/>
  <c r="CW115" i="95" s="1"/>
  <c r="CX115" i="95" a="1"/>
  <c r="CX115" i="95" s="1"/>
  <c r="CY115" i="95" a="1"/>
  <c r="CY115" i="95" s="1"/>
  <c r="E116" i="95" a="1"/>
  <c r="E116" i="95" s="1"/>
  <c r="F116" i="95" a="1"/>
  <c r="F116" i="95" s="1"/>
  <c r="G116" i="95" a="1"/>
  <c r="G116" i="95" s="1"/>
  <c r="H116" i="95" a="1"/>
  <c r="H116" i="95" s="1"/>
  <c r="I116" i="95" a="1"/>
  <c r="I116" i="95" s="1"/>
  <c r="J116" i="95" a="1"/>
  <c r="J116" i="95" s="1"/>
  <c r="K116" i="95" a="1"/>
  <c r="K116" i="95" s="1"/>
  <c r="L116" i="95" a="1"/>
  <c r="L116" i="95" s="1"/>
  <c r="M116" i="95" a="1"/>
  <c r="M116" i="95" s="1"/>
  <c r="N116" i="95" a="1"/>
  <c r="N116" i="95" s="1"/>
  <c r="O116" i="95" a="1"/>
  <c r="O116" i="95" s="1"/>
  <c r="P116" i="95" a="1"/>
  <c r="P116" i="95" s="1"/>
  <c r="Q116" i="95" a="1"/>
  <c r="Q116" i="95" s="1"/>
  <c r="R116" i="95" a="1"/>
  <c r="R116" i="95" s="1"/>
  <c r="S116" i="95" a="1"/>
  <c r="S116" i="95" s="1"/>
  <c r="T116" i="95" a="1"/>
  <c r="T116" i="95" s="1"/>
  <c r="U116" i="95" a="1"/>
  <c r="U116" i="95" s="1"/>
  <c r="V116" i="95" a="1"/>
  <c r="V116" i="95" s="1"/>
  <c r="W116" i="95" a="1"/>
  <c r="W116" i="95" s="1"/>
  <c r="X116" i="95" a="1"/>
  <c r="X116" i="95" s="1"/>
  <c r="Y116" i="95" a="1"/>
  <c r="Y116" i="95" s="1"/>
  <c r="Z116" i="95" a="1"/>
  <c r="Z116" i="95" s="1"/>
  <c r="AA116" i="95" a="1"/>
  <c r="AA116" i="95" s="1"/>
  <c r="AB116" i="95" a="1"/>
  <c r="AB116" i="95" s="1"/>
  <c r="AC116" i="95" a="1"/>
  <c r="AC116" i="95" s="1"/>
  <c r="AD116" i="95" a="1"/>
  <c r="AD116" i="95" s="1"/>
  <c r="AE116" i="95" a="1"/>
  <c r="AE116" i="95" s="1"/>
  <c r="AF116" i="95" a="1"/>
  <c r="AF116" i="95" s="1"/>
  <c r="AG116" i="95" a="1"/>
  <c r="AG116" i="95" s="1"/>
  <c r="AH116" i="95" a="1"/>
  <c r="AH116" i="95" s="1"/>
  <c r="AI116" i="95" a="1"/>
  <c r="AI116" i="95" s="1"/>
  <c r="AJ116" i="95" a="1"/>
  <c r="AJ116" i="95" s="1"/>
  <c r="AK116" i="95" a="1"/>
  <c r="AK116" i="95" s="1"/>
  <c r="AL116" i="95" a="1"/>
  <c r="AL116" i="95" s="1"/>
  <c r="AM116" i="95" a="1"/>
  <c r="AM116" i="95" s="1"/>
  <c r="AN116" i="95" a="1"/>
  <c r="AN116" i="95" s="1"/>
  <c r="AO116" i="95" a="1"/>
  <c r="AO116" i="95" s="1"/>
  <c r="AP116" i="95" a="1"/>
  <c r="AP116" i="95" s="1"/>
  <c r="AQ116" i="95" a="1"/>
  <c r="AQ116" i="95" s="1"/>
  <c r="AR116" i="95" a="1"/>
  <c r="AR116" i="95" s="1"/>
  <c r="AS116" i="95" a="1"/>
  <c r="AS116" i="95" s="1"/>
  <c r="AT116" i="95" a="1"/>
  <c r="AT116" i="95" s="1"/>
  <c r="AU116" i="95" a="1"/>
  <c r="AU116" i="95" s="1"/>
  <c r="AV116" i="95" a="1"/>
  <c r="AV116" i="95" s="1"/>
  <c r="AW116" i="95" a="1"/>
  <c r="AW116" i="95" s="1"/>
  <c r="AX116" i="95" a="1"/>
  <c r="AX116" i="95" s="1"/>
  <c r="AY116" i="95" a="1"/>
  <c r="AY116" i="95" s="1"/>
  <c r="AZ116" i="95" a="1"/>
  <c r="AZ116" i="95" s="1"/>
  <c r="BA116" i="95" a="1"/>
  <c r="BA116" i="95" s="1"/>
  <c r="BB116" i="95" a="1"/>
  <c r="BB116" i="95" s="1"/>
  <c r="BC116" i="95" a="1"/>
  <c r="BC116" i="95" s="1"/>
  <c r="BD116" i="95" a="1"/>
  <c r="BD116" i="95" s="1"/>
  <c r="BE116" i="95" a="1"/>
  <c r="BE116" i="95" s="1"/>
  <c r="BF116" i="95" a="1"/>
  <c r="BF116" i="95" s="1"/>
  <c r="BG116" i="95" a="1"/>
  <c r="BG116" i="95" s="1"/>
  <c r="BH116" i="95" a="1"/>
  <c r="BH116" i="95" s="1"/>
  <c r="BI116" i="95" a="1"/>
  <c r="BI116" i="95" s="1"/>
  <c r="BJ116" i="95" a="1"/>
  <c r="BJ116" i="95" s="1"/>
  <c r="BK116" i="95" a="1"/>
  <c r="BK116" i="95" s="1"/>
  <c r="BL116" i="95" a="1"/>
  <c r="BL116" i="95" s="1"/>
  <c r="BM116" i="95" a="1"/>
  <c r="BM116" i="95" s="1"/>
  <c r="BN116" i="95" a="1"/>
  <c r="BN116" i="95" s="1"/>
  <c r="BO116" i="95" a="1"/>
  <c r="BO116" i="95" s="1"/>
  <c r="BP116" i="95" a="1"/>
  <c r="BP116" i="95" s="1"/>
  <c r="BQ116" i="95" a="1"/>
  <c r="BQ116" i="95" s="1"/>
  <c r="BR116" i="95" a="1"/>
  <c r="BR116" i="95" s="1"/>
  <c r="BS116" i="95" a="1"/>
  <c r="BS116" i="95" s="1"/>
  <c r="BT116" i="95" a="1"/>
  <c r="BT116" i="95" s="1"/>
  <c r="BU116" i="95" a="1"/>
  <c r="BU116" i="95" s="1"/>
  <c r="BV116" i="95" a="1"/>
  <c r="BV116" i="95" s="1"/>
  <c r="BW116" i="95" a="1"/>
  <c r="BW116" i="95" s="1"/>
  <c r="BX116" i="95" a="1"/>
  <c r="BX116" i="95" s="1"/>
  <c r="BY116" i="95" a="1"/>
  <c r="BY116" i="95" s="1"/>
  <c r="BZ116" i="95" a="1"/>
  <c r="BZ116" i="95" s="1"/>
  <c r="CA116" i="95" a="1"/>
  <c r="CA116" i="95" s="1"/>
  <c r="CB116" i="95" a="1"/>
  <c r="CB116" i="95" s="1"/>
  <c r="CC116" i="95" a="1"/>
  <c r="CC116" i="95" s="1"/>
  <c r="CD116" i="95" a="1"/>
  <c r="CD116" i="95" s="1"/>
  <c r="CE116" i="95" a="1"/>
  <c r="CE116" i="95" s="1"/>
  <c r="CF116" i="95" a="1"/>
  <c r="CF116" i="95" s="1"/>
  <c r="CG116" i="95" a="1"/>
  <c r="CG116" i="95" s="1"/>
  <c r="CH116" i="95" a="1"/>
  <c r="CH116" i="95" s="1"/>
  <c r="CI116" i="95" a="1"/>
  <c r="CI116" i="95" s="1"/>
  <c r="CJ116" i="95" a="1"/>
  <c r="CJ116" i="95" s="1"/>
  <c r="CK116" i="95" a="1"/>
  <c r="CK116" i="95" s="1"/>
  <c r="CL116" i="95" a="1"/>
  <c r="CL116" i="95" s="1"/>
  <c r="CM116" i="95" a="1"/>
  <c r="CM116" i="95" s="1"/>
  <c r="CN116" i="95" a="1"/>
  <c r="CN116" i="95" s="1"/>
  <c r="CO116" i="95" a="1"/>
  <c r="CO116" i="95" s="1"/>
  <c r="CP116" i="95" a="1"/>
  <c r="CP116" i="95" s="1"/>
  <c r="CQ116" i="95" a="1"/>
  <c r="CQ116" i="95" s="1"/>
  <c r="CR116" i="95" a="1"/>
  <c r="CR116" i="95" s="1"/>
  <c r="CS116" i="95" a="1"/>
  <c r="CS116" i="95" s="1"/>
  <c r="CT116" i="95" a="1"/>
  <c r="CT116" i="95" s="1"/>
  <c r="CU116" i="95" a="1"/>
  <c r="CU116" i="95" s="1"/>
  <c r="CV116" i="95" a="1"/>
  <c r="CV116" i="95" s="1"/>
  <c r="CW116" i="95" a="1"/>
  <c r="CW116" i="95" s="1"/>
  <c r="CX116" i="95" a="1"/>
  <c r="CX116" i="95" s="1"/>
  <c r="CY116" i="95" a="1"/>
  <c r="CY116" i="95" s="1"/>
  <c r="E117" i="95" a="1"/>
  <c r="E117" i="95" s="1"/>
  <c r="F117" i="95" a="1"/>
  <c r="F117" i="95" s="1"/>
  <c r="G117" i="95" a="1"/>
  <c r="G117" i="95" s="1"/>
  <c r="H117" i="95" a="1"/>
  <c r="H117" i="95" s="1"/>
  <c r="I117" i="95" a="1"/>
  <c r="I117" i="95" s="1"/>
  <c r="J117" i="95" a="1"/>
  <c r="J117" i="95" s="1"/>
  <c r="K117" i="95" a="1"/>
  <c r="K117" i="95" s="1"/>
  <c r="L117" i="95" a="1"/>
  <c r="L117" i="95" s="1"/>
  <c r="M117" i="95" a="1"/>
  <c r="M117" i="95" s="1"/>
  <c r="N117" i="95" a="1"/>
  <c r="N117" i="95" s="1"/>
  <c r="O117" i="95" a="1"/>
  <c r="O117" i="95" s="1"/>
  <c r="P117" i="95" a="1"/>
  <c r="P117" i="95" s="1"/>
  <c r="Q117" i="95" a="1"/>
  <c r="Q117" i="95" s="1"/>
  <c r="R117" i="95" a="1"/>
  <c r="R117" i="95" s="1"/>
  <c r="S117" i="95" a="1"/>
  <c r="S117" i="95" s="1"/>
  <c r="T117" i="95" a="1"/>
  <c r="T117" i="95" s="1"/>
  <c r="U117" i="95" a="1"/>
  <c r="U117" i="95" s="1"/>
  <c r="V117" i="95" a="1"/>
  <c r="V117" i="95" s="1"/>
  <c r="W117" i="95" a="1"/>
  <c r="W117" i="95" s="1"/>
  <c r="X117" i="95" a="1"/>
  <c r="X117" i="95" s="1"/>
  <c r="Y117" i="95" a="1"/>
  <c r="Y117" i="95" s="1"/>
  <c r="Z117" i="95" a="1"/>
  <c r="Z117" i="95" s="1"/>
  <c r="AA117" i="95" a="1"/>
  <c r="AA117" i="95" s="1"/>
  <c r="AB117" i="95" a="1"/>
  <c r="AB117" i="95" s="1"/>
  <c r="AC117" i="95" a="1"/>
  <c r="AC117" i="95" s="1"/>
  <c r="AD117" i="95" a="1"/>
  <c r="AD117" i="95" s="1"/>
  <c r="AE117" i="95" a="1"/>
  <c r="AE117" i="95" s="1"/>
  <c r="AF117" i="95" a="1"/>
  <c r="AF117" i="95" s="1"/>
  <c r="AG117" i="95" a="1"/>
  <c r="AG117" i="95" s="1"/>
  <c r="AH117" i="95" a="1"/>
  <c r="AH117" i="95" s="1"/>
  <c r="AI117" i="95" a="1"/>
  <c r="AI117" i="95" s="1"/>
  <c r="AJ117" i="95" a="1"/>
  <c r="AJ117" i="95" s="1"/>
  <c r="AK117" i="95" a="1"/>
  <c r="AK117" i="95" s="1"/>
  <c r="AL117" i="95" a="1"/>
  <c r="AL117" i="95" s="1"/>
  <c r="AM117" i="95" a="1"/>
  <c r="AM117" i="95" s="1"/>
  <c r="AN117" i="95" a="1"/>
  <c r="AN117" i="95" s="1"/>
  <c r="AO117" i="95" a="1"/>
  <c r="AO117" i="95" s="1"/>
  <c r="AP117" i="95" a="1"/>
  <c r="AP117" i="95" s="1"/>
  <c r="AQ117" i="95" a="1"/>
  <c r="AQ117" i="95" s="1"/>
  <c r="AR117" i="95" a="1"/>
  <c r="AR117" i="95" s="1"/>
  <c r="AS117" i="95" a="1"/>
  <c r="AS117" i="95" s="1"/>
  <c r="AT117" i="95" a="1"/>
  <c r="AT117" i="95" s="1"/>
  <c r="AU117" i="95" a="1"/>
  <c r="AU117" i="95" s="1"/>
  <c r="AV117" i="95" a="1"/>
  <c r="AV117" i="95" s="1"/>
  <c r="AW117" i="95" a="1"/>
  <c r="AW117" i="95" s="1"/>
  <c r="AX117" i="95" a="1"/>
  <c r="AX117" i="95" s="1"/>
  <c r="AY117" i="95" a="1"/>
  <c r="AY117" i="95" s="1"/>
  <c r="AZ117" i="95" a="1"/>
  <c r="AZ117" i="95" s="1"/>
  <c r="BA117" i="95" a="1"/>
  <c r="BA117" i="95" s="1"/>
  <c r="BB117" i="95" a="1"/>
  <c r="BB117" i="95" s="1"/>
  <c r="BC117" i="95" a="1"/>
  <c r="BC117" i="95" s="1"/>
  <c r="BD117" i="95" a="1"/>
  <c r="BD117" i="95" s="1"/>
  <c r="BE117" i="95" a="1"/>
  <c r="BE117" i="95" s="1"/>
  <c r="BF117" i="95" a="1"/>
  <c r="BF117" i="95" s="1"/>
  <c r="BG117" i="95" a="1"/>
  <c r="BG117" i="95" s="1"/>
  <c r="BH117" i="95" a="1"/>
  <c r="BH117" i="95" s="1"/>
  <c r="BI117" i="95" a="1"/>
  <c r="BI117" i="95" s="1"/>
  <c r="BJ117" i="95" a="1"/>
  <c r="BJ117" i="95" s="1"/>
  <c r="BK117" i="95" a="1"/>
  <c r="BK117" i="95" s="1"/>
  <c r="BL117" i="95" a="1"/>
  <c r="BL117" i="95" s="1"/>
  <c r="BM117" i="95" a="1"/>
  <c r="BM117" i="95" s="1"/>
  <c r="BN117" i="95" a="1"/>
  <c r="BN117" i="95" s="1"/>
  <c r="BO117" i="95" a="1"/>
  <c r="BO117" i="95" s="1"/>
  <c r="BP117" i="95" a="1"/>
  <c r="BP117" i="95" s="1"/>
  <c r="BQ117" i="95" a="1"/>
  <c r="BQ117" i="95" s="1"/>
  <c r="BR117" i="95" a="1"/>
  <c r="BR117" i="95" s="1"/>
  <c r="BS117" i="95" a="1"/>
  <c r="BS117" i="95" s="1"/>
  <c r="BT117" i="95" a="1"/>
  <c r="BT117" i="95" s="1"/>
  <c r="BU117" i="95" a="1"/>
  <c r="BU117" i="95" s="1"/>
  <c r="BV117" i="95" a="1"/>
  <c r="BV117" i="95" s="1"/>
  <c r="BW117" i="95" a="1"/>
  <c r="BW117" i="95" s="1"/>
  <c r="BX117" i="95" a="1"/>
  <c r="BX117" i="95" s="1"/>
  <c r="BY117" i="95" a="1"/>
  <c r="BY117" i="95" s="1"/>
  <c r="BZ117" i="95" a="1"/>
  <c r="BZ117" i="95" s="1"/>
  <c r="CA117" i="95" a="1"/>
  <c r="CA117" i="95" s="1"/>
  <c r="CB117" i="95" a="1"/>
  <c r="CB117" i="95" s="1"/>
  <c r="CC117" i="95" a="1"/>
  <c r="CC117" i="95" s="1"/>
  <c r="CD117" i="95" a="1"/>
  <c r="CD117" i="95" s="1"/>
  <c r="CE117" i="95" a="1"/>
  <c r="CE117" i="95" s="1"/>
  <c r="CF117" i="95" a="1"/>
  <c r="CF117" i="95" s="1"/>
  <c r="CG117" i="95" a="1"/>
  <c r="CG117" i="95" s="1"/>
  <c r="CH117" i="95" a="1"/>
  <c r="CH117" i="95" s="1"/>
  <c r="CI117" i="95" a="1"/>
  <c r="CI117" i="95" s="1"/>
  <c r="CJ117" i="95" a="1"/>
  <c r="CJ117" i="95" s="1"/>
  <c r="CK117" i="95" a="1"/>
  <c r="CK117" i="95" s="1"/>
  <c r="CL117" i="95" a="1"/>
  <c r="CL117" i="95" s="1"/>
  <c r="CM117" i="95" a="1"/>
  <c r="CM117" i="95" s="1"/>
  <c r="CN117" i="95" a="1"/>
  <c r="CN117" i="95" s="1"/>
  <c r="CO117" i="95" a="1"/>
  <c r="CO117" i="95" s="1"/>
  <c r="CP117" i="95" a="1"/>
  <c r="CP117" i="95" s="1"/>
  <c r="CQ117" i="95" a="1"/>
  <c r="CQ117" i="95" s="1"/>
  <c r="CR117" i="95" a="1"/>
  <c r="CR117" i="95" s="1"/>
  <c r="CS117" i="95" a="1"/>
  <c r="CS117" i="95" s="1"/>
  <c r="CT117" i="95" a="1"/>
  <c r="CT117" i="95" s="1"/>
  <c r="CU117" i="95" a="1"/>
  <c r="CU117" i="95" s="1"/>
  <c r="CV117" i="95" a="1"/>
  <c r="CV117" i="95" s="1"/>
  <c r="CW117" i="95" a="1"/>
  <c r="CW117" i="95" s="1"/>
  <c r="CX117" i="95" a="1"/>
  <c r="CX117" i="95" s="1"/>
  <c r="CY117" i="95" a="1"/>
  <c r="CY117" i="95" s="1"/>
  <c r="E118" i="95" a="1"/>
  <c r="E118" i="95" s="1"/>
  <c r="F118" i="95" a="1"/>
  <c r="F118" i="95" s="1"/>
  <c r="G118" i="95" a="1"/>
  <c r="G118" i="95" s="1"/>
  <c r="H118" i="95" a="1"/>
  <c r="H118" i="95" s="1"/>
  <c r="I118" i="95" a="1"/>
  <c r="I118" i="95" s="1"/>
  <c r="J118" i="95" a="1"/>
  <c r="J118" i="95" s="1"/>
  <c r="K118" i="95" a="1"/>
  <c r="K118" i="95" s="1"/>
  <c r="L118" i="95" a="1"/>
  <c r="L118" i="95" s="1"/>
  <c r="M118" i="95" a="1"/>
  <c r="M118" i="95" s="1"/>
  <c r="N118" i="95" a="1"/>
  <c r="N118" i="95" s="1"/>
  <c r="O118" i="95" a="1"/>
  <c r="O118" i="95" s="1"/>
  <c r="P118" i="95" a="1"/>
  <c r="P118" i="95" s="1"/>
  <c r="Q118" i="95" a="1"/>
  <c r="Q118" i="95" s="1"/>
  <c r="R118" i="95" a="1"/>
  <c r="R118" i="95" s="1"/>
  <c r="S118" i="95" a="1"/>
  <c r="S118" i="95" s="1"/>
  <c r="T118" i="95" a="1"/>
  <c r="T118" i="95" s="1"/>
  <c r="U118" i="95" a="1"/>
  <c r="U118" i="95" s="1"/>
  <c r="V118" i="95" a="1"/>
  <c r="V118" i="95" s="1"/>
  <c r="W118" i="95" a="1"/>
  <c r="W118" i="95" s="1"/>
  <c r="X118" i="95" a="1"/>
  <c r="X118" i="95" s="1"/>
  <c r="Y118" i="95" a="1"/>
  <c r="Y118" i="95" s="1"/>
  <c r="Z118" i="95" a="1"/>
  <c r="Z118" i="95" s="1"/>
  <c r="AA118" i="95" a="1"/>
  <c r="AA118" i="95" s="1"/>
  <c r="AB118" i="95" a="1"/>
  <c r="AB118" i="95" s="1"/>
  <c r="AC118" i="95" a="1"/>
  <c r="AC118" i="95" s="1"/>
  <c r="AD118" i="95" a="1"/>
  <c r="AD118" i="95" s="1"/>
  <c r="AE118" i="95" a="1"/>
  <c r="AE118" i="95" s="1"/>
  <c r="AF118" i="95" a="1"/>
  <c r="AF118" i="95" s="1"/>
  <c r="AG118" i="95" a="1"/>
  <c r="AG118" i="95" s="1"/>
  <c r="AH118" i="95" a="1"/>
  <c r="AH118" i="95" s="1"/>
  <c r="AI118" i="95" a="1"/>
  <c r="AI118" i="95" s="1"/>
  <c r="AJ118" i="95" a="1"/>
  <c r="AJ118" i="95" s="1"/>
  <c r="AK118" i="95" a="1"/>
  <c r="AK118" i="95" s="1"/>
  <c r="AL118" i="95" a="1"/>
  <c r="AL118" i="95" s="1"/>
  <c r="AM118" i="95" a="1"/>
  <c r="AM118" i="95" s="1"/>
  <c r="AN118" i="95" a="1"/>
  <c r="AN118" i="95" s="1"/>
  <c r="AO118" i="95" a="1"/>
  <c r="AO118" i="95" s="1"/>
  <c r="AP118" i="95" a="1"/>
  <c r="AP118" i="95" s="1"/>
  <c r="AQ118" i="95" a="1"/>
  <c r="AQ118" i="95" s="1"/>
  <c r="AR118" i="95" a="1"/>
  <c r="AR118" i="95" s="1"/>
  <c r="AS118" i="95" a="1"/>
  <c r="AS118" i="95" s="1"/>
  <c r="AT118" i="95" a="1"/>
  <c r="AT118" i="95" s="1"/>
  <c r="AU118" i="95" a="1"/>
  <c r="AU118" i="95" s="1"/>
  <c r="AV118" i="95" a="1"/>
  <c r="AV118" i="95" s="1"/>
  <c r="AW118" i="95" a="1"/>
  <c r="AW118" i="95" s="1"/>
  <c r="AX118" i="95" a="1"/>
  <c r="AX118" i="95" s="1"/>
  <c r="AY118" i="95" a="1"/>
  <c r="AY118" i="95" s="1"/>
  <c r="AZ118" i="95" a="1"/>
  <c r="AZ118" i="95" s="1"/>
  <c r="BA118" i="95" a="1"/>
  <c r="BA118" i="95" s="1"/>
  <c r="BB118" i="95" a="1"/>
  <c r="BB118" i="95" s="1"/>
  <c r="BC118" i="95" a="1"/>
  <c r="BC118" i="95" s="1"/>
  <c r="BD118" i="95" a="1"/>
  <c r="BD118" i="95" s="1"/>
  <c r="BE118" i="95" a="1"/>
  <c r="BE118" i="95" s="1"/>
  <c r="BF118" i="95" a="1"/>
  <c r="BF118" i="95" s="1"/>
  <c r="BG118" i="95" a="1"/>
  <c r="BG118" i="95" s="1"/>
  <c r="BH118" i="95" a="1"/>
  <c r="BH118" i="95" s="1"/>
  <c r="BI118" i="95" a="1"/>
  <c r="BI118" i="95" s="1"/>
  <c r="BJ118" i="95" a="1"/>
  <c r="BJ118" i="95" s="1"/>
  <c r="BK118" i="95" a="1"/>
  <c r="BK118" i="95" s="1"/>
  <c r="BL118" i="95" a="1"/>
  <c r="BL118" i="95" s="1"/>
  <c r="BM118" i="95" a="1"/>
  <c r="BM118" i="95" s="1"/>
  <c r="BN118" i="95" a="1"/>
  <c r="BN118" i="95" s="1"/>
  <c r="BO118" i="95" a="1"/>
  <c r="BO118" i="95" s="1"/>
  <c r="BP118" i="95" a="1"/>
  <c r="BP118" i="95" s="1"/>
  <c r="BQ118" i="95" a="1"/>
  <c r="BQ118" i="95" s="1"/>
  <c r="BR118" i="95" a="1"/>
  <c r="BR118" i="95" s="1"/>
  <c r="BS118" i="95" a="1"/>
  <c r="BS118" i="95" s="1"/>
  <c r="BT118" i="95" a="1"/>
  <c r="BT118" i="95" s="1"/>
  <c r="BU118" i="95" a="1"/>
  <c r="BU118" i="95" s="1"/>
  <c r="BV118" i="95" a="1"/>
  <c r="BV118" i="95" s="1"/>
  <c r="BW118" i="95" a="1"/>
  <c r="BW118" i="95" s="1"/>
  <c r="BX118" i="95" a="1"/>
  <c r="BX118" i="95" s="1"/>
  <c r="BY118" i="95" a="1"/>
  <c r="BY118" i="95" s="1"/>
  <c r="BZ118" i="95" a="1"/>
  <c r="BZ118" i="95" s="1"/>
  <c r="CA118" i="95" a="1"/>
  <c r="CA118" i="95" s="1"/>
  <c r="CB118" i="95" a="1"/>
  <c r="CB118" i="95" s="1"/>
  <c r="CC118" i="95" a="1"/>
  <c r="CC118" i="95" s="1"/>
  <c r="CD118" i="95" a="1"/>
  <c r="CD118" i="95" s="1"/>
  <c r="CE118" i="95" a="1"/>
  <c r="CE118" i="95" s="1"/>
  <c r="CF118" i="95" a="1"/>
  <c r="CF118" i="95" s="1"/>
  <c r="CG118" i="95" a="1"/>
  <c r="CG118" i="95" s="1"/>
  <c r="CH118" i="95" a="1"/>
  <c r="CH118" i="95" s="1"/>
  <c r="CI118" i="95" a="1"/>
  <c r="CI118" i="95" s="1"/>
  <c r="CJ118" i="95" a="1"/>
  <c r="CJ118" i="95" s="1"/>
  <c r="CK118" i="95" a="1"/>
  <c r="CK118" i="95" s="1"/>
  <c r="CL118" i="95" a="1"/>
  <c r="CL118" i="95" s="1"/>
  <c r="CM118" i="95" a="1"/>
  <c r="CM118" i="95" s="1"/>
  <c r="CN118" i="95" a="1"/>
  <c r="CN118" i="95" s="1"/>
  <c r="CO118" i="95" a="1"/>
  <c r="CO118" i="95" s="1"/>
  <c r="CP118" i="95" a="1"/>
  <c r="CP118" i="95" s="1"/>
  <c r="CQ118" i="95" a="1"/>
  <c r="CQ118" i="95" s="1"/>
  <c r="CR118" i="95" a="1"/>
  <c r="CR118" i="95" s="1"/>
  <c r="CS118" i="95" a="1"/>
  <c r="CS118" i="95" s="1"/>
  <c r="CT118" i="95" a="1"/>
  <c r="CT118" i="95" s="1"/>
  <c r="CU118" i="95" a="1"/>
  <c r="CU118" i="95" s="1"/>
  <c r="CV118" i="95" a="1"/>
  <c r="CV118" i="95" s="1"/>
  <c r="CW118" i="95" a="1"/>
  <c r="CW118" i="95" s="1"/>
  <c r="CX118" i="95" a="1"/>
  <c r="CX118" i="95" s="1"/>
  <c r="CY118" i="95" a="1"/>
  <c r="CY118" i="95" s="1"/>
  <c r="E119" i="95" a="1"/>
  <c r="E119" i="95" s="1"/>
  <c r="F119" i="95" a="1"/>
  <c r="F119" i="95" s="1"/>
  <c r="G119" i="95" a="1"/>
  <c r="G119" i="95" s="1"/>
  <c r="H119" i="95" a="1"/>
  <c r="H119" i="95" s="1"/>
  <c r="I119" i="95" a="1"/>
  <c r="I119" i="95" s="1"/>
  <c r="J119" i="95" a="1"/>
  <c r="J119" i="95" s="1"/>
  <c r="K119" i="95" a="1"/>
  <c r="K119" i="95" s="1"/>
  <c r="L119" i="95" a="1"/>
  <c r="L119" i="95" s="1"/>
  <c r="M119" i="95" a="1"/>
  <c r="M119" i="95" s="1"/>
  <c r="N119" i="95" a="1"/>
  <c r="N119" i="95" s="1"/>
  <c r="O119" i="95" a="1"/>
  <c r="O119" i="95" s="1"/>
  <c r="P119" i="95" a="1"/>
  <c r="P119" i="95" s="1"/>
  <c r="Q119" i="95" a="1"/>
  <c r="Q119" i="95" s="1"/>
  <c r="R119" i="95" a="1"/>
  <c r="R119" i="95" s="1"/>
  <c r="S119" i="95" a="1"/>
  <c r="S119" i="95" s="1"/>
  <c r="T119" i="95" a="1"/>
  <c r="T119" i="95" s="1"/>
  <c r="U119" i="95" a="1"/>
  <c r="U119" i="95" s="1"/>
  <c r="V119" i="95" a="1"/>
  <c r="V119" i="95" s="1"/>
  <c r="W119" i="95" a="1"/>
  <c r="W119" i="95" s="1"/>
  <c r="X119" i="95" a="1"/>
  <c r="X119" i="95" s="1"/>
  <c r="Y119" i="95" a="1"/>
  <c r="Y119" i="95" s="1"/>
  <c r="Z119" i="95" a="1"/>
  <c r="Z119" i="95" s="1"/>
  <c r="AA119" i="95" a="1"/>
  <c r="AA119" i="95" s="1"/>
  <c r="AB119" i="95" a="1"/>
  <c r="AB119" i="95" s="1"/>
  <c r="AC119" i="95" a="1"/>
  <c r="AC119" i="95" s="1"/>
  <c r="AD119" i="95" a="1"/>
  <c r="AD119" i="95" s="1"/>
  <c r="AE119" i="95" a="1"/>
  <c r="AE119" i="95" s="1"/>
  <c r="AF119" i="95" a="1"/>
  <c r="AF119" i="95" s="1"/>
  <c r="AG119" i="95" a="1"/>
  <c r="AG119" i="95" s="1"/>
  <c r="AH119" i="95" a="1"/>
  <c r="AH119" i="95" s="1"/>
  <c r="AI119" i="95" a="1"/>
  <c r="AI119" i="95" s="1"/>
  <c r="AJ119" i="95" a="1"/>
  <c r="AJ119" i="95" s="1"/>
  <c r="AK119" i="95" a="1"/>
  <c r="AK119" i="95" s="1"/>
  <c r="AL119" i="95" a="1"/>
  <c r="AL119" i="95" s="1"/>
  <c r="AM119" i="95" a="1"/>
  <c r="AM119" i="95" s="1"/>
  <c r="AN119" i="95" a="1"/>
  <c r="AN119" i="95" s="1"/>
  <c r="AO119" i="95" a="1"/>
  <c r="AO119" i="95" s="1"/>
  <c r="AP119" i="95" a="1"/>
  <c r="AP119" i="95" s="1"/>
  <c r="AQ119" i="95" a="1"/>
  <c r="AQ119" i="95" s="1"/>
  <c r="AR119" i="95" a="1"/>
  <c r="AR119" i="95" s="1"/>
  <c r="AS119" i="95" a="1"/>
  <c r="AS119" i="95" s="1"/>
  <c r="AT119" i="95" a="1"/>
  <c r="AT119" i="95" s="1"/>
  <c r="AU119" i="95" a="1"/>
  <c r="AU119" i="95" s="1"/>
  <c r="AV119" i="95" a="1"/>
  <c r="AV119" i="95" s="1"/>
  <c r="AW119" i="95" a="1"/>
  <c r="AW119" i="95" s="1"/>
  <c r="AX119" i="95" a="1"/>
  <c r="AX119" i="95" s="1"/>
  <c r="AY119" i="95" a="1"/>
  <c r="AY119" i="95" s="1"/>
  <c r="AZ119" i="95" a="1"/>
  <c r="AZ119" i="95" s="1"/>
  <c r="BA119" i="95" a="1"/>
  <c r="BA119" i="95" s="1"/>
  <c r="BB119" i="95" a="1"/>
  <c r="BB119" i="95" s="1"/>
  <c r="BC119" i="95" a="1"/>
  <c r="BC119" i="95" s="1"/>
  <c r="BD119" i="95" a="1"/>
  <c r="BD119" i="95" s="1"/>
  <c r="BE119" i="95" a="1"/>
  <c r="BE119" i="95" s="1"/>
  <c r="BF119" i="95" a="1"/>
  <c r="BF119" i="95" s="1"/>
  <c r="BG119" i="95" a="1"/>
  <c r="BG119" i="95" s="1"/>
  <c r="BH119" i="95" a="1"/>
  <c r="BH119" i="95" s="1"/>
  <c r="BI119" i="95" a="1"/>
  <c r="BI119" i="95" s="1"/>
  <c r="BJ119" i="95" a="1"/>
  <c r="BJ119" i="95" s="1"/>
  <c r="BK119" i="95" a="1"/>
  <c r="BK119" i="95" s="1"/>
  <c r="BL119" i="95" a="1"/>
  <c r="BL119" i="95" s="1"/>
  <c r="BM119" i="95" a="1"/>
  <c r="BM119" i="95" s="1"/>
  <c r="BN119" i="95" a="1"/>
  <c r="BN119" i="95" s="1"/>
  <c r="BO119" i="95" a="1"/>
  <c r="BO119" i="95" s="1"/>
  <c r="BP119" i="95" a="1"/>
  <c r="BP119" i="95" s="1"/>
  <c r="BQ119" i="95" a="1"/>
  <c r="BQ119" i="95" s="1"/>
  <c r="BR119" i="95" a="1"/>
  <c r="BR119" i="95" s="1"/>
  <c r="BS119" i="95" a="1"/>
  <c r="BS119" i="95" s="1"/>
  <c r="BT119" i="95" a="1"/>
  <c r="BT119" i="95" s="1"/>
  <c r="BU119" i="95" a="1"/>
  <c r="BU119" i="95" s="1"/>
  <c r="BV119" i="95" a="1"/>
  <c r="BV119" i="95" s="1"/>
  <c r="BW119" i="95" a="1"/>
  <c r="BW119" i="95" s="1"/>
  <c r="BX119" i="95" a="1"/>
  <c r="BX119" i="95" s="1"/>
  <c r="BY119" i="95" a="1"/>
  <c r="BY119" i="95" s="1"/>
  <c r="BZ119" i="95" a="1"/>
  <c r="BZ119" i="95" s="1"/>
  <c r="CA119" i="95" a="1"/>
  <c r="CA119" i="95" s="1"/>
  <c r="CB119" i="95" a="1"/>
  <c r="CB119" i="95" s="1"/>
  <c r="CC119" i="95" a="1"/>
  <c r="CC119" i="95" s="1"/>
  <c r="CD119" i="95" a="1"/>
  <c r="CD119" i="95" s="1"/>
  <c r="CE119" i="95" a="1"/>
  <c r="CE119" i="95" s="1"/>
  <c r="CF119" i="95" a="1"/>
  <c r="CF119" i="95" s="1"/>
  <c r="CG119" i="95" a="1"/>
  <c r="CG119" i="95" s="1"/>
  <c r="CH119" i="95" a="1"/>
  <c r="CH119" i="95" s="1"/>
  <c r="CI119" i="95" a="1"/>
  <c r="CI119" i="95" s="1"/>
  <c r="CJ119" i="95" a="1"/>
  <c r="CJ119" i="95" s="1"/>
  <c r="CK119" i="95" a="1"/>
  <c r="CK119" i="95" s="1"/>
  <c r="CL119" i="95" a="1"/>
  <c r="CL119" i="95" s="1"/>
  <c r="CM119" i="95" a="1"/>
  <c r="CM119" i="95" s="1"/>
  <c r="CN119" i="95" a="1"/>
  <c r="CN119" i="95" s="1"/>
  <c r="CO119" i="95" a="1"/>
  <c r="CO119" i="95" s="1"/>
  <c r="CP119" i="95" a="1"/>
  <c r="CP119" i="95" s="1"/>
  <c r="CQ119" i="95" a="1"/>
  <c r="CQ119" i="95" s="1"/>
  <c r="CR119" i="95" a="1"/>
  <c r="CR119" i="95" s="1"/>
  <c r="CS119" i="95" a="1"/>
  <c r="CS119" i="95" s="1"/>
  <c r="CT119" i="95" a="1"/>
  <c r="CT119" i="95" s="1"/>
  <c r="CU119" i="95" a="1"/>
  <c r="CU119" i="95" s="1"/>
  <c r="CV119" i="95" a="1"/>
  <c r="CV119" i="95" s="1"/>
  <c r="CW119" i="95" a="1"/>
  <c r="CW119" i="95" s="1"/>
  <c r="CX119" i="95" a="1"/>
  <c r="CX119" i="95" s="1"/>
  <c r="CY119" i="95" a="1"/>
  <c r="CY119" i="95" s="1"/>
  <c r="E120" i="95" a="1"/>
  <c r="E120" i="95" s="1"/>
  <c r="F120" i="95" a="1"/>
  <c r="F120" i="95" s="1"/>
  <c r="G120" i="95" a="1"/>
  <c r="G120" i="95" s="1"/>
  <c r="H120" i="95" a="1"/>
  <c r="H120" i="95" s="1"/>
  <c r="I120" i="95" a="1"/>
  <c r="I120" i="95" s="1"/>
  <c r="J120" i="95" a="1"/>
  <c r="J120" i="95" s="1"/>
  <c r="K120" i="95" a="1"/>
  <c r="K120" i="95" s="1"/>
  <c r="L120" i="95" a="1"/>
  <c r="L120" i="95" s="1"/>
  <c r="M120" i="95" a="1"/>
  <c r="M120" i="95" s="1"/>
  <c r="N120" i="95" a="1"/>
  <c r="N120" i="95" s="1"/>
  <c r="O120" i="95" a="1"/>
  <c r="O120" i="95" s="1"/>
  <c r="P120" i="95" a="1"/>
  <c r="P120" i="95" s="1"/>
  <c r="Q120" i="95" a="1"/>
  <c r="Q120" i="95" s="1"/>
  <c r="R120" i="95" a="1"/>
  <c r="R120" i="95" s="1"/>
  <c r="S120" i="95" a="1"/>
  <c r="S120" i="95" s="1"/>
  <c r="T120" i="95" a="1"/>
  <c r="T120" i="95" s="1"/>
  <c r="U120" i="95" a="1"/>
  <c r="U120" i="95" s="1"/>
  <c r="V120" i="95" a="1"/>
  <c r="V120" i="95" s="1"/>
  <c r="W120" i="95" a="1"/>
  <c r="W120" i="95" s="1"/>
  <c r="X120" i="95" a="1"/>
  <c r="X120" i="95" s="1"/>
  <c r="Y120" i="95" a="1"/>
  <c r="Y120" i="95" s="1"/>
  <c r="Z120" i="95" a="1"/>
  <c r="Z120" i="95" s="1"/>
  <c r="AA120" i="95" a="1"/>
  <c r="AA120" i="95" s="1"/>
  <c r="AB120" i="95" a="1"/>
  <c r="AB120" i="95" s="1"/>
  <c r="AC120" i="95" a="1"/>
  <c r="AC120" i="95" s="1"/>
  <c r="AD120" i="95" a="1"/>
  <c r="AD120" i="95" s="1"/>
  <c r="AE120" i="95" a="1"/>
  <c r="AE120" i="95" s="1"/>
  <c r="AF120" i="95" a="1"/>
  <c r="AF120" i="95" s="1"/>
  <c r="AG120" i="95" a="1"/>
  <c r="AG120" i="95" s="1"/>
  <c r="AH120" i="95" a="1"/>
  <c r="AH120" i="95" s="1"/>
  <c r="AI120" i="95" a="1"/>
  <c r="AI120" i="95" s="1"/>
  <c r="AJ120" i="95" a="1"/>
  <c r="AJ120" i="95" s="1"/>
  <c r="AK120" i="95" a="1"/>
  <c r="AK120" i="95" s="1"/>
  <c r="AL120" i="95" a="1"/>
  <c r="AL120" i="95" s="1"/>
  <c r="AM120" i="95" a="1"/>
  <c r="AM120" i="95" s="1"/>
  <c r="AN120" i="95" a="1"/>
  <c r="AN120" i="95" s="1"/>
  <c r="AO120" i="95" a="1"/>
  <c r="AO120" i="95" s="1"/>
  <c r="AP120" i="95" a="1"/>
  <c r="AP120" i="95" s="1"/>
  <c r="AQ120" i="95" a="1"/>
  <c r="AQ120" i="95" s="1"/>
  <c r="AR120" i="95" a="1"/>
  <c r="AR120" i="95" s="1"/>
  <c r="AS120" i="95" a="1"/>
  <c r="AS120" i="95" s="1"/>
  <c r="AT120" i="95" a="1"/>
  <c r="AT120" i="95" s="1"/>
  <c r="AU120" i="95" a="1"/>
  <c r="AU120" i="95" s="1"/>
  <c r="AV120" i="95" a="1"/>
  <c r="AV120" i="95" s="1"/>
  <c r="AW120" i="95" a="1"/>
  <c r="AW120" i="95" s="1"/>
  <c r="AX120" i="95" a="1"/>
  <c r="AX120" i="95" s="1"/>
  <c r="AY120" i="95" a="1"/>
  <c r="AY120" i="95" s="1"/>
  <c r="AZ120" i="95" a="1"/>
  <c r="AZ120" i="95" s="1"/>
  <c r="BA120" i="95" a="1"/>
  <c r="BA120" i="95" s="1"/>
  <c r="BB120" i="95" a="1"/>
  <c r="BB120" i="95" s="1"/>
  <c r="BC120" i="95" a="1"/>
  <c r="BC120" i="95" s="1"/>
  <c r="BD120" i="95" a="1"/>
  <c r="BD120" i="95" s="1"/>
  <c r="BE120" i="95" a="1"/>
  <c r="BE120" i="95" s="1"/>
  <c r="BF120" i="95" a="1"/>
  <c r="BF120" i="95" s="1"/>
  <c r="BG120" i="95" a="1"/>
  <c r="BG120" i="95" s="1"/>
  <c r="BH120" i="95" a="1"/>
  <c r="BH120" i="95" s="1"/>
  <c r="BI120" i="95" a="1"/>
  <c r="BI120" i="95" s="1"/>
  <c r="BJ120" i="95" a="1"/>
  <c r="BJ120" i="95" s="1"/>
  <c r="BK120" i="95" a="1"/>
  <c r="BK120" i="95" s="1"/>
  <c r="BL120" i="95" a="1"/>
  <c r="BL120" i="95" s="1"/>
  <c r="BM120" i="95" a="1"/>
  <c r="BM120" i="95" s="1"/>
  <c r="BN120" i="95" a="1"/>
  <c r="BN120" i="95" s="1"/>
  <c r="BO120" i="95" a="1"/>
  <c r="BO120" i="95" s="1"/>
  <c r="BP120" i="95" a="1"/>
  <c r="BP120" i="95" s="1"/>
  <c r="BQ120" i="95" a="1"/>
  <c r="BQ120" i="95" s="1"/>
  <c r="BR120" i="95" a="1"/>
  <c r="BR120" i="95" s="1"/>
  <c r="BS120" i="95" a="1"/>
  <c r="BS120" i="95" s="1"/>
  <c r="BT120" i="95" a="1"/>
  <c r="BT120" i="95" s="1"/>
  <c r="BU120" i="95" a="1"/>
  <c r="BU120" i="95" s="1"/>
  <c r="BV120" i="95" a="1"/>
  <c r="BV120" i="95" s="1"/>
  <c r="BW120" i="95" a="1"/>
  <c r="BW120" i="95" s="1"/>
  <c r="BX120" i="95" a="1"/>
  <c r="BX120" i="95" s="1"/>
  <c r="BY120" i="95" a="1"/>
  <c r="BY120" i="95" s="1"/>
  <c r="BZ120" i="95" a="1"/>
  <c r="BZ120" i="95" s="1"/>
  <c r="CA120" i="95" a="1"/>
  <c r="CA120" i="95" s="1"/>
  <c r="CB120" i="95" a="1"/>
  <c r="CB120" i="95" s="1"/>
  <c r="CC120" i="95" a="1"/>
  <c r="CC120" i="95" s="1"/>
  <c r="CD120" i="95" a="1"/>
  <c r="CD120" i="95" s="1"/>
  <c r="CE120" i="95" a="1"/>
  <c r="CE120" i="95" s="1"/>
  <c r="CF120" i="95" a="1"/>
  <c r="CF120" i="95" s="1"/>
  <c r="CG120" i="95" a="1"/>
  <c r="CG120" i="95" s="1"/>
  <c r="CH120" i="95" a="1"/>
  <c r="CH120" i="95" s="1"/>
  <c r="CI120" i="95" a="1"/>
  <c r="CI120" i="95" s="1"/>
  <c r="CJ120" i="95" a="1"/>
  <c r="CJ120" i="95" s="1"/>
  <c r="CK120" i="95" a="1"/>
  <c r="CK120" i="95" s="1"/>
  <c r="CL120" i="95" a="1"/>
  <c r="CL120" i="95" s="1"/>
  <c r="CM120" i="95" a="1"/>
  <c r="CM120" i="95" s="1"/>
  <c r="CN120" i="95" a="1"/>
  <c r="CN120" i="95" s="1"/>
  <c r="CO120" i="95" a="1"/>
  <c r="CO120" i="95" s="1"/>
  <c r="CP120" i="95" a="1"/>
  <c r="CP120" i="95" s="1"/>
  <c r="CQ120" i="95" a="1"/>
  <c r="CQ120" i="95" s="1"/>
  <c r="CR120" i="95" a="1"/>
  <c r="CR120" i="95" s="1"/>
  <c r="CS120" i="95" a="1"/>
  <c r="CS120" i="95" s="1"/>
  <c r="CT120" i="95" a="1"/>
  <c r="CT120" i="95" s="1"/>
  <c r="CU120" i="95" a="1"/>
  <c r="CU120" i="95" s="1"/>
  <c r="CV120" i="95" a="1"/>
  <c r="CV120" i="95" s="1"/>
  <c r="CW120" i="95" a="1"/>
  <c r="CW120" i="95" s="1"/>
  <c r="CX120" i="95" a="1"/>
  <c r="CX120" i="95" s="1"/>
  <c r="CY120" i="95" a="1"/>
  <c r="CY120" i="95" s="1"/>
  <c r="E121" i="95" a="1"/>
  <c r="E121" i="95" s="1"/>
  <c r="F121" i="95" a="1"/>
  <c r="F121" i="95" s="1"/>
  <c r="G121" i="95" a="1"/>
  <c r="G121" i="95" s="1"/>
  <c r="H121" i="95" a="1"/>
  <c r="H121" i="95" s="1"/>
  <c r="I121" i="95" a="1"/>
  <c r="I121" i="95" s="1"/>
  <c r="J121" i="95" a="1"/>
  <c r="J121" i="95" s="1"/>
  <c r="K121" i="95" a="1"/>
  <c r="K121" i="95" s="1"/>
  <c r="L121" i="95" a="1"/>
  <c r="L121" i="95" s="1"/>
  <c r="M121" i="95" a="1"/>
  <c r="M121" i="95" s="1"/>
  <c r="N121" i="95" a="1"/>
  <c r="N121" i="95" s="1"/>
  <c r="O121" i="95" a="1"/>
  <c r="O121" i="95" s="1"/>
  <c r="P121" i="95" a="1"/>
  <c r="P121" i="95" s="1"/>
  <c r="Q121" i="95" a="1"/>
  <c r="Q121" i="95" s="1"/>
  <c r="R121" i="95" a="1"/>
  <c r="R121" i="95" s="1"/>
  <c r="S121" i="95" a="1"/>
  <c r="S121" i="95" s="1"/>
  <c r="T121" i="95" a="1"/>
  <c r="T121" i="95" s="1"/>
  <c r="U121" i="95" a="1"/>
  <c r="U121" i="95" s="1"/>
  <c r="V121" i="95" a="1"/>
  <c r="V121" i="95" s="1"/>
  <c r="W121" i="95" a="1"/>
  <c r="W121" i="95" s="1"/>
  <c r="X121" i="95" a="1"/>
  <c r="X121" i="95" s="1"/>
  <c r="Y121" i="95" a="1"/>
  <c r="Y121" i="95" s="1"/>
  <c r="Z121" i="95" a="1"/>
  <c r="Z121" i="95" s="1"/>
  <c r="AA121" i="95" a="1"/>
  <c r="AA121" i="95" s="1"/>
  <c r="AB121" i="95" a="1"/>
  <c r="AB121" i="95" s="1"/>
  <c r="AC121" i="95" a="1"/>
  <c r="AC121" i="95" s="1"/>
  <c r="AD121" i="95" a="1"/>
  <c r="AD121" i="95" s="1"/>
  <c r="AE121" i="95" a="1"/>
  <c r="AE121" i="95" s="1"/>
  <c r="AF121" i="95" a="1"/>
  <c r="AF121" i="95" s="1"/>
  <c r="AG121" i="95" a="1"/>
  <c r="AG121" i="95" s="1"/>
  <c r="AH121" i="95" a="1"/>
  <c r="AH121" i="95" s="1"/>
  <c r="AI121" i="95" a="1"/>
  <c r="AI121" i="95" s="1"/>
  <c r="AJ121" i="95" a="1"/>
  <c r="AJ121" i="95" s="1"/>
  <c r="AK121" i="95" a="1"/>
  <c r="AK121" i="95" s="1"/>
  <c r="AL121" i="95" a="1"/>
  <c r="AL121" i="95" s="1"/>
  <c r="AM121" i="95" a="1"/>
  <c r="AM121" i="95" s="1"/>
  <c r="AN121" i="95" a="1"/>
  <c r="AN121" i="95" s="1"/>
  <c r="AO121" i="95" a="1"/>
  <c r="AO121" i="95" s="1"/>
  <c r="AP121" i="95" a="1"/>
  <c r="AP121" i="95" s="1"/>
  <c r="AQ121" i="95" a="1"/>
  <c r="AQ121" i="95" s="1"/>
  <c r="AR121" i="95" a="1"/>
  <c r="AR121" i="95" s="1"/>
  <c r="AS121" i="95" a="1"/>
  <c r="AS121" i="95" s="1"/>
  <c r="AT121" i="95" a="1"/>
  <c r="AT121" i="95" s="1"/>
  <c r="AU121" i="95" a="1"/>
  <c r="AU121" i="95" s="1"/>
  <c r="AV121" i="95" a="1"/>
  <c r="AV121" i="95" s="1"/>
  <c r="AW121" i="95" a="1"/>
  <c r="AW121" i="95" s="1"/>
  <c r="AX121" i="95" a="1"/>
  <c r="AX121" i="95" s="1"/>
  <c r="AY121" i="95" a="1"/>
  <c r="AY121" i="95" s="1"/>
  <c r="AZ121" i="95" a="1"/>
  <c r="AZ121" i="95" s="1"/>
  <c r="BA121" i="95" a="1"/>
  <c r="BA121" i="95" s="1"/>
  <c r="BB121" i="95" a="1"/>
  <c r="BB121" i="95" s="1"/>
  <c r="BC121" i="95" a="1"/>
  <c r="BC121" i="95" s="1"/>
  <c r="BD121" i="95" a="1"/>
  <c r="BD121" i="95" s="1"/>
  <c r="BE121" i="95" a="1"/>
  <c r="BE121" i="95" s="1"/>
  <c r="BF121" i="95" a="1"/>
  <c r="BF121" i="95" s="1"/>
  <c r="BG121" i="95" a="1"/>
  <c r="BG121" i="95" s="1"/>
  <c r="BH121" i="95" a="1"/>
  <c r="BH121" i="95" s="1"/>
  <c r="BI121" i="95" a="1"/>
  <c r="BI121" i="95" s="1"/>
  <c r="BJ121" i="95" a="1"/>
  <c r="BJ121" i="95" s="1"/>
  <c r="BK121" i="95" a="1"/>
  <c r="BK121" i="95" s="1"/>
  <c r="BL121" i="95" a="1"/>
  <c r="BL121" i="95" s="1"/>
  <c r="BM121" i="95" a="1"/>
  <c r="BM121" i="95" s="1"/>
  <c r="BN121" i="95" a="1"/>
  <c r="BN121" i="95" s="1"/>
  <c r="BO121" i="95" a="1"/>
  <c r="BO121" i="95" s="1"/>
  <c r="BP121" i="95" a="1"/>
  <c r="BP121" i="95" s="1"/>
  <c r="BQ121" i="95" a="1"/>
  <c r="BQ121" i="95" s="1"/>
  <c r="BR121" i="95" a="1"/>
  <c r="BR121" i="95" s="1"/>
  <c r="BS121" i="95" a="1"/>
  <c r="BS121" i="95" s="1"/>
  <c r="BT121" i="95" a="1"/>
  <c r="BT121" i="95" s="1"/>
  <c r="BU121" i="95" a="1"/>
  <c r="BU121" i="95" s="1"/>
  <c r="BV121" i="95" a="1"/>
  <c r="BV121" i="95" s="1"/>
  <c r="BW121" i="95" a="1"/>
  <c r="BW121" i="95" s="1"/>
  <c r="BX121" i="95" a="1"/>
  <c r="BX121" i="95" s="1"/>
  <c r="BY121" i="95" a="1"/>
  <c r="BY121" i="95" s="1"/>
  <c r="BZ121" i="95" a="1"/>
  <c r="BZ121" i="95" s="1"/>
  <c r="CA121" i="95" a="1"/>
  <c r="CA121" i="95" s="1"/>
  <c r="CB121" i="95" a="1"/>
  <c r="CB121" i="95" s="1"/>
  <c r="CC121" i="95" a="1"/>
  <c r="CC121" i="95" s="1"/>
  <c r="CD121" i="95" a="1"/>
  <c r="CD121" i="95" s="1"/>
  <c r="CE121" i="95" a="1"/>
  <c r="CE121" i="95" s="1"/>
  <c r="CF121" i="95" a="1"/>
  <c r="CF121" i="95" s="1"/>
  <c r="CG121" i="95" a="1"/>
  <c r="CG121" i="95" s="1"/>
  <c r="CH121" i="95" a="1"/>
  <c r="CH121" i="95" s="1"/>
  <c r="CI121" i="95" a="1"/>
  <c r="CI121" i="95" s="1"/>
  <c r="CJ121" i="95" a="1"/>
  <c r="CJ121" i="95" s="1"/>
  <c r="CK121" i="95" a="1"/>
  <c r="CK121" i="95" s="1"/>
  <c r="CL121" i="95" a="1"/>
  <c r="CL121" i="95" s="1"/>
  <c r="CM121" i="95" a="1"/>
  <c r="CM121" i="95" s="1"/>
  <c r="CN121" i="95" a="1"/>
  <c r="CN121" i="95" s="1"/>
  <c r="CO121" i="95" a="1"/>
  <c r="CO121" i="95" s="1"/>
  <c r="CP121" i="95" a="1"/>
  <c r="CP121" i="95" s="1"/>
  <c r="CQ121" i="95" a="1"/>
  <c r="CQ121" i="95" s="1"/>
  <c r="CR121" i="95" a="1"/>
  <c r="CR121" i="95" s="1"/>
  <c r="CS121" i="95" a="1"/>
  <c r="CS121" i="95" s="1"/>
  <c r="CT121" i="95" a="1"/>
  <c r="CT121" i="95" s="1"/>
  <c r="CU121" i="95" a="1"/>
  <c r="CU121" i="95" s="1"/>
  <c r="CV121" i="95" a="1"/>
  <c r="CV121" i="95" s="1"/>
  <c r="CW121" i="95" a="1"/>
  <c r="CW121" i="95" s="1"/>
  <c r="CX121" i="95" a="1"/>
  <c r="CX121" i="95" s="1"/>
  <c r="CY121" i="95" a="1"/>
  <c r="CY121" i="95" s="1"/>
  <c r="E122" i="95" a="1"/>
  <c r="E122" i="95" s="1"/>
  <c r="F122" i="95" a="1"/>
  <c r="F122" i="95" s="1"/>
  <c r="G122" i="95" a="1"/>
  <c r="G122" i="95" s="1"/>
  <c r="H122" i="95" a="1"/>
  <c r="H122" i="95" s="1"/>
  <c r="I122" i="95" a="1"/>
  <c r="I122" i="95" s="1"/>
  <c r="J122" i="95" a="1"/>
  <c r="J122" i="95" s="1"/>
  <c r="K122" i="95" a="1"/>
  <c r="K122" i="95" s="1"/>
  <c r="L122" i="95" a="1"/>
  <c r="L122" i="95" s="1"/>
  <c r="M122" i="95" a="1"/>
  <c r="M122" i="95" s="1"/>
  <c r="N122" i="95" a="1"/>
  <c r="N122" i="95" s="1"/>
  <c r="O122" i="95" a="1"/>
  <c r="O122" i="95" s="1"/>
  <c r="P122" i="95" a="1"/>
  <c r="P122" i="95" s="1"/>
  <c r="Q122" i="95" a="1"/>
  <c r="Q122" i="95" s="1"/>
  <c r="R122" i="95" a="1"/>
  <c r="R122" i="95" s="1"/>
  <c r="S122" i="95" a="1"/>
  <c r="S122" i="95" s="1"/>
  <c r="T122" i="95" a="1"/>
  <c r="T122" i="95" s="1"/>
  <c r="U122" i="95" a="1"/>
  <c r="U122" i="95" s="1"/>
  <c r="V122" i="95" a="1"/>
  <c r="V122" i="95" s="1"/>
  <c r="W122" i="95" a="1"/>
  <c r="W122" i="95" s="1"/>
  <c r="X122" i="95" a="1"/>
  <c r="X122" i="95" s="1"/>
  <c r="Y122" i="95" a="1"/>
  <c r="Y122" i="95" s="1"/>
  <c r="Z122" i="95" a="1"/>
  <c r="Z122" i="95" s="1"/>
  <c r="AA122" i="95" a="1"/>
  <c r="AA122" i="95" s="1"/>
  <c r="AB122" i="95" a="1"/>
  <c r="AB122" i="95" s="1"/>
  <c r="AC122" i="95" a="1"/>
  <c r="AC122" i="95" s="1"/>
  <c r="AD122" i="95" a="1"/>
  <c r="AD122" i="95" s="1"/>
  <c r="AE122" i="95" a="1"/>
  <c r="AE122" i="95" s="1"/>
  <c r="AF122" i="95" a="1"/>
  <c r="AF122" i="95" s="1"/>
  <c r="AG122" i="95" a="1"/>
  <c r="AG122" i="95" s="1"/>
  <c r="AH122" i="95" a="1"/>
  <c r="AH122" i="95" s="1"/>
  <c r="AI122" i="95" a="1"/>
  <c r="AI122" i="95" s="1"/>
  <c r="AJ122" i="95" a="1"/>
  <c r="AJ122" i="95" s="1"/>
  <c r="AK122" i="95" a="1"/>
  <c r="AK122" i="95" s="1"/>
  <c r="AL122" i="95" a="1"/>
  <c r="AL122" i="95" s="1"/>
  <c r="AM122" i="95" a="1"/>
  <c r="AM122" i="95" s="1"/>
  <c r="AN122" i="95" a="1"/>
  <c r="AN122" i="95" s="1"/>
  <c r="AO122" i="95" a="1"/>
  <c r="AO122" i="95" s="1"/>
  <c r="AP122" i="95" a="1"/>
  <c r="AP122" i="95" s="1"/>
  <c r="AQ122" i="95" a="1"/>
  <c r="AQ122" i="95" s="1"/>
  <c r="AR122" i="95" a="1"/>
  <c r="AR122" i="95" s="1"/>
  <c r="AS122" i="95" a="1"/>
  <c r="AS122" i="95" s="1"/>
  <c r="AT122" i="95" a="1"/>
  <c r="AT122" i="95" s="1"/>
  <c r="AU122" i="95" a="1"/>
  <c r="AU122" i="95" s="1"/>
  <c r="AV122" i="95" a="1"/>
  <c r="AV122" i="95" s="1"/>
  <c r="AW122" i="95" a="1"/>
  <c r="AW122" i="95" s="1"/>
  <c r="AX122" i="95" a="1"/>
  <c r="AX122" i="95" s="1"/>
  <c r="AY122" i="95" a="1"/>
  <c r="AY122" i="95" s="1"/>
  <c r="AZ122" i="95" a="1"/>
  <c r="AZ122" i="95" s="1"/>
  <c r="BA122" i="95" a="1"/>
  <c r="BA122" i="95" s="1"/>
  <c r="BB122" i="95" a="1"/>
  <c r="BB122" i="95" s="1"/>
  <c r="BC122" i="95" a="1"/>
  <c r="BC122" i="95" s="1"/>
  <c r="BD122" i="95" a="1"/>
  <c r="BD122" i="95" s="1"/>
  <c r="BE122" i="95" a="1"/>
  <c r="BE122" i="95" s="1"/>
  <c r="BF122" i="95" a="1"/>
  <c r="BF122" i="95" s="1"/>
  <c r="BG122" i="95" a="1"/>
  <c r="BG122" i="95" s="1"/>
  <c r="BH122" i="95" a="1"/>
  <c r="BH122" i="95" s="1"/>
  <c r="BI122" i="95" a="1"/>
  <c r="BI122" i="95" s="1"/>
  <c r="BJ122" i="95" a="1"/>
  <c r="BJ122" i="95" s="1"/>
  <c r="BK122" i="95" a="1"/>
  <c r="BK122" i="95" s="1"/>
  <c r="BL122" i="95" a="1"/>
  <c r="BL122" i="95" s="1"/>
  <c r="BM122" i="95" a="1"/>
  <c r="BM122" i="95" s="1"/>
  <c r="BN122" i="95" a="1"/>
  <c r="BN122" i="95" s="1"/>
  <c r="BO122" i="95" a="1"/>
  <c r="BO122" i="95" s="1"/>
  <c r="BP122" i="95" a="1"/>
  <c r="BP122" i="95" s="1"/>
  <c r="BQ122" i="95" a="1"/>
  <c r="BQ122" i="95" s="1"/>
  <c r="BR122" i="95" a="1"/>
  <c r="BR122" i="95" s="1"/>
  <c r="BS122" i="95" a="1"/>
  <c r="BS122" i="95" s="1"/>
  <c r="BT122" i="95" a="1"/>
  <c r="BT122" i="95" s="1"/>
  <c r="BU122" i="95" a="1"/>
  <c r="BU122" i="95" s="1"/>
  <c r="BV122" i="95" a="1"/>
  <c r="BV122" i="95" s="1"/>
  <c r="BW122" i="95" a="1"/>
  <c r="BW122" i="95" s="1"/>
  <c r="BX122" i="95" a="1"/>
  <c r="BX122" i="95" s="1"/>
  <c r="BY122" i="95" a="1"/>
  <c r="BY122" i="95" s="1"/>
  <c r="BZ122" i="95" a="1"/>
  <c r="BZ122" i="95" s="1"/>
  <c r="CA122" i="95" a="1"/>
  <c r="CA122" i="95" s="1"/>
  <c r="CB122" i="95" a="1"/>
  <c r="CB122" i="95" s="1"/>
  <c r="CC122" i="95" a="1"/>
  <c r="CC122" i="95" s="1"/>
  <c r="CD122" i="95" a="1"/>
  <c r="CD122" i="95" s="1"/>
  <c r="CE122" i="95" a="1"/>
  <c r="CE122" i="95" s="1"/>
  <c r="CF122" i="95" a="1"/>
  <c r="CF122" i="95" s="1"/>
  <c r="CG122" i="95" a="1"/>
  <c r="CG122" i="95" s="1"/>
  <c r="CH122" i="95" a="1"/>
  <c r="CH122" i="95" s="1"/>
  <c r="CI122" i="95" a="1"/>
  <c r="CI122" i="95" s="1"/>
  <c r="CJ122" i="95" a="1"/>
  <c r="CJ122" i="95" s="1"/>
  <c r="CK122" i="95" a="1"/>
  <c r="CK122" i="95" s="1"/>
  <c r="CL122" i="95" a="1"/>
  <c r="CL122" i="95" s="1"/>
  <c r="CM122" i="95" a="1"/>
  <c r="CM122" i="95" s="1"/>
  <c r="CN122" i="95" a="1"/>
  <c r="CN122" i="95" s="1"/>
  <c r="CO122" i="95" a="1"/>
  <c r="CO122" i="95" s="1"/>
  <c r="CP122" i="95" a="1"/>
  <c r="CP122" i="95" s="1"/>
  <c r="CQ122" i="95" a="1"/>
  <c r="CQ122" i="95" s="1"/>
  <c r="CR122" i="95" a="1"/>
  <c r="CR122" i="95" s="1"/>
  <c r="CS122" i="95" a="1"/>
  <c r="CS122" i="95" s="1"/>
  <c r="CT122" i="95" a="1"/>
  <c r="CT122" i="95" s="1"/>
  <c r="CU122" i="95" a="1"/>
  <c r="CU122" i="95" s="1"/>
  <c r="CV122" i="95" a="1"/>
  <c r="CV122" i="95" s="1"/>
  <c r="CW122" i="95" a="1"/>
  <c r="CW122" i="95" s="1"/>
  <c r="CX122" i="95" a="1"/>
  <c r="CX122" i="95" s="1"/>
  <c r="CY122" i="95" a="1"/>
  <c r="CY122" i="95" s="1"/>
  <c r="E123" i="95" a="1"/>
  <c r="E123" i="95" s="1"/>
  <c r="F123" i="95" a="1"/>
  <c r="F123" i="95" s="1"/>
  <c r="G123" i="95" a="1"/>
  <c r="G123" i="95" s="1"/>
  <c r="H123" i="95" a="1"/>
  <c r="H123" i="95" s="1"/>
  <c r="I123" i="95" a="1"/>
  <c r="I123" i="95" s="1"/>
  <c r="J123" i="95" a="1"/>
  <c r="J123" i="95" s="1"/>
  <c r="K123" i="95" a="1"/>
  <c r="K123" i="95" s="1"/>
  <c r="L123" i="95" a="1"/>
  <c r="L123" i="95" s="1"/>
  <c r="M123" i="95" a="1"/>
  <c r="M123" i="95" s="1"/>
  <c r="N123" i="95" a="1"/>
  <c r="N123" i="95" s="1"/>
  <c r="O123" i="95" a="1"/>
  <c r="O123" i="95" s="1"/>
  <c r="P123" i="95" a="1"/>
  <c r="P123" i="95" s="1"/>
  <c r="Q123" i="95" a="1"/>
  <c r="Q123" i="95" s="1"/>
  <c r="R123" i="95" a="1"/>
  <c r="R123" i="95" s="1"/>
  <c r="S123" i="95" a="1"/>
  <c r="S123" i="95" s="1"/>
  <c r="T123" i="95" a="1"/>
  <c r="T123" i="95" s="1"/>
  <c r="U123" i="95" a="1"/>
  <c r="U123" i="95" s="1"/>
  <c r="V123" i="95" a="1"/>
  <c r="V123" i="95" s="1"/>
  <c r="W123" i="95" a="1"/>
  <c r="W123" i="95" s="1"/>
  <c r="X123" i="95" a="1"/>
  <c r="X123" i="95" s="1"/>
  <c r="Y123" i="95" a="1"/>
  <c r="Y123" i="95" s="1"/>
  <c r="Z123" i="95" a="1"/>
  <c r="Z123" i="95" s="1"/>
  <c r="AA123" i="95" a="1"/>
  <c r="AA123" i="95" s="1"/>
  <c r="AB123" i="95" a="1"/>
  <c r="AB123" i="95" s="1"/>
  <c r="AC123" i="95" a="1"/>
  <c r="AC123" i="95" s="1"/>
  <c r="AD123" i="95" a="1"/>
  <c r="AD123" i="95" s="1"/>
  <c r="AE123" i="95" a="1"/>
  <c r="AE123" i="95" s="1"/>
  <c r="AF123" i="95" a="1"/>
  <c r="AF123" i="95" s="1"/>
  <c r="AG123" i="95" a="1"/>
  <c r="AG123" i="95" s="1"/>
  <c r="AH123" i="95" a="1"/>
  <c r="AH123" i="95" s="1"/>
  <c r="AI123" i="95" a="1"/>
  <c r="AI123" i="95" s="1"/>
  <c r="AJ123" i="95" a="1"/>
  <c r="AJ123" i="95" s="1"/>
  <c r="AK123" i="95" a="1"/>
  <c r="AK123" i="95" s="1"/>
  <c r="AL123" i="95" a="1"/>
  <c r="AL123" i="95" s="1"/>
  <c r="AM123" i="95" a="1"/>
  <c r="AM123" i="95" s="1"/>
  <c r="AN123" i="95" a="1"/>
  <c r="AN123" i="95" s="1"/>
  <c r="AO123" i="95" a="1"/>
  <c r="AO123" i="95" s="1"/>
  <c r="AP123" i="95" a="1"/>
  <c r="AP123" i="95" s="1"/>
  <c r="AQ123" i="95" a="1"/>
  <c r="AQ123" i="95" s="1"/>
  <c r="AR123" i="95" a="1"/>
  <c r="AR123" i="95" s="1"/>
  <c r="AS123" i="95" a="1"/>
  <c r="AS123" i="95" s="1"/>
  <c r="AT123" i="95" a="1"/>
  <c r="AT123" i="95" s="1"/>
  <c r="AU123" i="95" a="1"/>
  <c r="AU123" i="95" s="1"/>
  <c r="AV123" i="95" a="1"/>
  <c r="AV123" i="95" s="1"/>
  <c r="AW123" i="95" a="1"/>
  <c r="AW123" i="95" s="1"/>
  <c r="AX123" i="95" a="1"/>
  <c r="AX123" i="95" s="1"/>
  <c r="AY123" i="95" a="1"/>
  <c r="AY123" i="95" s="1"/>
  <c r="AZ123" i="95" a="1"/>
  <c r="AZ123" i="95" s="1"/>
  <c r="BA123" i="95" a="1"/>
  <c r="BA123" i="95" s="1"/>
  <c r="BB123" i="95" a="1"/>
  <c r="BB123" i="95" s="1"/>
  <c r="BC123" i="95" a="1"/>
  <c r="BC123" i="95" s="1"/>
  <c r="BD123" i="95" a="1"/>
  <c r="BD123" i="95" s="1"/>
  <c r="BE123" i="95" a="1"/>
  <c r="BE123" i="95" s="1"/>
  <c r="BF123" i="95" a="1"/>
  <c r="BF123" i="95" s="1"/>
  <c r="BG123" i="95" a="1"/>
  <c r="BG123" i="95" s="1"/>
  <c r="BH123" i="95" a="1"/>
  <c r="BH123" i="95" s="1"/>
  <c r="BI123" i="95" a="1"/>
  <c r="BI123" i="95" s="1"/>
  <c r="BJ123" i="95" a="1"/>
  <c r="BJ123" i="95" s="1"/>
  <c r="BK123" i="95" a="1"/>
  <c r="BK123" i="95" s="1"/>
  <c r="BL123" i="95" a="1"/>
  <c r="BL123" i="95" s="1"/>
  <c r="BM123" i="95" a="1"/>
  <c r="BM123" i="95" s="1"/>
  <c r="BN123" i="95" a="1"/>
  <c r="BN123" i="95" s="1"/>
  <c r="BO123" i="95" a="1"/>
  <c r="BO123" i="95" s="1"/>
  <c r="BP123" i="95" a="1"/>
  <c r="BP123" i="95" s="1"/>
  <c r="BQ123" i="95" a="1"/>
  <c r="BQ123" i="95" s="1"/>
  <c r="BR123" i="95" a="1"/>
  <c r="BR123" i="95" s="1"/>
  <c r="BS123" i="95" a="1"/>
  <c r="BS123" i="95" s="1"/>
  <c r="BT123" i="95" a="1"/>
  <c r="BT123" i="95" s="1"/>
  <c r="BU123" i="95" a="1"/>
  <c r="BU123" i="95" s="1"/>
  <c r="BV123" i="95" a="1"/>
  <c r="BV123" i="95" s="1"/>
  <c r="BW123" i="95" a="1"/>
  <c r="BW123" i="95" s="1"/>
  <c r="BX123" i="95" a="1"/>
  <c r="BX123" i="95" s="1"/>
  <c r="BY123" i="95" a="1"/>
  <c r="BY123" i="95" s="1"/>
  <c r="BZ123" i="95" a="1"/>
  <c r="BZ123" i="95" s="1"/>
  <c r="CA123" i="95" a="1"/>
  <c r="CA123" i="95" s="1"/>
  <c r="CB123" i="95" a="1"/>
  <c r="CB123" i="95" s="1"/>
  <c r="CC123" i="95" a="1"/>
  <c r="CC123" i="95" s="1"/>
  <c r="CD123" i="95" a="1"/>
  <c r="CD123" i="95" s="1"/>
  <c r="CE123" i="95" a="1"/>
  <c r="CE123" i="95" s="1"/>
  <c r="CF123" i="95" a="1"/>
  <c r="CF123" i="95" s="1"/>
  <c r="CG123" i="95" a="1"/>
  <c r="CG123" i="95" s="1"/>
  <c r="CH123" i="95" a="1"/>
  <c r="CH123" i="95" s="1"/>
  <c r="CI123" i="95" a="1"/>
  <c r="CI123" i="95" s="1"/>
  <c r="CJ123" i="95" a="1"/>
  <c r="CJ123" i="95" s="1"/>
  <c r="CK123" i="95" a="1"/>
  <c r="CK123" i="95" s="1"/>
  <c r="CL123" i="95" a="1"/>
  <c r="CL123" i="95" s="1"/>
  <c r="CM123" i="95" a="1"/>
  <c r="CM123" i="95" s="1"/>
  <c r="CN123" i="95" a="1"/>
  <c r="CN123" i="95" s="1"/>
  <c r="CO123" i="95" a="1"/>
  <c r="CO123" i="95" s="1"/>
  <c r="CP123" i="95" a="1"/>
  <c r="CP123" i="95" s="1"/>
  <c r="CQ123" i="95" a="1"/>
  <c r="CQ123" i="95" s="1"/>
  <c r="CR123" i="95" a="1"/>
  <c r="CR123" i="95" s="1"/>
  <c r="CS123" i="95" a="1"/>
  <c r="CS123" i="95" s="1"/>
  <c r="CT123" i="95" a="1"/>
  <c r="CT123" i="95" s="1"/>
  <c r="CU123" i="95" a="1"/>
  <c r="CU123" i="95" s="1"/>
  <c r="CV123" i="95" a="1"/>
  <c r="CV123" i="95" s="1"/>
  <c r="CW123" i="95" a="1"/>
  <c r="CW123" i="95" s="1"/>
  <c r="CX123" i="95" a="1"/>
  <c r="CX123" i="95" s="1"/>
  <c r="CY123" i="95" a="1"/>
  <c r="CY123" i="95" s="1"/>
  <c r="E124" i="95" a="1"/>
  <c r="E124" i="95" s="1"/>
  <c r="F124" i="95" a="1"/>
  <c r="F124" i="95" s="1"/>
  <c r="G124" i="95" a="1"/>
  <c r="G124" i="95" s="1"/>
  <c r="H124" i="95" a="1"/>
  <c r="H124" i="95" s="1"/>
  <c r="I124" i="95" a="1"/>
  <c r="I124" i="95" s="1"/>
  <c r="J124" i="95" a="1"/>
  <c r="J124" i="95" s="1"/>
  <c r="K124" i="95" a="1"/>
  <c r="K124" i="95" s="1"/>
  <c r="L124" i="95" a="1"/>
  <c r="L124" i="95" s="1"/>
  <c r="M124" i="95" a="1"/>
  <c r="M124" i="95" s="1"/>
  <c r="N124" i="95" a="1"/>
  <c r="N124" i="95" s="1"/>
  <c r="O124" i="95" a="1"/>
  <c r="O124" i="95" s="1"/>
  <c r="P124" i="95" a="1"/>
  <c r="P124" i="95" s="1"/>
  <c r="Q124" i="95" a="1"/>
  <c r="Q124" i="95" s="1"/>
  <c r="R124" i="95" a="1"/>
  <c r="R124" i="95" s="1"/>
  <c r="S124" i="95" a="1"/>
  <c r="S124" i="95" s="1"/>
  <c r="T124" i="95" a="1"/>
  <c r="T124" i="95" s="1"/>
  <c r="U124" i="95" a="1"/>
  <c r="U124" i="95" s="1"/>
  <c r="V124" i="95" a="1"/>
  <c r="V124" i="95" s="1"/>
  <c r="W124" i="95" a="1"/>
  <c r="W124" i="95" s="1"/>
  <c r="X124" i="95" a="1"/>
  <c r="X124" i="95" s="1"/>
  <c r="Y124" i="95" a="1"/>
  <c r="Y124" i="95" s="1"/>
  <c r="Z124" i="95" a="1"/>
  <c r="Z124" i="95" s="1"/>
  <c r="AA124" i="95" a="1"/>
  <c r="AA124" i="95" s="1"/>
  <c r="AB124" i="95" a="1"/>
  <c r="AB124" i="95" s="1"/>
  <c r="AC124" i="95" a="1"/>
  <c r="AC124" i="95" s="1"/>
  <c r="AD124" i="95" a="1"/>
  <c r="AD124" i="95" s="1"/>
  <c r="AE124" i="95" a="1"/>
  <c r="AE124" i="95" s="1"/>
  <c r="AF124" i="95" a="1"/>
  <c r="AF124" i="95" s="1"/>
  <c r="AG124" i="95" a="1"/>
  <c r="AG124" i="95" s="1"/>
  <c r="AH124" i="95" a="1"/>
  <c r="AH124" i="95" s="1"/>
  <c r="AI124" i="95" a="1"/>
  <c r="AI124" i="95" s="1"/>
  <c r="AJ124" i="95" a="1"/>
  <c r="AJ124" i="95" s="1"/>
  <c r="AK124" i="95" a="1"/>
  <c r="AK124" i="95" s="1"/>
  <c r="AL124" i="95" a="1"/>
  <c r="AL124" i="95" s="1"/>
  <c r="AM124" i="95" a="1"/>
  <c r="AM124" i="95" s="1"/>
  <c r="AN124" i="95" a="1"/>
  <c r="AN124" i="95" s="1"/>
  <c r="AO124" i="95" a="1"/>
  <c r="AO124" i="95" s="1"/>
  <c r="AP124" i="95" a="1"/>
  <c r="AP124" i="95" s="1"/>
  <c r="AQ124" i="95" a="1"/>
  <c r="AQ124" i="95" s="1"/>
  <c r="AR124" i="95" a="1"/>
  <c r="AR124" i="95" s="1"/>
  <c r="AS124" i="95" a="1"/>
  <c r="AS124" i="95" s="1"/>
  <c r="AT124" i="95" a="1"/>
  <c r="AT124" i="95" s="1"/>
  <c r="AU124" i="95" a="1"/>
  <c r="AU124" i="95" s="1"/>
  <c r="AV124" i="95" a="1"/>
  <c r="AV124" i="95" s="1"/>
  <c r="AW124" i="95" a="1"/>
  <c r="AW124" i="95" s="1"/>
  <c r="AX124" i="95" a="1"/>
  <c r="AX124" i="95" s="1"/>
  <c r="AY124" i="95" a="1"/>
  <c r="AY124" i="95" s="1"/>
  <c r="AZ124" i="95" a="1"/>
  <c r="AZ124" i="95" s="1"/>
  <c r="BA124" i="95" a="1"/>
  <c r="BA124" i="95" s="1"/>
  <c r="BB124" i="95" a="1"/>
  <c r="BB124" i="95" s="1"/>
  <c r="BC124" i="95" a="1"/>
  <c r="BC124" i="95" s="1"/>
  <c r="BD124" i="95" a="1"/>
  <c r="BD124" i="95" s="1"/>
  <c r="BE124" i="95" a="1"/>
  <c r="BE124" i="95" s="1"/>
  <c r="BF124" i="95" a="1"/>
  <c r="BF124" i="95" s="1"/>
  <c r="BG124" i="95" a="1"/>
  <c r="BG124" i="95" s="1"/>
  <c r="BH124" i="95" a="1"/>
  <c r="BH124" i="95" s="1"/>
  <c r="BI124" i="95" a="1"/>
  <c r="BI124" i="95" s="1"/>
  <c r="BJ124" i="95" a="1"/>
  <c r="BJ124" i="95" s="1"/>
  <c r="BK124" i="95" a="1"/>
  <c r="BK124" i="95" s="1"/>
  <c r="BL124" i="95" a="1"/>
  <c r="BL124" i="95" s="1"/>
  <c r="BM124" i="95" a="1"/>
  <c r="BM124" i="95" s="1"/>
  <c r="BN124" i="95" a="1"/>
  <c r="BN124" i="95" s="1"/>
  <c r="BO124" i="95" a="1"/>
  <c r="BO124" i="95" s="1"/>
  <c r="BP124" i="95" a="1"/>
  <c r="BP124" i="95" s="1"/>
  <c r="BQ124" i="95" a="1"/>
  <c r="BQ124" i="95" s="1"/>
  <c r="BR124" i="95" a="1"/>
  <c r="BR124" i="95" s="1"/>
  <c r="BS124" i="95" a="1"/>
  <c r="BS124" i="95" s="1"/>
  <c r="BT124" i="95" a="1"/>
  <c r="BT124" i="95" s="1"/>
  <c r="BU124" i="95" a="1"/>
  <c r="BU124" i="95" s="1"/>
  <c r="BV124" i="95" a="1"/>
  <c r="BV124" i="95" s="1"/>
  <c r="BW124" i="95" a="1"/>
  <c r="BW124" i="95" s="1"/>
  <c r="BX124" i="95" a="1"/>
  <c r="BX124" i="95" s="1"/>
  <c r="BY124" i="95" a="1"/>
  <c r="BY124" i="95" s="1"/>
  <c r="BZ124" i="95" a="1"/>
  <c r="BZ124" i="95" s="1"/>
  <c r="CA124" i="95" a="1"/>
  <c r="CA124" i="95" s="1"/>
  <c r="CB124" i="95" a="1"/>
  <c r="CB124" i="95" s="1"/>
  <c r="CC124" i="95" a="1"/>
  <c r="CC124" i="95" s="1"/>
  <c r="CD124" i="95" a="1"/>
  <c r="CD124" i="95" s="1"/>
  <c r="CE124" i="95" a="1"/>
  <c r="CE124" i="95" s="1"/>
  <c r="CF124" i="95" a="1"/>
  <c r="CF124" i="95" s="1"/>
  <c r="CG124" i="95" a="1"/>
  <c r="CG124" i="95" s="1"/>
  <c r="CH124" i="95" a="1"/>
  <c r="CH124" i="95" s="1"/>
  <c r="CI124" i="95" a="1"/>
  <c r="CI124" i="95" s="1"/>
  <c r="CJ124" i="95" a="1"/>
  <c r="CJ124" i="95" s="1"/>
  <c r="CK124" i="95" a="1"/>
  <c r="CK124" i="95" s="1"/>
  <c r="CL124" i="95" a="1"/>
  <c r="CL124" i="95" s="1"/>
  <c r="CM124" i="95" a="1"/>
  <c r="CM124" i="95" s="1"/>
  <c r="CN124" i="95" a="1"/>
  <c r="CN124" i="95" s="1"/>
  <c r="CO124" i="95" a="1"/>
  <c r="CO124" i="95" s="1"/>
  <c r="CP124" i="95" a="1"/>
  <c r="CP124" i="95" s="1"/>
  <c r="CQ124" i="95" a="1"/>
  <c r="CQ124" i="95" s="1"/>
  <c r="CR124" i="95" a="1"/>
  <c r="CR124" i="95" s="1"/>
  <c r="CS124" i="95" a="1"/>
  <c r="CS124" i="95" s="1"/>
  <c r="CT124" i="95" a="1"/>
  <c r="CT124" i="95" s="1"/>
  <c r="CU124" i="95" a="1"/>
  <c r="CU124" i="95" s="1"/>
  <c r="CV124" i="95" a="1"/>
  <c r="CV124" i="95" s="1"/>
  <c r="CW124" i="95" a="1"/>
  <c r="CW124" i="95" s="1"/>
  <c r="CX124" i="95" a="1"/>
  <c r="CX124" i="95" s="1"/>
  <c r="CY124" i="95" a="1"/>
  <c r="CY124" i="95" s="1"/>
  <c r="E125" i="95" a="1"/>
  <c r="E125" i="95" s="1"/>
  <c r="F125" i="95" a="1"/>
  <c r="F125" i="95" s="1"/>
  <c r="G125" i="95" a="1"/>
  <c r="G125" i="95" s="1"/>
  <c r="H125" i="95" a="1"/>
  <c r="H125" i="95" s="1"/>
  <c r="I125" i="95" a="1"/>
  <c r="I125" i="95" s="1"/>
  <c r="J125" i="95" a="1"/>
  <c r="J125" i="95" s="1"/>
  <c r="K125" i="95" a="1"/>
  <c r="K125" i="95" s="1"/>
  <c r="L125" i="95" a="1"/>
  <c r="L125" i="95" s="1"/>
  <c r="M125" i="95" a="1"/>
  <c r="M125" i="95" s="1"/>
  <c r="N125" i="95" a="1"/>
  <c r="N125" i="95" s="1"/>
  <c r="O125" i="95" a="1"/>
  <c r="O125" i="95" s="1"/>
  <c r="P125" i="95" a="1"/>
  <c r="P125" i="95" s="1"/>
  <c r="Q125" i="95" a="1"/>
  <c r="Q125" i="95" s="1"/>
  <c r="R125" i="95" a="1"/>
  <c r="R125" i="95" s="1"/>
  <c r="S125" i="95" a="1"/>
  <c r="S125" i="95" s="1"/>
  <c r="T125" i="95" a="1"/>
  <c r="T125" i="95" s="1"/>
  <c r="U125" i="95" a="1"/>
  <c r="U125" i="95" s="1"/>
  <c r="V125" i="95" a="1"/>
  <c r="V125" i="95" s="1"/>
  <c r="W125" i="95" a="1"/>
  <c r="W125" i="95" s="1"/>
  <c r="X125" i="95" a="1"/>
  <c r="X125" i="95" s="1"/>
  <c r="Y125" i="95" a="1"/>
  <c r="Y125" i="95" s="1"/>
  <c r="Z125" i="95" a="1"/>
  <c r="Z125" i="95" s="1"/>
  <c r="AA125" i="95" a="1"/>
  <c r="AA125" i="95" s="1"/>
  <c r="AB125" i="95" a="1"/>
  <c r="AB125" i="95" s="1"/>
  <c r="AC125" i="95" a="1"/>
  <c r="AC125" i="95" s="1"/>
  <c r="AD125" i="95" a="1"/>
  <c r="AD125" i="95" s="1"/>
  <c r="AE125" i="95" a="1"/>
  <c r="AE125" i="95" s="1"/>
  <c r="AF125" i="95" a="1"/>
  <c r="AF125" i="95" s="1"/>
  <c r="AG125" i="95" a="1"/>
  <c r="AG125" i="95" s="1"/>
  <c r="AH125" i="95" a="1"/>
  <c r="AH125" i="95" s="1"/>
  <c r="AI125" i="95" a="1"/>
  <c r="AI125" i="95" s="1"/>
  <c r="AJ125" i="95" a="1"/>
  <c r="AJ125" i="95" s="1"/>
  <c r="AK125" i="95" a="1"/>
  <c r="AK125" i="95" s="1"/>
  <c r="AL125" i="95" a="1"/>
  <c r="AL125" i="95" s="1"/>
  <c r="AM125" i="95" a="1"/>
  <c r="AM125" i="95" s="1"/>
  <c r="AN125" i="95" a="1"/>
  <c r="AN125" i="95" s="1"/>
  <c r="AO125" i="95" a="1"/>
  <c r="AO125" i="95" s="1"/>
  <c r="AP125" i="95" a="1"/>
  <c r="AP125" i="95" s="1"/>
  <c r="AQ125" i="95" a="1"/>
  <c r="AQ125" i="95" s="1"/>
  <c r="AR125" i="95" a="1"/>
  <c r="AR125" i="95" s="1"/>
  <c r="AS125" i="95" a="1"/>
  <c r="AS125" i="95" s="1"/>
  <c r="AT125" i="95" a="1"/>
  <c r="AT125" i="95" s="1"/>
  <c r="AU125" i="95" a="1"/>
  <c r="AU125" i="95" s="1"/>
  <c r="AV125" i="95" a="1"/>
  <c r="AV125" i="95" s="1"/>
  <c r="AW125" i="95" a="1"/>
  <c r="AW125" i="95" s="1"/>
  <c r="AX125" i="95" a="1"/>
  <c r="AX125" i="95" s="1"/>
  <c r="AY125" i="95" a="1"/>
  <c r="AY125" i="95" s="1"/>
  <c r="AZ125" i="95" a="1"/>
  <c r="AZ125" i="95" s="1"/>
  <c r="BA125" i="95" a="1"/>
  <c r="BA125" i="95" s="1"/>
  <c r="BB125" i="95" a="1"/>
  <c r="BB125" i="95" s="1"/>
  <c r="BC125" i="95" a="1"/>
  <c r="BC125" i="95" s="1"/>
  <c r="BD125" i="95" a="1"/>
  <c r="BD125" i="95" s="1"/>
  <c r="BE125" i="95" a="1"/>
  <c r="BE125" i="95" s="1"/>
  <c r="BF125" i="95" a="1"/>
  <c r="BF125" i="95" s="1"/>
  <c r="BG125" i="95" a="1"/>
  <c r="BG125" i="95" s="1"/>
  <c r="BH125" i="95" a="1"/>
  <c r="BH125" i="95" s="1"/>
  <c r="BI125" i="95" a="1"/>
  <c r="BI125" i="95" s="1"/>
  <c r="BJ125" i="95" a="1"/>
  <c r="BJ125" i="95" s="1"/>
  <c r="BK125" i="95" a="1"/>
  <c r="BK125" i="95" s="1"/>
  <c r="BL125" i="95" a="1"/>
  <c r="BL125" i="95" s="1"/>
  <c r="BM125" i="95" a="1"/>
  <c r="BM125" i="95" s="1"/>
  <c r="BN125" i="95" a="1"/>
  <c r="BN125" i="95" s="1"/>
  <c r="BO125" i="95" a="1"/>
  <c r="BO125" i="95" s="1"/>
  <c r="BP125" i="95" a="1"/>
  <c r="BP125" i="95" s="1"/>
  <c r="BQ125" i="95" a="1"/>
  <c r="BQ125" i="95" s="1"/>
  <c r="BR125" i="95" a="1"/>
  <c r="BR125" i="95" s="1"/>
  <c r="BS125" i="95" a="1"/>
  <c r="BS125" i="95" s="1"/>
  <c r="BT125" i="95" a="1"/>
  <c r="BT125" i="95" s="1"/>
  <c r="BU125" i="95" a="1"/>
  <c r="BU125" i="95" s="1"/>
  <c r="BV125" i="95" a="1"/>
  <c r="BV125" i="95" s="1"/>
  <c r="BW125" i="95" a="1"/>
  <c r="BW125" i="95" s="1"/>
  <c r="BX125" i="95" a="1"/>
  <c r="BX125" i="95" s="1"/>
  <c r="BY125" i="95" a="1"/>
  <c r="BY125" i="95" s="1"/>
  <c r="BZ125" i="95" a="1"/>
  <c r="BZ125" i="95" s="1"/>
  <c r="CA125" i="95" a="1"/>
  <c r="CA125" i="95" s="1"/>
  <c r="CB125" i="95" a="1"/>
  <c r="CB125" i="95" s="1"/>
  <c r="CC125" i="95" a="1"/>
  <c r="CC125" i="95" s="1"/>
  <c r="CD125" i="95" a="1"/>
  <c r="CD125" i="95" s="1"/>
  <c r="CE125" i="95" a="1"/>
  <c r="CE125" i="95" s="1"/>
  <c r="CF125" i="95" a="1"/>
  <c r="CF125" i="95" s="1"/>
  <c r="CG125" i="95" a="1"/>
  <c r="CG125" i="95" s="1"/>
  <c r="CH125" i="95" a="1"/>
  <c r="CH125" i="95" s="1"/>
  <c r="CI125" i="95" a="1"/>
  <c r="CI125" i="95" s="1"/>
  <c r="CJ125" i="95" a="1"/>
  <c r="CJ125" i="95" s="1"/>
  <c r="CK125" i="95" a="1"/>
  <c r="CK125" i="95" s="1"/>
  <c r="CL125" i="95" a="1"/>
  <c r="CL125" i="95" s="1"/>
  <c r="CM125" i="95" a="1"/>
  <c r="CM125" i="95" s="1"/>
  <c r="CN125" i="95" a="1"/>
  <c r="CN125" i="95" s="1"/>
  <c r="CO125" i="95" a="1"/>
  <c r="CO125" i="95" s="1"/>
  <c r="CP125" i="95" a="1"/>
  <c r="CP125" i="95" s="1"/>
  <c r="CQ125" i="95" a="1"/>
  <c r="CQ125" i="95" s="1"/>
  <c r="CR125" i="95" a="1"/>
  <c r="CR125" i="95" s="1"/>
  <c r="CS125" i="95" a="1"/>
  <c r="CS125" i="95" s="1"/>
  <c r="CT125" i="95" a="1"/>
  <c r="CT125" i="95" s="1"/>
  <c r="CU125" i="95" a="1"/>
  <c r="CU125" i="95" s="1"/>
  <c r="CV125" i="95" a="1"/>
  <c r="CV125" i="95" s="1"/>
  <c r="CW125" i="95" a="1"/>
  <c r="CW125" i="95" s="1"/>
  <c r="CX125" i="95" a="1"/>
  <c r="CX125" i="95" s="1"/>
  <c r="CY125" i="95" a="1"/>
  <c r="CY125" i="95" s="1"/>
  <c r="E126" i="95" a="1"/>
  <c r="E126" i="95" s="1"/>
  <c r="F126" i="95" a="1"/>
  <c r="F126" i="95" s="1"/>
  <c r="G126" i="95" a="1"/>
  <c r="G126" i="95" s="1"/>
  <c r="H126" i="95" a="1"/>
  <c r="H126" i="95" s="1"/>
  <c r="I126" i="95" a="1"/>
  <c r="I126" i="95" s="1"/>
  <c r="J126" i="95" a="1"/>
  <c r="J126" i="95" s="1"/>
  <c r="K126" i="95" a="1"/>
  <c r="K126" i="95" s="1"/>
  <c r="L126" i="95" a="1"/>
  <c r="L126" i="95" s="1"/>
  <c r="M126" i="95" a="1"/>
  <c r="M126" i="95" s="1"/>
  <c r="N126" i="95" a="1"/>
  <c r="N126" i="95" s="1"/>
  <c r="O126" i="95" a="1"/>
  <c r="O126" i="95" s="1"/>
  <c r="P126" i="95" a="1"/>
  <c r="P126" i="95" s="1"/>
  <c r="Q126" i="95" a="1"/>
  <c r="Q126" i="95" s="1"/>
  <c r="R126" i="95" a="1"/>
  <c r="R126" i="95" s="1"/>
  <c r="S126" i="95" a="1"/>
  <c r="S126" i="95" s="1"/>
  <c r="T126" i="95" a="1"/>
  <c r="T126" i="95" s="1"/>
  <c r="U126" i="95" a="1"/>
  <c r="U126" i="95" s="1"/>
  <c r="V126" i="95" a="1"/>
  <c r="V126" i="95" s="1"/>
  <c r="W126" i="95" a="1"/>
  <c r="W126" i="95" s="1"/>
  <c r="X126" i="95" a="1"/>
  <c r="X126" i="95" s="1"/>
  <c r="Y126" i="95" a="1"/>
  <c r="Y126" i="95" s="1"/>
  <c r="Z126" i="95" a="1"/>
  <c r="Z126" i="95" s="1"/>
  <c r="AA126" i="95" a="1"/>
  <c r="AA126" i="95" s="1"/>
  <c r="AB126" i="95" a="1"/>
  <c r="AB126" i="95" s="1"/>
  <c r="AC126" i="95" a="1"/>
  <c r="AC126" i="95" s="1"/>
  <c r="AD126" i="95" a="1"/>
  <c r="AD126" i="95" s="1"/>
  <c r="AE126" i="95" a="1"/>
  <c r="AE126" i="95" s="1"/>
  <c r="AF126" i="95" a="1"/>
  <c r="AF126" i="95" s="1"/>
  <c r="AG126" i="95" a="1"/>
  <c r="AG126" i="95" s="1"/>
  <c r="AH126" i="95" a="1"/>
  <c r="AH126" i="95" s="1"/>
  <c r="AI126" i="95" a="1"/>
  <c r="AI126" i="95" s="1"/>
  <c r="AJ126" i="95" a="1"/>
  <c r="AJ126" i="95" s="1"/>
  <c r="AK126" i="95" a="1"/>
  <c r="AK126" i="95" s="1"/>
  <c r="AL126" i="95" a="1"/>
  <c r="AL126" i="95" s="1"/>
  <c r="AM126" i="95" a="1"/>
  <c r="AM126" i="95" s="1"/>
  <c r="AN126" i="95" a="1"/>
  <c r="AN126" i="95" s="1"/>
  <c r="AO126" i="95" a="1"/>
  <c r="AO126" i="95" s="1"/>
  <c r="AP126" i="95" a="1"/>
  <c r="AP126" i="95" s="1"/>
  <c r="AQ126" i="95" a="1"/>
  <c r="AQ126" i="95" s="1"/>
  <c r="AR126" i="95" a="1"/>
  <c r="AR126" i="95" s="1"/>
  <c r="AS126" i="95" a="1"/>
  <c r="AS126" i="95" s="1"/>
  <c r="AT126" i="95" a="1"/>
  <c r="AT126" i="95" s="1"/>
  <c r="AU126" i="95" a="1"/>
  <c r="AU126" i="95" s="1"/>
  <c r="AV126" i="95" a="1"/>
  <c r="AV126" i="95" s="1"/>
  <c r="AW126" i="95" a="1"/>
  <c r="AW126" i="95" s="1"/>
  <c r="AX126" i="95" a="1"/>
  <c r="AX126" i="95" s="1"/>
  <c r="AY126" i="95" a="1"/>
  <c r="AY126" i="95" s="1"/>
  <c r="AZ126" i="95" a="1"/>
  <c r="AZ126" i="95" s="1"/>
  <c r="BA126" i="95" a="1"/>
  <c r="BA126" i="95" s="1"/>
  <c r="BB126" i="95" a="1"/>
  <c r="BB126" i="95" s="1"/>
  <c r="BC126" i="95" a="1"/>
  <c r="BC126" i="95" s="1"/>
  <c r="BD126" i="95" a="1"/>
  <c r="BD126" i="95" s="1"/>
  <c r="BE126" i="95" a="1"/>
  <c r="BE126" i="95" s="1"/>
  <c r="BF126" i="95" a="1"/>
  <c r="BF126" i="95" s="1"/>
  <c r="BG126" i="95" a="1"/>
  <c r="BG126" i="95" s="1"/>
  <c r="BH126" i="95" a="1"/>
  <c r="BH126" i="95" s="1"/>
  <c r="BI126" i="95" a="1"/>
  <c r="BI126" i="95" s="1"/>
  <c r="BJ126" i="95" a="1"/>
  <c r="BJ126" i="95" s="1"/>
  <c r="BK126" i="95" a="1"/>
  <c r="BK126" i="95" s="1"/>
  <c r="BL126" i="95" a="1"/>
  <c r="BL126" i="95" s="1"/>
  <c r="BM126" i="95" a="1"/>
  <c r="BM126" i="95" s="1"/>
  <c r="BN126" i="95" a="1"/>
  <c r="BN126" i="95" s="1"/>
  <c r="BO126" i="95" a="1"/>
  <c r="BO126" i="95" s="1"/>
  <c r="BP126" i="95" a="1"/>
  <c r="BP126" i="95" s="1"/>
  <c r="BQ126" i="95" a="1"/>
  <c r="BQ126" i="95" s="1"/>
  <c r="BR126" i="95" a="1"/>
  <c r="BR126" i="95" s="1"/>
  <c r="BS126" i="95" a="1"/>
  <c r="BS126" i="95" s="1"/>
  <c r="BT126" i="95" a="1"/>
  <c r="BT126" i="95" s="1"/>
  <c r="BU126" i="95" a="1"/>
  <c r="BU126" i="95" s="1"/>
  <c r="BV126" i="95" a="1"/>
  <c r="BV126" i="95" s="1"/>
  <c r="BW126" i="95" a="1"/>
  <c r="BW126" i="95" s="1"/>
  <c r="BX126" i="95" a="1"/>
  <c r="BX126" i="95" s="1"/>
  <c r="BY126" i="95" a="1"/>
  <c r="BY126" i="95" s="1"/>
  <c r="BZ126" i="95" a="1"/>
  <c r="BZ126" i="95" s="1"/>
  <c r="CA126" i="95" a="1"/>
  <c r="CA126" i="95" s="1"/>
  <c r="CB126" i="95" a="1"/>
  <c r="CB126" i="95" s="1"/>
  <c r="CC126" i="95" a="1"/>
  <c r="CC126" i="95" s="1"/>
  <c r="CD126" i="95" a="1"/>
  <c r="CD126" i="95" s="1"/>
  <c r="CE126" i="95" a="1"/>
  <c r="CE126" i="95" s="1"/>
  <c r="CF126" i="95" a="1"/>
  <c r="CF126" i="95" s="1"/>
  <c r="CG126" i="95" a="1"/>
  <c r="CG126" i="95" s="1"/>
  <c r="CH126" i="95" a="1"/>
  <c r="CH126" i="95" s="1"/>
  <c r="CI126" i="95" a="1"/>
  <c r="CI126" i="95" s="1"/>
  <c r="CJ126" i="95" a="1"/>
  <c r="CJ126" i="95" s="1"/>
  <c r="CK126" i="95" a="1"/>
  <c r="CK126" i="95" s="1"/>
  <c r="CL126" i="95" a="1"/>
  <c r="CL126" i="95" s="1"/>
  <c r="CM126" i="95" a="1"/>
  <c r="CM126" i="95" s="1"/>
  <c r="CN126" i="95" a="1"/>
  <c r="CN126" i="95" s="1"/>
  <c r="CO126" i="95" a="1"/>
  <c r="CO126" i="95" s="1"/>
  <c r="CP126" i="95" a="1"/>
  <c r="CP126" i="95" s="1"/>
  <c r="CQ126" i="95" a="1"/>
  <c r="CQ126" i="95" s="1"/>
  <c r="CR126" i="95" a="1"/>
  <c r="CR126" i="95" s="1"/>
  <c r="CS126" i="95" a="1"/>
  <c r="CS126" i="95" s="1"/>
  <c r="CT126" i="95" a="1"/>
  <c r="CT126" i="95" s="1"/>
  <c r="CU126" i="95" a="1"/>
  <c r="CU126" i="95" s="1"/>
  <c r="CV126" i="95" a="1"/>
  <c r="CV126" i="95" s="1"/>
  <c r="CW126" i="95" a="1"/>
  <c r="CW126" i="95" s="1"/>
  <c r="CX126" i="95" a="1"/>
  <c r="CX126" i="95" s="1"/>
  <c r="CY126" i="95" a="1"/>
  <c r="CY126" i="95" s="1"/>
  <c r="E127" i="95" a="1"/>
  <c r="E127" i="95" s="1"/>
  <c r="F127" i="95" a="1"/>
  <c r="F127" i="95" s="1"/>
  <c r="G127" i="95" a="1"/>
  <c r="G127" i="95" s="1"/>
  <c r="H127" i="95" a="1"/>
  <c r="H127" i="95" s="1"/>
  <c r="I127" i="95" a="1"/>
  <c r="I127" i="95" s="1"/>
  <c r="J127" i="95" a="1"/>
  <c r="J127" i="95" s="1"/>
  <c r="K127" i="95" a="1"/>
  <c r="K127" i="95" s="1"/>
  <c r="L127" i="95" a="1"/>
  <c r="L127" i="95" s="1"/>
  <c r="M127" i="95" a="1"/>
  <c r="M127" i="95" s="1"/>
  <c r="N127" i="95" a="1"/>
  <c r="N127" i="95" s="1"/>
  <c r="O127" i="95" a="1"/>
  <c r="O127" i="95" s="1"/>
  <c r="P127" i="95" a="1"/>
  <c r="P127" i="95" s="1"/>
  <c r="Q127" i="95" a="1"/>
  <c r="Q127" i="95" s="1"/>
  <c r="R127" i="95" a="1"/>
  <c r="R127" i="95" s="1"/>
  <c r="S127" i="95" a="1"/>
  <c r="S127" i="95" s="1"/>
  <c r="T127" i="95" a="1"/>
  <c r="T127" i="95" s="1"/>
  <c r="U127" i="95" a="1"/>
  <c r="U127" i="95" s="1"/>
  <c r="V127" i="95" a="1"/>
  <c r="V127" i="95" s="1"/>
  <c r="W127" i="95" a="1"/>
  <c r="W127" i="95" s="1"/>
  <c r="X127" i="95" a="1"/>
  <c r="X127" i="95" s="1"/>
  <c r="Y127" i="95" a="1"/>
  <c r="Y127" i="95" s="1"/>
  <c r="Z127" i="95" a="1"/>
  <c r="Z127" i="95" s="1"/>
  <c r="AA127" i="95" a="1"/>
  <c r="AA127" i="95" s="1"/>
  <c r="AB127" i="95" a="1"/>
  <c r="AB127" i="95" s="1"/>
  <c r="AC127" i="95" a="1"/>
  <c r="AC127" i="95" s="1"/>
  <c r="AD127" i="95" a="1"/>
  <c r="AD127" i="95" s="1"/>
  <c r="AE127" i="95" a="1"/>
  <c r="AE127" i="95" s="1"/>
  <c r="AF127" i="95" a="1"/>
  <c r="AF127" i="95" s="1"/>
  <c r="AG127" i="95" a="1"/>
  <c r="AG127" i="95" s="1"/>
  <c r="AH127" i="95" a="1"/>
  <c r="AH127" i="95" s="1"/>
  <c r="AI127" i="95" a="1"/>
  <c r="AI127" i="95" s="1"/>
  <c r="AJ127" i="95" a="1"/>
  <c r="AJ127" i="95" s="1"/>
  <c r="AK127" i="95" a="1"/>
  <c r="AK127" i="95" s="1"/>
  <c r="AL127" i="95" a="1"/>
  <c r="AL127" i="95" s="1"/>
  <c r="AM127" i="95" a="1"/>
  <c r="AM127" i="95" s="1"/>
  <c r="AN127" i="95" a="1"/>
  <c r="AN127" i="95" s="1"/>
  <c r="AO127" i="95" a="1"/>
  <c r="AO127" i="95" s="1"/>
  <c r="AP127" i="95" a="1"/>
  <c r="AP127" i="95" s="1"/>
  <c r="AQ127" i="95" a="1"/>
  <c r="AQ127" i="95" s="1"/>
  <c r="AR127" i="95" a="1"/>
  <c r="AR127" i="95" s="1"/>
  <c r="AS127" i="95" a="1"/>
  <c r="AS127" i="95" s="1"/>
  <c r="AT127" i="95" a="1"/>
  <c r="AT127" i="95" s="1"/>
  <c r="AU127" i="95" a="1"/>
  <c r="AU127" i="95" s="1"/>
  <c r="AV127" i="95" a="1"/>
  <c r="AV127" i="95" s="1"/>
  <c r="AW127" i="95" a="1"/>
  <c r="AW127" i="95" s="1"/>
  <c r="AX127" i="95" a="1"/>
  <c r="AX127" i="95" s="1"/>
  <c r="AY127" i="95" a="1"/>
  <c r="AY127" i="95" s="1"/>
  <c r="AZ127" i="95" a="1"/>
  <c r="AZ127" i="95" s="1"/>
  <c r="BA127" i="95" a="1"/>
  <c r="BA127" i="95" s="1"/>
  <c r="BB127" i="95" a="1"/>
  <c r="BB127" i="95" s="1"/>
  <c r="BC127" i="95" a="1"/>
  <c r="BC127" i="95" s="1"/>
  <c r="BD127" i="95" a="1"/>
  <c r="BD127" i="95" s="1"/>
  <c r="BE127" i="95" a="1"/>
  <c r="BE127" i="95" s="1"/>
  <c r="BF127" i="95" a="1"/>
  <c r="BF127" i="95" s="1"/>
  <c r="BG127" i="95" a="1"/>
  <c r="BG127" i="95" s="1"/>
  <c r="BH127" i="95" a="1"/>
  <c r="BH127" i="95" s="1"/>
  <c r="BI127" i="95" a="1"/>
  <c r="BI127" i="95" s="1"/>
  <c r="BJ127" i="95" a="1"/>
  <c r="BJ127" i="95" s="1"/>
  <c r="BK127" i="95" a="1"/>
  <c r="BK127" i="95" s="1"/>
  <c r="BL127" i="95" a="1"/>
  <c r="BL127" i="95" s="1"/>
  <c r="BM127" i="95" a="1"/>
  <c r="BM127" i="95" s="1"/>
  <c r="BN127" i="95" a="1"/>
  <c r="BN127" i="95" s="1"/>
  <c r="BO127" i="95" a="1"/>
  <c r="BO127" i="95" s="1"/>
  <c r="BP127" i="95" a="1"/>
  <c r="BP127" i="95" s="1"/>
  <c r="BQ127" i="95" a="1"/>
  <c r="BQ127" i="95" s="1"/>
  <c r="BR127" i="95" a="1"/>
  <c r="BR127" i="95" s="1"/>
  <c r="BS127" i="95" a="1"/>
  <c r="BS127" i="95" s="1"/>
  <c r="BT127" i="95" a="1"/>
  <c r="BT127" i="95" s="1"/>
  <c r="BU127" i="95" a="1"/>
  <c r="BU127" i="95" s="1"/>
  <c r="BV127" i="95" a="1"/>
  <c r="BV127" i="95" s="1"/>
  <c r="BW127" i="95" a="1"/>
  <c r="BW127" i="95" s="1"/>
  <c r="BX127" i="95" a="1"/>
  <c r="BX127" i="95" s="1"/>
  <c r="BY127" i="95" a="1"/>
  <c r="BY127" i="95" s="1"/>
  <c r="BZ127" i="95" a="1"/>
  <c r="BZ127" i="95" s="1"/>
  <c r="CA127" i="95" a="1"/>
  <c r="CA127" i="95" s="1"/>
  <c r="CB127" i="95" a="1"/>
  <c r="CB127" i="95" s="1"/>
  <c r="CC127" i="95" a="1"/>
  <c r="CC127" i="95" s="1"/>
  <c r="CD127" i="95" a="1"/>
  <c r="CD127" i="95" s="1"/>
  <c r="CE127" i="95" a="1"/>
  <c r="CE127" i="95" s="1"/>
  <c r="CF127" i="95" a="1"/>
  <c r="CF127" i="95" s="1"/>
  <c r="CG127" i="95" a="1"/>
  <c r="CG127" i="95" s="1"/>
  <c r="CH127" i="95" a="1"/>
  <c r="CH127" i="95" s="1"/>
  <c r="CI127" i="95" a="1"/>
  <c r="CI127" i="95" s="1"/>
  <c r="CJ127" i="95" a="1"/>
  <c r="CJ127" i="95" s="1"/>
  <c r="CK127" i="95" a="1"/>
  <c r="CK127" i="95" s="1"/>
  <c r="CL127" i="95" a="1"/>
  <c r="CL127" i="95" s="1"/>
  <c r="CM127" i="95" a="1"/>
  <c r="CM127" i="95" s="1"/>
  <c r="CN127" i="95" a="1"/>
  <c r="CN127" i="95" s="1"/>
  <c r="CO127" i="95" a="1"/>
  <c r="CO127" i="95" s="1"/>
  <c r="CP127" i="95" a="1"/>
  <c r="CP127" i="95" s="1"/>
  <c r="CQ127" i="95" a="1"/>
  <c r="CQ127" i="95" s="1"/>
  <c r="CR127" i="95" a="1"/>
  <c r="CR127" i="95" s="1"/>
  <c r="CS127" i="95" a="1"/>
  <c r="CS127" i="95" s="1"/>
  <c r="CT127" i="95" a="1"/>
  <c r="CT127" i="95" s="1"/>
  <c r="CU127" i="95" a="1"/>
  <c r="CU127" i="95" s="1"/>
  <c r="CV127" i="95" a="1"/>
  <c r="CV127" i="95" s="1"/>
  <c r="CW127" i="95" a="1"/>
  <c r="CW127" i="95" s="1"/>
  <c r="CX127" i="95" a="1"/>
  <c r="CX127" i="95" s="1"/>
  <c r="CY127" i="95" a="1"/>
  <c r="CY127" i="95" s="1"/>
  <c r="E128" i="95" a="1"/>
  <c r="E128" i="95" s="1"/>
  <c r="F128" i="95" a="1"/>
  <c r="F128" i="95" s="1"/>
  <c r="G128" i="95" a="1"/>
  <c r="G128" i="95" s="1"/>
  <c r="H128" i="95" a="1"/>
  <c r="H128" i="95" s="1"/>
  <c r="I128" i="95" a="1"/>
  <c r="I128" i="95" s="1"/>
  <c r="J128" i="95" a="1"/>
  <c r="J128" i="95" s="1"/>
  <c r="K128" i="95" a="1"/>
  <c r="K128" i="95" s="1"/>
  <c r="L128" i="95" a="1"/>
  <c r="L128" i="95" s="1"/>
  <c r="M128" i="95" a="1"/>
  <c r="M128" i="95" s="1"/>
  <c r="N128" i="95" a="1"/>
  <c r="N128" i="95" s="1"/>
  <c r="O128" i="95" a="1"/>
  <c r="O128" i="95" s="1"/>
  <c r="P128" i="95" a="1"/>
  <c r="P128" i="95" s="1"/>
  <c r="Q128" i="95" a="1"/>
  <c r="Q128" i="95" s="1"/>
  <c r="R128" i="95" a="1"/>
  <c r="R128" i="95" s="1"/>
  <c r="S128" i="95" a="1"/>
  <c r="S128" i="95" s="1"/>
  <c r="T128" i="95" a="1"/>
  <c r="T128" i="95" s="1"/>
  <c r="U128" i="95" a="1"/>
  <c r="U128" i="95" s="1"/>
  <c r="V128" i="95" a="1"/>
  <c r="V128" i="95" s="1"/>
  <c r="W128" i="95" a="1"/>
  <c r="W128" i="95" s="1"/>
  <c r="X128" i="95" a="1"/>
  <c r="X128" i="95" s="1"/>
  <c r="Y128" i="95" a="1"/>
  <c r="Y128" i="95" s="1"/>
  <c r="Z128" i="95" a="1"/>
  <c r="Z128" i="95" s="1"/>
  <c r="AA128" i="95" a="1"/>
  <c r="AA128" i="95" s="1"/>
  <c r="AB128" i="95" a="1"/>
  <c r="AB128" i="95" s="1"/>
  <c r="AC128" i="95" a="1"/>
  <c r="AC128" i="95" s="1"/>
  <c r="AD128" i="95" a="1"/>
  <c r="AD128" i="95" s="1"/>
  <c r="AE128" i="95" a="1"/>
  <c r="AE128" i="95" s="1"/>
  <c r="AF128" i="95" a="1"/>
  <c r="AF128" i="95" s="1"/>
  <c r="AG128" i="95" a="1"/>
  <c r="AG128" i="95" s="1"/>
  <c r="AH128" i="95" a="1"/>
  <c r="AH128" i="95" s="1"/>
  <c r="AI128" i="95" a="1"/>
  <c r="AI128" i="95" s="1"/>
  <c r="AJ128" i="95" a="1"/>
  <c r="AJ128" i="95" s="1"/>
  <c r="AK128" i="95" a="1"/>
  <c r="AK128" i="95" s="1"/>
  <c r="AL128" i="95" a="1"/>
  <c r="AL128" i="95" s="1"/>
  <c r="AM128" i="95" a="1"/>
  <c r="AM128" i="95" s="1"/>
  <c r="AN128" i="95" a="1"/>
  <c r="AN128" i="95" s="1"/>
  <c r="AO128" i="95" a="1"/>
  <c r="AO128" i="95" s="1"/>
  <c r="AP128" i="95" a="1"/>
  <c r="AP128" i="95" s="1"/>
  <c r="AQ128" i="95" a="1"/>
  <c r="AQ128" i="95" s="1"/>
  <c r="AR128" i="95" a="1"/>
  <c r="AR128" i="95" s="1"/>
  <c r="AS128" i="95" a="1"/>
  <c r="AS128" i="95" s="1"/>
  <c r="AT128" i="95" a="1"/>
  <c r="AT128" i="95" s="1"/>
  <c r="AU128" i="95" a="1"/>
  <c r="AU128" i="95" s="1"/>
  <c r="AV128" i="95" a="1"/>
  <c r="AV128" i="95" s="1"/>
  <c r="AW128" i="95" a="1"/>
  <c r="AW128" i="95" s="1"/>
  <c r="AX128" i="95" a="1"/>
  <c r="AX128" i="95" s="1"/>
  <c r="AY128" i="95" a="1"/>
  <c r="AY128" i="95" s="1"/>
  <c r="AZ128" i="95" a="1"/>
  <c r="AZ128" i="95" s="1"/>
  <c r="BA128" i="95" a="1"/>
  <c r="BA128" i="95" s="1"/>
  <c r="BB128" i="95" a="1"/>
  <c r="BB128" i="95" s="1"/>
  <c r="BC128" i="95" a="1"/>
  <c r="BC128" i="95" s="1"/>
  <c r="BD128" i="95" a="1"/>
  <c r="BD128" i="95" s="1"/>
  <c r="BE128" i="95" a="1"/>
  <c r="BE128" i="95" s="1"/>
  <c r="BF128" i="95" a="1"/>
  <c r="BF128" i="95" s="1"/>
  <c r="BG128" i="95" a="1"/>
  <c r="BG128" i="95" s="1"/>
  <c r="BH128" i="95" a="1"/>
  <c r="BH128" i="95" s="1"/>
  <c r="BI128" i="95" a="1"/>
  <c r="BI128" i="95" s="1"/>
  <c r="BJ128" i="95" a="1"/>
  <c r="BJ128" i="95" s="1"/>
  <c r="BK128" i="95" a="1"/>
  <c r="BK128" i="95" s="1"/>
  <c r="BL128" i="95" a="1"/>
  <c r="BL128" i="95" s="1"/>
  <c r="BM128" i="95" a="1"/>
  <c r="BM128" i="95" s="1"/>
  <c r="BN128" i="95" a="1"/>
  <c r="BN128" i="95" s="1"/>
  <c r="BO128" i="95" a="1"/>
  <c r="BO128" i="95" s="1"/>
  <c r="BP128" i="95" a="1"/>
  <c r="BP128" i="95" s="1"/>
  <c r="BQ128" i="95" a="1"/>
  <c r="BQ128" i="95" s="1"/>
  <c r="BR128" i="95" a="1"/>
  <c r="BR128" i="95" s="1"/>
  <c r="BS128" i="95" a="1"/>
  <c r="BS128" i="95" s="1"/>
  <c r="BT128" i="95" a="1"/>
  <c r="BT128" i="95" s="1"/>
  <c r="BU128" i="95" a="1"/>
  <c r="BU128" i="95" s="1"/>
  <c r="BV128" i="95" a="1"/>
  <c r="BV128" i="95" s="1"/>
  <c r="BW128" i="95" a="1"/>
  <c r="BW128" i="95" s="1"/>
  <c r="BX128" i="95" a="1"/>
  <c r="BX128" i="95" s="1"/>
  <c r="BY128" i="95" a="1"/>
  <c r="BY128" i="95" s="1"/>
  <c r="BZ128" i="95" a="1"/>
  <c r="BZ128" i="95" s="1"/>
  <c r="CA128" i="95" a="1"/>
  <c r="CA128" i="95" s="1"/>
  <c r="CB128" i="95" a="1"/>
  <c r="CB128" i="95" s="1"/>
  <c r="CC128" i="95" a="1"/>
  <c r="CC128" i="95" s="1"/>
  <c r="CD128" i="95" a="1"/>
  <c r="CD128" i="95" s="1"/>
  <c r="CE128" i="95" a="1"/>
  <c r="CE128" i="95" s="1"/>
  <c r="CF128" i="95" a="1"/>
  <c r="CF128" i="95" s="1"/>
  <c r="CG128" i="95" a="1"/>
  <c r="CG128" i="95" s="1"/>
  <c r="CH128" i="95" a="1"/>
  <c r="CH128" i="95" s="1"/>
  <c r="CI128" i="95" a="1"/>
  <c r="CI128" i="95" s="1"/>
  <c r="CJ128" i="95" a="1"/>
  <c r="CJ128" i="95" s="1"/>
  <c r="CK128" i="95" a="1"/>
  <c r="CK128" i="95" s="1"/>
  <c r="CL128" i="95" a="1"/>
  <c r="CL128" i="95" s="1"/>
  <c r="CM128" i="95" a="1"/>
  <c r="CM128" i="95" s="1"/>
  <c r="CN128" i="95" a="1"/>
  <c r="CN128" i="95" s="1"/>
  <c r="CO128" i="95" a="1"/>
  <c r="CO128" i="95" s="1"/>
  <c r="CP128" i="95" a="1"/>
  <c r="CP128" i="95" s="1"/>
  <c r="CQ128" i="95" a="1"/>
  <c r="CQ128" i="95" s="1"/>
  <c r="CR128" i="95" a="1"/>
  <c r="CR128" i="95" s="1"/>
  <c r="CS128" i="95" a="1"/>
  <c r="CS128" i="95" s="1"/>
  <c r="CT128" i="95" a="1"/>
  <c r="CT128" i="95" s="1"/>
  <c r="CU128" i="95" a="1"/>
  <c r="CU128" i="95" s="1"/>
  <c r="CV128" i="95" a="1"/>
  <c r="CV128" i="95" s="1"/>
  <c r="CW128" i="95" a="1"/>
  <c r="CW128" i="95" s="1"/>
  <c r="CX128" i="95" a="1"/>
  <c r="CX128" i="95" s="1"/>
  <c r="CY128" i="95" a="1"/>
  <c r="CY128" i="95" s="1"/>
  <c r="E129" i="95" a="1"/>
  <c r="E129" i="95" s="1"/>
  <c r="F129" i="95" a="1"/>
  <c r="F129" i="95" s="1"/>
  <c r="G129" i="95" a="1"/>
  <c r="G129" i="95" s="1"/>
  <c r="H129" i="95" a="1"/>
  <c r="H129" i="95" s="1"/>
  <c r="I129" i="95" a="1"/>
  <c r="I129" i="95" s="1"/>
  <c r="J129" i="95" a="1"/>
  <c r="J129" i="95" s="1"/>
  <c r="K129" i="95" a="1"/>
  <c r="K129" i="95" s="1"/>
  <c r="L129" i="95" a="1"/>
  <c r="L129" i="95" s="1"/>
  <c r="M129" i="95" a="1"/>
  <c r="M129" i="95" s="1"/>
  <c r="N129" i="95" a="1"/>
  <c r="N129" i="95" s="1"/>
  <c r="O129" i="95" a="1"/>
  <c r="O129" i="95" s="1"/>
  <c r="P129" i="95" a="1"/>
  <c r="P129" i="95" s="1"/>
  <c r="Q129" i="95" a="1"/>
  <c r="Q129" i="95" s="1"/>
  <c r="R129" i="95" a="1"/>
  <c r="R129" i="95" s="1"/>
  <c r="S129" i="95" a="1"/>
  <c r="S129" i="95" s="1"/>
  <c r="T129" i="95" a="1"/>
  <c r="T129" i="95" s="1"/>
  <c r="U129" i="95" a="1"/>
  <c r="U129" i="95" s="1"/>
  <c r="V129" i="95" a="1"/>
  <c r="V129" i="95" s="1"/>
  <c r="W129" i="95" a="1"/>
  <c r="W129" i="95" s="1"/>
  <c r="X129" i="95" a="1"/>
  <c r="X129" i="95" s="1"/>
  <c r="Y129" i="95" a="1"/>
  <c r="Y129" i="95" s="1"/>
  <c r="Z129" i="95" a="1"/>
  <c r="Z129" i="95" s="1"/>
  <c r="AA129" i="95" a="1"/>
  <c r="AA129" i="95" s="1"/>
  <c r="AB129" i="95" a="1"/>
  <c r="AB129" i="95" s="1"/>
  <c r="AC129" i="95" a="1"/>
  <c r="AC129" i="95" s="1"/>
  <c r="AD129" i="95" a="1"/>
  <c r="AD129" i="95" s="1"/>
  <c r="AE129" i="95" a="1"/>
  <c r="AE129" i="95" s="1"/>
  <c r="AF129" i="95" a="1"/>
  <c r="AF129" i="95" s="1"/>
  <c r="AG129" i="95" a="1"/>
  <c r="AG129" i="95" s="1"/>
  <c r="AH129" i="95" a="1"/>
  <c r="AH129" i="95" s="1"/>
  <c r="AI129" i="95" a="1"/>
  <c r="AI129" i="95" s="1"/>
  <c r="AJ129" i="95" a="1"/>
  <c r="AJ129" i="95" s="1"/>
  <c r="AK129" i="95" a="1"/>
  <c r="AK129" i="95" s="1"/>
  <c r="AL129" i="95" a="1"/>
  <c r="AL129" i="95" s="1"/>
  <c r="AM129" i="95" a="1"/>
  <c r="AM129" i="95" s="1"/>
  <c r="AN129" i="95" a="1"/>
  <c r="AN129" i="95" s="1"/>
  <c r="AO129" i="95" a="1"/>
  <c r="AO129" i="95" s="1"/>
  <c r="AP129" i="95" a="1"/>
  <c r="AP129" i="95" s="1"/>
  <c r="AQ129" i="95" a="1"/>
  <c r="AQ129" i="95" s="1"/>
  <c r="AR129" i="95" a="1"/>
  <c r="AR129" i="95" s="1"/>
  <c r="AS129" i="95" a="1"/>
  <c r="AS129" i="95" s="1"/>
  <c r="AT129" i="95" a="1"/>
  <c r="AT129" i="95" s="1"/>
  <c r="AU129" i="95" a="1"/>
  <c r="AU129" i="95" s="1"/>
  <c r="AV129" i="95" a="1"/>
  <c r="AV129" i="95" s="1"/>
  <c r="AW129" i="95" a="1"/>
  <c r="AW129" i="95" s="1"/>
  <c r="AX129" i="95" a="1"/>
  <c r="AX129" i="95" s="1"/>
  <c r="AY129" i="95" a="1"/>
  <c r="AY129" i="95" s="1"/>
  <c r="AZ129" i="95" a="1"/>
  <c r="AZ129" i="95" s="1"/>
  <c r="BA129" i="95" a="1"/>
  <c r="BA129" i="95" s="1"/>
  <c r="BB129" i="95" a="1"/>
  <c r="BB129" i="95" s="1"/>
  <c r="BC129" i="95" a="1"/>
  <c r="BC129" i="95" s="1"/>
  <c r="BD129" i="95" a="1"/>
  <c r="BD129" i="95" s="1"/>
  <c r="BE129" i="95" a="1"/>
  <c r="BE129" i="95" s="1"/>
  <c r="BF129" i="95" a="1"/>
  <c r="BF129" i="95" s="1"/>
  <c r="BG129" i="95" a="1"/>
  <c r="BG129" i="95" s="1"/>
  <c r="BH129" i="95" a="1"/>
  <c r="BH129" i="95" s="1"/>
  <c r="BI129" i="95" a="1"/>
  <c r="BI129" i="95" s="1"/>
  <c r="BJ129" i="95" a="1"/>
  <c r="BJ129" i="95" s="1"/>
  <c r="BK129" i="95" a="1"/>
  <c r="BK129" i="95" s="1"/>
  <c r="BL129" i="95" a="1"/>
  <c r="BL129" i="95" s="1"/>
  <c r="BM129" i="95" a="1"/>
  <c r="BM129" i="95" s="1"/>
  <c r="BN129" i="95" a="1"/>
  <c r="BN129" i="95" s="1"/>
  <c r="BO129" i="95" a="1"/>
  <c r="BO129" i="95" s="1"/>
  <c r="BP129" i="95" a="1"/>
  <c r="BP129" i="95" s="1"/>
  <c r="BQ129" i="95" a="1"/>
  <c r="BQ129" i="95" s="1"/>
  <c r="BR129" i="95" a="1"/>
  <c r="BR129" i="95" s="1"/>
  <c r="BS129" i="95" a="1"/>
  <c r="BS129" i="95" s="1"/>
  <c r="BT129" i="95" a="1"/>
  <c r="BT129" i="95" s="1"/>
  <c r="BU129" i="95" a="1"/>
  <c r="BU129" i="95" s="1"/>
  <c r="BV129" i="95" a="1"/>
  <c r="BV129" i="95" s="1"/>
  <c r="BW129" i="95" a="1"/>
  <c r="BW129" i="95" s="1"/>
  <c r="BX129" i="95" a="1"/>
  <c r="BX129" i="95" s="1"/>
  <c r="BY129" i="95" a="1"/>
  <c r="BY129" i="95" s="1"/>
  <c r="BZ129" i="95" a="1"/>
  <c r="BZ129" i="95" s="1"/>
  <c r="CA129" i="95" a="1"/>
  <c r="CA129" i="95" s="1"/>
  <c r="CB129" i="95" a="1"/>
  <c r="CB129" i="95" s="1"/>
  <c r="CC129" i="95" a="1"/>
  <c r="CC129" i="95" s="1"/>
  <c r="CD129" i="95" a="1"/>
  <c r="CD129" i="95" s="1"/>
  <c r="CE129" i="95" a="1"/>
  <c r="CE129" i="95" s="1"/>
  <c r="CF129" i="95" a="1"/>
  <c r="CF129" i="95" s="1"/>
  <c r="CG129" i="95" a="1"/>
  <c r="CG129" i="95" s="1"/>
  <c r="CH129" i="95" a="1"/>
  <c r="CH129" i="95" s="1"/>
  <c r="CI129" i="95" a="1"/>
  <c r="CI129" i="95" s="1"/>
  <c r="CJ129" i="95" a="1"/>
  <c r="CJ129" i="95" s="1"/>
  <c r="CK129" i="95" a="1"/>
  <c r="CK129" i="95" s="1"/>
  <c r="CL129" i="95" a="1"/>
  <c r="CL129" i="95" s="1"/>
  <c r="CM129" i="95" a="1"/>
  <c r="CM129" i="95" s="1"/>
  <c r="CN129" i="95" a="1"/>
  <c r="CN129" i="95" s="1"/>
  <c r="CO129" i="95" a="1"/>
  <c r="CO129" i="95" s="1"/>
  <c r="CP129" i="95" a="1"/>
  <c r="CP129" i="95" s="1"/>
  <c r="CQ129" i="95" a="1"/>
  <c r="CQ129" i="95" s="1"/>
  <c r="CR129" i="95" a="1"/>
  <c r="CR129" i="95" s="1"/>
  <c r="CS129" i="95" a="1"/>
  <c r="CS129" i="95" s="1"/>
  <c r="CT129" i="95" a="1"/>
  <c r="CT129" i="95" s="1"/>
  <c r="CU129" i="95" a="1"/>
  <c r="CU129" i="95" s="1"/>
  <c r="CV129" i="95" a="1"/>
  <c r="CV129" i="95" s="1"/>
  <c r="CW129" i="95" a="1"/>
  <c r="CW129" i="95" s="1"/>
  <c r="CX129" i="95" a="1"/>
  <c r="CX129" i="95" s="1"/>
  <c r="CY129" i="95" a="1"/>
  <c r="CY129" i="95" s="1"/>
  <c r="E130" i="95" a="1"/>
  <c r="E130" i="95" s="1"/>
  <c r="F130" i="95" a="1"/>
  <c r="F130" i="95" s="1"/>
  <c r="G130" i="95" a="1"/>
  <c r="G130" i="95" s="1"/>
  <c r="H130" i="95" a="1"/>
  <c r="H130" i="95" s="1"/>
  <c r="I130" i="95" a="1"/>
  <c r="I130" i="95" s="1"/>
  <c r="J130" i="95" a="1"/>
  <c r="J130" i="95" s="1"/>
  <c r="K130" i="95" a="1"/>
  <c r="K130" i="95" s="1"/>
  <c r="L130" i="95" a="1"/>
  <c r="L130" i="95" s="1"/>
  <c r="M130" i="95" a="1"/>
  <c r="M130" i="95" s="1"/>
  <c r="N130" i="95" a="1"/>
  <c r="N130" i="95" s="1"/>
  <c r="O130" i="95" a="1"/>
  <c r="O130" i="95" s="1"/>
  <c r="P130" i="95" a="1"/>
  <c r="P130" i="95" s="1"/>
  <c r="Q130" i="95" a="1"/>
  <c r="Q130" i="95" s="1"/>
  <c r="R130" i="95" a="1"/>
  <c r="R130" i="95" s="1"/>
  <c r="S130" i="95" a="1"/>
  <c r="S130" i="95" s="1"/>
  <c r="T130" i="95" a="1"/>
  <c r="T130" i="95" s="1"/>
  <c r="U130" i="95" a="1"/>
  <c r="U130" i="95" s="1"/>
  <c r="V130" i="95" a="1"/>
  <c r="V130" i="95" s="1"/>
  <c r="W130" i="95" a="1"/>
  <c r="W130" i="95" s="1"/>
  <c r="X130" i="95" a="1"/>
  <c r="X130" i="95" s="1"/>
  <c r="Y130" i="95" a="1"/>
  <c r="Y130" i="95" s="1"/>
  <c r="Z130" i="95" a="1"/>
  <c r="Z130" i="95" s="1"/>
  <c r="AA130" i="95" a="1"/>
  <c r="AA130" i="95" s="1"/>
  <c r="AB130" i="95" a="1"/>
  <c r="AB130" i="95" s="1"/>
  <c r="AC130" i="95" a="1"/>
  <c r="AC130" i="95" s="1"/>
  <c r="AD130" i="95" a="1"/>
  <c r="AD130" i="95" s="1"/>
  <c r="AE130" i="95" a="1"/>
  <c r="AE130" i="95" s="1"/>
  <c r="AF130" i="95" a="1"/>
  <c r="AF130" i="95" s="1"/>
  <c r="AG130" i="95" a="1"/>
  <c r="AG130" i="95" s="1"/>
  <c r="AH130" i="95" a="1"/>
  <c r="AH130" i="95" s="1"/>
  <c r="AI130" i="95" a="1"/>
  <c r="AI130" i="95" s="1"/>
  <c r="AJ130" i="95" a="1"/>
  <c r="AJ130" i="95" s="1"/>
  <c r="AK130" i="95" a="1"/>
  <c r="AK130" i="95" s="1"/>
  <c r="AL130" i="95" a="1"/>
  <c r="AL130" i="95" s="1"/>
  <c r="AM130" i="95" a="1"/>
  <c r="AM130" i="95" s="1"/>
  <c r="AN130" i="95" a="1"/>
  <c r="AN130" i="95" s="1"/>
  <c r="AO130" i="95" a="1"/>
  <c r="AO130" i="95" s="1"/>
  <c r="AP130" i="95" a="1"/>
  <c r="AP130" i="95" s="1"/>
  <c r="AQ130" i="95" a="1"/>
  <c r="AQ130" i="95" s="1"/>
  <c r="AR130" i="95" a="1"/>
  <c r="AR130" i="95" s="1"/>
  <c r="AS130" i="95" a="1"/>
  <c r="AS130" i="95" s="1"/>
  <c r="AT130" i="95" a="1"/>
  <c r="AT130" i="95" s="1"/>
  <c r="AU130" i="95" a="1"/>
  <c r="AU130" i="95" s="1"/>
  <c r="AV130" i="95" a="1"/>
  <c r="AV130" i="95" s="1"/>
  <c r="AW130" i="95" a="1"/>
  <c r="AW130" i="95" s="1"/>
  <c r="AX130" i="95" a="1"/>
  <c r="AX130" i="95" s="1"/>
  <c r="AY130" i="95" a="1"/>
  <c r="AY130" i="95" s="1"/>
  <c r="AZ130" i="95" a="1"/>
  <c r="AZ130" i="95" s="1"/>
  <c r="BA130" i="95" a="1"/>
  <c r="BA130" i="95" s="1"/>
  <c r="BB130" i="95" a="1"/>
  <c r="BB130" i="95" s="1"/>
  <c r="BC130" i="95" a="1"/>
  <c r="BC130" i="95" s="1"/>
  <c r="BD130" i="95" a="1"/>
  <c r="BD130" i="95" s="1"/>
  <c r="BE130" i="95" a="1"/>
  <c r="BE130" i="95" s="1"/>
  <c r="BF130" i="95" a="1"/>
  <c r="BF130" i="95" s="1"/>
  <c r="BG130" i="95" a="1"/>
  <c r="BG130" i="95" s="1"/>
  <c r="BH130" i="95" a="1"/>
  <c r="BH130" i="95" s="1"/>
  <c r="BI130" i="95" a="1"/>
  <c r="BI130" i="95" s="1"/>
  <c r="BJ130" i="95" a="1"/>
  <c r="BJ130" i="95" s="1"/>
  <c r="BK130" i="95" a="1"/>
  <c r="BK130" i="95" s="1"/>
  <c r="BL130" i="95" a="1"/>
  <c r="BL130" i="95" s="1"/>
  <c r="BM130" i="95" a="1"/>
  <c r="BM130" i="95" s="1"/>
  <c r="BN130" i="95" a="1"/>
  <c r="BN130" i="95" s="1"/>
  <c r="BO130" i="95" a="1"/>
  <c r="BO130" i="95" s="1"/>
  <c r="BP130" i="95" a="1"/>
  <c r="BP130" i="95" s="1"/>
  <c r="BQ130" i="95" a="1"/>
  <c r="BQ130" i="95" s="1"/>
  <c r="BR130" i="95" a="1"/>
  <c r="BR130" i="95" s="1"/>
  <c r="BS130" i="95" a="1"/>
  <c r="BS130" i="95" s="1"/>
  <c r="BT130" i="95" a="1"/>
  <c r="BT130" i="95" s="1"/>
  <c r="BU130" i="95" a="1"/>
  <c r="BU130" i="95" s="1"/>
  <c r="BV130" i="95" a="1"/>
  <c r="BV130" i="95" s="1"/>
  <c r="BW130" i="95" a="1"/>
  <c r="BW130" i="95" s="1"/>
  <c r="BX130" i="95" a="1"/>
  <c r="BX130" i="95" s="1"/>
  <c r="BY130" i="95" a="1"/>
  <c r="BY130" i="95" s="1"/>
  <c r="BZ130" i="95" a="1"/>
  <c r="BZ130" i="95" s="1"/>
  <c r="CA130" i="95" a="1"/>
  <c r="CA130" i="95" s="1"/>
  <c r="CB130" i="95" a="1"/>
  <c r="CB130" i="95" s="1"/>
  <c r="CC130" i="95" a="1"/>
  <c r="CC130" i="95" s="1"/>
  <c r="CD130" i="95" a="1"/>
  <c r="CD130" i="95" s="1"/>
  <c r="CE130" i="95" a="1"/>
  <c r="CE130" i="95" s="1"/>
  <c r="CF130" i="95" a="1"/>
  <c r="CF130" i="95" s="1"/>
  <c r="CG130" i="95" a="1"/>
  <c r="CG130" i="95" s="1"/>
  <c r="CH130" i="95" a="1"/>
  <c r="CH130" i="95" s="1"/>
  <c r="CI130" i="95" a="1"/>
  <c r="CI130" i="95" s="1"/>
  <c r="CJ130" i="95" a="1"/>
  <c r="CJ130" i="95" s="1"/>
  <c r="CK130" i="95" a="1"/>
  <c r="CK130" i="95" s="1"/>
  <c r="CL130" i="95" a="1"/>
  <c r="CL130" i="95" s="1"/>
  <c r="CM130" i="95" a="1"/>
  <c r="CM130" i="95" s="1"/>
  <c r="CN130" i="95" a="1"/>
  <c r="CN130" i="95" s="1"/>
  <c r="CO130" i="95" a="1"/>
  <c r="CO130" i="95" s="1"/>
  <c r="CP130" i="95" a="1"/>
  <c r="CP130" i="95" s="1"/>
  <c r="CQ130" i="95" a="1"/>
  <c r="CQ130" i="95" s="1"/>
  <c r="CR130" i="95" a="1"/>
  <c r="CR130" i="95" s="1"/>
  <c r="CS130" i="95" a="1"/>
  <c r="CS130" i="95" s="1"/>
  <c r="CT130" i="95" a="1"/>
  <c r="CT130" i="95" s="1"/>
  <c r="CU130" i="95" a="1"/>
  <c r="CU130" i="95" s="1"/>
  <c r="CV130" i="95" a="1"/>
  <c r="CV130" i="95" s="1"/>
  <c r="CW130" i="95" a="1"/>
  <c r="CW130" i="95" s="1"/>
  <c r="CX130" i="95" a="1"/>
  <c r="CX130" i="95" s="1"/>
  <c r="CY130" i="95" a="1"/>
  <c r="CY130" i="95" s="1"/>
  <c r="E131" i="95" a="1"/>
  <c r="E131" i="95" s="1"/>
  <c r="F131" i="95" a="1"/>
  <c r="F131" i="95" s="1"/>
  <c r="G131" i="95" a="1"/>
  <c r="G131" i="95" s="1"/>
  <c r="H131" i="95" a="1"/>
  <c r="H131" i="95" s="1"/>
  <c r="I131" i="95" a="1"/>
  <c r="I131" i="95" s="1"/>
  <c r="J131" i="95" a="1"/>
  <c r="J131" i="95" s="1"/>
  <c r="K131" i="95" a="1"/>
  <c r="K131" i="95" s="1"/>
  <c r="L131" i="95" a="1"/>
  <c r="L131" i="95" s="1"/>
  <c r="M131" i="95" a="1"/>
  <c r="M131" i="95" s="1"/>
  <c r="N131" i="95" a="1"/>
  <c r="N131" i="95" s="1"/>
  <c r="O131" i="95" a="1"/>
  <c r="O131" i="95" s="1"/>
  <c r="P131" i="95" a="1"/>
  <c r="P131" i="95" s="1"/>
  <c r="Q131" i="95" a="1"/>
  <c r="Q131" i="95" s="1"/>
  <c r="R131" i="95" a="1"/>
  <c r="R131" i="95" s="1"/>
  <c r="S131" i="95" a="1"/>
  <c r="S131" i="95" s="1"/>
  <c r="T131" i="95" a="1"/>
  <c r="T131" i="95" s="1"/>
  <c r="U131" i="95" a="1"/>
  <c r="U131" i="95" s="1"/>
  <c r="V131" i="95" a="1"/>
  <c r="V131" i="95" s="1"/>
  <c r="W131" i="95" a="1"/>
  <c r="W131" i="95" s="1"/>
  <c r="X131" i="95" a="1"/>
  <c r="X131" i="95" s="1"/>
  <c r="Y131" i="95" a="1"/>
  <c r="Y131" i="95" s="1"/>
  <c r="Z131" i="95" a="1"/>
  <c r="Z131" i="95" s="1"/>
  <c r="AA131" i="95" a="1"/>
  <c r="AA131" i="95" s="1"/>
  <c r="AB131" i="95" a="1"/>
  <c r="AB131" i="95" s="1"/>
  <c r="AC131" i="95" a="1"/>
  <c r="AC131" i="95" s="1"/>
  <c r="AD131" i="95" a="1"/>
  <c r="AD131" i="95" s="1"/>
  <c r="AE131" i="95" a="1"/>
  <c r="AE131" i="95" s="1"/>
  <c r="AF131" i="95" a="1"/>
  <c r="AF131" i="95" s="1"/>
  <c r="AG131" i="95" a="1"/>
  <c r="AG131" i="95" s="1"/>
  <c r="AH131" i="95" a="1"/>
  <c r="AH131" i="95" s="1"/>
  <c r="AI131" i="95" a="1"/>
  <c r="AI131" i="95" s="1"/>
  <c r="AJ131" i="95" a="1"/>
  <c r="AJ131" i="95" s="1"/>
  <c r="AK131" i="95" a="1"/>
  <c r="AK131" i="95" s="1"/>
  <c r="AL131" i="95" a="1"/>
  <c r="AL131" i="95" s="1"/>
  <c r="AM131" i="95" a="1"/>
  <c r="AM131" i="95" s="1"/>
  <c r="AN131" i="95" a="1"/>
  <c r="AN131" i="95" s="1"/>
  <c r="AO131" i="95" a="1"/>
  <c r="AO131" i="95" s="1"/>
  <c r="AP131" i="95" a="1"/>
  <c r="AP131" i="95" s="1"/>
  <c r="AQ131" i="95" a="1"/>
  <c r="AQ131" i="95" s="1"/>
  <c r="AR131" i="95" a="1"/>
  <c r="AR131" i="95" s="1"/>
  <c r="AS131" i="95" a="1"/>
  <c r="AS131" i="95" s="1"/>
  <c r="AT131" i="95" a="1"/>
  <c r="AT131" i="95" s="1"/>
  <c r="AU131" i="95" a="1"/>
  <c r="AU131" i="95" s="1"/>
  <c r="AV131" i="95" a="1"/>
  <c r="AV131" i="95" s="1"/>
  <c r="AW131" i="95" a="1"/>
  <c r="AW131" i="95" s="1"/>
  <c r="AX131" i="95" a="1"/>
  <c r="AX131" i="95" s="1"/>
  <c r="AY131" i="95" a="1"/>
  <c r="AY131" i="95" s="1"/>
  <c r="AZ131" i="95" a="1"/>
  <c r="AZ131" i="95" s="1"/>
  <c r="BA131" i="95" a="1"/>
  <c r="BA131" i="95" s="1"/>
  <c r="BB131" i="95" a="1"/>
  <c r="BB131" i="95" s="1"/>
  <c r="BC131" i="95" a="1"/>
  <c r="BC131" i="95" s="1"/>
  <c r="BD131" i="95" a="1"/>
  <c r="BD131" i="95" s="1"/>
  <c r="BE131" i="95" a="1"/>
  <c r="BE131" i="95" s="1"/>
  <c r="BF131" i="95" a="1"/>
  <c r="BF131" i="95" s="1"/>
  <c r="BG131" i="95" a="1"/>
  <c r="BG131" i="95" s="1"/>
  <c r="BH131" i="95" a="1"/>
  <c r="BH131" i="95" s="1"/>
  <c r="BI131" i="95" a="1"/>
  <c r="BI131" i="95" s="1"/>
  <c r="BJ131" i="95" a="1"/>
  <c r="BJ131" i="95" s="1"/>
  <c r="BK131" i="95" a="1"/>
  <c r="BK131" i="95" s="1"/>
  <c r="BL131" i="95" a="1"/>
  <c r="BL131" i="95" s="1"/>
  <c r="BM131" i="95" a="1"/>
  <c r="BM131" i="95" s="1"/>
  <c r="BN131" i="95" a="1"/>
  <c r="BN131" i="95" s="1"/>
  <c r="BO131" i="95" a="1"/>
  <c r="BO131" i="95" s="1"/>
  <c r="BP131" i="95" a="1"/>
  <c r="BP131" i="95" s="1"/>
  <c r="BQ131" i="95" a="1"/>
  <c r="BQ131" i="95" s="1"/>
  <c r="BR131" i="95" a="1"/>
  <c r="BR131" i="95" s="1"/>
  <c r="BS131" i="95" a="1"/>
  <c r="BS131" i="95" s="1"/>
  <c r="BT131" i="95" a="1"/>
  <c r="BT131" i="95" s="1"/>
  <c r="BU131" i="95" a="1"/>
  <c r="BU131" i="95" s="1"/>
  <c r="BV131" i="95" a="1"/>
  <c r="BV131" i="95" s="1"/>
  <c r="BW131" i="95" a="1"/>
  <c r="BW131" i="95" s="1"/>
  <c r="BX131" i="95" a="1"/>
  <c r="BX131" i="95" s="1"/>
  <c r="BY131" i="95" a="1"/>
  <c r="BY131" i="95" s="1"/>
  <c r="BZ131" i="95" a="1"/>
  <c r="BZ131" i="95" s="1"/>
  <c r="CA131" i="95" a="1"/>
  <c r="CA131" i="95" s="1"/>
  <c r="CB131" i="95" a="1"/>
  <c r="CB131" i="95" s="1"/>
  <c r="CC131" i="95" a="1"/>
  <c r="CC131" i="95" s="1"/>
  <c r="CD131" i="95" a="1"/>
  <c r="CD131" i="95" s="1"/>
  <c r="CE131" i="95" a="1"/>
  <c r="CE131" i="95" s="1"/>
  <c r="CF131" i="95" a="1"/>
  <c r="CF131" i="95" s="1"/>
  <c r="CG131" i="95" a="1"/>
  <c r="CG131" i="95" s="1"/>
  <c r="CH131" i="95" a="1"/>
  <c r="CH131" i="95" s="1"/>
  <c r="CI131" i="95" a="1"/>
  <c r="CI131" i="95" s="1"/>
  <c r="CJ131" i="95" a="1"/>
  <c r="CJ131" i="95" s="1"/>
  <c r="CK131" i="95" a="1"/>
  <c r="CK131" i="95" s="1"/>
  <c r="CL131" i="95" a="1"/>
  <c r="CL131" i="95" s="1"/>
  <c r="CM131" i="95" a="1"/>
  <c r="CM131" i="95" s="1"/>
  <c r="CN131" i="95" a="1"/>
  <c r="CN131" i="95" s="1"/>
  <c r="CO131" i="95" a="1"/>
  <c r="CO131" i="95" s="1"/>
  <c r="CP131" i="95" a="1"/>
  <c r="CP131" i="95" s="1"/>
  <c r="CQ131" i="95" a="1"/>
  <c r="CQ131" i="95" s="1"/>
  <c r="CR131" i="95" a="1"/>
  <c r="CR131" i="95" s="1"/>
  <c r="CS131" i="95" a="1"/>
  <c r="CS131" i="95" s="1"/>
  <c r="CT131" i="95" a="1"/>
  <c r="CT131" i="95" s="1"/>
  <c r="CU131" i="95" a="1"/>
  <c r="CU131" i="95" s="1"/>
  <c r="CV131" i="95" a="1"/>
  <c r="CV131" i="95" s="1"/>
  <c r="CW131" i="95" a="1"/>
  <c r="CW131" i="95" s="1"/>
  <c r="CX131" i="95" a="1"/>
  <c r="CX131" i="95" s="1"/>
  <c r="CY131" i="95" a="1"/>
  <c r="CY131" i="95" s="1"/>
  <c r="E132" i="95" a="1"/>
  <c r="E132" i="95" s="1"/>
  <c r="F132" i="95" a="1"/>
  <c r="F132" i="95" s="1"/>
  <c r="G132" i="95" a="1"/>
  <c r="G132" i="95" s="1"/>
  <c r="H132" i="95" a="1"/>
  <c r="H132" i="95" s="1"/>
  <c r="I132" i="95" a="1"/>
  <c r="I132" i="95" s="1"/>
  <c r="J132" i="95" a="1"/>
  <c r="J132" i="95" s="1"/>
  <c r="K132" i="95" a="1"/>
  <c r="K132" i="95" s="1"/>
  <c r="L132" i="95" a="1"/>
  <c r="L132" i="95" s="1"/>
  <c r="M132" i="95" a="1"/>
  <c r="M132" i="95" s="1"/>
  <c r="N132" i="95" a="1"/>
  <c r="N132" i="95" s="1"/>
  <c r="O132" i="95" a="1"/>
  <c r="O132" i="95" s="1"/>
  <c r="P132" i="95" a="1"/>
  <c r="P132" i="95" s="1"/>
  <c r="Q132" i="95" a="1"/>
  <c r="Q132" i="95" s="1"/>
  <c r="R132" i="95" a="1"/>
  <c r="R132" i="95" s="1"/>
  <c r="S132" i="95" a="1"/>
  <c r="S132" i="95" s="1"/>
  <c r="T132" i="95" a="1"/>
  <c r="T132" i="95" s="1"/>
  <c r="U132" i="95" a="1"/>
  <c r="U132" i="95" s="1"/>
  <c r="V132" i="95" a="1"/>
  <c r="V132" i="95" s="1"/>
  <c r="W132" i="95" a="1"/>
  <c r="W132" i="95" s="1"/>
  <c r="X132" i="95" a="1"/>
  <c r="X132" i="95" s="1"/>
  <c r="Y132" i="95" a="1"/>
  <c r="Y132" i="95" s="1"/>
  <c r="Z132" i="95" a="1"/>
  <c r="Z132" i="95" s="1"/>
  <c r="AA132" i="95" a="1"/>
  <c r="AA132" i="95" s="1"/>
  <c r="AB132" i="95" a="1"/>
  <c r="AB132" i="95" s="1"/>
  <c r="AC132" i="95" a="1"/>
  <c r="AC132" i="95" s="1"/>
  <c r="AD132" i="95" a="1"/>
  <c r="AD132" i="95" s="1"/>
  <c r="AE132" i="95" a="1"/>
  <c r="AE132" i="95" s="1"/>
  <c r="AF132" i="95" a="1"/>
  <c r="AF132" i="95" s="1"/>
  <c r="AG132" i="95" a="1"/>
  <c r="AG132" i="95" s="1"/>
  <c r="AH132" i="95" a="1"/>
  <c r="AH132" i="95" s="1"/>
  <c r="AI132" i="95" a="1"/>
  <c r="AI132" i="95" s="1"/>
  <c r="AJ132" i="95" a="1"/>
  <c r="AJ132" i="95" s="1"/>
  <c r="AK132" i="95" a="1"/>
  <c r="AK132" i="95" s="1"/>
  <c r="AL132" i="95" a="1"/>
  <c r="AL132" i="95" s="1"/>
  <c r="AM132" i="95" a="1"/>
  <c r="AM132" i="95" s="1"/>
  <c r="AN132" i="95" a="1"/>
  <c r="AN132" i="95" s="1"/>
  <c r="AO132" i="95" a="1"/>
  <c r="AO132" i="95" s="1"/>
  <c r="AP132" i="95" a="1"/>
  <c r="AP132" i="95" s="1"/>
  <c r="AQ132" i="95" a="1"/>
  <c r="AQ132" i="95" s="1"/>
  <c r="AR132" i="95" a="1"/>
  <c r="AR132" i="95" s="1"/>
  <c r="AS132" i="95" a="1"/>
  <c r="AS132" i="95" s="1"/>
  <c r="AT132" i="95" a="1"/>
  <c r="AT132" i="95" s="1"/>
  <c r="AU132" i="95" a="1"/>
  <c r="AU132" i="95" s="1"/>
  <c r="AV132" i="95" a="1"/>
  <c r="AV132" i="95" s="1"/>
  <c r="AW132" i="95" a="1"/>
  <c r="AW132" i="95" s="1"/>
  <c r="AX132" i="95" a="1"/>
  <c r="AX132" i="95" s="1"/>
  <c r="AY132" i="95" a="1"/>
  <c r="AY132" i="95" s="1"/>
  <c r="AZ132" i="95" a="1"/>
  <c r="AZ132" i="95" s="1"/>
  <c r="BA132" i="95" a="1"/>
  <c r="BA132" i="95" s="1"/>
  <c r="BB132" i="95" a="1"/>
  <c r="BB132" i="95" s="1"/>
  <c r="BC132" i="95" a="1"/>
  <c r="BC132" i="95" s="1"/>
  <c r="BD132" i="95" a="1"/>
  <c r="BD132" i="95" s="1"/>
  <c r="BE132" i="95" a="1"/>
  <c r="BE132" i="95" s="1"/>
  <c r="BF132" i="95" a="1"/>
  <c r="BF132" i="95" s="1"/>
  <c r="BG132" i="95" a="1"/>
  <c r="BG132" i="95" s="1"/>
  <c r="BH132" i="95" a="1"/>
  <c r="BH132" i="95" s="1"/>
  <c r="BI132" i="95" a="1"/>
  <c r="BI132" i="95" s="1"/>
  <c r="BJ132" i="95" a="1"/>
  <c r="BJ132" i="95" s="1"/>
  <c r="BK132" i="95" a="1"/>
  <c r="BK132" i="95" s="1"/>
  <c r="BL132" i="95" a="1"/>
  <c r="BL132" i="95" s="1"/>
  <c r="BM132" i="95" a="1"/>
  <c r="BM132" i="95" s="1"/>
  <c r="BN132" i="95" a="1"/>
  <c r="BN132" i="95" s="1"/>
  <c r="BO132" i="95" a="1"/>
  <c r="BO132" i="95" s="1"/>
  <c r="BP132" i="95" a="1"/>
  <c r="BP132" i="95" s="1"/>
  <c r="BQ132" i="95" a="1"/>
  <c r="BQ132" i="95" s="1"/>
  <c r="BR132" i="95" a="1"/>
  <c r="BR132" i="95" s="1"/>
  <c r="BS132" i="95" a="1"/>
  <c r="BS132" i="95" s="1"/>
  <c r="BT132" i="95" a="1"/>
  <c r="BT132" i="95" s="1"/>
  <c r="BU132" i="95" a="1"/>
  <c r="BU132" i="95" s="1"/>
  <c r="BV132" i="95" a="1"/>
  <c r="BV132" i="95" s="1"/>
  <c r="BW132" i="95" a="1"/>
  <c r="BW132" i="95" s="1"/>
  <c r="BX132" i="95" a="1"/>
  <c r="BX132" i="95" s="1"/>
  <c r="BY132" i="95" a="1"/>
  <c r="BY132" i="95" s="1"/>
  <c r="BZ132" i="95" a="1"/>
  <c r="BZ132" i="95" s="1"/>
  <c r="CA132" i="95" a="1"/>
  <c r="CA132" i="95" s="1"/>
  <c r="CB132" i="95" a="1"/>
  <c r="CB132" i="95" s="1"/>
  <c r="CC132" i="95" a="1"/>
  <c r="CC132" i="95" s="1"/>
  <c r="CD132" i="95" a="1"/>
  <c r="CD132" i="95" s="1"/>
  <c r="CE132" i="95" a="1"/>
  <c r="CE132" i="95" s="1"/>
  <c r="CF132" i="95" a="1"/>
  <c r="CF132" i="95" s="1"/>
  <c r="CG132" i="95" a="1"/>
  <c r="CG132" i="95" s="1"/>
  <c r="CH132" i="95" a="1"/>
  <c r="CH132" i="95" s="1"/>
  <c r="CI132" i="95" a="1"/>
  <c r="CI132" i="95" s="1"/>
  <c r="CJ132" i="95" a="1"/>
  <c r="CJ132" i="95" s="1"/>
  <c r="CK132" i="95" a="1"/>
  <c r="CK132" i="95" s="1"/>
  <c r="CL132" i="95" a="1"/>
  <c r="CL132" i="95" s="1"/>
  <c r="CM132" i="95" a="1"/>
  <c r="CM132" i="95" s="1"/>
  <c r="CN132" i="95" a="1"/>
  <c r="CN132" i="95" s="1"/>
  <c r="CO132" i="95" a="1"/>
  <c r="CO132" i="95" s="1"/>
  <c r="CP132" i="95" a="1"/>
  <c r="CP132" i="95" s="1"/>
  <c r="CQ132" i="95" a="1"/>
  <c r="CQ132" i="95" s="1"/>
  <c r="CR132" i="95" a="1"/>
  <c r="CR132" i="95" s="1"/>
  <c r="CS132" i="95" a="1"/>
  <c r="CS132" i="95" s="1"/>
  <c r="CT132" i="95" a="1"/>
  <c r="CT132" i="95" s="1"/>
  <c r="CU132" i="95" a="1"/>
  <c r="CU132" i="95" s="1"/>
  <c r="CV132" i="95" a="1"/>
  <c r="CV132" i="95" s="1"/>
  <c r="CW132" i="95" a="1"/>
  <c r="CW132" i="95" s="1"/>
  <c r="CX132" i="95" a="1"/>
  <c r="CX132" i="95" s="1"/>
  <c r="CY132" i="95" a="1"/>
  <c r="CY132" i="95" s="1"/>
  <c r="E133" i="95" a="1"/>
  <c r="E133" i="95" s="1"/>
  <c r="F133" i="95" a="1"/>
  <c r="F133" i="95" s="1"/>
  <c r="G133" i="95" a="1"/>
  <c r="G133" i="95" s="1"/>
  <c r="H133" i="95" a="1"/>
  <c r="H133" i="95" s="1"/>
  <c r="I133" i="95" a="1"/>
  <c r="I133" i="95" s="1"/>
  <c r="J133" i="95" a="1"/>
  <c r="J133" i="95" s="1"/>
  <c r="K133" i="95" a="1"/>
  <c r="K133" i="95" s="1"/>
  <c r="L133" i="95" a="1"/>
  <c r="L133" i="95" s="1"/>
  <c r="M133" i="95" a="1"/>
  <c r="M133" i="95" s="1"/>
  <c r="N133" i="95" a="1"/>
  <c r="N133" i="95" s="1"/>
  <c r="O133" i="95" a="1"/>
  <c r="O133" i="95" s="1"/>
  <c r="P133" i="95" a="1"/>
  <c r="P133" i="95" s="1"/>
  <c r="Q133" i="95" a="1"/>
  <c r="Q133" i="95" s="1"/>
  <c r="R133" i="95" a="1"/>
  <c r="R133" i="95" s="1"/>
  <c r="S133" i="95" a="1"/>
  <c r="S133" i="95" s="1"/>
  <c r="T133" i="95" a="1"/>
  <c r="T133" i="95" s="1"/>
  <c r="U133" i="95" a="1"/>
  <c r="U133" i="95" s="1"/>
  <c r="V133" i="95" a="1"/>
  <c r="V133" i="95" s="1"/>
  <c r="W133" i="95" a="1"/>
  <c r="W133" i="95" s="1"/>
  <c r="X133" i="95" a="1"/>
  <c r="X133" i="95" s="1"/>
  <c r="Y133" i="95" a="1"/>
  <c r="Y133" i="95" s="1"/>
  <c r="Z133" i="95" a="1"/>
  <c r="Z133" i="95" s="1"/>
  <c r="AA133" i="95" a="1"/>
  <c r="AA133" i="95" s="1"/>
  <c r="AB133" i="95" a="1"/>
  <c r="AB133" i="95" s="1"/>
  <c r="AC133" i="95" a="1"/>
  <c r="AC133" i="95" s="1"/>
  <c r="AD133" i="95" a="1"/>
  <c r="AD133" i="95" s="1"/>
  <c r="AE133" i="95" a="1"/>
  <c r="AE133" i="95" s="1"/>
  <c r="AF133" i="95" a="1"/>
  <c r="AF133" i="95" s="1"/>
  <c r="AG133" i="95" a="1"/>
  <c r="AG133" i="95" s="1"/>
  <c r="AH133" i="95" a="1"/>
  <c r="AH133" i="95" s="1"/>
  <c r="AI133" i="95" a="1"/>
  <c r="AI133" i="95" s="1"/>
  <c r="AJ133" i="95" a="1"/>
  <c r="AJ133" i="95" s="1"/>
  <c r="AK133" i="95" a="1"/>
  <c r="AK133" i="95" s="1"/>
  <c r="AL133" i="95" a="1"/>
  <c r="AL133" i="95" s="1"/>
  <c r="AM133" i="95" a="1"/>
  <c r="AM133" i="95" s="1"/>
  <c r="AN133" i="95" a="1"/>
  <c r="AN133" i="95" s="1"/>
  <c r="AO133" i="95" a="1"/>
  <c r="AO133" i="95" s="1"/>
  <c r="AP133" i="95" a="1"/>
  <c r="AP133" i="95" s="1"/>
  <c r="AQ133" i="95" a="1"/>
  <c r="AQ133" i="95" s="1"/>
  <c r="AR133" i="95" a="1"/>
  <c r="AR133" i="95" s="1"/>
  <c r="AS133" i="95" a="1"/>
  <c r="AS133" i="95" s="1"/>
  <c r="AT133" i="95" a="1"/>
  <c r="AT133" i="95" s="1"/>
  <c r="AU133" i="95" a="1"/>
  <c r="AU133" i="95" s="1"/>
  <c r="AV133" i="95" a="1"/>
  <c r="AV133" i="95" s="1"/>
  <c r="AW133" i="95" a="1"/>
  <c r="AW133" i="95" s="1"/>
  <c r="AX133" i="95" a="1"/>
  <c r="AX133" i="95" s="1"/>
  <c r="AY133" i="95" a="1"/>
  <c r="AY133" i="95" s="1"/>
  <c r="AZ133" i="95" a="1"/>
  <c r="AZ133" i="95" s="1"/>
  <c r="BA133" i="95" a="1"/>
  <c r="BA133" i="95" s="1"/>
  <c r="BB133" i="95" a="1"/>
  <c r="BB133" i="95" s="1"/>
  <c r="BC133" i="95" a="1"/>
  <c r="BC133" i="95" s="1"/>
  <c r="BD133" i="95" a="1"/>
  <c r="BD133" i="95" s="1"/>
  <c r="BE133" i="95" a="1"/>
  <c r="BE133" i="95" s="1"/>
  <c r="BF133" i="95" a="1"/>
  <c r="BF133" i="95" s="1"/>
  <c r="BG133" i="95" a="1"/>
  <c r="BG133" i="95" s="1"/>
  <c r="BH133" i="95" a="1"/>
  <c r="BH133" i="95" s="1"/>
  <c r="BI133" i="95" a="1"/>
  <c r="BI133" i="95" s="1"/>
  <c r="BJ133" i="95" a="1"/>
  <c r="BJ133" i="95" s="1"/>
  <c r="BK133" i="95" a="1"/>
  <c r="BK133" i="95" s="1"/>
  <c r="BL133" i="95" a="1"/>
  <c r="BL133" i="95" s="1"/>
  <c r="BM133" i="95" a="1"/>
  <c r="BM133" i="95" s="1"/>
  <c r="BN133" i="95" a="1"/>
  <c r="BN133" i="95" s="1"/>
  <c r="BO133" i="95" a="1"/>
  <c r="BO133" i="95" s="1"/>
  <c r="BP133" i="95" a="1"/>
  <c r="BP133" i="95" s="1"/>
  <c r="BQ133" i="95" a="1"/>
  <c r="BQ133" i="95" s="1"/>
  <c r="BR133" i="95" a="1"/>
  <c r="BR133" i="95" s="1"/>
  <c r="BS133" i="95" a="1"/>
  <c r="BS133" i="95" s="1"/>
  <c r="BT133" i="95" a="1"/>
  <c r="BT133" i="95" s="1"/>
  <c r="BU133" i="95" a="1"/>
  <c r="BU133" i="95" s="1"/>
  <c r="BV133" i="95" a="1"/>
  <c r="BV133" i="95" s="1"/>
  <c r="BW133" i="95" a="1"/>
  <c r="BW133" i="95" s="1"/>
  <c r="BX133" i="95" a="1"/>
  <c r="BX133" i="95" s="1"/>
  <c r="BY133" i="95" a="1"/>
  <c r="BY133" i="95" s="1"/>
  <c r="BZ133" i="95" a="1"/>
  <c r="BZ133" i="95" s="1"/>
  <c r="CA133" i="95" a="1"/>
  <c r="CA133" i="95" s="1"/>
  <c r="CB133" i="95" a="1"/>
  <c r="CB133" i="95" s="1"/>
  <c r="CC133" i="95" a="1"/>
  <c r="CC133" i="95" s="1"/>
  <c r="CD133" i="95" a="1"/>
  <c r="CD133" i="95" s="1"/>
  <c r="CE133" i="95" a="1"/>
  <c r="CE133" i="95" s="1"/>
  <c r="CF133" i="95" a="1"/>
  <c r="CF133" i="95" s="1"/>
  <c r="CG133" i="95" a="1"/>
  <c r="CG133" i="95" s="1"/>
  <c r="CH133" i="95" a="1"/>
  <c r="CH133" i="95" s="1"/>
  <c r="CI133" i="95" a="1"/>
  <c r="CI133" i="95" s="1"/>
  <c r="CJ133" i="95" a="1"/>
  <c r="CJ133" i="95" s="1"/>
  <c r="CK133" i="95" a="1"/>
  <c r="CK133" i="95" s="1"/>
  <c r="CL133" i="95" a="1"/>
  <c r="CL133" i="95" s="1"/>
  <c r="CM133" i="95" a="1"/>
  <c r="CM133" i="95" s="1"/>
  <c r="CN133" i="95" a="1"/>
  <c r="CN133" i="95" s="1"/>
  <c r="CO133" i="95" a="1"/>
  <c r="CO133" i="95" s="1"/>
  <c r="CP133" i="95" a="1"/>
  <c r="CP133" i="95" s="1"/>
  <c r="CQ133" i="95" a="1"/>
  <c r="CQ133" i="95" s="1"/>
  <c r="CR133" i="95" a="1"/>
  <c r="CR133" i="95" s="1"/>
  <c r="CS133" i="95" a="1"/>
  <c r="CS133" i="95" s="1"/>
  <c r="CT133" i="95" a="1"/>
  <c r="CT133" i="95" s="1"/>
  <c r="CU133" i="95" a="1"/>
  <c r="CU133" i="95" s="1"/>
  <c r="CV133" i="95" a="1"/>
  <c r="CV133" i="95" s="1"/>
  <c r="CW133" i="95" a="1"/>
  <c r="CW133" i="95" s="1"/>
  <c r="CX133" i="95" a="1"/>
  <c r="CX133" i="95" s="1"/>
  <c r="CY133" i="95" a="1"/>
  <c r="CY133" i="95" s="1"/>
  <c r="E134" i="95" a="1"/>
  <c r="E134" i="95" s="1"/>
  <c r="F134" i="95" a="1"/>
  <c r="F134" i="95" s="1"/>
  <c r="G134" i="95" a="1"/>
  <c r="G134" i="95" s="1"/>
  <c r="H134" i="95" a="1"/>
  <c r="H134" i="95" s="1"/>
  <c r="I134" i="95" a="1"/>
  <c r="I134" i="95" s="1"/>
  <c r="J134" i="95" a="1"/>
  <c r="J134" i="95" s="1"/>
  <c r="K134" i="95" a="1"/>
  <c r="K134" i="95" s="1"/>
  <c r="L134" i="95" a="1"/>
  <c r="L134" i="95" s="1"/>
  <c r="M134" i="95" a="1"/>
  <c r="M134" i="95" s="1"/>
  <c r="N134" i="95" a="1"/>
  <c r="N134" i="95" s="1"/>
  <c r="O134" i="95" a="1"/>
  <c r="O134" i="95" s="1"/>
  <c r="P134" i="95" a="1"/>
  <c r="P134" i="95" s="1"/>
  <c r="Q134" i="95" a="1"/>
  <c r="Q134" i="95" s="1"/>
  <c r="R134" i="95" a="1"/>
  <c r="R134" i="95" s="1"/>
  <c r="S134" i="95" a="1"/>
  <c r="S134" i="95" s="1"/>
  <c r="T134" i="95" a="1"/>
  <c r="T134" i="95" s="1"/>
  <c r="U134" i="95" a="1"/>
  <c r="U134" i="95" s="1"/>
  <c r="V134" i="95" a="1"/>
  <c r="V134" i="95" s="1"/>
  <c r="W134" i="95" a="1"/>
  <c r="W134" i="95" s="1"/>
  <c r="X134" i="95" a="1"/>
  <c r="X134" i="95" s="1"/>
  <c r="Y134" i="95" a="1"/>
  <c r="Y134" i="95" s="1"/>
  <c r="Z134" i="95" a="1"/>
  <c r="Z134" i="95" s="1"/>
  <c r="AA134" i="95" a="1"/>
  <c r="AA134" i="95" s="1"/>
  <c r="AB134" i="95" a="1"/>
  <c r="AB134" i="95" s="1"/>
  <c r="AC134" i="95" a="1"/>
  <c r="AC134" i="95" s="1"/>
  <c r="AD134" i="95" a="1"/>
  <c r="AD134" i="95" s="1"/>
  <c r="AE134" i="95" a="1"/>
  <c r="AE134" i="95" s="1"/>
  <c r="AF134" i="95" a="1"/>
  <c r="AF134" i="95" s="1"/>
  <c r="AG134" i="95" a="1"/>
  <c r="AG134" i="95" s="1"/>
  <c r="AH134" i="95" a="1"/>
  <c r="AH134" i="95" s="1"/>
  <c r="AI134" i="95" a="1"/>
  <c r="AI134" i="95" s="1"/>
  <c r="AJ134" i="95" a="1"/>
  <c r="AJ134" i="95" s="1"/>
  <c r="AK134" i="95" a="1"/>
  <c r="AK134" i="95" s="1"/>
  <c r="AL134" i="95" a="1"/>
  <c r="AL134" i="95" s="1"/>
  <c r="AM134" i="95" a="1"/>
  <c r="AM134" i="95" s="1"/>
  <c r="AN134" i="95" a="1"/>
  <c r="AN134" i="95" s="1"/>
  <c r="AO134" i="95" a="1"/>
  <c r="AO134" i="95" s="1"/>
  <c r="AP134" i="95" a="1"/>
  <c r="AP134" i="95" s="1"/>
  <c r="AQ134" i="95" a="1"/>
  <c r="AQ134" i="95" s="1"/>
  <c r="AR134" i="95" a="1"/>
  <c r="AR134" i="95" s="1"/>
  <c r="AS134" i="95" a="1"/>
  <c r="AS134" i="95" s="1"/>
  <c r="AT134" i="95" a="1"/>
  <c r="AT134" i="95" s="1"/>
  <c r="AU134" i="95" a="1"/>
  <c r="AU134" i="95" s="1"/>
  <c r="AV134" i="95" a="1"/>
  <c r="AV134" i="95" s="1"/>
  <c r="AW134" i="95" a="1"/>
  <c r="AW134" i="95" s="1"/>
  <c r="AX134" i="95" a="1"/>
  <c r="AX134" i="95" s="1"/>
  <c r="AY134" i="95" a="1"/>
  <c r="AY134" i="95" s="1"/>
  <c r="AZ134" i="95" a="1"/>
  <c r="AZ134" i="95" s="1"/>
  <c r="BA134" i="95" a="1"/>
  <c r="BA134" i="95" s="1"/>
  <c r="BB134" i="95" a="1"/>
  <c r="BB134" i="95" s="1"/>
  <c r="BC134" i="95" a="1"/>
  <c r="BC134" i="95" s="1"/>
  <c r="BD134" i="95" a="1"/>
  <c r="BD134" i="95" s="1"/>
  <c r="BE134" i="95" a="1"/>
  <c r="BE134" i="95" s="1"/>
  <c r="BF134" i="95" a="1"/>
  <c r="BF134" i="95" s="1"/>
  <c r="BG134" i="95" a="1"/>
  <c r="BG134" i="95" s="1"/>
  <c r="BH134" i="95" a="1"/>
  <c r="BH134" i="95" s="1"/>
  <c r="BI134" i="95" a="1"/>
  <c r="BI134" i="95" s="1"/>
  <c r="BJ134" i="95" a="1"/>
  <c r="BJ134" i="95" s="1"/>
  <c r="BK134" i="95" a="1"/>
  <c r="BK134" i="95" s="1"/>
  <c r="BL134" i="95" a="1"/>
  <c r="BL134" i="95" s="1"/>
  <c r="BM134" i="95" a="1"/>
  <c r="BM134" i="95" s="1"/>
  <c r="BN134" i="95" a="1"/>
  <c r="BN134" i="95" s="1"/>
  <c r="BO134" i="95" a="1"/>
  <c r="BO134" i="95" s="1"/>
  <c r="BP134" i="95" a="1"/>
  <c r="BP134" i="95" s="1"/>
  <c r="BQ134" i="95" a="1"/>
  <c r="BQ134" i="95" s="1"/>
  <c r="BR134" i="95" a="1"/>
  <c r="BR134" i="95" s="1"/>
  <c r="BS134" i="95" a="1"/>
  <c r="BS134" i="95" s="1"/>
  <c r="BT134" i="95" a="1"/>
  <c r="BT134" i="95" s="1"/>
  <c r="BU134" i="95" a="1"/>
  <c r="BU134" i="95" s="1"/>
  <c r="BV134" i="95" a="1"/>
  <c r="BV134" i="95" s="1"/>
  <c r="BW134" i="95" a="1"/>
  <c r="BW134" i="95" s="1"/>
  <c r="BX134" i="95" a="1"/>
  <c r="BX134" i="95" s="1"/>
  <c r="BY134" i="95" a="1"/>
  <c r="BY134" i="95" s="1"/>
  <c r="BZ134" i="95" a="1"/>
  <c r="BZ134" i="95" s="1"/>
  <c r="CA134" i="95" a="1"/>
  <c r="CA134" i="95" s="1"/>
  <c r="CB134" i="95" a="1"/>
  <c r="CB134" i="95" s="1"/>
  <c r="CC134" i="95" a="1"/>
  <c r="CC134" i="95" s="1"/>
  <c r="CD134" i="95" a="1"/>
  <c r="CD134" i="95" s="1"/>
  <c r="CE134" i="95" a="1"/>
  <c r="CE134" i="95" s="1"/>
  <c r="CF134" i="95" a="1"/>
  <c r="CF134" i="95" s="1"/>
  <c r="CG134" i="95" a="1"/>
  <c r="CG134" i="95" s="1"/>
  <c r="CH134" i="95" a="1"/>
  <c r="CH134" i="95" s="1"/>
  <c r="CI134" i="95" a="1"/>
  <c r="CI134" i="95" s="1"/>
  <c r="CJ134" i="95" a="1"/>
  <c r="CJ134" i="95" s="1"/>
  <c r="CK134" i="95" a="1"/>
  <c r="CK134" i="95" s="1"/>
  <c r="CL134" i="95" a="1"/>
  <c r="CL134" i="95" s="1"/>
  <c r="CM134" i="95" a="1"/>
  <c r="CM134" i="95" s="1"/>
  <c r="CN134" i="95" a="1"/>
  <c r="CN134" i="95" s="1"/>
  <c r="CO134" i="95" a="1"/>
  <c r="CO134" i="95" s="1"/>
  <c r="CP134" i="95" a="1"/>
  <c r="CP134" i="95" s="1"/>
  <c r="CQ134" i="95" a="1"/>
  <c r="CQ134" i="95" s="1"/>
  <c r="CR134" i="95" a="1"/>
  <c r="CR134" i="95" s="1"/>
  <c r="CS134" i="95" a="1"/>
  <c r="CS134" i="95" s="1"/>
  <c r="CT134" i="95" a="1"/>
  <c r="CT134" i="95" s="1"/>
  <c r="CU134" i="95" a="1"/>
  <c r="CU134" i="95" s="1"/>
  <c r="CV134" i="95" a="1"/>
  <c r="CV134" i="95" s="1"/>
  <c r="CW134" i="95" a="1"/>
  <c r="CW134" i="95" s="1"/>
  <c r="CX134" i="95" a="1"/>
  <c r="CX134" i="95" s="1"/>
  <c r="CY134" i="95" a="1"/>
  <c r="CY134" i="95" s="1"/>
  <c r="E135" i="95" a="1"/>
  <c r="E135" i="95" s="1"/>
  <c r="F135" i="95" a="1"/>
  <c r="F135" i="95" s="1"/>
  <c r="G135" i="95" a="1"/>
  <c r="G135" i="95" s="1"/>
  <c r="H135" i="95" a="1"/>
  <c r="H135" i="95" s="1"/>
  <c r="I135" i="95" a="1"/>
  <c r="I135" i="95" s="1"/>
  <c r="J135" i="95" a="1"/>
  <c r="J135" i="95" s="1"/>
  <c r="K135" i="95" a="1"/>
  <c r="K135" i="95" s="1"/>
  <c r="L135" i="95" a="1"/>
  <c r="L135" i="95" s="1"/>
  <c r="M135" i="95" a="1"/>
  <c r="M135" i="95" s="1"/>
  <c r="N135" i="95" a="1"/>
  <c r="N135" i="95" s="1"/>
  <c r="O135" i="95" a="1"/>
  <c r="O135" i="95" s="1"/>
  <c r="P135" i="95" a="1"/>
  <c r="P135" i="95" s="1"/>
  <c r="Q135" i="95" a="1"/>
  <c r="Q135" i="95" s="1"/>
  <c r="R135" i="95" a="1"/>
  <c r="R135" i="95" s="1"/>
  <c r="S135" i="95" a="1"/>
  <c r="S135" i="95" s="1"/>
  <c r="T135" i="95" a="1"/>
  <c r="T135" i="95" s="1"/>
  <c r="U135" i="95" a="1"/>
  <c r="U135" i="95" s="1"/>
  <c r="V135" i="95" a="1"/>
  <c r="V135" i="95" s="1"/>
  <c r="W135" i="95" a="1"/>
  <c r="W135" i="95" s="1"/>
  <c r="X135" i="95" a="1"/>
  <c r="X135" i="95" s="1"/>
  <c r="Y135" i="95" a="1"/>
  <c r="Y135" i="95" s="1"/>
  <c r="Z135" i="95" a="1"/>
  <c r="Z135" i="95" s="1"/>
  <c r="AA135" i="95" a="1"/>
  <c r="AA135" i="95" s="1"/>
  <c r="AB135" i="95" a="1"/>
  <c r="AB135" i="95" s="1"/>
  <c r="AC135" i="95" a="1"/>
  <c r="AC135" i="95" s="1"/>
  <c r="AD135" i="95" a="1"/>
  <c r="AD135" i="95" s="1"/>
  <c r="AE135" i="95" a="1"/>
  <c r="AE135" i="95" s="1"/>
  <c r="AF135" i="95" a="1"/>
  <c r="AF135" i="95" s="1"/>
  <c r="AG135" i="95" a="1"/>
  <c r="AG135" i="95" s="1"/>
  <c r="AH135" i="95" a="1"/>
  <c r="AH135" i="95" s="1"/>
  <c r="AI135" i="95" a="1"/>
  <c r="AI135" i="95" s="1"/>
  <c r="AJ135" i="95" a="1"/>
  <c r="AJ135" i="95" s="1"/>
  <c r="AK135" i="95" a="1"/>
  <c r="AK135" i="95" s="1"/>
  <c r="AL135" i="95" a="1"/>
  <c r="AL135" i="95" s="1"/>
  <c r="AM135" i="95" a="1"/>
  <c r="AM135" i="95" s="1"/>
  <c r="AN135" i="95" a="1"/>
  <c r="AN135" i="95" s="1"/>
  <c r="AO135" i="95" a="1"/>
  <c r="AO135" i="95" s="1"/>
  <c r="AP135" i="95" a="1"/>
  <c r="AP135" i="95" s="1"/>
  <c r="AQ135" i="95" a="1"/>
  <c r="AQ135" i="95" s="1"/>
  <c r="AR135" i="95" a="1"/>
  <c r="AR135" i="95" s="1"/>
  <c r="AS135" i="95" a="1"/>
  <c r="AS135" i="95" s="1"/>
  <c r="AT135" i="95" a="1"/>
  <c r="AT135" i="95" s="1"/>
  <c r="AU135" i="95" a="1"/>
  <c r="AU135" i="95" s="1"/>
  <c r="AV135" i="95" a="1"/>
  <c r="AV135" i="95" s="1"/>
  <c r="AW135" i="95" a="1"/>
  <c r="AW135" i="95" s="1"/>
  <c r="AX135" i="95" a="1"/>
  <c r="AX135" i="95" s="1"/>
  <c r="AY135" i="95" a="1"/>
  <c r="AY135" i="95" s="1"/>
  <c r="AZ135" i="95" a="1"/>
  <c r="AZ135" i="95" s="1"/>
  <c r="BA135" i="95" a="1"/>
  <c r="BA135" i="95" s="1"/>
  <c r="BB135" i="95" a="1"/>
  <c r="BB135" i="95" s="1"/>
  <c r="BC135" i="95" a="1"/>
  <c r="BC135" i="95" s="1"/>
  <c r="BD135" i="95" a="1"/>
  <c r="BD135" i="95" s="1"/>
  <c r="BE135" i="95" a="1"/>
  <c r="BE135" i="95" s="1"/>
  <c r="BF135" i="95" a="1"/>
  <c r="BF135" i="95" s="1"/>
  <c r="BG135" i="95" a="1"/>
  <c r="BG135" i="95" s="1"/>
  <c r="BH135" i="95" a="1"/>
  <c r="BH135" i="95" s="1"/>
  <c r="BI135" i="95" a="1"/>
  <c r="BI135" i="95" s="1"/>
  <c r="BJ135" i="95" a="1"/>
  <c r="BJ135" i="95" s="1"/>
  <c r="BK135" i="95" a="1"/>
  <c r="BK135" i="95" s="1"/>
  <c r="BL135" i="95" a="1"/>
  <c r="BL135" i="95" s="1"/>
  <c r="BM135" i="95" a="1"/>
  <c r="BM135" i="95" s="1"/>
  <c r="BN135" i="95" a="1"/>
  <c r="BN135" i="95" s="1"/>
  <c r="BO135" i="95" a="1"/>
  <c r="BO135" i="95" s="1"/>
  <c r="BP135" i="95" a="1"/>
  <c r="BP135" i="95" s="1"/>
  <c r="BQ135" i="95" a="1"/>
  <c r="BQ135" i="95" s="1"/>
  <c r="BR135" i="95" a="1"/>
  <c r="BR135" i="95" s="1"/>
  <c r="BS135" i="95" a="1"/>
  <c r="BS135" i="95" s="1"/>
  <c r="BT135" i="95" a="1"/>
  <c r="BT135" i="95" s="1"/>
  <c r="BU135" i="95" a="1"/>
  <c r="BU135" i="95" s="1"/>
  <c r="BV135" i="95" a="1"/>
  <c r="BV135" i="95" s="1"/>
  <c r="BW135" i="95" a="1"/>
  <c r="BW135" i="95" s="1"/>
  <c r="BX135" i="95" a="1"/>
  <c r="BX135" i="95" s="1"/>
  <c r="BY135" i="95" a="1"/>
  <c r="BY135" i="95" s="1"/>
  <c r="BZ135" i="95" a="1"/>
  <c r="BZ135" i="95" s="1"/>
  <c r="CA135" i="95" a="1"/>
  <c r="CA135" i="95" s="1"/>
  <c r="CB135" i="95" a="1"/>
  <c r="CB135" i="95" s="1"/>
  <c r="CC135" i="95" a="1"/>
  <c r="CC135" i="95" s="1"/>
  <c r="CD135" i="95" a="1"/>
  <c r="CD135" i="95" s="1"/>
  <c r="CE135" i="95" a="1"/>
  <c r="CE135" i="95" s="1"/>
  <c r="CF135" i="95" a="1"/>
  <c r="CF135" i="95" s="1"/>
  <c r="CG135" i="95" a="1"/>
  <c r="CG135" i="95" s="1"/>
  <c r="CH135" i="95" a="1"/>
  <c r="CH135" i="95" s="1"/>
  <c r="CI135" i="95" a="1"/>
  <c r="CI135" i="95" s="1"/>
  <c r="CJ135" i="95" a="1"/>
  <c r="CJ135" i="95" s="1"/>
  <c r="CK135" i="95" a="1"/>
  <c r="CK135" i="95" s="1"/>
  <c r="CL135" i="95" a="1"/>
  <c r="CL135" i="95" s="1"/>
  <c r="CM135" i="95" a="1"/>
  <c r="CM135" i="95" s="1"/>
  <c r="CN135" i="95" a="1"/>
  <c r="CN135" i="95" s="1"/>
  <c r="CO135" i="95" a="1"/>
  <c r="CO135" i="95" s="1"/>
  <c r="CP135" i="95" a="1"/>
  <c r="CP135" i="95" s="1"/>
  <c r="CQ135" i="95" a="1"/>
  <c r="CQ135" i="95" s="1"/>
  <c r="CR135" i="95" a="1"/>
  <c r="CR135" i="95" s="1"/>
  <c r="CS135" i="95" a="1"/>
  <c r="CS135" i="95" s="1"/>
  <c r="CT135" i="95" a="1"/>
  <c r="CT135" i="95" s="1"/>
  <c r="CU135" i="95" a="1"/>
  <c r="CU135" i="95" s="1"/>
  <c r="CV135" i="95" a="1"/>
  <c r="CV135" i="95" s="1"/>
  <c r="CW135" i="95" a="1"/>
  <c r="CW135" i="95" s="1"/>
  <c r="CX135" i="95" a="1"/>
  <c r="CX135" i="95" s="1"/>
  <c r="CY135" i="95" a="1"/>
  <c r="CY135" i="95" s="1"/>
  <c r="E136" i="95" a="1"/>
  <c r="E136" i="95" s="1"/>
  <c r="F136" i="95" a="1"/>
  <c r="F136" i="95" s="1"/>
  <c r="G136" i="95" a="1"/>
  <c r="G136" i="95" s="1"/>
  <c r="H136" i="95" a="1"/>
  <c r="H136" i="95" s="1"/>
  <c r="I136" i="95" a="1"/>
  <c r="I136" i="95" s="1"/>
  <c r="J136" i="95" a="1"/>
  <c r="J136" i="95" s="1"/>
  <c r="K136" i="95" a="1"/>
  <c r="K136" i="95" s="1"/>
  <c r="L136" i="95" a="1"/>
  <c r="L136" i="95" s="1"/>
  <c r="M136" i="95" a="1"/>
  <c r="M136" i="95" s="1"/>
  <c r="N136" i="95" a="1"/>
  <c r="N136" i="95" s="1"/>
  <c r="O136" i="95" a="1"/>
  <c r="O136" i="95" s="1"/>
  <c r="P136" i="95" a="1"/>
  <c r="P136" i="95" s="1"/>
  <c r="Q136" i="95" a="1"/>
  <c r="Q136" i="95" s="1"/>
  <c r="R136" i="95" a="1"/>
  <c r="R136" i="95" s="1"/>
  <c r="S136" i="95" a="1"/>
  <c r="S136" i="95" s="1"/>
  <c r="T136" i="95" a="1"/>
  <c r="T136" i="95" s="1"/>
  <c r="U136" i="95" a="1"/>
  <c r="U136" i="95" s="1"/>
  <c r="V136" i="95" a="1"/>
  <c r="V136" i="95" s="1"/>
  <c r="W136" i="95" a="1"/>
  <c r="W136" i="95" s="1"/>
  <c r="X136" i="95" a="1"/>
  <c r="X136" i="95" s="1"/>
  <c r="Y136" i="95" a="1"/>
  <c r="Y136" i="95" s="1"/>
  <c r="Z136" i="95" a="1"/>
  <c r="Z136" i="95" s="1"/>
  <c r="AA136" i="95" a="1"/>
  <c r="AA136" i="95" s="1"/>
  <c r="AB136" i="95" a="1"/>
  <c r="AB136" i="95" s="1"/>
  <c r="AC136" i="95" a="1"/>
  <c r="AC136" i="95" s="1"/>
  <c r="AD136" i="95" a="1"/>
  <c r="AD136" i="95" s="1"/>
  <c r="AE136" i="95" a="1"/>
  <c r="AE136" i="95" s="1"/>
  <c r="AF136" i="95" a="1"/>
  <c r="AF136" i="95" s="1"/>
  <c r="AG136" i="95" a="1"/>
  <c r="AG136" i="95" s="1"/>
  <c r="AH136" i="95" a="1"/>
  <c r="AH136" i="95" s="1"/>
  <c r="AI136" i="95" a="1"/>
  <c r="AI136" i="95" s="1"/>
  <c r="AJ136" i="95" a="1"/>
  <c r="AJ136" i="95" s="1"/>
  <c r="AK136" i="95" a="1"/>
  <c r="AK136" i="95" s="1"/>
  <c r="AL136" i="95" a="1"/>
  <c r="AL136" i="95" s="1"/>
  <c r="AM136" i="95" a="1"/>
  <c r="AM136" i="95" s="1"/>
  <c r="AN136" i="95" a="1"/>
  <c r="AN136" i="95" s="1"/>
  <c r="AO136" i="95" a="1"/>
  <c r="AO136" i="95" s="1"/>
  <c r="AP136" i="95" a="1"/>
  <c r="AP136" i="95" s="1"/>
  <c r="AQ136" i="95" a="1"/>
  <c r="AQ136" i="95" s="1"/>
  <c r="AR136" i="95" a="1"/>
  <c r="AR136" i="95" s="1"/>
  <c r="AS136" i="95" a="1"/>
  <c r="AS136" i="95" s="1"/>
  <c r="AT136" i="95" a="1"/>
  <c r="AT136" i="95" s="1"/>
  <c r="AU136" i="95" a="1"/>
  <c r="AU136" i="95" s="1"/>
  <c r="AV136" i="95" a="1"/>
  <c r="AV136" i="95" s="1"/>
  <c r="AW136" i="95" a="1"/>
  <c r="AW136" i="95" s="1"/>
  <c r="AX136" i="95" a="1"/>
  <c r="AX136" i="95" s="1"/>
  <c r="AY136" i="95" a="1"/>
  <c r="AY136" i="95" s="1"/>
  <c r="AZ136" i="95" a="1"/>
  <c r="AZ136" i="95" s="1"/>
  <c r="BA136" i="95" a="1"/>
  <c r="BA136" i="95" s="1"/>
  <c r="BB136" i="95" a="1"/>
  <c r="BB136" i="95" s="1"/>
  <c r="BC136" i="95" a="1"/>
  <c r="BC136" i="95" s="1"/>
  <c r="BD136" i="95" a="1"/>
  <c r="BD136" i="95" s="1"/>
  <c r="BE136" i="95" a="1"/>
  <c r="BE136" i="95" s="1"/>
  <c r="BF136" i="95" a="1"/>
  <c r="BF136" i="95" s="1"/>
  <c r="BG136" i="95" a="1"/>
  <c r="BG136" i="95" s="1"/>
  <c r="BH136" i="95" a="1"/>
  <c r="BH136" i="95" s="1"/>
  <c r="BI136" i="95" a="1"/>
  <c r="BI136" i="95" s="1"/>
  <c r="BJ136" i="95" a="1"/>
  <c r="BJ136" i="95" s="1"/>
  <c r="BK136" i="95" a="1"/>
  <c r="BK136" i="95" s="1"/>
  <c r="BL136" i="95" a="1"/>
  <c r="BL136" i="95" s="1"/>
  <c r="BM136" i="95" a="1"/>
  <c r="BM136" i="95" s="1"/>
  <c r="BN136" i="95" a="1"/>
  <c r="BN136" i="95" s="1"/>
  <c r="BO136" i="95" a="1"/>
  <c r="BO136" i="95" s="1"/>
  <c r="BP136" i="95" a="1"/>
  <c r="BP136" i="95" s="1"/>
  <c r="BQ136" i="95" a="1"/>
  <c r="BQ136" i="95" s="1"/>
  <c r="BR136" i="95" a="1"/>
  <c r="BR136" i="95" s="1"/>
  <c r="BS136" i="95" a="1"/>
  <c r="BS136" i="95" s="1"/>
  <c r="BT136" i="95" a="1"/>
  <c r="BT136" i="95" s="1"/>
  <c r="BU136" i="95" a="1"/>
  <c r="BU136" i="95" s="1"/>
  <c r="BV136" i="95" a="1"/>
  <c r="BV136" i="95" s="1"/>
  <c r="BW136" i="95" a="1"/>
  <c r="BW136" i="95" s="1"/>
  <c r="BX136" i="95" a="1"/>
  <c r="BX136" i="95" s="1"/>
  <c r="BY136" i="95" a="1"/>
  <c r="BY136" i="95" s="1"/>
  <c r="BZ136" i="95" a="1"/>
  <c r="BZ136" i="95" s="1"/>
  <c r="CA136" i="95" a="1"/>
  <c r="CA136" i="95" s="1"/>
  <c r="CB136" i="95" a="1"/>
  <c r="CB136" i="95" s="1"/>
  <c r="CC136" i="95" a="1"/>
  <c r="CC136" i="95" s="1"/>
  <c r="CD136" i="95" a="1"/>
  <c r="CD136" i="95" s="1"/>
  <c r="CE136" i="95" a="1"/>
  <c r="CE136" i="95" s="1"/>
  <c r="CF136" i="95" a="1"/>
  <c r="CF136" i="95" s="1"/>
  <c r="CG136" i="95" a="1"/>
  <c r="CG136" i="95" s="1"/>
  <c r="CH136" i="95" a="1"/>
  <c r="CH136" i="95" s="1"/>
  <c r="CI136" i="95" a="1"/>
  <c r="CI136" i="95" s="1"/>
  <c r="CJ136" i="95" a="1"/>
  <c r="CJ136" i="95" s="1"/>
  <c r="CK136" i="95" a="1"/>
  <c r="CK136" i="95" s="1"/>
  <c r="CL136" i="95" a="1"/>
  <c r="CL136" i="95" s="1"/>
  <c r="CM136" i="95" a="1"/>
  <c r="CM136" i="95" s="1"/>
  <c r="CN136" i="95" a="1"/>
  <c r="CN136" i="95" s="1"/>
  <c r="CO136" i="95" a="1"/>
  <c r="CO136" i="95" s="1"/>
  <c r="CP136" i="95" a="1"/>
  <c r="CP136" i="95" s="1"/>
  <c r="CQ136" i="95" a="1"/>
  <c r="CQ136" i="95" s="1"/>
  <c r="CR136" i="95" a="1"/>
  <c r="CR136" i="95" s="1"/>
  <c r="CS136" i="95" a="1"/>
  <c r="CS136" i="95" s="1"/>
  <c r="CT136" i="95" a="1"/>
  <c r="CT136" i="95" s="1"/>
  <c r="CU136" i="95" a="1"/>
  <c r="CU136" i="95" s="1"/>
  <c r="CV136" i="95" a="1"/>
  <c r="CV136" i="95" s="1"/>
  <c r="CW136" i="95" a="1"/>
  <c r="CW136" i="95" s="1"/>
  <c r="CX136" i="95" a="1"/>
  <c r="CX136" i="95" s="1"/>
  <c r="CY136" i="95" a="1"/>
  <c r="CY136" i="95" s="1"/>
  <c r="E137" i="95" a="1"/>
  <c r="E137" i="95" s="1"/>
  <c r="F137" i="95" a="1"/>
  <c r="F137" i="95" s="1"/>
  <c r="G137" i="95" a="1"/>
  <c r="G137" i="95" s="1"/>
  <c r="H137" i="95" a="1"/>
  <c r="H137" i="95" s="1"/>
  <c r="I137" i="95" a="1"/>
  <c r="I137" i="95" s="1"/>
  <c r="J137" i="95" a="1"/>
  <c r="J137" i="95" s="1"/>
  <c r="K137" i="95" a="1"/>
  <c r="K137" i="95" s="1"/>
  <c r="L137" i="95" a="1"/>
  <c r="L137" i="95" s="1"/>
  <c r="M137" i="95" a="1"/>
  <c r="M137" i="95" s="1"/>
  <c r="N137" i="95" a="1"/>
  <c r="N137" i="95" s="1"/>
  <c r="O137" i="95" a="1"/>
  <c r="O137" i="95" s="1"/>
  <c r="P137" i="95" a="1"/>
  <c r="P137" i="95" s="1"/>
  <c r="Q137" i="95" a="1"/>
  <c r="Q137" i="95" s="1"/>
  <c r="R137" i="95" a="1"/>
  <c r="R137" i="95" s="1"/>
  <c r="S137" i="95" a="1"/>
  <c r="S137" i="95" s="1"/>
  <c r="T137" i="95" a="1"/>
  <c r="T137" i="95" s="1"/>
  <c r="U137" i="95" a="1"/>
  <c r="U137" i="95" s="1"/>
  <c r="V137" i="95" a="1"/>
  <c r="V137" i="95" s="1"/>
  <c r="W137" i="95" a="1"/>
  <c r="W137" i="95" s="1"/>
  <c r="X137" i="95" a="1"/>
  <c r="X137" i="95" s="1"/>
  <c r="Y137" i="95" a="1"/>
  <c r="Y137" i="95" s="1"/>
  <c r="Z137" i="95" a="1"/>
  <c r="Z137" i="95" s="1"/>
  <c r="AA137" i="95" a="1"/>
  <c r="AA137" i="95" s="1"/>
  <c r="AB137" i="95" a="1"/>
  <c r="AB137" i="95" s="1"/>
  <c r="AC137" i="95" a="1"/>
  <c r="AC137" i="95" s="1"/>
  <c r="AD137" i="95" a="1"/>
  <c r="AD137" i="95" s="1"/>
  <c r="AE137" i="95" a="1"/>
  <c r="AE137" i="95" s="1"/>
  <c r="AF137" i="95" a="1"/>
  <c r="AF137" i="95" s="1"/>
  <c r="AG137" i="95" a="1"/>
  <c r="AG137" i="95" s="1"/>
  <c r="AH137" i="95" a="1"/>
  <c r="AH137" i="95" s="1"/>
  <c r="AI137" i="95" a="1"/>
  <c r="AI137" i="95" s="1"/>
  <c r="AJ137" i="95" a="1"/>
  <c r="AJ137" i="95" s="1"/>
  <c r="AK137" i="95" a="1"/>
  <c r="AK137" i="95" s="1"/>
  <c r="AL137" i="95" a="1"/>
  <c r="AL137" i="95" s="1"/>
  <c r="AM137" i="95" a="1"/>
  <c r="AM137" i="95" s="1"/>
  <c r="AN137" i="95" a="1"/>
  <c r="AN137" i="95" s="1"/>
  <c r="AO137" i="95" a="1"/>
  <c r="AO137" i="95" s="1"/>
  <c r="AP137" i="95" a="1"/>
  <c r="AP137" i="95" s="1"/>
  <c r="AQ137" i="95" a="1"/>
  <c r="AQ137" i="95" s="1"/>
  <c r="AR137" i="95" a="1"/>
  <c r="AR137" i="95" s="1"/>
  <c r="AS137" i="95" a="1"/>
  <c r="AS137" i="95" s="1"/>
  <c r="AT137" i="95" a="1"/>
  <c r="AT137" i="95" s="1"/>
  <c r="AU137" i="95" a="1"/>
  <c r="AU137" i="95" s="1"/>
  <c r="AV137" i="95" a="1"/>
  <c r="AV137" i="95" s="1"/>
  <c r="AW137" i="95" a="1"/>
  <c r="AW137" i="95" s="1"/>
  <c r="AX137" i="95" a="1"/>
  <c r="AX137" i="95" s="1"/>
  <c r="AY137" i="95" a="1"/>
  <c r="AY137" i="95" s="1"/>
  <c r="AZ137" i="95" a="1"/>
  <c r="AZ137" i="95" s="1"/>
  <c r="BA137" i="95" a="1"/>
  <c r="BA137" i="95" s="1"/>
  <c r="BB137" i="95" a="1"/>
  <c r="BB137" i="95" s="1"/>
  <c r="BC137" i="95" a="1"/>
  <c r="BC137" i="95" s="1"/>
  <c r="BD137" i="95" a="1"/>
  <c r="BD137" i="95" s="1"/>
  <c r="BE137" i="95" a="1"/>
  <c r="BE137" i="95" s="1"/>
  <c r="BF137" i="95" a="1"/>
  <c r="BF137" i="95" s="1"/>
  <c r="BG137" i="95" a="1"/>
  <c r="BG137" i="95" s="1"/>
  <c r="BH137" i="95" a="1"/>
  <c r="BH137" i="95" s="1"/>
  <c r="BI137" i="95" a="1"/>
  <c r="BI137" i="95" s="1"/>
  <c r="BJ137" i="95" a="1"/>
  <c r="BJ137" i="95" s="1"/>
  <c r="BK137" i="95" a="1"/>
  <c r="BK137" i="95" s="1"/>
  <c r="BL137" i="95" a="1"/>
  <c r="BL137" i="95" s="1"/>
  <c r="BM137" i="95" a="1"/>
  <c r="BM137" i="95" s="1"/>
  <c r="BN137" i="95" a="1"/>
  <c r="BN137" i="95" s="1"/>
  <c r="BO137" i="95" a="1"/>
  <c r="BO137" i="95" s="1"/>
  <c r="BP137" i="95" a="1"/>
  <c r="BP137" i="95" s="1"/>
  <c r="BQ137" i="95" a="1"/>
  <c r="BQ137" i="95" s="1"/>
  <c r="BR137" i="95" a="1"/>
  <c r="BR137" i="95" s="1"/>
  <c r="BS137" i="95" a="1"/>
  <c r="BS137" i="95" s="1"/>
  <c r="BT137" i="95" a="1"/>
  <c r="BT137" i="95" s="1"/>
  <c r="BU137" i="95" a="1"/>
  <c r="BU137" i="95" s="1"/>
  <c r="BV137" i="95" a="1"/>
  <c r="BV137" i="95" s="1"/>
  <c r="BW137" i="95" a="1"/>
  <c r="BW137" i="95" s="1"/>
  <c r="BX137" i="95" a="1"/>
  <c r="BX137" i="95" s="1"/>
  <c r="BY137" i="95" a="1"/>
  <c r="BY137" i="95" s="1"/>
  <c r="BZ137" i="95" a="1"/>
  <c r="BZ137" i="95" s="1"/>
  <c r="CA137" i="95" a="1"/>
  <c r="CA137" i="95" s="1"/>
  <c r="CB137" i="95" a="1"/>
  <c r="CB137" i="95" s="1"/>
  <c r="CC137" i="95" a="1"/>
  <c r="CC137" i="95" s="1"/>
  <c r="CD137" i="95" a="1"/>
  <c r="CD137" i="95" s="1"/>
  <c r="CE137" i="95" a="1"/>
  <c r="CE137" i="95" s="1"/>
  <c r="CF137" i="95" a="1"/>
  <c r="CF137" i="95" s="1"/>
  <c r="CG137" i="95" a="1"/>
  <c r="CG137" i="95" s="1"/>
  <c r="CH137" i="95" a="1"/>
  <c r="CH137" i="95" s="1"/>
  <c r="CI137" i="95" a="1"/>
  <c r="CI137" i="95" s="1"/>
  <c r="CJ137" i="95" a="1"/>
  <c r="CJ137" i="95" s="1"/>
  <c r="CK137" i="95" a="1"/>
  <c r="CK137" i="95" s="1"/>
  <c r="CL137" i="95" a="1"/>
  <c r="CL137" i="95" s="1"/>
  <c r="CM137" i="95" a="1"/>
  <c r="CM137" i="95" s="1"/>
  <c r="CN137" i="95" a="1"/>
  <c r="CN137" i="95" s="1"/>
  <c r="CO137" i="95" a="1"/>
  <c r="CO137" i="95" s="1"/>
  <c r="CP137" i="95" a="1"/>
  <c r="CP137" i="95" s="1"/>
  <c r="CQ137" i="95" a="1"/>
  <c r="CQ137" i="95" s="1"/>
  <c r="CR137" i="95" a="1"/>
  <c r="CR137" i="95" s="1"/>
  <c r="CS137" i="95" a="1"/>
  <c r="CS137" i="95" s="1"/>
  <c r="CT137" i="95" a="1"/>
  <c r="CT137" i="95" s="1"/>
  <c r="CU137" i="95" a="1"/>
  <c r="CU137" i="95" s="1"/>
  <c r="CV137" i="95" a="1"/>
  <c r="CV137" i="95" s="1"/>
  <c r="CW137" i="95" a="1"/>
  <c r="CW137" i="95" s="1"/>
  <c r="CX137" i="95" a="1"/>
  <c r="CX137" i="95" s="1"/>
  <c r="CY137" i="95" a="1"/>
  <c r="CY137" i="95" s="1"/>
  <c r="E138" i="95" a="1"/>
  <c r="E138" i="95" s="1"/>
  <c r="F138" i="95" a="1"/>
  <c r="F138" i="95" s="1"/>
  <c r="G138" i="95" a="1"/>
  <c r="G138" i="95" s="1"/>
  <c r="H138" i="95" a="1"/>
  <c r="H138" i="95" s="1"/>
  <c r="I138" i="95" a="1"/>
  <c r="I138" i="95" s="1"/>
  <c r="J138" i="95" a="1"/>
  <c r="J138" i="95" s="1"/>
  <c r="K138" i="95" a="1"/>
  <c r="K138" i="95" s="1"/>
  <c r="L138" i="95" a="1"/>
  <c r="L138" i="95" s="1"/>
  <c r="M138" i="95" a="1"/>
  <c r="M138" i="95" s="1"/>
  <c r="N138" i="95" a="1"/>
  <c r="N138" i="95" s="1"/>
  <c r="O138" i="95" a="1"/>
  <c r="O138" i="95" s="1"/>
  <c r="P138" i="95" a="1"/>
  <c r="P138" i="95" s="1"/>
  <c r="Q138" i="95" a="1"/>
  <c r="Q138" i="95" s="1"/>
  <c r="R138" i="95" a="1"/>
  <c r="R138" i="95" s="1"/>
  <c r="S138" i="95" a="1"/>
  <c r="S138" i="95" s="1"/>
  <c r="T138" i="95" a="1"/>
  <c r="T138" i="95" s="1"/>
  <c r="U138" i="95" a="1"/>
  <c r="U138" i="95" s="1"/>
  <c r="V138" i="95" a="1"/>
  <c r="V138" i="95" s="1"/>
  <c r="W138" i="95" a="1"/>
  <c r="W138" i="95" s="1"/>
  <c r="X138" i="95" a="1"/>
  <c r="X138" i="95" s="1"/>
  <c r="Y138" i="95" a="1"/>
  <c r="Y138" i="95" s="1"/>
  <c r="Z138" i="95" a="1"/>
  <c r="Z138" i="95" s="1"/>
  <c r="AA138" i="95" a="1"/>
  <c r="AA138" i="95" s="1"/>
  <c r="AB138" i="95" a="1"/>
  <c r="AB138" i="95" s="1"/>
  <c r="AC138" i="95" a="1"/>
  <c r="AC138" i="95" s="1"/>
  <c r="AD138" i="95" a="1"/>
  <c r="AD138" i="95" s="1"/>
  <c r="AE138" i="95" a="1"/>
  <c r="AE138" i="95" s="1"/>
  <c r="AF138" i="95" a="1"/>
  <c r="AF138" i="95" s="1"/>
  <c r="AG138" i="95" a="1"/>
  <c r="AG138" i="95" s="1"/>
  <c r="AH138" i="95" a="1"/>
  <c r="AH138" i="95" s="1"/>
  <c r="AI138" i="95" a="1"/>
  <c r="AI138" i="95" s="1"/>
  <c r="AJ138" i="95" a="1"/>
  <c r="AJ138" i="95" s="1"/>
  <c r="AK138" i="95" a="1"/>
  <c r="AK138" i="95" s="1"/>
  <c r="AL138" i="95" a="1"/>
  <c r="AL138" i="95" s="1"/>
  <c r="AM138" i="95" a="1"/>
  <c r="AM138" i="95" s="1"/>
  <c r="AN138" i="95" a="1"/>
  <c r="AN138" i="95" s="1"/>
  <c r="AO138" i="95" a="1"/>
  <c r="AO138" i="95" s="1"/>
  <c r="AP138" i="95" a="1"/>
  <c r="AP138" i="95" s="1"/>
  <c r="AQ138" i="95" a="1"/>
  <c r="AQ138" i="95" s="1"/>
  <c r="AR138" i="95" a="1"/>
  <c r="AR138" i="95" s="1"/>
  <c r="AS138" i="95" a="1"/>
  <c r="AS138" i="95" s="1"/>
  <c r="AT138" i="95" a="1"/>
  <c r="AT138" i="95" s="1"/>
  <c r="AU138" i="95" a="1"/>
  <c r="AU138" i="95" s="1"/>
  <c r="AV138" i="95" a="1"/>
  <c r="AV138" i="95" s="1"/>
  <c r="AW138" i="95" a="1"/>
  <c r="AW138" i="95" s="1"/>
  <c r="AX138" i="95" a="1"/>
  <c r="AX138" i="95" s="1"/>
  <c r="AY138" i="95" a="1"/>
  <c r="AY138" i="95" s="1"/>
  <c r="AZ138" i="95" a="1"/>
  <c r="AZ138" i="95" s="1"/>
  <c r="BA138" i="95" a="1"/>
  <c r="BA138" i="95" s="1"/>
  <c r="BB138" i="95" a="1"/>
  <c r="BB138" i="95" s="1"/>
  <c r="BC138" i="95" a="1"/>
  <c r="BC138" i="95" s="1"/>
  <c r="BD138" i="95" a="1"/>
  <c r="BD138" i="95" s="1"/>
  <c r="BE138" i="95" a="1"/>
  <c r="BE138" i="95" s="1"/>
  <c r="BF138" i="95" a="1"/>
  <c r="BF138" i="95" s="1"/>
  <c r="BG138" i="95" a="1"/>
  <c r="BG138" i="95" s="1"/>
  <c r="BH138" i="95" a="1"/>
  <c r="BH138" i="95" s="1"/>
  <c r="BI138" i="95" a="1"/>
  <c r="BI138" i="95" s="1"/>
  <c r="BJ138" i="95" a="1"/>
  <c r="BJ138" i="95" s="1"/>
  <c r="BK138" i="95" a="1"/>
  <c r="BK138" i="95" s="1"/>
  <c r="BL138" i="95" a="1"/>
  <c r="BL138" i="95" s="1"/>
  <c r="BM138" i="95" a="1"/>
  <c r="BM138" i="95" s="1"/>
  <c r="BN138" i="95" a="1"/>
  <c r="BN138" i="95" s="1"/>
  <c r="BO138" i="95" a="1"/>
  <c r="BO138" i="95" s="1"/>
  <c r="BP138" i="95" a="1"/>
  <c r="BP138" i="95" s="1"/>
  <c r="BQ138" i="95" a="1"/>
  <c r="BQ138" i="95" s="1"/>
  <c r="BR138" i="95" a="1"/>
  <c r="BR138" i="95" s="1"/>
  <c r="BS138" i="95" a="1"/>
  <c r="BS138" i="95" s="1"/>
  <c r="BT138" i="95" a="1"/>
  <c r="BT138" i="95" s="1"/>
  <c r="BU138" i="95" a="1"/>
  <c r="BU138" i="95" s="1"/>
  <c r="BV138" i="95" a="1"/>
  <c r="BV138" i="95" s="1"/>
  <c r="BW138" i="95" a="1"/>
  <c r="BW138" i="95" s="1"/>
  <c r="BX138" i="95" a="1"/>
  <c r="BX138" i="95" s="1"/>
  <c r="BY138" i="95" a="1"/>
  <c r="BY138" i="95" s="1"/>
  <c r="BZ138" i="95" a="1"/>
  <c r="BZ138" i="95" s="1"/>
  <c r="CA138" i="95" a="1"/>
  <c r="CA138" i="95" s="1"/>
  <c r="CB138" i="95" a="1"/>
  <c r="CB138" i="95" s="1"/>
  <c r="CC138" i="95" a="1"/>
  <c r="CC138" i="95" s="1"/>
  <c r="CD138" i="95" a="1"/>
  <c r="CD138" i="95" s="1"/>
  <c r="CE138" i="95" a="1"/>
  <c r="CE138" i="95" s="1"/>
  <c r="CF138" i="95" a="1"/>
  <c r="CF138" i="95" s="1"/>
  <c r="CG138" i="95" a="1"/>
  <c r="CG138" i="95" s="1"/>
  <c r="CH138" i="95" a="1"/>
  <c r="CH138" i="95" s="1"/>
  <c r="CI138" i="95" a="1"/>
  <c r="CI138" i="95" s="1"/>
  <c r="CJ138" i="95" a="1"/>
  <c r="CJ138" i="95" s="1"/>
  <c r="CK138" i="95" a="1"/>
  <c r="CK138" i="95" s="1"/>
  <c r="CL138" i="95" a="1"/>
  <c r="CL138" i="95" s="1"/>
  <c r="CM138" i="95" a="1"/>
  <c r="CM138" i="95" s="1"/>
  <c r="CN138" i="95" a="1"/>
  <c r="CN138" i="95" s="1"/>
  <c r="CO138" i="95" a="1"/>
  <c r="CO138" i="95" s="1"/>
  <c r="CP138" i="95" a="1"/>
  <c r="CP138" i="95" s="1"/>
  <c r="CQ138" i="95" a="1"/>
  <c r="CQ138" i="95" s="1"/>
  <c r="CR138" i="95" a="1"/>
  <c r="CR138" i="95" s="1"/>
  <c r="CS138" i="95" a="1"/>
  <c r="CS138" i="95" s="1"/>
  <c r="CT138" i="95" a="1"/>
  <c r="CT138" i="95" s="1"/>
  <c r="CU138" i="95" a="1"/>
  <c r="CU138" i="95" s="1"/>
  <c r="CV138" i="95" a="1"/>
  <c r="CV138" i="95" s="1"/>
  <c r="CW138" i="95" a="1"/>
  <c r="CW138" i="95" s="1"/>
  <c r="CX138" i="95" a="1"/>
  <c r="CX138" i="95" s="1"/>
  <c r="CY138" i="95" a="1"/>
  <c r="CY138" i="95" s="1"/>
  <c r="E139" i="95" a="1"/>
  <c r="E139" i="95" s="1"/>
  <c r="F139" i="95" a="1"/>
  <c r="F139" i="95" s="1"/>
  <c r="G139" i="95" a="1"/>
  <c r="G139" i="95" s="1"/>
  <c r="H139" i="95" a="1"/>
  <c r="H139" i="95" s="1"/>
  <c r="I139" i="95" a="1"/>
  <c r="I139" i="95" s="1"/>
  <c r="J139" i="95" a="1"/>
  <c r="J139" i="95" s="1"/>
  <c r="K139" i="95" a="1"/>
  <c r="K139" i="95" s="1"/>
  <c r="L139" i="95" a="1"/>
  <c r="L139" i="95" s="1"/>
  <c r="M139" i="95" a="1"/>
  <c r="M139" i="95" s="1"/>
  <c r="N139" i="95" a="1"/>
  <c r="N139" i="95" s="1"/>
  <c r="O139" i="95" a="1"/>
  <c r="O139" i="95" s="1"/>
  <c r="P139" i="95" a="1"/>
  <c r="P139" i="95" s="1"/>
  <c r="Q139" i="95" a="1"/>
  <c r="Q139" i="95" s="1"/>
  <c r="R139" i="95" a="1"/>
  <c r="R139" i="95" s="1"/>
  <c r="S139" i="95" a="1"/>
  <c r="S139" i="95" s="1"/>
  <c r="T139" i="95" a="1"/>
  <c r="T139" i="95" s="1"/>
  <c r="U139" i="95" a="1"/>
  <c r="U139" i="95" s="1"/>
  <c r="V139" i="95" a="1"/>
  <c r="V139" i="95" s="1"/>
  <c r="W139" i="95" a="1"/>
  <c r="W139" i="95" s="1"/>
  <c r="X139" i="95" a="1"/>
  <c r="X139" i="95" s="1"/>
  <c r="Y139" i="95" a="1"/>
  <c r="Y139" i="95" s="1"/>
  <c r="Z139" i="95" a="1"/>
  <c r="Z139" i="95" s="1"/>
  <c r="AA139" i="95" a="1"/>
  <c r="AA139" i="95" s="1"/>
  <c r="AB139" i="95" a="1"/>
  <c r="AB139" i="95" s="1"/>
  <c r="AC139" i="95" a="1"/>
  <c r="AC139" i="95" s="1"/>
  <c r="AD139" i="95" a="1"/>
  <c r="AD139" i="95" s="1"/>
  <c r="AE139" i="95" a="1"/>
  <c r="AE139" i="95" s="1"/>
  <c r="AF139" i="95" a="1"/>
  <c r="AF139" i="95" s="1"/>
  <c r="AG139" i="95" a="1"/>
  <c r="AG139" i="95" s="1"/>
  <c r="AH139" i="95" a="1"/>
  <c r="AH139" i="95" s="1"/>
  <c r="AI139" i="95" a="1"/>
  <c r="AI139" i="95" s="1"/>
  <c r="AJ139" i="95" a="1"/>
  <c r="AJ139" i="95" s="1"/>
  <c r="AK139" i="95" a="1"/>
  <c r="AK139" i="95" s="1"/>
  <c r="AL139" i="95" a="1"/>
  <c r="AL139" i="95" s="1"/>
  <c r="AM139" i="95" a="1"/>
  <c r="AM139" i="95" s="1"/>
  <c r="AN139" i="95" a="1"/>
  <c r="AN139" i="95" s="1"/>
  <c r="AO139" i="95" a="1"/>
  <c r="AO139" i="95" s="1"/>
  <c r="AP139" i="95" a="1"/>
  <c r="AP139" i="95" s="1"/>
  <c r="AQ139" i="95" a="1"/>
  <c r="AQ139" i="95" s="1"/>
  <c r="AR139" i="95" a="1"/>
  <c r="AR139" i="95" s="1"/>
  <c r="AS139" i="95" a="1"/>
  <c r="AS139" i="95" s="1"/>
  <c r="AT139" i="95" a="1"/>
  <c r="AT139" i="95" s="1"/>
  <c r="AU139" i="95" a="1"/>
  <c r="AU139" i="95" s="1"/>
  <c r="AV139" i="95" a="1"/>
  <c r="AV139" i="95" s="1"/>
  <c r="AW139" i="95" a="1"/>
  <c r="AW139" i="95" s="1"/>
  <c r="AX139" i="95" a="1"/>
  <c r="AX139" i="95" s="1"/>
  <c r="AY139" i="95" a="1"/>
  <c r="AY139" i="95" s="1"/>
  <c r="AZ139" i="95" a="1"/>
  <c r="AZ139" i="95" s="1"/>
  <c r="BA139" i="95" a="1"/>
  <c r="BA139" i="95" s="1"/>
  <c r="BB139" i="95" a="1"/>
  <c r="BB139" i="95" s="1"/>
  <c r="BC139" i="95" a="1"/>
  <c r="BC139" i="95" s="1"/>
  <c r="BD139" i="95" a="1"/>
  <c r="BD139" i="95" s="1"/>
  <c r="BE139" i="95" a="1"/>
  <c r="BE139" i="95" s="1"/>
  <c r="BF139" i="95" a="1"/>
  <c r="BF139" i="95" s="1"/>
  <c r="BG139" i="95" a="1"/>
  <c r="BG139" i="95" s="1"/>
  <c r="BH139" i="95" a="1"/>
  <c r="BH139" i="95" s="1"/>
  <c r="BI139" i="95" a="1"/>
  <c r="BI139" i="95" s="1"/>
  <c r="BJ139" i="95" a="1"/>
  <c r="BJ139" i="95" s="1"/>
  <c r="BK139" i="95" a="1"/>
  <c r="BK139" i="95" s="1"/>
  <c r="BL139" i="95" a="1"/>
  <c r="BL139" i="95" s="1"/>
  <c r="BM139" i="95" a="1"/>
  <c r="BM139" i="95" s="1"/>
  <c r="BN139" i="95" a="1"/>
  <c r="BN139" i="95" s="1"/>
  <c r="BO139" i="95" a="1"/>
  <c r="BO139" i="95" s="1"/>
  <c r="BP139" i="95" a="1"/>
  <c r="BP139" i="95" s="1"/>
  <c r="BQ139" i="95" a="1"/>
  <c r="BQ139" i="95" s="1"/>
  <c r="BR139" i="95" a="1"/>
  <c r="BR139" i="95" s="1"/>
  <c r="BS139" i="95" a="1"/>
  <c r="BS139" i="95" s="1"/>
  <c r="BT139" i="95" a="1"/>
  <c r="BT139" i="95" s="1"/>
  <c r="BU139" i="95" a="1"/>
  <c r="BU139" i="95" s="1"/>
  <c r="BV139" i="95" a="1"/>
  <c r="BV139" i="95" s="1"/>
  <c r="BW139" i="95" a="1"/>
  <c r="BW139" i="95" s="1"/>
  <c r="BX139" i="95" a="1"/>
  <c r="BX139" i="95" s="1"/>
  <c r="BY139" i="95" a="1"/>
  <c r="BY139" i="95" s="1"/>
  <c r="BZ139" i="95" a="1"/>
  <c r="BZ139" i="95" s="1"/>
  <c r="CA139" i="95" a="1"/>
  <c r="CA139" i="95" s="1"/>
  <c r="CB139" i="95" a="1"/>
  <c r="CB139" i="95" s="1"/>
  <c r="CC139" i="95" a="1"/>
  <c r="CC139" i="95" s="1"/>
  <c r="CD139" i="95" a="1"/>
  <c r="CD139" i="95" s="1"/>
  <c r="CE139" i="95" a="1"/>
  <c r="CE139" i="95" s="1"/>
  <c r="CF139" i="95" a="1"/>
  <c r="CF139" i="95" s="1"/>
  <c r="CG139" i="95" a="1"/>
  <c r="CG139" i="95" s="1"/>
  <c r="CH139" i="95" a="1"/>
  <c r="CH139" i="95" s="1"/>
  <c r="CI139" i="95" a="1"/>
  <c r="CI139" i="95" s="1"/>
  <c r="CJ139" i="95" a="1"/>
  <c r="CJ139" i="95" s="1"/>
  <c r="CK139" i="95" a="1"/>
  <c r="CK139" i="95" s="1"/>
  <c r="CL139" i="95" a="1"/>
  <c r="CL139" i="95" s="1"/>
  <c r="CM139" i="95" a="1"/>
  <c r="CM139" i="95" s="1"/>
  <c r="CN139" i="95" a="1"/>
  <c r="CN139" i="95" s="1"/>
  <c r="CO139" i="95" a="1"/>
  <c r="CO139" i="95" s="1"/>
  <c r="CP139" i="95" a="1"/>
  <c r="CP139" i="95" s="1"/>
  <c r="CQ139" i="95" a="1"/>
  <c r="CQ139" i="95" s="1"/>
  <c r="CR139" i="95" a="1"/>
  <c r="CR139" i="95" s="1"/>
  <c r="CS139" i="95" a="1"/>
  <c r="CS139" i="95" s="1"/>
  <c r="CT139" i="95" a="1"/>
  <c r="CT139" i="95" s="1"/>
  <c r="CU139" i="95" a="1"/>
  <c r="CU139" i="95" s="1"/>
  <c r="CV139" i="95" a="1"/>
  <c r="CV139" i="95" s="1"/>
  <c r="CW139" i="95" a="1"/>
  <c r="CW139" i="95" s="1"/>
  <c r="CX139" i="95" a="1"/>
  <c r="CX139" i="95" s="1"/>
  <c r="CY139" i="95" a="1"/>
  <c r="CY139" i="95" s="1"/>
  <c r="E140" i="95" a="1"/>
  <c r="E140" i="95" s="1"/>
  <c r="F140" i="95" a="1"/>
  <c r="F140" i="95" s="1"/>
  <c r="G140" i="95" a="1"/>
  <c r="G140" i="95" s="1"/>
  <c r="H140" i="95" a="1"/>
  <c r="H140" i="95" s="1"/>
  <c r="I140" i="95" a="1"/>
  <c r="I140" i="95" s="1"/>
  <c r="J140" i="95" a="1"/>
  <c r="J140" i="95" s="1"/>
  <c r="K140" i="95" a="1"/>
  <c r="K140" i="95" s="1"/>
  <c r="L140" i="95" a="1"/>
  <c r="L140" i="95" s="1"/>
  <c r="M140" i="95" a="1"/>
  <c r="M140" i="95" s="1"/>
  <c r="N140" i="95" a="1"/>
  <c r="N140" i="95" s="1"/>
  <c r="O140" i="95" a="1"/>
  <c r="O140" i="95" s="1"/>
  <c r="P140" i="95" a="1"/>
  <c r="P140" i="95" s="1"/>
  <c r="Q140" i="95" a="1"/>
  <c r="Q140" i="95" s="1"/>
  <c r="R140" i="95" a="1"/>
  <c r="R140" i="95" s="1"/>
  <c r="S140" i="95" a="1"/>
  <c r="S140" i="95" s="1"/>
  <c r="T140" i="95" a="1"/>
  <c r="T140" i="95" s="1"/>
  <c r="U140" i="95" a="1"/>
  <c r="U140" i="95" s="1"/>
  <c r="V140" i="95" a="1"/>
  <c r="V140" i="95" s="1"/>
  <c r="W140" i="95" a="1"/>
  <c r="W140" i="95" s="1"/>
  <c r="X140" i="95" a="1"/>
  <c r="X140" i="95" s="1"/>
  <c r="Y140" i="95" a="1"/>
  <c r="Y140" i="95" s="1"/>
  <c r="Z140" i="95" a="1"/>
  <c r="Z140" i="95" s="1"/>
  <c r="AA140" i="95" a="1"/>
  <c r="AA140" i="95" s="1"/>
  <c r="AB140" i="95" a="1"/>
  <c r="AB140" i="95" s="1"/>
  <c r="AC140" i="95" a="1"/>
  <c r="AC140" i="95" s="1"/>
  <c r="AD140" i="95" a="1"/>
  <c r="AD140" i="95" s="1"/>
  <c r="AE140" i="95" a="1"/>
  <c r="AE140" i="95" s="1"/>
  <c r="AF140" i="95" a="1"/>
  <c r="AF140" i="95" s="1"/>
  <c r="AG140" i="95" a="1"/>
  <c r="AG140" i="95" s="1"/>
  <c r="AH140" i="95" a="1"/>
  <c r="AH140" i="95" s="1"/>
  <c r="AI140" i="95" a="1"/>
  <c r="AI140" i="95" s="1"/>
  <c r="AJ140" i="95" a="1"/>
  <c r="AJ140" i="95" s="1"/>
  <c r="AK140" i="95" a="1"/>
  <c r="AK140" i="95" s="1"/>
  <c r="AL140" i="95" a="1"/>
  <c r="AL140" i="95" s="1"/>
  <c r="AM140" i="95" a="1"/>
  <c r="AM140" i="95" s="1"/>
  <c r="AN140" i="95" a="1"/>
  <c r="AN140" i="95" s="1"/>
  <c r="AO140" i="95" a="1"/>
  <c r="AO140" i="95" s="1"/>
  <c r="AP140" i="95" a="1"/>
  <c r="AP140" i="95" s="1"/>
  <c r="AQ140" i="95" a="1"/>
  <c r="AQ140" i="95" s="1"/>
  <c r="AR140" i="95" a="1"/>
  <c r="AR140" i="95" s="1"/>
  <c r="AS140" i="95" a="1"/>
  <c r="AS140" i="95" s="1"/>
  <c r="AT140" i="95" a="1"/>
  <c r="AT140" i="95" s="1"/>
  <c r="AU140" i="95" a="1"/>
  <c r="AU140" i="95" s="1"/>
  <c r="AV140" i="95" a="1"/>
  <c r="AV140" i="95" s="1"/>
  <c r="AW140" i="95" a="1"/>
  <c r="AW140" i="95" s="1"/>
  <c r="AX140" i="95" a="1"/>
  <c r="AX140" i="95" s="1"/>
  <c r="AY140" i="95" a="1"/>
  <c r="AY140" i="95" s="1"/>
  <c r="AZ140" i="95" a="1"/>
  <c r="AZ140" i="95" s="1"/>
  <c r="BA140" i="95" a="1"/>
  <c r="BA140" i="95" s="1"/>
  <c r="BB140" i="95" a="1"/>
  <c r="BB140" i="95" s="1"/>
  <c r="BC140" i="95" a="1"/>
  <c r="BC140" i="95" s="1"/>
  <c r="BD140" i="95" a="1"/>
  <c r="BD140" i="95" s="1"/>
  <c r="BE140" i="95" a="1"/>
  <c r="BE140" i="95" s="1"/>
  <c r="BF140" i="95" a="1"/>
  <c r="BF140" i="95" s="1"/>
  <c r="BG140" i="95" a="1"/>
  <c r="BG140" i="95" s="1"/>
  <c r="BH140" i="95" a="1"/>
  <c r="BH140" i="95" s="1"/>
  <c r="BI140" i="95" a="1"/>
  <c r="BI140" i="95" s="1"/>
  <c r="BJ140" i="95" a="1"/>
  <c r="BJ140" i="95" s="1"/>
  <c r="BK140" i="95" a="1"/>
  <c r="BK140" i="95" s="1"/>
  <c r="BL140" i="95" a="1"/>
  <c r="BL140" i="95" s="1"/>
  <c r="BM140" i="95" a="1"/>
  <c r="BM140" i="95" s="1"/>
  <c r="BN140" i="95" a="1"/>
  <c r="BN140" i="95" s="1"/>
  <c r="BO140" i="95" a="1"/>
  <c r="BO140" i="95" s="1"/>
  <c r="BP140" i="95" a="1"/>
  <c r="BP140" i="95" s="1"/>
  <c r="BQ140" i="95" a="1"/>
  <c r="BQ140" i="95" s="1"/>
  <c r="BR140" i="95" a="1"/>
  <c r="BR140" i="95" s="1"/>
  <c r="BS140" i="95" a="1"/>
  <c r="BS140" i="95" s="1"/>
  <c r="BT140" i="95" a="1"/>
  <c r="BT140" i="95" s="1"/>
  <c r="BU140" i="95" a="1"/>
  <c r="BU140" i="95" s="1"/>
  <c r="BV140" i="95" a="1"/>
  <c r="BV140" i="95" s="1"/>
  <c r="BW140" i="95" a="1"/>
  <c r="BW140" i="95" s="1"/>
  <c r="BX140" i="95" a="1"/>
  <c r="BX140" i="95" s="1"/>
  <c r="BY140" i="95" a="1"/>
  <c r="BY140" i="95" s="1"/>
  <c r="BZ140" i="95" a="1"/>
  <c r="BZ140" i="95" s="1"/>
  <c r="CA140" i="95" a="1"/>
  <c r="CA140" i="95" s="1"/>
  <c r="CB140" i="95" a="1"/>
  <c r="CB140" i="95" s="1"/>
  <c r="CC140" i="95" a="1"/>
  <c r="CC140" i="95" s="1"/>
  <c r="CD140" i="95" a="1"/>
  <c r="CD140" i="95" s="1"/>
  <c r="CE140" i="95" a="1"/>
  <c r="CE140" i="95" s="1"/>
  <c r="CF140" i="95" a="1"/>
  <c r="CF140" i="95" s="1"/>
  <c r="CG140" i="95" a="1"/>
  <c r="CG140" i="95" s="1"/>
  <c r="CH140" i="95" a="1"/>
  <c r="CH140" i="95" s="1"/>
  <c r="CI140" i="95" a="1"/>
  <c r="CI140" i="95" s="1"/>
  <c r="CJ140" i="95" a="1"/>
  <c r="CJ140" i="95" s="1"/>
  <c r="CK140" i="95" a="1"/>
  <c r="CK140" i="95" s="1"/>
  <c r="CL140" i="95" a="1"/>
  <c r="CL140" i="95" s="1"/>
  <c r="CM140" i="95" a="1"/>
  <c r="CM140" i="95" s="1"/>
  <c r="CN140" i="95" a="1"/>
  <c r="CN140" i="95" s="1"/>
  <c r="CO140" i="95" a="1"/>
  <c r="CO140" i="95" s="1"/>
  <c r="CP140" i="95" a="1"/>
  <c r="CP140" i="95" s="1"/>
  <c r="CQ140" i="95" a="1"/>
  <c r="CQ140" i="95" s="1"/>
  <c r="CR140" i="95" a="1"/>
  <c r="CR140" i="95" s="1"/>
  <c r="CS140" i="95" a="1"/>
  <c r="CS140" i="95" s="1"/>
  <c r="CT140" i="95" a="1"/>
  <c r="CT140" i="95" s="1"/>
  <c r="CU140" i="95" a="1"/>
  <c r="CU140" i="95" s="1"/>
  <c r="CV140" i="95" a="1"/>
  <c r="CV140" i="95" s="1"/>
  <c r="CW140" i="95" a="1"/>
  <c r="CW140" i="95" s="1"/>
  <c r="CX140" i="95" a="1"/>
  <c r="CX140" i="95" s="1"/>
  <c r="CY140" i="95" a="1"/>
  <c r="CY140" i="95" s="1"/>
  <c r="E141" i="95" a="1"/>
  <c r="E141" i="95" s="1"/>
  <c r="F141" i="95" a="1"/>
  <c r="F141" i="95" s="1"/>
  <c r="G141" i="95" a="1"/>
  <c r="G141" i="95" s="1"/>
  <c r="H141" i="95" a="1"/>
  <c r="H141" i="95" s="1"/>
  <c r="I141" i="95" a="1"/>
  <c r="I141" i="95" s="1"/>
  <c r="J141" i="95" a="1"/>
  <c r="J141" i="95" s="1"/>
  <c r="K141" i="95" a="1"/>
  <c r="K141" i="95" s="1"/>
  <c r="L141" i="95" a="1"/>
  <c r="L141" i="95" s="1"/>
  <c r="M141" i="95" a="1"/>
  <c r="M141" i="95" s="1"/>
  <c r="N141" i="95" a="1"/>
  <c r="N141" i="95" s="1"/>
  <c r="O141" i="95" a="1"/>
  <c r="O141" i="95" s="1"/>
  <c r="P141" i="95" a="1"/>
  <c r="P141" i="95" s="1"/>
  <c r="Q141" i="95" a="1"/>
  <c r="Q141" i="95" s="1"/>
  <c r="R141" i="95" a="1"/>
  <c r="R141" i="95" s="1"/>
  <c r="S141" i="95" a="1"/>
  <c r="S141" i="95" s="1"/>
  <c r="T141" i="95" a="1"/>
  <c r="T141" i="95" s="1"/>
  <c r="U141" i="95" a="1"/>
  <c r="U141" i="95" s="1"/>
  <c r="V141" i="95" a="1"/>
  <c r="V141" i="95" s="1"/>
  <c r="W141" i="95" a="1"/>
  <c r="W141" i="95" s="1"/>
  <c r="X141" i="95" a="1"/>
  <c r="X141" i="95" s="1"/>
  <c r="Y141" i="95" a="1"/>
  <c r="Y141" i="95" s="1"/>
  <c r="Z141" i="95" a="1"/>
  <c r="Z141" i="95" s="1"/>
  <c r="AA141" i="95" a="1"/>
  <c r="AA141" i="95" s="1"/>
  <c r="AB141" i="95" a="1"/>
  <c r="AB141" i="95" s="1"/>
  <c r="AC141" i="95" a="1"/>
  <c r="AC141" i="95" s="1"/>
  <c r="AD141" i="95" a="1"/>
  <c r="AD141" i="95" s="1"/>
  <c r="AE141" i="95" a="1"/>
  <c r="AE141" i="95" s="1"/>
  <c r="AF141" i="95" a="1"/>
  <c r="AF141" i="95" s="1"/>
  <c r="AG141" i="95" a="1"/>
  <c r="AG141" i="95" s="1"/>
  <c r="AH141" i="95" a="1"/>
  <c r="AH141" i="95" s="1"/>
  <c r="AI141" i="95" a="1"/>
  <c r="AI141" i="95" s="1"/>
  <c r="AJ141" i="95" a="1"/>
  <c r="AJ141" i="95" s="1"/>
  <c r="AK141" i="95" a="1"/>
  <c r="AK141" i="95" s="1"/>
  <c r="AL141" i="95" a="1"/>
  <c r="AL141" i="95" s="1"/>
  <c r="AM141" i="95" a="1"/>
  <c r="AM141" i="95" s="1"/>
  <c r="AN141" i="95" a="1"/>
  <c r="AN141" i="95" s="1"/>
  <c r="AO141" i="95" a="1"/>
  <c r="AO141" i="95" s="1"/>
  <c r="AP141" i="95" a="1"/>
  <c r="AP141" i="95" s="1"/>
  <c r="AQ141" i="95" a="1"/>
  <c r="AQ141" i="95" s="1"/>
  <c r="AR141" i="95" a="1"/>
  <c r="AR141" i="95" s="1"/>
  <c r="AS141" i="95" a="1"/>
  <c r="AS141" i="95" s="1"/>
  <c r="AT141" i="95" a="1"/>
  <c r="AT141" i="95" s="1"/>
  <c r="AU141" i="95" a="1"/>
  <c r="AU141" i="95" s="1"/>
  <c r="AV141" i="95" a="1"/>
  <c r="AV141" i="95" s="1"/>
  <c r="AW141" i="95" a="1"/>
  <c r="AW141" i="95" s="1"/>
  <c r="AX141" i="95" a="1"/>
  <c r="AX141" i="95" s="1"/>
  <c r="AY141" i="95" a="1"/>
  <c r="AY141" i="95" s="1"/>
  <c r="AZ141" i="95" a="1"/>
  <c r="AZ141" i="95" s="1"/>
  <c r="BA141" i="95" a="1"/>
  <c r="BA141" i="95" s="1"/>
  <c r="BB141" i="95" a="1"/>
  <c r="BB141" i="95" s="1"/>
  <c r="BC141" i="95" a="1"/>
  <c r="BC141" i="95" s="1"/>
  <c r="BD141" i="95" a="1"/>
  <c r="BD141" i="95" s="1"/>
  <c r="BE141" i="95" a="1"/>
  <c r="BE141" i="95" s="1"/>
  <c r="BF141" i="95" a="1"/>
  <c r="BF141" i="95" s="1"/>
  <c r="BG141" i="95" a="1"/>
  <c r="BG141" i="95" s="1"/>
  <c r="BH141" i="95" a="1"/>
  <c r="BH141" i="95" s="1"/>
  <c r="BI141" i="95" a="1"/>
  <c r="BI141" i="95" s="1"/>
  <c r="BJ141" i="95" a="1"/>
  <c r="BJ141" i="95" s="1"/>
  <c r="BK141" i="95" a="1"/>
  <c r="BK141" i="95" s="1"/>
  <c r="BL141" i="95" a="1"/>
  <c r="BL141" i="95" s="1"/>
  <c r="BM141" i="95" a="1"/>
  <c r="BM141" i="95" s="1"/>
  <c r="BN141" i="95" a="1"/>
  <c r="BN141" i="95" s="1"/>
  <c r="BO141" i="95" a="1"/>
  <c r="BO141" i="95" s="1"/>
  <c r="BP141" i="95" a="1"/>
  <c r="BP141" i="95" s="1"/>
  <c r="BQ141" i="95" a="1"/>
  <c r="BQ141" i="95" s="1"/>
  <c r="BR141" i="95" a="1"/>
  <c r="BR141" i="95" s="1"/>
  <c r="BS141" i="95" a="1"/>
  <c r="BS141" i="95" s="1"/>
  <c r="BT141" i="95" a="1"/>
  <c r="BT141" i="95" s="1"/>
  <c r="BU141" i="95" a="1"/>
  <c r="BU141" i="95" s="1"/>
  <c r="BV141" i="95" a="1"/>
  <c r="BV141" i="95" s="1"/>
  <c r="BW141" i="95" a="1"/>
  <c r="BW141" i="95" s="1"/>
  <c r="BX141" i="95" a="1"/>
  <c r="BX141" i="95" s="1"/>
  <c r="BY141" i="95" a="1"/>
  <c r="BY141" i="95" s="1"/>
  <c r="BZ141" i="95" a="1"/>
  <c r="BZ141" i="95" s="1"/>
  <c r="CA141" i="95" a="1"/>
  <c r="CA141" i="95" s="1"/>
  <c r="CB141" i="95" a="1"/>
  <c r="CB141" i="95" s="1"/>
  <c r="CC141" i="95" a="1"/>
  <c r="CC141" i="95" s="1"/>
  <c r="CD141" i="95" a="1"/>
  <c r="CD141" i="95" s="1"/>
  <c r="CE141" i="95" a="1"/>
  <c r="CE141" i="95" s="1"/>
  <c r="CF141" i="95" a="1"/>
  <c r="CF141" i="95" s="1"/>
  <c r="CG141" i="95" a="1"/>
  <c r="CG141" i="95" s="1"/>
  <c r="CH141" i="95" a="1"/>
  <c r="CH141" i="95" s="1"/>
  <c r="CI141" i="95" a="1"/>
  <c r="CI141" i="95" s="1"/>
  <c r="CJ141" i="95" a="1"/>
  <c r="CJ141" i="95" s="1"/>
  <c r="CK141" i="95" a="1"/>
  <c r="CK141" i="95" s="1"/>
  <c r="CL141" i="95" a="1"/>
  <c r="CL141" i="95" s="1"/>
  <c r="CM141" i="95" a="1"/>
  <c r="CM141" i="95" s="1"/>
  <c r="CN141" i="95" a="1"/>
  <c r="CN141" i="95" s="1"/>
  <c r="CO141" i="95" a="1"/>
  <c r="CO141" i="95" s="1"/>
  <c r="CP141" i="95" a="1"/>
  <c r="CP141" i="95" s="1"/>
  <c r="CQ141" i="95" a="1"/>
  <c r="CQ141" i="95" s="1"/>
  <c r="CR141" i="95" a="1"/>
  <c r="CR141" i="95" s="1"/>
  <c r="CS141" i="95" a="1"/>
  <c r="CS141" i="95" s="1"/>
  <c r="CT141" i="95" a="1"/>
  <c r="CT141" i="95" s="1"/>
  <c r="CU141" i="95" a="1"/>
  <c r="CU141" i="95" s="1"/>
  <c r="CV141" i="95" a="1"/>
  <c r="CV141" i="95" s="1"/>
  <c r="CW141" i="95" a="1"/>
  <c r="CW141" i="95" s="1"/>
  <c r="CX141" i="95" a="1"/>
  <c r="CX141" i="95" s="1"/>
  <c r="CY141" i="95" a="1"/>
  <c r="CY141" i="95" s="1"/>
  <c r="E142" i="95" a="1"/>
  <c r="E142" i="95" s="1"/>
  <c r="F142" i="95" a="1"/>
  <c r="F142" i="95" s="1"/>
  <c r="G142" i="95" a="1"/>
  <c r="G142" i="95" s="1"/>
  <c r="H142" i="95" a="1"/>
  <c r="H142" i="95" s="1"/>
  <c r="I142" i="95" a="1"/>
  <c r="I142" i="95" s="1"/>
  <c r="J142" i="95" a="1"/>
  <c r="J142" i="95" s="1"/>
  <c r="K142" i="95" a="1"/>
  <c r="K142" i="95" s="1"/>
  <c r="L142" i="95" a="1"/>
  <c r="L142" i="95" s="1"/>
  <c r="M142" i="95" a="1"/>
  <c r="M142" i="95" s="1"/>
  <c r="N142" i="95" a="1"/>
  <c r="N142" i="95" s="1"/>
  <c r="O142" i="95" a="1"/>
  <c r="O142" i="95" s="1"/>
  <c r="P142" i="95" a="1"/>
  <c r="P142" i="95" s="1"/>
  <c r="Q142" i="95" a="1"/>
  <c r="Q142" i="95" s="1"/>
  <c r="R142" i="95" a="1"/>
  <c r="R142" i="95" s="1"/>
  <c r="S142" i="95" a="1"/>
  <c r="S142" i="95" s="1"/>
  <c r="T142" i="95" a="1"/>
  <c r="T142" i="95" s="1"/>
  <c r="U142" i="95" a="1"/>
  <c r="U142" i="95" s="1"/>
  <c r="V142" i="95" a="1"/>
  <c r="V142" i="95" s="1"/>
  <c r="W142" i="95" a="1"/>
  <c r="W142" i="95" s="1"/>
  <c r="X142" i="95" a="1"/>
  <c r="X142" i="95" s="1"/>
  <c r="Y142" i="95" a="1"/>
  <c r="Y142" i="95" s="1"/>
  <c r="Z142" i="95" a="1"/>
  <c r="Z142" i="95" s="1"/>
  <c r="AA142" i="95" a="1"/>
  <c r="AA142" i="95" s="1"/>
  <c r="AB142" i="95" a="1"/>
  <c r="AB142" i="95" s="1"/>
  <c r="AC142" i="95" a="1"/>
  <c r="AC142" i="95" s="1"/>
  <c r="AD142" i="95" a="1"/>
  <c r="AD142" i="95" s="1"/>
  <c r="AE142" i="95" a="1"/>
  <c r="AE142" i="95" s="1"/>
  <c r="AF142" i="95" a="1"/>
  <c r="AF142" i="95" s="1"/>
  <c r="AG142" i="95" a="1"/>
  <c r="AG142" i="95" s="1"/>
  <c r="AH142" i="95" a="1"/>
  <c r="AH142" i="95" s="1"/>
  <c r="AI142" i="95" a="1"/>
  <c r="AI142" i="95" s="1"/>
  <c r="AJ142" i="95" a="1"/>
  <c r="AJ142" i="95" s="1"/>
  <c r="AK142" i="95" a="1"/>
  <c r="AK142" i="95" s="1"/>
  <c r="AL142" i="95" a="1"/>
  <c r="AL142" i="95" s="1"/>
  <c r="AM142" i="95" a="1"/>
  <c r="AM142" i="95" s="1"/>
  <c r="AN142" i="95" a="1"/>
  <c r="AN142" i="95" s="1"/>
  <c r="AO142" i="95" a="1"/>
  <c r="AO142" i="95" s="1"/>
  <c r="AP142" i="95" a="1"/>
  <c r="AP142" i="95" s="1"/>
  <c r="AQ142" i="95" a="1"/>
  <c r="AQ142" i="95" s="1"/>
  <c r="AR142" i="95" a="1"/>
  <c r="AR142" i="95" s="1"/>
  <c r="AS142" i="95" a="1"/>
  <c r="AS142" i="95" s="1"/>
  <c r="AT142" i="95" a="1"/>
  <c r="AT142" i="95" s="1"/>
  <c r="AU142" i="95" a="1"/>
  <c r="AU142" i="95" s="1"/>
  <c r="AV142" i="95" a="1"/>
  <c r="AV142" i="95" s="1"/>
  <c r="AW142" i="95" a="1"/>
  <c r="AW142" i="95" s="1"/>
  <c r="AX142" i="95" a="1"/>
  <c r="AX142" i="95" s="1"/>
  <c r="AY142" i="95" a="1"/>
  <c r="AY142" i="95" s="1"/>
  <c r="AZ142" i="95" a="1"/>
  <c r="AZ142" i="95" s="1"/>
  <c r="BA142" i="95" a="1"/>
  <c r="BA142" i="95" s="1"/>
  <c r="BB142" i="95" a="1"/>
  <c r="BB142" i="95" s="1"/>
  <c r="BC142" i="95" a="1"/>
  <c r="BC142" i="95" s="1"/>
  <c r="BD142" i="95" a="1"/>
  <c r="BD142" i="95" s="1"/>
  <c r="BE142" i="95" a="1"/>
  <c r="BE142" i="95" s="1"/>
  <c r="BF142" i="95" a="1"/>
  <c r="BF142" i="95" s="1"/>
  <c r="BG142" i="95" a="1"/>
  <c r="BG142" i="95" s="1"/>
  <c r="BH142" i="95" a="1"/>
  <c r="BH142" i="95" s="1"/>
  <c r="BI142" i="95" a="1"/>
  <c r="BI142" i="95" s="1"/>
  <c r="BJ142" i="95" a="1"/>
  <c r="BJ142" i="95" s="1"/>
  <c r="BK142" i="95" a="1"/>
  <c r="BK142" i="95" s="1"/>
  <c r="BL142" i="95" a="1"/>
  <c r="BL142" i="95" s="1"/>
  <c r="BM142" i="95" a="1"/>
  <c r="BM142" i="95" s="1"/>
  <c r="BN142" i="95" a="1"/>
  <c r="BN142" i="95" s="1"/>
  <c r="BO142" i="95" a="1"/>
  <c r="BO142" i="95" s="1"/>
  <c r="BP142" i="95" a="1"/>
  <c r="BP142" i="95" s="1"/>
  <c r="BQ142" i="95" a="1"/>
  <c r="BQ142" i="95" s="1"/>
  <c r="BR142" i="95" a="1"/>
  <c r="BR142" i="95" s="1"/>
  <c r="BS142" i="95" a="1"/>
  <c r="BS142" i="95" s="1"/>
  <c r="BT142" i="95" a="1"/>
  <c r="BT142" i="95" s="1"/>
  <c r="BU142" i="95" a="1"/>
  <c r="BU142" i="95" s="1"/>
  <c r="BV142" i="95" a="1"/>
  <c r="BV142" i="95" s="1"/>
  <c r="BW142" i="95" a="1"/>
  <c r="BW142" i="95" s="1"/>
  <c r="BX142" i="95" a="1"/>
  <c r="BX142" i="95" s="1"/>
  <c r="BY142" i="95" a="1"/>
  <c r="BY142" i="95" s="1"/>
  <c r="BZ142" i="95" a="1"/>
  <c r="BZ142" i="95" s="1"/>
  <c r="CA142" i="95" a="1"/>
  <c r="CA142" i="95" s="1"/>
  <c r="CB142" i="95" a="1"/>
  <c r="CB142" i="95" s="1"/>
  <c r="CC142" i="95" a="1"/>
  <c r="CC142" i="95" s="1"/>
  <c r="CD142" i="95" a="1"/>
  <c r="CD142" i="95" s="1"/>
  <c r="CE142" i="95" a="1"/>
  <c r="CE142" i="95" s="1"/>
  <c r="CF142" i="95" a="1"/>
  <c r="CF142" i="95" s="1"/>
  <c r="CG142" i="95" a="1"/>
  <c r="CG142" i="95" s="1"/>
  <c r="CH142" i="95" a="1"/>
  <c r="CH142" i="95" s="1"/>
  <c r="CI142" i="95" a="1"/>
  <c r="CI142" i="95" s="1"/>
  <c r="CJ142" i="95" a="1"/>
  <c r="CJ142" i="95" s="1"/>
  <c r="CK142" i="95" a="1"/>
  <c r="CK142" i="95" s="1"/>
  <c r="CL142" i="95" a="1"/>
  <c r="CL142" i="95" s="1"/>
  <c r="CM142" i="95" a="1"/>
  <c r="CM142" i="95" s="1"/>
  <c r="CN142" i="95" a="1"/>
  <c r="CN142" i="95" s="1"/>
  <c r="CO142" i="95" a="1"/>
  <c r="CO142" i="95" s="1"/>
  <c r="CP142" i="95" a="1"/>
  <c r="CP142" i="95" s="1"/>
  <c r="CQ142" i="95" a="1"/>
  <c r="CQ142" i="95" s="1"/>
  <c r="CR142" i="95" a="1"/>
  <c r="CR142" i="95" s="1"/>
  <c r="CS142" i="95" a="1"/>
  <c r="CS142" i="95" s="1"/>
  <c r="CT142" i="95" a="1"/>
  <c r="CT142" i="95" s="1"/>
  <c r="CU142" i="95" a="1"/>
  <c r="CU142" i="95" s="1"/>
  <c r="CV142" i="95" a="1"/>
  <c r="CV142" i="95" s="1"/>
  <c r="CW142" i="95" a="1"/>
  <c r="CW142" i="95" s="1"/>
  <c r="CX142" i="95" a="1"/>
  <c r="CX142" i="95" s="1"/>
  <c r="CY142" i="95" a="1"/>
  <c r="CY142" i="95" s="1"/>
  <c r="E143" i="95" a="1"/>
  <c r="E143" i="95" s="1"/>
  <c r="F143" i="95" a="1"/>
  <c r="F143" i="95" s="1"/>
  <c r="G143" i="95" a="1"/>
  <c r="G143" i="95" s="1"/>
  <c r="H143" i="95" a="1"/>
  <c r="H143" i="95" s="1"/>
  <c r="I143" i="95" a="1"/>
  <c r="I143" i="95" s="1"/>
  <c r="J143" i="95" a="1"/>
  <c r="J143" i="95" s="1"/>
  <c r="K143" i="95" a="1"/>
  <c r="K143" i="95" s="1"/>
  <c r="L143" i="95" a="1"/>
  <c r="L143" i="95" s="1"/>
  <c r="M143" i="95" a="1"/>
  <c r="M143" i="95" s="1"/>
  <c r="N143" i="95" a="1"/>
  <c r="N143" i="95" s="1"/>
  <c r="O143" i="95" a="1"/>
  <c r="O143" i="95" s="1"/>
  <c r="P143" i="95" a="1"/>
  <c r="P143" i="95" s="1"/>
  <c r="Q143" i="95" a="1"/>
  <c r="Q143" i="95" s="1"/>
  <c r="R143" i="95" a="1"/>
  <c r="R143" i="95" s="1"/>
  <c r="S143" i="95" a="1"/>
  <c r="S143" i="95" s="1"/>
  <c r="T143" i="95" a="1"/>
  <c r="T143" i="95" s="1"/>
  <c r="U143" i="95" a="1"/>
  <c r="U143" i="95" s="1"/>
  <c r="V143" i="95" a="1"/>
  <c r="V143" i="95" s="1"/>
  <c r="W143" i="95" a="1"/>
  <c r="W143" i="95" s="1"/>
  <c r="X143" i="95" a="1"/>
  <c r="X143" i="95" s="1"/>
  <c r="Y143" i="95" a="1"/>
  <c r="Y143" i="95" s="1"/>
  <c r="Z143" i="95" a="1"/>
  <c r="Z143" i="95" s="1"/>
  <c r="AA143" i="95" a="1"/>
  <c r="AA143" i="95" s="1"/>
  <c r="AB143" i="95" a="1"/>
  <c r="AB143" i="95" s="1"/>
  <c r="AC143" i="95" a="1"/>
  <c r="AC143" i="95" s="1"/>
  <c r="AD143" i="95" a="1"/>
  <c r="AD143" i="95" s="1"/>
  <c r="AE143" i="95" a="1"/>
  <c r="AE143" i="95" s="1"/>
  <c r="AF143" i="95" a="1"/>
  <c r="AF143" i="95" s="1"/>
  <c r="AG143" i="95" a="1"/>
  <c r="AG143" i="95" s="1"/>
  <c r="AH143" i="95" a="1"/>
  <c r="AH143" i="95" s="1"/>
  <c r="AI143" i="95" a="1"/>
  <c r="AI143" i="95" s="1"/>
  <c r="AJ143" i="95" a="1"/>
  <c r="AJ143" i="95" s="1"/>
  <c r="AK143" i="95" a="1"/>
  <c r="AK143" i="95" s="1"/>
  <c r="AL143" i="95" a="1"/>
  <c r="AL143" i="95" s="1"/>
  <c r="AM143" i="95" a="1"/>
  <c r="AM143" i="95" s="1"/>
  <c r="AN143" i="95" a="1"/>
  <c r="AN143" i="95" s="1"/>
  <c r="AO143" i="95" a="1"/>
  <c r="AO143" i="95" s="1"/>
  <c r="AP143" i="95" a="1"/>
  <c r="AP143" i="95" s="1"/>
  <c r="AQ143" i="95" a="1"/>
  <c r="AQ143" i="95" s="1"/>
  <c r="AR143" i="95" a="1"/>
  <c r="AR143" i="95" s="1"/>
  <c r="AS143" i="95" a="1"/>
  <c r="AS143" i="95" s="1"/>
  <c r="AT143" i="95" a="1"/>
  <c r="AT143" i="95" s="1"/>
  <c r="AU143" i="95" a="1"/>
  <c r="AU143" i="95" s="1"/>
  <c r="AV143" i="95" a="1"/>
  <c r="AV143" i="95" s="1"/>
  <c r="AW143" i="95" a="1"/>
  <c r="AW143" i="95" s="1"/>
  <c r="AX143" i="95" a="1"/>
  <c r="AX143" i="95" s="1"/>
  <c r="AY143" i="95" a="1"/>
  <c r="AY143" i="95" s="1"/>
  <c r="AZ143" i="95" a="1"/>
  <c r="AZ143" i="95" s="1"/>
  <c r="BA143" i="95" a="1"/>
  <c r="BA143" i="95" s="1"/>
  <c r="BB143" i="95" a="1"/>
  <c r="BB143" i="95" s="1"/>
  <c r="BC143" i="95" a="1"/>
  <c r="BC143" i="95" s="1"/>
  <c r="BD143" i="95" a="1"/>
  <c r="BD143" i="95" s="1"/>
  <c r="BE143" i="95" a="1"/>
  <c r="BE143" i="95" s="1"/>
  <c r="BF143" i="95" a="1"/>
  <c r="BF143" i="95" s="1"/>
  <c r="BG143" i="95" a="1"/>
  <c r="BG143" i="95" s="1"/>
  <c r="BH143" i="95" a="1"/>
  <c r="BH143" i="95" s="1"/>
  <c r="BI143" i="95" a="1"/>
  <c r="BI143" i="95" s="1"/>
  <c r="BJ143" i="95" a="1"/>
  <c r="BJ143" i="95" s="1"/>
  <c r="BK143" i="95" a="1"/>
  <c r="BK143" i="95" s="1"/>
  <c r="BL143" i="95" a="1"/>
  <c r="BL143" i="95" s="1"/>
  <c r="BM143" i="95" a="1"/>
  <c r="BM143" i="95" s="1"/>
  <c r="BN143" i="95" a="1"/>
  <c r="BN143" i="95" s="1"/>
  <c r="BO143" i="95" a="1"/>
  <c r="BO143" i="95" s="1"/>
  <c r="BP143" i="95" a="1"/>
  <c r="BP143" i="95" s="1"/>
  <c r="BQ143" i="95" a="1"/>
  <c r="BQ143" i="95" s="1"/>
  <c r="BR143" i="95" a="1"/>
  <c r="BR143" i="95" s="1"/>
  <c r="BS143" i="95" a="1"/>
  <c r="BS143" i="95" s="1"/>
  <c r="BT143" i="95" a="1"/>
  <c r="BT143" i="95" s="1"/>
  <c r="BU143" i="95" a="1"/>
  <c r="BU143" i="95" s="1"/>
  <c r="BV143" i="95" a="1"/>
  <c r="BV143" i="95" s="1"/>
  <c r="BW143" i="95" a="1"/>
  <c r="BW143" i="95" s="1"/>
  <c r="BX143" i="95" a="1"/>
  <c r="BX143" i="95" s="1"/>
  <c r="BY143" i="95" a="1"/>
  <c r="BY143" i="95" s="1"/>
  <c r="BZ143" i="95" a="1"/>
  <c r="BZ143" i="95" s="1"/>
  <c r="CA143" i="95" a="1"/>
  <c r="CA143" i="95" s="1"/>
  <c r="CB143" i="95" a="1"/>
  <c r="CB143" i="95" s="1"/>
  <c r="CC143" i="95" a="1"/>
  <c r="CC143" i="95" s="1"/>
  <c r="CD143" i="95" a="1"/>
  <c r="CD143" i="95" s="1"/>
  <c r="CE143" i="95" a="1"/>
  <c r="CE143" i="95" s="1"/>
  <c r="CF143" i="95" a="1"/>
  <c r="CF143" i="95" s="1"/>
  <c r="CG143" i="95" a="1"/>
  <c r="CG143" i="95" s="1"/>
  <c r="CH143" i="95" a="1"/>
  <c r="CH143" i="95" s="1"/>
  <c r="CI143" i="95" a="1"/>
  <c r="CI143" i="95" s="1"/>
  <c r="CJ143" i="95" a="1"/>
  <c r="CJ143" i="95" s="1"/>
  <c r="CK143" i="95" a="1"/>
  <c r="CK143" i="95" s="1"/>
  <c r="CL143" i="95" a="1"/>
  <c r="CL143" i="95" s="1"/>
  <c r="CM143" i="95" a="1"/>
  <c r="CM143" i="95" s="1"/>
  <c r="CN143" i="95" a="1"/>
  <c r="CN143" i="95" s="1"/>
  <c r="CO143" i="95" a="1"/>
  <c r="CO143" i="95" s="1"/>
  <c r="CP143" i="95" a="1"/>
  <c r="CP143" i="95" s="1"/>
  <c r="CQ143" i="95" a="1"/>
  <c r="CQ143" i="95" s="1"/>
  <c r="CR143" i="95" a="1"/>
  <c r="CR143" i="95" s="1"/>
  <c r="CS143" i="95" a="1"/>
  <c r="CS143" i="95" s="1"/>
  <c r="CT143" i="95" a="1"/>
  <c r="CT143" i="95" s="1"/>
  <c r="CU143" i="95" a="1"/>
  <c r="CU143" i="95" s="1"/>
  <c r="CV143" i="95" a="1"/>
  <c r="CV143" i="95" s="1"/>
  <c r="CW143" i="95" a="1"/>
  <c r="CW143" i="95" s="1"/>
  <c r="CX143" i="95" a="1"/>
  <c r="CX143" i="95" s="1"/>
  <c r="CY143" i="95" a="1"/>
  <c r="CY143" i="95" s="1"/>
  <c r="E144" i="95" a="1"/>
  <c r="E144" i="95" s="1"/>
  <c r="F144" i="95" a="1"/>
  <c r="F144" i="95" s="1"/>
  <c r="G144" i="95" a="1"/>
  <c r="G144" i="95" s="1"/>
  <c r="H144" i="95" a="1"/>
  <c r="H144" i="95" s="1"/>
  <c r="I144" i="95" a="1"/>
  <c r="I144" i="95" s="1"/>
  <c r="J144" i="95" a="1"/>
  <c r="J144" i="95" s="1"/>
  <c r="K144" i="95" a="1"/>
  <c r="K144" i="95" s="1"/>
  <c r="L144" i="95" a="1"/>
  <c r="L144" i="95" s="1"/>
  <c r="M144" i="95" a="1"/>
  <c r="M144" i="95" s="1"/>
  <c r="N144" i="95" a="1"/>
  <c r="N144" i="95" s="1"/>
  <c r="O144" i="95" a="1"/>
  <c r="O144" i="95" s="1"/>
  <c r="P144" i="95" a="1"/>
  <c r="P144" i="95" s="1"/>
  <c r="Q144" i="95" a="1"/>
  <c r="Q144" i="95" s="1"/>
  <c r="R144" i="95" a="1"/>
  <c r="R144" i="95" s="1"/>
  <c r="S144" i="95" a="1"/>
  <c r="S144" i="95" s="1"/>
  <c r="T144" i="95" a="1"/>
  <c r="T144" i="95" s="1"/>
  <c r="U144" i="95" a="1"/>
  <c r="U144" i="95" s="1"/>
  <c r="V144" i="95" a="1"/>
  <c r="V144" i="95" s="1"/>
  <c r="W144" i="95" a="1"/>
  <c r="W144" i="95" s="1"/>
  <c r="X144" i="95" a="1"/>
  <c r="X144" i="95" s="1"/>
  <c r="Y144" i="95" a="1"/>
  <c r="Y144" i="95" s="1"/>
  <c r="Z144" i="95" a="1"/>
  <c r="Z144" i="95" s="1"/>
  <c r="AA144" i="95" a="1"/>
  <c r="AA144" i="95" s="1"/>
  <c r="AB144" i="95" a="1"/>
  <c r="AB144" i="95" s="1"/>
  <c r="AC144" i="95" a="1"/>
  <c r="AC144" i="95" s="1"/>
  <c r="AD144" i="95" a="1"/>
  <c r="AD144" i="95" s="1"/>
  <c r="AE144" i="95" a="1"/>
  <c r="AE144" i="95" s="1"/>
  <c r="AF144" i="95" a="1"/>
  <c r="AF144" i="95" s="1"/>
  <c r="AG144" i="95" a="1"/>
  <c r="AG144" i="95" s="1"/>
  <c r="AH144" i="95" a="1"/>
  <c r="AH144" i="95" s="1"/>
  <c r="AI144" i="95" a="1"/>
  <c r="AI144" i="95" s="1"/>
  <c r="AJ144" i="95" a="1"/>
  <c r="AJ144" i="95" s="1"/>
  <c r="AK144" i="95" a="1"/>
  <c r="AK144" i="95" s="1"/>
  <c r="AL144" i="95" a="1"/>
  <c r="AL144" i="95" s="1"/>
  <c r="AM144" i="95" a="1"/>
  <c r="AM144" i="95" s="1"/>
  <c r="AN144" i="95" a="1"/>
  <c r="AN144" i="95" s="1"/>
  <c r="AO144" i="95" a="1"/>
  <c r="AO144" i="95" s="1"/>
  <c r="AP144" i="95" a="1"/>
  <c r="AP144" i="95" s="1"/>
  <c r="AQ144" i="95" a="1"/>
  <c r="AQ144" i="95" s="1"/>
  <c r="AR144" i="95" a="1"/>
  <c r="AR144" i="95" s="1"/>
  <c r="AS144" i="95" a="1"/>
  <c r="AS144" i="95" s="1"/>
  <c r="AT144" i="95" a="1"/>
  <c r="AT144" i="95" s="1"/>
  <c r="AU144" i="95" a="1"/>
  <c r="AU144" i="95" s="1"/>
  <c r="AV144" i="95" a="1"/>
  <c r="AV144" i="95" s="1"/>
  <c r="AW144" i="95" a="1"/>
  <c r="AW144" i="95" s="1"/>
  <c r="AX144" i="95" a="1"/>
  <c r="AX144" i="95" s="1"/>
  <c r="AY144" i="95" a="1"/>
  <c r="AY144" i="95" s="1"/>
  <c r="AZ144" i="95" a="1"/>
  <c r="AZ144" i="95" s="1"/>
  <c r="BA144" i="95" a="1"/>
  <c r="BA144" i="95" s="1"/>
  <c r="BB144" i="95" a="1"/>
  <c r="BB144" i="95" s="1"/>
  <c r="BC144" i="95" a="1"/>
  <c r="BC144" i="95" s="1"/>
  <c r="BD144" i="95" a="1"/>
  <c r="BD144" i="95" s="1"/>
  <c r="BE144" i="95" a="1"/>
  <c r="BE144" i="95" s="1"/>
  <c r="BF144" i="95" a="1"/>
  <c r="BF144" i="95" s="1"/>
  <c r="BG144" i="95" a="1"/>
  <c r="BG144" i="95" s="1"/>
  <c r="BH144" i="95" a="1"/>
  <c r="BH144" i="95" s="1"/>
  <c r="BI144" i="95" a="1"/>
  <c r="BI144" i="95" s="1"/>
  <c r="BJ144" i="95" a="1"/>
  <c r="BJ144" i="95" s="1"/>
  <c r="BK144" i="95" a="1"/>
  <c r="BK144" i="95" s="1"/>
  <c r="BL144" i="95" a="1"/>
  <c r="BL144" i="95" s="1"/>
  <c r="BM144" i="95" a="1"/>
  <c r="BM144" i="95" s="1"/>
  <c r="BN144" i="95" a="1"/>
  <c r="BN144" i="95" s="1"/>
  <c r="BO144" i="95" a="1"/>
  <c r="BO144" i="95" s="1"/>
  <c r="BP144" i="95" a="1"/>
  <c r="BP144" i="95" s="1"/>
  <c r="BQ144" i="95" a="1"/>
  <c r="BQ144" i="95" s="1"/>
  <c r="BR144" i="95" a="1"/>
  <c r="BR144" i="95" s="1"/>
  <c r="BS144" i="95" a="1"/>
  <c r="BS144" i="95" s="1"/>
  <c r="BT144" i="95" a="1"/>
  <c r="BT144" i="95" s="1"/>
  <c r="BU144" i="95" a="1"/>
  <c r="BU144" i="95" s="1"/>
  <c r="BV144" i="95" a="1"/>
  <c r="BV144" i="95" s="1"/>
  <c r="BW144" i="95" a="1"/>
  <c r="BW144" i="95" s="1"/>
  <c r="BX144" i="95" a="1"/>
  <c r="BX144" i="95" s="1"/>
  <c r="BY144" i="95" a="1"/>
  <c r="BY144" i="95" s="1"/>
  <c r="BZ144" i="95" a="1"/>
  <c r="BZ144" i="95" s="1"/>
  <c r="CA144" i="95" a="1"/>
  <c r="CA144" i="95" s="1"/>
  <c r="CB144" i="95" a="1"/>
  <c r="CB144" i="95" s="1"/>
  <c r="CC144" i="95" a="1"/>
  <c r="CC144" i="95" s="1"/>
  <c r="CD144" i="95" a="1"/>
  <c r="CD144" i="95" s="1"/>
  <c r="CE144" i="95" a="1"/>
  <c r="CE144" i="95" s="1"/>
  <c r="CF144" i="95" a="1"/>
  <c r="CF144" i="95" s="1"/>
  <c r="CG144" i="95" a="1"/>
  <c r="CG144" i="95" s="1"/>
  <c r="CH144" i="95" a="1"/>
  <c r="CH144" i="95" s="1"/>
  <c r="CI144" i="95" a="1"/>
  <c r="CI144" i="95" s="1"/>
  <c r="CJ144" i="95" a="1"/>
  <c r="CJ144" i="95" s="1"/>
  <c r="CK144" i="95" a="1"/>
  <c r="CK144" i="95" s="1"/>
  <c r="CL144" i="95" a="1"/>
  <c r="CL144" i="95" s="1"/>
  <c r="CM144" i="95" a="1"/>
  <c r="CM144" i="95" s="1"/>
  <c r="CN144" i="95" a="1"/>
  <c r="CN144" i="95" s="1"/>
  <c r="CO144" i="95" a="1"/>
  <c r="CO144" i="95" s="1"/>
  <c r="CP144" i="95" a="1"/>
  <c r="CP144" i="95" s="1"/>
  <c r="CQ144" i="95" a="1"/>
  <c r="CQ144" i="95" s="1"/>
  <c r="CR144" i="95" a="1"/>
  <c r="CR144" i="95" s="1"/>
  <c r="CS144" i="95" a="1"/>
  <c r="CS144" i="95" s="1"/>
  <c r="CT144" i="95" a="1"/>
  <c r="CT144" i="95" s="1"/>
  <c r="CU144" i="95" a="1"/>
  <c r="CU144" i="95" s="1"/>
  <c r="CV144" i="95" a="1"/>
  <c r="CV144" i="95" s="1"/>
  <c r="CW144" i="95" a="1"/>
  <c r="CW144" i="95" s="1"/>
  <c r="CX144" i="95" a="1"/>
  <c r="CX144" i="95" s="1"/>
  <c r="CY144" i="95" a="1"/>
  <c r="CY144" i="95" s="1"/>
  <c r="E145" i="95" a="1"/>
  <c r="E145" i="95" s="1"/>
  <c r="F145" i="95" a="1"/>
  <c r="F145" i="95" s="1"/>
  <c r="G145" i="95" a="1"/>
  <c r="G145" i="95" s="1"/>
  <c r="H145" i="95" a="1"/>
  <c r="H145" i="95" s="1"/>
  <c r="I145" i="95" a="1"/>
  <c r="I145" i="95" s="1"/>
  <c r="J145" i="95" a="1"/>
  <c r="J145" i="95" s="1"/>
  <c r="K145" i="95" a="1"/>
  <c r="K145" i="95" s="1"/>
  <c r="L145" i="95" a="1"/>
  <c r="L145" i="95" s="1"/>
  <c r="M145" i="95" a="1"/>
  <c r="M145" i="95" s="1"/>
  <c r="N145" i="95" a="1"/>
  <c r="N145" i="95" s="1"/>
  <c r="O145" i="95" a="1"/>
  <c r="O145" i="95" s="1"/>
  <c r="P145" i="95" a="1"/>
  <c r="P145" i="95" s="1"/>
  <c r="Q145" i="95" a="1"/>
  <c r="Q145" i="95" s="1"/>
  <c r="R145" i="95" a="1"/>
  <c r="R145" i="95" s="1"/>
  <c r="S145" i="95" a="1"/>
  <c r="S145" i="95" s="1"/>
  <c r="T145" i="95" a="1"/>
  <c r="T145" i="95" s="1"/>
  <c r="U145" i="95" a="1"/>
  <c r="U145" i="95" s="1"/>
  <c r="V145" i="95" a="1"/>
  <c r="V145" i="95" s="1"/>
  <c r="W145" i="95" a="1"/>
  <c r="W145" i="95" s="1"/>
  <c r="X145" i="95" a="1"/>
  <c r="X145" i="95" s="1"/>
  <c r="Y145" i="95" a="1"/>
  <c r="Y145" i="95" s="1"/>
  <c r="Z145" i="95" a="1"/>
  <c r="Z145" i="95" s="1"/>
  <c r="AA145" i="95" a="1"/>
  <c r="AA145" i="95" s="1"/>
  <c r="AB145" i="95" a="1"/>
  <c r="AB145" i="95" s="1"/>
  <c r="AC145" i="95" a="1"/>
  <c r="AC145" i="95" s="1"/>
  <c r="AD145" i="95" a="1"/>
  <c r="AD145" i="95" s="1"/>
  <c r="AE145" i="95" a="1"/>
  <c r="AE145" i="95" s="1"/>
  <c r="AF145" i="95" a="1"/>
  <c r="AF145" i="95" s="1"/>
  <c r="AG145" i="95" a="1"/>
  <c r="AG145" i="95" s="1"/>
  <c r="AH145" i="95" a="1"/>
  <c r="AH145" i="95" s="1"/>
  <c r="AI145" i="95" a="1"/>
  <c r="AI145" i="95" s="1"/>
  <c r="AJ145" i="95" a="1"/>
  <c r="AJ145" i="95" s="1"/>
  <c r="AK145" i="95" a="1"/>
  <c r="AK145" i="95" s="1"/>
  <c r="AL145" i="95" a="1"/>
  <c r="AL145" i="95" s="1"/>
  <c r="AM145" i="95" a="1"/>
  <c r="AM145" i="95" s="1"/>
  <c r="AN145" i="95" a="1"/>
  <c r="AN145" i="95" s="1"/>
  <c r="AO145" i="95" a="1"/>
  <c r="AO145" i="95" s="1"/>
  <c r="AP145" i="95" a="1"/>
  <c r="AP145" i="95" s="1"/>
  <c r="AQ145" i="95" a="1"/>
  <c r="AQ145" i="95" s="1"/>
  <c r="AR145" i="95" a="1"/>
  <c r="AR145" i="95" s="1"/>
  <c r="AS145" i="95" a="1"/>
  <c r="AS145" i="95" s="1"/>
  <c r="AT145" i="95" a="1"/>
  <c r="AT145" i="95" s="1"/>
  <c r="AU145" i="95" a="1"/>
  <c r="AU145" i="95" s="1"/>
  <c r="AV145" i="95" a="1"/>
  <c r="AV145" i="95" s="1"/>
  <c r="AW145" i="95" a="1"/>
  <c r="AW145" i="95" s="1"/>
  <c r="AX145" i="95" a="1"/>
  <c r="AX145" i="95" s="1"/>
  <c r="AY145" i="95" a="1"/>
  <c r="AY145" i="95" s="1"/>
  <c r="AZ145" i="95" a="1"/>
  <c r="AZ145" i="95" s="1"/>
  <c r="BA145" i="95" a="1"/>
  <c r="BA145" i="95" s="1"/>
  <c r="BB145" i="95" a="1"/>
  <c r="BB145" i="95" s="1"/>
  <c r="BC145" i="95" a="1"/>
  <c r="BC145" i="95" s="1"/>
  <c r="BD145" i="95" a="1"/>
  <c r="BD145" i="95" s="1"/>
  <c r="BE145" i="95" a="1"/>
  <c r="BE145" i="95" s="1"/>
  <c r="BF145" i="95" a="1"/>
  <c r="BF145" i="95" s="1"/>
  <c r="BG145" i="95" a="1"/>
  <c r="BG145" i="95" s="1"/>
  <c r="BH145" i="95" a="1"/>
  <c r="BH145" i="95" s="1"/>
  <c r="BI145" i="95" a="1"/>
  <c r="BI145" i="95" s="1"/>
  <c r="BJ145" i="95" a="1"/>
  <c r="BJ145" i="95" s="1"/>
  <c r="BK145" i="95" a="1"/>
  <c r="BK145" i="95" s="1"/>
  <c r="BL145" i="95" a="1"/>
  <c r="BL145" i="95" s="1"/>
  <c r="BM145" i="95" a="1"/>
  <c r="BM145" i="95" s="1"/>
  <c r="BN145" i="95" a="1"/>
  <c r="BN145" i="95" s="1"/>
  <c r="BO145" i="95" a="1"/>
  <c r="BO145" i="95" s="1"/>
  <c r="BP145" i="95" a="1"/>
  <c r="BP145" i="95" s="1"/>
  <c r="BQ145" i="95" a="1"/>
  <c r="BQ145" i="95" s="1"/>
  <c r="BR145" i="95" a="1"/>
  <c r="BR145" i="95" s="1"/>
  <c r="BS145" i="95" a="1"/>
  <c r="BS145" i="95" s="1"/>
  <c r="BT145" i="95" a="1"/>
  <c r="BT145" i="95" s="1"/>
  <c r="BU145" i="95" a="1"/>
  <c r="BU145" i="95" s="1"/>
  <c r="BV145" i="95" a="1"/>
  <c r="BV145" i="95" s="1"/>
  <c r="BW145" i="95" a="1"/>
  <c r="BW145" i="95" s="1"/>
  <c r="BX145" i="95" a="1"/>
  <c r="BX145" i="95" s="1"/>
  <c r="BY145" i="95" a="1"/>
  <c r="BY145" i="95" s="1"/>
  <c r="BZ145" i="95" a="1"/>
  <c r="BZ145" i="95" s="1"/>
  <c r="CA145" i="95" a="1"/>
  <c r="CA145" i="95" s="1"/>
  <c r="CB145" i="95" a="1"/>
  <c r="CB145" i="95" s="1"/>
  <c r="CC145" i="95" a="1"/>
  <c r="CC145" i="95" s="1"/>
  <c r="CD145" i="95" a="1"/>
  <c r="CD145" i="95" s="1"/>
  <c r="CE145" i="95" a="1"/>
  <c r="CE145" i="95" s="1"/>
  <c r="CF145" i="95" a="1"/>
  <c r="CF145" i="95" s="1"/>
  <c r="CG145" i="95" a="1"/>
  <c r="CG145" i="95" s="1"/>
  <c r="CH145" i="95" a="1"/>
  <c r="CH145" i="95" s="1"/>
  <c r="CI145" i="95" a="1"/>
  <c r="CI145" i="95" s="1"/>
  <c r="CJ145" i="95" a="1"/>
  <c r="CJ145" i="95" s="1"/>
  <c r="CK145" i="95" a="1"/>
  <c r="CK145" i="95" s="1"/>
  <c r="CL145" i="95" a="1"/>
  <c r="CL145" i="95" s="1"/>
  <c r="CM145" i="95" a="1"/>
  <c r="CM145" i="95" s="1"/>
  <c r="CN145" i="95" a="1"/>
  <c r="CN145" i="95" s="1"/>
  <c r="CO145" i="95" a="1"/>
  <c r="CO145" i="95" s="1"/>
  <c r="CP145" i="95" a="1"/>
  <c r="CP145" i="95" s="1"/>
  <c r="CQ145" i="95" a="1"/>
  <c r="CQ145" i="95" s="1"/>
  <c r="CR145" i="95" a="1"/>
  <c r="CR145" i="95" s="1"/>
  <c r="CS145" i="95" a="1"/>
  <c r="CS145" i="95" s="1"/>
  <c r="CT145" i="95" a="1"/>
  <c r="CT145" i="95" s="1"/>
  <c r="CU145" i="95" a="1"/>
  <c r="CU145" i="95" s="1"/>
  <c r="CV145" i="95" a="1"/>
  <c r="CV145" i="95" s="1"/>
  <c r="CW145" i="95" a="1"/>
  <c r="CW145" i="95" s="1"/>
  <c r="CX145" i="95" a="1"/>
  <c r="CX145" i="95" s="1"/>
  <c r="CY145" i="95" a="1"/>
  <c r="CY145" i="95" s="1"/>
  <c r="E146" i="95" a="1"/>
  <c r="E146" i="95" s="1"/>
  <c r="F146" i="95" a="1"/>
  <c r="F146" i="95" s="1"/>
  <c r="G146" i="95" a="1"/>
  <c r="G146" i="95" s="1"/>
  <c r="H146" i="95" a="1"/>
  <c r="H146" i="95" s="1"/>
  <c r="I146" i="95" a="1"/>
  <c r="I146" i="95" s="1"/>
  <c r="J146" i="95" a="1"/>
  <c r="J146" i="95" s="1"/>
  <c r="K146" i="95" a="1"/>
  <c r="K146" i="95" s="1"/>
  <c r="L146" i="95" a="1"/>
  <c r="L146" i="95" s="1"/>
  <c r="M146" i="95" a="1"/>
  <c r="M146" i="95" s="1"/>
  <c r="N146" i="95" a="1"/>
  <c r="N146" i="95" s="1"/>
  <c r="O146" i="95" a="1"/>
  <c r="O146" i="95" s="1"/>
  <c r="P146" i="95" a="1"/>
  <c r="P146" i="95" s="1"/>
  <c r="Q146" i="95" a="1"/>
  <c r="Q146" i="95" s="1"/>
  <c r="R146" i="95" a="1"/>
  <c r="R146" i="95" s="1"/>
  <c r="S146" i="95" a="1"/>
  <c r="S146" i="95" s="1"/>
  <c r="T146" i="95" a="1"/>
  <c r="T146" i="95" s="1"/>
  <c r="U146" i="95" a="1"/>
  <c r="U146" i="95" s="1"/>
  <c r="V146" i="95" a="1"/>
  <c r="V146" i="95" s="1"/>
  <c r="W146" i="95" a="1"/>
  <c r="W146" i="95" s="1"/>
  <c r="X146" i="95" a="1"/>
  <c r="X146" i="95" s="1"/>
  <c r="Y146" i="95" a="1"/>
  <c r="Y146" i="95" s="1"/>
  <c r="Z146" i="95" a="1"/>
  <c r="Z146" i="95" s="1"/>
  <c r="AA146" i="95" a="1"/>
  <c r="AA146" i="95" s="1"/>
  <c r="AB146" i="95" a="1"/>
  <c r="AB146" i="95" s="1"/>
  <c r="AC146" i="95" a="1"/>
  <c r="AC146" i="95" s="1"/>
  <c r="AD146" i="95" a="1"/>
  <c r="AD146" i="95" s="1"/>
  <c r="AE146" i="95" a="1"/>
  <c r="AE146" i="95" s="1"/>
  <c r="AF146" i="95" a="1"/>
  <c r="AF146" i="95" s="1"/>
  <c r="AG146" i="95" a="1"/>
  <c r="AG146" i="95" s="1"/>
  <c r="AH146" i="95" a="1"/>
  <c r="AH146" i="95" s="1"/>
  <c r="AI146" i="95" a="1"/>
  <c r="AI146" i="95" s="1"/>
  <c r="AJ146" i="95" a="1"/>
  <c r="AJ146" i="95" s="1"/>
  <c r="AK146" i="95" a="1"/>
  <c r="AK146" i="95" s="1"/>
  <c r="AL146" i="95" a="1"/>
  <c r="AL146" i="95" s="1"/>
  <c r="AM146" i="95" a="1"/>
  <c r="AM146" i="95" s="1"/>
  <c r="AN146" i="95" a="1"/>
  <c r="AN146" i="95" s="1"/>
  <c r="AO146" i="95" a="1"/>
  <c r="AO146" i="95" s="1"/>
  <c r="AP146" i="95" a="1"/>
  <c r="AP146" i="95" s="1"/>
  <c r="AQ146" i="95" a="1"/>
  <c r="AQ146" i="95" s="1"/>
  <c r="AR146" i="95" a="1"/>
  <c r="AR146" i="95" s="1"/>
  <c r="AS146" i="95" a="1"/>
  <c r="AS146" i="95" s="1"/>
  <c r="AT146" i="95" a="1"/>
  <c r="AT146" i="95" s="1"/>
  <c r="AU146" i="95" a="1"/>
  <c r="AU146" i="95" s="1"/>
  <c r="AV146" i="95" a="1"/>
  <c r="AV146" i="95" s="1"/>
  <c r="AW146" i="95" a="1"/>
  <c r="AW146" i="95" s="1"/>
  <c r="AX146" i="95" a="1"/>
  <c r="AX146" i="95" s="1"/>
  <c r="AY146" i="95" a="1"/>
  <c r="AY146" i="95" s="1"/>
  <c r="AZ146" i="95" a="1"/>
  <c r="AZ146" i="95" s="1"/>
  <c r="BA146" i="95" a="1"/>
  <c r="BA146" i="95" s="1"/>
  <c r="BB146" i="95" a="1"/>
  <c r="BB146" i="95" s="1"/>
  <c r="BC146" i="95" a="1"/>
  <c r="BC146" i="95" s="1"/>
  <c r="BD146" i="95" a="1"/>
  <c r="BD146" i="95" s="1"/>
  <c r="BE146" i="95" a="1"/>
  <c r="BE146" i="95" s="1"/>
  <c r="BF146" i="95" a="1"/>
  <c r="BF146" i="95" s="1"/>
  <c r="BG146" i="95" a="1"/>
  <c r="BG146" i="95" s="1"/>
  <c r="BH146" i="95" a="1"/>
  <c r="BH146" i="95" s="1"/>
  <c r="BI146" i="95" a="1"/>
  <c r="BI146" i="95" s="1"/>
  <c r="BJ146" i="95" a="1"/>
  <c r="BJ146" i="95" s="1"/>
  <c r="BK146" i="95" a="1"/>
  <c r="BK146" i="95" s="1"/>
  <c r="BL146" i="95" a="1"/>
  <c r="BL146" i="95" s="1"/>
  <c r="BM146" i="95" a="1"/>
  <c r="BM146" i="95" s="1"/>
  <c r="BN146" i="95" a="1"/>
  <c r="BN146" i="95" s="1"/>
  <c r="BO146" i="95" a="1"/>
  <c r="BO146" i="95" s="1"/>
  <c r="BP146" i="95" a="1"/>
  <c r="BP146" i="95" s="1"/>
  <c r="BQ146" i="95" a="1"/>
  <c r="BQ146" i="95" s="1"/>
  <c r="BR146" i="95" a="1"/>
  <c r="BR146" i="95" s="1"/>
  <c r="BS146" i="95" a="1"/>
  <c r="BS146" i="95" s="1"/>
  <c r="BT146" i="95" a="1"/>
  <c r="BT146" i="95" s="1"/>
  <c r="BU146" i="95" a="1"/>
  <c r="BU146" i="95" s="1"/>
  <c r="BV146" i="95" a="1"/>
  <c r="BV146" i="95" s="1"/>
  <c r="BW146" i="95" a="1"/>
  <c r="BW146" i="95" s="1"/>
  <c r="BX146" i="95" a="1"/>
  <c r="BX146" i="95" s="1"/>
  <c r="BY146" i="95" a="1"/>
  <c r="BY146" i="95" s="1"/>
  <c r="BZ146" i="95" a="1"/>
  <c r="BZ146" i="95" s="1"/>
  <c r="CA146" i="95" a="1"/>
  <c r="CA146" i="95" s="1"/>
  <c r="CB146" i="95" a="1"/>
  <c r="CB146" i="95" s="1"/>
  <c r="CC146" i="95" a="1"/>
  <c r="CC146" i="95" s="1"/>
  <c r="CD146" i="95" a="1"/>
  <c r="CD146" i="95" s="1"/>
  <c r="CE146" i="95" a="1"/>
  <c r="CE146" i="95" s="1"/>
  <c r="CF146" i="95" a="1"/>
  <c r="CF146" i="95" s="1"/>
  <c r="CG146" i="95" a="1"/>
  <c r="CG146" i="95" s="1"/>
  <c r="CH146" i="95" a="1"/>
  <c r="CH146" i="95" s="1"/>
  <c r="CI146" i="95" a="1"/>
  <c r="CI146" i="95" s="1"/>
  <c r="CJ146" i="95" a="1"/>
  <c r="CJ146" i="95" s="1"/>
  <c r="CK146" i="95" a="1"/>
  <c r="CK146" i="95" s="1"/>
  <c r="CL146" i="95" a="1"/>
  <c r="CL146" i="95" s="1"/>
  <c r="CM146" i="95" a="1"/>
  <c r="CM146" i="95" s="1"/>
  <c r="CN146" i="95" a="1"/>
  <c r="CN146" i="95" s="1"/>
  <c r="CO146" i="95" a="1"/>
  <c r="CO146" i="95" s="1"/>
  <c r="CP146" i="95" a="1"/>
  <c r="CP146" i="95" s="1"/>
  <c r="CQ146" i="95" a="1"/>
  <c r="CQ146" i="95" s="1"/>
  <c r="CR146" i="95" a="1"/>
  <c r="CR146" i="95" s="1"/>
  <c r="CS146" i="95" a="1"/>
  <c r="CS146" i="95" s="1"/>
  <c r="CT146" i="95" a="1"/>
  <c r="CT146" i="95" s="1"/>
  <c r="CU146" i="95" a="1"/>
  <c r="CU146" i="95" s="1"/>
  <c r="CV146" i="95" a="1"/>
  <c r="CV146" i="95" s="1"/>
  <c r="CW146" i="95" a="1"/>
  <c r="CW146" i="95" s="1"/>
  <c r="CX146" i="95" a="1"/>
  <c r="CX146" i="95" s="1"/>
  <c r="CY146" i="95" a="1"/>
  <c r="CY146" i="95" s="1"/>
  <c r="E147" i="95" a="1"/>
  <c r="E147" i="95" s="1"/>
  <c r="F147" i="95" a="1"/>
  <c r="F147" i="95" s="1"/>
  <c r="G147" i="95" a="1"/>
  <c r="G147" i="95" s="1"/>
  <c r="H147" i="95" a="1"/>
  <c r="H147" i="95" s="1"/>
  <c r="I147" i="95" a="1"/>
  <c r="I147" i="95" s="1"/>
  <c r="J147" i="95" a="1"/>
  <c r="J147" i="95" s="1"/>
  <c r="K147" i="95" a="1"/>
  <c r="K147" i="95" s="1"/>
  <c r="L147" i="95" a="1"/>
  <c r="L147" i="95" s="1"/>
  <c r="M147" i="95" a="1"/>
  <c r="M147" i="95" s="1"/>
  <c r="N147" i="95" a="1"/>
  <c r="N147" i="95" s="1"/>
  <c r="O147" i="95" a="1"/>
  <c r="O147" i="95" s="1"/>
  <c r="P147" i="95" a="1"/>
  <c r="P147" i="95" s="1"/>
  <c r="Q147" i="95" a="1"/>
  <c r="Q147" i="95" s="1"/>
  <c r="R147" i="95" a="1"/>
  <c r="R147" i="95" s="1"/>
  <c r="S147" i="95" a="1"/>
  <c r="S147" i="95" s="1"/>
  <c r="T147" i="95" a="1"/>
  <c r="T147" i="95" s="1"/>
  <c r="U147" i="95" a="1"/>
  <c r="U147" i="95" s="1"/>
  <c r="V147" i="95" a="1"/>
  <c r="V147" i="95" s="1"/>
  <c r="W147" i="95" a="1"/>
  <c r="W147" i="95" s="1"/>
  <c r="X147" i="95" a="1"/>
  <c r="X147" i="95" s="1"/>
  <c r="Y147" i="95" a="1"/>
  <c r="Y147" i="95" s="1"/>
  <c r="Z147" i="95" a="1"/>
  <c r="Z147" i="95" s="1"/>
  <c r="AA147" i="95" a="1"/>
  <c r="AA147" i="95" s="1"/>
  <c r="AB147" i="95" a="1"/>
  <c r="AB147" i="95" s="1"/>
  <c r="AC147" i="95" a="1"/>
  <c r="AC147" i="95" s="1"/>
  <c r="AD147" i="95" a="1"/>
  <c r="AD147" i="95" s="1"/>
  <c r="AE147" i="95" a="1"/>
  <c r="AE147" i="95" s="1"/>
  <c r="AF147" i="95" a="1"/>
  <c r="AF147" i="95" s="1"/>
  <c r="AG147" i="95" a="1"/>
  <c r="AG147" i="95" s="1"/>
  <c r="AH147" i="95" a="1"/>
  <c r="AH147" i="95" s="1"/>
  <c r="AI147" i="95" a="1"/>
  <c r="AI147" i="95" s="1"/>
  <c r="AJ147" i="95" a="1"/>
  <c r="AJ147" i="95" s="1"/>
  <c r="AK147" i="95" a="1"/>
  <c r="AK147" i="95" s="1"/>
  <c r="AL147" i="95" a="1"/>
  <c r="AL147" i="95" s="1"/>
  <c r="AM147" i="95" a="1"/>
  <c r="AM147" i="95" s="1"/>
  <c r="AN147" i="95" a="1"/>
  <c r="AN147" i="95" s="1"/>
  <c r="AO147" i="95" a="1"/>
  <c r="AO147" i="95" s="1"/>
  <c r="AP147" i="95" a="1"/>
  <c r="AP147" i="95" s="1"/>
  <c r="AQ147" i="95" a="1"/>
  <c r="AQ147" i="95" s="1"/>
  <c r="AR147" i="95" a="1"/>
  <c r="AR147" i="95" s="1"/>
  <c r="AS147" i="95" a="1"/>
  <c r="AS147" i="95" s="1"/>
  <c r="AT147" i="95" a="1"/>
  <c r="AT147" i="95" s="1"/>
  <c r="AU147" i="95" a="1"/>
  <c r="AU147" i="95" s="1"/>
  <c r="AV147" i="95" a="1"/>
  <c r="AV147" i="95" s="1"/>
  <c r="AW147" i="95" a="1"/>
  <c r="AW147" i="95" s="1"/>
  <c r="AX147" i="95" a="1"/>
  <c r="AX147" i="95" s="1"/>
  <c r="AY147" i="95" a="1"/>
  <c r="AY147" i="95" s="1"/>
  <c r="AZ147" i="95" a="1"/>
  <c r="AZ147" i="95" s="1"/>
  <c r="BA147" i="95" a="1"/>
  <c r="BA147" i="95" s="1"/>
  <c r="BB147" i="95" a="1"/>
  <c r="BB147" i="95" s="1"/>
  <c r="BC147" i="95" a="1"/>
  <c r="BC147" i="95" s="1"/>
  <c r="BD147" i="95" a="1"/>
  <c r="BD147" i="95" s="1"/>
  <c r="BE147" i="95" a="1"/>
  <c r="BE147" i="95" s="1"/>
  <c r="BF147" i="95" a="1"/>
  <c r="BF147" i="95" s="1"/>
  <c r="BG147" i="95" a="1"/>
  <c r="BG147" i="95" s="1"/>
  <c r="BH147" i="95" a="1"/>
  <c r="BH147" i="95" s="1"/>
  <c r="BI147" i="95" a="1"/>
  <c r="BI147" i="95" s="1"/>
  <c r="BJ147" i="95" a="1"/>
  <c r="BJ147" i="95" s="1"/>
  <c r="BK147" i="95" a="1"/>
  <c r="BK147" i="95" s="1"/>
  <c r="BL147" i="95" a="1"/>
  <c r="BL147" i="95" s="1"/>
  <c r="BM147" i="95" a="1"/>
  <c r="BM147" i="95" s="1"/>
  <c r="BN147" i="95" a="1"/>
  <c r="BN147" i="95" s="1"/>
  <c r="BO147" i="95" a="1"/>
  <c r="BO147" i="95" s="1"/>
  <c r="BP147" i="95" a="1"/>
  <c r="BP147" i="95" s="1"/>
  <c r="BQ147" i="95" a="1"/>
  <c r="BQ147" i="95" s="1"/>
  <c r="BR147" i="95" a="1"/>
  <c r="BR147" i="95" s="1"/>
  <c r="BS147" i="95" a="1"/>
  <c r="BS147" i="95" s="1"/>
  <c r="BT147" i="95" a="1"/>
  <c r="BT147" i="95" s="1"/>
  <c r="BU147" i="95" a="1"/>
  <c r="BU147" i="95" s="1"/>
  <c r="BV147" i="95" a="1"/>
  <c r="BV147" i="95" s="1"/>
  <c r="BW147" i="95" a="1"/>
  <c r="BW147" i="95" s="1"/>
  <c r="BX147" i="95" a="1"/>
  <c r="BX147" i="95" s="1"/>
  <c r="BY147" i="95" a="1"/>
  <c r="BY147" i="95" s="1"/>
  <c r="BZ147" i="95" a="1"/>
  <c r="BZ147" i="95" s="1"/>
  <c r="CA147" i="95" a="1"/>
  <c r="CA147" i="95" s="1"/>
  <c r="CB147" i="95" a="1"/>
  <c r="CB147" i="95" s="1"/>
  <c r="CC147" i="95" a="1"/>
  <c r="CC147" i="95" s="1"/>
  <c r="CD147" i="95" a="1"/>
  <c r="CD147" i="95" s="1"/>
  <c r="CE147" i="95" a="1"/>
  <c r="CE147" i="95" s="1"/>
  <c r="CF147" i="95" a="1"/>
  <c r="CF147" i="95" s="1"/>
  <c r="CG147" i="95" a="1"/>
  <c r="CG147" i="95" s="1"/>
  <c r="CH147" i="95" a="1"/>
  <c r="CH147" i="95" s="1"/>
  <c r="CI147" i="95" a="1"/>
  <c r="CI147" i="95" s="1"/>
  <c r="CJ147" i="95" a="1"/>
  <c r="CJ147" i="95" s="1"/>
  <c r="CK147" i="95" a="1"/>
  <c r="CK147" i="95" s="1"/>
  <c r="CL147" i="95" a="1"/>
  <c r="CL147" i="95" s="1"/>
  <c r="CM147" i="95" a="1"/>
  <c r="CM147" i="95" s="1"/>
  <c r="CN147" i="95" a="1"/>
  <c r="CN147" i="95" s="1"/>
  <c r="CO147" i="95" a="1"/>
  <c r="CO147" i="95" s="1"/>
  <c r="CP147" i="95" a="1"/>
  <c r="CP147" i="95" s="1"/>
  <c r="CQ147" i="95" a="1"/>
  <c r="CQ147" i="95" s="1"/>
  <c r="CR147" i="95" a="1"/>
  <c r="CR147" i="95" s="1"/>
  <c r="CS147" i="95" a="1"/>
  <c r="CS147" i="95" s="1"/>
  <c r="CT147" i="95" a="1"/>
  <c r="CT147" i="95" s="1"/>
  <c r="CU147" i="95" a="1"/>
  <c r="CU147" i="95" s="1"/>
  <c r="CV147" i="95" a="1"/>
  <c r="CV147" i="95" s="1"/>
  <c r="CW147" i="95" a="1"/>
  <c r="CW147" i="95" s="1"/>
  <c r="CX147" i="95" a="1"/>
  <c r="CX147" i="95" s="1"/>
  <c r="CY147" i="95" a="1"/>
  <c r="CY147" i="95" s="1"/>
  <c r="E148" i="95" a="1"/>
  <c r="E148" i="95" s="1"/>
  <c r="F148" i="95" a="1"/>
  <c r="F148" i="95" s="1"/>
  <c r="G148" i="95" a="1"/>
  <c r="G148" i="95" s="1"/>
  <c r="H148" i="95" a="1"/>
  <c r="H148" i="95" s="1"/>
  <c r="I148" i="95" a="1"/>
  <c r="I148" i="95" s="1"/>
  <c r="J148" i="95" a="1"/>
  <c r="J148" i="95" s="1"/>
  <c r="K148" i="95" a="1"/>
  <c r="K148" i="95" s="1"/>
  <c r="L148" i="95" a="1"/>
  <c r="L148" i="95" s="1"/>
  <c r="M148" i="95" a="1"/>
  <c r="M148" i="95" s="1"/>
  <c r="N148" i="95" a="1"/>
  <c r="N148" i="95" s="1"/>
  <c r="O148" i="95" a="1"/>
  <c r="O148" i="95" s="1"/>
  <c r="P148" i="95" a="1"/>
  <c r="P148" i="95" s="1"/>
  <c r="Q148" i="95" a="1"/>
  <c r="Q148" i="95" s="1"/>
  <c r="R148" i="95" a="1"/>
  <c r="R148" i="95" s="1"/>
  <c r="S148" i="95" a="1"/>
  <c r="S148" i="95" s="1"/>
  <c r="T148" i="95" a="1"/>
  <c r="T148" i="95" s="1"/>
  <c r="U148" i="95" a="1"/>
  <c r="U148" i="95" s="1"/>
  <c r="V148" i="95" a="1"/>
  <c r="V148" i="95" s="1"/>
  <c r="W148" i="95" a="1"/>
  <c r="W148" i="95" s="1"/>
  <c r="X148" i="95" a="1"/>
  <c r="X148" i="95" s="1"/>
  <c r="Y148" i="95" a="1"/>
  <c r="Y148" i="95" s="1"/>
  <c r="Z148" i="95" a="1"/>
  <c r="Z148" i="95" s="1"/>
  <c r="AA148" i="95" a="1"/>
  <c r="AA148" i="95" s="1"/>
  <c r="AB148" i="95" a="1"/>
  <c r="AB148" i="95" s="1"/>
  <c r="AC148" i="95" a="1"/>
  <c r="AC148" i="95" s="1"/>
  <c r="AD148" i="95" a="1"/>
  <c r="AD148" i="95" s="1"/>
  <c r="AE148" i="95" a="1"/>
  <c r="AE148" i="95" s="1"/>
  <c r="AF148" i="95" a="1"/>
  <c r="AF148" i="95" s="1"/>
  <c r="AG148" i="95" a="1"/>
  <c r="AG148" i="95" s="1"/>
  <c r="AH148" i="95" a="1"/>
  <c r="AH148" i="95" s="1"/>
  <c r="AI148" i="95" a="1"/>
  <c r="AI148" i="95" s="1"/>
  <c r="AJ148" i="95" a="1"/>
  <c r="AJ148" i="95" s="1"/>
  <c r="AK148" i="95" a="1"/>
  <c r="AK148" i="95" s="1"/>
  <c r="AL148" i="95" a="1"/>
  <c r="AL148" i="95" s="1"/>
  <c r="AM148" i="95" a="1"/>
  <c r="AM148" i="95" s="1"/>
  <c r="AN148" i="95" a="1"/>
  <c r="AN148" i="95" s="1"/>
  <c r="AO148" i="95" a="1"/>
  <c r="AO148" i="95" s="1"/>
  <c r="AP148" i="95" a="1"/>
  <c r="AP148" i="95" s="1"/>
  <c r="AQ148" i="95" a="1"/>
  <c r="AQ148" i="95" s="1"/>
  <c r="AR148" i="95" a="1"/>
  <c r="AR148" i="95" s="1"/>
  <c r="AS148" i="95" a="1"/>
  <c r="AS148" i="95" s="1"/>
  <c r="AT148" i="95" a="1"/>
  <c r="AT148" i="95" s="1"/>
  <c r="AU148" i="95" a="1"/>
  <c r="AU148" i="95" s="1"/>
  <c r="AV148" i="95" a="1"/>
  <c r="AV148" i="95" s="1"/>
  <c r="AW148" i="95" a="1"/>
  <c r="AW148" i="95" s="1"/>
  <c r="AX148" i="95" a="1"/>
  <c r="AX148" i="95" s="1"/>
  <c r="AY148" i="95" a="1"/>
  <c r="AY148" i="95" s="1"/>
  <c r="AZ148" i="95" a="1"/>
  <c r="AZ148" i="95" s="1"/>
  <c r="BA148" i="95" a="1"/>
  <c r="BA148" i="95" s="1"/>
  <c r="BB148" i="95" a="1"/>
  <c r="BB148" i="95" s="1"/>
  <c r="BC148" i="95" a="1"/>
  <c r="BC148" i="95" s="1"/>
  <c r="BD148" i="95" a="1"/>
  <c r="BD148" i="95" s="1"/>
  <c r="BE148" i="95" a="1"/>
  <c r="BE148" i="95" s="1"/>
  <c r="BF148" i="95" a="1"/>
  <c r="BF148" i="95" s="1"/>
  <c r="BG148" i="95" a="1"/>
  <c r="BG148" i="95" s="1"/>
  <c r="BH148" i="95" a="1"/>
  <c r="BH148" i="95" s="1"/>
  <c r="BI148" i="95" a="1"/>
  <c r="BI148" i="95" s="1"/>
  <c r="BJ148" i="95" a="1"/>
  <c r="BJ148" i="95" s="1"/>
  <c r="BK148" i="95" a="1"/>
  <c r="BK148" i="95" s="1"/>
  <c r="BL148" i="95" a="1"/>
  <c r="BL148" i="95" s="1"/>
  <c r="BM148" i="95" a="1"/>
  <c r="BM148" i="95" s="1"/>
  <c r="BN148" i="95" a="1"/>
  <c r="BN148" i="95" s="1"/>
  <c r="BO148" i="95" a="1"/>
  <c r="BO148" i="95" s="1"/>
  <c r="BP148" i="95" a="1"/>
  <c r="BP148" i="95" s="1"/>
  <c r="BQ148" i="95" a="1"/>
  <c r="BQ148" i="95" s="1"/>
  <c r="BR148" i="95" a="1"/>
  <c r="BR148" i="95" s="1"/>
  <c r="BS148" i="95" a="1"/>
  <c r="BS148" i="95" s="1"/>
  <c r="BT148" i="95" a="1"/>
  <c r="BT148" i="95" s="1"/>
  <c r="BU148" i="95" a="1"/>
  <c r="BU148" i="95" s="1"/>
  <c r="BV148" i="95" a="1"/>
  <c r="BV148" i="95" s="1"/>
  <c r="BW148" i="95" a="1"/>
  <c r="BW148" i="95" s="1"/>
  <c r="BX148" i="95" a="1"/>
  <c r="BX148" i="95" s="1"/>
  <c r="BY148" i="95" a="1"/>
  <c r="BY148" i="95" s="1"/>
  <c r="BZ148" i="95" a="1"/>
  <c r="BZ148" i="95" s="1"/>
  <c r="CA148" i="95" a="1"/>
  <c r="CA148" i="95" s="1"/>
  <c r="CB148" i="95" a="1"/>
  <c r="CB148" i="95" s="1"/>
  <c r="CC148" i="95" a="1"/>
  <c r="CC148" i="95" s="1"/>
  <c r="CD148" i="95" a="1"/>
  <c r="CD148" i="95" s="1"/>
  <c r="CE148" i="95" a="1"/>
  <c r="CE148" i="95" s="1"/>
  <c r="CF148" i="95" a="1"/>
  <c r="CF148" i="95" s="1"/>
  <c r="CG148" i="95" a="1"/>
  <c r="CG148" i="95" s="1"/>
  <c r="CH148" i="95" a="1"/>
  <c r="CH148" i="95" s="1"/>
  <c r="CI148" i="95" a="1"/>
  <c r="CI148" i="95" s="1"/>
  <c r="CJ148" i="95" a="1"/>
  <c r="CJ148" i="95" s="1"/>
  <c r="CK148" i="95" a="1"/>
  <c r="CK148" i="95" s="1"/>
  <c r="CL148" i="95" a="1"/>
  <c r="CL148" i="95" s="1"/>
  <c r="CM148" i="95" a="1"/>
  <c r="CM148" i="95" s="1"/>
  <c r="CN148" i="95" a="1"/>
  <c r="CN148" i="95" s="1"/>
  <c r="CO148" i="95" a="1"/>
  <c r="CO148" i="95" s="1"/>
  <c r="CP148" i="95" a="1"/>
  <c r="CP148" i="95" s="1"/>
  <c r="CQ148" i="95" a="1"/>
  <c r="CQ148" i="95" s="1"/>
  <c r="CR148" i="95" a="1"/>
  <c r="CR148" i="95" s="1"/>
  <c r="CS148" i="95" a="1"/>
  <c r="CS148" i="95" s="1"/>
  <c r="CT148" i="95" a="1"/>
  <c r="CT148" i="95" s="1"/>
  <c r="CU148" i="95" a="1"/>
  <c r="CU148" i="95" s="1"/>
  <c r="CV148" i="95" a="1"/>
  <c r="CV148" i="95" s="1"/>
  <c r="CW148" i="95" a="1"/>
  <c r="CW148" i="95" s="1"/>
  <c r="CX148" i="95" a="1"/>
  <c r="CX148" i="95" s="1"/>
  <c r="CY148" i="95" a="1"/>
  <c r="CY148" i="95" s="1"/>
  <c r="E149" i="95" a="1"/>
  <c r="E149" i="95" s="1"/>
  <c r="F149" i="95" a="1"/>
  <c r="F149" i="95" s="1"/>
  <c r="G149" i="95" a="1"/>
  <c r="G149" i="95" s="1"/>
  <c r="H149" i="95" a="1"/>
  <c r="H149" i="95" s="1"/>
  <c r="I149" i="95" a="1"/>
  <c r="I149" i="95" s="1"/>
  <c r="J149" i="95" a="1"/>
  <c r="J149" i="95" s="1"/>
  <c r="K149" i="95" a="1"/>
  <c r="K149" i="95" s="1"/>
  <c r="L149" i="95" a="1"/>
  <c r="L149" i="95" s="1"/>
  <c r="M149" i="95" a="1"/>
  <c r="M149" i="95" s="1"/>
  <c r="N149" i="95" a="1"/>
  <c r="N149" i="95" s="1"/>
  <c r="O149" i="95" a="1"/>
  <c r="O149" i="95" s="1"/>
  <c r="P149" i="95" a="1"/>
  <c r="P149" i="95" s="1"/>
  <c r="Q149" i="95" a="1"/>
  <c r="Q149" i="95" s="1"/>
  <c r="R149" i="95" a="1"/>
  <c r="R149" i="95" s="1"/>
  <c r="S149" i="95" a="1"/>
  <c r="S149" i="95" s="1"/>
  <c r="T149" i="95" a="1"/>
  <c r="T149" i="95" s="1"/>
  <c r="U149" i="95" a="1"/>
  <c r="U149" i="95" s="1"/>
  <c r="V149" i="95" a="1"/>
  <c r="V149" i="95" s="1"/>
  <c r="W149" i="95" a="1"/>
  <c r="W149" i="95" s="1"/>
  <c r="X149" i="95" a="1"/>
  <c r="X149" i="95" s="1"/>
  <c r="Y149" i="95" a="1"/>
  <c r="Y149" i="95" s="1"/>
  <c r="Z149" i="95" a="1"/>
  <c r="Z149" i="95" s="1"/>
  <c r="AA149" i="95" a="1"/>
  <c r="AA149" i="95" s="1"/>
  <c r="AB149" i="95" a="1"/>
  <c r="AB149" i="95" s="1"/>
  <c r="AC149" i="95" a="1"/>
  <c r="AC149" i="95" s="1"/>
  <c r="AD149" i="95" a="1"/>
  <c r="AD149" i="95" s="1"/>
  <c r="AE149" i="95" a="1"/>
  <c r="AE149" i="95" s="1"/>
  <c r="AF149" i="95" a="1"/>
  <c r="AF149" i="95" s="1"/>
  <c r="AG149" i="95" a="1"/>
  <c r="AG149" i="95" s="1"/>
  <c r="AH149" i="95" a="1"/>
  <c r="AH149" i="95" s="1"/>
  <c r="AI149" i="95" a="1"/>
  <c r="AI149" i="95" s="1"/>
  <c r="AJ149" i="95" a="1"/>
  <c r="AJ149" i="95" s="1"/>
  <c r="AK149" i="95" a="1"/>
  <c r="AK149" i="95" s="1"/>
  <c r="AL149" i="95" a="1"/>
  <c r="AL149" i="95" s="1"/>
  <c r="AM149" i="95" a="1"/>
  <c r="AM149" i="95" s="1"/>
  <c r="AN149" i="95" a="1"/>
  <c r="AN149" i="95" s="1"/>
  <c r="AO149" i="95" a="1"/>
  <c r="AO149" i="95" s="1"/>
  <c r="AP149" i="95" a="1"/>
  <c r="AP149" i="95" s="1"/>
  <c r="AQ149" i="95" a="1"/>
  <c r="AQ149" i="95" s="1"/>
  <c r="AR149" i="95" a="1"/>
  <c r="AR149" i="95" s="1"/>
  <c r="AS149" i="95" a="1"/>
  <c r="AS149" i="95" s="1"/>
  <c r="AT149" i="95" a="1"/>
  <c r="AT149" i="95" s="1"/>
  <c r="AU149" i="95" a="1"/>
  <c r="AU149" i="95" s="1"/>
  <c r="AV149" i="95" a="1"/>
  <c r="AV149" i="95" s="1"/>
  <c r="AW149" i="95" a="1"/>
  <c r="AW149" i="95" s="1"/>
  <c r="AX149" i="95" a="1"/>
  <c r="AX149" i="95" s="1"/>
  <c r="AY149" i="95" a="1"/>
  <c r="AY149" i="95" s="1"/>
  <c r="AZ149" i="95" a="1"/>
  <c r="AZ149" i="95" s="1"/>
  <c r="BA149" i="95" a="1"/>
  <c r="BA149" i="95" s="1"/>
  <c r="BB149" i="95" a="1"/>
  <c r="BB149" i="95" s="1"/>
  <c r="BC149" i="95" a="1"/>
  <c r="BC149" i="95" s="1"/>
  <c r="BD149" i="95" a="1"/>
  <c r="BD149" i="95" s="1"/>
  <c r="BE149" i="95" a="1"/>
  <c r="BE149" i="95" s="1"/>
  <c r="BF149" i="95" a="1"/>
  <c r="BF149" i="95" s="1"/>
  <c r="BG149" i="95" a="1"/>
  <c r="BG149" i="95" s="1"/>
  <c r="BH149" i="95" a="1"/>
  <c r="BH149" i="95" s="1"/>
  <c r="BI149" i="95" a="1"/>
  <c r="BI149" i="95" s="1"/>
  <c r="BJ149" i="95" a="1"/>
  <c r="BJ149" i="95" s="1"/>
  <c r="BK149" i="95" a="1"/>
  <c r="BK149" i="95" s="1"/>
  <c r="BL149" i="95" a="1"/>
  <c r="BL149" i="95" s="1"/>
  <c r="BM149" i="95" a="1"/>
  <c r="BM149" i="95" s="1"/>
  <c r="BN149" i="95" a="1"/>
  <c r="BN149" i="95" s="1"/>
  <c r="BO149" i="95" a="1"/>
  <c r="BO149" i="95" s="1"/>
  <c r="BP149" i="95" a="1"/>
  <c r="BP149" i="95" s="1"/>
  <c r="BQ149" i="95" a="1"/>
  <c r="BQ149" i="95" s="1"/>
  <c r="BR149" i="95" a="1"/>
  <c r="BR149" i="95" s="1"/>
  <c r="BS149" i="95" a="1"/>
  <c r="BS149" i="95" s="1"/>
  <c r="BT149" i="95" a="1"/>
  <c r="BT149" i="95" s="1"/>
  <c r="BU149" i="95" a="1"/>
  <c r="BU149" i="95" s="1"/>
  <c r="BV149" i="95" a="1"/>
  <c r="BV149" i="95" s="1"/>
  <c r="BW149" i="95" a="1"/>
  <c r="BW149" i="95" s="1"/>
  <c r="BX149" i="95" a="1"/>
  <c r="BX149" i="95" s="1"/>
  <c r="BY149" i="95" a="1"/>
  <c r="BY149" i="95" s="1"/>
  <c r="BZ149" i="95" a="1"/>
  <c r="BZ149" i="95" s="1"/>
  <c r="CA149" i="95" a="1"/>
  <c r="CA149" i="95" s="1"/>
  <c r="CB149" i="95" a="1"/>
  <c r="CB149" i="95" s="1"/>
  <c r="CC149" i="95" a="1"/>
  <c r="CC149" i="95" s="1"/>
  <c r="CD149" i="95" a="1"/>
  <c r="CD149" i="95" s="1"/>
  <c r="CE149" i="95" a="1"/>
  <c r="CE149" i="95" s="1"/>
  <c r="CF149" i="95" a="1"/>
  <c r="CF149" i="95" s="1"/>
  <c r="CG149" i="95" a="1"/>
  <c r="CG149" i="95" s="1"/>
  <c r="CH149" i="95" a="1"/>
  <c r="CH149" i="95" s="1"/>
  <c r="CI149" i="95" a="1"/>
  <c r="CI149" i="95" s="1"/>
  <c r="CJ149" i="95" a="1"/>
  <c r="CJ149" i="95" s="1"/>
  <c r="CK149" i="95" a="1"/>
  <c r="CK149" i="95" s="1"/>
  <c r="CL149" i="95" a="1"/>
  <c r="CL149" i="95" s="1"/>
  <c r="CM149" i="95" a="1"/>
  <c r="CM149" i="95" s="1"/>
  <c r="CN149" i="95" a="1"/>
  <c r="CN149" i="95" s="1"/>
  <c r="CO149" i="95" a="1"/>
  <c r="CO149" i="95" s="1"/>
  <c r="CP149" i="95" a="1"/>
  <c r="CP149" i="95" s="1"/>
  <c r="CQ149" i="95" a="1"/>
  <c r="CQ149" i="95" s="1"/>
  <c r="CR149" i="95" a="1"/>
  <c r="CR149" i="95" s="1"/>
  <c r="CS149" i="95" a="1"/>
  <c r="CS149" i="95" s="1"/>
  <c r="CT149" i="95" a="1"/>
  <c r="CT149" i="95" s="1"/>
  <c r="CU149" i="95" a="1"/>
  <c r="CU149" i="95" s="1"/>
  <c r="CV149" i="95" a="1"/>
  <c r="CV149" i="95" s="1"/>
  <c r="CW149" i="95" a="1"/>
  <c r="CW149" i="95" s="1"/>
  <c r="CX149" i="95" a="1"/>
  <c r="CX149" i="95" s="1"/>
  <c r="CY149" i="95" a="1"/>
  <c r="CY149" i="95" s="1"/>
  <c r="E150" i="95" a="1"/>
  <c r="E150" i="95" s="1"/>
  <c r="F150" i="95" a="1"/>
  <c r="F150" i="95" s="1"/>
  <c r="G150" i="95" a="1"/>
  <c r="G150" i="95" s="1"/>
  <c r="H150" i="95" a="1"/>
  <c r="H150" i="95" s="1"/>
  <c r="I150" i="95" a="1"/>
  <c r="I150" i="95" s="1"/>
  <c r="J150" i="95" a="1"/>
  <c r="J150" i="95" s="1"/>
  <c r="K150" i="95" a="1"/>
  <c r="K150" i="95" s="1"/>
  <c r="L150" i="95" a="1"/>
  <c r="L150" i="95" s="1"/>
  <c r="M150" i="95" a="1"/>
  <c r="M150" i="95" s="1"/>
  <c r="N150" i="95" a="1"/>
  <c r="N150" i="95" s="1"/>
  <c r="O150" i="95" a="1"/>
  <c r="O150" i="95" s="1"/>
  <c r="P150" i="95" a="1"/>
  <c r="P150" i="95" s="1"/>
  <c r="Q150" i="95" a="1"/>
  <c r="Q150" i="95" s="1"/>
  <c r="R150" i="95" a="1"/>
  <c r="R150" i="95" s="1"/>
  <c r="S150" i="95" a="1"/>
  <c r="S150" i="95" s="1"/>
  <c r="T150" i="95" a="1"/>
  <c r="T150" i="95" s="1"/>
  <c r="U150" i="95" a="1"/>
  <c r="U150" i="95" s="1"/>
  <c r="V150" i="95" a="1"/>
  <c r="V150" i="95" s="1"/>
  <c r="W150" i="95" a="1"/>
  <c r="W150" i="95" s="1"/>
  <c r="X150" i="95" a="1"/>
  <c r="X150" i="95" s="1"/>
  <c r="Y150" i="95" a="1"/>
  <c r="Y150" i="95" s="1"/>
  <c r="Z150" i="95" a="1"/>
  <c r="Z150" i="95" s="1"/>
  <c r="AA150" i="95" a="1"/>
  <c r="AA150" i="95" s="1"/>
  <c r="AB150" i="95" a="1"/>
  <c r="AB150" i="95" s="1"/>
  <c r="AC150" i="95" a="1"/>
  <c r="AC150" i="95" s="1"/>
  <c r="AD150" i="95" a="1"/>
  <c r="AD150" i="95" s="1"/>
  <c r="AE150" i="95" a="1"/>
  <c r="AE150" i="95" s="1"/>
  <c r="AF150" i="95" a="1"/>
  <c r="AF150" i="95" s="1"/>
  <c r="AG150" i="95" a="1"/>
  <c r="AG150" i="95" s="1"/>
  <c r="AH150" i="95" a="1"/>
  <c r="AH150" i="95" s="1"/>
  <c r="AI150" i="95" a="1"/>
  <c r="AI150" i="95" s="1"/>
  <c r="AJ150" i="95" a="1"/>
  <c r="AJ150" i="95" s="1"/>
  <c r="AK150" i="95" a="1"/>
  <c r="AK150" i="95" s="1"/>
  <c r="AL150" i="95" a="1"/>
  <c r="AL150" i="95" s="1"/>
  <c r="AM150" i="95" a="1"/>
  <c r="AM150" i="95" s="1"/>
  <c r="AN150" i="95" a="1"/>
  <c r="AN150" i="95" s="1"/>
  <c r="AO150" i="95" a="1"/>
  <c r="AO150" i="95" s="1"/>
  <c r="AP150" i="95" a="1"/>
  <c r="AP150" i="95" s="1"/>
  <c r="AQ150" i="95" a="1"/>
  <c r="AQ150" i="95" s="1"/>
  <c r="AR150" i="95" a="1"/>
  <c r="AR150" i="95" s="1"/>
  <c r="AS150" i="95" a="1"/>
  <c r="AS150" i="95" s="1"/>
  <c r="AT150" i="95" a="1"/>
  <c r="AT150" i="95" s="1"/>
  <c r="AU150" i="95" a="1"/>
  <c r="AU150" i="95" s="1"/>
  <c r="AV150" i="95" a="1"/>
  <c r="AV150" i="95" s="1"/>
  <c r="AW150" i="95" a="1"/>
  <c r="AW150" i="95" s="1"/>
  <c r="AX150" i="95" a="1"/>
  <c r="AX150" i="95" s="1"/>
  <c r="AY150" i="95" a="1"/>
  <c r="AY150" i="95" s="1"/>
  <c r="AZ150" i="95" a="1"/>
  <c r="AZ150" i="95" s="1"/>
  <c r="BA150" i="95" a="1"/>
  <c r="BA150" i="95" s="1"/>
  <c r="BB150" i="95" a="1"/>
  <c r="BB150" i="95" s="1"/>
  <c r="BC150" i="95" a="1"/>
  <c r="BC150" i="95" s="1"/>
  <c r="BD150" i="95" a="1"/>
  <c r="BD150" i="95" s="1"/>
  <c r="BE150" i="95" a="1"/>
  <c r="BE150" i="95" s="1"/>
  <c r="BF150" i="95" a="1"/>
  <c r="BF150" i="95" s="1"/>
  <c r="BG150" i="95" a="1"/>
  <c r="BG150" i="95" s="1"/>
  <c r="BH150" i="95" a="1"/>
  <c r="BH150" i="95" s="1"/>
  <c r="BI150" i="95" a="1"/>
  <c r="BI150" i="95" s="1"/>
  <c r="BJ150" i="95" a="1"/>
  <c r="BJ150" i="95" s="1"/>
  <c r="BK150" i="95" a="1"/>
  <c r="BK150" i="95" s="1"/>
  <c r="BL150" i="95" a="1"/>
  <c r="BL150" i="95" s="1"/>
  <c r="BM150" i="95" a="1"/>
  <c r="BM150" i="95" s="1"/>
  <c r="BN150" i="95" a="1"/>
  <c r="BN150" i="95" s="1"/>
  <c r="BO150" i="95" a="1"/>
  <c r="BO150" i="95" s="1"/>
  <c r="BP150" i="95" a="1"/>
  <c r="BP150" i="95" s="1"/>
  <c r="BQ150" i="95" a="1"/>
  <c r="BQ150" i="95" s="1"/>
  <c r="BR150" i="95" a="1"/>
  <c r="BR150" i="95" s="1"/>
  <c r="BS150" i="95" a="1"/>
  <c r="BS150" i="95" s="1"/>
  <c r="BT150" i="95" a="1"/>
  <c r="BT150" i="95" s="1"/>
  <c r="BU150" i="95" a="1"/>
  <c r="BU150" i="95" s="1"/>
  <c r="BV150" i="95" a="1"/>
  <c r="BV150" i="95" s="1"/>
  <c r="BW150" i="95" a="1"/>
  <c r="BW150" i="95" s="1"/>
  <c r="BX150" i="95" a="1"/>
  <c r="BX150" i="95" s="1"/>
  <c r="BY150" i="95" a="1"/>
  <c r="BY150" i="95" s="1"/>
  <c r="BZ150" i="95" a="1"/>
  <c r="BZ150" i="95" s="1"/>
  <c r="CA150" i="95" a="1"/>
  <c r="CA150" i="95" s="1"/>
  <c r="CB150" i="95" a="1"/>
  <c r="CB150" i="95" s="1"/>
  <c r="CC150" i="95" a="1"/>
  <c r="CC150" i="95" s="1"/>
  <c r="CD150" i="95" a="1"/>
  <c r="CD150" i="95" s="1"/>
  <c r="CE150" i="95" a="1"/>
  <c r="CE150" i="95" s="1"/>
  <c r="CF150" i="95" a="1"/>
  <c r="CF150" i="95" s="1"/>
  <c r="CG150" i="95" a="1"/>
  <c r="CG150" i="95" s="1"/>
  <c r="CH150" i="95" a="1"/>
  <c r="CH150" i="95" s="1"/>
  <c r="CI150" i="95" a="1"/>
  <c r="CI150" i="95" s="1"/>
  <c r="CJ150" i="95" a="1"/>
  <c r="CJ150" i="95" s="1"/>
  <c r="CK150" i="95" a="1"/>
  <c r="CK150" i="95" s="1"/>
  <c r="CL150" i="95" a="1"/>
  <c r="CL150" i="95" s="1"/>
  <c r="CM150" i="95" a="1"/>
  <c r="CM150" i="95" s="1"/>
  <c r="CN150" i="95" a="1"/>
  <c r="CN150" i="95" s="1"/>
  <c r="CO150" i="95" a="1"/>
  <c r="CO150" i="95" s="1"/>
  <c r="CP150" i="95" a="1"/>
  <c r="CP150" i="95" s="1"/>
  <c r="CQ150" i="95" a="1"/>
  <c r="CQ150" i="95" s="1"/>
  <c r="CR150" i="95" a="1"/>
  <c r="CR150" i="95" s="1"/>
  <c r="CS150" i="95" a="1"/>
  <c r="CS150" i="95" s="1"/>
  <c r="CT150" i="95" a="1"/>
  <c r="CT150" i="95" s="1"/>
  <c r="CU150" i="95" a="1"/>
  <c r="CU150" i="95" s="1"/>
  <c r="CV150" i="95" a="1"/>
  <c r="CV150" i="95" s="1"/>
  <c r="CW150" i="95" a="1"/>
  <c r="CW150" i="95" s="1"/>
  <c r="CX150" i="95" a="1"/>
  <c r="CX150" i="95" s="1"/>
  <c r="CY150" i="95" a="1"/>
  <c r="CY150" i="95" s="1"/>
  <c r="E151" i="95" a="1"/>
  <c r="E151" i="95" s="1"/>
  <c r="F151" i="95" a="1"/>
  <c r="F151" i="95" s="1"/>
  <c r="G151" i="95" a="1"/>
  <c r="G151" i="95" s="1"/>
  <c r="H151" i="95" a="1"/>
  <c r="H151" i="95" s="1"/>
  <c r="I151" i="95" a="1"/>
  <c r="I151" i="95" s="1"/>
  <c r="J151" i="95" a="1"/>
  <c r="J151" i="95" s="1"/>
  <c r="K151" i="95" a="1"/>
  <c r="K151" i="95" s="1"/>
  <c r="L151" i="95" a="1"/>
  <c r="L151" i="95" s="1"/>
  <c r="M151" i="95" a="1"/>
  <c r="M151" i="95" s="1"/>
  <c r="N151" i="95" a="1"/>
  <c r="N151" i="95" s="1"/>
  <c r="O151" i="95" a="1"/>
  <c r="O151" i="95" s="1"/>
  <c r="P151" i="95" a="1"/>
  <c r="P151" i="95" s="1"/>
  <c r="Q151" i="95" a="1"/>
  <c r="Q151" i="95" s="1"/>
  <c r="R151" i="95" a="1"/>
  <c r="R151" i="95" s="1"/>
  <c r="S151" i="95" a="1"/>
  <c r="S151" i="95" s="1"/>
  <c r="T151" i="95" a="1"/>
  <c r="T151" i="95" s="1"/>
  <c r="U151" i="95" a="1"/>
  <c r="U151" i="95" s="1"/>
  <c r="V151" i="95" a="1"/>
  <c r="V151" i="95" s="1"/>
  <c r="W151" i="95" a="1"/>
  <c r="W151" i="95" s="1"/>
  <c r="X151" i="95" a="1"/>
  <c r="X151" i="95" s="1"/>
  <c r="Y151" i="95" a="1"/>
  <c r="Y151" i="95" s="1"/>
  <c r="Z151" i="95" a="1"/>
  <c r="Z151" i="95" s="1"/>
  <c r="AA151" i="95" a="1"/>
  <c r="AA151" i="95" s="1"/>
  <c r="AB151" i="95" a="1"/>
  <c r="AB151" i="95" s="1"/>
  <c r="AC151" i="95" a="1"/>
  <c r="AC151" i="95" s="1"/>
  <c r="AD151" i="95" a="1"/>
  <c r="AD151" i="95" s="1"/>
  <c r="AE151" i="95" a="1"/>
  <c r="AE151" i="95" s="1"/>
  <c r="AF151" i="95" a="1"/>
  <c r="AF151" i="95" s="1"/>
  <c r="AG151" i="95" a="1"/>
  <c r="AG151" i="95" s="1"/>
  <c r="AH151" i="95" a="1"/>
  <c r="AH151" i="95" s="1"/>
  <c r="AI151" i="95" a="1"/>
  <c r="AI151" i="95" s="1"/>
  <c r="AJ151" i="95" a="1"/>
  <c r="AJ151" i="95" s="1"/>
  <c r="AK151" i="95" a="1"/>
  <c r="AK151" i="95" s="1"/>
  <c r="AL151" i="95" a="1"/>
  <c r="AL151" i="95" s="1"/>
  <c r="AM151" i="95" a="1"/>
  <c r="AM151" i="95" s="1"/>
  <c r="AN151" i="95" a="1"/>
  <c r="AN151" i="95" s="1"/>
  <c r="AO151" i="95" a="1"/>
  <c r="AO151" i="95" s="1"/>
  <c r="AP151" i="95" a="1"/>
  <c r="AP151" i="95" s="1"/>
  <c r="AQ151" i="95" a="1"/>
  <c r="AQ151" i="95" s="1"/>
  <c r="AR151" i="95" a="1"/>
  <c r="AR151" i="95" s="1"/>
  <c r="AS151" i="95" a="1"/>
  <c r="AS151" i="95" s="1"/>
  <c r="AT151" i="95" a="1"/>
  <c r="AT151" i="95" s="1"/>
  <c r="AU151" i="95" a="1"/>
  <c r="AU151" i="95" s="1"/>
  <c r="AV151" i="95" a="1"/>
  <c r="AV151" i="95" s="1"/>
  <c r="AW151" i="95" a="1"/>
  <c r="AW151" i="95" s="1"/>
  <c r="AX151" i="95" a="1"/>
  <c r="AX151" i="95" s="1"/>
  <c r="AY151" i="95" a="1"/>
  <c r="AY151" i="95" s="1"/>
  <c r="AZ151" i="95" a="1"/>
  <c r="AZ151" i="95" s="1"/>
  <c r="BA151" i="95" a="1"/>
  <c r="BA151" i="95" s="1"/>
  <c r="BB151" i="95" a="1"/>
  <c r="BB151" i="95" s="1"/>
  <c r="BC151" i="95" a="1"/>
  <c r="BC151" i="95" s="1"/>
  <c r="BD151" i="95" a="1"/>
  <c r="BD151" i="95" s="1"/>
  <c r="BE151" i="95" a="1"/>
  <c r="BE151" i="95" s="1"/>
  <c r="BF151" i="95" a="1"/>
  <c r="BF151" i="95" s="1"/>
  <c r="BG151" i="95" a="1"/>
  <c r="BG151" i="95" s="1"/>
  <c r="BH151" i="95" a="1"/>
  <c r="BH151" i="95" s="1"/>
  <c r="BI151" i="95" a="1"/>
  <c r="BI151" i="95" s="1"/>
  <c r="BJ151" i="95" a="1"/>
  <c r="BJ151" i="95" s="1"/>
  <c r="BK151" i="95" a="1"/>
  <c r="BK151" i="95" s="1"/>
  <c r="BL151" i="95" a="1"/>
  <c r="BL151" i="95" s="1"/>
  <c r="BM151" i="95" a="1"/>
  <c r="BM151" i="95" s="1"/>
  <c r="BN151" i="95" a="1"/>
  <c r="BN151" i="95" s="1"/>
  <c r="BO151" i="95" a="1"/>
  <c r="BO151" i="95" s="1"/>
  <c r="BP151" i="95" a="1"/>
  <c r="BP151" i="95" s="1"/>
  <c r="BQ151" i="95" a="1"/>
  <c r="BQ151" i="95" s="1"/>
  <c r="BR151" i="95" a="1"/>
  <c r="BR151" i="95" s="1"/>
  <c r="BS151" i="95" a="1"/>
  <c r="BS151" i="95" s="1"/>
  <c r="BT151" i="95" a="1"/>
  <c r="BT151" i="95" s="1"/>
  <c r="BU151" i="95" a="1"/>
  <c r="BU151" i="95" s="1"/>
  <c r="BV151" i="95" a="1"/>
  <c r="BV151" i="95" s="1"/>
  <c r="BW151" i="95" a="1"/>
  <c r="BW151" i="95" s="1"/>
  <c r="BX151" i="95" a="1"/>
  <c r="BX151" i="95" s="1"/>
  <c r="BY151" i="95" a="1"/>
  <c r="BY151" i="95" s="1"/>
  <c r="BZ151" i="95" a="1"/>
  <c r="BZ151" i="95" s="1"/>
  <c r="CA151" i="95" a="1"/>
  <c r="CA151" i="95" s="1"/>
  <c r="CB151" i="95" a="1"/>
  <c r="CB151" i="95" s="1"/>
  <c r="CC151" i="95" a="1"/>
  <c r="CC151" i="95" s="1"/>
  <c r="CD151" i="95" a="1"/>
  <c r="CD151" i="95" s="1"/>
  <c r="CE151" i="95" a="1"/>
  <c r="CE151" i="95" s="1"/>
  <c r="CF151" i="95" a="1"/>
  <c r="CF151" i="95" s="1"/>
  <c r="CG151" i="95" a="1"/>
  <c r="CG151" i="95" s="1"/>
  <c r="CH151" i="95" a="1"/>
  <c r="CH151" i="95" s="1"/>
  <c r="CI151" i="95" a="1"/>
  <c r="CI151" i="95" s="1"/>
  <c r="CJ151" i="95" a="1"/>
  <c r="CJ151" i="95" s="1"/>
  <c r="CK151" i="95" a="1"/>
  <c r="CK151" i="95" s="1"/>
  <c r="CL151" i="95" a="1"/>
  <c r="CL151" i="95" s="1"/>
  <c r="CM151" i="95" a="1"/>
  <c r="CM151" i="95" s="1"/>
  <c r="CN151" i="95" a="1"/>
  <c r="CN151" i="95" s="1"/>
  <c r="CO151" i="95" a="1"/>
  <c r="CO151" i="95" s="1"/>
  <c r="CP151" i="95" a="1"/>
  <c r="CP151" i="95" s="1"/>
  <c r="CQ151" i="95" a="1"/>
  <c r="CQ151" i="95" s="1"/>
  <c r="CR151" i="95" a="1"/>
  <c r="CR151" i="95" s="1"/>
  <c r="CS151" i="95" a="1"/>
  <c r="CS151" i="95" s="1"/>
  <c r="CT151" i="95" a="1"/>
  <c r="CT151" i="95" s="1"/>
  <c r="CU151" i="95" a="1"/>
  <c r="CU151" i="95" s="1"/>
  <c r="CV151" i="95" a="1"/>
  <c r="CV151" i="95" s="1"/>
  <c r="CW151" i="95" a="1"/>
  <c r="CW151" i="95" s="1"/>
  <c r="CX151" i="95" a="1"/>
  <c r="CX151" i="95" s="1"/>
  <c r="CY151" i="95" a="1"/>
  <c r="CY151" i="95" s="1"/>
  <c r="E152" i="95" a="1"/>
  <c r="E152" i="95" s="1"/>
  <c r="F152" i="95" a="1"/>
  <c r="F152" i="95" s="1"/>
  <c r="G152" i="95" a="1"/>
  <c r="G152" i="95" s="1"/>
  <c r="H152" i="95" a="1"/>
  <c r="H152" i="95" s="1"/>
  <c r="I152" i="95" a="1"/>
  <c r="I152" i="95" s="1"/>
  <c r="J152" i="95" a="1"/>
  <c r="J152" i="95" s="1"/>
  <c r="K152" i="95" a="1"/>
  <c r="K152" i="95" s="1"/>
  <c r="L152" i="95" a="1"/>
  <c r="L152" i="95" s="1"/>
  <c r="M152" i="95" a="1"/>
  <c r="M152" i="95" s="1"/>
  <c r="N152" i="95" a="1"/>
  <c r="N152" i="95" s="1"/>
  <c r="O152" i="95" a="1"/>
  <c r="O152" i="95" s="1"/>
  <c r="P152" i="95" a="1"/>
  <c r="P152" i="95" s="1"/>
  <c r="Q152" i="95" a="1"/>
  <c r="Q152" i="95" s="1"/>
  <c r="R152" i="95" a="1"/>
  <c r="R152" i="95" s="1"/>
  <c r="S152" i="95" a="1"/>
  <c r="S152" i="95" s="1"/>
  <c r="T152" i="95" a="1"/>
  <c r="T152" i="95" s="1"/>
  <c r="U152" i="95" a="1"/>
  <c r="U152" i="95" s="1"/>
  <c r="V152" i="95" a="1"/>
  <c r="V152" i="95" s="1"/>
  <c r="W152" i="95" a="1"/>
  <c r="W152" i="95" s="1"/>
  <c r="X152" i="95" a="1"/>
  <c r="X152" i="95" s="1"/>
  <c r="Y152" i="95" a="1"/>
  <c r="Y152" i="95" s="1"/>
  <c r="Z152" i="95" a="1"/>
  <c r="Z152" i="95" s="1"/>
  <c r="AA152" i="95" a="1"/>
  <c r="AA152" i="95" s="1"/>
  <c r="AB152" i="95" a="1"/>
  <c r="AB152" i="95" s="1"/>
  <c r="AC152" i="95" a="1"/>
  <c r="AC152" i="95" s="1"/>
  <c r="AD152" i="95" a="1"/>
  <c r="AD152" i="95" s="1"/>
  <c r="AE152" i="95" a="1"/>
  <c r="AE152" i="95" s="1"/>
  <c r="AF152" i="95" a="1"/>
  <c r="AF152" i="95" s="1"/>
  <c r="AG152" i="95" a="1"/>
  <c r="AG152" i="95" s="1"/>
  <c r="AH152" i="95" a="1"/>
  <c r="AH152" i="95" s="1"/>
  <c r="AI152" i="95" a="1"/>
  <c r="AI152" i="95" s="1"/>
  <c r="AJ152" i="95" a="1"/>
  <c r="AJ152" i="95" s="1"/>
  <c r="AK152" i="95" a="1"/>
  <c r="AK152" i="95" s="1"/>
  <c r="AL152" i="95" a="1"/>
  <c r="AL152" i="95" s="1"/>
  <c r="AM152" i="95" a="1"/>
  <c r="AM152" i="95" s="1"/>
  <c r="AN152" i="95" a="1"/>
  <c r="AN152" i="95" s="1"/>
  <c r="AO152" i="95" a="1"/>
  <c r="AO152" i="95" s="1"/>
  <c r="AP152" i="95" a="1"/>
  <c r="AP152" i="95" s="1"/>
  <c r="AQ152" i="95" a="1"/>
  <c r="AQ152" i="95" s="1"/>
  <c r="AR152" i="95" a="1"/>
  <c r="AR152" i="95" s="1"/>
  <c r="AS152" i="95" a="1"/>
  <c r="AS152" i="95" s="1"/>
  <c r="AT152" i="95" a="1"/>
  <c r="AT152" i="95" s="1"/>
  <c r="AU152" i="95" a="1"/>
  <c r="AU152" i="95" s="1"/>
  <c r="AV152" i="95" a="1"/>
  <c r="AV152" i="95" s="1"/>
  <c r="AW152" i="95" a="1"/>
  <c r="AW152" i="95" s="1"/>
  <c r="AX152" i="95" a="1"/>
  <c r="AX152" i="95" s="1"/>
  <c r="AY152" i="95" a="1"/>
  <c r="AY152" i="95" s="1"/>
  <c r="AZ152" i="95" a="1"/>
  <c r="AZ152" i="95" s="1"/>
  <c r="BA152" i="95" a="1"/>
  <c r="BA152" i="95" s="1"/>
  <c r="BB152" i="95" a="1"/>
  <c r="BB152" i="95" s="1"/>
  <c r="BC152" i="95" a="1"/>
  <c r="BC152" i="95" s="1"/>
  <c r="BD152" i="95" a="1"/>
  <c r="BD152" i="95" s="1"/>
  <c r="BE152" i="95" a="1"/>
  <c r="BE152" i="95" s="1"/>
  <c r="BF152" i="95" a="1"/>
  <c r="BF152" i="95" s="1"/>
  <c r="BG152" i="95" a="1"/>
  <c r="BG152" i="95" s="1"/>
  <c r="BH152" i="95" a="1"/>
  <c r="BH152" i="95" s="1"/>
  <c r="BI152" i="95" a="1"/>
  <c r="BI152" i="95" s="1"/>
  <c r="BJ152" i="95" a="1"/>
  <c r="BJ152" i="95" s="1"/>
  <c r="BK152" i="95" a="1"/>
  <c r="BK152" i="95" s="1"/>
  <c r="BL152" i="95" a="1"/>
  <c r="BL152" i="95" s="1"/>
  <c r="BM152" i="95" a="1"/>
  <c r="BM152" i="95" s="1"/>
  <c r="BN152" i="95" a="1"/>
  <c r="BN152" i="95" s="1"/>
  <c r="BO152" i="95" a="1"/>
  <c r="BO152" i="95" s="1"/>
  <c r="BP152" i="95" a="1"/>
  <c r="BP152" i="95" s="1"/>
  <c r="BQ152" i="95" a="1"/>
  <c r="BQ152" i="95" s="1"/>
  <c r="BR152" i="95" a="1"/>
  <c r="BR152" i="95" s="1"/>
  <c r="BS152" i="95" a="1"/>
  <c r="BS152" i="95" s="1"/>
  <c r="BT152" i="95" a="1"/>
  <c r="BT152" i="95" s="1"/>
  <c r="BU152" i="95" a="1"/>
  <c r="BU152" i="95" s="1"/>
  <c r="BV152" i="95" a="1"/>
  <c r="BV152" i="95" s="1"/>
  <c r="BW152" i="95" a="1"/>
  <c r="BW152" i="95" s="1"/>
  <c r="BX152" i="95" a="1"/>
  <c r="BX152" i="95" s="1"/>
  <c r="BY152" i="95" a="1"/>
  <c r="BY152" i="95" s="1"/>
  <c r="BZ152" i="95" a="1"/>
  <c r="BZ152" i="95" s="1"/>
  <c r="CA152" i="95" a="1"/>
  <c r="CA152" i="95" s="1"/>
  <c r="CB152" i="95" a="1"/>
  <c r="CB152" i="95" s="1"/>
  <c r="CC152" i="95" a="1"/>
  <c r="CC152" i="95" s="1"/>
  <c r="CD152" i="95" a="1"/>
  <c r="CD152" i="95" s="1"/>
  <c r="CE152" i="95" a="1"/>
  <c r="CE152" i="95" s="1"/>
  <c r="CF152" i="95" a="1"/>
  <c r="CF152" i="95" s="1"/>
  <c r="CG152" i="95" a="1"/>
  <c r="CG152" i="95" s="1"/>
  <c r="CH152" i="95" a="1"/>
  <c r="CH152" i="95" s="1"/>
  <c r="CI152" i="95" a="1"/>
  <c r="CI152" i="95" s="1"/>
  <c r="CJ152" i="95" a="1"/>
  <c r="CJ152" i="95" s="1"/>
  <c r="CK152" i="95" a="1"/>
  <c r="CK152" i="95" s="1"/>
  <c r="CL152" i="95" a="1"/>
  <c r="CL152" i="95" s="1"/>
  <c r="CM152" i="95" a="1"/>
  <c r="CM152" i="95" s="1"/>
  <c r="CN152" i="95" a="1"/>
  <c r="CN152" i="95" s="1"/>
  <c r="CO152" i="95" a="1"/>
  <c r="CO152" i="95" s="1"/>
  <c r="CP152" i="95" a="1"/>
  <c r="CP152" i="95" s="1"/>
  <c r="CQ152" i="95" a="1"/>
  <c r="CQ152" i="95" s="1"/>
  <c r="CR152" i="95" a="1"/>
  <c r="CR152" i="95" s="1"/>
  <c r="CS152" i="95" a="1"/>
  <c r="CS152" i="95" s="1"/>
  <c r="CT152" i="95" a="1"/>
  <c r="CT152" i="95" s="1"/>
  <c r="CU152" i="95" a="1"/>
  <c r="CU152" i="95" s="1"/>
  <c r="CV152" i="95" a="1"/>
  <c r="CV152" i="95" s="1"/>
  <c r="CW152" i="95" a="1"/>
  <c r="CW152" i="95" s="1"/>
  <c r="CX152" i="95" a="1"/>
  <c r="CX152" i="95" s="1"/>
  <c r="CY152" i="95" a="1"/>
  <c r="CY152" i="95" s="1"/>
  <c r="E153" i="95" a="1"/>
  <c r="E153" i="95" s="1"/>
  <c r="F153" i="95" a="1"/>
  <c r="F153" i="95" s="1"/>
  <c r="G153" i="95" a="1"/>
  <c r="G153" i="95" s="1"/>
  <c r="H153" i="95" a="1"/>
  <c r="H153" i="95" s="1"/>
  <c r="I153" i="95" a="1"/>
  <c r="I153" i="95" s="1"/>
  <c r="J153" i="95" a="1"/>
  <c r="J153" i="95" s="1"/>
  <c r="K153" i="95" a="1"/>
  <c r="K153" i="95" s="1"/>
  <c r="L153" i="95" a="1"/>
  <c r="L153" i="95" s="1"/>
  <c r="M153" i="95" a="1"/>
  <c r="M153" i="95" s="1"/>
  <c r="N153" i="95" a="1"/>
  <c r="N153" i="95" s="1"/>
  <c r="O153" i="95" a="1"/>
  <c r="O153" i="95" s="1"/>
  <c r="P153" i="95" a="1"/>
  <c r="P153" i="95" s="1"/>
  <c r="Q153" i="95" a="1"/>
  <c r="Q153" i="95" s="1"/>
  <c r="R153" i="95" a="1"/>
  <c r="R153" i="95" s="1"/>
  <c r="S153" i="95" a="1"/>
  <c r="S153" i="95" s="1"/>
  <c r="T153" i="95" a="1"/>
  <c r="T153" i="95" s="1"/>
  <c r="U153" i="95" a="1"/>
  <c r="U153" i="95" s="1"/>
  <c r="V153" i="95" a="1"/>
  <c r="V153" i="95" s="1"/>
  <c r="W153" i="95" a="1"/>
  <c r="W153" i="95" s="1"/>
  <c r="X153" i="95" a="1"/>
  <c r="X153" i="95" s="1"/>
  <c r="Y153" i="95" a="1"/>
  <c r="Y153" i="95" s="1"/>
  <c r="Z153" i="95" a="1"/>
  <c r="Z153" i="95" s="1"/>
  <c r="AA153" i="95" a="1"/>
  <c r="AA153" i="95" s="1"/>
  <c r="AB153" i="95" a="1"/>
  <c r="AB153" i="95" s="1"/>
  <c r="AC153" i="95" a="1"/>
  <c r="AC153" i="95" s="1"/>
  <c r="AD153" i="95" a="1"/>
  <c r="AD153" i="95" s="1"/>
  <c r="AE153" i="95" a="1"/>
  <c r="AE153" i="95" s="1"/>
  <c r="AF153" i="95" a="1"/>
  <c r="AF153" i="95" s="1"/>
  <c r="AG153" i="95" a="1"/>
  <c r="AG153" i="95" s="1"/>
  <c r="AH153" i="95" a="1"/>
  <c r="AH153" i="95" s="1"/>
  <c r="AI153" i="95" a="1"/>
  <c r="AI153" i="95" s="1"/>
  <c r="AJ153" i="95" a="1"/>
  <c r="AJ153" i="95" s="1"/>
  <c r="AK153" i="95" a="1"/>
  <c r="AK153" i="95" s="1"/>
  <c r="AL153" i="95" a="1"/>
  <c r="AL153" i="95" s="1"/>
  <c r="AM153" i="95" a="1"/>
  <c r="AM153" i="95" s="1"/>
  <c r="AN153" i="95" a="1"/>
  <c r="AN153" i="95" s="1"/>
  <c r="AO153" i="95" a="1"/>
  <c r="AO153" i="95" s="1"/>
  <c r="AP153" i="95" a="1"/>
  <c r="AP153" i="95" s="1"/>
  <c r="AQ153" i="95" a="1"/>
  <c r="AQ153" i="95" s="1"/>
  <c r="AR153" i="95" a="1"/>
  <c r="AR153" i="95" s="1"/>
  <c r="AS153" i="95" a="1"/>
  <c r="AS153" i="95" s="1"/>
  <c r="AT153" i="95" a="1"/>
  <c r="AT153" i="95" s="1"/>
  <c r="AU153" i="95" a="1"/>
  <c r="AU153" i="95" s="1"/>
  <c r="AV153" i="95" a="1"/>
  <c r="AV153" i="95" s="1"/>
  <c r="AW153" i="95" a="1"/>
  <c r="AW153" i="95" s="1"/>
  <c r="AX153" i="95" a="1"/>
  <c r="AX153" i="95" s="1"/>
  <c r="AY153" i="95" a="1"/>
  <c r="AY153" i="95" s="1"/>
  <c r="AZ153" i="95" a="1"/>
  <c r="AZ153" i="95" s="1"/>
  <c r="BA153" i="95" a="1"/>
  <c r="BA153" i="95" s="1"/>
  <c r="BB153" i="95" a="1"/>
  <c r="BB153" i="95" s="1"/>
  <c r="BC153" i="95" a="1"/>
  <c r="BC153" i="95" s="1"/>
  <c r="BD153" i="95" a="1"/>
  <c r="BD153" i="95" s="1"/>
  <c r="BE153" i="95" a="1"/>
  <c r="BE153" i="95" s="1"/>
  <c r="BF153" i="95" a="1"/>
  <c r="BF153" i="95" s="1"/>
  <c r="BG153" i="95" a="1"/>
  <c r="BG153" i="95" s="1"/>
  <c r="BH153" i="95" a="1"/>
  <c r="BH153" i="95" s="1"/>
  <c r="BI153" i="95" a="1"/>
  <c r="BI153" i="95" s="1"/>
  <c r="BJ153" i="95" a="1"/>
  <c r="BJ153" i="95" s="1"/>
  <c r="BK153" i="95" a="1"/>
  <c r="BK153" i="95" s="1"/>
  <c r="BL153" i="95" a="1"/>
  <c r="BL153" i="95" s="1"/>
  <c r="BM153" i="95" a="1"/>
  <c r="BM153" i="95" s="1"/>
  <c r="BN153" i="95" a="1"/>
  <c r="BN153" i="95" s="1"/>
  <c r="BO153" i="95" a="1"/>
  <c r="BO153" i="95" s="1"/>
  <c r="BP153" i="95" a="1"/>
  <c r="BP153" i="95" s="1"/>
  <c r="BQ153" i="95" a="1"/>
  <c r="BQ153" i="95" s="1"/>
  <c r="BR153" i="95" a="1"/>
  <c r="BR153" i="95" s="1"/>
  <c r="BS153" i="95" a="1"/>
  <c r="BS153" i="95" s="1"/>
  <c r="BT153" i="95" a="1"/>
  <c r="BT153" i="95" s="1"/>
  <c r="BU153" i="95" a="1"/>
  <c r="BU153" i="95" s="1"/>
  <c r="BV153" i="95" a="1"/>
  <c r="BV153" i="95" s="1"/>
  <c r="BW153" i="95" a="1"/>
  <c r="BW153" i="95" s="1"/>
  <c r="BX153" i="95" a="1"/>
  <c r="BX153" i="95" s="1"/>
  <c r="BY153" i="95" a="1"/>
  <c r="BY153" i="95" s="1"/>
  <c r="BZ153" i="95" a="1"/>
  <c r="BZ153" i="95" s="1"/>
  <c r="CA153" i="95" a="1"/>
  <c r="CA153" i="95" s="1"/>
  <c r="CB153" i="95" a="1"/>
  <c r="CB153" i="95" s="1"/>
  <c r="CC153" i="95" a="1"/>
  <c r="CC153" i="95" s="1"/>
  <c r="CD153" i="95" a="1"/>
  <c r="CD153" i="95" s="1"/>
  <c r="CE153" i="95" a="1"/>
  <c r="CE153" i="95" s="1"/>
  <c r="CF153" i="95" a="1"/>
  <c r="CF153" i="95" s="1"/>
  <c r="CG153" i="95" a="1"/>
  <c r="CG153" i="95" s="1"/>
  <c r="CH153" i="95" a="1"/>
  <c r="CH153" i="95" s="1"/>
  <c r="CI153" i="95" a="1"/>
  <c r="CI153" i="95" s="1"/>
  <c r="CJ153" i="95" a="1"/>
  <c r="CJ153" i="95" s="1"/>
  <c r="CK153" i="95" a="1"/>
  <c r="CK153" i="95" s="1"/>
  <c r="CL153" i="95" a="1"/>
  <c r="CL153" i="95" s="1"/>
  <c r="CM153" i="95" a="1"/>
  <c r="CM153" i="95" s="1"/>
  <c r="CN153" i="95" a="1"/>
  <c r="CN153" i="95" s="1"/>
  <c r="CO153" i="95" a="1"/>
  <c r="CO153" i="95" s="1"/>
  <c r="CP153" i="95" a="1"/>
  <c r="CP153" i="95" s="1"/>
  <c r="CQ153" i="95" a="1"/>
  <c r="CQ153" i="95" s="1"/>
  <c r="CR153" i="95" a="1"/>
  <c r="CR153" i="95" s="1"/>
  <c r="CS153" i="95" a="1"/>
  <c r="CS153" i="95" s="1"/>
  <c r="CT153" i="95" a="1"/>
  <c r="CT153" i="95" s="1"/>
  <c r="CU153" i="95" a="1"/>
  <c r="CU153" i="95" s="1"/>
  <c r="CV153" i="95" a="1"/>
  <c r="CV153" i="95" s="1"/>
  <c r="CW153" i="95" a="1"/>
  <c r="CW153" i="95" s="1"/>
  <c r="CX153" i="95" a="1"/>
  <c r="CX153" i="95" s="1"/>
  <c r="CY153" i="95" a="1"/>
  <c r="CY153" i="95" s="1"/>
  <c r="E154" i="95" a="1"/>
  <c r="E154" i="95" s="1"/>
  <c r="F154" i="95" a="1"/>
  <c r="F154" i="95" s="1"/>
  <c r="G154" i="95" a="1"/>
  <c r="G154" i="95" s="1"/>
  <c r="H154" i="95" a="1"/>
  <c r="H154" i="95" s="1"/>
  <c r="I154" i="95" a="1"/>
  <c r="I154" i="95" s="1"/>
  <c r="J154" i="95" a="1"/>
  <c r="J154" i="95" s="1"/>
  <c r="K154" i="95" a="1"/>
  <c r="K154" i="95" s="1"/>
  <c r="L154" i="95" a="1"/>
  <c r="L154" i="95" s="1"/>
  <c r="M154" i="95" a="1"/>
  <c r="M154" i="95" s="1"/>
  <c r="N154" i="95" a="1"/>
  <c r="N154" i="95" s="1"/>
  <c r="O154" i="95" a="1"/>
  <c r="O154" i="95" s="1"/>
  <c r="P154" i="95" a="1"/>
  <c r="P154" i="95" s="1"/>
  <c r="Q154" i="95" a="1"/>
  <c r="Q154" i="95" s="1"/>
  <c r="R154" i="95" a="1"/>
  <c r="R154" i="95" s="1"/>
  <c r="S154" i="95" a="1"/>
  <c r="S154" i="95" s="1"/>
  <c r="T154" i="95" a="1"/>
  <c r="T154" i="95" s="1"/>
  <c r="U154" i="95" a="1"/>
  <c r="U154" i="95" s="1"/>
  <c r="V154" i="95" a="1"/>
  <c r="V154" i="95" s="1"/>
  <c r="W154" i="95" a="1"/>
  <c r="W154" i="95" s="1"/>
  <c r="X154" i="95" a="1"/>
  <c r="X154" i="95" s="1"/>
  <c r="Y154" i="95" a="1"/>
  <c r="Y154" i="95" s="1"/>
  <c r="Z154" i="95" a="1"/>
  <c r="Z154" i="95" s="1"/>
  <c r="AA154" i="95" a="1"/>
  <c r="AA154" i="95" s="1"/>
  <c r="AB154" i="95" a="1"/>
  <c r="AB154" i="95" s="1"/>
  <c r="AC154" i="95" a="1"/>
  <c r="AC154" i="95" s="1"/>
  <c r="AD154" i="95" a="1"/>
  <c r="AD154" i="95" s="1"/>
  <c r="AE154" i="95" a="1"/>
  <c r="AE154" i="95" s="1"/>
  <c r="AF154" i="95" a="1"/>
  <c r="AF154" i="95" s="1"/>
  <c r="AG154" i="95" a="1"/>
  <c r="AG154" i="95" s="1"/>
  <c r="AH154" i="95" a="1"/>
  <c r="AH154" i="95" s="1"/>
  <c r="AI154" i="95" a="1"/>
  <c r="AI154" i="95" s="1"/>
  <c r="AJ154" i="95" a="1"/>
  <c r="AJ154" i="95" s="1"/>
  <c r="AK154" i="95" a="1"/>
  <c r="AK154" i="95" s="1"/>
  <c r="AL154" i="95" a="1"/>
  <c r="AL154" i="95" s="1"/>
  <c r="AM154" i="95" a="1"/>
  <c r="AM154" i="95" s="1"/>
  <c r="AN154" i="95" a="1"/>
  <c r="AN154" i="95" s="1"/>
  <c r="AO154" i="95" a="1"/>
  <c r="AO154" i="95" s="1"/>
  <c r="AP154" i="95" a="1"/>
  <c r="AP154" i="95" s="1"/>
  <c r="AQ154" i="95" a="1"/>
  <c r="AQ154" i="95" s="1"/>
  <c r="AR154" i="95" a="1"/>
  <c r="AR154" i="95" s="1"/>
  <c r="AS154" i="95" a="1"/>
  <c r="AS154" i="95" s="1"/>
  <c r="AT154" i="95" a="1"/>
  <c r="AT154" i="95" s="1"/>
  <c r="AU154" i="95" a="1"/>
  <c r="AU154" i="95" s="1"/>
  <c r="AV154" i="95" a="1"/>
  <c r="AV154" i="95" s="1"/>
  <c r="AW154" i="95" a="1"/>
  <c r="AW154" i="95" s="1"/>
  <c r="AX154" i="95" a="1"/>
  <c r="AX154" i="95" s="1"/>
  <c r="AY154" i="95" a="1"/>
  <c r="AY154" i="95" s="1"/>
  <c r="AZ154" i="95" a="1"/>
  <c r="AZ154" i="95" s="1"/>
  <c r="BA154" i="95" a="1"/>
  <c r="BA154" i="95" s="1"/>
  <c r="BB154" i="95" a="1"/>
  <c r="BB154" i="95" s="1"/>
  <c r="BC154" i="95" a="1"/>
  <c r="BC154" i="95" s="1"/>
  <c r="BD154" i="95" a="1"/>
  <c r="BD154" i="95" s="1"/>
  <c r="BE154" i="95" a="1"/>
  <c r="BE154" i="95" s="1"/>
  <c r="BF154" i="95" a="1"/>
  <c r="BF154" i="95" s="1"/>
  <c r="BG154" i="95" a="1"/>
  <c r="BG154" i="95" s="1"/>
  <c r="BH154" i="95" a="1"/>
  <c r="BH154" i="95" s="1"/>
  <c r="BI154" i="95" a="1"/>
  <c r="BI154" i="95" s="1"/>
  <c r="BJ154" i="95" a="1"/>
  <c r="BJ154" i="95" s="1"/>
  <c r="BK154" i="95" a="1"/>
  <c r="BK154" i="95" s="1"/>
  <c r="BL154" i="95" a="1"/>
  <c r="BL154" i="95" s="1"/>
  <c r="BM154" i="95" a="1"/>
  <c r="BM154" i="95" s="1"/>
  <c r="BN154" i="95" a="1"/>
  <c r="BN154" i="95" s="1"/>
  <c r="BO154" i="95" a="1"/>
  <c r="BO154" i="95" s="1"/>
  <c r="BP154" i="95" a="1"/>
  <c r="BP154" i="95" s="1"/>
  <c r="BQ154" i="95" a="1"/>
  <c r="BQ154" i="95" s="1"/>
  <c r="BR154" i="95" a="1"/>
  <c r="BR154" i="95" s="1"/>
  <c r="BS154" i="95" a="1"/>
  <c r="BS154" i="95" s="1"/>
  <c r="BT154" i="95" a="1"/>
  <c r="BT154" i="95" s="1"/>
  <c r="BU154" i="95" a="1"/>
  <c r="BU154" i="95" s="1"/>
  <c r="BV154" i="95" a="1"/>
  <c r="BV154" i="95" s="1"/>
  <c r="BW154" i="95" a="1"/>
  <c r="BW154" i="95" s="1"/>
  <c r="BX154" i="95" a="1"/>
  <c r="BX154" i="95" s="1"/>
  <c r="BY154" i="95" a="1"/>
  <c r="BY154" i="95" s="1"/>
  <c r="BZ154" i="95" a="1"/>
  <c r="BZ154" i="95" s="1"/>
  <c r="CA154" i="95" a="1"/>
  <c r="CA154" i="95" s="1"/>
  <c r="CB154" i="95" a="1"/>
  <c r="CB154" i="95" s="1"/>
  <c r="CC154" i="95" a="1"/>
  <c r="CC154" i="95" s="1"/>
  <c r="CD154" i="95" a="1"/>
  <c r="CD154" i="95" s="1"/>
  <c r="CE154" i="95" a="1"/>
  <c r="CE154" i="95" s="1"/>
  <c r="CF154" i="95" a="1"/>
  <c r="CF154" i="95" s="1"/>
  <c r="CG154" i="95" a="1"/>
  <c r="CG154" i="95" s="1"/>
  <c r="CH154" i="95" a="1"/>
  <c r="CH154" i="95" s="1"/>
  <c r="CI154" i="95" a="1"/>
  <c r="CI154" i="95" s="1"/>
  <c r="CJ154" i="95" a="1"/>
  <c r="CJ154" i="95" s="1"/>
  <c r="CK154" i="95" a="1"/>
  <c r="CK154" i="95" s="1"/>
  <c r="CL154" i="95" a="1"/>
  <c r="CL154" i="95" s="1"/>
  <c r="CM154" i="95" a="1"/>
  <c r="CM154" i="95" s="1"/>
  <c r="CN154" i="95" a="1"/>
  <c r="CN154" i="95" s="1"/>
  <c r="CO154" i="95" a="1"/>
  <c r="CO154" i="95" s="1"/>
  <c r="CP154" i="95" a="1"/>
  <c r="CP154" i="95" s="1"/>
  <c r="CQ154" i="95" a="1"/>
  <c r="CQ154" i="95" s="1"/>
  <c r="CR154" i="95" a="1"/>
  <c r="CR154" i="95" s="1"/>
  <c r="CS154" i="95" a="1"/>
  <c r="CS154" i="95" s="1"/>
  <c r="CT154" i="95" a="1"/>
  <c r="CT154" i="95" s="1"/>
  <c r="CU154" i="95" a="1"/>
  <c r="CU154" i="95" s="1"/>
  <c r="CV154" i="95" a="1"/>
  <c r="CV154" i="95" s="1"/>
  <c r="CW154" i="95" a="1"/>
  <c r="CW154" i="95" s="1"/>
  <c r="CX154" i="95" a="1"/>
  <c r="CX154" i="95" s="1"/>
  <c r="CY154" i="95" a="1"/>
  <c r="CY154" i="95" s="1"/>
  <c r="E155" i="95" a="1"/>
  <c r="E155" i="95" s="1"/>
  <c r="F155" i="95" a="1"/>
  <c r="F155" i="95" s="1"/>
  <c r="G155" i="95" a="1"/>
  <c r="G155" i="95" s="1"/>
  <c r="H155" i="95" a="1"/>
  <c r="H155" i="95" s="1"/>
  <c r="I155" i="95" a="1"/>
  <c r="I155" i="95" s="1"/>
  <c r="J155" i="95" a="1"/>
  <c r="J155" i="95" s="1"/>
  <c r="K155" i="95" a="1"/>
  <c r="K155" i="95" s="1"/>
  <c r="L155" i="95" a="1"/>
  <c r="L155" i="95" s="1"/>
  <c r="M155" i="95" a="1"/>
  <c r="M155" i="95" s="1"/>
  <c r="N155" i="95" a="1"/>
  <c r="N155" i="95" s="1"/>
  <c r="O155" i="95" a="1"/>
  <c r="O155" i="95" s="1"/>
  <c r="P155" i="95" a="1"/>
  <c r="P155" i="95" s="1"/>
  <c r="Q155" i="95" a="1"/>
  <c r="Q155" i="95" s="1"/>
  <c r="R155" i="95" a="1"/>
  <c r="R155" i="95" s="1"/>
  <c r="S155" i="95" a="1"/>
  <c r="S155" i="95" s="1"/>
  <c r="T155" i="95" a="1"/>
  <c r="T155" i="95" s="1"/>
  <c r="U155" i="95" a="1"/>
  <c r="U155" i="95" s="1"/>
  <c r="V155" i="95" a="1"/>
  <c r="V155" i="95" s="1"/>
  <c r="W155" i="95" a="1"/>
  <c r="W155" i="95" s="1"/>
  <c r="X155" i="95" a="1"/>
  <c r="X155" i="95" s="1"/>
  <c r="Y155" i="95" a="1"/>
  <c r="Y155" i="95" s="1"/>
  <c r="Z155" i="95" a="1"/>
  <c r="Z155" i="95" s="1"/>
  <c r="AA155" i="95" a="1"/>
  <c r="AA155" i="95" s="1"/>
  <c r="AB155" i="95" a="1"/>
  <c r="AB155" i="95" s="1"/>
  <c r="AC155" i="95" a="1"/>
  <c r="AC155" i="95" s="1"/>
  <c r="AD155" i="95" a="1"/>
  <c r="AD155" i="95" s="1"/>
  <c r="AE155" i="95" a="1"/>
  <c r="AE155" i="95" s="1"/>
  <c r="AF155" i="95" a="1"/>
  <c r="AF155" i="95" s="1"/>
  <c r="AG155" i="95" a="1"/>
  <c r="AG155" i="95" s="1"/>
  <c r="AH155" i="95" a="1"/>
  <c r="AH155" i="95" s="1"/>
  <c r="AI155" i="95" a="1"/>
  <c r="AI155" i="95" s="1"/>
  <c r="AJ155" i="95" a="1"/>
  <c r="AJ155" i="95" s="1"/>
  <c r="AK155" i="95" a="1"/>
  <c r="AK155" i="95" s="1"/>
  <c r="AL155" i="95" a="1"/>
  <c r="AL155" i="95" s="1"/>
  <c r="AM155" i="95" a="1"/>
  <c r="AM155" i="95" s="1"/>
  <c r="AN155" i="95" a="1"/>
  <c r="AN155" i="95" s="1"/>
  <c r="AO155" i="95" a="1"/>
  <c r="AO155" i="95" s="1"/>
  <c r="AP155" i="95" a="1"/>
  <c r="AP155" i="95" s="1"/>
  <c r="AQ155" i="95" a="1"/>
  <c r="AQ155" i="95" s="1"/>
  <c r="AR155" i="95" a="1"/>
  <c r="AR155" i="95" s="1"/>
  <c r="AS155" i="95" a="1"/>
  <c r="AS155" i="95" s="1"/>
  <c r="AT155" i="95" a="1"/>
  <c r="AT155" i="95" s="1"/>
  <c r="AU155" i="95" a="1"/>
  <c r="AU155" i="95" s="1"/>
  <c r="AV155" i="95" a="1"/>
  <c r="AV155" i="95" s="1"/>
  <c r="AW155" i="95" a="1"/>
  <c r="AW155" i="95" s="1"/>
  <c r="AX155" i="95" a="1"/>
  <c r="AX155" i="95" s="1"/>
  <c r="AY155" i="95" a="1"/>
  <c r="AY155" i="95" s="1"/>
  <c r="AZ155" i="95" a="1"/>
  <c r="AZ155" i="95" s="1"/>
  <c r="BA155" i="95" a="1"/>
  <c r="BA155" i="95" s="1"/>
  <c r="BB155" i="95" a="1"/>
  <c r="BB155" i="95" s="1"/>
  <c r="BC155" i="95" a="1"/>
  <c r="BC155" i="95" s="1"/>
  <c r="BD155" i="95" a="1"/>
  <c r="BD155" i="95" s="1"/>
  <c r="BE155" i="95" a="1"/>
  <c r="BE155" i="95" s="1"/>
  <c r="BF155" i="95" a="1"/>
  <c r="BF155" i="95" s="1"/>
  <c r="BG155" i="95" a="1"/>
  <c r="BG155" i="95" s="1"/>
  <c r="BH155" i="95" a="1"/>
  <c r="BH155" i="95" s="1"/>
  <c r="BI155" i="95" a="1"/>
  <c r="BI155" i="95" s="1"/>
  <c r="BJ155" i="95" a="1"/>
  <c r="BJ155" i="95" s="1"/>
  <c r="BK155" i="95" a="1"/>
  <c r="BK155" i="95" s="1"/>
  <c r="BL155" i="95" a="1"/>
  <c r="BL155" i="95" s="1"/>
  <c r="BM155" i="95" a="1"/>
  <c r="BM155" i="95" s="1"/>
  <c r="BN155" i="95" a="1"/>
  <c r="BN155" i="95" s="1"/>
  <c r="BO155" i="95" a="1"/>
  <c r="BO155" i="95" s="1"/>
  <c r="BP155" i="95" a="1"/>
  <c r="BP155" i="95" s="1"/>
  <c r="BQ155" i="95" a="1"/>
  <c r="BQ155" i="95" s="1"/>
  <c r="BR155" i="95" a="1"/>
  <c r="BR155" i="95" s="1"/>
  <c r="BS155" i="95" a="1"/>
  <c r="BS155" i="95" s="1"/>
  <c r="BT155" i="95" a="1"/>
  <c r="BT155" i="95" s="1"/>
  <c r="BU155" i="95" a="1"/>
  <c r="BU155" i="95" s="1"/>
  <c r="BV155" i="95" a="1"/>
  <c r="BV155" i="95" s="1"/>
  <c r="BW155" i="95" a="1"/>
  <c r="BW155" i="95" s="1"/>
  <c r="BX155" i="95" a="1"/>
  <c r="BX155" i="95" s="1"/>
  <c r="BY155" i="95" a="1"/>
  <c r="BY155" i="95" s="1"/>
  <c r="BZ155" i="95" a="1"/>
  <c r="BZ155" i="95" s="1"/>
  <c r="CA155" i="95" a="1"/>
  <c r="CA155" i="95" s="1"/>
  <c r="CB155" i="95" a="1"/>
  <c r="CB155" i="95" s="1"/>
  <c r="CC155" i="95" a="1"/>
  <c r="CC155" i="95" s="1"/>
  <c r="CD155" i="95" a="1"/>
  <c r="CD155" i="95" s="1"/>
  <c r="CE155" i="95" a="1"/>
  <c r="CE155" i="95" s="1"/>
  <c r="CF155" i="95" a="1"/>
  <c r="CF155" i="95" s="1"/>
  <c r="CG155" i="95" a="1"/>
  <c r="CG155" i="95" s="1"/>
  <c r="CH155" i="95" a="1"/>
  <c r="CH155" i="95" s="1"/>
  <c r="CI155" i="95" a="1"/>
  <c r="CI155" i="95" s="1"/>
  <c r="CJ155" i="95" a="1"/>
  <c r="CJ155" i="95" s="1"/>
  <c r="CK155" i="95" a="1"/>
  <c r="CK155" i="95" s="1"/>
  <c r="CL155" i="95" a="1"/>
  <c r="CL155" i="95" s="1"/>
  <c r="CM155" i="95" a="1"/>
  <c r="CM155" i="95" s="1"/>
  <c r="CN155" i="95" a="1"/>
  <c r="CN155" i="95" s="1"/>
  <c r="CO155" i="95" a="1"/>
  <c r="CO155" i="95" s="1"/>
  <c r="CP155" i="95" a="1"/>
  <c r="CP155" i="95" s="1"/>
  <c r="CQ155" i="95" a="1"/>
  <c r="CQ155" i="95" s="1"/>
  <c r="CR155" i="95" a="1"/>
  <c r="CR155" i="95" s="1"/>
  <c r="CS155" i="95" a="1"/>
  <c r="CS155" i="95" s="1"/>
  <c r="CT155" i="95" a="1"/>
  <c r="CT155" i="95" s="1"/>
  <c r="CU155" i="95" a="1"/>
  <c r="CU155" i="95" s="1"/>
  <c r="CV155" i="95" a="1"/>
  <c r="CV155" i="95" s="1"/>
  <c r="CW155" i="95" a="1"/>
  <c r="CW155" i="95" s="1"/>
  <c r="CX155" i="95" a="1"/>
  <c r="CX155" i="95" s="1"/>
  <c r="CY155" i="95" a="1"/>
  <c r="CY155" i="95" s="1"/>
  <c r="E156" i="95" a="1"/>
  <c r="E156" i="95" s="1"/>
  <c r="F156" i="95" a="1"/>
  <c r="F156" i="95" s="1"/>
  <c r="G156" i="95" a="1"/>
  <c r="G156" i="95" s="1"/>
  <c r="H156" i="95" a="1"/>
  <c r="H156" i="95" s="1"/>
  <c r="I156" i="95" a="1"/>
  <c r="I156" i="95" s="1"/>
  <c r="J156" i="95" a="1"/>
  <c r="J156" i="95" s="1"/>
  <c r="K156" i="95" a="1"/>
  <c r="K156" i="95" s="1"/>
  <c r="L156" i="95" a="1"/>
  <c r="L156" i="95" s="1"/>
  <c r="M156" i="95" a="1"/>
  <c r="M156" i="95" s="1"/>
  <c r="N156" i="95" a="1"/>
  <c r="N156" i="95" s="1"/>
  <c r="O156" i="95" a="1"/>
  <c r="O156" i="95" s="1"/>
  <c r="P156" i="95" a="1"/>
  <c r="P156" i="95" s="1"/>
  <c r="Q156" i="95" a="1"/>
  <c r="Q156" i="95" s="1"/>
  <c r="R156" i="95" a="1"/>
  <c r="R156" i="95" s="1"/>
  <c r="S156" i="95" a="1"/>
  <c r="S156" i="95" s="1"/>
  <c r="T156" i="95" a="1"/>
  <c r="T156" i="95" s="1"/>
  <c r="U156" i="95" a="1"/>
  <c r="U156" i="95" s="1"/>
  <c r="V156" i="95" a="1"/>
  <c r="V156" i="95" s="1"/>
  <c r="W156" i="95" a="1"/>
  <c r="W156" i="95" s="1"/>
  <c r="X156" i="95" a="1"/>
  <c r="X156" i="95" s="1"/>
  <c r="Y156" i="95" a="1"/>
  <c r="Y156" i="95" s="1"/>
  <c r="Z156" i="95" a="1"/>
  <c r="Z156" i="95" s="1"/>
  <c r="AA156" i="95" a="1"/>
  <c r="AA156" i="95" s="1"/>
  <c r="AB156" i="95" a="1"/>
  <c r="AB156" i="95" s="1"/>
  <c r="AC156" i="95" a="1"/>
  <c r="AC156" i="95" s="1"/>
  <c r="AD156" i="95" a="1"/>
  <c r="AD156" i="95" s="1"/>
  <c r="AE156" i="95" a="1"/>
  <c r="AE156" i="95" s="1"/>
  <c r="AF156" i="95" a="1"/>
  <c r="AF156" i="95" s="1"/>
  <c r="AG156" i="95" a="1"/>
  <c r="AG156" i="95" s="1"/>
  <c r="AH156" i="95" a="1"/>
  <c r="AH156" i="95" s="1"/>
  <c r="AI156" i="95" a="1"/>
  <c r="AI156" i="95" s="1"/>
  <c r="AJ156" i="95" a="1"/>
  <c r="AJ156" i="95" s="1"/>
  <c r="AK156" i="95" a="1"/>
  <c r="AK156" i="95" s="1"/>
  <c r="AL156" i="95" a="1"/>
  <c r="AL156" i="95" s="1"/>
  <c r="AM156" i="95" a="1"/>
  <c r="AM156" i="95" s="1"/>
  <c r="AN156" i="95" a="1"/>
  <c r="AN156" i="95" s="1"/>
  <c r="AO156" i="95" a="1"/>
  <c r="AO156" i="95" s="1"/>
  <c r="AP156" i="95" a="1"/>
  <c r="AP156" i="95" s="1"/>
  <c r="AQ156" i="95" a="1"/>
  <c r="AQ156" i="95" s="1"/>
  <c r="AR156" i="95" a="1"/>
  <c r="AR156" i="95" s="1"/>
  <c r="AS156" i="95" a="1"/>
  <c r="AS156" i="95" s="1"/>
  <c r="AT156" i="95" a="1"/>
  <c r="AT156" i="95" s="1"/>
  <c r="AU156" i="95" a="1"/>
  <c r="AU156" i="95" s="1"/>
  <c r="AV156" i="95" a="1"/>
  <c r="AV156" i="95" s="1"/>
  <c r="AW156" i="95" a="1"/>
  <c r="AW156" i="95" s="1"/>
  <c r="AX156" i="95" a="1"/>
  <c r="AX156" i="95" s="1"/>
  <c r="AY156" i="95" a="1"/>
  <c r="AY156" i="95" s="1"/>
  <c r="AZ156" i="95" a="1"/>
  <c r="AZ156" i="95" s="1"/>
  <c r="BA156" i="95" a="1"/>
  <c r="BA156" i="95" s="1"/>
  <c r="BB156" i="95" a="1"/>
  <c r="BB156" i="95" s="1"/>
  <c r="BC156" i="95" a="1"/>
  <c r="BC156" i="95" s="1"/>
  <c r="BD156" i="95" a="1"/>
  <c r="BD156" i="95" s="1"/>
  <c r="BE156" i="95" a="1"/>
  <c r="BE156" i="95" s="1"/>
  <c r="BF156" i="95" a="1"/>
  <c r="BF156" i="95" s="1"/>
  <c r="BG156" i="95" a="1"/>
  <c r="BG156" i="95" s="1"/>
  <c r="BH156" i="95" a="1"/>
  <c r="BH156" i="95" s="1"/>
  <c r="BI156" i="95" a="1"/>
  <c r="BI156" i="95" s="1"/>
  <c r="BJ156" i="95" a="1"/>
  <c r="BJ156" i="95" s="1"/>
  <c r="BK156" i="95" a="1"/>
  <c r="BK156" i="95" s="1"/>
  <c r="BL156" i="95" a="1"/>
  <c r="BL156" i="95" s="1"/>
  <c r="BM156" i="95" a="1"/>
  <c r="BM156" i="95" s="1"/>
  <c r="BN156" i="95" a="1"/>
  <c r="BN156" i="95" s="1"/>
  <c r="BO156" i="95" a="1"/>
  <c r="BO156" i="95" s="1"/>
  <c r="BP156" i="95" a="1"/>
  <c r="BP156" i="95" s="1"/>
  <c r="BQ156" i="95" a="1"/>
  <c r="BQ156" i="95" s="1"/>
  <c r="BR156" i="95" a="1"/>
  <c r="BR156" i="95" s="1"/>
  <c r="BS156" i="95" a="1"/>
  <c r="BS156" i="95" s="1"/>
  <c r="BT156" i="95" a="1"/>
  <c r="BT156" i="95" s="1"/>
  <c r="BU156" i="95" a="1"/>
  <c r="BU156" i="95" s="1"/>
  <c r="BV156" i="95" a="1"/>
  <c r="BV156" i="95" s="1"/>
  <c r="BW156" i="95" a="1"/>
  <c r="BW156" i="95" s="1"/>
  <c r="BX156" i="95" a="1"/>
  <c r="BX156" i="95" s="1"/>
  <c r="BY156" i="95" a="1"/>
  <c r="BY156" i="95" s="1"/>
  <c r="BZ156" i="95" a="1"/>
  <c r="BZ156" i="95" s="1"/>
  <c r="CA156" i="95" a="1"/>
  <c r="CA156" i="95" s="1"/>
  <c r="CB156" i="95" a="1"/>
  <c r="CB156" i="95" s="1"/>
  <c r="CC156" i="95" a="1"/>
  <c r="CC156" i="95" s="1"/>
  <c r="CD156" i="95" a="1"/>
  <c r="CD156" i="95" s="1"/>
  <c r="CE156" i="95" a="1"/>
  <c r="CE156" i="95" s="1"/>
  <c r="CF156" i="95" a="1"/>
  <c r="CF156" i="95" s="1"/>
  <c r="CG156" i="95" a="1"/>
  <c r="CG156" i="95" s="1"/>
  <c r="CH156" i="95" a="1"/>
  <c r="CH156" i="95" s="1"/>
  <c r="CI156" i="95" a="1"/>
  <c r="CI156" i="95" s="1"/>
  <c r="CJ156" i="95" a="1"/>
  <c r="CJ156" i="95" s="1"/>
  <c r="CK156" i="95" a="1"/>
  <c r="CK156" i="95" s="1"/>
  <c r="CL156" i="95" a="1"/>
  <c r="CL156" i="95" s="1"/>
  <c r="CM156" i="95" a="1"/>
  <c r="CM156" i="95" s="1"/>
  <c r="CN156" i="95" a="1"/>
  <c r="CN156" i="95" s="1"/>
  <c r="CO156" i="95" a="1"/>
  <c r="CO156" i="95" s="1"/>
  <c r="CP156" i="95" a="1"/>
  <c r="CP156" i="95" s="1"/>
  <c r="CQ156" i="95" a="1"/>
  <c r="CQ156" i="95" s="1"/>
  <c r="CR156" i="95" a="1"/>
  <c r="CR156" i="95" s="1"/>
  <c r="CS156" i="95" a="1"/>
  <c r="CS156" i="95" s="1"/>
  <c r="CT156" i="95" a="1"/>
  <c r="CT156" i="95" s="1"/>
  <c r="CU156" i="95" a="1"/>
  <c r="CU156" i="95" s="1"/>
  <c r="CV156" i="95" a="1"/>
  <c r="CV156" i="95" s="1"/>
  <c r="CW156" i="95" a="1"/>
  <c r="CW156" i="95" s="1"/>
  <c r="CX156" i="95" a="1"/>
  <c r="CX156" i="95" s="1"/>
  <c r="CY156" i="95" a="1"/>
  <c r="CY156" i="95" s="1"/>
  <c r="E157" i="95" a="1"/>
  <c r="E157" i="95" s="1"/>
  <c r="F157" i="95" a="1"/>
  <c r="F157" i="95" s="1"/>
  <c r="G157" i="95" a="1"/>
  <c r="G157" i="95" s="1"/>
  <c r="H157" i="95" a="1"/>
  <c r="H157" i="95" s="1"/>
  <c r="I157" i="95" a="1"/>
  <c r="I157" i="95" s="1"/>
  <c r="J157" i="95" a="1"/>
  <c r="J157" i="95" s="1"/>
  <c r="K157" i="95" a="1"/>
  <c r="K157" i="95" s="1"/>
  <c r="L157" i="95" a="1"/>
  <c r="L157" i="95" s="1"/>
  <c r="M157" i="95" a="1"/>
  <c r="M157" i="95" s="1"/>
  <c r="N157" i="95" a="1"/>
  <c r="N157" i="95" s="1"/>
  <c r="O157" i="95" a="1"/>
  <c r="O157" i="95" s="1"/>
  <c r="P157" i="95" a="1"/>
  <c r="P157" i="95" s="1"/>
  <c r="Q157" i="95" a="1"/>
  <c r="Q157" i="95" s="1"/>
  <c r="R157" i="95" a="1"/>
  <c r="R157" i="95" s="1"/>
  <c r="S157" i="95" a="1"/>
  <c r="S157" i="95" s="1"/>
  <c r="T157" i="95" a="1"/>
  <c r="T157" i="95" s="1"/>
  <c r="U157" i="95" a="1"/>
  <c r="U157" i="95" s="1"/>
  <c r="V157" i="95" a="1"/>
  <c r="V157" i="95" s="1"/>
  <c r="W157" i="95" a="1"/>
  <c r="W157" i="95" s="1"/>
  <c r="X157" i="95" a="1"/>
  <c r="X157" i="95" s="1"/>
  <c r="Y157" i="95" a="1"/>
  <c r="Y157" i="95" s="1"/>
  <c r="Z157" i="95" a="1"/>
  <c r="Z157" i="95" s="1"/>
  <c r="AA157" i="95" a="1"/>
  <c r="AA157" i="95" s="1"/>
  <c r="AB157" i="95" a="1"/>
  <c r="AB157" i="95" s="1"/>
  <c r="AC157" i="95" a="1"/>
  <c r="AC157" i="95" s="1"/>
  <c r="AD157" i="95" a="1"/>
  <c r="AD157" i="95" s="1"/>
  <c r="AE157" i="95" a="1"/>
  <c r="AE157" i="95" s="1"/>
  <c r="AF157" i="95" a="1"/>
  <c r="AF157" i="95" s="1"/>
  <c r="AG157" i="95" a="1"/>
  <c r="AG157" i="95" s="1"/>
  <c r="AH157" i="95" a="1"/>
  <c r="AH157" i="95" s="1"/>
  <c r="AI157" i="95" a="1"/>
  <c r="AI157" i="95" s="1"/>
  <c r="AJ157" i="95" a="1"/>
  <c r="AJ157" i="95" s="1"/>
  <c r="AK157" i="95" a="1"/>
  <c r="AK157" i="95" s="1"/>
  <c r="AL157" i="95" a="1"/>
  <c r="AL157" i="95" s="1"/>
  <c r="AM157" i="95" a="1"/>
  <c r="AM157" i="95" s="1"/>
  <c r="AN157" i="95" a="1"/>
  <c r="AN157" i="95" s="1"/>
  <c r="AO157" i="95" a="1"/>
  <c r="AO157" i="95" s="1"/>
  <c r="AP157" i="95" a="1"/>
  <c r="AP157" i="95" s="1"/>
  <c r="AQ157" i="95" a="1"/>
  <c r="AQ157" i="95" s="1"/>
  <c r="AR157" i="95" a="1"/>
  <c r="AR157" i="95" s="1"/>
  <c r="AS157" i="95" a="1"/>
  <c r="AS157" i="95" s="1"/>
  <c r="AT157" i="95" a="1"/>
  <c r="AT157" i="95" s="1"/>
  <c r="AU157" i="95" a="1"/>
  <c r="AU157" i="95" s="1"/>
  <c r="AV157" i="95" a="1"/>
  <c r="AV157" i="95" s="1"/>
  <c r="AW157" i="95" a="1"/>
  <c r="AW157" i="95" s="1"/>
  <c r="AX157" i="95" a="1"/>
  <c r="AX157" i="95" s="1"/>
  <c r="AY157" i="95" a="1"/>
  <c r="AY157" i="95" s="1"/>
  <c r="AZ157" i="95" a="1"/>
  <c r="AZ157" i="95" s="1"/>
  <c r="BA157" i="95" a="1"/>
  <c r="BA157" i="95" s="1"/>
  <c r="BB157" i="95" a="1"/>
  <c r="BB157" i="95" s="1"/>
  <c r="BC157" i="95" a="1"/>
  <c r="BC157" i="95" s="1"/>
  <c r="BD157" i="95" a="1"/>
  <c r="BD157" i="95" s="1"/>
  <c r="BE157" i="95" a="1"/>
  <c r="BE157" i="95" s="1"/>
  <c r="BF157" i="95" a="1"/>
  <c r="BF157" i="95" s="1"/>
  <c r="BG157" i="95" a="1"/>
  <c r="BG157" i="95" s="1"/>
  <c r="BH157" i="95" a="1"/>
  <c r="BH157" i="95" s="1"/>
  <c r="BI157" i="95" a="1"/>
  <c r="BI157" i="95" s="1"/>
  <c r="BJ157" i="95" a="1"/>
  <c r="BJ157" i="95" s="1"/>
  <c r="BK157" i="95" a="1"/>
  <c r="BK157" i="95" s="1"/>
  <c r="BL157" i="95" a="1"/>
  <c r="BL157" i="95" s="1"/>
  <c r="BM157" i="95" a="1"/>
  <c r="BM157" i="95" s="1"/>
  <c r="BN157" i="95" a="1"/>
  <c r="BN157" i="95" s="1"/>
  <c r="BO157" i="95" a="1"/>
  <c r="BO157" i="95" s="1"/>
  <c r="BP157" i="95" a="1"/>
  <c r="BP157" i="95" s="1"/>
  <c r="BQ157" i="95" a="1"/>
  <c r="BQ157" i="95" s="1"/>
  <c r="BR157" i="95" a="1"/>
  <c r="BR157" i="95" s="1"/>
  <c r="BS157" i="95" a="1"/>
  <c r="BS157" i="95" s="1"/>
  <c r="BT157" i="95" a="1"/>
  <c r="BT157" i="95" s="1"/>
  <c r="BU157" i="95" a="1"/>
  <c r="BU157" i="95" s="1"/>
  <c r="BV157" i="95" a="1"/>
  <c r="BV157" i="95" s="1"/>
  <c r="BW157" i="95" a="1"/>
  <c r="BW157" i="95" s="1"/>
  <c r="BX157" i="95" a="1"/>
  <c r="BX157" i="95" s="1"/>
  <c r="BY157" i="95" a="1"/>
  <c r="BY157" i="95" s="1"/>
  <c r="BZ157" i="95" a="1"/>
  <c r="BZ157" i="95" s="1"/>
  <c r="CA157" i="95" a="1"/>
  <c r="CA157" i="95" s="1"/>
  <c r="CB157" i="95" a="1"/>
  <c r="CB157" i="95" s="1"/>
  <c r="CC157" i="95" a="1"/>
  <c r="CC157" i="95" s="1"/>
  <c r="CD157" i="95" a="1"/>
  <c r="CD157" i="95" s="1"/>
  <c r="CE157" i="95" a="1"/>
  <c r="CE157" i="95" s="1"/>
  <c r="CF157" i="95" a="1"/>
  <c r="CF157" i="95" s="1"/>
  <c r="CG157" i="95" a="1"/>
  <c r="CG157" i="95" s="1"/>
  <c r="CH157" i="95" a="1"/>
  <c r="CH157" i="95" s="1"/>
  <c r="CI157" i="95" a="1"/>
  <c r="CI157" i="95" s="1"/>
  <c r="CJ157" i="95" a="1"/>
  <c r="CJ157" i="95" s="1"/>
  <c r="CK157" i="95" a="1"/>
  <c r="CK157" i="95" s="1"/>
  <c r="CL157" i="95" a="1"/>
  <c r="CL157" i="95" s="1"/>
  <c r="CM157" i="95" a="1"/>
  <c r="CM157" i="95" s="1"/>
  <c r="CN157" i="95" a="1"/>
  <c r="CN157" i="95" s="1"/>
  <c r="CO157" i="95" a="1"/>
  <c r="CO157" i="95" s="1"/>
  <c r="CP157" i="95" a="1"/>
  <c r="CP157" i="95" s="1"/>
  <c r="CQ157" i="95" a="1"/>
  <c r="CQ157" i="95" s="1"/>
  <c r="CR157" i="95" a="1"/>
  <c r="CR157" i="95" s="1"/>
  <c r="CS157" i="95" a="1"/>
  <c r="CS157" i="95" s="1"/>
  <c r="CT157" i="95" a="1"/>
  <c r="CT157" i="95" s="1"/>
  <c r="CU157" i="95" a="1"/>
  <c r="CU157" i="95" s="1"/>
  <c r="CV157" i="95" a="1"/>
  <c r="CV157" i="95" s="1"/>
  <c r="CW157" i="95" a="1"/>
  <c r="CW157" i="95" s="1"/>
  <c r="CX157" i="95" a="1"/>
  <c r="CX157" i="95" s="1"/>
  <c r="CY157" i="95" a="1"/>
  <c r="CY157" i="95" s="1"/>
  <c r="E158" i="95" a="1"/>
  <c r="E158" i="95" s="1"/>
  <c r="F158" i="95" a="1"/>
  <c r="F158" i="95" s="1"/>
  <c r="G158" i="95" a="1"/>
  <c r="G158" i="95" s="1"/>
  <c r="H158" i="95" a="1"/>
  <c r="H158" i="95" s="1"/>
  <c r="I158" i="95" a="1"/>
  <c r="I158" i="95" s="1"/>
  <c r="J158" i="95" a="1"/>
  <c r="J158" i="95" s="1"/>
  <c r="K158" i="95" a="1"/>
  <c r="K158" i="95" s="1"/>
  <c r="L158" i="95" a="1"/>
  <c r="L158" i="95" s="1"/>
  <c r="M158" i="95" a="1"/>
  <c r="M158" i="95" s="1"/>
  <c r="N158" i="95" a="1"/>
  <c r="N158" i="95" s="1"/>
  <c r="O158" i="95" a="1"/>
  <c r="O158" i="95" s="1"/>
  <c r="P158" i="95" a="1"/>
  <c r="P158" i="95" s="1"/>
  <c r="Q158" i="95" a="1"/>
  <c r="Q158" i="95" s="1"/>
  <c r="R158" i="95" a="1"/>
  <c r="R158" i="95" s="1"/>
  <c r="S158" i="95" a="1"/>
  <c r="S158" i="95" s="1"/>
  <c r="T158" i="95" a="1"/>
  <c r="T158" i="95" s="1"/>
  <c r="U158" i="95" a="1"/>
  <c r="U158" i="95" s="1"/>
  <c r="V158" i="95" a="1"/>
  <c r="V158" i="95" s="1"/>
  <c r="W158" i="95" a="1"/>
  <c r="W158" i="95" s="1"/>
  <c r="X158" i="95" a="1"/>
  <c r="X158" i="95" s="1"/>
  <c r="Y158" i="95" a="1"/>
  <c r="Y158" i="95" s="1"/>
  <c r="Z158" i="95" a="1"/>
  <c r="Z158" i="95" s="1"/>
  <c r="AA158" i="95" a="1"/>
  <c r="AA158" i="95" s="1"/>
  <c r="AB158" i="95" a="1"/>
  <c r="AB158" i="95" s="1"/>
  <c r="AC158" i="95" a="1"/>
  <c r="AC158" i="95" s="1"/>
  <c r="AD158" i="95" a="1"/>
  <c r="AD158" i="95" s="1"/>
  <c r="AE158" i="95" a="1"/>
  <c r="AE158" i="95" s="1"/>
  <c r="AF158" i="95" a="1"/>
  <c r="AF158" i="95" s="1"/>
  <c r="AG158" i="95" a="1"/>
  <c r="AG158" i="95" s="1"/>
  <c r="AH158" i="95" a="1"/>
  <c r="AH158" i="95" s="1"/>
  <c r="AI158" i="95" a="1"/>
  <c r="AI158" i="95" s="1"/>
  <c r="AJ158" i="95" a="1"/>
  <c r="AJ158" i="95" s="1"/>
  <c r="AK158" i="95" a="1"/>
  <c r="AK158" i="95" s="1"/>
  <c r="AL158" i="95" a="1"/>
  <c r="AL158" i="95" s="1"/>
  <c r="AM158" i="95" a="1"/>
  <c r="AM158" i="95" s="1"/>
  <c r="AN158" i="95" a="1"/>
  <c r="AN158" i="95" s="1"/>
  <c r="AO158" i="95" a="1"/>
  <c r="AO158" i="95" s="1"/>
  <c r="AP158" i="95" a="1"/>
  <c r="AP158" i="95" s="1"/>
  <c r="AQ158" i="95" a="1"/>
  <c r="AQ158" i="95" s="1"/>
  <c r="AR158" i="95" a="1"/>
  <c r="AR158" i="95" s="1"/>
  <c r="AS158" i="95" a="1"/>
  <c r="AS158" i="95" s="1"/>
  <c r="AT158" i="95" a="1"/>
  <c r="AT158" i="95" s="1"/>
  <c r="AU158" i="95" a="1"/>
  <c r="AU158" i="95" s="1"/>
  <c r="AV158" i="95" a="1"/>
  <c r="AV158" i="95" s="1"/>
  <c r="AW158" i="95" a="1"/>
  <c r="AW158" i="95" s="1"/>
  <c r="AX158" i="95" a="1"/>
  <c r="AX158" i="95" s="1"/>
  <c r="AY158" i="95" a="1"/>
  <c r="AY158" i="95" s="1"/>
  <c r="AZ158" i="95" a="1"/>
  <c r="AZ158" i="95" s="1"/>
  <c r="BA158" i="95" a="1"/>
  <c r="BA158" i="95" s="1"/>
  <c r="BB158" i="95" a="1"/>
  <c r="BB158" i="95" s="1"/>
  <c r="BC158" i="95" a="1"/>
  <c r="BC158" i="95" s="1"/>
  <c r="BD158" i="95" a="1"/>
  <c r="BD158" i="95" s="1"/>
  <c r="BE158" i="95" a="1"/>
  <c r="BE158" i="95" s="1"/>
  <c r="BF158" i="95" a="1"/>
  <c r="BF158" i="95" s="1"/>
  <c r="BG158" i="95" a="1"/>
  <c r="BG158" i="95" s="1"/>
  <c r="BH158" i="95" a="1"/>
  <c r="BH158" i="95" s="1"/>
  <c r="BI158" i="95" a="1"/>
  <c r="BI158" i="95" s="1"/>
  <c r="BJ158" i="95" a="1"/>
  <c r="BJ158" i="95" s="1"/>
  <c r="BK158" i="95" a="1"/>
  <c r="BK158" i="95" s="1"/>
  <c r="BL158" i="95" a="1"/>
  <c r="BL158" i="95" s="1"/>
  <c r="BM158" i="95" a="1"/>
  <c r="BM158" i="95" s="1"/>
  <c r="BN158" i="95" a="1"/>
  <c r="BN158" i="95" s="1"/>
  <c r="BO158" i="95" a="1"/>
  <c r="BO158" i="95" s="1"/>
  <c r="BP158" i="95" a="1"/>
  <c r="BP158" i="95" s="1"/>
  <c r="BQ158" i="95" a="1"/>
  <c r="BQ158" i="95" s="1"/>
  <c r="BR158" i="95" a="1"/>
  <c r="BR158" i="95" s="1"/>
  <c r="BS158" i="95" a="1"/>
  <c r="BS158" i="95" s="1"/>
  <c r="BT158" i="95" a="1"/>
  <c r="BT158" i="95" s="1"/>
  <c r="BU158" i="95" a="1"/>
  <c r="BU158" i="95" s="1"/>
  <c r="BV158" i="95" a="1"/>
  <c r="BV158" i="95" s="1"/>
  <c r="BW158" i="95" a="1"/>
  <c r="BW158" i="95" s="1"/>
  <c r="BX158" i="95" a="1"/>
  <c r="BX158" i="95" s="1"/>
  <c r="BY158" i="95" a="1"/>
  <c r="BY158" i="95" s="1"/>
  <c r="BZ158" i="95" a="1"/>
  <c r="BZ158" i="95" s="1"/>
  <c r="CA158" i="95" a="1"/>
  <c r="CA158" i="95" s="1"/>
  <c r="CB158" i="95" a="1"/>
  <c r="CB158" i="95" s="1"/>
  <c r="CC158" i="95" a="1"/>
  <c r="CC158" i="95" s="1"/>
  <c r="CD158" i="95" a="1"/>
  <c r="CD158" i="95" s="1"/>
  <c r="CE158" i="95" a="1"/>
  <c r="CE158" i="95" s="1"/>
  <c r="CF158" i="95" a="1"/>
  <c r="CF158" i="95" s="1"/>
  <c r="CG158" i="95" a="1"/>
  <c r="CG158" i="95" s="1"/>
  <c r="CH158" i="95" a="1"/>
  <c r="CH158" i="95" s="1"/>
  <c r="CI158" i="95" a="1"/>
  <c r="CI158" i="95" s="1"/>
  <c r="CJ158" i="95" a="1"/>
  <c r="CJ158" i="95" s="1"/>
  <c r="CK158" i="95" a="1"/>
  <c r="CK158" i="95" s="1"/>
  <c r="CL158" i="95" a="1"/>
  <c r="CL158" i="95" s="1"/>
  <c r="CM158" i="95" a="1"/>
  <c r="CM158" i="95" s="1"/>
  <c r="CN158" i="95" a="1"/>
  <c r="CN158" i="95" s="1"/>
  <c r="CO158" i="95" a="1"/>
  <c r="CO158" i="95" s="1"/>
  <c r="CP158" i="95" a="1"/>
  <c r="CP158" i="95" s="1"/>
  <c r="CQ158" i="95" a="1"/>
  <c r="CQ158" i="95" s="1"/>
  <c r="CR158" i="95" a="1"/>
  <c r="CR158" i="95" s="1"/>
  <c r="CS158" i="95" a="1"/>
  <c r="CS158" i="95" s="1"/>
  <c r="CT158" i="95" a="1"/>
  <c r="CT158" i="95" s="1"/>
  <c r="CU158" i="95" a="1"/>
  <c r="CU158" i="95" s="1"/>
  <c r="CV158" i="95" a="1"/>
  <c r="CV158" i="95" s="1"/>
  <c r="CW158" i="95" a="1"/>
  <c r="CW158" i="95" s="1"/>
  <c r="CX158" i="95" a="1"/>
  <c r="CX158" i="95" s="1"/>
  <c r="CY158" i="95" a="1"/>
  <c r="CY158" i="95" s="1"/>
  <c r="E159" i="95" a="1"/>
  <c r="E159" i="95" s="1"/>
  <c r="F159" i="95" a="1"/>
  <c r="F159" i="95" s="1"/>
  <c r="G159" i="95" a="1"/>
  <c r="G159" i="95" s="1"/>
  <c r="H159" i="95" a="1"/>
  <c r="H159" i="95" s="1"/>
  <c r="I159" i="95" a="1"/>
  <c r="I159" i="95" s="1"/>
  <c r="J159" i="95" a="1"/>
  <c r="J159" i="95" s="1"/>
  <c r="K159" i="95" a="1"/>
  <c r="K159" i="95" s="1"/>
  <c r="L159" i="95" a="1"/>
  <c r="L159" i="95" s="1"/>
  <c r="M159" i="95" a="1"/>
  <c r="M159" i="95" s="1"/>
  <c r="N159" i="95" a="1"/>
  <c r="N159" i="95" s="1"/>
  <c r="O159" i="95" a="1"/>
  <c r="O159" i="95" s="1"/>
  <c r="P159" i="95" a="1"/>
  <c r="P159" i="95" s="1"/>
  <c r="Q159" i="95" a="1"/>
  <c r="Q159" i="95" s="1"/>
  <c r="R159" i="95" a="1"/>
  <c r="R159" i="95" s="1"/>
  <c r="S159" i="95" a="1"/>
  <c r="S159" i="95" s="1"/>
  <c r="T159" i="95" a="1"/>
  <c r="T159" i="95" s="1"/>
  <c r="U159" i="95" a="1"/>
  <c r="U159" i="95" s="1"/>
  <c r="V159" i="95" a="1"/>
  <c r="V159" i="95" s="1"/>
  <c r="W159" i="95" a="1"/>
  <c r="W159" i="95" s="1"/>
  <c r="X159" i="95" a="1"/>
  <c r="X159" i="95" s="1"/>
  <c r="Y159" i="95" a="1"/>
  <c r="Y159" i="95" s="1"/>
  <c r="Z159" i="95" a="1"/>
  <c r="Z159" i="95" s="1"/>
  <c r="AA159" i="95" a="1"/>
  <c r="AA159" i="95" s="1"/>
  <c r="AB159" i="95" a="1"/>
  <c r="AB159" i="95" s="1"/>
  <c r="AC159" i="95" a="1"/>
  <c r="AC159" i="95" s="1"/>
  <c r="AD159" i="95" a="1"/>
  <c r="AD159" i="95" s="1"/>
  <c r="AE159" i="95" a="1"/>
  <c r="AE159" i="95" s="1"/>
  <c r="AF159" i="95" a="1"/>
  <c r="AF159" i="95" s="1"/>
  <c r="AG159" i="95" a="1"/>
  <c r="AG159" i="95" s="1"/>
  <c r="AH159" i="95" a="1"/>
  <c r="AH159" i="95" s="1"/>
  <c r="AI159" i="95" a="1"/>
  <c r="AI159" i="95" s="1"/>
  <c r="AJ159" i="95" a="1"/>
  <c r="AJ159" i="95" s="1"/>
  <c r="AK159" i="95" a="1"/>
  <c r="AK159" i="95" s="1"/>
  <c r="AL159" i="95" a="1"/>
  <c r="AL159" i="95" s="1"/>
  <c r="AM159" i="95" a="1"/>
  <c r="AM159" i="95" s="1"/>
  <c r="AN159" i="95" a="1"/>
  <c r="AN159" i="95" s="1"/>
  <c r="AO159" i="95" a="1"/>
  <c r="AO159" i="95" s="1"/>
  <c r="AP159" i="95" a="1"/>
  <c r="AP159" i="95" s="1"/>
  <c r="AQ159" i="95" a="1"/>
  <c r="AQ159" i="95" s="1"/>
  <c r="AR159" i="95" a="1"/>
  <c r="AR159" i="95" s="1"/>
  <c r="AS159" i="95" a="1"/>
  <c r="AS159" i="95" s="1"/>
  <c r="AT159" i="95" a="1"/>
  <c r="AT159" i="95" s="1"/>
  <c r="AU159" i="95" a="1"/>
  <c r="AU159" i="95" s="1"/>
  <c r="AV159" i="95" a="1"/>
  <c r="AV159" i="95" s="1"/>
  <c r="AW159" i="95" a="1"/>
  <c r="AW159" i="95" s="1"/>
  <c r="AX159" i="95" a="1"/>
  <c r="AX159" i="95" s="1"/>
  <c r="AY159" i="95" a="1"/>
  <c r="AY159" i="95" s="1"/>
  <c r="AZ159" i="95" a="1"/>
  <c r="AZ159" i="95" s="1"/>
  <c r="BA159" i="95" a="1"/>
  <c r="BA159" i="95" s="1"/>
  <c r="BB159" i="95" a="1"/>
  <c r="BB159" i="95" s="1"/>
  <c r="BC159" i="95" a="1"/>
  <c r="BC159" i="95" s="1"/>
  <c r="BD159" i="95" a="1"/>
  <c r="BD159" i="95" s="1"/>
  <c r="BE159" i="95" a="1"/>
  <c r="BE159" i="95" s="1"/>
  <c r="BF159" i="95" a="1"/>
  <c r="BF159" i="95" s="1"/>
  <c r="BG159" i="95" a="1"/>
  <c r="BG159" i="95" s="1"/>
  <c r="BH159" i="95" a="1"/>
  <c r="BH159" i="95" s="1"/>
  <c r="BI159" i="95" a="1"/>
  <c r="BI159" i="95" s="1"/>
  <c r="BJ159" i="95" a="1"/>
  <c r="BJ159" i="95" s="1"/>
  <c r="BK159" i="95" a="1"/>
  <c r="BK159" i="95" s="1"/>
  <c r="BL159" i="95" a="1"/>
  <c r="BL159" i="95" s="1"/>
  <c r="BM159" i="95" a="1"/>
  <c r="BM159" i="95" s="1"/>
  <c r="BN159" i="95" a="1"/>
  <c r="BN159" i="95" s="1"/>
  <c r="BO159" i="95" a="1"/>
  <c r="BO159" i="95" s="1"/>
  <c r="BP159" i="95" a="1"/>
  <c r="BP159" i="95" s="1"/>
  <c r="BQ159" i="95" a="1"/>
  <c r="BQ159" i="95" s="1"/>
  <c r="BR159" i="95" a="1"/>
  <c r="BR159" i="95" s="1"/>
  <c r="BS159" i="95" a="1"/>
  <c r="BS159" i="95" s="1"/>
  <c r="BT159" i="95" a="1"/>
  <c r="BT159" i="95" s="1"/>
  <c r="BU159" i="95" a="1"/>
  <c r="BU159" i="95" s="1"/>
  <c r="BV159" i="95" a="1"/>
  <c r="BV159" i="95" s="1"/>
  <c r="BW159" i="95" a="1"/>
  <c r="BW159" i="95" s="1"/>
  <c r="BX159" i="95" a="1"/>
  <c r="BX159" i="95" s="1"/>
  <c r="BY159" i="95" a="1"/>
  <c r="BY159" i="95" s="1"/>
  <c r="BZ159" i="95" a="1"/>
  <c r="BZ159" i="95" s="1"/>
  <c r="CA159" i="95" a="1"/>
  <c r="CA159" i="95" s="1"/>
  <c r="CB159" i="95" a="1"/>
  <c r="CB159" i="95" s="1"/>
  <c r="CC159" i="95" a="1"/>
  <c r="CC159" i="95" s="1"/>
  <c r="CD159" i="95" a="1"/>
  <c r="CD159" i="95" s="1"/>
  <c r="CE159" i="95" a="1"/>
  <c r="CE159" i="95" s="1"/>
  <c r="CF159" i="95" a="1"/>
  <c r="CF159" i="95" s="1"/>
  <c r="CG159" i="95" a="1"/>
  <c r="CG159" i="95" s="1"/>
  <c r="CH159" i="95" a="1"/>
  <c r="CH159" i="95" s="1"/>
  <c r="CI159" i="95" a="1"/>
  <c r="CI159" i="95" s="1"/>
  <c r="CJ159" i="95" a="1"/>
  <c r="CJ159" i="95" s="1"/>
  <c r="CK159" i="95" a="1"/>
  <c r="CK159" i="95" s="1"/>
  <c r="CL159" i="95" a="1"/>
  <c r="CL159" i="95" s="1"/>
  <c r="CM159" i="95" a="1"/>
  <c r="CM159" i="95" s="1"/>
  <c r="CN159" i="95" a="1"/>
  <c r="CN159" i="95" s="1"/>
  <c r="CO159" i="95" a="1"/>
  <c r="CO159" i="95" s="1"/>
  <c r="CP159" i="95" a="1"/>
  <c r="CP159" i="95" s="1"/>
  <c r="CQ159" i="95" a="1"/>
  <c r="CQ159" i="95" s="1"/>
  <c r="CR159" i="95" a="1"/>
  <c r="CR159" i="95" s="1"/>
  <c r="CS159" i="95" a="1"/>
  <c r="CS159" i="95" s="1"/>
  <c r="CT159" i="95" a="1"/>
  <c r="CT159" i="95" s="1"/>
  <c r="CU159" i="95" a="1"/>
  <c r="CU159" i="95" s="1"/>
  <c r="CV159" i="95" a="1"/>
  <c r="CV159" i="95" s="1"/>
  <c r="CW159" i="95" a="1"/>
  <c r="CW159" i="95" s="1"/>
  <c r="CX159" i="95" a="1"/>
  <c r="CX159" i="95" s="1"/>
  <c r="CY159" i="95" a="1"/>
  <c r="CY159" i="95" s="1"/>
  <c r="E160" i="95" a="1"/>
  <c r="E160" i="95" s="1"/>
  <c r="F160" i="95" a="1"/>
  <c r="F160" i="95" s="1"/>
  <c r="G160" i="95" a="1"/>
  <c r="G160" i="95" s="1"/>
  <c r="H160" i="95" a="1"/>
  <c r="H160" i="95" s="1"/>
  <c r="I160" i="95" a="1"/>
  <c r="I160" i="95" s="1"/>
  <c r="J160" i="95" a="1"/>
  <c r="J160" i="95" s="1"/>
  <c r="K160" i="95" a="1"/>
  <c r="K160" i="95" s="1"/>
  <c r="L160" i="95" a="1"/>
  <c r="L160" i="95" s="1"/>
  <c r="M160" i="95" a="1"/>
  <c r="M160" i="95" s="1"/>
  <c r="N160" i="95" a="1"/>
  <c r="N160" i="95" s="1"/>
  <c r="O160" i="95" a="1"/>
  <c r="O160" i="95" s="1"/>
  <c r="P160" i="95" a="1"/>
  <c r="P160" i="95" s="1"/>
  <c r="Q160" i="95" a="1"/>
  <c r="Q160" i="95" s="1"/>
  <c r="R160" i="95" a="1"/>
  <c r="R160" i="95" s="1"/>
  <c r="S160" i="95" a="1"/>
  <c r="S160" i="95" s="1"/>
  <c r="T160" i="95" a="1"/>
  <c r="T160" i="95" s="1"/>
  <c r="U160" i="95" a="1"/>
  <c r="U160" i="95" s="1"/>
  <c r="V160" i="95" a="1"/>
  <c r="V160" i="95" s="1"/>
  <c r="W160" i="95" a="1"/>
  <c r="W160" i="95" s="1"/>
  <c r="X160" i="95" a="1"/>
  <c r="X160" i="95" s="1"/>
  <c r="Y160" i="95" a="1"/>
  <c r="Y160" i="95" s="1"/>
  <c r="Z160" i="95" a="1"/>
  <c r="Z160" i="95" s="1"/>
  <c r="AA160" i="95" a="1"/>
  <c r="AA160" i="95" s="1"/>
  <c r="AB160" i="95" a="1"/>
  <c r="AB160" i="95" s="1"/>
  <c r="AC160" i="95" a="1"/>
  <c r="AC160" i="95" s="1"/>
  <c r="AD160" i="95" a="1"/>
  <c r="AD160" i="95" s="1"/>
  <c r="AE160" i="95" a="1"/>
  <c r="AE160" i="95" s="1"/>
  <c r="AF160" i="95" a="1"/>
  <c r="AF160" i="95" s="1"/>
  <c r="AG160" i="95" a="1"/>
  <c r="AG160" i="95" s="1"/>
  <c r="AH160" i="95" a="1"/>
  <c r="AH160" i="95" s="1"/>
  <c r="AI160" i="95" a="1"/>
  <c r="AI160" i="95" s="1"/>
  <c r="AJ160" i="95" a="1"/>
  <c r="AJ160" i="95" s="1"/>
  <c r="AK160" i="95" a="1"/>
  <c r="AK160" i="95" s="1"/>
  <c r="AL160" i="95" a="1"/>
  <c r="AL160" i="95" s="1"/>
  <c r="AM160" i="95" a="1"/>
  <c r="AM160" i="95" s="1"/>
  <c r="AN160" i="95" a="1"/>
  <c r="AN160" i="95" s="1"/>
  <c r="AO160" i="95" a="1"/>
  <c r="AO160" i="95" s="1"/>
  <c r="AP160" i="95" a="1"/>
  <c r="AP160" i="95" s="1"/>
  <c r="AQ160" i="95" a="1"/>
  <c r="AQ160" i="95" s="1"/>
  <c r="AR160" i="95" a="1"/>
  <c r="AR160" i="95" s="1"/>
  <c r="AS160" i="95" a="1"/>
  <c r="AS160" i="95" s="1"/>
  <c r="AT160" i="95" a="1"/>
  <c r="AT160" i="95" s="1"/>
  <c r="AU160" i="95" a="1"/>
  <c r="AU160" i="95" s="1"/>
  <c r="AV160" i="95" a="1"/>
  <c r="AV160" i="95" s="1"/>
  <c r="AW160" i="95" a="1"/>
  <c r="AW160" i="95" s="1"/>
  <c r="AX160" i="95" a="1"/>
  <c r="AX160" i="95" s="1"/>
  <c r="AY160" i="95" a="1"/>
  <c r="AY160" i="95" s="1"/>
  <c r="AZ160" i="95" a="1"/>
  <c r="AZ160" i="95" s="1"/>
  <c r="BA160" i="95" a="1"/>
  <c r="BA160" i="95" s="1"/>
  <c r="BB160" i="95" a="1"/>
  <c r="BB160" i="95" s="1"/>
  <c r="BC160" i="95" a="1"/>
  <c r="BC160" i="95" s="1"/>
  <c r="BD160" i="95" a="1"/>
  <c r="BD160" i="95" s="1"/>
  <c r="BE160" i="95" a="1"/>
  <c r="BE160" i="95" s="1"/>
  <c r="BF160" i="95" a="1"/>
  <c r="BF160" i="95" s="1"/>
  <c r="BG160" i="95" a="1"/>
  <c r="BG160" i="95" s="1"/>
  <c r="BH160" i="95" a="1"/>
  <c r="BH160" i="95" s="1"/>
  <c r="BI160" i="95" a="1"/>
  <c r="BI160" i="95" s="1"/>
  <c r="BJ160" i="95" a="1"/>
  <c r="BJ160" i="95" s="1"/>
  <c r="BK160" i="95" a="1"/>
  <c r="BK160" i="95" s="1"/>
  <c r="BL160" i="95" a="1"/>
  <c r="BL160" i="95" s="1"/>
  <c r="BM160" i="95" a="1"/>
  <c r="BM160" i="95" s="1"/>
  <c r="BN160" i="95" a="1"/>
  <c r="BN160" i="95" s="1"/>
  <c r="BO160" i="95" a="1"/>
  <c r="BO160" i="95" s="1"/>
  <c r="BP160" i="95" a="1"/>
  <c r="BP160" i="95" s="1"/>
  <c r="BQ160" i="95" a="1"/>
  <c r="BQ160" i="95" s="1"/>
  <c r="BR160" i="95" a="1"/>
  <c r="BR160" i="95" s="1"/>
  <c r="BS160" i="95" a="1"/>
  <c r="BS160" i="95" s="1"/>
  <c r="BT160" i="95" a="1"/>
  <c r="BT160" i="95" s="1"/>
  <c r="BU160" i="95" a="1"/>
  <c r="BU160" i="95" s="1"/>
  <c r="BV160" i="95" a="1"/>
  <c r="BV160" i="95" s="1"/>
  <c r="BW160" i="95" a="1"/>
  <c r="BW160" i="95" s="1"/>
  <c r="BX160" i="95" a="1"/>
  <c r="BX160" i="95" s="1"/>
  <c r="BY160" i="95" a="1"/>
  <c r="BY160" i="95" s="1"/>
  <c r="BZ160" i="95" a="1"/>
  <c r="BZ160" i="95" s="1"/>
  <c r="CA160" i="95" a="1"/>
  <c r="CA160" i="95" s="1"/>
  <c r="CB160" i="95" a="1"/>
  <c r="CB160" i="95" s="1"/>
  <c r="CC160" i="95" a="1"/>
  <c r="CC160" i="95" s="1"/>
  <c r="CD160" i="95" a="1"/>
  <c r="CD160" i="95" s="1"/>
  <c r="CE160" i="95" a="1"/>
  <c r="CE160" i="95" s="1"/>
  <c r="CF160" i="95" a="1"/>
  <c r="CF160" i="95" s="1"/>
  <c r="CG160" i="95" a="1"/>
  <c r="CG160" i="95" s="1"/>
  <c r="CH160" i="95" a="1"/>
  <c r="CH160" i="95" s="1"/>
  <c r="CI160" i="95" a="1"/>
  <c r="CI160" i="95" s="1"/>
  <c r="CJ160" i="95" a="1"/>
  <c r="CJ160" i="95" s="1"/>
  <c r="CK160" i="95" a="1"/>
  <c r="CK160" i="95" s="1"/>
  <c r="CL160" i="95" a="1"/>
  <c r="CL160" i="95" s="1"/>
  <c r="CM160" i="95" a="1"/>
  <c r="CM160" i="95" s="1"/>
  <c r="CN160" i="95" a="1"/>
  <c r="CN160" i="95" s="1"/>
  <c r="CO160" i="95" a="1"/>
  <c r="CO160" i="95" s="1"/>
  <c r="CP160" i="95" a="1"/>
  <c r="CP160" i="95" s="1"/>
  <c r="CQ160" i="95" a="1"/>
  <c r="CQ160" i="95" s="1"/>
  <c r="CR160" i="95" a="1"/>
  <c r="CR160" i="95" s="1"/>
  <c r="CS160" i="95" a="1"/>
  <c r="CS160" i="95" s="1"/>
  <c r="CT160" i="95" a="1"/>
  <c r="CT160" i="95" s="1"/>
  <c r="CU160" i="95" a="1"/>
  <c r="CU160" i="95" s="1"/>
  <c r="CV160" i="95" a="1"/>
  <c r="CV160" i="95" s="1"/>
  <c r="CW160" i="95" a="1"/>
  <c r="CW160" i="95" s="1"/>
  <c r="CX160" i="95" a="1"/>
  <c r="CX160" i="95" s="1"/>
  <c r="CY160" i="95" a="1"/>
  <c r="CY160" i="95" s="1"/>
  <c r="E161" i="95" a="1"/>
  <c r="E161" i="95" s="1"/>
  <c r="F161" i="95" a="1"/>
  <c r="F161" i="95" s="1"/>
  <c r="G161" i="95" a="1"/>
  <c r="G161" i="95" s="1"/>
  <c r="H161" i="95" a="1"/>
  <c r="H161" i="95" s="1"/>
  <c r="I161" i="95" a="1"/>
  <c r="I161" i="95" s="1"/>
  <c r="J161" i="95" a="1"/>
  <c r="J161" i="95" s="1"/>
  <c r="K161" i="95" a="1"/>
  <c r="K161" i="95" s="1"/>
  <c r="L161" i="95" a="1"/>
  <c r="L161" i="95" s="1"/>
  <c r="M161" i="95" a="1"/>
  <c r="M161" i="95" s="1"/>
  <c r="N161" i="95" a="1"/>
  <c r="N161" i="95" s="1"/>
  <c r="O161" i="95" a="1"/>
  <c r="O161" i="95" s="1"/>
  <c r="P161" i="95" a="1"/>
  <c r="P161" i="95" s="1"/>
  <c r="Q161" i="95" a="1"/>
  <c r="Q161" i="95" s="1"/>
  <c r="R161" i="95" a="1"/>
  <c r="R161" i="95" s="1"/>
  <c r="S161" i="95" a="1"/>
  <c r="S161" i="95" s="1"/>
  <c r="T161" i="95" a="1"/>
  <c r="T161" i="95" s="1"/>
  <c r="U161" i="95" a="1"/>
  <c r="U161" i="95" s="1"/>
  <c r="V161" i="95" a="1"/>
  <c r="V161" i="95" s="1"/>
  <c r="W161" i="95" a="1"/>
  <c r="W161" i="95" s="1"/>
  <c r="X161" i="95" a="1"/>
  <c r="X161" i="95" s="1"/>
  <c r="Y161" i="95" a="1"/>
  <c r="Y161" i="95" s="1"/>
  <c r="Z161" i="95" a="1"/>
  <c r="Z161" i="95" s="1"/>
  <c r="AA161" i="95" a="1"/>
  <c r="AA161" i="95" s="1"/>
  <c r="AB161" i="95" a="1"/>
  <c r="AB161" i="95" s="1"/>
  <c r="AC161" i="95" a="1"/>
  <c r="AC161" i="95" s="1"/>
  <c r="AD161" i="95" a="1"/>
  <c r="AD161" i="95" s="1"/>
  <c r="AE161" i="95" a="1"/>
  <c r="AE161" i="95" s="1"/>
  <c r="AF161" i="95" a="1"/>
  <c r="AF161" i="95" s="1"/>
  <c r="AG161" i="95" a="1"/>
  <c r="AG161" i="95" s="1"/>
  <c r="AH161" i="95" a="1"/>
  <c r="AH161" i="95" s="1"/>
  <c r="AI161" i="95" a="1"/>
  <c r="AI161" i="95" s="1"/>
  <c r="AJ161" i="95" a="1"/>
  <c r="AJ161" i="95" s="1"/>
  <c r="AK161" i="95" a="1"/>
  <c r="AK161" i="95" s="1"/>
  <c r="AL161" i="95" a="1"/>
  <c r="AL161" i="95" s="1"/>
  <c r="AM161" i="95" a="1"/>
  <c r="AM161" i="95" s="1"/>
  <c r="AN161" i="95" a="1"/>
  <c r="AN161" i="95" s="1"/>
  <c r="AO161" i="95" a="1"/>
  <c r="AO161" i="95" s="1"/>
  <c r="AP161" i="95" a="1"/>
  <c r="AP161" i="95" s="1"/>
  <c r="AQ161" i="95" a="1"/>
  <c r="AQ161" i="95" s="1"/>
  <c r="AR161" i="95" a="1"/>
  <c r="AR161" i="95" s="1"/>
  <c r="AS161" i="95" a="1"/>
  <c r="AS161" i="95" s="1"/>
  <c r="AT161" i="95" a="1"/>
  <c r="AT161" i="95" s="1"/>
  <c r="AU161" i="95" a="1"/>
  <c r="AU161" i="95" s="1"/>
  <c r="AV161" i="95" a="1"/>
  <c r="AV161" i="95" s="1"/>
  <c r="AW161" i="95" a="1"/>
  <c r="AW161" i="95" s="1"/>
  <c r="AX161" i="95" a="1"/>
  <c r="AX161" i="95" s="1"/>
  <c r="AY161" i="95" a="1"/>
  <c r="AY161" i="95" s="1"/>
  <c r="AZ161" i="95" a="1"/>
  <c r="AZ161" i="95" s="1"/>
  <c r="BA161" i="95" a="1"/>
  <c r="BA161" i="95" s="1"/>
  <c r="BB161" i="95" a="1"/>
  <c r="BB161" i="95" s="1"/>
  <c r="BC161" i="95" a="1"/>
  <c r="BC161" i="95" s="1"/>
  <c r="BD161" i="95" a="1"/>
  <c r="BD161" i="95" s="1"/>
  <c r="BE161" i="95" a="1"/>
  <c r="BE161" i="95" s="1"/>
  <c r="BF161" i="95" a="1"/>
  <c r="BF161" i="95" s="1"/>
  <c r="BG161" i="95" a="1"/>
  <c r="BG161" i="95" s="1"/>
  <c r="BH161" i="95" a="1"/>
  <c r="BH161" i="95" s="1"/>
  <c r="BI161" i="95" a="1"/>
  <c r="BI161" i="95" s="1"/>
  <c r="BJ161" i="95" a="1"/>
  <c r="BJ161" i="95" s="1"/>
  <c r="BK161" i="95" a="1"/>
  <c r="BK161" i="95" s="1"/>
  <c r="BL161" i="95" a="1"/>
  <c r="BL161" i="95" s="1"/>
  <c r="BM161" i="95" a="1"/>
  <c r="BM161" i="95" s="1"/>
  <c r="BN161" i="95" a="1"/>
  <c r="BN161" i="95" s="1"/>
  <c r="BO161" i="95" a="1"/>
  <c r="BO161" i="95" s="1"/>
  <c r="BP161" i="95" a="1"/>
  <c r="BP161" i="95" s="1"/>
  <c r="BQ161" i="95" a="1"/>
  <c r="BQ161" i="95" s="1"/>
  <c r="BR161" i="95" a="1"/>
  <c r="BR161" i="95" s="1"/>
  <c r="BS161" i="95" a="1"/>
  <c r="BS161" i="95" s="1"/>
  <c r="BT161" i="95" a="1"/>
  <c r="BT161" i="95" s="1"/>
  <c r="BU161" i="95" a="1"/>
  <c r="BU161" i="95" s="1"/>
  <c r="BV161" i="95" a="1"/>
  <c r="BV161" i="95" s="1"/>
  <c r="BW161" i="95" a="1"/>
  <c r="BW161" i="95" s="1"/>
  <c r="BX161" i="95" a="1"/>
  <c r="BX161" i="95" s="1"/>
  <c r="BY161" i="95" a="1"/>
  <c r="BY161" i="95" s="1"/>
  <c r="BZ161" i="95" a="1"/>
  <c r="BZ161" i="95" s="1"/>
  <c r="CA161" i="95" a="1"/>
  <c r="CA161" i="95" s="1"/>
  <c r="CB161" i="95" a="1"/>
  <c r="CB161" i="95" s="1"/>
  <c r="CC161" i="95" a="1"/>
  <c r="CC161" i="95" s="1"/>
  <c r="CD161" i="95" a="1"/>
  <c r="CD161" i="95" s="1"/>
  <c r="CE161" i="95" a="1"/>
  <c r="CE161" i="95" s="1"/>
  <c r="CF161" i="95" a="1"/>
  <c r="CF161" i="95" s="1"/>
  <c r="CG161" i="95" a="1"/>
  <c r="CG161" i="95" s="1"/>
  <c r="CH161" i="95" a="1"/>
  <c r="CH161" i="95" s="1"/>
  <c r="CI161" i="95" a="1"/>
  <c r="CI161" i="95" s="1"/>
  <c r="CJ161" i="95" a="1"/>
  <c r="CJ161" i="95" s="1"/>
  <c r="CK161" i="95" a="1"/>
  <c r="CK161" i="95" s="1"/>
  <c r="CL161" i="95" a="1"/>
  <c r="CL161" i="95" s="1"/>
  <c r="CM161" i="95" a="1"/>
  <c r="CM161" i="95" s="1"/>
  <c r="CN161" i="95" a="1"/>
  <c r="CN161" i="95" s="1"/>
  <c r="CO161" i="95" a="1"/>
  <c r="CO161" i="95" s="1"/>
  <c r="CP161" i="95" a="1"/>
  <c r="CP161" i="95" s="1"/>
  <c r="CQ161" i="95" a="1"/>
  <c r="CQ161" i="95" s="1"/>
  <c r="CR161" i="95" a="1"/>
  <c r="CR161" i="95" s="1"/>
  <c r="CS161" i="95" a="1"/>
  <c r="CS161" i="95" s="1"/>
  <c r="CT161" i="95" a="1"/>
  <c r="CT161" i="95" s="1"/>
  <c r="CU161" i="95" a="1"/>
  <c r="CU161" i="95" s="1"/>
  <c r="CV161" i="95" a="1"/>
  <c r="CV161" i="95" s="1"/>
  <c r="CW161" i="95" a="1"/>
  <c r="CW161" i="95" s="1"/>
  <c r="CX161" i="95" a="1"/>
  <c r="CX161" i="95" s="1"/>
  <c r="CY161" i="95" a="1"/>
  <c r="CY161" i="95" s="1"/>
  <c r="E162" i="95" a="1"/>
  <c r="E162" i="95" s="1"/>
  <c r="F162" i="95" a="1"/>
  <c r="F162" i="95" s="1"/>
  <c r="G162" i="95" a="1"/>
  <c r="G162" i="95" s="1"/>
  <c r="H162" i="95" a="1"/>
  <c r="H162" i="95" s="1"/>
  <c r="I162" i="95" a="1"/>
  <c r="I162" i="95" s="1"/>
  <c r="J162" i="95" a="1"/>
  <c r="J162" i="95" s="1"/>
  <c r="K162" i="95" a="1"/>
  <c r="K162" i="95" s="1"/>
  <c r="L162" i="95" a="1"/>
  <c r="L162" i="95" s="1"/>
  <c r="M162" i="95" a="1"/>
  <c r="M162" i="95" s="1"/>
  <c r="N162" i="95" a="1"/>
  <c r="N162" i="95" s="1"/>
  <c r="O162" i="95" a="1"/>
  <c r="O162" i="95" s="1"/>
  <c r="P162" i="95" a="1"/>
  <c r="P162" i="95" s="1"/>
  <c r="Q162" i="95" a="1"/>
  <c r="Q162" i="95" s="1"/>
  <c r="R162" i="95" a="1"/>
  <c r="R162" i="95" s="1"/>
  <c r="S162" i="95" a="1"/>
  <c r="S162" i="95" s="1"/>
  <c r="T162" i="95" a="1"/>
  <c r="T162" i="95" s="1"/>
  <c r="U162" i="95" a="1"/>
  <c r="U162" i="95" s="1"/>
  <c r="V162" i="95" a="1"/>
  <c r="V162" i="95" s="1"/>
  <c r="W162" i="95" a="1"/>
  <c r="W162" i="95" s="1"/>
  <c r="X162" i="95" a="1"/>
  <c r="X162" i="95" s="1"/>
  <c r="Y162" i="95" a="1"/>
  <c r="Y162" i="95" s="1"/>
  <c r="Z162" i="95" a="1"/>
  <c r="Z162" i="95" s="1"/>
  <c r="AA162" i="95" a="1"/>
  <c r="AA162" i="95" s="1"/>
  <c r="AB162" i="95" a="1"/>
  <c r="AB162" i="95" s="1"/>
  <c r="AC162" i="95" a="1"/>
  <c r="AC162" i="95" s="1"/>
  <c r="AD162" i="95" a="1"/>
  <c r="AD162" i="95" s="1"/>
  <c r="AE162" i="95" a="1"/>
  <c r="AE162" i="95" s="1"/>
  <c r="AF162" i="95" a="1"/>
  <c r="AF162" i="95" s="1"/>
  <c r="AG162" i="95" a="1"/>
  <c r="AG162" i="95" s="1"/>
  <c r="AH162" i="95" a="1"/>
  <c r="AH162" i="95" s="1"/>
  <c r="AI162" i="95" a="1"/>
  <c r="AI162" i="95" s="1"/>
  <c r="AJ162" i="95" a="1"/>
  <c r="AJ162" i="95" s="1"/>
  <c r="AK162" i="95" a="1"/>
  <c r="AK162" i="95" s="1"/>
  <c r="AL162" i="95" a="1"/>
  <c r="AL162" i="95" s="1"/>
  <c r="AM162" i="95" a="1"/>
  <c r="AM162" i="95" s="1"/>
  <c r="AN162" i="95" a="1"/>
  <c r="AN162" i="95" s="1"/>
  <c r="AO162" i="95" a="1"/>
  <c r="AO162" i="95" s="1"/>
  <c r="AP162" i="95" a="1"/>
  <c r="AP162" i="95" s="1"/>
  <c r="AQ162" i="95" a="1"/>
  <c r="AQ162" i="95" s="1"/>
  <c r="AR162" i="95" a="1"/>
  <c r="AR162" i="95" s="1"/>
  <c r="AS162" i="95" a="1"/>
  <c r="AS162" i="95" s="1"/>
  <c r="AT162" i="95" a="1"/>
  <c r="AT162" i="95" s="1"/>
  <c r="AU162" i="95" a="1"/>
  <c r="AU162" i="95" s="1"/>
  <c r="AV162" i="95" a="1"/>
  <c r="AV162" i="95" s="1"/>
  <c r="AW162" i="95" a="1"/>
  <c r="AW162" i="95" s="1"/>
  <c r="AX162" i="95" a="1"/>
  <c r="AX162" i="95" s="1"/>
  <c r="AY162" i="95" a="1"/>
  <c r="AY162" i="95" s="1"/>
  <c r="AZ162" i="95" a="1"/>
  <c r="AZ162" i="95" s="1"/>
  <c r="BA162" i="95" a="1"/>
  <c r="BA162" i="95" s="1"/>
  <c r="BB162" i="95" a="1"/>
  <c r="BB162" i="95" s="1"/>
  <c r="BC162" i="95" a="1"/>
  <c r="BC162" i="95" s="1"/>
  <c r="BD162" i="95" a="1"/>
  <c r="BD162" i="95" s="1"/>
  <c r="BE162" i="95" a="1"/>
  <c r="BE162" i="95" s="1"/>
  <c r="BF162" i="95" a="1"/>
  <c r="BF162" i="95" s="1"/>
  <c r="BG162" i="95" a="1"/>
  <c r="BG162" i="95" s="1"/>
  <c r="BH162" i="95" a="1"/>
  <c r="BH162" i="95" s="1"/>
  <c r="BI162" i="95" a="1"/>
  <c r="BI162" i="95" s="1"/>
  <c r="BJ162" i="95" a="1"/>
  <c r="BJ162" i="95" s="1"/>
  <c r="BK162" i="95" a="1"/>
  <c r="BK162" i="95" s="1"/>
  <c r="BL162" i="95" a="1"/>
  <c r="BL162" i="95" s="1"/>
  <c r="BM162" i="95" a="1"/>
  <c r="BM162" i="95" s="1"/>
  <c r="BN162" i="95" a="1"/>
  <c r="BN162" i="95" s="1"/>
  <c r="BO162" i="95" a="1"/>
  <c r="BO162" i="95" s="1"/>
  <c r="BP162" i="95" a="1"/>
  <c r="BP162" i="95" s="1"/>
  <c r="BQ162" i="95" a="1"/>
  <c r="BQ162" i="95" s="1"/>
  <c r="BR162" i="95" a="1"/>
  <c r="BR162" i="95" s="1"/>
  <c r="BS162" i="95" a="1"/>
  <c r="BS162" i="95" s="1"/>
  <c r="BT162" i="95" a="1"/>
  <c r="BT162" i="95" s="1"/>
  <c r="BU162" i="95" a="1"/>
  <c r="BU162" i="95" s="1"/>
  <c r="BV162" i="95" a="1"/>
  <c r="BV162" i="95" s="1"/>
  <c r="BW162" i="95" a="1"/>
  <c r="BW162" i="95" s="1"/>
  <c r="BX162" i="95" a="1"/>
  <c r="BX162" i="95" s="1"/>
  <c r="BY162" i="95" a="1"/>
  <c r="BY162" i="95" s="1"/>
  <c r="BZ162" i="95" a="1"/>
  <c r="BZ162" i="95" s="1"/>
  <c r="CA162" i="95" a="1"/>
  <c r="CA162" i="95" s="1"/>
  <c r="CB162" i="95" a="1"/>
  <c r="CB162" i="95" s="1"/>
  <c r="CC162" i="95" a="1"/>
  <c r="CC162" i="95" s="1"/>
  <c r="CD162" i="95" a="1"/>
  <c r="CD162" i="95" s="1"/>
  <c r="CE162" i="95" a="1"/>
  <c r="CE162" i="95" s="1"/>
  <c r="CF162" i="95" a="1"/>
  <c r="CF162" i="95" s="1"/>
  <c r="CG162" i="95" a="1"/>
  <c r="CG162" i="95" s="1"/>
  <c r="CH162" i="95" a="1"/>
  <c r="CH162" i="95" s="1"/>
  <c r="CI162" i="95" a="1"/>
  <c r="CI162" i="95" s="1"/>
  <c r="CJ162" i="95" a="1"/>
  <c r="CJ162" i="95" s="1"/>
  <c r="CK162" i="95" a="1"/>
  <c r="CK162" i="95" s="1"/>
  <c r="CL162" i="95" a="1"/>
  <c r="CL162" i="95" s="1"/>
  <c r="CM162" i="95" a="1"/>
  <c r="CM162" i="95" s="1"/>
  <c r="CN162" i="95" a="1"/>
  <c r="CN162" i="95" s="1"/>
  <c r="CO162" i="95" a="1"/>
  <c r="CO162" i="95" s="1"/>
  <c r="CP162" i="95" a="1"/>
  <c r="CP162" i="95" s="1"/>
  <c r="CQ162" i="95" a="1"/>
  <c r="CQ162" i="95" s="1"/>
  <c r="CR162" i="95" a="1"/>
  <c r="CR162" i="95" s="1"/>
  <c r="CS162" i="95" a="1"/>
  <c r="CS162" i="95" s="1"/>
  <c r="CT162" i="95" a="1"/>
  <c r="CT162" i="95" s="1"/>
  <c r="CU162" i="95" a="1"/>
  <c r="CU162" i="95" s="1"/>
  <c r="CV162" i="95" a="1"/>
  <c r="CV162" i="95" s="1"/>
  <c r="CW162" i="95" a="1"/>
  <c r="CW162" i="95" s="1"/>
  <c r="CX162" i="95" a="1"/>
  <c r="CX162" i="95" s="1"/>
  <c r="CY162" i="95" a="1"/>
  <c r="CY162" i="95" s="1"/>
  <c r="E163" i="95" a="1"/>
  <c r="E163" i="95" s="1"/>
  <c r="F163" i="95" a="1"/>
  <c r="F163" i="95" s="1"/>
  <c r="G163" i="95" a="1"/>
  <c r="G163" i="95" s="1"/>
  <c r="H163" i="95" a="1"/>
  <c r="H163" i="95" s="1"/>
  <c r="I163" i="95" a="1"/>
  <c r="I163" i="95" s="1"/>
  <c r="J163" i="95" a="1"/>
  <c r="J163" i="95" s="1"/>
  <c r="K163" i="95" a="1"/>
  <c r="K163" i="95" s="1"/>
  <c r="L163" i="95" a="1"/>
  <c r="L163" i="95" s="1"/>
  <c r="M163" i="95" a="1"/>
  <c r="M163" i="95" s="1"/>
  <c r="N163" i="95" a="1"/>
  <c r="N163" i="95" s="1"/>
  <c r="O163" i="95" a="1"/>
  <c r="O163" i="95" s="1"/>
  <c r="P163" i="95" a="1"/>
  <c r="P163" i="95" s="1"/>
  <c r="Q163" i="95" a="1"/>
  <c r="Q163" i="95" s="1"/>
  <c r="R163" i="95" a="1"/>
  <c r="R163" i="95" s="1"/>
  <c r="S163" i="95" a="1"/>
  <c r="S163" i="95" s="1"/>
  <c r="T163" i="95" a="1"/>
  <c r="T163" i="95" s="1"/>
  <c r="U163" i="95" a="1"/>
  <c r="U163" i="95" s="1"/>
  <c r="V163" i="95" a="1"/>
  <c r="V163" i="95" s="1"/>
  <c r="W163" i="95" a="1"/>
  <c r="W163" i="95" s="1"/>
  <c r="X163" i="95" a="1"/>
  <c r="X163" i="95" s="1"/>
  <c r="Y163" i="95" a="1"/>
  <c r="Y163" i="95" s="1"/>
  <c r="Z163" i="95" a="1"/>
  <c r="Z163" i="95" s="1"/>
  <c r="AA163" i="95" a="1"/>
  <c r="AA163" i="95" s="1"/>
  <c r="AB163" i="95" a="1"/>
  <c r="AB163" i="95" s="1"/>
  <c r="AC163" i="95" a="1"/>
  <c r="AC163" i="95" s="1"/>
  <c r="AD163" i="95" a="1"/>
  <c r="AD163" i="95" s="1"/>
  <c r="AE163" i="95" a="1"/>
  <c r="AE163" i="95" s="1"/>
  <c r="AF163" i="95" a="1"/>
  <c r="AF163" i="95" s="1"/>
  <c r="AG163" i="95" a="1"/>
  <c r="AG163" i="95" s="1"/>
  <c r="AH163" i="95" a="1"/>
  <c r="AH163" i="95" s="1"/>
  <c r="AI163" i="95" a="1"/>
  <c r="AI163" i="95" s="1"/>
  <c r="AJ163" i="95" a="1"/>
  <c r="AJ163" i="95" s="1"/>
  <c r="AK163" i="95" a="1"/>
  <c r="AK163" i="95" s="1"/>
  <c r="AL163" i="95" a="1"/>
  <c r="AL163" i="95" s="1"/>
  <c r="AM163" i="95" a="1"/>
  <c r="AM163" i="95" s="1"/>
  <c r="AN163" i="95" a="1"/>
  <c r="AN163" i="95" s="1"/>
  <c r="AO163" i="95" a="1"/>
  <c r="AO163" i="95" s="1"/>
  <c r="AP163" i="95" a="1"/>
  <c r="AP163" i="95" s="1"/>
  <c r="AQ163" i="95" a="1"/>
  <c r="AQ163" i="95" s="1"/>
  <c r="AR163" i="95" a="1"/>
  <c r="AR163" i="95" s="1"/>
  <c r="AS163" i="95" a="1"/>
  <c r="AS163" i="95" s="1"/>
  <c r="AT163" i="95" a="1"/>
  <c r="AT163" i="95" s="1"/>
  <c r="AU163" i="95" a="1"/>
  <c r="AU163" i="95" s="1"/>
  <c r="AV163" i="95" a="1"/>
  <c r="AV163" i="95" s="1"/>
  <c r="AW163" i="95" a="1"/>
  <c r="AW163" i="95" s="1"/>
  <c r="AX163" i="95" a="1"/>
  <c r="AX163" i="95" s="1"/>
  <c r="AY163" i="95" a="1"/>
  <c r="AY163" i="95" s="1"/>
  <c r="AZ163" i="95" a="1"/>
  <c r="AZ163" i="95" s="1"/>
  <c r="BA163" i="95" a="1"/>
  <c r="BA163" i="95" s="1"/>
  <c r="BB163" i="95" a="1"/>
  <c r="BB163" i="95" s="1"/>
  <c r="BC163" i="95" a="1"/>
  <c r="BC163" i="95" s="1"/>
  <c r="BD163" i="95" a="1"/>
  <c r="BD163" i="95" s="1"/>
  <c r="BE163" i="95" a="1"/>
  <c r="BE163" i="95" s="1"/>
  <c r="BF163" i="95" a="1"/>
  <c r="BF163" i="95" s="1"/>
  <c r="BG163" i="95" a="1"/>
  <c r="BG163" i="95" s="1"/>
  <c r="BH163" i="95" a="1"/>
  <c r="BH163" i="95" s="1"/>
  <c r="BI163" i="95" a="1"/>
  <c r="BI163" i="95" s="1"/>
  <c r="BJ163" i="95" a="1"/>
  <c r="BJ163" i="95" s="1"/>
  <c r="BK163" i="95" a="1"/>
  <c r="BK163" i="95" s="1"/>
  <c r="BL163" i="95" a="1"/>
  <c r="BL163" i="95" s="1"/>
  <c r="BM163" i="95" a="1"/>
  <c r="BM163" i="95" s="1"/>
  <c r="BN163" i="95" a="1"/>
  <c r="BN163" i="95" s="1"/>
  <c r="BO163" i="95" a="1"/>
  <c r="BO163" i="95" s="1"/>
  <c r="BP163" i="95" a="1"/>
  <c r="BP163" i="95" s="1"/>
  <c r="BQ163" i="95" a="1"/>
  <c r="BQ163" i="95" s="1"/>
  <c r="BR163" i="95" a="1"/>
  <c r="BR163" i="95" s="1"/>
  <c r="BS163" i="95" a="1"/>
  <c r="BS163" i="95" s="1"/>
  <c r="BT163" i="95" a="1"/>
  <c r="BT163" i="95" s="1"/>
  <c r="BU163" i="95" a="1"/>
  <c r="BU163" i="95" s="1"/>
  <c r="BV163" i="95" a="1"/>
  <c r="BV163" i="95" s="1"/>
  <c r="BW163" i="95" a="1"/>
  <c r="BW163" i="95" s="1"/>
  <c r="BX163" i="95" a="1"/>
  <c r="BX163" i="95" s="1"/>
  <c r="BY163" i="95" a="1"/>
  <c r="BY163" i="95" s="1"/>
  <c r="BZ163" i="95" a="1"/>
  <c r="BZ163" i="95" s="1"/>
  <c r="CA163" i="95" a="1"/>
  <c r="CA163" i="95" s="1"/>
  <c r="CB163" i="95" a="1"/>
  <c r="CB163" i="95" s="1"/>
  <c r="CC163" i="95" a="1"/>
  <c r="CC163" i="95" s="1"/>
  <c r="CD163" i="95" a="1"/>
  <c r="CD163" i="95" s="1"/>
  <c r="CE163" i="95" a="1"/>
  <c r="CE163" i="95" s="1"/>
  <c r="CF163" i="95" a="1"/>
  <c r="CF163" i="95" s="1"/>
  <c r="CG163" i="95" a="1"/>
  <c r="CG163" i="95" s="1"/>
  <c r="CH163" i="95" a="1"/>
  <c r="CH163" i="95" s="1"/>
  <c r="CI163" i="95" a="1"/>
  <c r="CI163" i="95" s="1"/>
  <c r="CJ163" i="95" a="1"/>
  <c r="CJ163" i="95" s="1"/>
  <c r="CK163" i="95" a="1"/>
  <c r="CK163" i="95" s="1"/>
  <c r="CL163" i="95" a="1"/>
  <c r="CL163" i="95" s="1"/>
  <c r="CM163" i="95" a="1"/>
  <c r="CM163" i="95" s="1"/>
  <c r="CN163" i="95" a="1"/>
  <c r="CN163" i="95" s="1"/>
  <c r="CO163" i="95" a="1"/>
  <c r="CO163" i="95" s="1"/>
  <c r="CP163" i="95" a="1"/>
  <c r="CP163" i="95" s="1"/>
  <c r="CQ163" i="95" a="1"/>
  <c r="CQ163" i="95" s="1"/>
  <c r="CR163" i="95" a="1"/>
  <c r="CR163" i="95" s="1"/>
  <c r="CS163" i="95" a="1"/>
  <c r="CS163" i="95" s="1"/>
  <c r="CT163" i="95" a="1"/>
  <c r="CT163" i="95" s="1"/>
  <c r="CU163" i="95" a="1"/>
  <c r="CU163" i="95" s="1"/>
  <c r="CV163" i="95" a="1"/>
  <c r="CV163" i="95" s="1"/>
  <c r="CW163" i="95" a="1"/>
  <c r="CW163" i="95" s="1"/>
  <c r="CX163" i="95" a="1"/>
  <c r="CX163" i="95" s="1"/>
  <c r="CY163" i="95" a="1"/>
  <c r="CY163" i="95" s="1"/>
  <c r="E164" i="95" a="1"/>
  <c r="E164" i="95" s="1"/>
  <c r="F164" i="95" a="1"/>
  <c r="F164" i="95" s="1"/>
  <c r="G164" i="95" a="1"/>
  <c r="G164" i="95" s="1"/>
  <c r="H164" i="95" a="1"/>
  <c r="H164" i="95" s="1"/>
  <c r="I164" i="95" a="1"/>
  <c r="I164" i="95" s="1"/>
  <c r="J164" i="95" a="1"/>
  <c r="J164" i="95" s="1"/>
  <c r="K164" i="95" a="1"/>
  <c r="K164" i="95" s="1"/>
  <c r="L164" i="95" a="1"/>
  <c r="L164" i="95" s="1"/>
  <c r="M164" i="95" a="1"/>
  <c r="M164" i="95" s="1"/>
  <c r="N164" i="95" a="1"/>
  <c r="N164" i="95" s="1"/>
  <c r="O164" i="95" a="1"/>
  <c r="O164" i="95" s="1"/>
  <c r="P164" i="95" a="1"/>
  <c r="P164" i="95" s="1"/>
  <c r="Q164" i="95" a="1"/>
  <c r="Q164" i="95" s="1"/>
  <c r="R164" i="95" a="1"/>
  <c r="R164" i="95" s="1"/>
  <c r="S164" i="95" a="1"/>
  <c r="S164" i="95" s="1"/>
  <c r="T164" i="95" a="1"/>
  <c r="T164" i="95" s="1"/>
  <c r="U164" i="95" a="1"/>
  <c r="U164" i="95" s="1"/>
  <c r="V164" i="95" a="1"/>
  <c r="V164" i="95" s="1"/>
  <c r="W164" i="95" a="1"/>
  <c r="W164" i="95" s="1"/>
  <c r="X164" i="95" a="1"/>
  <c r="X164" i="95" s="1"/>
  <c r="Y164" i="95" a="1"/>
  <c r="Y164" i="95" s="1"/>
  <c r="Z164" i="95" a="1"/>
  <c r="Z164" i="95" s="1"/>
  <c r="AA164" i="95" a="1"/>
  <c r="AA164" i="95" s="1"/>
  <c r="AB164" i="95" a="1"/>
  <c r="AB164" i="95" s="1"/>
  <c r="AC164" i="95" a="1"/>
  <c r="AC164" i="95" s="1"/>
  <c r="AD164" i="95" a="1"/>
  <c r="AD164" i="95" s="1"/>
  <c r="AE164" i="95" a="1"/>
  <c r="AE164" i="95" s="1"/>
  <c r="AF164" i="95" a="1"/>
  <c r="AF164" i="95" s="1"/>
  <c r="AG164" i="95" a="1"/>
  <c r="AG164" i="95" s="1"/>
  <c r="AH164" i="95" a="1"/>
  <c r="AH164" i="95" s="1"/>
  <c r="AI164" i="95" a="1"/>
  <c r="AI164" i="95" s="1"/>
  <c r="AJ164" i="95" a="1"/>
  <c r="AJ164" i="95" s="1"/>
  <c r="AK164" i="95" a="1"/>
  <c r="AK164" i="95" s="1"/>
  <c r="AL164" i="95" a="1"/>
  <c r="AL164" i="95" s="1"/>
  <c r="AM164" i="95" a="1"/>
  <c r="AM164" i="95" s="1"/>
  <c r="AN164" i="95" a="1"/>
  <c r="AN164" i="95" s="1"/>
  <c r="AO164" i="95" a="1"/>
  <c r="AO164" i="95" s="1"/>
  <c r="AP164" i="95" a="1"/>
  <c r="AP164" i="95" s="1"/>
  <c r="AQ164" i="95" a="1"/>
  <c r="AQ164" i="95" s="1"/>
  <c r="AR164" i="95" a="1"/>
  <c r="AR164" i="95" s="1"/>
  <c r="AS164" i="95" a="1"/>
  <c r="AS164" i="95" s="1"/>
  <c r="AT164" i="95" a="1"/>
  <c r="AT164" i="95" s="1"/>
  <c r="AU164" i="95" a="1"/>
  <c r="AU164" i="95" s="1"/>
  <c r="AV164" i="95" a="1"/>
  <c r="AV164" i="95" s="1"/>
  <c r="AW164" i="95" a="1"/>
  <c r="AW164" i="95" s="1"/>
  <c r="AX164" i="95" a="1"/>
  <c r="AX164" i="95" s="1"/>
  <c r="AY164" i="95" a="1"/>
  <c r="AY164" i="95" s="1"/>
  <c r="AZ164" i="95" a="1"/>
  <c r="AZ164" i="95" s="1"/>
  <c r="BA164" i="95" a="1"/>
  <c r="BA164" i="95" s="1"/>
  <c r="BB164" i="95" a="1"/>
  <c r="BB164" i="95" s="1"/>
  <c r="BC164" i="95" a="1"/>
  <c r="BC164" i="95" s="1"/>
  <c r="BD164" i="95" a="1"/>
  <c r="BD164" i="95" s="1"/>
  <c r="BE164" i="95" a="1"/>
  <c r="BE164" i="95" s="1"/>
  <c r="BF164" i="95" a="1"/>
  <c r="BF164" i="95" s="1"/>
  <c r="BG164" i="95" a="1"/>
  <c r="BG164" i="95" s="1"/>
  <c r="BH164" i="95" a="1"/>
  <c r="BH164" i="95" s="1"/>
  <c r="BI164" i="95" a="1"/>
  <c r="BI164" i="95" s="1"/>
  <c r="BJ164" i="95" a="1"/>
  <c r="BJ164" i="95" s="1"/>
  <c r="BK164" i="95" a="1"/>
  <c r="BK164" i="95" s="1"/>
  <c r="BL164" i="95" a="1"/>
  <c r="BL164" i="95" s="1"/>
  <c r="BM164" i="95" a="1"/>
  <c r="BM164" i="95" s="1"/>
  <c r="BN164" i="95" a="1"/>
  <c r="BN164" i="95" s="1"/>
  <c r="BO164" i="95" a="1"/>
  <c r="BO164" i="95" s="1"/>
  <c r="BP164" i="95" a="1"/>
  <c r="BP164" i="95" s="1"/>
  <c r="BQ164" i="95" a="1"/>
  <c r="BQ164" i="95" s="1"/>
  <c r="BR164" i="95" a="1"/>
  <c r="BR164" i="95" s="1"/>
  <c r="BS164" i="95" a="1"/>
  <c r="BS164" i="95" s="1"/>
  <c r="BT164" i="95" a="1"/>
  <c r="BT164" i="95" s="1"/>
  <c r="BU164" i="95" a="1"/>
  <c r="BU164" i="95" s="1"/>
  <c r="BV164" i="95" a="1"/>
  <c r="BV164" i="95" s="1"/>
  <c r="BW164" i="95" a="1"/>
  <c r="BW164" i="95" s="1"/>
  <c r="BX164" i="95" a="1"/>
  <c r="BX164" i="95" s="1"/>
  <c r="BY164" i="95" a="1"/>
  <c r="BY164" i="95" s="1"/>
  <c r="BZ164" i="95" a="1"/>
  <c r="BZ164" i="95" s="1"/>
  <c r="CA164" i="95" a="1"/>
  <c r="CA164" i="95" s="1"/>
  <c r="CB164" i="95" a="1"/>
  <c r="CB164" i="95" s="1"/>
  <c r="CC164" i="95" a="1"/>
  <c r="CC164" i="95" s="1"/>
  <c r="CD164" i="95" a="1"/>
  <c r="CD164" i="95" s="1"/>
  <c r="CE164" i="95" a="1"/>
  <c r="CE164" i="95" s="1"/>
  <c r="CF164" i="95" a="1"/>
  <c r="CF164" i="95" s="1"/>
  <c r="CG164" i="95" a="1"/>
  <c r="CG164" i="95" s="1"/>
  <c r="CH164" i="95" a="1"/>
  <c r="CH164" i="95" s="1"/>
  <c r="CI164" i="95" a="1"/>
  <c r="CI164" i="95" s="1"/>
  <c r="CJ164" i="95" a="1"/>
  <c r="CJ164" i="95" s="1"/>
  <c r="CK164" i="95" a="1"/>
  <c r="CK164" i="95" s="1"/>
  <c r="CL164" i="95" a="1"/>
  <c r="CL164" i="95" s="1"/>
  <c r="CM164" i="95" a="1"/>
  <c r="CM164" i="95" s="1"/>
  <c r="CN164" i="95" a="1"/>
  <c r="CN164" i="95" s="1"/>
  <c r="CO164" i="95" a="1"/>
  <c r="CO164" i="95" s="1"/>
  <c r="CP164" i="95" a="1"/>
  <c r="CP164" i="95" s="1"/>
  <c r="CQ164" i="95" a="1"/>
  <c r="CQ164" i="95" s="1"/>
  <c r="CR164" i="95" a="1"/>
  <c r="CR164" i="95" s="1"/>
  <c r="CS164" i="95" a="1"/>
  <c r="CS164" i="95" s="1"/>
  <c r="CT164" i="95" a="1"/>
  <c r="CT164" i="95" s="1"/>
  <c r="CU164" i="95" a="1"/>
  <c r="CU164" i="95" s="1"/>
  <c r="CV164" i="95" a="1"/>
  <c r="CV164" i="95" s="1"/>
  <c r="CW164" i="95" a="1"/>
  <c r="CW164" i="95" s="1"/>
  <c r="CX164" i="95" a="1"/>
  <c r="CX164" i="95" s="1"/>
  <c r="CY164" i="95" a="1"/>
  <c r="CY164" i="95" s="1"/>
  <c r="E165" i="95" a="1"/>
  <c r="E165" i="95" s="1"/>
  <c r="F165" i="95" a="1"/>
  <c r="F165" i="95" s="1"/>
  <c r="G165" i="95" a="1"/>
  <c r="G165" i="95" s="1"/>
  <c r="H165" i="95" a="1"/>
  <c r="H165" i="95" s="1"/>
  <c r="I165" i="95" a="1"/>
  <c r="I165" i="95" s="1"/>
  <c r="J165" i="95" a="1"/>
  <c r="J165" i="95" s="1"/>
  <c r="K165" i="95" a="1"/>
  <c r="K165" i="95" s="1"/>
  <c r="L165" i="95" a="1"/>
  <c r="L165" i="95" s="1"/>
  <c r="M165" i="95" a="1"/>
  <c r="M165" i="95" s="1"/>
  <c r="N165" i="95" a="1"/>
  <c r="N165" i="95" s="1"/>
  <c r="O165" i="95" a="1"/>
  <c r="O165" i="95" s="1"/>
  <c r="P165" i="95" a="1"/>
  <c r="P165" i="95" s="1"/>
  <c r="Q165" i="95" a="1"/>
  <c r="Q165" i="95" s="1"/>
  <c r="R165" i="95" a="1"/>
  <c r="R165" i="95" s="1"/>
  <c r="S165" i="95" a="1"/>
  <c r="S165" i="95" s="1"/>
  <c r="T165" i="95" a="1"/>
  <c r="T165" i="95" s="1"/>
  <c r="U165" i="95" a="1"/>
  <c r="U165" i="95" s="1"/>
  <c r="V165" i="95" a="1"/>
  <c r="V165" i="95" s="1"/>
  <c r="W165" i="95" a="1"/>
  <c r="W165" i="95" s="1"/>
  <c r="X165" i="95" a="1"/>
  <c r="X165" i="95" s="1"/>
  <c r="Y165" i="95" a="1"/>
  <c r="Y165" i="95" s="1"/>
  <c r="Z165" i="95" a="1"/>
  <c r="Z165" i="95" s="1"/>
  <c r="AA165" i="95" a="1"/>
  <c r="AA165" i="95" s="1"/>
  <c r="AB165" i="95" a="1"/>
  <c r="AB165" i="95" s="1"/>
  <c r="AC165" i="95" a="1"/>
  <c r="AC165" i="95" s="1"/>
  <c r="AD165" i="95" a="1"/>
  <c r="AD165" i="95" s="1"/>
  <c r="AE165" i="95" a="1"/>
  <c r="AE165" i="95" s="1"/>
  <c r="AF165" i="95" a="1"/>
  <c r="AF165" i="95" s="1"/>
  <c r="AG165" i="95" a="1"/>
  <c r="AG165" i="95" s="1"/>
  <c r="AH165" i="95" a="1"/>
  <c r="AH165" i="95" s="1"/>
  <c r="AI165" i="95" a="1"/>
  <c r="AI165" i="95" s="1"/>
  <c r="AJ165" i="95" a="1"/>
  <c r="AJ165" i="95" s="1"/>
  <c r="AK165" i="95" a="1"/>
  <c r="AK165" i="95" s="1"/>
  <c r="AL165" i="95" a="1"/>
  <c r="AL165" i="95" s="1"/>
  <c r="AM165" i="95" a="1"/>
  <c r="AM165" i="95" s="1"/>
  <c r="AN165" i="95" a="1"/>
  <c r="AN165" i="95" s="1"/>
  <c r="AO165" i="95" a="1"/>
  <c r="AO165" i="95" s="1"/>
  <c r="AP165" i="95" a="1"/>
  <c r="AP165" i="95" s="1"/>
  <c r="AQ165" i="95" a="1"/>
  <c r="AQ165" i="95" s="1"/>
  <c r="AR165" i="95" a="1"/>
  <c r="AR165" i="95" s="1"/>
  <c r="AS165" i="95" a="1"/>
  <c r="AS165" i="95" s="1"/>
  <c r="AT165" i="95" a="1"/>
  <c r="AT165" i="95" s="1"/>
  <c r="AU165" i="95" a="1"/>
  <c r="AU165" i="95" s="1"/>
  <c r="AV165" i="95" a="1"/>
  <c r="AV165" i="95" s="1"/>
  <c r="AW165" i="95" a="1"/>
  <c r="AW165" i="95" s="1"/>
  <c r="AX165" i="95" a="1"/>
  <c r="AX165" i="95" s="1"/>
  <c r="AY165" i="95" a="1"/>
  <c r="AY165" i="95" s="1"/>
  <c r="AZ165" i="95" a="1"/>
  <c r="AZ165" i="95" s="1"/>
  <c r="BA165" i="95" a="1"/>
  <c r="BA165" i="95" s="1"/>
  <c r="BB165" i="95" a="1"/>
  <c r="BB165" i="95" s="1"/>
  <c r="BC165" i="95" a="1"/>
  <c r="BC165" i="95" s="1"/>
  <c r="BD165" i="95" a="1"/>
  <c r="BD165" i="95" s="1"/>
  <c r="BE165" i="95" a="1"/>
  <c r="BE165" i="95" s="1"/>
  <c r="BF165" i="95" a="1"/>
  <c r="BF165" i="95" s="1"/>
  <c r="BG165" i="95" a="1"/>
  <c r="BG165" i="95" s="1"/>
  <c r="BH165" i="95" a="1"/>
  <c r="BH165" i="95" s="1"/>
  <c r="BI165" i="95" a="1"/>
  <c r="BI165" i="95" s="1"/>
  <c r="BJ165" i="95" a="1"/>
  <c r="BJ165" i="95" s="1"/>
  <c r="BK165" i="95" a="1"/>
  <c r="BK165" i="95" s="1"/>
  <c r="BL165" i="95" a="1"/>
  <c r="BL165" i="95" s="1"/>
  <c r="BM165" i="95" a="1"/>
  <c r="BM165" i="95" s="1"/>
  <c r="BN165" i="95" a="1"/>
  <c r="BN165" i="95" s="1"/>
  <c r="BO165" i="95" a="1"/>
  <c r="BO165" i="95" s="1"/>
  <c r="BP165" i="95" a="1"/>
  <c r="BP165" i="95" s="1"/>
  <c r="BQ165" i="95" a="1"/>
  <c r="BQ165" i="95" s="1"/>
  <c r="BR165" i="95" a="1"/>
  <c r="BR165" i="95" s="1"/>
  <c r="BS165" i="95" a="1"/>
  <c r="BS165" i="95" s="1"/>
  <c r="BT165" i="95" a="1"/>
  <c r="BT165" i="95" s="1"/>
  <c r="BU165" i="95" a="1"/>
  <c r="BU165" i="95" s="1"/>
  <c r="BV165" i="95" a="1"/>
  <c r="BV165" i="95" s="1"/>
  <c r="BW165" i="95" a="1"/>
  <c r="BW165" i="95" s="1"/>
  <c r="BX165" i="95" a="1"/>
  <c r="BX165" i="95" s="1"/>
  <c r="BY165" i="95" a="1"/>
  <c r="BY165" i="95" s="1"/>
  <c r="BZ165" i="95" a="1"/>
  <c r="BZ165" i="95" s="1"/>
  <c r="CA165" i="95" a="1"/>
  <c r="CA165" i="95" s="1"/>
  <c r="CB165" i="95" a="1"/>
  <c r="CB165" i="95" s="1"/>
  <c r="CC165" i="95" a="1"/>
  <c r="CC165" i="95" s="1"/>
  <c r="CD165" i="95" a="1"/>
  <c r="CD165" i="95" s="1"/>
  <c r="CE165" i="95" a="1"/>
  <c r="CE165" i="95" s="1"/>
  <c r="CF165" i="95" a="1"/>
  <c r="CF165" i="95" s="1"/>
  <c r="CG165" i="95" a="1"/>
  <c r="CG165" i="95" s="1"/>
  <c r="CH165" i="95" a="1"/>
  <c r="CH165" i="95" s="1"/>
  <c r="CI165" i="95" a="1"/>
  <c r="CI165" i="95" s="1"/>
  <c r="CJ165" i="95" a="1"/>
  <c r="CJ165" i="95" s="1"/>
  <c r="CK165" i="95" a="1"/>
  <c r="CK165" i="95" s="1"/>
  <c r="CL165" i="95" a="1"/>
  <c r="CL165" i="95" s="1"/>
  <c r="CM165" i="95" a="1"/>
  <c r="CM165" i="95" s="1"/>
  <c r="CN165" i="95" a="1"/>
  <c r="CN165" i="95" s="1"/>
  <c r="CO165" i="95" a="1"/>
  <c r="CO165" i="95" s="1"/>
  <c r="CP165" i="95" a="1"/>
  <c r="CP165" i="95" s="1"/>
  <c r="CQ165" i="95" a="1"/>
  <c r="CQ165" i="95" s="1"/>
  <c r="CR165" i="95" a="1"/>
  <c r="CR165" i="95" s="1"/>
  <c r="CS165" i="95" a="1"/>
  <c r="CS165" i="95" s="1"/>
  <c r="CT165" i="95" a="1"/>
  <c r="CT165" i="95" s="1"/>
  <c r="CU165" i="95" a="1"/>
  <c r="CU165" i="95" s="1"/>
  <c r="CV165" i="95" a="1"/>
  <c r="CV165" i="95" s="1"/>
  <c r="CW165" i="95" a="1"/>
  <c r="CW165" i="95" s="1"/>
  <c r="CX165" i="95" a="1"/>
  <c r="CX165" i="95" s="1"/>
  <c r="CY165" i="95" a="1"/>
  <c r="CY165" i="95" s="1"/>
  <c r="E166" i="95" a="1"/>
  <c r="E166" i="95" s="1"/>
  <c r="F166" i="95" a="1"/>
  <c r="F166" i="95" s="1"/>
  <c r="G166" i="95" a="1"/>
  <c r="G166" i="95" s="1"/>
  <c r="H166" i="95" a="1"/>
  <c r="H166" i="95" s="1"/>
  <c r="I166" i="95" a="1"/>
  <c r="I166" i="95" s="1"/>
  <c r="J166" i="95" a="1"/>
  <c r="J166" i="95" s="1"/>
  <c r="K166" i="95" a="1"/>
  <c r="K166" i="95" s="1"/>
  <c r="L166" i="95" a="1"/>
  <c r="L166" i="95" s="1"/>
  <c r="M166" i="95" a="1"/>
  <c r="M166" i="95" s="1"/>
  <c r="N166" i="95" a="1"/>
  <c r="N166" i="95" s="1"/>
  <c r="O166" i="95" a="1"/>
  <c r="O166" i="95" s="1"/>
  <c r="P166" i="95" a="1"/>
  <c r="P166" i="95" s="1"/>
  <c r="Q166" i="95" a="1"/>
  <c r="Q166" i="95" s="1"/>
  <c r="R166" i="95" a="1"/>
  <c r="R166" i="95" s="1"/>
  <c r="S166" i="95" a="1"/>
  <c r="S166" i="95" s="1"/>
  <c r="T166" i="95" a="1"/>
  <c r="T166" i="95" s="1"/>
  <c r="U166" i="95" a="1"/>
  <c r="U166" i="95" s="1"/>
  <c r="V166" i="95" a="1"/>
  <c r="V166" i="95" s="1"/>
  <c r="W166" i="95" a="1"/>
  <c r="W166" i="95" s="1"/>
  <c r="X166" i="95" a="1"/>
  <c r="X166" i="95" s="1"/>
  <c r="Y166" i="95" a="1"/>
  <c r="Y166" i="95" s="1"/>
  <c r="Z166" i="95" a="1"/>
  <c r="Z166" i="95" s="1"/>
  <c r="AA166" i="95" a="1"/>
  <c r="AA166" i="95" s="1"/>
  <c r="AB166" i="95" a="1"/>
  <c r="AB166" i="95" s="1"/>
  <c r="AC166" i="95" a="1"/>
  <c r="AC166" i="95" s="1"/>
  <c r="AD166" i="95" a="1"/>
  <c r="AD166" i="95" s="1"/>
  <c r="AE166" i="95" a="1"/>
  <c r="AE166" i="95" s="1"/>
  <c r="AF166" i="95" a="1"/>
  <c r="AF166" i="95" s="1"/>
  <c r="AG166" i="95" a="1"/>
  <c r="AG166" i="95" s="1"/>
  <c r="AH166" i="95" a="1"/>
  <c r="AH166" i="95" s="1"/>
  <c r="AI166" i="95" a="1"/>
  <c r="AI166" i="95" s="1"/>
  <c r="AJ166" i="95" a="1"/>
  <c r="AJ166" i="95" s="1"/>
  <c r="AK166" i="95" a="1"/>
  <c r="AK166" i="95" s="1"/>
  <c r="AL166" i="95" a="1"/>
  <c r="AL166" i="95" s="1"/>
  <c r="AM166" i="95" a="1"/>
  <c r="AM166" i="95" s="1"/>
  <c r="AN166" i="95" a="1"/>
  <c r="AN166" i="95" s="1"/>
  <c r="AO166" i="95" a="1"/>
  <c r="AO166" i="95" s="1"/>
  <c r="AP166" i="95" a="1"/>
  <c r="AP166" i="95" s="1"/>
  <c r="AQ166" i="95" a="1"/>
  <c r="AQ166" i="95" s="1"/>
  <c r="AR166" i="95" a="1"/>
  <c r="AR166" i="95" s="1"/>
  <c r="AS166" i="95" a="1"/>
  <c r="AS166" i="95" s="1"/>
  <c r="AT166" i="95" a="1"/>
  <c r="AT166" i="95" s="1"/>
  <c r="AU166" i="95" a="1"/>
  <c r="AU166" i="95" s="1"/>
  <c r="AV166" i="95" a="1"/>
  <c r="AV166" i="95" s="1"/>
  <c r="AW166" i="95" a="1"/>
  <c r="AW166" i="95" s="1"/>
  <c r="AX166" i="95" a="1"/>
  <c r="AX166" i="95" s="1"/>
  <c r="AY166" i="95" a="1"/>
  <c r="AY166" i="95" s="1"/>
  <c r="AZ166" i="95" a="1"/>
  <c r="AZ166" i="95" s="1"/>
  <c r="BA166" i="95" a="1"/>
  <c r="BA166" i="95" s="1"/>
  <c r="BB166" i="95" a="1"/>
  <c r="BB166" i="95" s="1"/>
  <c r="BC166" i="95" a="1"/>
  <c r="BC166" i="95" s="1"/>
  <c r="BD166" i="95" a="1"/>
  <c r="BD166" i="95" s="1"/>
  <c r="BE166" i="95" a="1"/>
  <c r="BE166" i="95" s="1"/>
  <c r="BF166" i="95" a="1"/>
  <c r="BF166" i="95" s="1"/>
  <c r="BG166" i="95" a="1"/>
  <c r="BG166" i="95" s="1"/>
  <c r="BH166" i="95" a="1"/>
  <c r="BH166" i="95" s="1"/>
  <c r="BI166" i="95" a="1"/>
  <c r="BI166" i="95" s="1"/>
  <c r="BJ166" i="95" a="1"/>
  <c r="BJ166" i="95" s="1"/>
  <c r="BK166" i="95" a="1"/>
  <c r="BK166" i="95" s="1"/>
  <c r="BL166" i="95" a="1"/>
  <c r="BL166" i="95" s="1"/>
  <c r="BM166" i="95" a="1"/>
  <c r="BM166" i="95" s="1"/>
  <c r="BN166" i="95" a="1"/>
  <c r="BN166" i="95" s="1"/>
  <c r="BO166" i="95" a="1"/>
  <c r="BO166" i="95" s="1"/>
  <c r="BP166" i="95" a="1"/>
  <c r="BP166" i="95" s="1"/>
  <c r="BQ166" i="95" a="1"/>
  <c r="BQ166" i="95" s="1"/>
  <c r="BR166" i="95" a="1"/>
  <c r="BR166" i="95" s="1"/>
  <c r="BS166" i="95" a="1"/>
  <c r="BS166" i="95" s="1"/>
  <c r="BT166" i="95" a="1"/>
  <c r="BT166" i="95" s="1"/>
  <c r="BU166" i="95" a="1"/>
  <c r="BU166" i="95" s="1"/>
  <c r="BV166" i="95" a="1"/>
  <c r="BV166" i="95" s="1"/>
  <c r="BW166" i="95" a="1"/>
  <c r="BW166" i="95" s="1"/>
  <c r="BX166" i="95" a="1"/>
  <c r="BX166" i="95" s="1"/>
  <c r="BY166" i="95" a="1"/>
  <c r="BY166" i="95" s="1"/>
  <c r="BZ166" i="95" a="1"/>
  <c r="BZ166" i="95" s="1"/>
  <c r="CA166" i="95" a="1"/>
  <c r="CA166" i="95" s="1"/>
  <c r="CB166" i="95" a="1"/>
  <c r="CB166" i="95" s="1"/>
  <c r="CC166" i="95" a="1"/>
  <c r="CC166" i="95" s="1"/>
  <c r="CD166" i="95" a="1"/>
  <c r="CD166" i="95" s="1"/>
  <c r="CE166" i="95" a="1"/>
  <c r="CE166" i="95" s="1"/>
  <c r="CF166" i="95" a="1"/>
  <c r="CF166" i="95" s="1"/>
  <c r="CG166" i="95" a="1"/>
  <c r="CG166" i="95" s="1"/>
  <c r="CH166" i="95" a="1"/>
  <c r="CH166" i="95" s="1"/>
  <c r="CI166" i="95" a="1"/>
  <c r="CI166" i="95" s="1"/>
  <c r="CJ166" i="95" a="1"/>
  <c r="CJ166" i="95" s="1"/>
  <c r="CK166" i="95" a="1"/>
  <c r="CK166" i="95" s="1"/>
  <c r="CL166" i="95" a="1"/>
  <c r="CL166" i="95" s="1"/>
  <c r="CM166" i="95" a="1"/>
  <c r="CM166" i="95" s="1"/>
  <c r="CN166" i="95" a="1"/>
  <c r="CN166" i="95" s="1"/>
  <c r="CO166" i="95" a="1"/>
  <c r="CO166" i="95" s="1"/>
  <c r="CP166" i="95" a="1"/>
  <c r="CP166" i="95" s="1"/>
  <c r="CQ166" i="95" a="1"/>
  <c r="CQ166" i="95" s="1"/>
  <c r="CR166" i="95" a="1"/>
  <c r="CR166" i="95" s="1"/>
  <c r="CS166" i="95" a="1"/>
  <c r="CS166" i="95" s="1"/>
  <c r="CT166" i="95" a="1"/>
  <c r="CT166" i="95" s="1"/>
  <c r="CU166" i="95" a="1"/>
  <c r="CU166" i="95" s="1"/>
  <c r="CV166" i="95" a="1"/>
  <c r="CV166" i="95" s="1"/>
  <c r="CW166" i="95" a="1"/>
  <c r="CW166" i="95" s="1"/>
  <c r="CX166" i="95" a="1"/>
  <c r="CX166" i="95" s="1"/>
  <c r="CY166" i="95" a="1"/>
  <c r="CY166" i="95" s="1"/>
  <c r="E167" i="95" a="1"/>
  <c r="E167" i="95" s="1"/>
  <c r="F167" i="95" a="1"/>
  <c r="F167" i="95" s="1"/>
  <c r="G167" i="95" a="1"/>
  <c r="G167" i="95" s="1"/>
  <c r="H167" i="95" a="1"/>
  <c r="H167" i="95" s="1"/>
  <c r="I167" i="95" a="1"/>
  <c r="I167" i="95" s="1"/>
  <c r="J167" i="95" a="1"/>
  <c r="J167" i="95" s="1"/>
  <c r="K167" i="95" a="1"/>
  <c r="K167" i="95" s="1"/>
  <c r="L167" i="95" a="1"/>
  <c r="L167" i="95" s="1"/>
  <c r="M167" i="95" a="1"/>
  <c r="M167" i="95" s="1"/>
  <c r="N167" i="95" a="1"/>
  <c r="N167" i="95" s="1"/>
  <c r="O167" i="95" a="1"/>
  <c r="O167" i="95" s="1"/>
  <c r="P167" i="95" a="1"/>
  <c r="P167" i="95" s="1"/>
  <c r="Q167" i="95" a="1"/>
  <c r="Q167" i="95" s="1"/>
  <c r="R167" i="95" a="1"/>
  <c r="R167" i="95" s="1"/>
  <c r="S167" i="95" a="1"/>
  <c r="S167" i="95" s="1"/>
  <c r="T167" i="95" a="1"/>
  <c r="T167" i="95" s="1"/>
  <c r="U167" i="95" a="1"/>
  <c r="U167" i="95" s="1"/>
  <c r="V167" i="95" a="1"/>
  <c r="V167" i="95" s="1"/>
  <c r="W167" i="95" a="1"/>
  <c r="W167" i="95" s="1"/>
  <c r="X167" i="95" a="1"/>
  <c r="X167" i="95" s="1"/>
  <c r="Y167" i="95" a="1"/>
  <c r="Y167" i="95" s="1"/>
  <c r="Z167" i="95" a="1"/>
  <c r="Z167" i="95" s="1"/>
  <c r="AA167" i="95" a="1"/>
  <c r="AA167" i="95" s="1"/>
  <c r="AB167" i="95" a="1"/>
  <c r="AB167" i="95" s="1"/>
  <c r="AC167" i="95" a="1"/>
  <c r="AC167" i="95" s="1"/>
  <c r="AD167" i="95" a="1"/>
  <c r="AD167" i="95" s="1"/>
  <c r="AE167" i="95" a="1"/>
  <c r="AE167" i="95" s="1"/>
  <c r="AF167" i="95" a="1"/>
  <c r="AF167" i="95" s="1"/>
  <c r="AG167" i="95" a="1"/>
  <c r="AG167" i="95" s="1"/>
  <c r="AH167" i="95" a="1"/>
  <c r="AH167" i="95" s="1"/>
  <c r="AI167" i="95" a="1"/>
  <c r="AI167" i="95" s="1"/>
  <c r="AJ167" i="95" a="1"/>
  <c r="AJ167" i="95" s="1"/>
  <c r="AK167" i="95" a="1"/>
  <c r="AK167" i="95" s="1"/>
  <c r="AL167" i="95" a="1"/>
  <c r="AL167" i="95" s="1"/>
  <c r="AM167" i="95" a="1"/>
  <c r="AM167" i="95" s="1"/>
  <c r="AN167" i="95" a="1"/>
  <c r="AN167" i="95" s="1"/>
  <c r="AO167" i="95" a="1"/>
  <c r="AO167" i="95" s="1"/>
  <c r="AP167" i="95" a="1"/>
  <c r="AP167" i="95" s="1"/>
  <c r="AQ167" i="95" a="1"/>
  <c r="AQ167" i="95" s="1"/>
  <c r="AR167" i="95" a="1"/>
  <c r="AR167" i="95" s="1"/>
  <c r="AS167" i="95" a="1"/>
  <c r="AS167" i="95" s="1"/>
  <c r="AT167" i="95" a="1"/>
  <c r="AT167" i="95" s="1"/>
  <c r="AU167" i="95" a="1"/>
  <c r="AU167" i="95" s="1"/>
  <c r="AV167" i="95" a="1"/>
  <c r="AV167" i="95" s="1"/>
  <c r="AW167" i="95" a="1"/>
  <c r="AW167" i="95" s="1"/>
  <c r="AX167" i="95" a="1"/>
  <c r="AX167" i="95" s="1"/>
  <c r="AY167" i="95" a="1"/>
  <c r="AY167" i="95" s="1"/>
  <c r="AZ167" i="95" a="1"/>
  <c r="AZ167" i="95" s="1"/>
  <c r="BA167" i="95" a="1"/>
  <c r="BA167" i="95" s="1"/>
  <c r="BB167" i="95" a="1"/>
  <c r="BB167" i="95" s="1"/>
  <c r="BC167" i="95" a="1"/>
  <c r="BC167" i="95" s="1"/>
  <c r="BD167" i="95" a="1"/>
  <c r="BD167" i="95" s="1"/>
  <c r="BE167" i="95" a="1"/>
  <c r="BE167" i="95" s="1"/>
  <c r="BF167" i="95" a="1"/>
  <c r="BF167" i="95" s="1"/>
  <c r="BG167" i="95" a="1"/>
  <c r="BG167" i="95" s="1"/>
  <c r="BH167" i="95" a="1"/>
  <c r="BH167" i="95" s="1"/>
  <c r="BI167" i="95" a="1"/>
  <c r="BI167" i="95" s="1"/>
  <c r="BJ167" i="95" a="1"/>
  <c r="BJ167" i="95" s="1"/>
  <c r="BK167" i="95" a="1"/>
  <c r="BK167" i="95" s="1"/>
  <c r="BL167" i="95" a="1"/>
  <c r="BL167" i="95" s="1"/>
  <c r="BM167" i="95" a="1"/>
  <c r="BM167" i="95" s="1"/>
  <c r="BN167" i="95" a="1"/>
  <c r="BN167" i="95" s="1"/>
  <c r="BO167" i="95" a="1"/>
  <c r="BO167" i="95" s="1"/>
  <c r="BP167" i="95" a="1"/>
  <c r="BP167" i="95" s="1"/>
  <c r="BQ167" i="95" a="1"/>
  <c r="BQ167" i="95" s="1"/>
  <c r="BR167" i="95" a="1"/>
  <c r="BR167" i="95" s="1"/>
  <c r="BS167" i="95" a="1"/>
  <c r="BS167" i="95" s="1"/>
  <c r="BT167" i="95" a="1"/>
  <c r="BT167" i="95" s="1"/>
  <c r="BU167" i="95" a="1"/>
  <c r="BU167" i="95" s="1"/>
  <c r="BV167" i="95" a="1"/>
  <c r="BV167" i="95" s="1"/>
  <c r="BW167" i="95" a="1"/>
  <c r="BW167" i="95" s="1"/>
  <c r="BX167" i="95" a="1"/>
  <c r="BX167" i="95" s="1"/>
  <c r="BY167" i="95" a="1"/>
  <c r="BY167" i="95" s="1"/>
  <c r="BZ167" i="95" a="1"/>
  <c r="BZ167" i="95" s="1"/>
  <c r="CA167" i="95" a="1"/>
  <c r="CA167" i="95" s="1"/>
  <c r="CB167" i="95" a="1"/>
  <c r="CB167" i="95" s="1"/>
  <c r="CC167" i="95" a="1"/>
  <c r="CC167" i="95" s="1"/>
  <c r="CD167" i="95" a="1"/>
  <c r="CD167" i="95" s="1"/>
  <c r="CE167" i="95" a="1"/>
  <c r="CE167" i="95" s="1"/>
  <c r="CF167" i="95" a="1"/>
  <c r="CF167" i="95" s="1"/>
  <c r="CG167" i="95" a="1"/>
  <c r="CG167" i="95" s="1"/>
  <c r="CH167" i="95" a="1"/>
  <c r="CH167" i="95" s="1"/>
  <c r="CI167" i="95" a="1"/>
  <c r="CI167" i="95" s="1"/>
  <c r="CJ167" i="95" a="1"/>
  <c r="CJ167" i="95" s="1"/>
  <c r="CK167" i="95" a="1"/>
  <c r="CK167" i="95" s="1"/>
  <c r="CL167" i="95" a="1"/>
  <c r="CL167" i="95" s="1"/>
  <c r="CM167" i="95" a="1"/>
  <c r="CM167" i="95" s="1"/>
  <c r="CN167" i="95" a="1"/>
  <c r="CN167" i="95" s="1"/>
  <c r="CO167" i="95" a="1"/>
  <c r="CO167" i="95" s="1"/>
  <c r="CP167" i="95" a="1"/>
  <c r="CP167" i="95" s="1"/>
  <c r="CQ167" i="95" a="1"/>
  <c r="CQ167" i="95" s="1"/>
  <c r="CR167" i="95" a="1"/>
  <c r="CR167" i="95" s="1"/>
  <c r="CS167" i="95" a="1"/>
  <c r="CS167" i="95" s="1"/>
  <c r="CT167" i="95" a="1"/>
  <c r="CT167" i="95" s="1"/>
  <c r="CU167" i="95" a="1"/>
  <c r="CU167" i="95" s="1"/>
  <c r="CV167" i="95" a="1"/>
  <c r="CV167" i="95" s="1"/>
  <c r="CW167" i="95" a="1"/>
  <c r="CW167" i="95" s="1"/>
  <c r="CX167" i="95" a="1"/>
  <c r="CX167" i="95" s="1"/>
  <c r="CY167" i="95" a="1"/>
  <c r="CY167" i="95" s="1"/>
  <c r="E168" i="95" a="1"/>
  <c r="E168" i="95" s="1"/>
  <c r="F168" i="95" a="1"/>
  <c r="F168" i="95" s="1"/>
  <c r="G168" i="95" a="1"/>
  <c r="G168" i="95" s="1"/>
  <c r="H168" i="95" a="1"/>
  <c r="H168" i="95" s="1"/>
  <c r="I168" i="95" a="1"/>
  <c r="I168" i="95" s="1"/>
  <c r="J168" i="95" a="1"/>
  <c r="J168" i="95" s="1"/>
  <c r="K168" i="95" a="1"/>
  <c r="K168" i="95" s="1"/>
  <c r="L168" i="95" a="1"/>
  <c r="L168" i="95" s="1"/>
  <c r="M168" i="95" a="1"/>
  <c r="M168" i="95" s="1"/>
  <c r="N168" i="95" a="1"/>
  <c r="N168" i="95" s="1"/>
  <c r="O168" i="95" a="1"/>
  <c r="O168" i="95" s="1"/>
  <c r="P168" i="95" a="1"/>
  <c r="P168" i="95" s="1"/>
  <c r="Q168" i="95" a="1"/>
  <c r="Q168" i="95" s="1"/>
  <c r="R168" i="95" a="1"/>
  <c r="R168" i="95" s="1"/>
  <c r="S168" i="95" a="1"/>
  <c r="S168" i="95" s="1"/>
  <c r="T168" i="95" a="1"/>
  <c r="T168" i="95" s="1"/>
  <c r="U168" i="95" a="1"/>
  <c r="U168" i="95" s="1"/>
  <c r="V168" i="95" a="1"/>
  <c r="V168" i="95" s="1"/>
  <c r="W168" i="95" a="1"/>
  <c r="W168" i="95" s="1"/>
  <c r="X168" i="95" a="1"/>
  <c r="X168" i="95" s="1"/>
  <c r="Y168" i="95" a="1"/>
  <c r="Y168" i="95" s="1"/>
  <c r="Z168" i="95" a="1"/>
  <c r="Z168" i="95" s="1"/>
  <c r="AA168" i="95" a="1"/>
  <c r="AA168" i="95" s="1"/>
  <c r="AB168" i="95" a="1"/>
  <c r="AB168" i="95" s="1"/>
  <c r="AC168" i="95" a="1"/>
  <c r="AC168" i="95" s="1"/>
  <c r="AD168" i="95" a="1"/>
  <c r="AD168" i="95" s="1"/>
  <c r="AE168" i="95" a="1"/>
  <c r="AE168" i="95" s="1"/>
  <c r="AF168" i="95" a="1"/>
  <c r="AF168" i="95" s="1"/>
  <c r="AG168" i="95" a="1"/>
  <c r="AG168" i="95" s="1"/>
  <c r="AH168" i="95" a="1"/>
  <c r="AH168" i="95" s="1"/>
  <c r="AI168" i="95" a="1"/>
  <c r="AI168" i="95" s="1"/>
  <c r="AJ168" i="95" a="1"/>
  <c r="AJ168" i="95" s="1"/>
  <c r="AK168" i="95" a="1"/>
  <c r="AK168" i="95" s="1"/>
  <c r="AL168" i="95" a="1"/>
  <c r="AL168" i="95" s="1"/>
  <c r="AM168" i="95" a="1"/>
  <c r="AM168" i="95" s="1"/>
  <c r="AN168" i="95" a="1"/>
  <c r="AN168" i="95" s="1"/>
  <c r="AO168" i="95" a="1"/>
  <c r="AO168" i="95" s="1"/>
  <c r="AP168" i="95" a="1"/>
  <c r="AP168" i="95" s="1"/>
  <c r="AQ168" i="95" a="1"/>
  <c r="AQ168" i="95" s="1"/>
  <c r="AR168" i="95" a="1"/>
  <c r="AR168" i="95" s="1"/>
  <c r="AS168" i="95" a="1"/>
  <c r="AS168" i="95" s="1"/>
  <c r="AT168" i="95" a="1"/>
  <c r="AT168" i="95" s="1"/>
  <c r="AU168" i="95" a="1"/>
  <c r="AU168" i="95" s="1"/>
  <c r="AV168" i="95" a="1"/>
  <c r="AV168" i="95" s="1"/>
  <c r="AW168" i="95" a="1"/>
  <c r="AW168" i="95" s="1"/>
  <c r="AX168" i="95" a="1"/>
  <c r="AX168" i="95" s="1"/>
  <c r="AY168" i="95" a="1"/>
  <c r="AY168" i="95" s="1"/>
  <c r="AZ168" i="95" a="1"/>
  <c r="AZ168" i="95" s="1"/>
  <c r="BA168" i="95" a="1"/>
  <c r="BA168" i="95" s="1"/>
  <c r="BB168" i="95" a="1"/>
  <c r="BB168" i="95" s="1"/>
  <c r="BC168" i="95" a="1"/>
  <c r="BC168" i="95" s="1"/>
  <c r="BD168" i="95" a="1"/>
  <c r="BD168" i="95" s="1"/>
  <c r="BE168" i="95" a="1"/>
  <c r="BE168" i="95" s="1"/>
  <c r="BF168" i="95" a="1"/>
  <c r="BF168" i="95" s="1"/>
  <c r="BG168" i="95" a="1"/>
  <c r="BG168" i="95" s="1"/>
  <c r="BH168" i="95" a="1"/>
  <c r="BH168" i="95" s="1"/>
  <c r="BI168" i="95" a="1"/>
  <c r="BI168" i="95" s="1"/>
  <c r="BJ168" i="95" a="1"/>
  <c r="BJ168" i="95" s="1"/>
  <c r="BK168" i="95" a="1"/>
  <c r="BK168" i="95" s="1"/>
  <c r="BL168" i="95" a="1"/>
  <c r="BL168" i="95" s="1"/>
  <c r="BM168" i="95" a="1"/>
  <c r="BM168" i="95" s="1"/>
  <c r="BN168" i="95" a="1"/>
  <c r="BN168" i="95" s="1"/>
  <c r="BO168" i="95" a="1"/>
  <c r="BO168" i="95" s="1"/>
  <c r="BP168" i="95" a="1"/>
  <c r="BP168" i="95" s="1"/>
  <c r="BQ168" i="95" a="1"/>
  <c r="BQ168" i="95" s="1"/>
  <c r="BR168" i="95" a="1"/>
  <c r="BR168" i="95" s="1"/>
  <c r="BS168" i="95" a="1"/>
  <c r="BS168" i="95" s="1"/>
  <c r="BT168" i="95" a="1"/>
  <c r="BT168" i="95" s="1"/>
  <c r="BU168" i="95" a="1"/>
  <c r="BU168" i="95" s="1"/>
  <c r="BV168" i="95" a="1"/>
  <c r="BV168" i="95" s="1"/>
  <c r="BW168" i="95" a="1"/>
  <c r="BW168" i="95" s="1"/>
  <c r="BX168" i="95" a="1"/>
  <c r="BX168" i="95" s="1"/>
  <c r="BY168" i="95" a="1"/>
  <c r="BY168" i="95" s="1"/>
  <c r="BZ168" i="95" a="1"/>
  <c r="BZ168" i="95" s="1"/>
  <c r="CA168" i="95" a="1"/>
  <c r="CA168" i="95" s="1"/>
  <c r="CB168" i="95" a="1"/>
  <c r="CB168" i="95" s="1"/>
  <c r="CC168" i="95" a="1"/>
  <c r="CC168" i="95" s="1"/>
  <c r="CD168" i="95" a="1"/>
  <c r="CD168" i="95" s="1"/>
  <c r="CE168" i="95" a="1"/>
  <c r="CE168" i="95" s="1"/>
  <c r="CF168" i="95" a="1"/>
  <c r="CF168" i="95" s="1"/>
  <c r="CG168" i="95" a="1"/>
  <c r="CG168" i="95" s="1"/>
  <c r="CH168" i="95" a="1"/>
  <c r="CH168" i="95" s="1"/>
  <c r="CI168" i="95" a="1"/>
  <c r="CI168" i="95" s="1"/>
  <c r="CJ168" i="95" a="1"/>
  <c r="CJ168" i="95" s="1"/>
  <c r="CK168" i="95" a="1"/>
  <c r="CK168" i="95" s="1"/>
  <c r="CL168" i="95" a="1"/>
  <c r="CL168" i="95" s="1"/>
  <c r="CM168" i="95" a="1"/>
  <c r="CM168" i="95" s="1"/>
  <c r="CN168" i="95" a="1"/>
  <c r="CN168" i="95" s="1"/>
  <c r="CO168" i="95" a="1"/>
  <c r="CO168" i="95" s="1"/>
  <c r="CP168" i="95" a="1"/>
  <c r="CP168" i="95" s="1"/>
  <c r="CQ168" i="95" a="1"/>
  <c r="CQ168" i="95" s="1"/>
  <c r="CR168" i="95" a="1"/>
  <c r="CR168" i="95" s="1"/>
  <c r="CS168" i="95" a="1"/>
  <c r="CS168" i="95" s="1"/>
  <c r="CT168" i="95" a="1"/>
  <c r="CT168" i="95" s="1"/>
  <c r="CU168" i="95" a="1"/>
  <c r="CU168" i="95" s="1"/>
  <c r="CV168" i="95" a="1"/>
  <c r="CV168" i="95" s="1"/>
  <c r="CW168" i="95" a="1"/>
  <c r="CW168" i="95" s="1"/>
  <c r="CX168" i="95" a="1"/>
  <c r="CX168" i="95" s="1"/>
  <c r="CY168" i="95" a="1"/>
  <c r="CY168" i="95" s="1"/>
  <c r="E169" i="95" a="1"/>
  <c r="E169" i="95" s="1"/>
  <c r="F169" i="95" a="1"/>
  <c r="F169" i="95" s="1"/>
  <c r="G169" i="95" a="1"/>
  <c r="G169" i="95" s="1"/>
  <c r="H169" i="95" a="1"/>
  <c r="H169" i="95" s="1"/>
  <c r="I169" i="95" a="1"/>
  <c r="I169" i="95" s="1"/>
  <c r="J169" i="95" a="1"/>
  <c r="J169" i="95" s="1"/>
  <c r="K169" i="95" a="1"/>
  <c r="K169" i="95" s="1"/>
  <c r="L169" i="95" a="1"/>
  <c r="L169" i="95" s="1"/>
  <c r="M169" i="95" a="1"/>
  <c r="M169" i="95" s="1"/>
  <c r="N169" i="95" a="1"/>
  <c r="N169" i="95" s="1"/>
  <c r="O169" i="95" a="1"/>
  <c r="O169" i="95" s="1"/>
  <c r="P169" i="95" a="1"/>
  <c r="P169" i="95" s="1"/>
  <c r="Q169" i="95" a="1"/>
  <c r="Q169" i="95" s="1"/>
  <c r="R169" i="95" a="1"/>
  <c r="R169" i="95" s="1"/>
  <c r="S169" i="95" a="1"/>
  <c r="S169" i="95" s="1"/>
  <c r="T169" i="95" a="1"/>
  <c r="T169" i="95" s="1"/>
  <c r="U169" i="95" a="1"/>
  <c r="U169" i="95" s="1"/>
  <c r="V169" i="95" a="1"/>
  <c r="V169" i="95" s="1"/>
  <c r="W169" i="95" a="1"/>
  <c r="W169" i="95" s="1"/>
  <c r="X169" i="95" a="1"/>
  <c r="X169" i="95" s="1"/>
  <c r="Y169" i="95" a="1"/>
  <c r="Y169" i="95" s="1"/>
  <c r="Z169" i="95" a="1"/>
  <c r="Z169" i="95" s="1"/>
  <c r="AA169" i="95" a="1"/>
  <c r="AA169" i="95" s="1"/>
  <c r="AB169" i="95" a="1"/>
  <c r="AB169" i="95" s="1"/>
  <c r="AC169" i="95" a="1"/>
  <c r="AC169" i="95" s="1"/>
  <c r="AD169" i="95" a="1"/>
  <c r="AD169" i="95" s="1"/>
  <c r="AE169" i="95" a="1"/>
  <c r="AE169" i="95" s="1"/>
  <c r="AF169" i="95" a="1"/>
  <c r="AF169" i="95" s="1"/>
  <c r="AG169" i="95" a="1"/>
  <c r="AG169" i="95" s="1"/>
  <c r="AH169" i="95" a="1"/>
  <c r="AH169" i="95" s="1"/>
  <c r="AI169" i="95" a="1"/>
  <c r="AI169" i="95" s="1"/>
  <c r="AJ169" i="95" a="1"/>
  <c r="AJ169" i="95" s="1"/>
  <c r="AK169" i="95" a="1"/>
  <c r="AK169" i="95" s="1"/>
  <c r="AL169" i="95" a="1"/>
  <c r="AL169" i="95" s="1"/>
  <c r="AM169" i="95" a="1"/>
  <c r="AM169" i="95" s="1"/>
  <c r="AN169" i="95" a="1"/>
  <c r="AN169" i="95" s="1"/>
  <c r="AO169" i="95" a="1"/>
  <c r="AO169" i="95" s="1"/>
  <c r="AP169" i="95" a="1"/>
  <c r="AP169" i="95" s="1"/>
  <c r="AQ169" i="95" a="1"/>
  <c r="AQ169" i="95" s="1"/>
  <c r="AR169" i="95" a="1"/>
  <c r="AR169" i="95" s="1"/>
  <c r="AS169" i="95" a="1"/>
  <c r="AS169" i="95" s="1"/>
  <c r="AT169" i="95" a="1"/>
  <c r="AT169" i="95" s="1"/>
  <c r="AU169" i="95" a="1"/>
  <c r="AU169" i="95" s="1"/>
  <c r="AV169" i="95" a="1"/>
  <c r="AV169" i="95" s="1"/>
  <c r="AW169" i="95" a="1"/>
  <c r="AW169" i="95" s="1"/>
  <c r="AX169" i="95" a="1"/>
  <c r="AX169" i="95" s="1"/>
  <c r="AY169" i="95" a="1"/>
  <c r="AY169" i="95" s="1"/>
  <c r="AZ169" i="95" a="1"/>
  <c r="AZ169" i="95" s="1"/>
  <c r="BA169" i="95" a="1"/>
  <c r="BA169" i="95" s="1"/>
  <c r="BB169" i="95" a="1"/>
  <c r="BB169" i="95" s="1"/>
  <c r="BC169" i="95" a="1"/>
  <c r="BC169" i="95" s="1"/>
  <c r="BD169" i="95" a="1"/>
  <c r="BD169" i="95" s="1"/>
  <c r="BE169" i="95" a="1"/>
  <c r="BE169" i="95" s="1"/>
  <c r="BF169" i="95" a="1"/>
  <c r="BF169" i="95" s="1"/>
  <c r="BG169" i="95" a="1"/>
  <c r="BG169" i="95" s="1"/>
  <c r="BH169" i="95" a="1"/>
  <c r="BH169" i="95" s="1"/>
  <c r="BI169" i="95" a="1"/>
  <c r="BI169" i="95" s="1"/>
  <c r="BJ169" i="95" a="1"/>
  <c r="BJ169" i="95" s="1"/>
  <c r="BK169" i="95" a="1"/>
  <c r="BK169" i="95" s="1"/>
  <c r="BL169" i="95" a="1"/>
  <c r="BL169" i="95" s="1"/>
  <c r="BM169" i="95" a="1"/>
  <c r="BM169" i="95" s="1"/>
  <c r="BN169" i="95" a="1"/>
  <c r="BN169" i="95" s="1"/>
  <c r="BO169" i="95" a="1"/>
  <c r="BO169" i="95" s="1"/>
  <c r="BP169" i="95" a="1"/>
  <c r="BP169" i="95" s="1"/>
  <c r="BQ169" i="95" a="1"/>
  <c r="BQ169" i="95" s="1"/>
  <c r="BR169" i="95" a="1"/>
  <c r="BR169" i="95" s="1"/>
  <c r="BS169" i="95" a="1"/>
  <c r="BS169" i="95" s="1"/>
  <c r="BT169" i="95" a="1"/>
  <c r="BT169" i="95" s="1"/>
  <c r="BU169" i="95" a="1"/>
  <c r="BU169" i="95" s="1"/>
  <c r="BV169" i="95" a="1"/>
  <c r="BV169" i="95" s="1"/>
  <c r="BW169" i="95" a="1"/>
  <c r="BW169" i="95" s="1"/>
  <c r="BX169" i="95" a="1"/>
  <c r="BX169" i="95" s="1"/>
  <c r="BY169" i="95" a="1"/>
  <c r="BY169" i="95" s="1"/>
  <c r="BZ169" i="95" a="1"/>
  <c r="BZ169" i="95" s="1"/>
  <c r="CA169" i="95" a="1"/>
  <c r="CA169" i="95" s="1"/>
  <c r="CB169" i="95" a="1"/>
  <c r="CB169" i="95" s="1"/>
  <c r="CC169" i="95" a="1"/>
  <c r="CC169" i="95" s="1"/>
  <c r="CD169" i="95" a="1"/>
  <c r="CD169" i="95" s="1"/>
  <c r="CE169" i="95" a="1"/>
  <c r="CE169" i="95" s="1"/>
  <c r="CF169" i="95" a="1"/>
  <c r="CF169" i="95" s="1"/>
  <c r="CG169" i="95" a="1"/>
  <c r="CG169" i="95" s="1"/>
  <c r="CH169" i="95" a="1"/>
  <c r="CH169" i="95" s="1"/>
  <c r="CI169" i="95" a="1"/>
  <c r="CI169" i="95" s="1"/>
  <c r="CJ169" i="95" a="1"/>
  <c r="CJ169" i="95" s="1"/>
  <c r="CK169" i="95" a="1"/>
  <c r="CK169" i="95" s="1"/>
  <c r="CL169" i="95" a="1"/>
  <c r="CL169" i="95" s="1"/>
  <c r="CM169" i="95" a="1"/>
  <c r="CM169" i="95" s="1"/>
  <c r="CN169" i="95" a="1"/>
  <c r="CN169" i="95" s="1"/>
  <c r="CO169" i="95" a="1"/>
  <c r="CO169" i="95" s="1"/>
  <c r="CP169" i="95" a="1"/>
  <c r="CP169" i="95" s="1"/>
  <c r="CQ169" i="95" a="1"/>
  <c r="CQ169" i="95" s="1"/>
  <c r="CR169" i="95" a="1"/>
  <c r="CR169" i="95" s="1"/>
  <c r="CS169" i="95" a="1"/>
  <c r="CS169" i="95" s="1"/>
  <c r="CT169" i="95" a="1"/>
  <c r="CT169" i="95" s="1"/>
  <c r="CU169" i="95" a="1"/>
  <c r="CU169" i="95" s="1"/>
  <c r="CV169" i="95" a="1"/>
  <c r="CV169" i="95" s="1"/>
  <c r="CW169" i="95" a="1"/>
  <c r="CW169" i="95" s="1"/>
  <c r="CX169" i="95" a="1"/>
  <c r="CX169" i="95" s="1"/>
  <c r="CY169" i="95" a="1"/>
  <c r="CY169" i="95" s="1"/>
  <c r="E170" i="95" a="1"/>
  <c r="E170" i="95" s="1"/>
  <c r="F170" i="95" a="1"/>
  <c r="F170" i="95" s="1"/>
  <c r="G170" i="95" a="1"/>
  <c r="G170" i="95" s="1"/>
  <c r="H170" i="95" a="1"/>
  <c r="H170" i="95" s="1"/>
  <c r="I170" i="95" a="1"/>
  <c r="I170" i="95" s="1"/>
  <c r="J170" i="95" a="1"/>
  <c r="J170" i="95" s="1"/>
  <c r="K170" i="95" a="1"/>
  <c r="K170" i="95" s="1"/>
  <c r="L170" i="95" a="1"/>
  <c r="L170" i="95" s="1"/>
  <c r="M170" i="95" a="1"/>
  <c r="M170" i="95" s="1"/>
  <c r="N170" i="95" a="1"/>
  <c r="N170" i="95" s="1"/>
  <c r="O170" i="95" a="1"/>
  <c r="O170" i="95" s="1"/>
  <c r="P170" i="95" a="1"/>
  <c r="P170" i="95" s="1"/>
  <c r="Q170" i="95" a="1"/>
  <c r="Q170" i="95" s="1"/>
  <c r="R170" i="95" a="1"/>
  <c r="R170" i="95" s="1"/>
  <c r="S170" i="95" a="1"/>
  <c r="S170" i="95" s="1"/>
  <c r="T170" i="95" a="1"/>
  <c r="T170" i="95" s="1"/>
  <c r="U170" i="95" a="1"/>
  <c r="U170" i="95" s="1"/>
  <c r="V170" i="95" a="1"/>
  <c r="V170" i="95" s="1"/>
  <c r="W170" i="95" a="1"/>
  <c r="W170" i="95" s="1"/>
  <c r="X170" i="95" a="1"/>
  <c r="X170" i="95" s="1"/>
  <c r="Y170" i="95" a="1"/>
  <c r="Y170" i="95" s="1"/>
  <c r="Z170" i="95" a="1"/>
  <c r="Z170" i="95" s="1"/>
  <c r="AA170" i="95" a="1"/>
  <c r="AA170" i="95" s="1"/>
  <c r="AB170" i="95" a="1"/>
  <c r="AB170" i="95" s="1"/>
  <c r="AC170" i="95" a="1"/>
  <c r="AC170" i="95" s="1"/>
  <c r="AD170" i="95" a="1"/>
  <c r="AD170" i="95" s="1"/>
  <c r="AE170" i="95" a="1"/>
  <c r="AE170" i="95" s="1"/>
  <c r="AF170" i="95" a="1"/>
  <c r="AF170" i="95" s="1"/>
  <c r="AG170" i="95" a="1"/>
  <c r="AG170" i="95" s="1"/>
  <c r="AH170" i="95" a="1"/>
  <c r="AH170" i="95" s="1"/>
  <c r="AI170" i="95" a="1"/>
  <c r="AI170" i="95" s="1"/>
  <c r="AJ170" i="95" a="1"/>
  <c r="AJ170" i="95" s="1"/>
  <c r="AK170" i="95" a="1"/>
  <c r="AK170" i="95" s="1"/>
  <c r="AL170" i="95" a="1"/>
  <c r="AL170" i="95" s="1"/>
  <c r="AM170" i="95" a="1"/>
  <c r="AM170" i="95" s="1"/>
  <c r="AN170" i="95" a="1"/>
  <c r="AN170" i="95" s="1"/>
  <c r="AO170" i="95" a="1"/>
  <c r="AO170" i="95" s="1"/>
  <c r="AP170" i="95" a="1"/>
  <c r="AP170" i="95" s="1"/>
  <c r="AQ170" i="95" a="1"/>
  <c r="AQ170" i="95" s="1"/>
  <c r="AR170" i="95" a="1"/>
  <c r="AR170" i="95" s="1"/>
  <c r="AS170" i="95" a="1"/>
  <c r="AS170" i="95" s="1"/>
  <c r="AT170" i="95" a="1"/>
  <c r="AT170" i="95" s="1"/>
  <c r="AU170" i="95" a="1"/>
  <c r="AU170" i="95" s="1"/>
  <c r="AV170" i="95" a="1"/>
  <c r="AV170" i="95" s="1"/>
  <c r="AW170" i="95" a="1"/>
  <c r="AW170" i="95" s="1"/>
  <c r="AX170" i="95" a="1"/>
  <c r="AX170" i="95" s="1"/>
  <c r="AY170" i="95" a="1"/>
  <c r="AY170" i="95" s="1"/>
  <c r="AZ170" i="95" a="1"/>
  <c r="AZ170" i="95" s="1"/>
  <c r="BA170" i="95" a="1"/>
  <c r="BA170" i="95" s="1"/>
  <c r="BB170" i="95" a="1"/>
  <c r="BB170" i="95" s="1"/>
  <c r="BC170" i="95" a="1"/>
  <c r="BC170" i="95" s="1"/>
  <c r="BD170" i="95" a="1"/>
  <c r="BD170" i="95" s="1"/>
  <c r="BE170" i="95" a="1"/>
  <c r="BE170" i="95" s="1"/>
  <c r="BF170" i="95" a="1"/>
  <c r="BF170" i="95" s="1"/>
  <c r="BG170" i="95" a="1"/>
  <c r="BG170" i="95" s="1"/>
  <c r="BH170" i="95" a="1"/>
  <c r="BH170" i="95" s="1"/>
  <c r="BI170" i="95" a="1"/>
  <c r="BI170" i="95" s="1"/>
  <c r="BJ170" i="95" a="1"/>
  <c r="BJ170" i="95" s="1"/>
  <c r="BK170" i="95" a="1"/>
  <c r="BK170" i="95" s="1"/>
  <c r="BL170" i="95" a="1"/>
  <c r="BL170" i="95" s="1"/>
  <c r="BM170" i="95" a="1"/>
  <c r="BM170" i="95" s="1"/>
  <c r="BN170" i="95" a="1"/>
  <c r="BN170" i="95" s="1"/>
  <c r="BO170" i="95" a="1"/>
  <c r="BO170" i="95" s="1"/>
  <c r="BP170" i="95" a="1"/>
  <c r="BP170" i="95" s="1"/>
  <c r="BQ170" i="95" a="1"/>
  <c r="BQ170" i="95" s="1"/>
  <c r="BR170" i="95" a="1"/>
  <c r="BR170" i="95" s="1"/>
  <c r="BS170" i="95" a="1"/>
  <c r="BS170" i="95" s="1"/>
  <c r="BT170" i="95" a="1"/>
  <c r="BT170" i="95" s="1"/>
  <c r="BU170" i="95" a="1"/>
  <c r="BU170" i="95" s="1"/>
  <c r="BV170" i="95" a="1"/>
  <c r="BV170" i="95" s="1"/>
  <c r="BW170" i="95" a="1"/>
  <c r="BW170" i="95" s="1"/>
  <c r="BX170" i="95" a="1"/>
  <c r="BX170" i="95" s="1"/>
  <c r="BY170" i="95" a="1"/>
  <c r="BY170" i="95" s="1"/>
  <c r="BZ170" i="95" a="1"/>
  <c r="BZ170" i="95" s="1"/>
  <c r="CA170" i="95" a="1"/>
  <c r="CA170" i="95" s="1"/>
  <c r="CB170" i="95" a="1"/>
  <c r="CB170" i="95" s="1"/>
  <c r="CC170" i="95" a="1"/>
  <c r="CC170" i="95" s="1"/>
  <c r="CD170" i="95" a="1"/>
  <c r="CD170" i="95" s="1"/>
  <c r="CE170" i="95" a="1"/>
  <c r="CE170" i="95" s="1"/>
  <c r="CF170" i="95" a="1"/>
  <c r="CF170" i="95" s="1"/>
  <c r="CG170" i="95" a="1"/>
  <c r="CG170" i="95" s="1"/>
  <c r="CH170" i="95" a="1"/>
  <c r="CH170" i="95" s="1"/>
  <c r="CI170" i="95" a="1"/>
  <c r="CI170" i="95" s="1"/>
  <c r="CJ170" i="95" a="1"/>
  <c r="CJ170" i="95" s="1"/>
  <c r="CK170" i="95" a="1"/>
  <c r="CK170" i="95" s="1"/>
  <c r="CL170" i="95" a="1"/>
  <c r="CL170" i="95" s="1"/>
  <c r="CM170" i="95" a="1"/>
  <c r="CM170" i="95" s="1"/>
  <c r="CN170" i="95" a="1"/>
  <c r="CN170" i="95" s="1"/>
  <c r="CO170" i="95" a="1"/>
  <c r="CO170" i="95" s="1"/>
  <c r="CP170" i="95" a="1"/>
  <c r="CP170" i="95" s="1"/>
  <c r="CQ170" i="95" a="1"/>
  <c r="CQ170" i="95" s="1"/>
  <c r="CR170" i="95" a="1"/>
  <c r="CR170" i="95" s="1"/>
  <c r="CS170" i="95" a="1"/>
  <c r="CS170" i="95" s="1"/>
  <c r="CT170" i="95" a="1"/>
  <c r="CT170" i="95" s="1"/>
  <c r="CU170" i="95" a="1"/>
  <c r="CU170" i="95" s="1"/>
  <c r="CV170" i="95" a="1"/>
  <c r="CV170" i="95" s="1"/>
  <c r="CW170" i="95" a="1"/>
  <c r="CW170" i="95" s="1"/>
  <c r="CX170" i="95" a="1"/>
  <c r="CX170" i="95" s="1"/>
  <c r="CY170" i="95" a="1"/>
  <c r="CY170" i="95" s="1"/>
  <c r="E171" i="95" a="1"/>
  <c r="E171" i="95" s="1"/>
  <c r="F171" i="95" a="1"/>
  <c r="F171" i="95" s="1"/>
  <c r="G171" i="95" a="1"/>
  <c r="G171" i="95" s="1"/>
  <c r="H171" i="95" a="1"/>
  <c r="H171" i="95" s="1"/>
  <c r="I171" i="95" a="1"/>
  <c r="I171" i="95" s="1"/>
  <c r="J171" i="95" a="1"/>
  <c r="J171" i="95" s="1"/>
  <c r="K171" i="95" a="1"/>
  <c r="K171" i="95" s="1"/>
  <c r="L171" i="95" a="1"/>
  <c r="L171" i="95" s="1"/>
  <c r="M171" i="95" a="1"/>
  <c r="M171" i="95" s="1"/>
  <c r="N171" i="95" a="1"/>
  <c r="N171" i="95" s="1"/>
  <c r="O171" i="95" a="1"/>
  <c r="O171" i="95" s="1"/>
  <c r="P171" i="95" a="1"/>
  <c r="P171" i="95" s="1"/>
  <c r="Q171" i="95" a="1"/>
  <c r="Q171" i="95" s="1"/>
  <c r="R171" i="95" a="1"/>
  <c r="R171" i="95" s="1"/>
  <c r="S171" i="95" a="1"/>
  <c r="S171" i="95" s="1"/>
  <c r="T171" i="95" a="1"/>
  <c r="T171" i="95" s="1"/>
  <c r="U171" i="95" a="1"/>
  <c r="U171" i="95" s="1"/>
  <c r="V171" i="95" a="1"/>
  <c r="V171" i="95" s="1"/>
  <c r="W171" i="95" a="1"/>
  <c r="W171" i="95" s="1"/>
  <c r="X171" i="95" a="1"/>
  <c r="X171" i="95" s="1"/>
  <c r="Y171" i="95" a="1"/>
  <c r="Y171" i="95" s="1"/>
  <c r="Z171" i="95" a="1"/>
  <c r="Z171" i="95" s="1"/>
  <c r="AA171" i="95" a="1"/>
  <c r="AA171" i="95" s="1"/>
  <c r="AB171" i="95" a="1"/>
  <c r="AB171" i="95" s="1"/>
  <c r="AC171" i="95" a="1"/>
  <c r="AC171" i="95" s="1"/>
  <c r="AD171" i="95" a="1"/>
  <c r="AD171" i="95" s="1"/>
  <c r="AE171" i="95" a="1"/>
  <c r="AE171" i="95" s="1"/>
  <c r="AF171" i="95" a="1"/>
  <c r="AF171" i="95" s="1"/>
  <c r="AG171" i="95" a="1"/>
  <c r="AG171" i="95" s="1"/>
  <c r="AH171" i="95" a="1"/>
  <c r="AH171" i="95" s="1"/>
  <c r="AI171" i="95" a="1"/>
  <c r="AI171" i="95" s="1"/>
  <c r="AJ171" i="95" a="1"/>
  <c r="AJ171" i="95" s="1"/>
  <c r="AK171" i="95" a="1"/>
  <c r="AK171" i="95" s="1"/>
  <c r="AL171" i="95" a="1"/>
  <c r="AL171" i="95" s="1"/>
  <c r="AM171" i="95" a="1"/>
  <c r="AM171" i="95" s="1"/>
  <c r="AN171" i="95" a="1"/>
  <c r="AN171" i="95" s="1"/>
  <c r="AO171" i="95" a="1"/>
  <c r="AO171" i="95" s="1"/>
  <c r="AP171" i="95" a="1"/>
  <c r="AP171" i="95" s="1"/>
  <c r="AQ171" i="95" a="1"/>
  <c r="AQ171" i="95" s="1"/>
  <c r="AR171" i="95" a="1"/>
  <c r="AR171" i="95" s="1"/>
  <c r="AS171" i="95" a="1"/>
  <c r="AS171" i="95" s="1"/>
  <c r="AT171" i="95" a="1"/>
  <c r="AT171" i="95" s="1"/>
  <c r="AU171" i="95" a="1"/>
  <c r="AU171" i="95" s="1"/>
  <c r="AV171" i="95" a="1"/>
  <c r="AV171" i="95" s="1"/>
  <c r="AW171" i="95" a="1"/>
  <c r="AW171" i="95" s="1"/>
  <c r="AX171" i="95" a="1"/>
  <c r="AX171" i="95" s="1"/>
  <c r="AY171" i="95" a="1"/>
  <c r="AY171" i="95" s="1"/>
  <c r="AZ171" i="95" a="1"/>
  <c r="AZ171" i="95" s="1"/>
  <c r="BA171" i="95" a="1"/>
  <c r="BA171" i="95" s="1"/>
  <c r="BB171" i="95" a="1"/>
  <c r="BB171" i="95" s="1"/>
  <c r="BC171" i="95" a="1"/>
  <c r="BC171" i="95" s="1"/>
  <c r="BD171" i="95" a="1"/>
  <c r="BD171" i="95" s="1"/>
  <c r="BE171" i="95" a="1"/>
  <c r="BE171" i="95" s="1"/>
  <c r="BF171" i="95" a="1"/>
  <c r="BF171" i="95" s="1"/>
  <c r="BG171" i="95" a="1"/>
  <c r="BG171" i="95" s="1"/>
  <c r="BH171" i="95" a="1"/>
  <c r="BH171" i="95" s="1"/>
  <c r="BI171" i="95" a="1"/>
  <c r="BI171" i="95" s="1"/>
  <c r="BJ171" i="95" a="1"/>
  <c r="BJ171" i="95" s="1"/>
  <c r="BK171" i="95" a="1"/>
  <c r="BK171" i="95" s="1"/>
  <c r="BL171" i="95" a="1"/>
  <c r="BL171" i="95" s="1"/>
  <c r="BM171" i="95" a="1"/>
  <c r="BM171" i="95" s="1"/>
  <c r="BN171" i="95" a="1"/>
  <c r="BN171" i="95" s="1"/>
  <c r="BO171" i="95" a="1"/>
  <c r="BO171" i="95" s="1"/>
  <c r="BP171" i="95" a="1"/>
  <c r="BP171" i="95" s="1"/>
  <c r="BQ171" i="95" a="1"/>
  <c r="BQ171" i="95" s="1"/>
  <c r="BR171" i="95" a="1"/>
  <c r="BR171" i="95" s="1"/>
  <c r="BS171" i="95" a="1"/>
  <c r="BS171" i="95" s="1"/>
  <c r="BT171" i="95" a="1"/>
  <c r="BT171" i="95" s="1"/>
  <c r="BU171" i="95" a="1"/>
  <c r="BU171" i="95" s="1"/>
  <c r="BV171" i="95" a="1"/>
  <c r="BV171" i="95" s="1"/>
  <c r="BW171" i="95" a="1"/>
  <c r="BW171" i="95" s="1"/>
  <c r="BX171" i="95" a="1"/>
  <c r="BX171" i="95" s="1"/>
  <c r="BY171" i="95" a="1"/>
  <c r="BY171" i="95" s="1"/>
  <c r="BZ171" i="95" a="1"/>
  <c r="BZ171" i="95" s="1"/>
  <c r="CA171" i="95" a="1"/>
  <c r="CA171" i="95" s="1"/>
  <c r="CB171" i="95" a="1"/>
  <c r="CB171" i="95" s="1"/>
  <c r="CC171" i="95" a="1"/>
  <c r="CC171" i="95" s="1"/>
  <c r="CD171" i="95" a="1"/>
  <c r="CD171" i="95" s="1"/>
  <c r="CE171" i="95" a="1"/>
  <c r="CE171" i="95" s="1"/>
  <c r="CF171" i="95" a="1"/>
  <c r="CF171" i="95" s="1"/>
  <c r="CG171" i="95" a="1"/>
  <c r="CG171" i="95" s="1"/>
  <c r="CH171" i="95" a="1"/>
  <c r="CH171" i="95" s="1"/>
  <c r="CI171" i="95" a="1"/>
  <c r="CI171" i="95" s="1"/>
  <c r="CJ171" i="95" a="1"/>
  <c r="CJ171" i="95" s="1"/>
  <c r="CK171" i="95" a="1"/>
  <c r="CK171" i="95" s="1"/>
  <c r="CL171" i="95" a="1"/>
  <c r="CL171" i="95" s="1"/>
  <c r="CM171" i="95" a="1"/>
  <c r="CM171" i="95" s="1"/>
  <c r="CN171" i="95" a="1"/>
  <c r="CN171" i="95" s="1"/>
  <c r="CO171" i="95" a="1"/>
  <c r="CO171" i="95" s="1"/>
  <c r="CP171" i="95" a="1"/>
  <c r="CP171" i="95" s="1"/>
  <c r="CQ171" i="95" a="1"/>
  <c r="CQ171" i="95" s="1"/>
  <c r="CR171" i="95" a="1"/>
  <c r="CR171" i="95" s="1"/>
  <c r="CS171" i="95" a="1"/>
  <c r="CS171" i="95" s="1"/>
  <c r="CT171" i="95" a="1"/>
  <c r="CT171" i="95" s="1"/>
  <c r="CU171" i="95" a="1"/>
  <c r="CU171" i="95" s="1"/>
  <c r="CV171" i="95" a="1"/>
  <c r="CV171" i="95" s="1"/>
  <c r="CW171" i="95" a="1"/>
  <c r="CW171" i="95" s="1"/>
  <c r="CX171" i="95" a="1"/>
  <c r="CX171" i="95" s="1"/>
  <c r="CY171" i="95" a="1"/>
  <c r="CY171" i="95" s="1"/>
  <c r="E172" i="95" a="1"/>
  <c r="E172" i="95" s="1"/>
  <c r="F172" i="95" a="1"/>
  <c r="F172" i="95" s="1"/>
  <c r="G172" i="95" a="1"/>
  <c r="G172" i="95" s="1"/>
  <c r="H172" i="95" a="1"/>
  <c r="H172" i="95" s="1"/>
  <c r="I172" i="95" a="1"/>
  <c r="I172" i="95" s="1"/>
  <c r="J172" i="95" a="1"/>
  <c r="J172" i="95" s="1"/>
  <c r="K172" i="95" a="1"/>
  <c r="K172" i="95" s="1"/>
  <c r="L172" i="95" a="1"/>
  <c r="L172" i="95" s="1"/>
  <c r="M172" i="95" a="1"/>
  <c r="M172" i="95" s="1"/>
  <c r="N172" i="95" a="1"/>
  <c r="N172" i="95" s="1"/>
  <c r="O172" i="95" a="1"/>
  <c r="O172" i="95" s="1"/>
  <c r="P172" i="95" a="1"/>
  <c r="P172" i="95" s="1"/>
  <c r="Q172" i="95" a="1"/>
  <c r="Q172" i="95" s="1"/>
  <c r="R172" i="95" a="1"/>
  <c r="R172" i="95" s="1"/>
  <c r="S172" i="95" a="1"/>
  <c r="S172" i="95" s="1"/>
  <c r="T172" i="95" a="1"/>
  <c r="T172" i="95" s="1"/>
  <c r="U172" i="95" a="1"/>
  <c r="U172" i="95" s="1"/>
  <c r="V172" i="95" a="1"/>
  <c r="V172" i="95" s="1"/>
  <c r="W172" i="95" a="1"/>
  <c r="W172" i="95" s="1"/>
  <c r="X172" i="95" a="1"/>
  <c r="X172" i="95" s="1"/>
  <c r="Y172" i="95" a="1"/>
  <c r="Y172" i="95" s="1"/>
  <c r="Z172" i="95" a="1"/>
  <c r="Z172" i="95" s="1"/>
  <c r="AA172" i="95" a="1"/>
  <c r="AA172" i="95" s="1"/>
  <c r="AB172" i="95" a="1"/>
  <c r="AB172" i="95" s="1"/>
  <c r="AC172" i="95" a="1"/>
  <c r="AC172" i="95" s="1"/>
  <c r="AD172" i="95" a="1"/>
  <c r="AD172" i="95" s="1"/>
  <c r="AE172" i="95" a="1"/>
  <c r="AE172" i="95" s="1"/>
  <c r="AF172" i="95" a="1"/>
  <c r="AF172" i="95" s="1"/>
  <c r="AG172" i="95" a="1"/>
  <c r="AG172" i="95" s="1"/>
  <c r="AH172" i="95" a="1"/>
  <c r="AH172" i="95" s="1"/>
  <c r="AI172" i="95" a="1"/>
  <c r="AI172" i="95" s="1"/>
  <c r="AJ172" i="95" a="1"/>
  <c r="AJ172" i="95" s="1"/>
  <c r="AK172" i="95" a="1"/>
  <c r="AK172" i="95" s="1"/>
  <c r="AL172" i="95" a="1"/>
  <c r="AL172" i="95" s="1"/>
  <c r="AM172" i="95" a="1"/>
  <c r="AM172" i="95" s="1"/>
  <c r="AN172" i="95" a="1"/>
  <c r="AN172" i="95" s="1"/>
  <c r="AO172" i="95" a="1"/>
  <c r="AO172" i="95" s="1"/>
  <c r="AP172" i="95" a="1"/>
  <c r="AP172" i="95" s="1"/>
  <c r="AQ172" i="95" a="1"/>
  <c r="AQ172" i="95" s="1"/>
  <c r="AR172" i="95" a="1"/>
  <c r="AR172" i="95" s="1"/>
  <c r="AS172" i="95" a="1"/>
  <c r="AS172" i="95" s="1"/>
  <c r="AT172" i="95" a="1"/>
  <c r="AT172" i="95" s="1"/>
  <c r="AU172" i="95" a="1"/>
  <c r="AU172" i="95" s="1"/>
  <c r="AV172" i="95" a="1"/>
  <c r="AV172" i="95" s="1"/>
  <c r="AW172" i="95" a="1"/>
  <c r="AW172" i="95" s="1"/>
  <c r="AX172" i="95" a="1"/>
  <c r="AX172" i="95" s="1"/>
  <c r="AY172" i="95" a="1"/>
  <c r="AY172" i="95" s="1"/>
  <c r="AZ172" i="95" a="1"/>
  <c r="AZ172" i="95" s="1"/>
  <c r="BA172" i="95" a="1"/>
  <c r="BA172" i="95" s="1"/>
  <c r="BB172" i="95" a="1"/>
  <c r="BB172" i="95" s="1"/>
  <c r="BC172" i="95" a="1"/>
  <c r="BC172" i="95" s="1"/>
  <c r="BD172" i="95" a="1"/>
  <c r="BD172" i="95" s="1"/>
  <c r="BE172" i="95" a="1"/>
  <c r="BE172" i="95" s="1"/>
  <c r="BF172" i="95" a="1"/>
  <c r="BF172" i="95" s="1"/>
  <c r="BG172" i="95" a="1"/>
  <c r="BG172" i="95" s="1"/>
  <c r="BH172" i="95" a="1"/>
  <c r="BH172" i="95" s="1"/>
  <c r="BI172" i="95" a="1"/>
  <c r="BI172" i="95" s="1"/>
  <c r="BJ172" i="95" a="1"/>
  <c r="BJ172" i="95" s="1"/>
  <c r="BK172" i="95" a="1"/>
  <c r="BK172" i="95" s="1"/>
  <c r="BL172" i="95" a="1"/>
  <c r="BL172" i="95" s="1"/>
  <c r="BM172" i="95" a="1"/>
  <c r="BM172" i="95" s="1"/>
  <c r="BN172" i="95" a="1"/>
  <c r="BN172" i="95" s="1"/>
  <c r="BO172" i="95" a="1"/>
  <c r="BO172" i="95" s="1"/>
  <c r="BP172" i="95" a="1"/>
  <c r="BP172" i="95" s="1"/>
  <c r="BQ172" i="95" a="1"/>
  <c r="BQ172" i="95" s="1"/>
  <c r="BR172" i="95" a="1"/>
  <c r="BR172" i="95" s="1"/>
  <c r="BS172" i="95" a="1"/>
  <c r="BS172" i="95" s="1"/>
  <c r="BT172" i="95" a="1"/>
  <c r="BT172" i="95" s="1"/>
  <c r="BU172" i="95" a="1"/>
  <c r="BU172" i="95" s="1"/>
  <c r="BV172" i="95" a="1"/>
  <c r="BV172" i="95" s="1"/>
  <c r="BW172" i="95" a="1"/>
  <c r="BW172" i="95" s="1"/>
  <c r="BX172" i="95" a="1"/>
  <c r="BX172" i="95" s="1"/>
  <c r="BY172" i="95" a="1"/>
  <c r="BY172" i="95" s="1"/>
  <c r="BZ172" i="95" a="1"/>
  <c r="BZ172" i="95" s="1"/>
  <c r="CA172" i="95" a="1"/>
  <c r="CA172" i="95" s="1"/>
  <c r="CB172" i="95" a="1"/>
  <c r="CB172" i="95" s="1"/>
  <c r="CC172" i="95" a="1"/>
  <c r="CC172" i="95" s="1"/>
  <c r="CD172" i="95" a="1"/>
  <c r="CD172" i="95" s="1"/>
  <c r="CE172" i="95" a="1"/>
  <c r="CE172" i="95" s="1"/>
  <c r="CF172" i="95" a="1"/>
  <c r="CF172" i="95" s="1"/>
  <c r="CG172" i="95" a="1"/>
  <c r="CG172" i="95" s="1"/>
  <c r="CH172" i="95" a="1"/>
  <c r="CH172" i="95" s="1"/>
  <c r="CI172" i="95" a="1"/>
  <c r="CI172" i="95" s="1"/>
  <c r="CJ172" i="95" a="1"/>
  <c r="CJ172" i="95" s="1"/>
  <c r="CK172" i="95" a="1"/>
  <c r="CK172" i="95" s="1"/>
  <c r="CL172" i="95" a="1"/>
  <c r="CL172" i="95" s="1"/>
  <c r="CM172" i="95" a="1"/>
  <c r="CM172" i="95" s="1"/>
  <c r="CN172" i="95" a="1"/>
  <c r="CN172" i="95" s="1"/>
  <c r="CO172" i="95" a="1"/>
  <c r="CO172" i="95" s="1"/>
  <c r="CP172" i="95" a="1"/>
  <c r="CP172" i="95" s="1"/>
  <c r="CQ172" i="95" a="1"/>
  <c r="CQ172" i="95" s="1"/>
  <c r="CR172" i="95" a="1"/>
  <c r="CR172" i="95" s="1"/>
  <c r="CS172" i="95" a="1"/>
  <c r="CS172" i="95" s="1"/>
  <c r="CT172" i="95" a="1"/>
  <c r="CT172" i="95" s="1"/>
  <c r="CU172" i="95" a="1"/>
  <c r="CU172" i="95" s="1"/>
  <c r="CV172" i="95" a="1"/>
  <c r="CV172" i="95" s="1"/>
  <c r="CW172" i="95" a="1"/>
  <c r="CW172" i="95" s="1"/>
  <c r="CX172" i="95" a="1"/>
  <c r="CX172" i="95" s="1"/>
  <c r="CY172" i="95" a="1"/>
  <c r="CY172" i="95" s="1"/>
  <c r="E173" i="95" a="1"/>
  <c r="E173" i="95" s="1"/>
  <c r="F173" i="95" a="1"/>
  <c r="F173" i="95" s="1"/>
  <c r="G173" i="95" a="1"/>
  <c r="G173" i="95" s="1"/>
  <c r="H173" i="95" a="1"/>
  <c r="H173" i="95" s="1"/>
  <c r="I173" i="95" a="1"/>
  <c r="I173" i="95" s="1"/>
  <c r="J173" i="95" a="1"/>
  <c r="J173" i="95" s="1"/>
  <c r="K173" i="95" a="1"/>
  <c r="K173" i="95" s="1"/>
  <c r="L173" i="95" a="1"/>
  <c r="L173" i="95" s="1"/>
  <c r="M173" i="95" a="1"/>
  <c r="M173" i="95" s="1"/>
  <c r="N173" i="95" a="1"/>
  <c r="N173" i="95" s="1"/>
  <c r="O173" i="95" a="1"/>
  <c r="O173" i="95" s="1"/>
  <c r="P173" i="95" a="1"/>
  <c r="P173" i="95" s="1"/>
  <c r="Q173" i="95" a="1"/>
  <c r="Q173" i="95" s="1"/>
  <c r="R173" i="95" a="1"/>
  <c r="R173" i="95" s="1"/>
  <c r="S173" i="95" a="1"/>
  <c r="S173" i="95" s="1"/>
  <c r="T173" i="95" a="1"/>
  <c r="T173" i="95" s="1"/>
  <c r="U173" i="95" a="1"/>
  <c r="U173" i="95" s="1"/>
  <c r="V173" i="95" a="1"/>
  <c r="V173" i="95" s="1"/>
  <c r="W173" i="95" a="1"/>
  <c r="W173" i="95" s="1"/>
  <c r="X173" i="95" a="1"/>
  <c r="X173" i="95" s="1"/>
  <c r="Y173" i="95" a="1"/>
  <c r="Y173" i="95" s="1"/>
  <c r="Z173" i="95" a="1"/>
  <c r="Z173" i="95" s="1"/>
  <c r="AA173" i="95" a="1"/>
  <c r="AA173" i="95" s="1"/>
  <c r="AB173" i="95" a="1"/>
  <c r="AB173" i="95" s="1"/>
  <c r="AC173" i="95" a="1"/>
  <c r="AC173" i="95" s="1"/>
  <c r="AD173" i="95" a="1"/>
  <c r="AD173" i="95" s="1"/>
  <c r="AE173" i="95" a="1"/>
  <c r="AE173" i="95" s="1"/>
  <c r="AF173" i="95" a="1"/>
  <c r="AF173" i="95" s="1"/>
  <c r="AG173" i="95" a="1"/>
  <c r="AG173" i="95" s="1"/>
  <c r="AH173" i="95" a="1"/>
  <c r="AH173" i="95" s="1"/>
  <c r="AI173" i="95" a="1"/>
  <c r="AI173" i="95" s="1"/>
  <c r="AJ173" i="95" a="1"/>
  <c r="AJ173" i="95" s="1"/>
  <c r="AK173" i="95" a="1"/>
  <c r="AK173" i="95" s="1"/>
  <c r="AL173" i="95" a="1"/>
  <c r="AL173" i="95" s="1"/>
  <c r="AM173" i="95" a="1"/>
  <c r="AM173" i="95" s="1"/>
  <c r="AN173" i="95" a="1"/>
  <c r="AN173" i="95" s="1"/>
  <c r="AO173" i="95" a="1"/>
  <c r="AO173" i="95" s="1"/>
  <c r="AP173" i="95" a="1"/>
  <c r="AP173" i="95" s="1"/>
  <c r="AQ173" i="95" a="1"/>
  <c r="AQ173" i="95" s="1"/>
  <c r="AR173" i="95" a="1"/>
  <c r="AR173" i="95" s="1"/>
  <c r="AS173" i="95" a="1"/>
  <c r="AS173" i="95" s="1"/>
  <c r="AT173" i="95" a="1"/>
  <c r="AT173" i="95" s="1"/>
  <c r="AU173" i="95" a="1"/>
  <c r="AU173" i="95" s="1"/>
  <c r="AV173" i="95" a="1"/>
  <c r="AV173" i="95" s="1"/>
  <c r="AW173" i="95" a="1"/>
  <c r="AW173" i="95" s="1"/>
  <c r="AX173" i="95" a="1"/>
  <c r="AX173" i="95" s="1"/>
  <c r="AY173" i="95" a="1"/>
  <c r="AY173" i="95" s="1"/>
  <c r="AZ173" i="95" a="1"/>
  <c r="AZ173" i="95" s="1"/>
  <c r="BA173" i="95" a="1"/>
  <c r="BA173" i="95" s="1"/>
  <c r="BB173" i="95" a="1"/>
  <c r="BB173" i="95" s="1"/>
  <c r="BC173" i="95" a="1"/>
  <c r="BC173" i="95" s="1"/>
  <c r="BD173" i="95" a="1"/>
  <c r="BD173" i="95" s="1"/>
  <c r="BE173" i="95" a="1"/>
  <c r="BE173" i="95" s="1"/>
  <c r="BF173" i="95" a="1"/>
  <c r="BF173" i="95" s="1"/>
  <c r="BG173" i="95" a="1"/>
  <c r="BG173" i="95" s="1"/>
  <c r="BH173" i="95" a="1"/>
  <c r="BH173" i="95" s="1"/>
  <c r="BI173" i="95" a="1"/>
  <c r="BI173" i="95" s="1"/>
  <c r="BJ173" i="95" a="1"/>
  <c r="BJ173" i="95" s="1"/>
  <c r="BK173" i="95" a="1"/>
  <c r="BK173" i="95" s="1"/>
  <c r="BL173" i="95" a="1"/>
  <c r="BL173" i="95" s="1"/>
  <c r="BM173" i="95" a="1"/>
  <c r="BM173" i="95" s="1"/>
  <c r="BN173" i="95" a="1"/>
  <c r="BN173" i="95" s="1"/>
  <c r="BO173" i="95" a="1"/>
  <c r="BO173" i="95" s="1"/>
  <c r="BP173" i="95" a="1"/>
  <c r="BP173" i="95" s="1"/>
  <c r="BQ173" i="95" a="1"/>
  <c r="BQ173" i="95" s="1"/>
  <c r="BR173" i="95" a="1"/>
  <c r="BR173" i="95" s="1"/>
  <c r="BS173" i="95" a="1"/>
  <c r="BS173" i="95" s="1"/>
  <c r="BT173" i="95" a="1"/>
  <c r="BT173" i="95" s="1"/>
  <c r="BU173" i="95" a="1"/>
  <c r="BU173" i="95" s="1"/>
  <c r="BV173" i="95" a="1"/>
  <c r="BV173" i="95" s="1"/>
  <c r="BW173" i="95" a="1"/>
  <c r="BW173" i="95" s="1"/>
  <c r="BX173" i="95" a="1"/>
  <c r="BX173" i="95" s="1"/>
  <c r="BY173" i="95" a="1"/>
  <c r="BY173" i="95" s="1"/>
  <c r="BZ173" i="95" a="1"/>
  <c r="BZ173" i="95" s="1"/>
  <c r="CA173" i="95" a="1"/>
  <c r="CA173" i="95" s="1"/>
  <c r="CB173" i="95" a="1"/>
  <c r="CB173" i="95" s="1"/>
  <c r="CC173" i="95" a="1"/>
  <c r="CC173" i="95" s="1"/>
  <c r="CD173" i="95" a="1"/>
  <c r="CD173" i="95" s="1"/>
  <c r="CE173" i="95" a="1"/>
  <c r="CE173" i="95" s="1"/>
  <c r="CF173" i="95" a="1"/>
  <c r="CF173" i="95" s="1"/>
  <c r="CG173" i="95" a="1"/>
  <c r="CG173" i="95" s="1"/>
  <c r="CH173" i="95" a="1"/>
  <c r="CH173" i="95" s="1"/>
  <c r="CI173" i="95" a="1"/>
  <c r="CI173" i="95" s="1"/>
  <c r="CJ173" i="95" a="1"/>
  <c r="CJ173" i="95" s="1"/>
  <c r="CK173" i="95" a="1"/>
  <c r="CK173" i="95" s="1"/>
  <c r="CL173" i="95" a="1"/>
  <c r="CL173" i="95" s="1"/>
  <c r="CM173" i="95" a="1"/>
  <c r="CM173" i="95" s="1"/>
  <c r="CN173" i="95" a="1"/>
  <c r="CN173" i="95" s="1"/>
  <c r="CO173" i="95" a="1"/>
  <c r="CO173" i="95" s="1"/>
  <c r="CP173" i="95" a="1"/>
  <c r="CP173" i="95" s="1"/>
  <c r="CQ173" i="95" a="1"/>
  <c r="CQ173" i="95" s="1"/>
  <c r="CR173" i="95" a="1"/>
  <c r="CR173" i="95" s="1"/>
  <c r="CS173" i="95" a="1"/>
  <c r="CS173" i="95" s="1"/>
  <c r="CT173" i="95" a="1"/>
  <c r="CT173" i="95" s="1"/>
  <c r="CU173" i="95" a="1"/>
  <c r="CU173" i="95" s="1"/>
  <c r="CV173" i="95" a="1"/>
  <c r="CV173" i="95" s="1"/>
  <c r="CW173" i="95" a="1"/>
  <c r="CW173" i="95" s="1"/>
  <c r="CX173" i="95" a="1"/>
  <c r="CX173" i="95" s="1"/>
  <c r="CY173" i="95" a="1"/>
  <c r="CY173" i="95" s="1"/>
  <c r="E174" i="95" a="1"/>
  <c r="E174" i="95" s="1"/>
  <c r="F174" i="95" a="1"/>
  <c r="F174" i="95" s="1"/>
  <c r="G174" i="95" a="1"/>
  <c r="G174" i="95" s="1"/>
  <c r="H174" i="95" a="1"/>
  <c r="H174" i="95" s="1"/>
  <c r="I174" i="95" a="1"/>
  <c r="I174" i="95" s="1"/>
  <c r="J174" i="95" a="1"/>
  <c r="J174" i="95" s="1"/>
  <c r="K174" i="95" a="1"/>
  <c r="K174" i="95" s="1"/>
  <c r="L174" i="95" a="1"/>
  <c r="L174" i="95" s="1"/>
  <c r="M174" i="95" a="1"/>
  <c r="M174" i="95" s="1"/>
  <c r="N174" i="95" a="1"/>
  <c r="N174" i="95" s="1"/>
  <c r="O174" i="95" a="1"/>
  <c r="O174" i="95" s="1"/>
  <c r="P174" i="95" a="1"/>
  <c r="P174" i="95" s="1"/>
  <c r="Q174" i="95" a="1"/>
  <c r="Q174" i="95" s="1"/>
  <c r="R174" i="95" a="1"/>
  <c r="R174" i="95" s="1"/>
  <c r="S174" i="95" a="1"/>
  <c r="S174" i="95" s="1"/>
  <c r="T174" i="95" a="1"/>
  <c r="T174" i="95" s="1"/>
  <c r="U174" i="95" a="1"/>
  <c r="U174" i="95" s="1"/>
  <c r="V174" i="95" a="1"/>
  <c r="V174" i="95" s="1"/>
  <c r="W174" i="95" a="1"/>
  <c r="W174" i="95" s="1"/>
  <c r="X174" i="95" a="1"/>
  <c r="X174" i="95" s="1"/>
  <c r="Y174" i="95" a="1"/>
  <c r="Y174" i="95" s="1"/>
  <c r="Z174" i="95" a="1"/>
  <c r="Z174" i="95" s="1"/>
  <c r="AA174" i="95" a="1"/>
  <c r="AA174" i="95" s="1"/>
  <c r="AB174" i="95" a="1"/>
  <c r="AB174" i="95" s="1"/>
  <c r="AC174" i="95" a="1"/>
  <c r="AC174" i="95" s="1"/>
  <c r="AD174" i="95" a="1"/>
  <c r="AD174" i="95" s="1"/>
  <c r="AE174" i="95" a="1"/>
  <c r="AE174" i="95" s="1"/>
  <c r="AF174" i="95" a="1"/>
  <c r="AF174" i="95" s="1"/>
  <c r="AG174" i="95" a="1"/>
  <c r="AG174" i="95" s="1"/>
  <c r="AH174" i="95" a="1"/>
  <c r="AH174" i="95" s="1"/>
  <c r="AI174" i="95" a="1"/>
  <c r="AI174" i="95" s="1"/>
  <c r="AJ174" i="95" a="1"/>
  <c r="AJ174" i="95" s="1"/>
  <c r="AK174" i="95" a="1"/>
  <c r="AK174" i="95" s="1"/>
  <c r="AL174" i="95" a="1"/>
  <c r="AL174" i="95" s="1"/>
  <c r="AM174" i="95" a="1"/>
  <c r="AM174" i="95" s="1"/>
  <c r="AN174" i="95" a="1"/>
  <c r="AN174" i="95" s="1"/>
  <c r="AO174" i="95" a="1"/>
  <c r="AO174" i="95" s="1"/>
  <c r="AP174" i="95" a="1"/>
  <c r="AP174" i="95" s="1"/>
  <c r="AQ174" i="95" a="1"/>
  <c r="AQ174" i="95" s="1"/>
  <c r="AR174" i="95" a="1"/>
  <c r="AR174" i="95" s="1"/>
  <c r="AS174" i="95" a="1"/>
  <c r="AS174" i="95" s="1"/>
  <c r="AT174" i="95" a="1"/>
  <c r="AT174" i="95" s="1"/>
  <c r="AU174" i="95" a="1"/>
  <c r="AU174" i="95" s="1"/>
  <c r="AV174" i="95" a="1"/>
  <c r="AV174" i="95" s="1"/>
  <c r="AW174" i="95" a="1"/>
  <c r="AW174" i="95" s="1"/>
  <c r="AX174" i="95" a="1"/>
  <c r="AX174" i="95" s="1"/>
  <c r="AY174" i="95" a="1"/>
  <c r="AY174" i="95" s="1"/>
  <c r="AZ174" i="95" a="1"/>
  <c r="AZ174" i="95" s="1"/>
  <c r="BA174" i="95" a="1"/>
  <c r="BA174" i="95" s="1"/>
  <c r="BB174" i="95" a="1"/>
  <c r="BB174" i="95" s="1"/>
  <c r="BC174" i="95" a="1"/>
  <c r="BC174" i="95" s="1"/>
  <c r="BD174" i="95" a="1"/>
  <c r="BD174" i="95" s="1"/>
  <c r="BE174" i="95" a="1"/>
  <c r="BE174" i="95" s="1"/>
  <c r="BF174" i="95" a="1"/>
  <c r="BF174" i="95" s="1"/>
  <c r="BG174" i="95" a="1"/>
  <c r="BG174" i="95" s="1"/>
  <c r="BH174" i="95" a="1"/>
  <c r="BH174" i="95" s="1"/>
  <c r="BI174" i="95" a="1"/>
  <c r="BI174" i="95" s="1"/>
  <c r="BJ174" i="95" a="1"/>
  <c r="BJ174" i="95" s="1"/>
  <c r="BK174" i="95" a="1"/>
  <c r="BK174" i="95" s="1"/>
  <c r="BL174" i="95" a="1"/>
  <c r="BL174" i="95" s="1"/>
  <c r="BM174" i="95" a="1"/>
  <c r="BM174" i="95" s="1"/>
  <c r="BN174" i="95" a="1"/>
  <c r="BN174" i="95" s="1"/>
  <c r="BO174" i="95" a="1"/>
  <c r="BO174" i="95" s="1"/>
  <c r="BP174" i="95" a="1"/>
  <c r="BP174" i="95" s="1"/>
  <c r="BQ174" i="95" a="1"/>
  <c r="BQ174" i="95" s="1"/>
  <c r="BR174" i="95" a="1"/>
  <c r="BR174" i="95" s="1"/>
  <c r="BS174" i="95" a="1"/>
  <c r="BS174" i="95" s="1"/>
  <c r="BT174" i="95" a="1"/>
  <c r="BT174" i="95" s="1"/>
  <c r="BU174" i="95" a="1"/>
  <c r="BU174" i="95" s="1"/>
  <c r="BV174" i="95" a="1"/>
  <c r="BV174" i="95" s="1"/>
  <c r="BW174" i="95" a="1"/>
  <c r="BW174" i="95" s="1"/>
  <c r="BX174" i="95" a="1"/>
  <c r="BX174" i="95" s="1"/>
  <c r="BY174" i="95" a="1"/>
  <c r="BY174" i="95" s="1"/>
  <c r="BZ174" i="95" a="1"/>
  <c r="BZ174" i="95" s="1"/>
  <c r="CA174" i="95" a="1"/>
  <c r="CA174" i="95" s="1"/>
  <c r="CB174" i="95" a="1"/>
  <c r="CB174" i="95" s="1"/>
  <c r="CC174" i="95" a="1"/>
  <c r="CC174" i="95" s="1"/>
  <c r="CD174" i="95" a="1"/>
  <c r="CD174" i="95" s="1"/>
  <c r="CE174" i="95" a="1"/>
  <c r="CE174" i="95" s="1"/>
  <c r="CF174" i="95" a="1"/>
  <c r="CF174" i="95" s="1"/>
  <c r="CG174" i="95" a="1"/>
  <c r="CG174" i="95" s="1"/>
  <c r="CH174" i="95" a="1"/>
  <c r="CH174" i="95" s="1"/>
  <c r="CI174" i="95" a="1"/>
  <c r="CI174" i="95" s="1"/>
  <c r="CJ174" i="95" a="1"/>
  <c r="CJ174" i="95" s="1"/>
  <c r="CK174" i="95" a="1"/>
  <c r="CK174" i="95" s="1"/>
  <c r="CL174" i="95" a="1"/>
  <c r="CL174" i="95" s="1"/>
  <c r="CM174" i="95" a="1"/>
  <c r="CM174" i="95" s="1"/>
  <c r="CN174" i="95" a="1"/>
  <c r="CN174" i="95" s="1"/>
  <c r="CO174" i="95" a="1"/>
  <c r="CO174" i="95" s="1"/>
  <c r="CP174" i="95" a="1"/>
  <c r="CP174" i="95" s="1"/>
  <c r="CQ174" i="95" a="1"/>
  <c r="CQ174" i="95" s="1"/>
  <c r="CR174" i="95" a="1"/>
  <c r="CR174" i="95" s="1"/>
  <c r="CS174" i="95" a="1"/>
  <c r="CS174" i="95" s="1"/>
  <c r="CT174" i="95" a="1"/>
  <c r="CT174" i="95" s="1"/>
  <c r="CU174" i="95" a="1"/>
  <c r="CU174" i="95" s="1"/>
  <c r="CV174" i="95" a="1"/>
  <c r="CV174" i="95" s="1"/>
  <c r="CW174" i="95" a="1"/>
  <c r="CW174" i="95" s="1"/>
  <c r="CX174" i="95" a="1"/>
  <c r="CX174" i="95" s="1"/>
  <c r="CY174" i="95" a="1"/>
  <c r="CY174" i="95" s="1"/>
  <c r="E175" i="95" a="1"/>
  <c r="E175" i="95" s="1"/>
  <c r="F175" i="95" a="1"/>
  <c r="F175" i="95" s="1"/>
  <c r="G175" i="95" a="1"/>
  <c r="G175" i="95" s="1"/>
  <c r="H175" i="95" a="1"/>
  <c r="H175" i="95" s="1"/>
  <c r="I175" i="95" a="1"/>
  <c r="I175" i="95" s="1"/>
  <c r="J175" i="95" a="1"/>
  <c r="J175" i="95" s="1"/>
  <c r="K175" i="95" a="1"/>
  <c r="K175" i="95" s="1"/>
  <c r="L175" i="95" a="1"/>
  <c r="L175" i="95" s="1"/>
  <c r="M175" i="95" a="1"/>
  <c r="M175" i="95" s="1"/>
  <c r="N175" i="95" a="1"/>
  <c r="N175" i="95" s="1"/>
  <c r="O175" i="95" a="1"/>
  <c r="O175" i="95" s="1"/>
  <c r="P175" i="95" a="1"/>
  <c r="P175" i="95" s="1"/>
  <c r="Q175" i="95" a="1"/>
  <c r="Q175" i="95" s="1"/>
  <c r="R175" i="95" a="1"/>
  <c r="R175" i="95" s="1"/>
  <c r="S175" i="95" a="1"/>
  <c r="S175" i="95" s="1"/>
  <c r="T175" i="95" a="1"/>
  <c r="T175" i="95" s="1"/>
  <c r="U175" i="95" a="1"/>
  <c r="U175" i="95" s="1"/>
  <c r="V175" i="95" a="1"/>
  <c r="V175" i="95" s="1"/>
  <c r="W175" i="95" a="1"/>
  <c r="W175" i="95" s="1"/>
  <c r="X175" i="95" a="1"/>
  <c r="X175" i="95" s="1"/>
  <c r="Y175" i="95" a="1"/>
  <c r="Y175" i="95" s="1"/>
  <c r="Z175" i="95" a="1"/>
  <c r="Z175" i="95" s="1"/>
  <c r="AA175" i="95" a="1"/>
  <c r="AA175" i="95" s="1"/>
  <c r="AB175" i="95" a="1"/>
  <c r="AB175" i="95" s="1"/>
  <c r="AC175" i="95" a="1"/>
  <c r="AC175" i="95" s="1"/>
  <c r="AD175" i="95" a="1"/>
  <c r="AD175" i="95" s="1"/>
  <c r="AE175" i="95" a="1"/>
  <c r="AE175" i="95" s="1"/>
  <c r="AF175" i="95" a="1"/>
  <c r="AF175" i="95" s="1"/>
  <c r="AG175" i="95" a="1"/>
  <c r="AG175" i="95" s="1"/>
  <c r="AH175" i="95" a="1"/>
  <c r="AH175" i="95" s="1"/>
  <c r="AI175" i="95" a="1"/>
  <c r="AI175" i="95" s="1"/>
  <c r="AJ175" i="95" a="1"/>
  <c r="AJ175" i="95" s="1"/>
  <c r="AK175" i="95" a="1"/>
  <c r="AK175" i="95" s="1"/>
  <c r="AL175" i="95" a="1"/>
  <c r="AL175" i="95" s="1"/>
  <c r="AM175" i="95" a="1"/>
  <c r="AM175" i="95" s="1"/>
  <c r="AN175" i="95" a="1"/>
  <c r="AN175" i="95" s="1"/>
  <c r="AO175" i="95" a="1"/>
  <c r="AO175" i="95" s="1"/>
  <c r="AP175" i="95" a="1"/>
  <c r="AP175" i="95" s="1"/>
  <c r="AQ175" i="95" a="1"/>
  <c r="AQ175" i="95" s="1"/>
  <c r="AR175" i="95" a="1"/>
  <c r="AR175" i="95" s="1"/>
  <c r="AS175" i="95" a="1"/>
  <c r="AS175" i="95" s="1"/>
  <c r="AT175" i="95" a="1"/>
  <c r="AT175" i="95" s="1"/>
  <c r="AU175" i="95" a="1"/>
  <c r="AU175" i="95" s="1"/>
  <c r="AV175" i="95" a="1"/>
  <c r="AV175" i="95" s="1"/>
  <c r="AW175" i="95" a="1"/>
  <c r="AW175" i="95" s="1"/>
  <c r="AX175" i="95" a="1"/>
  <c r="AX175" i="95" s="1"/>
  <c r="AY175" i="95" a="1"/>
  <c r="AY175" i="95" s="1"/>
  <c r="AZ175" i="95" a="1"/>
  <c r="AZ175" i="95" s="1"/>
  <c r="BA175" i="95" a="1"/>
  <c r="BA175" i="95" s="1"/>
  <c r="BB175" i="95" a="1"/>
  <c r="BB175" i="95" s="1"/>
  <c r="BC175" i="95" a="1"/>
  <c r="BC175" i="95" s="1"/>
  <c r="BD175" i="95" a="1"/>
  <c r="BD175" i="95" s="1"/>
  <c r="BE175" i="95" a="1"/>
  <c r="BE175" i="95" s="1"/>
  <c r="BF175" i="95" a="1"/>
  <c r="BF175" i="95" s="1"/>
  <c r="BG175" i="95" a="1"/>
  <c r="BG175" i="95" s="1"/>
  <c r="BH175" i="95" a="1"/>
  <c r="BH175" i="95" s="1"/>
  <c r="BI175" i="95" a="1"/>
  <c r="BI175" i="95" s="1"/>
  <c r="BJ175" i="95" a="1"/>
  <c r="BJ175" i="95" s="1"/>
  <c r="BK175" i="95" a="1"/>
  <c r="BK175" i="95" s="1"/>
  <c r="BL175" i="95" a="1"/>
  <c r="BL175" i="95" s="1"/>
  <c r="BM175" i="95" a="1"/>
  <c r="BM175" i="95" s="1"/>
  <c r="BN175" i="95" a="1"/>
  <c r="BN175" i="95" s="1"/>
  <c r="BO175" i="95" a="1"/>
  <c r="BO175" i="95" s="1"/>
  <c r="BP175" i="95" a="1"/>
  <c r="BP175" i="95" s="1"/>
  <c r="BQ175" i="95" a="1"/>
  <c r="BQ175" i="95" s="1"/>
  <c r="BR175" i="95" a="1"/>
  <c r="BR175" i="95" s="1"/>
  <c r="BS175" i="95" a="1"/>
  <c r="BS175" i="95" s="1"/>
  <c r="BT175" i="95" a="1"/>
  <c r="BT175" i="95" s="1"/>
  <c r="BU175" i="95" a="1"/>
  <c r="BU175" i="95" s="1"/>
  <c r="BV175" i="95" a="1"/>
  <c r="BV175" i="95" s="1"/>
  <c r="BW175" i="95" a="1"/>
  <c r="BW175" i="95" s="1"/>
  <c r="BX175" i="95" a="1"/>
  <c r="BX175" i="95" s="1"/>
  <c r="BY175" i="95" a="1"/>
  <c r="BY175" i="95" s="1"/>
  <c r="BZ175" i="95" a="1"/>
  <c r="BZ175" i="95" s="1"/>
  <c r="CA175" i="95" a="1"/>
  <c r="CA175" i="95" s="1"/>
  <c r="CB175" i="95" a="1"/>
  <c r="CB175" i="95" s="1"/>
  <c r="CC175" i="95" a="1"/>
  <c r="CC175" i="95" s="1"/>
  <c r="CD175" i="95" a="1"/>
  <c r="CD175" i="95" s="1"/>
  <c r="CE175" i="95" a="1"/>
  <c r="CE175" i="95" s="1"/>
  <c r="CF175" i="95" a="1"/>
  <c r="CF175" i="95" s="1"/>
  <c r="CG175" i="95" a="1"/>
  <c r="CG175" i="95" s="1"/>
  <c r="CH175" i="95" a="1"/>
  <c r="CH175" i="95" s="1"/>
  <c r="CI175" i="95" a="1"/>
  <c r="CI175" i="95" s="1"/>
  <c r="CJ175" i="95" a="1"/>
  <c r="CJ175" i="95" s="1"/>
  <c r="CK175" i="95" a="1"/>
  <c r="CK175" i="95" s="1"/>
  <c r="CL175" i="95" a="1"/>
  <c r="CL175" i="95" s="1"/>
  <c r="CM175" i="95" a="1"/>
  <c r="CM175" i="95" s="1"/>
  <c r="CN175" i="95" a="1"/>
  <c r="CN175" i="95" s="1"/>
  <c r="CO175" i="95" a="1"/>
  <c r="CO175" i="95" s="1"/>
  <c r="CP175" i="95" a="1"/>
  <c r="CP175" i="95" s="1"/>
  <c r="CQ175" i="95" a="1"/>
  <c r="CQ175" i="95" s="1"/>
  <c r="CR175" i="95" a="1"/>
  <c r="CR175" i="95" s="1"/>
  <c r="CS175" i="95" a="1"/>
  <c r="CS175" i="95" s="1"/>
  <c r="CT175" i="95" a="1"/>
  <c r="CT175" i="95" s="1"/>
  <c r="CU175" i="95" a="1"/>
  <c r="CU175" i="95" s="1"/>
  <c r="CV175" i="95" a="1"/>
  <c r="CV175" i="95" s="1"/>
  <c r="CW175" i="95" a="1"/>
  <c r="CW175" i="95" s="1"/>
  <c r="CX175" i="95" a="1"/>
  <c r="CX175" i="95" s="1"/>
  <c r="CY175" i="95" a="1"/>
  <c r="CY175" i="95" s="1"/>
  <c r="E176" i="95" a="1"/>
  <c r="E176" i="95" s="1"/>
  <c r="F176" i="95" a="1"/>
  <c r="F176" i="95" s="1"/>
  <c r="G176" i="95" a="1"/>
  <c r="G176" i="95" s="1"/>
  <c r="H176" i="95" a="1"/>
  <c r="H176" i="95" s="1"/>
  <c r="I176" i="95" a="1"/>
  <c r="I176" i="95" s="1"/>
  <c r="J176" i="95" a="1"/>
  <c r="J176" i="95" s="1"/>
  <c r="K176" i="95" a="1"/>
  <c r="K176" i="95" s="1"/>
  <c r="L176" i="95" a="1"/>
  <c r="L176" i="95" s="1"/>
  <c r="M176" i="95" a="1"/>
  <c r="M176" i="95" s="1"/>
  <c r="N176" i="95" a="1"/>
  <c r="N176" i="95" s="1"/>
  <c r="O176" i="95" a="1"/>
  <c r="O176" i="95" s="1"/>
  <c r="P176" i="95" a="1"/>
  <c r="P176" i="95" s="1"/>
  <c r="Q176" i="95" a="1"/>
  <c r="Q176" i="95" s="1"/>
  <c r="R176" i="95" a="1"/>
  <c r="R176" i="95" s="1"/>
  <c r="S176" i="95" a="1"/>
  <c r="S176" i="95" s="1"/>
  <c r="T176" i="95" a="1"/>
  <c r="T176" i="95" s="1"/>
  <c r="U176" i="95" a="1"/>
  <c r="U176" i="95" s="1"/>
  <c r="V176" i="95" a="1"/>
  <c r="V176" i="95" s="1"/>
  <c r="W176" i="95" a="1"/>
  <c r="W176" i="95" s="1"/>
  <c r="X176" i="95" a="1"/>
  <c r="X176" i="95" s="1"/>
  <c r="Y176" i="95" a="1"/>
  <c r="Y176" i="95" s="1"/>
  <c r="Z176" i="95" a="1"/>
  <c r="Z176" i="95" s="1"/>
  <c r="AA176" i="95" a="1"/>
  <c r="AA176" i="95" s="1"/>
  <c r="AB176" i="95" a="1"/>
  <c r="AB176" i="95" s="1"/>
  <c r="AC176" i="95" a="1"/>
  <c r="AC176" i="95" s="1"/>
  <c r="AD176" i="95" a="1"/>
  <c r="AD176" i="95" s="1"/>
  <c r="AE176" i="95" a="1"/>
  <c r="AE176" i="95" s="1"/>
  <c r="AF176" i="95" a="1"/>
  <c r="AF176" i="95" s="1"/>
  <c r="AG176" i="95" a="1"/>
  <c r="AG176" i="95" s="1"/>
  <c r="AH176" i="95" a="1"/>
  <c r="AH176" i="95" s="1"/>
  <c r="AI176" i="95" a="1"/>
  <c r="AI176" i="95" s="1"/>
  <c r="AJ176" i="95" a="1"/>
  <c r="AJ176" i="95" s="1"/>
  <c r="AK176" i="95" a="1"/>
  <c r="AK176" i="95" s="1"/>
  <c r="AL176" i="95" a="1"/>
  <c r="AL176" i="95" s="1"/>
  <c r="AM176" i="95" a="1"/>
  <c r="AM176" i="95" s="1"/>
  <c r="AN176" i="95" a="1"/>
  <c r="AN176" i="95" s="1"/>
  <c r="AO176" i="95" a="1"/>
  <c r="AO176" i="95" s="1"/>
  <c r="AP176" i="95" a="1"/>
  <c r="AP176" i="95" s="1"/>
  <c r="AQ176" i="95" a="1"/>
  <c r="AQ176" i="95" s="1"/>
  <c r="AR176" i="95" a="1"/>
  <c r="AR176" i="95" s="1"/>
  <c r="AS176" i="95" a="1"/>
  <c r="AS176" i="95" s="1"/>
  <c r="AT176" i="95" a="1"/>
  <c r="AT176" i="95" s="1"/>
  <c r="AU176" i="95" a="1"/>
  <c r="AU176" i="95" s="1"/>
  <c r="AV176" i="95" a="1"/>
  <c r="AV176" i="95" s="1"/>
  <c r="AW176" i="95" a="1"/>
  <c r="AW176" i="95" s="1"/>
  <c r="AX176" i="95" a="1"/>
  <c r="AX176" i="95" s="1"/>
  <c r="AY176" i="95" a="1"/>
  <c r="AY176" i="95" s="1"/>
  <c r="AZ176" i="95" a="1"/>
  <c r="AZ176" i="95" s="1"/>
  <c r="BA176" i="95" a="1"/>
  <c r="BA176" i="95" s="1"/>
  <c r="BB176" i="95" a="1"/>
  <c r="BB176" i="95" s="1"/>
  <c r="BC176" i="95" a="1"/>
  <c r="BC176" i="95" s="1"/>
  <c r="BD176" i="95" a="1"/>
  <c r="BD176" i="95" s="1"/>
  <c r="BE176" i="95" a="1"/>
  <c r="BE176" i="95" s="1"/>
  <c r="BF176" i="95" a="1"/>
  <c r="BF176" i="95" s="1"/>
  <c r="BG176" i="95" a="1"/>
  <c r="BG176" i="95" s="1"/>
  <c r="BH176" i="95" a="1"/>
  <c r="BH176" i="95" s="1"/>
  <c r="BI176" i="95" a="1"/>
  <c r="BI176" i="95" s="1"/>
  <c r="BJ176" i="95" a="1"/>
  <c r="BJ176" i="95" s="1"/>
  <c r="BK176" i="95" a="1"/>
  <c r="BK176" i="95" s="1"/>
  <c r="BL176" i="95" a="1"/>
  <c r="BL176" i="95" s="1"/>
  <c r="BM176" i="95" a="1"/>
  <c r="BM176" i="95" s="1"/>
  <c r="BN176" i="95" a="1"/>
  <c r="BN176" i="95" s="1"/>
  <c r="BO176" i="95" a="1"/>
  <c r="BO176" i="95" s="1"/>
  <c r="BP176" i="95" a="1"/>
  <c r="BP176" i="95" s="1"/>
  <c r="BQ176" i="95" a="1"/>
  <c r="BQ176" i="95" s="1"/>
  <c r="BR176" i="95" a="1"/>
  <c r="BR176" i="95" s="1"/>
  <c r="BS176" i="95" a="1"/>
  <c r="BS176" i="95" s="1"/>
  <c r="BT176" i="95" a="1"/>
  <c r="BT176" i="95" s="1"/>
  <c r="BU176" i="95" a="1"/>
  <c r="BU176" i="95" s="1"/>
  <c r="BV176" i="95" a="1"/>
  <c r="BV176" i="95" s="1"/>
  <c r="BW176" i="95" a="1"/>
  <c r="BW176" i="95" s="1"/>
  <c r="BX176" i="95" a="1"/>
  <c r="BX176" i="95" s="1"/>
  <c r="BY176" i="95" a="1"/>
  <c r="BY176" i="95" s="1"/>
  <c r="BZ176" i="95" a="1"/>
  <c r="BZ176" i="95" s="1"/>
  <c r="CA176" i="95" a="1"/>
  <c r="CA176" i="95" s="1"/>
  <c r="CB176" i="95" a="1"/>
  <c r="CB176" i="95" s="1"/>
  <c r="CC176" i="95" a="1"/>
  <c r="CC176" i="95" s="1"/>
  <c r="CD176" i="95" a="1"/>
  <c r="CD176" i="95" s="1"/>
  <c r="CE176" i="95" a="1"/>
  <c r="CE176" i="95" s="1"/>
  <c r="CF176" i="95" a="1"/>
  <c r="CF176" i="95" s="1"/>
  <c r="CG176" i="95" a="1"/>
  <c r="CG176" i="95" s="1"/>
  <c r="CH176" i="95" a="1"/>
  <c r="CH176" i="95" s="1"/>
  <c r="CI176" i="95" a="1"/>
  <c r="CI176" i="95" s="1"/>
  <c r="CJ176" i="95" a="1"/>
  <c r="CJ176" i="95" s="1"/>
  <c r="CK176" i="95" a="1"/>
  <c r="CK176" i="95" s="1"/>
  <c r="CL176" i="95" a="1"/>
  <c r="CL176" i="95" s="1"/>
  <c r="CM176" i="95" a="1"/>
  <c r="CM176" i="95" s="1"/>
  <c r="CN176" i="95" a="1"/>
  <c r="CN176" i="95" s="1"/>
  <c r="CO176" i="95" a="1"/>
  <c r="CO176" i="95" s="1"/>
  <c r="CP176" i="95" a="1"/>
  <c r="CP176" i="95" s="1"/>
  <c r="CQ176" i="95" a="1"/>
  <c r="CQ176" i="95" s="1"/>
  <c r="CR176" i="95" a="1"/>
  <c r="CR176" i="95" s="1"/>
  <c r="CS176" i="95" a="1"/>
  <c r="CS176" i="95" s="1"/>
  <c r="CT176" i="95" a="1"/>
  <c r="CT176" i="95" s="1"/>
  <c r="CU176" i="95" a="1"/>
  <c r="CU176" i="95" s="1"/>
  <c r="CV176" i="95" a="1"/>
  <c r="CV176" i="95" s="1"/>
  <c r="CW176" i="95" a="1"/>
  <c r="CW176" i="95" s="1"/>
  <c r="CX176" i="95" a="1"/>
  <c r="CX176" i="95" s="1"/>
  <c r="CY176" i="95" a="1"/>
  <c r="CY176" i="95" s="1"/>
  <c r="E177" i="95" a="1"/>
  <c r="E177" i="95" s="1"/>
  <c r="F177" i="95" a="1"/>
  <c r="F177" i="95" s="1"/>
  <c r="G177" i="95" a="1"/>
  <c r="G177" i="95" s="1"/>
  <c r="H177" i="95" a="1"/>
  <c r="H177" i="95" s="1"/>
  <c r="I177" i="95" a="1"/>
  <c r="I177" i="95" s="1"/>
  <c r="J177" i="95" a="1"/>
  <c r="J177" i="95" s="1"/>
  <c r="K177" i="95" a="1"/>
  <c r="K177" i="95" s="1"/>
  <c r="L177" i="95" a="1"/>
  <c r="L177" i="95" s="1"/>
  <c r="M177" i="95" a="1"/>
  <c r="M177" i="95" s="1"/>
  <c r="N177" i="95" a="1"/>
  <c r="N177" i="95" s="1"/>
  <c r="O177" i="95" a="1"/>
  <c r="O177" i="95" s="1"/>
  <c r="P177" i="95" a="1"/>
  <c r="P177" i="95" s="1"/>
  <c r="Q177" i="95" a="1"/>
  <c r="Q177" i="95" s="1"/>
  <c r="R177" i="95" a="1"/>
  <c r="R177" i="95" s="1"/>
  <c r="S177" i="95" a="1"/>
  <c r="S177" i="95" s="1"/>
  <c r="T177" i="95" a="1"/>
  <c r="T177" i="95" s="1"/>
  <c r="U177" i="95" a="1"/>
  <c r="U177" i="95" s="1"/>
  <c r="V177" i="95" a="1"/>
  <c r="V177" i="95" s="1"/>
  <c r="W177" i="95" a="1"/>
  <c r="W177" i="95" s="1"/>
  <c r="X177" i="95" a="1"/>
  <c r="X177" i="95" s="1"/>
  <c r="Y177" i="95" a="1"/>
  <c r="Y177" i="95" s="1"/>
  <c r="Z177" i="95" a="1"/>
  <c r="Z177" i="95" s="1"/>
  <c r="AA177" i="95" a="1"/>
  <c r="AA177" i="95" s="1"/>
  <c r="AB177" i="95" a="1"/>
  <c r="AB177" i="95" s="1"/>
  <c r="AC177" i="95" a="1"/>
  <c r="AC177" i="95" s="1"/>
  <c r="AD177" i="95" a="1"/>
  <c r="AD177" i="95" s="1"/>
  <c r="AE177" i="95" a="1"/>
  <c r="AE177" i="95" s="1"/>
  <c r="AF177" i="95" a="1"/>
  <c r="AF177" i="95" s="1"/>
  <c r="AG177" i="95" a="1"/>
  <c r="AG177" i="95" s="1"/>
  <c r="AH177" i="95" a="1"/>
  <c r="AH177" i="95" s="1"/>
  <c r="AI177" i="95" a="1"/>
  <c r="AI177" i="95" s="1"/>
  <c r="AJ177" i="95" a="1"/>
  <c r="AJ177" i="95" s="1"/>
  <c r="AK177" i="95" a="1"/>
  <c r="AK177" i="95" s="1"/>
  <c r="AL177" i="95" a="1"/>
  <c r="AL177" i="95" s="1"/>
  <c r="AM177" i="95" a="1"/>
  <c r="AM177" i="95" s="1"/>
  <c r="AN177" i="95" a="1"/>
  <c r="AN177" i="95" s="1"/>
  <c r="AO177" i="95" a="1"/>
  <c r="AO177" i="95" s="1"/>
  <c r="AP177" i="95" a="1"/>
  <c r="AP177" i="95" s="1"/>
  <c r="AQ177" i="95" a="1"/>
  <c r="AQ177" i="95" s="1"/>
  <c r="AR177" i="95" a="1"/>
  <c r="AR177" i="95" s="1"/>
  <c r="AS177" i="95" a="1"/>
  <c r="AS177" i="95" s="1"/>
  <c r="AT177" i="95" a="1"/>
  <c r="AT177" i="95" s="1"/>
  <c r="AU177" i="95" a="1"/>
  <c r="AU177" i="95" s="1"/>
  <c r="AV177" i="95" a="1"/>
  <c r="AV177" i="95" s="1"/>
  <c r="AW177" i="95" a="1"/>
  <c r="AW177" i="95" s="1"/>
  <c r="AX177" i="95" a="1"/>
  <c r="AX177" i="95" s="1"/>
  <c r="AY177" i="95" a="1"/>
  <c r="AY177" i="95" s="1"/>
  <c r="AZ177" i="95" a="1"/>
  <c r="AZ177" i="95" s="1"/>
  <c r="BA177" i="95" a="1"/>
  <c r="BA177" i="95" s="1"/>
  <c r="BB177" i="95" a="1"/>
  <c r="BB177" i="95" s="1"/>
  <c r="BC177" i="95" a="1"/>
  <c r="BC177" i="95" s="1"/>
  <c r="BD177" i="95" a="1"/>
  <c r="BD177" i="95" s="1"/>
  <c r="BE177" i="95" a="1"/>
  <c r="BE177" i="95" s="1"/>
  <c r="BF177" i="95" a="1"/>
  <c r="BF177" i="95" s="1"/>
  <c r="BG177" i="95" a="1"/>
  <c r="BG177" i="95" s="1"/>
  <c r="BH177" i="95" a="1"/>
  <c r="BH177" i="95" s="1"/>
  <c r="BI177" i="95" a="1"/>
  <c r="BI177" i="95" s="1"/>
  <c r="BJ177" i="95" a="1"/>
  <c r="BJ177" i="95" s="1"/>
  <c r="BK177" i="95" a="1"/>
  <c r="BK177" i="95" s="1"/>
  <c r="BL177" i="95" a="1"/>
  <c r="BL177" i="95" s="1"/>
  <c r="BM177" i="95" a="1"/>
  <c r="BM177" i="95" s="1"/>
  <c r="BN177" i="95" a="1"/>
  <c r="BN177" i="95" s="1"/>
  <c r="BO177" i="95" a="1"/>
  <c r="BO177" i="95" s="1"/>
  <c r="BP177" i="95" a="1"/>
  <c r="BP177" i="95" s="1"/>
  <c r="BQ177" i="95" a="1"/>
  <c r="BQ177" i="95" s="1"/>
  <c r="BR177" i="95" a="1"/>
  <c r="BR177" i="95" s="1"/>
  <c r="BS177" i="95" a="1"/>
  <c r="BS177" i="95" s="1"/>
  <c r="BT177" i="95" a="1"/>
  <c r="BT177" i="95" s="1"/>
  <c r="BU177" i="95" a="1"/>
  <c r="BU177" i="95" s="1"/>
  <c r="BV177" i="95" a="1"/>
  <c r="BV177" i="95" s="1"/>
  <c r="BW177" i="95" a="1"/>
  <c r="BW177" i="95" s="1"/>
  <c r="BX177" i="95" a="1"/>
  <c r="BX177" i="95" s="1"/>
  <c r="BY177" i="95" a="1"/>
  <c r="BY177" i="95" s="1"/>
  <c r="BZ177" i="95" a="1"/>
  <c r="BZ177" i="95" s="1"/>
  <c r="CA177" i="95" a="1"/>
  <c r="CA177" i="95" s="1"/>
  <c r="CB177" i="95" a="1"/>
  <c r="CB177" i="95" s="1"/>
  <c r="CC177" i="95" a="1"/>
  <c r="CC177" i="95" s="1"/>
  <c r="CD177" i="95" a="1"/>
  <c r="CD177" i="95" s="1"/>
  <c r="CE177" i="95" a="1"/>
  <c r="CE177" i="95" s="1"/>
  <c r="CF177" i="95" a="1"/>
  <c r="CF177" i="95" s="1"/>
  <c r="CG177" i="95" a="1"/>
  <c r="CG177" i="95" s="1"/>
  <c r="CH177" i="95" a="1"/>
  <c r="CH177" i="95" s="1"/>
  <c r="CI177" i="95" a="1"/>
  <c r="CI177" i="95" s="1"/>
  <c r="CJ177" i="95" a="1"/>
  <c r="CJ177" i="95" s="1"/>
  <c r="CK177" i="95" a="1"/>
  <c r="CK177" i="95" s="1"/>
  <c r="CL177" i="95" a="1"/>
  <c r="CL177" i="95" s="1"/>
  <c r="CM177" i="95" a="1"/>
  <c r="CM177" i="95" s="1"/>
  <c r="CN177" i="95" a="1"/>
  <c r="CN177" i="95" s="1"/>
  <c r="CO177" i="95" a="1"/>
  <c r="CO177" i="95" s="1"/>
  <c r="CP177" i="95" a="1"/>
  <c r="CP177" i="95" s="1"/>
  <c r="CQ177" i="95" a="1"/>
  <c r="CQ177" i="95" s="1"/>
  <c r="CR177" i="95" a="1"/>
  <c r="CR177" i="95" s="1"/>
  <c r="CS177" i="95" a="1"/>
  <c r="CS177" i="95" s="1"/>
  <c r="CT177" i="95" a="1"/>
  <c r="CT177" i="95" s="1"/>
  <c r="CU177" i="95" a="1"/>
  <c r="CU177" i="95" s="1"/>
  <c r="CV177" i="95" a="1"/>
  <c r="CV177" i="95" s="1"/>
  <c r="CW177" i="95" a="1"/>
  <c r="CW177" i="95" s="1"/>
  <c r="CX177" i="95" a="1"/>
  <c r="CX177" i="95" s="1"/>
  <c r="CY177" i="95" a="1"/>
  <c r="CY177" i="95" s="1"/>
  <c r="E178" i="95" a="1"/>
  <c r="E178" i="95" s="1"/>
  <c r="F178" i="95" a="1"/>
  <c r="F178" i="95" s="1"/>
  <c r="G178" i="95" a="1"/>
  <c r="G178" i="95" s="1"/>
  <c r="H178" i="95" a="1"/>
  <c r="H178" i="95" s="1"/>
  <c r="I178" i="95" a="1"/>
  <c r="I178" i="95" s="1"/>
  <c r="J178" i="95" a="1"/>
  <c r="J178" i="95" s="1"/>
  <c r="K178" i="95" a="1"/>
  <c r="K178" i="95" s="1"/>
  <c r="L178" i="95" a="1"/>
  <c r="L178" i="95" s="1"/>
  <c r="M178" i="95" a="1"/>
  <c r="M178" i="95" s="1"/>
  <c r="N178" i="95" a="1"/>
  <c r="N178" i="95" s="1"/>
  <c r="O178" i="95" a="1"/>
  <c r="O178" i="95" s="1"/>
  <c r="P178" i="95" a="1"/>
  <c r="P178" i="95" s="1"/>
  <c r="Q178" i="95" a="1"/>
  <c r="Q178" i="95" s="1"/>
  <c r="R178" i="95" a="1"/>
  <c r="R178" i="95" s="1"/>
  <c r="S178" i="95" a="1"/>
  <c r="S178" i="95" s="1"/>
  <c r="T178" i="95" a="1"/>
  <c r="T178" i="95" s="1"/>
  <c r="U178" i="95" a="1"/>
  <c r="U178" i="95" s="1"/>
  <c r="V178" i="95" a="1"/>
  <c r="V178" i="95" s="1"/>
  <c r="W178" i="95" a="1"/>
  <c r="W178" i="95" s="1"/>
  <c r="X178" i="95" a="1"/>
  <c r="X178" i="95" s="1"/>
  <c r="Y178" i="95" a="1"/>
  <c r="Y178" i="95" s="1"/>
  <c r="Z178" i="95" a="1"/>
  <c r="Z178" i="95" s="1"/>
  <c r="AA178" i="95" a="1"/>
  <c r="AA178" i="95" s="1"/>
  <c r="AB178" i="95" a="1"/>
  <c r="AB178" i="95" s="1"/>
  <c r="AC178" i="95" a="1"/>
  <c r="AC178" i="95" s="1"/>
  <c r="AD178" i="95" a="1"/>
  <c r="AD178" i="95" s="1"/>
  <c r="AE178" i="95" a="1"/>
  <c r="AE178" i="95" s="1"/>
  <c r="AF178" i="95" a="1"/>
  <c r="AF178" i="95" s="1"/>
  <c r="AG178" i="95" a="1"/>
  <c r="AG178" i="95" s="1"/>
  <c r="AH178" i="95" a="1"/>
  <c r="AH178" i="95" s="1"/>
  <c r="AI178" i="95" a="1"/>
  <c r="AI178" i="95" s="1"/>
  <c r="AJ178" i="95" a="1"/>
  <c r="AJ178" i="95" s="1"/>
  <c r="AK178" i="95" a="1"/>
  <c r="AK178" i="95" s="1"/>
  <c r="AL178" i="95" a="1"/>
  <c r="AL178" i="95" s="1"/>
  <c r="AM178" i="95" a="1"/>
  <c r="AM178" i="95" s="1"/>
  <c r="AN178" i="95" a="1"/>
  <c r="AN178" i="95" s="1"/>
  <c r="AO178" i="95" a="1"/>
  <c r="AO178" i="95" s="1"/>
  <c r="AP178" i="95" a="1"/>
  <c r="AP178" i="95" s="1"/>
  <c r="AQ178" i="95" a="1"/>
  <c r="AQ178" i="95" s="1"/>
  <c r="AR178" i="95" a="1"/>
  <c r="AR178" i="95" s="1"/>
  <c r="AS178" i="95" a="1"/>
  <c r="AS178" i="95" s="1"/>
  <c r="AT178" i="95" a="1"/>
  <c r="AT178" i="95" s="1"/>
  <c r="AU178" i="95" a="1"/>
  <c r="AU178" i="95" s="1"/>
  <c r="AV178" i="95" a="1"/>
  <c r="AV178" i="95" s="1"/>
  <c r="AW178" i="95" a="1"/>
  <c r="AW178" i="95" s="1"/>
  <c r="AX178" i="95" a="1"/>
  <c r="AX178" i="95" s="1"/>
  <c r="AY178" i="95" a="1"/>
  <c r="AY178" i="95" s="1"/>
  <c r="AZ178" i="95" a="1"/>
  <c r="AZ178" i="95" s="1"/>
  <c r="BA178" i="95" a="1"/>
  <c r="BA178" i="95" s="1"/>
  <c r="BB178" i="95" a="1"/>
  <c r="BB178" i="95" s="1"/>
  <c r="BC178" i="95" a="1"/>
  <c r="BC178" i="95" s="1"/>
  <c r="BD178" i="95" a="1"/>
  <c r="BD178" i="95" s="1"/>
  <c r="BE178" i="95" a="1"/>
  <c r="BE178" i="95" s="1"/>
  <c r="BF178" i="95" a="1"/>
  <c r="BF178" i="95" s="1"/>
  <c r="BG178" i="95" a="1"/>
  <c r="BG178" i="95" s="1"/>
  <c r="BH178" i="95" a="1"/>
  <c r="BH178" i="95" s="1"/>
  <c r="BI178" i="95" a="1"/>
  <c r="BI178" i="95" s="1"/>
  <c r="BJ178" i="95" a="1"/>
  <c r="BJ178" i="95" s="1"/>
  <c r="BK178" i="95" a="1"/>
  <c r="BK178" i="95" s="1"/>
  <c r="BL178" i="95" a="1"/>
  <c r="BL178" i="95" s="1"/>
  <c r="BM178" i="95" a="1"/>
  <c r="BM178" i="95" s="1"/>
  <c r="BN178" i="95" a="1"/>
  <c r="BN178" i="95" s="1"/>
  <c r="BO178" i="95" a="1"/>
  <c r="BO178" i="95" s="1"/>
  <c r="BP178" i="95" a="1"/>
  <c r="BP178" i="95" s="1"/>
  <c r="BQ178" i="95" a="1"/>
  <c r="BQ178" i="95" s="1"/>
  <c r="BR178" i="95" a="1"/>
  <c r="BR178" i="95" s="1"/>
  <c r="BS178" i="95" a="1"/>
  <c r="BS178" i="95" s="1"/>
  <c r="BT178" i="95" a="1"/>
  <c r="BT178" i="95" s="1"/>
  <c r="BU178" i="95" a="1"/>
  <c r="BU178" i="95" s="1"/>
  <c r="BV178" i="95" a="1"/>
  <c r="BV178" i="95" s="1"/>
  <c r="BW178" i="95" a="1"/>
  <c r="BW178" i="95" s="1"/>
  <c r="BX178" i="95" a="1"/>
  <c r="BX178" i="95" s="1"/>
  <c r="BY178" i="95" a="1"/>
  <c r="BY178" i="95" s="1"/>
  <c r="BZ178" i="95" a="1"/>
  <c r="BZ178" i="95" s="1"/>
  <c r="CA178" i="95" a="1"/>
  <c r="CA178" i="95" s="1"/>
  <c r="CB178" i="95" a="1"/>
  <c r="CB178" i="95" s="1"/>
  <c r="CC178" i="95" a="1"/>
  <c r="CC178" i="95" s="1"/>
  <c r="CD178" i="95" a="1"/>
  <c r="CD178" i="95" s="1"/>
  <c r="CE178" i="95" a="1"/>
  <c r="CE178" i="95" s="1"/>
  <c r="CF178" i="95" a="1"/>
  <c r="CF178" i="95" s="1"/>
  <c r="CG178" i="95" a="1"/>
  <c r="CG178" i="95" s="1"/>
  <c r="CH178" i="95" a="1"/>
  <c r="CH178" i="95" s="1"/>
  <c r="CI178" i="95" a="1"/>
  <c r="CI178" i="95" s="1"/>
  <c r="CJ178" i="95" a="1"/>
  <c r="CJ178" i="95" s="1"/>
  <c r="CK178" i="95" a="1"/>
  <c r="CK178" i="95" s="1"/>
  <c r="CL178" i="95" a="1"/>
  <c r="CL178" i="95" s="1"/>
  <c r="CM178" i="95" a="1"/>
  <c r="CM178" i="95" s="1"/>
  <c r="CN178" i="95" a="1"/>
  <c r="CN178" i="95" s="1"/>
  <c r="CO178" i="95" a="1"/>
  <c r="CO178" i="95" s="1"/>
  <c r="CP178" i="95" a="1"/>
  <c r="CP178" i="95" s="1"/>
  <c r="CQ178" i="95" a="1"/>
  <c r="CQ178" i="95" s="1"/>
  <c r="CR178" i="95" a="1"/>
  <c r="CR178" i="95" s="1"/>
  <c r="CS178" i="95" a="1"/>
  <c r="CS178" i="95" s="1"/>
  <c r="CT178" i="95" a="1"/>
  <c r="CT178" i="95" s="1"/>
  <c r="CU178" i="95" a="1"/>
  <c r="CU178" i="95" s="1"/>
  <c r="CV178" i="95" a="1"/>
  <c r="CV178" i="95" s="1"/>
  <c r="CW178" i="95" a="1"/>
  <c r="CW178" i="95" s="1"/>
  <c r="CX178" i="95" a="1"/>
  <c r="CX178" i="95" s="1"/>
  <c r="CY178" i="95" a="1"/>
  <c r="CY178" i="95" s="1"/>
  <c r="E179" i="95" a="1"/>
  <c r="E179" i="95" s="1"/>
  <c r="F179" i="95" a="1"/>
  <c r="F179" i="95" s="1"/>
  <c r="G179" i="95" a="1"/>
  <c r="G179" i="95" s="1"/>
  <c r="H179" i="95" a="1"/>
  <c r="H179" i="95" s="1"/>
  <c r="I179" i="95" a="1"/>
  <c r="I179" i="95" s="1"/>
  <c r="J179" i="95" a="1"/>
  <c r="J179" i="95" s="1"/>
  <c r="K179" i="95" a="1"/>
  <c r="K179" i="95" s="1"/>
  <c r="L179" i="95" a="1"/>
  <c r="L179" i="95" s="1"/>
  <c r="M179" i="95" a="1"/>
  <c r="M179" i="95" s="1"/>
  <c r="N179" i="95" a="1"/>
  <c r="N179" i="95" s="1"/>
  <c r="O179" i="95" a="1"/>
  <c r="O179" i="95" s="1"/>
  <c r="P179" i="95" a="1"/>
  <c r="P179" i="95" s="1"/>
  <c r="Q179" i="95" a="1"/>
  <c r="Q179" i="95" s="1"/>
  <c r="R179" i="95" a="1"/>
  <c r="R179" i="95" s="1"/>
  <c r="S179" i="95" a="1"/>
  <c r="S179" i="95" s="1"/>
  <c r="T179" i="95" a="1"/>
  <c r="T179" i="95" s="1"/>
  <c r="U179" i="95" a="1"/>
  <c r="U179" i="95" s="1"/>
  <c r="V179" i="95" a="1"/>
  <c r="V179" i="95" s="1"/>
  <c r="W179" i="95" a="1"/>
  <c r="W179" i="95" s="1"/>
  <c r="X179" i="95" a="1"/>
  <c r="X179" i="95" s="1"/>
  <c r="Y179" i="95" a="1"/>
  <c r="Y179" i="95" s="1"/>
  <c r="Z179" i="95" a="1"/>
  <c r="Z179" i="95" s="1"/>
  <c r="AA179" i="95" a="1"/>
  <c r="AA179" i="95" s="1"/>
  <c r="AB179" i="95" a="1"/>
  <c r="AB179" i="95" s="1"/>
  <c r="AC179" i="95" a="1"/>
  <c r="AC179" i="95" s="1"/>
  <c r="AD179" i="95" a="1"/>
  <c r="AD179" i="95" s="1"/>
  <c r="AE179" i="95" a="1"/>
  <c r="AE179" i="95" s="1"/>
  <c r="AF179" i="95" a="1"/>
  <c r="AF179" i="95" s="1"/>
  <c r="AG179" i="95" a="1"/>
  <c r="AG179" i="95" s="1"/>
  <c r="AH179" i="95" a="1"/>
  <c r="AH179" i="95" s="1"/>
  <c r="AI179" i="95" a="1"/>
  <c r="AI179" i="95" s="1"/>
  <c r="AJ179" i="95" a="1"/>
  <c r="AJ179" i="95" s="1"/>
  <c r="AK179" i="95" a="1"/>
  <c r="AK179" i="95" s="1"/>
  <c r="AL179" i="95" a="1"/>
  <c r="AL179" i="95" s="1"/>
  <c r="AM179" i="95" a="1"/>
  <c r="AM179" i="95" s="1"/>
  <c r="AN179" i="95" a="1"/>
  <c r="AN179" i="95" s="1"/>
  <c r="AO179" i="95" a="1"/>
  <c r="AO179" i="95" s="1"/>
  <c r="AP179" i="95" a="1"/>
  <c r="AP179" i="95" s="1"/>
  <c r="AQ179" i="95" a="1"/>
  <c r="AQ179" i="95" s="1"/>
  <c r="AR179" i="95" a="1"/>
  <c r="AR179" i="95" s="1"/>
  <c r="AS179" i="95" a="1"/>
  <c r="AS179" i="95" s="1"/>
  <c r="AT179" i="95" a="1"/>
  <c r="AT179" i="95" s="1"/>
  <c r="AU179" i="95" a="1"/>
  <c r="AU179" i="95" s="1"/>
  <c r="AV179" i="95" a="1"/>
  <c r="AV179" i="95" s="1"/>
  <c r="AW179" i="95" a="1"/>
  <c r="AW179" i="95" s="1"/>
  <c r="AX179" i="95" a="1"/>
  <c r="AX179" i="95" s="1"/>
  <c r="AY179" i="95" a="1"/>
  <c r="AY179" i="95" s="1"/>
  <c r="AZ179" i="95" a="1"/>
  <c r="AZ179" i="95" s="1"/>
  <c r="BA179" i="95" a="1"/>
  <c r="BA179" i="95" s="1"/>
  <c r="BB179" i="95" a="1"/>
  <c r="BB179" i="95" s="1"/>
  <c r="BC179" i="95" a="1"/>
  <c r="BC179" i="95" s="1"/>
  <c r="BD179" i="95" a="1"/>
  <c r="BD179" i="95" s="1"/>
  <c r="BE179" i="95" a="1"/>
  <c r="BE179" i="95" s="1"/>
  <c r="BF179" i="95" a="1"/>
  <c r="BF179" i="95" s="1"/>
  <c r="BG179" i="95" a="1"/>
  <c r="BG179" i="95" s="1"/>
  <c r="BH179" i="95" a="1"/>
  <c r="BH179" i="95" s="1"/>
  <c r="BI179" i="95" a="1"/>
  <c r="BI179" i="95" s="1"/>
  <c r="BJ179" i="95" a="1"/>
  <c r="BJ179" i="95" s="1"/>
  <c r="BK179" i="95" a="1"/>
  <c r="BK179" i="95" s="1"/>
  <c r="BL179" i="95" a="1"/>
  <c r="BL179" i="95" s="1"/>
  <c r="BM179" i="95" a="1"/>
  <c r="BM179" i="95" s="1"/>
  <c r="BN179" i="95" a="1"/>
  <c r="BN179" i="95" s="1"/>
  <c r="BO179" i="95" a="1"/>
  <c r="BO179" i="95" s="1"/>
  <c r="BP179" i="95" a="1"/>
  <c r="BP179" i="95" s="1"/>
  <c r="BQ179" i="95" a="1"/>
  <c r="BQ179" i="95" s="1"/>
  <c r="BR179" i="95" a="1"/>
  <c r="BR179" i="95" s="1"/>
  <c r="BS179" i="95" a="1"/>
  <c r="BS179" i="95" s="1"/>
  <c r="BT179" i="95" a="1"/>
  <c r="BT179" i="95" s="1"/>
  <c r="BU179" i="95" a="1"/>
  <c r="BU179" i="95" s="1"/>
  <c r="BV179" i="95" a="1"/>
  <c r="BV179" i="95" s="1"/>
  <c r="BW179" i="95" a="1"/>
  <c r="BW179" i="95" s="1"/>
  <c r="BX179" i="95" a="1"/>
  <c r="BX179" i="95" s="1"/>
  <c r="BY179" i="95" a="1"/>
  <c r="BY179" i="95" s="1"/>
  <c r="BZ179" i="95" a="1"/>
  <c r="BZ179" i="95" s="1"/>
  <c r="CA179" i="95" a="1"/>
  <c r="CA179" i="95" s="1"/>
  <c r="CB179" i="95" a="1"/>
  <c r="CB179" i="95" s="1"/>
  <c r="CC179" i="95" a="1"/>
  <c r="CC179" i="95" s="1"/>
  <c r="CD179" i="95" a="1"/>
  <c r="CD179" i="95" s="1"/>
  <c r="CE179" i="95" a="1"/>
  <c r="CE179" i="95" s="1"/>
  <c r="CF179" i="95" a="1"/>
  <c r="CF179" i="95" s="1"/>
  <c r="CG179" i="95" a="1"/>
  <c r="CG179" i="95" s="1"/>
  <c r="CH179" i="95" a="1"/>
  <c r="CH179" i="95" s="1"/>
  <c r="CI179" i="95" a="1"/>
  <c r="CI179" i="95" s="1"/>
  <c r="CJ179" i="95" a="1"/>
  <c r="CJ179" i="95" s="1"/>
  <c r="CK179" i="95" a="1"/>
  <c r="CK179" i="95" s="1"/>
  <c r="CL179" i="95" a="1"/>
  <c r="CL179" i="95" s="1"/>
  <c r="CM179" i="95" a="1"/>
  <c r="CM179" i="95" s="1"/>
  <c r="CN179" i="95" a="1"/>
  <c r="CN179" i="95" s="1"/>
  <c r="CO179" i="95" a="1"/>
  <c r="CO179" i="95" s="1"/>
  <c r="CP179" i="95" a="1"/>
  <c r="CP179" i="95" s="1"/>
  <c r="CQ179" i="95" a="1"/>
  <c r="CQ179" i="95" s="1"/>
  <c r="CR179" i="95" a="1"/>
  <c r="CR179" i="95" s="1"/>
  <c r="CS179" i="95" a="1"/>
  <c r="CS179" i="95" s="1"/>
  <c r="CT179" i="95" a="1"/>
  <c r="CT179" i="95" s="1"/>
  <c r="CU179" i="95" a="1"/>
  <c r="CU179" i="95" s="1"/>
  <c r="CV179" i="95" a="1"/>
  <c r="CV179" i="95" s="1"/>
  <c r="CW179" i="95" a="1"/>
  <c r="CW179" i="95" s="1"/>
  <c r="CX179" i="95" a="1"/>
  <c r="CX179" i="95" s="1"/>
  <c r="CY179" i="95" a="1"/>
  <c r="CY179" i="95" s="1"/>
  <c r="E180" i="95" a="1"/>
  <c r="E180" i="95" s="1"/>
  <c r="F180" i="95" a="1"/>
  <c r="F180" i="95" s="1"/>
  <c r="G180" i="95" a="1"/>
  <c r="G180" i="95" s="1"/>
  <c r="H180" i="95" a="1"/>
  <c r="H180" i="95" s="1"/>
  <c r="I180" i="95" a="1"/>
  <c r="I180" i="95" s="1"/>
  <c r="J180" i="95" a="1"/>
  <c r="J180" i="95" s="1"/>
  <c r="K180" i="95" a="1"/>
  <c r="K180" i="95" s="1"/>
  <c r="L180" i="95" a="1"/>
  <c r="L180" i="95" s="1"/>
  <c r="M180" i="95" a="1"/>
  <c r="M180" i="95" s="1"/>
  <c r="N180" i="95" a="1"/>
  <c r="N180" i="95" s="1"/>
  <c r="O180" i="95" a="1"/>
  <c r="O180" i="95" s="1"/>
  <c r="P180" i="95" a="1"/>
  <c r="P180" i="95" s="1"/>
  <c r="Q180" i="95" a="1"/>
  <c r="Q180" i="95" s="1"/>
  <c r="R180" i="95" a="1"/>
  <c r="R180" i="95" s="1"/>
  <c r="S180" i="95" a="1"/>
  <c r="S180" i="95" s="1"/>
  <c r="T180" i="95" a="1"/>
  <c r="T180" i="95" s="1"/>
  <c r="U180" i="95" a="1"/>
  <c r="U180" i="95" s="1"/>
  <c r="V180" i="95" a="1"/>
  <c r="V180" i="95" s="1"/>
  <c r="W180" i="95" a="1"/>
  <c r="W180" i="95" s="1"/>
  <c r="X180" i="95" a="1"/>
  <c r="X180" i="95" s="1"/>
  <c r="Y180" i="95" a="1"/>
  <c r="Y180" i="95" s="1"/>
  <c r="Z180" i="95" a="1"/>
  <c r="Z180" i="95" s="1"/>
  <c r="AA180" i="95" a="1"/>
  <c r="AA180" i="95" s="1"/>
  <c r="AB180" i="95" a="1"/>
  <c r="AB180" i="95" s="1"/>
  <c r="AC180" i="95" a="1"/>
  <c r="AC180" i="95" s="1"/>
  <c r="AD180" i="95" a="1"/>
  <c r="AD180" i="95" s="1"/>
  <c r="AE180" i="95" a="1"/>
  <c r="AE180" i="95" s="1"/>
  <c r="AF180" i="95" a="1"/>
  <c r="AF180" i="95" s="1"/>
  <c r="AG180" i="95" a="1"/>
  <c r="AG180" i="95" s="1"/>
  <c r="AH180" i="95" a="1"/>
  <c r="AH180" i="95" s="1"/>
  <c r="AI180" i="95" a="1"/>
  <c r="AI180" i="95" s="1"/>
  <c r="AJ180" i="95" a="1"/>
  <c r="AJ180" i="95" s="1"/>
  <c r="AK180" i="95" a="1"/>
  <c r="AK180" i="95" s="1"/>
  <c r="AL180" i="95" a="1"/>
  <c r="AL180" i="95" s="1"/>
  <c r="AM180" i="95" a="1"/>
  <c r="AM180" i="95" s="1"/>
  <c r="AN180" i="95" a="1"/>
  <c r="AN180" i="95" s="1"/>
  <c r="AO180" i="95" a="1"/>
  <c r="AO180" i="95" s="1"/>
  <c r="AP180" i="95" a="1"/>
  <c r="AP180" i="95" s="1"/>
  <c r="AQ180" i="95" a="1"/>
  <c r="AQ180" i="95" s="1"/>
  <c r="AR180" i="95" a="1"/>
  <c r="AR180" i="95" s="1"/>
  <c r="AS180" i="95" a="1"/>
  <c r="AS180" i="95" s="1"/>
  <c r="AT180" i="95" a="1"/>
  <c r="AT180" i="95" s="1"/>
  <c r="AU180" i="95" a="1"/>
  <c r="AU180" i="95" s="1"/>
  <c r="AV180" i="95" a="1"/>
  <c r="AV180" i="95" s="1"/>
  <c r="AW180" i="95" a="1"/>
  <c r="AW180" i="95" s="1"/>
  <c r="AX180" i="95" a="1"/>
  <c r="AX180" i="95" s="1"/>
  <c r="AY180" i="95" a="1"/>
  <c r="AY180" i="95" s="1"/>
  <c r="AZ180" i="95" a="1"/>
  <c r="AZ180" i="95" s="1"/>
  <c r="BA180" i="95" a="1"/>
  <c r="BA180" i="95" s="1"/>
  <c r="BB180" i="95" a="1"/>
  <c r="BB180" i="95" s="1"/>
  <c r="BC180" i="95" a="1"/>
  <c r="BC180" i="95" s="1"/>
  <c r="BD180" i="95" a="1"/>
  <c r="BD180" i="95" s="1"/>
  <c r="BE180" i="95" a="1"/>
  <c r="BE180" i="95" s="1"/>
  <c r="BF180" i="95" a="1"/>
  <c r="BF180" i="95" s="1"/>
  <c r="BG180" i="95" a="1"/>
  <c r="BG180" i="95" s="1"/>
  <c r="BH180" i="95" a="1"/>
  <c r="BH180" i="95" s="1"/>
  <c r="BI180" i="95" a="1"/>
  <c r="BI180" i="95" s="1"/>
  <c r="BJ180" i="95" a="1"/>
  <c r="BJ180" i="95" s="1"/>
  <c r="BK180" i="95" a="1"/>
  <c r="BK180" i="95" s="1"/>
  <c r="BL180" i="95" a="1"/>
  <c r="BL180" i="95" s="1"/>
  <c r="BM180" i="95" a="1"/>
  <c r="BM180" i="95" s="1"/>
  <c r="BN180" i="95" a="1"/>
  <c r="BN180" i="95" s="1"/>
  <c r="BO180" i="95" a="1"/>
  <c r="BO180" i="95" s="1"/>
  <c r="BP180" i="95" a="1"/>
  <c r="BP180" i="95" s="1"/>
  <c r="BQ180" i="95" a="1"/>
  <c r="BQ180" i="95" s="1"/>
  <c r="BR180" i="95" a="1"/>
  <c r="BR180" i="95" s="1"/>
  <c r="BS180" i="95" a="1"/>
  <c r="BS180" i="95" s="1"/>
  <c r="BT180" i="95" a="1"/>
  <c r="BT180" i="95" s="1"/>
  <c r="BU180" i="95" a="1"/>
  <c r="BU180" i="95" s="1"/>
  <c r="BV180" i="95" a="1"/>
  <c r="BV180" i="95" s="1"/>
  <c r="BW180" i="95" a="1"/>
  <c r="BW180" i="95" s="1"/>
  <c r="BX180" i="95" a="1"/>
  <c r="BX180" i="95" s="1"/>
  <c r="BY180" i="95" a="1"/>
  <c r="BY180" i="95" s="1"/>
  <c r="BZ180" i="95" a="1"/>
  <c r="BZ180" i="95" s="1"/>
  <c r="CA180" i="95" a="1"/>
  <c r="CA180" i="95" s="1"/>
  <c r="CB180" i="95" a="1"/>
  <c r="CB180" i="95" s="1"/>
  <c r="CC180" i="95" a="1"/>
  <c r="CC180" i="95" s="1"/>
  <c r="CD180" i="95" a="1"/>
  <c r="CD180" i="95" s="1"/>
  <c r="CE180" i="95" a="1"/>
  <c r="CE180" i="95" s="1"/>
  <c r="CF180" i="95" a="1"/>
  <c r="CF180" i="95" s="1"/>
  <c r="CG180" i="95" a="1"/>
  <c r="CG180" i="95" s="1"/>
  <c r="CH180" i="95" a="1"/>
  <c r="CH180" i="95" s="1"/>
  <c r="CI180" i="95" a="1"/>
  <c r="CI180" i="95" s="1"/>
  <c r="CJ180" i="95" a="1"/>
  <c r="CJ180" i="95" s="1"/>
  <c r="CK180" i="95" a="1"/>
  <c r="CK180" i="95" s="1"/>
  <c r="CL180" i="95" a="1"/>
  <c r="CL180" i="95" s="1"/>
  <c r="CM180" i="95" a="1"/>
  <c r="CM180" i="95" s="1"/>
  <c r="CN180" i="95" a="1"/>
  <c r="CN180" i="95" s="1"/>
  <c r="CO180" i="95" a="1"/>
  <c r="CO180" i="95" s="1"/>
  <c r="CP180" i="95" a="1"/>
  <c r="CP180" i="95" s="1"/>
  <c r="CQ180" i="95" a="1"/>
  <c r="CQ180" i="95" s="1"/>
  <c r="CR180" i="95" a="1"/>
  <c r="CR180" i="95" s="1"/>
  <c r="CS180" i="95" a="1"/>
  <c r="CS180" i="95" s="1"/>
  <c r="CT180" i="95" a="1"/>
  <c r="CT180" i="95" s="1"/>
  <c r="CU180" i="95" a="1"/>
  <c r="CU180" i="95" s="1"/>
  <c r="CV180" i="95" a="1"/>
  <c r="CV180" i="95" s="1"/>
  <c r="CW180" i="95" a="1"/>
  <c r="CW180" i="95" s="1"/>
  <c r="CX180" i="95" a="1"/>
  <c r="CX180" i="95" s="1"/>
  <c r="CY180" i="95" a="1"/>
  <c r="CY180" i="95" s="1"/>
  <c r="E181" i="95" a="1"/>
  <c r="E181" i="95" s="1"/>
  <c r="F181" i="95" a="1"/>
  <c r="F181" i="95" s="1"/>
  <c r="G181" i="95" a="1"/>
  <c r="G181" i="95" s="1"/>
  <c r="H181" i="95" a="1"/>
  <c r="H181" i="95" s="1"/>
  <c r="I181" i="95" a="1"/>
  <c r="I181" i="95" s="1"/>
  <c r="J181" i="95" a="1"/>
  <c r="J181" i="95" s="1"/>
  <c r="K181" i="95" a="1"/>
  <c r="K181" i="95" s="1"/>
  <c r="L181" i="95" a="1"/>
  <c r="L181" i="95" s="1"/>
  <c r="M181" i="95" a="1"/>
  <c r="M181" i="95" s="1"/>
  <c r="N181" i="95" a="1"/>
  <c r="N181" i="95" s="1"/>
  <c r="O181" i="95" a="1"/>
  <c r="O181" i="95" s="1"/>
  <c r="P181" i="95" a="1"/>
  <c r="P181" i="95" s="1"/>
  <c r="Q181" i="95" a="1"/>
  <c r="Q181" i="95" s="1"/>
  <c r="R181" i="95" a="1"/>
  <c r="R181" i="95" s="1"/>
  <c r="S181" i="95" a="1"/>
  <c r="S181" i="95" s="1"/>
  <c r="T181" i="95" a="1"/>
  <c r="T181" i="95" s="1"/>
  <c r="U181" i="95" a="1"/>
  <c r="U181" i="95" s="1"/>
  <c r="V181" i="95" a="1"/>
  <c r="V181" i="95" s="1"/>
  <c r="W181" i="95" a="1"/>
  <c r="W181" i="95" s="1"/>
  <c r="X181" i="95" a="1"/>
  <c r="X181" i="95" s="1"/>
  <c r="Y181" i="95" a="1"/>
  <c r="Y181" i="95" s="1"/>
  <c r="Z181" i="95" a="1"/>
  <c r="Z181" i="95" s="1"/>
  <c r="AA181" i="95" a="1"/>
  <c r="AA181" i="95" s="1"/>
  <c r="AB181" i="95" a="1"/>
  <c r="AB181" i="95" s="1"/>
  <c r="AC181" i="95" a="1"/>
  <c r="AC181" i="95" s="1"/>
  <c r="AD181" i="95" a="1"/>
  <c r="AD181" i="95" s="1"/>
  <c r="AE181" i="95" a="1"/>
  <c r="AE181" i="95" s="1"/>
  <c r="AF181" i="95" a="1"/>
  <c r="AF181" i="95" s="1"/>
  <c r="AG181" i="95" a="1"/>
  <c r="AG181" i="95" s="1"/>
  <c r="AH181" i="95" a="1"/>
  <c r="AH181" i="95" s="1"/>
  <c r="AI181" i="95" a="1"/>
  <c r="AI181" i="95" s="1"/>
  <c r="AJ181" i="95" a="1"/>
  <c r="AJ181" i="95" s="1"/>
  <c r="AK181" i="95" a="1"/>
  <c r="AK181" i="95" s="1"/>
  <c r="AL181" i="95" a="1"/>
  <c r="AL181" i="95" s="1"/>
  <c r="AM181" i="95" a="1"/>
  <c r="AM181" i="95" s="1"/>
  <c r="AN181" i="95" a="1"/>
  <c r="AN181" i="95" s="1"/>
  <c r="AO181" i="95" a="1"/>
  <c r="AO181" i="95" s="1"/>
  <c r="AP181" i="95" a="1"/>
  <c r="AP181" i="95" s="1"/>
  <c r="AQ181" i="95" a="1"/>
  <c r="AQ181" i="95" s="1"/>
  <c r="AR181" i="95" a="1"/>
  <c r="AR181" i="95" s="1"/>
  <c r="AS181" i="95" a="1"/>
  <c r="AS181" i="95" s="1"/>
  <c r="AT181" i="95" a="1"/>
  <c r="AT181" i="95" s="1"/>
  <c r="AU181" i="95" a="1"/>
  <c r="AU181" i="95" s="1"/>
  <c r="AV181" i="95" a="1"/>
  <c r="AV181" i="95" s="1"/>
  <c r="AW181" i="95" a="1"/>
  <c r="AW181" i="95" s="1"/>
  <c r="AX181" i="95" a="1"/>
  <c r="AX181" i="95" s="1"/>
  <c r="AY181" i="95" a="1"/>
  <c r="AY181" i="95" s="1"/>
  <c r="AZ181" i="95" a="1"/>
  <c r="AZ181" i="95" s="1"/>
  <c r="BA181" i="95" a="1"/>
  <c r="BA181" i="95" s="1"/>
  <c r="BB181" i="95" a="1"/>
  <c r="BB181" i="95" s="1"/>
  <c r="BC181" i="95" a="1"/>
  <c r="BC181" i="95" s="1"/>
  <c r="BD181" i="95" a="1"/>
  <c r="BD181" i="95" s="1"/>
  <c r="BE181" i="95" a="1"/>
  <c r="BE181" i="95" s="1"/>
  <c r="BF181" i="95" a="1"/>
  <c r="BF181" i="95" s="1"/>
  <c r="BG181" i="95" a="1"/>
  <c r="BG181" i="95" s="1"/>
  <c r="BH181" i="95" a="1"/>
  <c r="BH181" i="95" s="1"/>
  <c r="BI181" i="95" a="1"/>
  <c r="BI181" i="95" s="1"/>
  <c r="BJ181" i="95" a="1"/>
  <c r="BJ181" i="95" s="1"/>
  <c r="BK181" i="95" a="1"/>
  <c r="BK181" i="95" s="1"/>
  <c r="BL181" i="95" a="1"/>
  <c r="BL181" i="95" s="1"/>
  <c r="BM181" i="95" a="1"/>
  <c r="BM181" i="95" s="1"/>
  <c r="BN181" i="95" a="1"/>
  <c r="BN181" i="95" s="1"/>
  <c r="BO181" i="95" a="1"/>
  <c r="BO181" i="95" s="1"/>
  <c r="BP181" i="95" a="1"/>
  <c r="BP181" i="95" s="1"/>
  <c r="BQ181" i="95" a="1"/>
  <c r="BQ181" i="95" s="1"/>
  <c r="BR181" i="95" a="1"/>
  <c r="BR181" i="95" s="1"/>
  <c r="BS181" i="95" a="1"/>
  <c r="BS181" i="95" s="1"/>
  <c r="BT181" i="95" a="1"/>
  <c r="BT181" i="95" s="1"/>
  <c r="BU181" i="95" a="1"/>
  <c r="BU181" i="95" s="1"/>
  <c r="BV181" i="95" a="1"/>
  <c r="BV181" i="95" s="1"/>
  <c r="BW181" i="95" a="1"/>
  <c r="BW181" i="95" s="1"/>
  <c r="BX181" i="95" a="1"/>
  <c r="BX181" i="95" s="1"/>
  <c r="BY181" i="95" a="1"/>
  <c r="BY181" i="95" s="1"/>
  <c r="BZ181" i="95" a="1"/>
  <c r="BZ181" i="95" s="1"/>
  <c r="CA181" i="95" a="1"/>
  <c r="CA181" i="95" s="1"/>
  <c r="CB181" i="95" a="1"/>
  <c r="CB181" i="95" s="1"/>
  <c r="CC181" i="95" a="1"/>
  <c r="CC181" i="95" s="1"/>
  <c r="CD181" i="95" a="1"/>
  <c r="CD181" i="95" s="1"/>
  <c r="CE181" i="95" a="1"/>
  <c r="CE181" i="95" s="1"/>
  <c r="CF181" i="95" a="1"/>
  <c r="CF181" i="95" s="1"/>
  <c r="CG181" i="95" a="1"/>
  <c r="CG181" i="95" s="1"/>
  <c r="CH181" i="95" a="1"/>
  <c r="CH181" i="95" s="1"/>
  <c r="CI181" i="95" a="1"/>
  <c r="CI181" i="95" s="1"/>
  <c r="CJ181" i="95" a="1"/>
  <c r="CJ181" i="95" s="1"/>
  <c r="CK181" i="95" a="1"/>
  <c r="CK181" i="95" s="1"/>
  <c r="CL181" i="95" a="1"/>
  <c r="CL181" i="95" s="1"/>
  <c r="CM181" i="95" a="1"/>
  <c r="CM181" i="95" s="1"/>
  <c r="CN181" i="95" a="1"/>
  <c r="CN181" i="95" s="1"/>
  <c r="CO181" i="95" a="1"/>
  <c r="CO181" i="95" s="1"/>
  <c r="CP181" i="95" a="1"/>
  <c r="CP181" i="95" s="1"/>
  <c r="CQ181" i="95" a="1"/>
  <c r="CQ181" i="95" s="1"/>
  <c r="CR181" i="95" a="1"/>
  <c r="CR181" i="95" s="1"/>
  <c r="CS181" i="95" a="1"/>
  <c r="CS181" i="95" s="1"/>
  <c r="CT181" i="95" a="1"/>
  <c r="CT181" i="95" s="1"/>
  <c r="CU181" i="95" a="1"/>
  <c r="CU181" i="95" s="1"/>
  <c r="CV181" i="95" a="1"/>
  <c r="CV181" i="95" s="1"/>
  <c r="CW181" i="95" a="1"/>
  <c r="CW181" i="95" s="1"/>
  <c r="CX181" i="95" a="1"/>
  <c r="CX181" i="95" s="1"/>
  <c r="CY181" i="95" a="1"/>
  <c r="CY181" i="95" s="1"/>
  <c r="E182" i="95" a="1"/>
  <c r="E182" i="95" s="1"/>
  <c r="F182" i="95" a="1"/>
  <c r="F182" i="95" s="1"/>
  <c r="G182" i="95" a="1"/>
  <c r="G182" i="95" s="1"/>
  <c r="H182" i="95" a="1"/>
  <c r="H182" i="95" s="1"/>
  <c r="I182" i="95" a="1"/>
  <c r="I182" i="95" s="1"/>
  <c r="J182" i="95" a="1"/>
  <c r="J182" i="95" s="1"/>
  <c r="K182" i="95" a="1"/>
  <c r="K182" i="95" s="1"/>
  <c r="L182" i="95" a="1"/>
  <c r="L182" i="95" s="1"/>
  <c r="M182" i="95" a="1"/>
  <c r="M182" i="95" s="1"/>
  <c r="N182" i="95" a="1"/>
  <c r="N182" i="95" s="1"/>
  <c r="O182" i="95" a="1"/>
  <c r="O182" i="95" s="1"/>
  <c r="P182" i="95" a="1"/>
  <c r="P182" i="95" s="1"/>
  <c r="Q182" i="95" a="1"/>
  <c r="Q182" i="95" s="1"/>
  <c r="R182" i="95" a="1"/>
  <c r="R182" i="95" s="1"/>
  <c r="S182" i="95" a="1"/>
  <c r="S182" i="95" s="1"/>
  <c r="T182" i="95" a="1"/>
  <c r="T182" i="95" s="1"/>
  <c r="U182" i="95" a="1"/>
  <c r="U182" i="95" s="1"/>
  <c r="V182" i="95" a="1"/>
  <c r="V182" i="95" s="1"/>
  <c r="W182" i="95" a="1"/>
  <c r="W182" i="95" s="1"/>
  <c r="X182" i="95" a="1"/>
  <c r="X182" i="95" s="1"/>
  <c r="Y182" i="95" a="1"/>
  <c r="Y182" i="95" s="1"/>
  <c r="Z182" i="95" a="1"/>
  <c r="Z182" i="95" s="1"/>
  <c r="AA182" i="95" a="1"/>
  <c r="AA182" i="95" s="1"/>
  <c r="AB182" i="95" a="1"/>
  <c r="AB182" i="95" s="1"/>
  <c r="AC182" i="95" a="1"/>
  <c r="AC182" i="95" s="1"/>
  <c r="AD182" i="95" a="1"/>
  <c r="AD182" i="95" s="1"/>
  <c r="AE182" i="95" a="1"/>
  <c r="AE182" i="95" s="1"/>
  <c r="AF182" i="95" a="1"/>
  <c r="AF182" i="95" s="1"/>
  <c r="AG182" i="95" a="1"/>
  <c r="AG182" i="95" s="1"/>
  <c r="AH182" i="95" a="1"/>
  <c r="AH182" i="95" s="1"/>
  <c r="AI182" i="95" a="1"/>
  <c r="AI182" i="95" s="1"/>
  <c r="AJ182" i="95" a="1"/>
  <c r="AJ182" i="95" s="1"/>
  <c r="AK182" i="95" a="1"/>
  <c r="AK182" i="95" s="1"/>
  <c r="AL182" i="95" a="1"/>
  <c r="AL182" i="95" s="1"/>
  <c r="AM182" i="95" a="1"/>
  <c r="AM182" i="95" s="1"/>
  <c r="AN182" i="95" a="1"/>
  <c r="AN182" i="95" s="1"/>
  <c r="AO182" i="95" a="1"/>
  <c r="AO182" i="95" s="1"/>
  <c r="AP182" i="95" a="1"/>
  <c r="AP182" i="95" s="1"/>
  <c r="AQ182" i="95" a="1"/>
  <c r="AQ182" i="95" s="1"/>
  <c r="AR182" i="95" a="1"/>
  <c r="AR182" i="95" s="1"/>
  <c r="AS182" i="95" a="1"/>
  <c r="AS182" i="95" s="1"/>
  <c r="AT182" i="95" a="1"/>
  <c r="AT182" i="95" s="1"/>
  <c r="AU182" i="95" a="1"/>
  <c r="AU182" i="95" s="1"/>
  <c r="AV182" i="95" a="1"/>
  <c r="AV182" i="95" s="1"/>
  <c r="AW182" i="95" a="1"/>
  <c r="AW182" i="95" s="1"/>
  <c r="AX182" i="95" a="1"/>
  <c r="AX182" i="95" s="1"/>
  <c r="AY182" i="95" a="1"/>
  <c r="AY182" i="95" s="1"/>
  <c r="AZ182" i="95" a="1"/>
  <c r="AZ182" i="95" s="1"/>
  <c r="BA182" i="95" a="1"/>
  <c r="BA182" i="95" s="1"/>
  <c r="BB182" i="95" a="1"/>
  <c r="BB182" i="95" s="1"/>
  <c r="BC182" i="95" a="1"/>
  <c r="BC182" i="95" s="1"/>
  <c r="BD182" i="95" a="1"/>
  <c r="BD182" i="95" s="1"/>
  <c r="BE182" i="95" a="1"/>
  <c r="BE182" i="95" s="1"/>
  <c r="BF182" i="95" a="1"/>
  <c r="BF182" i="95" s="1"/>
  <c r="BG182" i="95" a="1"/>
  <c r="BG182" i="95" s="1"/>
  <c r="BH182" i="95" a="1"/>
  <c r="BH182" i="95" s="1"/>
  <c r="BI182" i="95" a="1"/>
  <c r="BI182" i="95" s="1"/>
  <c r="BJ182" i="95" a="1"/>
  <c r="BJ182" i="95" s="1"/>
  <c r="BK182" i="95" a="1"/>
  <c r="BK182" i="95" s="1"/>
  <c r="BL182" i="95" a="1"/>
  <c r="BL182" i="95" s="1"/>
  <c r="BM182" i="95" a="1"/>
  <c r="BM182" i="95" s="1"/>
  <c r="BN182" i="95" a="1"/>
  <c r="BN182" i="95" s="1"/>
  <c r="BO182" i="95" a="1"/>
  <c r="BO182" i="95" s="1"/>
  <c r="BP182" i="95" a="1"/>
  <c r="BP182" i="95" s="1"/>
  <c r="BQ182" i="95" a="1"/>
  <c r="BQ182" i="95" s="1"/>
  <c r="BR182" i="95" a="1"/>
  <c r="BR182" i="95" s="1"/>
  <c r="BS182" i="95" a="1"/>
  <c r="BS182" i="95" s="1"/>
  <c r="BT182" i="95" a="1"/>
  <c r="BT182" i="95" s="1"/>
  <c r="BU182" i="95" a="1"/>
  <c r="BU182" i="95" s="1"/>
  <c r="BV182" i="95" a="1"/>
  <c r="BV182" i="95" s="1"/>
  <c r="BW182" i="95" a="1"/>
  <c r="BW182" i="95" s="1"/>
  <c r="BX182" i="95" a="1"/>
  <c r="BX182" i="95" s="1"/>
  <c r="BY182" i="95" a="1"/>
  <c r="BY182" i="95" s="1"/>
  <c r="BZ182" i="95" a="1"/>
  <c r="BZ182" i="95" s="1"/>
  <c r="CA182" i="95" a="1"/>
  <c r="CA182" i="95" s="1"/>
  <c r="CB182" i="95" a="1"/>
  <c r="CB182" i="95" s="1"/>
  <c r="CC182" i="95" a="1"/>
  <c r="CC182" i="95" s="1"/>
  <c r="CD182" i="95" a="1"/>
  <c r="CD182" i="95" s="1"/>
  <c r="CE182" i="95" a="1"/>
  <c r="CE182" i="95" s="1"/>
  <c r="CF182" i="95" a="1"/>
  <c r="CF182" i="95" s="1"/>
  <c r="CG182" i="95" a="1"/>
  <c r="CG182" i="95" s="1"/>
  <c r="CH182" i="95" a="1"/>
  <c r="CH182" i="95" s="1"/>
  <c r="CI182" i="95" a="1"/>
  <c r="CI182" i="95" s="1"/>
  <c r="CJ182" i="95" a="1"/>
  <c r="CJ182" i="95" s="1"/>
  <c r="CK182" i="95" a="1"/>
  <c r="CK182" i="95" s="1"/>
  <c r="CL182" i="95" a="1"/>
  <c r="CL182" i="95" s="1"/>
  <c r="CM182" i="95" a="1"/>
  <c r="CM182" i="95" s="1"/>
  <c r="CN182" i="95" a="1"/>
  <c r="CN182" i="95" s="1"/>
  <c r="CO182" i="95" a="1"/>
  <c r="CO182" i="95" s="1"/>
  <c r="CP182" i="95" a="1"/>
  <c r="CP182" i="95" s="1"/>
  <c r="CQ182" i="95" a="1"/>
  <c r="CQ182" i="95" s="1"/>
  <c r="CR182" i="95" a="1"/>
  <c r="CR182" i="95" s="1"/>
  <c r="CS182" i="95" a="1"/>
  <c r="CS182" i="95" s="1"/>
  <c r="CT182" i="95" a="1"/>
  <c r="CT182" i="95" s="1"/>
  <c r="CU182" i="95" a="1"/>
  <c r="CU182" i="95" s="1"/>
  <c r="CV182" i="95" a="1"/>
  <c r="CV182" i="95" s="1"/>
  <c r="CW182" i="95" a="1"/>
  <c r="CW182" i="95" s="1"/>
  <c r="CX182" i="95" a="1"/>
  <c r="CX182" i="95" s="1"/>
  <c r="CY182" i="95" a="1"/>
  <c r="CY182" i="95" s="1"/>
  <c r="E183" i="95" a="1"/>
  <c r="E183" i="95" s="1"/>
  <c r="F183" i="95" a="1"/>
  <c r="F183" i="95" s="1"/>
  <c r="G183" i="95" a="1"/>
  <c r="G183" i="95" s="1"/>
  <c r="H183" i="95" a="1"/>
  <c r="H183" i="95" s="1"/>
  <c r="I183" i="95" a="1"/>
  <c r="I183" i="95" s="1"/>
  <c r="J183" i="95" a="1"/>
  <c r="J183" i="95" s="1"/>
  <c r="K183" i="95" a="1"/>
  <c r="K183" i="95" s="1"/>
  <c r="L183" i="95" a="1"/>
  <c r="L183" i="95" s="1"/>
  <c r="M183" i="95" a="1"/>
  <c r="M183" i="95" s="1"/>
  <c r="N183" i="95" a="1"/>
  <c r="N183" i="95" s="1"/>
  <c r="O183" i="95" a="1"/>
  <c r="O183" i="95" s="1"/>
  <c r="P183" i="95" a="1"/>
  <c r="P183" i="95" s="1"/>
  <c r="Q183" i="95" a="1"/>
  <c r="Q183" i="95" s="1"/>
  <c r="R183" i="95" a="1"/>
  <c r="R183" i="95" s="1"/>
  <c r="S183" i="95" a="1"/>
  <c r="S183" i="95" s="1"/>
  <c r="T183" i="95" a="1"/>
  <c r="T183" i="95" s="1"/>
  <c r="U183" i="95" a="1"/>
  <c r="U183" i="95" s="1"/>
  <c r="V183" i="95" a="1"/>
  <c r="V183" i="95" s="1"/>
  <c r="W183" i="95" a="1"/>
  <c r="W183" i="95" s="1"/>
  <c r="X183" i="95" a="1"/>
  <c r="X183" i="95" s="1"/>
  <c r="Y183" i="95" a="1"/>
  <c r="Y183" i="95" s="1"/>
  <c r="Z183" i="95" a="1"/>
  <c r="Z183" i="95" s="1"/>
  <c r="AA183" i="95" a="1"/>
  <c r="AA183" i="95" s="1"/>
  <c r="AB183" i="95" a="1"/>
  <c r="AB183" i="95" s="1"/>
  <c r="AC183" i="95" a="1"/>
  <c r="AC183" i="95" s="1"/>
  <c r="AD183" i="95" a="1"/>
  <c r="AD183" i="95" s="1"/>
  <c r="AE183" i="95" a="1"/>
  <c r="AE183" i="95" s="1"/>
  <c r="AF183" i="95" a="1"/>
  <c r="AF183" i="95" s="1"/>
  <c r="AG183" i="95" a="1"/>
  <c r="AG183" i="95" s="1"/>
  <c r="AH183" i="95" a="1"/>
  <c r="AH183" i="95" s="1"/>
  <c r="AI183" i="95" a="1"/>
  <c r="AI183" i="95" s="1"/>
  <c r="AJ183" i="95" a="1"/>
  <c r="AJ183" i="95" s="1"/>
  <c r="AK183" i="95" a="1"/>
  <c r="AK183" i="95" s="1"/>
  <c r="AL183" i="95" a="1"/>
  <c r="AL183" i="95" s="1"/>
  <c r="AM183" i="95" a="1"/>
  <c r="AM183" i="95" s="1"/>
  <c r="AN183" i="95" a="1"/>
  <c r="AN183" i="95" s="1"/>
  <c r="AO183" i="95" a="1"/>
  <c r="AO183" i="95" s="1"/>
  <c r="AP183" i="95" a="1"/>
  <c r="AP183" i="95" s="1"/>
  <c r="AQ183" i="95" a="1"/>
  <c r="AQ183" i="95" s="1"/>
  <c r="AR183" i="95" a="1"/>
  <c r="AR183" i="95" s="1"/>
  <c r="AS183" i="95" a="1"/>
  <c r="AS183" i="95" s="1"/>
  <c r="AT183" i="95" a="1"/>
  <c r="AT183" i="95" s="1"/>
  <c r="AU183" i="95" a="1"/>
  <c r="AU183" i="95" s="1"/>
  <c r="AV183" i="95" a="1"/>
  <c r="AV183" i="95" s="1"/>
  <c r="AW183" i="95" a="1"/>
  <c r="AW183" i="95" s="1"/>
  <c r="AX183" i="95" a="1"/>
  <c r="AX183" i="95" s="1"/>
  <c r="AY183" i="95" a="1"/>
  <c r="AY183" i="95" s="1"/>
  <c r="AZ183" i="95" a="1"/>
  <c r="AZ183" i="95" s="1"/>
  <c r="BA183" i="95" a="1"/>
  <c r="BA183" i="95" s="1"/>
  <c r="BB183" i="95" a="1"/>
  <c r="BB183" i="95" s="1"/>
  <c r="BC183" i="95" a="1"/>
  <c r="BC183" i="95" s="1"/>
  <c r="BD183" i="95" a="1"/>
  <c r="BD183" i="95" s="1"/>
  <c r="BE183" i="95" a="1"/>
  <c r="BE183" i="95" s="1"/>
  <c r="BF183" i="95" a="1"/>
  <c r="BF183" i="95" s="1"/>
  <c r="BG183" i="95" a="1"/>
  <c r="BG183" i="95" s="1"/>
  <c r="BH183" i="95" a="1"/>
  <c r="BH183" i="95" s="1"/>
  <c r="BI183" i="95" a="1"/>
  <c r="BI183" i="95" s="1"/>
  <c r="BJ183" i="95" a="1"/>
  <c r="BJ183" i="95" s="1"/>
  <c r="BK183" i="95" a="1"/>
  <c r="BK183" i="95" s="1"/>
  <c r="BL183" i="95" a="1"/>
  <c r="BL183" i="95" s="1"/>
  <c r="BM183" i="95" a="1"/>
  <c r="BM183" i="95" s="1"/>
  <c r="BN183" i="95" a="1"/>
  <c r="BN183" i="95" s="1"/>
  <c r="BO183" i="95" a="1"/>
  <c r="BO183" i="95" s="1"/>
  <c r="BP183" i="95" a="1"/>
  <c r="BP183" i="95" s="1"/>
  <c r="BQ183" i="95" a="1"/>
  <c r="BQ183" i="95" s="1"/>
  <c r="BR183" i="95" a="1"/>
  <c r="BR183" i="95" s="1"/>
  <c r="BS183" i="95" a="1"/>
  <c r="BS183" i="95" s="1"/>
  <c r="BT183" i="95" a="1"/>
  <c r="BT183" i="95" s="1"/>
  <c r="BU183" i="95" a="1"/>
  <c r="BU183" i="95" s="1"/>
  <c r="BV183" i="95" a="1"/>
  <c r="BV183" i="95" s="1"/>
  <c r="BW183" i="95" a="1"/>
  <c r="BW183" i="95" s="1"/>
  <c r="BX183" i="95" a="1"/>
  <c r="BX183" i="95" s="1"/>
  <c r="BY183" i="95" a="1"/>
  <c r="BY183" i="95" s="1"/>
  <c r="BZ183" i="95" a="1"/>
  <c r="BZ183" i="95" s="1"/>
  <c r="CA183" i="95" a="1"/>
  <c r="CA183" i="95" s="1"/>
  <c r="CB183" i="95" a="1"/>
  <c r="CB183" i="95" s="1"/>
  <c r="CC183" i="95" a="1"/>
  <c r="CC183" i="95" s="1"/>
  <c r="CD183" i="95" a="1"/>
  <c r="CD183" i="95" s="1"/>
  <c r="CE183" i="95" a="1"/>
  <c r="CE183" i="95" s="1"/>
  <c r="CF183" i="95" a="1"/>
  <c r="CF183" i="95" s="1"/>
  <c r="CG183" i="95" a="1"/>
  <c r="CG183" i="95" s="1"/>
  <c r="CH183" i="95" a="1"/>
  <c r="CH183" i="95" s="1"/>
  <c r="CI183" i="95" a="1"/>
  <c r="CI183" i="95" s="1"/>
  <c r="CJ183" i="95" a="1"/>
  <c r="CJ183" i="95" s="1"/>
  <c r="CK183" i="95" a="1"/>
  <c r="CK183" i="95" s="1"/>
  <c r="CL183" i="95" a="1"/>
  <c r="CL183" i="95" s="1"/>
  <c r="CM183" i="95" a="1"/>
  <c r="CM183" i="95" s="1"/>
  <c r="CN183" i="95" a="1"/>
  <c r="CN183" i="95" s="1"/>
  <c r="CO183" i="95" a="1"/>
  <c r="CO183" i="95" s="1"/>
  <c r="CP183" i="95" a="1"/>
  <c r="CP183" i="95" s="1"/>
  <c r="CQ183" i="95" a="1"/>
  <c r="CQ183" i="95" s="1"/>
  <c r="CR183" i="95" a="1"/>
  <c r="CR183" i="95" s="1"/>
  <c r="CS183" i="95" a="1"/>
  <c r="CS183" i="95" s="1"/>
  <c r="CT183" i="95" a="1"/>
  <c r="CT183" i="95" s="1"/>
  <c r="CU183" i="95" a="1"/>
  <c r="CU183" i="95" s="1"/>
  <c r="CV183" i="95" a="1"/>
  <c r="CV183" i="95" s="1"/>
  <c r="CW183" i="95" a="1"/>
  <c r="CW183" i="95" s="1"/>
  <c r="CX183" i="95" a="1"/>
  <c r="CX183" i="95" s="1"/>
  <c r="CY183" i="95" a="1"/>
  <c r="CY183" i="95" s="1"/>
  <c r="E184" i="95" a="1"/>
  <c r="E184" i="95" s="1"/>
  <c r="F184" i="95" a="1"/>
  <c r="F184" i="95" s="1"/>
  <c r="G184" i="95" a="1"/>
  <c r="G184" i="95" s="1"/>
  <c r="H184" i="95" a="1"/>
  <c r="H184" i="95" s="1"/>
  <c r="I184" i="95" a="1"/>
  <c r="I184" i="95" s="1"/>
  <c r="J184" i="95" a="1"/>
  <c r="J184" i="95" s="1"/>
  <c r="K184" i="95" a="1"/>
  <c r="K184" i="95" s="1"/>
  <c r="L184" i="95" a="1"/>
  <c r="L184" i="95" s="1"/>
  <c r="M184" i="95" a="1"/>
  <c r="M184" i="95" s="1"/>
  <c r="N184" i="95" a="1"/>
  <c r="N184" i="95" s="1"/>
  <c r="O184" i="95" a="1"/>
  <c r="O184" i="95" s="1"/>
  <c r="P184" i="95" a="1"/>
  <c r="P184" i="95" s="1"/>
  <c r="Q184" i="95" a="1"/>
  <c r="Q184" i="95" s="1"/>
  <c r="R184" i="95" a="1"/>
  <c r="R184" i="95" s="1"/>
  <c r="S184" i="95" a="1"/>
  <c r="S184" i="95" s="1"/>
  <c r="T184" i="95" a="1"/>
  <c r="T184" i="95" s="1"/>
  <c r="U184" i="95" a="1"/>
  <c r="U184" i="95" s="1"/>
  <c r="V184" i="95" a="1"/>
  <c r="V184" i="95" s="1"/>
  <c r="W184" i="95" a="1"/>
  <c r="W184" i="95" s="1"/>
  <c r="X184" i="95" a="1"/>
  <c r="X184" i="95" s="1"/>
  <c r="Y184" i="95" a="1"/>
  <c r="Y184" i="95" s="1"/>
  <c r="Z184" i="95" a="1"/>
  <c r="Z184" i="95" s="1"/>
  <c r="AA184" i="95" a="1"/>
  <c r="AA184" i="95" s="1"/>
  <c r="AB184" i="95" a="1"/>
  <c r="AB184" i="95" s="1"/>
  <c r="AC184" i="95" a="1"/>
  <c r="AC184" i="95" s="1"/>
  <c r="AD184" i="95" a="1"/>
  <c r="AD184" i="95" s="1"/>
  <c r="AE184" i="95" a="1"/>
  <c r="AE184" i="95" s="1"/>
  <c r="AF184" i="95" a="1"/>
  <c r="AF184" i="95" s="1"/>
  <c r="AG184" i="95" a="1"/>
  <c r="AG184" i="95" s="1"/>
  <c r="AH184" i="95" a="1"/>
  <c r="AH184" i="95" s="1"/>
  <c r="AI184" i="95" a="1"/>
  <c r="AI184" i="95" s="1"/>
  <c r="AJ184" i="95" a="1"/>
  <c r="AJ184" i="95" s="1"/>
  <c r="AK184" i="95" a="1"/>
  <c r="AK184" i="95" s="1"/>
  <c r="AL184" i="95" a="1"/>
  <c r="AL184" i="95" s="1"/>
  <c r="AM184" i="95" a="1"/>
  <c r="AM184" i="95" s="1"/>
  <c r="AN184" i="95" a="1"/>
  <c r="AN184" i="95" s="1"/>
  <c r="AO184" i="95" a="1"/>
  <c r="AO184" i="95" s="1"/>
  <c r="AP184" i="95" a="1"/>
  <c r="AP184" i="95" s="1"/>
  <c r="AQ184" i="95" a="1"/>
  <c r="AQ184" i="95" s="1"/>
  <c r="AR184" i="95" a="1"/>
  <c r="AR184" i="95" s="1"/>
  <c r="AS184" i="95" a="1"/>
  <c r="AS184" i="95" s="1"/>
  <c r="AT184" i="95" a="1"/>
  <c r="AT184" i="95" s="1"/>
  <c r="AU184" i="95" a="1"/>
  <c r="AU184" i="95" s="1"/>
  <c r="AV184" i="95" a="1"/>
  <c r="AV184" i="95" s="1"/>
  <c r="AW184" i="95" a="1"/>
  <c r="AW184" i="95" s="1"/>
  <c r="AX184" i="95" a="1"/>
  <c r="AX184" i="95" s="1"/>
  <c r="AY184" i="95" a="1"/>
  <c r="AY184" i="95" s="1"/>
  <c r="AZ184" i="95" a="1"/>
  <c r="AZ184" i="95" s="1"/>
  <c r="BA184" i="95" a="1"/>
  <c r="BA184" i="95" s="1"/>
  <c r="BB184" i="95" a="1"/>
  <c r="BB184" i="95" s="1"/>
  <c r="BC184" i="95" a="1"/>
  <c r="BC184" i="95" s="1"/>
  <c r="BD184" i="95" a="1"/>
  <c r="BD184" i="95" s="1"/>
  <c r="BE184" i="95" a="1"/>
  <c r="BE184" i="95" s="1"/>
  <c r="BF184" i="95" a="1"/>
  <c r="BF184" i="95" s="1"/>
  <c r="BG184" i="95" a="1"/>
  <c r="BG184" i="95" s="1"/>
  <c r="BH184" i="95" a="1"/>
  <c r="BH184" i="95" s="1"/>
  <c r="BI184" i="95" a="1"/>
  <c r="BI184" i="95" s="1"/>
  <c r="BJ184" i="95" a="1"/>
  <c r="BJ184" i="95" s="1"/>
  <c r="BK184" i="95" a="1"/>
  <c r="BK184" i="95" s="1"/>
  <c r="BL184" i="95" a="1"/>
  <c r="BL184" i="95" s="1"/>
  <c r="BM184" i="95" a="1"/>
  <c r="BM184" i="95" s="1"/>
  <c r="BN184" i="95" a="1"/>
  <c r="BN184" i="95" s="1"/>
  <c r="BO184" i="95" a="1"/>
  <c r="BO184" i="95" s="1"/>
  <c r="BP184" i="95" a="1"/>
  <c r="BP184" i="95" s="1"/>
  <c r="BQ184" i="95" a="1"/>
  <c r="BQ184" i="95" s="1"/>
  <c r="BR184" i="95" a="1"/>
  <c r="BR184" i="95" s="1"/>
  <c r="BS184" i="95" a="1"/>
  <c r="BS184" i="95" s="1"/>
  <c r="BT184" i="95" a="1"/>
  <c r="BT184" i="95" s="1"/>
  <c r="BU184" i="95" a="1"/>
  <c r="BU184" i="95" s="1"/>
  <c r="BV184" i="95" a="1"/>
  <c r="BV184" i="95" s="1"/>
  <c r="BW184" i="95" a="1"/>
  <c r="BW184" i="95" s="1"/>
  <c r="BX184" i="95" a="1"/>
  <c r="BX184" i="95" s="1"/>
  <c r="BY184" i="95" a="1"/>
  <c r="BY184" i="95" s="1"/>
  <c r="BZ184" i="95" a="1"/>
  <c r="BZ184" i="95" s="1"/>
  <c r="CA184" i="95" a="1"/>
  <c r="CA184" i="95" s="1"/>
  <c r="CB184" i="95" a="1"/>
  <c r="CB184" i="95" s="1"/>
  <c r="CC184" i="95" a="1"/>
  <c r="CC184" i="95" s="1"/>
  <c r="CD184" i="95" a="1"/>
  <c r="CD184" i="95" s="1"/>
  <c r="CE184" i="95" a="1"/>
  <c r="CE184" i="95" s="1"/>
  <c r="CF184" i="95" a="1"/>
  <c r="CF184" i="95" s="1"/>
  <c r="CG184" i="95" a="1"/>
  <c r="CG184" i="95" s="1"/>
  <c r="CH184" i="95" a="1"/>
  <c r="CH184" i="95" s="1"/>
  <c r="CI184" i="95" a="1"/>
  <c r="CI184" i="95" s="1"/>
  <c r="CJ184" i="95" a="1"/>
  <c r="CJ184" i="95" s="1"/>
  <c r="CK184" i="95" a="1"/>
  <c r="CK184" i="95" s="1"/>
  <c r="CL184" i="95" a="1"/>
  <c r="CL184" i="95" s="1"/>
  <c r="CM184" i="95" a="1"/>
  <c r="CM184" i="95" s="1"/>
  <c r="CN184" i="95" a="1"/>
  <c r="CN184" i="95" s="1"/>
  <c r="CO184" i="95" a="1"/>
  <c r="CO184" i="95" s="1"/>
  <c r="CP184" i="95" a="1"/>
  <c r="CP184" i="95" s="1"/>
  <c r="CQ184" i="95" a="1"/>
  <c r="CQ184" i="95" s="1"/>
  <c r="CR184" i="95" a="1"/>
  <c r="CR184" i="95" s="1"/>
  <c r="CS184" i="95" a="1"/>
  <c r="CS184" i="95" s="1"/>
  <c r="CT184" i="95" a="1"/>
  <c r="CT184" i="95" s="1"/>
  <c r="CU184" i="95" a="1"/>
  <c r="CU184" i="95" s="1"/>
  <c r="CV184" i="95" a="1"/>
  <c r="CV184" i="95" s="1"/>
  <c r="CW184" i="95" a="1"/>
  <c r="CW184" i="95" s="1"/>
  <c r="CX184" i="95" a="1"/>
  <c r="CX184" i="95" s="1"/>
  <c r="CY184" i="95" a="1"/>
  <c r="CY184" i="95" s="1"/>
  <c r="E185" i="95" a="1"/>
  <c r="E185" i="95" s="1"/>
  <c r="F185" i="95" a="1"/>
  <c r="F185" i="95" s="1"/>
  <c r="G185" i="95" a="1"/>
  <c r="G185" i="95" s="1"/>
  <c r="H185" i="95" a="1"/>
  <c r="H185" i="95" s="1"/>
  <c r="I185" i="95" a="1"/>
  <c r="I185" i="95" s="1"/>
  <c r="J185" i="95" a="1"/>
  <c r="J185" i="95" s="1"/>
  <c r="K185" i="95" a="1"/>
  <c r="K185" i="95" s="1"/>
  <c r="L185" i="95" a="1"/>
  <c r="L185" i="95" s="1"/>
  <c r="M185" i="95" a="1"/>
  <c r="M185" i="95" s="1"/>
  <c r="N185" i="95" a="1"/>
  <c r="N185" i="95" s="1"/>
  <c r="O185" i="95" a="1"/>
  <c r="O185" i="95" s="1"/>
  <c r="P185" i="95" a="1"/>
  <c r="P185" i="95" s="1"/>
  <c r="Q185" i="95" a="1"/>
  <c r="Q185" i="95" s="1"/>
  <c r="R185" i="95" a="1"/>
  <c r="R185" i="95" s="1"/>
  <c r="S185" i="95" a="1"/>
  <c r="S185" i="95" s="1"/>
  <c r="T185" i="95" a="1"/>
  <c r="T185" i="95" s="1"/>
  <c r="U185" i="95" a="1"/>
  <c r="U185" i="95" s="1"/>
  <c r="V185" i="95" a="1"/>
  <c r="V185" i="95" s="1"/>
  <c r="W185" i="95" a="1"/>
  <c r="W185" i="95" s="1"/>
  <c r="X185" i="95" a="1"/>
  <c r="X185" i="95" s="1"/>
  <c r="Y185" i="95" a="1"/>
  <c r="Y185" i="95" s="1"/>
  <c r="Z185" i="95" a="1"/>
  <c r="Z185" i="95" s="1"/>
  <c r="AA185" i="95" a="1"/>
  <c r="AA185" i="95" s="1"/>
  <c r="AB185" i="95" a="1"/>
  <c r="AB185" i="95" s="1"/>
  <c r="AC185" i="95" a="1"/>
  <c r="AC185" i="95" s="1"/>
  <c r="AD185" i="95" a="1"/>
  <c r="AD185" i="95" s="1"/>
  <c r="AE185" i="95" a="1"/>
  <c r="AE185" i="95" s="1"/>
  <c r="AF185" i="95" a="1"/>
  <c r="AF185" i="95" s="1"/>
  <c r="AG185" i="95" a="1"/>
  <c r="AG185" i="95" s="1"/>
  <c r="AH185" i="95" a="1"/>
  <c r="AH185" i="95" s="1"/>
  <c r="AI185" i="95" a="1"/>
  <c r="AI185" i="95" s="1"/>
  <c r="AJ185" i="95" a="1"/>
  <c r="AJ185" i="95" s="1"/>
  <c r="AK185" i="95" a="1"/>
  <c r="AK185" i="95" s="1"/>
  <c r="AL185" i="95" a="1"/>
  <c r="AL185" i="95" s="1"/>
  <c r="AM185" i="95" a="1"/>
  <c r="AM185" i="95" s="1"/>
  <c r="AN185" i="95" a="1"/>
  <c r="AN185" i="95" s="1"/>
  <c r="AO185" i="95" a="1"/>
  <c r="AO185" i="95" s="1"/>
  <c r="AP185" i="95" a="1"/>
  <c r="AP185" i="95" s="1"/>
  <c r="AQ185" i="95" a="1"/>
  <c r="AQ185" i="95" s="1"/>
  <c r="AR185" i="95" a="1"/>
  <c r="AR185" i="95" s="1"/>
  <c r="AS185" i="95" a="1"/>
  <c r="AS185" i="95" s="1"/>
  <c r="AT185" i="95" a="1"/>
  <c r="AT185" i="95" s="1"/>
  <c r="AU185" i="95" a="1"/>
  <c r="AU185" i="95" s="1"/>
  <c r="AV185" i="95" a="1"/>
  <c r="AV185" i="95" s="1"/>
  <c r="AW185" i="95" a="1"/>
  <c r="AW185" i="95" s="1"/>
  <c r="AX185" i="95" a="1"/>
  <c r="AX185" i="95" s="1"/>
  <c r="AY185" i="95" a="1"/>
  <c r="AY185" i="95" s="1"/>
  <c r="AZ185" i="95" a="1"/>
  <c r="AZ185" i="95" s="1"/>
  <c r="BA185" i="95" a="1"/>
  <c r="BA185" i="95" s="1"/>
  <c r="BB185" i="95" a="1"/>
  <c r="BB185" i="95" s="1"/>
  <c r="BC185" i="95" a="1"/>
  <c r="BC185" i="95" s="1"/>
  <c r="BD185" i="95" a="1"/>
  <c r="BD185" i="95" s="1"/>
  <c r="BE185" i="95" a="1"/>
  <c r="BE185" i="95" s="1"/>
  <c r="BF185" i="95" a="1"/>
  <c r="BF185" i="95" s="1"/>
  <c r="BG185" i="95" a="1"/>
  <c r="BG185" i="95" s="1"/>
  <c r="BH185" i="95" a="1"/>
  <c r="BH185" i="95" s="1"/>
  <c r="BI185" i="95" a="1"/>
  <c r="BI185" i="95" s="1"/>
  <c r="BJ185" i="95" a="1"/>
  <c r="BJ185" i="95" s="1"/>
  <c r="BK185" i="95" a="1"/>
  <c r="BK185" i="95" s="1"/>
  <c r="BL185" i="95" a="1"/>
  <c r="BL185" i="95" s="1"/>
  <c r="BM185" i="95" a="1"/>
  <c r="BM185" i="95" s="1"/>
  <c r="BN185" i="95" a="1"/>
  <c r="BN185" i="95" s="1"/>
  <c r="BO185" i="95" a="1"/>
  <c r="BO185" i="95" s="1"/>
  <c r="BP185" i="95" a="1"/>
  <c r="BP185" i="95" s="1"/>
  <c r="BQ185" i="95" a="1"/>
  <c r="BQ185" i="95" s="1"/>
  <c r="BR185" i="95" a="1"/>
  <c r="BR185" i="95" s="1"/>
  <c r="BS185" i="95" a="1"/>
  <c r="BS185" i="95" s="1"/>
  <c r="BT185" i="95" a="1"/>
  <c r="BT185" i="95" s="1"/>
  <c r="BU185" i="95" a="1"/>
  <c r="BU185" i="95" s="1"/>
  <c r="BV185" i="95" a="1"/>
  <c r="BV185" i="95" s="1"/>
  <c r="BW185" i="95" a="1"/>
  <c r="BW185" i="95" s="1"/>
  <c r="BX185" i="95" a="1"/>
  <c r="BX185" i="95" s="1"/>
  <c r="BY185" i="95" a="1"/>
  <c r="BY185" i="95" s="1"/>
  <c r="BZ185" i="95" a="1"/>
  <c r="BZ185" i="95" s="1"/>
  <c r="CA185" i="95" a="1"/>
  <c r="CA185" i="95" s="1"/>
  <c r="CB185" i="95" a="1"/>
  <c r="CB185" i="95" s="1"/>
  <c r="CC185" i="95" a="1"/>
  <c r="CC185" i="95" s="1"/>
  <c r="CD185" i="95" a="1"/>
  <c r="CD185" i="95" s="1"/>
  <c r="CE185" i="95" a="1"/>
  <c r="CE185" i="95" s="1"/>
  <c r="CF185" i="95" a="1"/>
  <c r="CF185" i="95" s="1"/>
  <c r="CG185" i="95" a="1"/>
  <c r="CG185" i="95" s="1"/>
  <c r="CH185" i="95" a="1"/>
  <c r="CH185" i="95" s="1"/>
  <c r="CI185" i="95" a="1"/>
  <c r="CI185" i="95" s="1"/>
  <c r="CJ185" i="95" a="1"/>
  <c r="CJ185" i="95" s="1"/>
  <c r="CK185" i="95" a="1"/>
  <c r="CK185" i="95" s="1"/>
  <c r="CL185" i="95" a="1"/>
  <c r="CL185" i="95" s="1"/>
  <c r="CM185" i="95" a="1"/>
  <c r="CM185" i="95" s="1"/>
  <c r="CN185" i="95" a="1"/>
  <c r="CN185" i="95" s="1"/>
  <c r="CO185" i="95" a="1"/>
  <c r="CO185" i="95" s="1"/>
  <c r="CP185" i="95" a="1"/>
  <c r="CP185" i="95" s="1"/>
  <c r="CQ185" i="95" a="1"/>
  <c r="CQ185" i="95" s="1"/>
  <c r="CR185" i="95" a="1"/>
  <c r="CR185" i="95" s="1"/>
  <c r="CS185" i="95" a="1"/>
  <c r="CS185" i="95" s="1"/>
  <c r="CT185" i="95" a="1"/>
  <c r="CT185" i="95" s="1"/>
  <c r="CU185" i="95" a="1"/>
  <c r="CU185" i="95" s="1"/>
  <c r="CV185" i="95" a="1"/>
  <c r="CV185" i="95" s="1"/>
  <c r="CW185" i="95" a="1"/>
  <c r="CW185" i="95" s="1"/>
  <c r="CX185" i="95" a="1"/>
  <c r="CX185" i="95" s="1"/>
  <c r="CY185" i="95" a="1"/>
  <c r="CY185" i="95" s="1"/>
  <c r="E186" i="95" a="1"/>
  <c r="E186" i="95" s="1"/>
  <c r="F186" i="95" a="1"/>
  <c r="F186" i="95" s="1"/>
  <c r="G186" i="95" a="1"/>
  <c r="G186" i="95" s="1"/>
  <c r="H186" i="95" a="1"/>
  <c r="H186" i="95" s="1"/>
  <c r="I186" i="95" a="1"/>
  <c r="I186" i="95" s="1"/>
  <c r="J186" i="95" a="1"/>
  <c r="J186" i="95" s="1"/>
  <c r="K186" i="95" a="1"/>
  <c r="K186" i="95" s="1"/>
  <c r="L186" i="95" a="1"/>
  <c r="L186" i="95" s="1"/>
  <c r="M186" i="95" a="1"/>
  <c r="M186" i="95" s="1"/>
  <c r="N186" i="95" a="1"/>
  <c r="N186" i="95" s="1"/>
  <c r="O186" i="95" a="1"/>
  <c r="O186" i="95" s="1"/>
  <c r="P186" i="95" a="1"/>
  <c r="P186" i="95" s="1"/>
  <c r="Q186" i="95" a="1"/>
  <c r="Q186" i="95" s="1"/>
  <c r="R186" i="95" a="1"/>
  <c r="R186" i="95" s="1"/>
  <c r="S186" i="95" a="1"/>
  <c r="S186" i="95" s="1"/>
  <c r="T186" i="95" a="1"/>
  <c r="T186" i="95" s="1"/>
  <c r="U186" i="95" a="1"/>
  <c r="U186" i="95" s="1"/>
  <c r="V186" i="95" a="1"/>
  <c r="V186" i="95" s="1"/>
  <c r="W186" i="95" a="1"/>
  <c r="W186" i="95" s="1"/>
  <c r="X186" i="95" a="1"/>
  <c r="X186" i="95" s="1"/>
  <c r="Y186" i="95" a="1"/>
  <c r="Y186" i="95" s="1"/>
  <c r="Z186" i="95" a="1"/>
  <c r="Z186" i="95" s="1"/>
  <c r="AA186" i="95" a="1"/>
  <c r="AA186" i="95" s="1"/>
  <c r="AB186" i="95" a="1"/>
  <c r="AB186" i="95" s="1"/>
  <c r="AC186" i="95" a="1"/>
  <c r="AC186" i="95" s="1"/>
  <c r="AD186" i="95" a="1"/>
  <c r="AD186" i="95" s="1"/>
  <c r="AE186" i="95" a="1"/>
  <c r="AE186" i="95" s="1"/>
  <c r="AF186" i="95" a="1"/>
  <c r="AF186" i="95" s="1"/>
  <c r="AG186" i="95" a="1"/>
  <c r="AG186" i="95" s="1"/>
  <c r="AH186" i="95" a="1"/>
  <c r="AH186" i="95" s="1"/>
  <c r="AI186" i="95" a="1"/>
  <c r="AI186" i="95" s="1"/>
  <c r="AJ186" i="95" a="1"/>
  <c r="AJ186" i="95" s="1"/>
  <c r="AK186" i="95" a="1"/>
  <c r="AK186" i="95" s="1"/>
  <c r="AL186" i="95" a="1"/>
  <c r="AL186" i="95" s="1"/>
  <c r="AM186" i="95" a="1"/>
  <c r="AM186" i="95" s="1"/>
  <c r="AN186" i="95" a="1"/>
  <c r="AN186" i="95" s="1"/>
  <c r="AO186" i="95" a="1"/>
  <c r="AO186" i="95" s="1"/>
  <c r="AP186" i="95" a="1"/>
  <c r="AP186" i="95" s="1"/>
  <c r="AQ186" i="95" a="1"/>
  <c r="AQ186" i="95" s="1"/>
  <c r="AR186" i="95" a="1"/>
  <c r="AR186" i="95" s="1"/>
  <c r="AS186" i="95" a="1"/>
  <c r="AS186" i="95" s="1"/>
  <c r="AT186" i="95" a="1"/>
  <c r="AT186" i="95" s="1"/>
  <c r="AU186" i="95" a="1"/>
  <c r="AU186" i="95" s="1"/>
  <c r="AV186" i="95" a="1"/>
  <c r="AV186" i="95" s="1"/>
  <c r="AW186" i="95" a="1"/>
  <c r="AW186" i="95" s="1"/>
  <c r="AX186" i="95" a="1"/>
  <c r="AX186" i="95" s="1"/>
  <c r="AY186" i="95" a="1"/>
  <c r="AY186" i="95" s="1"/>
  <c r="AZ186" i="95" a="1"/>
  <c r="AZ186" i="95" s="1"/>
  <c r="BA186" i="95" a="1"/>
  <c r="BA186" i="95" s="1"/>
  <c r="BB186" i="95" a="1"/>
  <c r="BB186" i="95" s="1"/>
  <c r="BC186" i="95" a="1"/>
  <c r="BC186" i="95" s="1"/>
  <c r="BD186" i="95" a="1"/>
  <c r="BD186" i="95" s="1"/>
  <c r="BE186" i="95" a="1"/>
  <c r="BE186" i="95" s="1"/>
  <c r="BF186" i="95" a="1"/>
  <c r="BF186" i="95" s="1"/>
  <c r="BG186" i="95" a="1"/>
  <c r="BG186" i="95" s="1"/>
  <c r="BH186" i="95" a="1"/>
  <c r="BH186" i="95" s="1"/>
  <c r="BI186" i="95" a="1"/>
  <c r="BI186" i="95" s="1"/>
  <c r="BJ186" i="95" a="1"/>
  <c r="BJ186" i="95" s="1"/>
  <c r="BK186" i="95" a="1"/>
  <c r="BK186" i="95" s="1"/>
  <c r="BL186" i="95" a="1"/>
  <c r="BL186" i="95" s="1"/>
  <c r="BM186" i="95" a="1"/>
  <c r="BM186" i="95" s="1"/>
  <c r="BN186" i="95" a="1"/>
  <c r="BN186" i="95" s="1"/>
  <c r="BO186" i="95" a="1"/>
  <c r="BO186" i="95" s="1"/>
  <c r="BP186" i="95" a="1"/>
  <c r="BP186" i="95" s="1"/>
  <c r="BQ186" i="95" a="1"/>
  <c r="BQ186" i="95" s="1"/>
  <c r="BR186" i="95" a="1"/>
  <c r="BR186" i="95" s="1"/>
  <c r="BS186" i="95" a="1"/>
  <c r="BS186" i="95" s="1"/>
  <c r="BT186" i="95" a="1"/>
  <c r="BT186" i="95" s="1"/>
  <c r="BU186" i="95" a="1"/>
  <c r="BU186" i="95" s="1"/>
  <c r="BV186" i="95" a="1"/>
  <c r="BV186" i="95" s="1"/>
  <c r="BW186" i="95" a="1"/>
  <c r="BW186" i="95" s="1"/>
  <c r="BX186" i="95" a="1"/>
  <c r="BX186" i="95" s="1"/>
  <c r="BY186" i="95" a="1"/>
  <c r="BY186" i="95" s="1"/>
  <c r="BZ186" i="95" a="1"/>
  <c r="BZ186" i="95" s="1"/>
  <c r="CA186" i="95" a="1"/>
  <c r="CA186" i="95" s="1"/>
  <c r="CB186" i="95" a="1"/>
  <c r="CB186" i="95" s="1"/>
  <c r="CC186" i="95" a="1"/>
  <c r="CC186" i="95" s="1"/>
  <c r="CD186" i="95" a="1"/>
  <c r="CD186" i="95" s="1"/>
  <c r="CE186" i="95" a="1"/>
  <c r="CE186" i="95" s="1"/>
  <c r="CF186" i="95" a="1"/>
  <c r="CF186" i="95" s="1"/>
  <c r="CG186" i="95" a="1"/>
  <c r="CG186" i="95" s="1"/>
  <c r="CH186" i="95" a="1"/>
  <c r="CH186" i="95" s="1"/>
  <c r="CI186" i="95" a="1"/>
  <c r="CI186" i="95" s="1"/>
  <c r="CJ186" i="95" a="1"/>
  <c r="CJ186" i="95" s="1"/>
  <c r="CK186" i="95" a="1"/>
  <c r="CK186" i="95" s="1"/>
  <c r="CL186" i="95" a="1"/>
  <c r="CL186" i="95" s="1"/>
  <c r="CM186" i="95" a="1"/>
  <c r="CM186" i="95" s="1"/>
  <c r="CN186" i="95" a="1"/>
  <c r="CN186" i="95" s="1"/>
  <c r="CO186" i="95" a="1"/>
  <c r="CO186" i="95" s="1"/>
  <c r="CP186" i="95" a="1"/>
  <c r="CP186" i="95" s="1"/>
  <c r="CQ186" i="95" a="1"/>
  <c r="CQ186" i="95" s="1"/>
  <c r="CR186" i="95" a="1"/>
  <c r="CR186" i="95" s="1"/>
  <c r="CS186" i="95" a="1"/>
  <c r="CS186" i="95" s="1"/>
  <c r="CT186" i="95" a="1"/>
  <c r="CT186" i="95" s="1"/>
  <c r="CU186" i="95" a="1"/>
  <c r="CU186" i="95" s="1"/>
  <c r="CV186" i="95" a="1"/>
  <c r="CV186" i="95" s="1"/>
  <c r="CW186" i="95" a="1"/>
  <c r="CW186" i="95" s="1"/>
  <c r="CX186" i="95" a="1"/>
  <c r="CX186" i="95" s="1"/>
  <c r="CY186" i="95" a="1"/>
  <c r="CY186" i="95" s="1"/>
  <c r="E187" i="95" a="1"/>
  <c r="E187" i="95" s="1"/>
  <c r="F187" i="95" a="1"/>
  <c r="F187" i="95" s="1"/>
  <c r="G187" i="95" a="1"/>
  <c r="G187" i="95" s="1"/>
  <c r="H187" i="95" a="1"/>
  <c r="H187" i="95" s="1"/>
  <c r="I187" i="95" a="1"/>
  <c r="I187" i="95" s="1"/>
  <c r="J187" i="95" a="1"/>
  <c r="J187" i="95" s="1"/>
  <c r="K187" i="95" a="1"/>
  <c r="K187" i="95" s="1"/>
  <c r="L187" i="95" a="1"/>
  <c r="L187" i="95" s="1"/>
  <c r="M187" i="95" a="1"/>
  <c r="M187" i="95" s="1"/>
  <c r="N187" i="95" a="1"/>
  <c r="N187" i="95" s="1"/>
  <c r="O187" i="95" a="1"/>
  <c r="O187" i="95" s="1"/>
  <c r="P187" i="95" a="1"/>
  <c r="P187" i="95" s="1"/>
  <c r="Q187" i="95" a="1"/>
  <c r="Q187" i="95" s="1"/>
  <c r="R187" i="95" a="1"/>
  <c r="R187" i="95" s="1"/>
  <c r="S187" i="95" a="1"/>
  <c r="S187" i="95" s="1"/>
  <c r="T187" i="95" a="1"/>
  <c r="T187" i="95" s="1"/>
  <c r="U187" i="95" a="1"/>
  <c r="U187" i="95" s="1"/>
  <c r="V187" i="95" a="1"/>
  <c r="V187" i="95" s="1"/>
  <c r="W187" i="95" a="1"/>
  <c r="W187" i="95" s="1"/>
  <c r="X187" i="95" a="1"/>
  <c r="X187" i="95" s="1"/>
  <c r="Y187" i="95" a="1"/>
  <c r="Y187" i="95" s="1"/>
  <c r="Z187" i="95" a="1"/>
  <c r="Z187" i="95" s="1"/>
  <c r="AA187" i="95" a="1"/>
  <c r="AA187" i="95" s="1"/>
  <c r="AB187" i="95" a="1"/>
  <c r="AB187" i="95" s="1"/>
  <c r="AC187" i="95" a="1"/>
  <c r="AC187" i="95" s="1"/>
  <c r="AD187" i="95" a="1"/>
  <c r="AD187" i="95" s="1"/>
  <c r="AE187" i="95" a="1"/>
  <c r="AE187" i="95" s="1"/>
  <c r="AF187" i="95" a="1"/>
  <c r="AF187" i="95" s="1"/>
  <c r="AG187" i="95" a="1"/>
  <c r="AG187" i="95" s="1"/>
  <c r="AH187" i="95" a="1"/>
  <c r="AH187" i="95" s="1"/>
  <c r="AI187" i="95" a="1"/>
  <c r="AI187" i="95" s="1"/>
  <c r="AJ187" i="95" a="1"/>
  <c r="AJ187" i="95" s="1"/>
  <c r="AK187" i="95" a="1"/>
  <c r="AK187" i="95" s="1"/>
  <c r="AL187" i="95" a="1"/>
  <c r="AL187" i="95" s="1"/>
  <c r="AM187" i="95" a="1"/>
  <c r="AM187" i="95" s="1"/>
  <c r="AN187" i="95" a="1"/>
  <c r="AN187" i="95" s="1"/>
  <c r="AO187" i="95" a="1"/>
  <c r="AO187" i="95" s="1"/>
  <c r="AP187" i="95" a="1"/>
  <c r="AP187" i="95" s="1"/>
  <c r="AQ187" i="95" a="1"/>
  <c r="AQ187" i="95" s="1"/>
  <c r="AR187" i="95" a="1"/>
  <c r="AR187" i="95" s="1"/>
  <c r="AS187" i="95" a="1"/>
  <c r="AS187" i="95" s="1"/>
  <c r="AT187" i="95" a="1"/>
  <c r="AT187" i="95" s="1"/>
  <c r="AU187" i="95" a="1"/>
  <c r="AU187" i="95" s="1"/>
  <c r="AV187" i="95" a="1"/>
  <c r="AV187" i="95" s="1"/>
  <c r="AW187" i="95" a="1"/>
  <c r="AW187" i="95" s="1"/>
  <c r="AX187" i="95" a="1"/>
  <c r="AX187" i="95" s="1"/>
  <c r="AY187" i="95" a="1"/>
  <c r="AY187" i="95" s="1"/>
  <c r="AZ187" i="95" a="1"/>
  <c r="AZ187" i="95" s="1"/>
  <c r="BA187" i="95" a="1"/>
  <c r="BA187" i="95" s="1"/>
  <c r="BB187" i="95" a="1"/>
  <c r="BB187" i="95" s="1"/>
  <c r="BC187" i="95" a="1"/>
  <c r="BC187" i="95" s="1"/>
  <c r="BD187" i="95" a="1"/>
  <c r="BD187" i="95" s="1"/>
  <c r="BE187" i="95" a="1"/>
  <c r="BE187" i="95" s="1"/>
  <c r="BF187" i="95" a="1"/>
  <c r="BF187" i="95" s="1"/>
  <c r="BG187" i="95" a="1"/>
  <c r="BG187" i="95" s="1"/>
  <c r="BH187" i="95" a="1"/>
  <c r="BH187" i="95" s="1"/>
  <c r="BI187" i="95" a="1"/>
  <c r="BI187" i="95" s="1"/>
  <c r="BJ187" i="95" a="1"/>
  <c r="BJ187" i="95" s="1"/>
  <c r="BK187" i="95" a="1"/>
  <c r="BK187" i="95" s="1"/>
  <c r="BL187" i="95" a="1"/>
  <c r="BL187" i="95" s="1"/>
  <c r="BM187" i="95" a="1"/>
  <c r="BM187" i="95" s="1"/>
  <c r="BN187" i="95" a="1"/>
  <c r="BN187" i="95" s="1"/>
  <c r="BO187" i="95" a="1"/>
  <c r="BO187" i="95" s="1"/>
  <c r="BP187" i="95" a="1"/>
  <c r="BP187" i="95" s="1"/>
  <c r="BQ187" i="95" a="1"/>
  <c r="BQ187" i="95" s="1"/>
  <c r="BR187" i="95" a="1"/>
  <c r="BR187" i="95" s="1"/>
  <c r="BS187" i="95" a="1"/>
  <c r="BS187" i="95" s="1"/>
  <c r="BT187" i="95" a="1"/>
  <c r="BT187" i="95" s="1"/>
  <c r="BU187" i="95" a="1"/>
  <c r="BU187" i="95" s="1"/>
  <c r="BV187" i="95" a="1"/>
  <c r="BV187" i="95" s="1"/>
  <c r="BW187" i="95" a="1"/>
  <c r="BW187" i="95" s="1"/>
  <c r="BX187" i="95" a="1"/>
  <c r="BX187" i="95" s="1"/>
  <c r="BY187" i="95" a="1"/>
  <c r="BY187" i="95" s="1"/>
  <c r="BZ187" i="95" a="1"/>
  <c r="BZ187" i="95" s="1"/>
  <c r="CA187" i="95" a="1"/>
  <c r="CA187" i="95" s="1"/>
  <c r="CB187" i="95" a="1"/>
  <c r="CB187" i="95" s="1"/>
  <c r="CC187" i="95" a="1"/>
  <c r="CC187" i="95" s="1"/>
  <c r="CD187" i="95" a="1"/>
  <c r="CD187" i="95" s="1"/>
  <c r="CE187" i="95" a="1"/>
  <c r="CE187" i="95" s="1"/>
  <c r="CF187" i="95" a="1"/>
  <c r="CF187" i="95" s="1"/>
  <c r="CG187" i="95" a="1"/>
  <c r="CG187" i="95" s="1"/>
  <c r="CH187" i="95" a="1"/>
  <c r="CH187" i="95" s="1"/>
  <c r="CI187" i="95" a="1"/>
  <c r="CI187" i="95" s="1"/>
  <c r="CJ187" i="95" a="1"/>
  <c r="CJ187" i="95" s="1"/>
  <c r="CK187" i="95" a="1"/>
  <c r="CK187" i="95" s="1"/>
  <c r="CL187" i="95" a="1"/>
  <c r="CL187" i="95" s="1"/>
  <c r="CM187" i="95" a="1"/>
  <c r="CM187" i="95" s="1"/>
  <c r="CN187" i="95" a="1"/>
  <c r="CN187" i="95" s="1"/>
  <c r="CO187" i="95" a="1"/>
  <c r="CO187" i="95" s="1"/>
  <c r="CP187" i="95" a="1"/>
  <c r="CP187" i="95" s="1"/>
  <c r="CQ187" i="95" a="1"/>
  <c r="CQ187" i="95" s="1"/>
  <c r="CR187" i="95" a="1"/>
  <c r="CR187" i="95" s="1"/>
  <c r="CS187" i="95" a="1"/>
  <c r="CS187" i="95" s="1"/>
  <c r="CT187" i="95" a="1"/>
  <c r="CT187" i="95" s="1"/>
  <c r="CU187" i="95" a="1"/>
  <c r="CU187" i="95" s="1"/>
  <c r="CV187" i="95" a="1"/>
  <c r="CV187" i="95" s="1"/>
  <c r="CW187" i="95" a="1"/>
  <c r="CW187" i="95" s="1"/>
  <c r="CX187" i="95" a="1"/>
  <c r="CX187" i="95" s="1"/>
  <c r="CY187" i="95" a="1"/>
  <c r="CY187" i="95" s="1"/>
  <c r="E188" i="95" a="1"/>
  <c r="E188" i="95" s="1"/>
  <c r="F188" i="95" a="1"/>
  <c r="F188" i="95" s="1"/>
  <c r="G188" i="95" a="1"/>
  <c r="G188" i="95" s="1"/>
  <c r="H188" i="95" a="1"/>
  <c r="H188" i="95" s="1"/>
  <c r="I188" i="95" a="1"/>
  <c r="I188" i="95" s="1"/>
  <c r="J188" i="95" a="1"/>
  <c r="J188" i="95" s="1"/>
  <c r="K188" i="95" a="1"/>
  <c r="K188" i="95" s="1"/>
  <c r="L188" i="95" a="1"/>
  <c r="L188" i="95" s="1"/>
  <c r="M188" i="95" a="1"/>
  <c r="M188" i="95" s="1"/>
  <c r="N188" i="95" a="1"/>
  <c r="N188" i="95" s="1"/>
  <c r="O188" i="95" a="1"/>
  <c r="O188" i="95" s="1"/>
  <c r="P188" i="95" a="1"/>
  <c r="P188" i="95" s="1"/>
  <c r="Q188" i="95" a="1"/>
  <c r="Q188" i="95" s="1"/>
  <c r="R188" i="95" a="1"/>
  <c r="R188" i="95" s="1"/>
  <c r="S188" i="95" a="1"/>
  <c r="S188" i="95" s="1"/>
  <c r="T188" i="95" a="1"/>
  <c r="T188" i="95" s="1"/>
  <c r="U188" i="95" a="1"/>
  <c r="U188" i="95" s="1"/>
  <c r="V188" i="95" a="1"/>
  <c r="V188" i="95" s="1"/>
  <c r="W188" i="95" a="1"/>
  <c r="W188" i="95" s="1"/>
  <c r="X188" i="95" a="1"/>
  <c r="X188" i="95" s="1"/>
  <c r="Y188" i="95" a="1"/>
  <c r="Y188" i="95" s="1"/>
  <c r="Z188" i="95" a="1"/>
  <c r="Z188" i="95" s="1"/>
  <c r="AA188" i="95" a="1"/>
  <c r="AA188" i="95" s="1"/>
  <c r="AB188" i="95" a="1"/>
  <c r="AB188" i="95" s="1"/>
  <c r="AC188" i="95" a="1"/>
  <c r="AC188" i="95" s="1"/>
  <c r="AD188" i="95" a="1"/>
  <c r="AD188" i="95" s="1"/>
  <c r="AE188" i="95" a="1"/>
  <c r="AE188" i="95" s="1"/>
  <c r="AF188" i="95" a="1"/>
  <c r="AF188" i="95" s="1"/>
  <c r="AG188" i="95" a="1"/>
  <c r="AG188" i="95" s="1"/>
  <c r="AH188" i="95" a="1"/>
  <c r="AH188" i="95" s="1"/>
  <c r="AI188" i="95" a="1"/>
  <c r="AI188" i="95" s="1"/>
  <c r="AJ188" i="95" a="1"/>
  <c r="AJ188" i="95" s="1"/>
  <c r="AK188" i="95" a="1"/>
  <c r="AK188" i="95" s="1"/>
  <c r="AL188" i="95" a="1"/>
  <c r="AL188" i="95" s="1"/>
  <c r="AM188" i="95" a="1"/>
  <c r="AM188" i="95" s="1"/>
  <c r="AN188" i="95" a="1"/>
  <c r="AN188" i="95" s="1"/>
  <c r="AO188" i="95" a="1"/>
  <c r="AO188" i="95" s="1"/>
  <c r="AP188" i="95" a="1"/>
  <c r="AP188" i="95" s="1"/>
  <c r="AQ188" i="95" a="1"/>
  <c r="AQ188" i="95" s="1"/>
  <c r="AR188" i="95" a="1"/>
  <c r="AR188" i="95" s="1"/>
  <c r="AS188" i="95" a="1"/>
  <c r="AS188" i="95" s="1"/>
  <c r="AT188" i="95" a="1"/>
  <c r="AT188" i="95" s="1"/>
  <c r="AU188" i="95" a="1"/>
  <c r="AU188" i="95" s="1"/>
  <c r="AV188" i="95" a="1"/>
  <c r="AV188" i="95" s="1"/>
  <c r="AW188" i="95" a="1"/>
  <c r="AW188" i="95" s="1"/>
  <c r="AX188" i="95" a="1"/>
  <c r="AX188" i="95" s="1"/>
  <c r="AY188" i="95" a="1"/>
  <c r="AY188" i="95" s="1"/>
  <c r="AZ188" i="95" a="1"/>
  <c r="AZ188" i="95" s="1"/>
  <c r="BA188" i="95" a="1"/>
  <c r="BA188" i="95" s="1"/>
  <c r="BB188" i="95" a="1"/>
  <c r="BB188" i="95" s="1"/>
  <c r="BC188" i="95" a="1"/>
  <c r="BC188" i="95" s="1"/>
  <c r="BD188" i="95" a="1"/>
  <c r="BD188" i="95" s="1"/>
  <c r="BE188" i="95" a="1"/>
  <c r="BE188" i="95" s="1"/>
  <c r="BF188" i="95" a="1"/>
  <c r="BF188" i="95" s="1"/>
  <c r="BG188" i="95" a="1"/>
  <c r="BG188" i="95" s="1"/>
  <c r="BH188" i="95" a="1"/>
  <c r="BH188" i="95" s="1"/>
  <c r="BI188" i="95" a="1"/>
  <c r="BI188" i="95" s="1"/>
  <c r="BJ188" i="95" a="1"/>
  <c r="BJ188" i="95" s="1"/>
  <c r="BK188" i="95" a="1"/>
  <c r="BK188" i="95" s="1"/>
  <c r="BL188" i="95" a="1"/>
  <c r="BL188" i="95" s="1"/>
  <c r="BM188" i="95" a="1"/>
  <c r="BM188" i="95" s="1"/>
  <c r="BN188" i="95" a="1"/>
  <c r="BN188" i="95" s="1"/>
  <c r="BO188" i="95" a="1"/>
  <c r="BO188" i="95" s="1"/>
  <c r="BP188" i="95" a="1"/>
  <c r="BP188" i="95" s="1"/>
  <c r="BQ188" i="95" a="1"/>
  <c r="BQ188" i="95" s="1"/>
  <c r="BR188" i="95" a="1"/>
  <c r="BR188" i="95" s="1"/>
  <c r="BS188" i="95" a="1"/>
  <c r="BS188" i="95" s="1"/>
  <c r="BT188" i="95" a="1"/>
  <c r="BT188" i="95" s="1"/>
  <c r="BU188" i="95" a="1"/>
  <c r="BU188" i="95" s="1"/>
  <c r="BV188" i="95" a="1"/>
  <c r="BV188" i="95" s="1"/>
  <c r="BW188" i="95" a="1"/>
  <c r="BW188" i="95" s="1"/>
  <c r="BX188" i="95" a="1"/>
  <c r="BX188" i="95" s="1"/>
  <c r="BY188" i="95" a="1"/>
  <c r="BY188" i="95" s="1"/>
  <c r="BZ188" i="95" a="1"/>
  <c r="BZ188" i="95" s="1"/>
  <c r="CA188" i="95" a="1"/>
  <c r="CA188" i="95" s="1"/>
  <c r="CB188" i="95" a="1"/>
  <c r="CB188" i="95" s="1"/>
  <c r="CC188" i="95" a="1"/>
  <c r="CC188" i="95" s="1"/>
  <c r="CD188" i="95" a="1"/>
  <c r="CD188" i="95" s="1"/>
  <c r="CE188" i="95" a="1"/>
  <c r="CE188" i="95" s="1"/>
  <c r="CF188" i="95" a="1"/>
  <c r="CF188" i="95" s="1"/>
  <c r="CG188" i="95" a="1"/>
  <c r="CG188" i="95" s="1"/>
  <c r="CH188" i="95" a="1"/>
  <c r="CH188" i="95" s="1"/>
  <c r="CI188" i="95" a="1"/>
  <c r="CI188" i="95" s="1"/>
  <c r="CJ188" i="95" a="1"/>
  <c r="CJ188" i="95" s="1"/>
  <c r="CK188" i="95" a="1"/>
  <c r="CK188" i="95" s="1"/>
  <c r="CL188" i="95" a="1"/>
  <c r="CL188" i="95" s="1"/>
  <c r="CM188" i="95" a="1"/>
  <c r="CM188" i="95" s="1"/>
  <c r="CN188" i="95" a="1"/>
  <c r="CN188" i="95" s="1"/>
  <c r="CO188" i="95" a="1"/>
  <c r="CO188" i="95" s="1"/>
  <c r="CP188" i="95" a="1"/>
  <c r="CP188" i="95" s="1"/>
  <c r="CQ188" i="95" a="1"/>
  <c r="CQ188" i="95" s="1"/>
  <c r="CR188" i="95" a="1"/>
  <c r="CR188" i="95" s="1"/>
  <c r="CS188" i="95" a="1"/>
  <c r="CS188" i="95" s="1"/>
  <c r="CT188" i="95" a="1"/>
  <c r="CT188" i="95" s="1"/>
  <c r="CU188" i="95" a="1"/>
  <c r="CU188" i="95" s="1"/>
  <c r="CV188" i="95" a="1"/>
  <c r="CV188" i="95" s="1"/>
  <c r="CW188" i="95" a="1"/>
  <c r="CW188" i="95" s="1"/>
  <c r="CX188" i="95" a="1"/>
  <c r="CX188" i="95" s="1"/>
  <c r="CY188" i="95" a="1"/>
  <c r="CY188" i="95" s="1"/>
  <c r="E189" i="95" a="1"/>
  <c r="E189" i="95" s="1"/>
  <c r="F189" i="95" a="1"/>
  <c r="F189" i="95" s="1"/>
  <c r="G189" i="95" a="1"/>
  <c r="G189" i="95" s="1"/>
  <c r="H189" i="95" a="1"/>
  <c r="H189" i="95" s="1"/>
  <c r="I189" i="95" a="1"/>
  <c r="I189" i="95" s="1"/>
  <c r="J189" i="95" a="1"/>
  <c r="J189" i="95" s="1"/>
  <c r="K189" i="95" a="1"/>
  <c r="K189" i="95" s="1"/>
  <c r="L189" i="95" a="1"/>
  <c r="L189" i="95" s="1"/>
  <c r="M189" i="95" a="1"/>
  <c r="M189" i="95" s="1"/>
  <c r="N189" i="95" a="1"/>
  <c r="N189" i="95" s="1"/>
  <c r="O189" i="95" a="1"/>
  <c r="O189" i="95" s="1"/>
  <c r="P189" i="95" a="1"/>
  <c r="P189" i="95" s="1"/>
  <c r="Q189" i="95" a="1"/>
  <c r="Q189" i="95" s="1"/>
  <c r="R189" i="95" a="1"/>
  <c r="R189" i="95" s="1"/>
  <c r="S189" i="95" a="1"/>
  <c r="S189" i="95" s="1"/>
  <c r="T189" i="95" a="1"/>
  <c r="T189" i="95" s="1"/>
  <c r="U189" i="95" a="1"/>
  <c r="U189" i="95" s="1"/>
  <c r="V189" i="95" a="1"/>
  <c r="V189" i="95" s="1"/>
  <c r="W189" i="95" a="1"/>
  <c r="W189" i="95" s="1"/>
  <c r="X189" i="95" a="1"/>
  <c r="X189" i="95" s="1"/>
  <c r="Y189" i="95" a="1"/>
  <c r="Y189" i="95" s="1"/>
  <c r="Z189" i="95" a="1"/>
  <c r="Z189" i="95" s="1"/>
  <c r="AA189" i="95" a="1"/>
  <c r="AA189" i="95" s="1"/>
  <c r="AB189" i="95" a="1"/>
  <c r="AB189" i="95" s="1"/>
  <c r="AC189" i="95" a="1"/>
  <c r="AC189" i="95" s="1"/>
  <c r="AD189" i="95" a="1"/>
  <c r="AD189" i="95" s="1"/>
  <c r="AE189" i="95" a="1"/>
  <c r="AE189" i="95" s="1"/>
  <c r="AF189" i="95" a="1"/>
  <c r="AF189" i="95" s="1"/>
  <c r="AG189" i="95" a="1"/>
  <c r="AG189" i="95" s="1"/>
  <c r="AH189" i="95" a="1"/>
  <c r="AH189" i="95" s="1"/>
  <c r="AI189" i="95" a="1"/>
  <c r="AI189" i="95" s="1"/>
  <c r="AJ189" i="95" a="1"/>
  <c r="AJ189" i="95" s="1"/>
  <c r="AK189" i="95" a="1"/>
  <c r="AK189" i="95" s="1"/>
  <c r="AL189" i="95" a="1"/>
  <c r="AL189" i="95" s="1"/>
  <c r="AM189" i="95" a="1"/>
  <c r="AM189" i="95" s="1"/>
  <c r="AN189" i="95" a="1"/>
  <c r="AN189" i="95" s="1"/>
  <c r="AO189" i="95" a="1"/>
  <c r="AO189" i="95" s="1"/>
  <c r="AP189" i="95" a="1"/>
  <c r="AP189" i="95" s="1"/>
  <c r="AQ189" i="95" a="1"/>
  <c r="AQ189" i="95" s="1"/>
  <c r="AR189" i="95" a="1"/>
  <c r="AR189" i="95" s="1"/>
  <c r="AS189" i="95" a="1"/>
  <c r="AS189" i="95" s="1"/>
  <c r="AT189" i="95" a="1"/>
  <c r="AT189" i="95" s="1"/>
  <c r="AU189" i="95" a="1"/>
  <c r="AU189" i="95" s="1"/>
  <c r="AV189" i="95" a="1"/>
  <c r="AV189" i="95" s="1"/>
  <c r="AW189" i="95" a="1"/>
  <c r="AW189" i="95" s="1"/>
  <c r="AX189" i="95" a="1"/>
  <c r="AX189" i="95" s="1"/>
  <c r="AY189" i="95" a="1"/>
  <c r="AY189" i="95" s="1"/>
  <c r="AZ189" i="95" a="1"/>
  <c r="AZ189" i="95" s="1"/>
  <c r="BA189" i="95" a="1"/>
  <c r="BA189" i="95" s="1"/>
  <c r="BB189" i="95" a="1"/>
  <c r="BB189" i="95" s="1"/>
  <c r="BC189" i="95" a="1"/>
  <c r="BC189" i="95" s="1"/>
  <c r="BD189" i="95" a="1"/>
  <c r="BD189" i="95" s="1"/>
  <c r="BE189" i="95" a="1"/>
  <c r="BE189" i="95" s="1"/>
  <c r="BF189" i="95" a="1"/>
  <c r="BF189" i="95" s="1"/>
  <c r="BG189" i="95" a="1"/>
  <c r="BG189" i="95" s="1"/>
  <c r="BH189" i="95" a="1"/>
  <c r="BH189" i="95" s="1"/>
  <c r="BI189" i="95" a="1"/>
  <c r="BI189" i="95" s="1"/>
  <c r="BJ189" i="95" a="1"/>
  <c r="BJ189" i="95" s="1"/>
  <c r="BK189" i="95" a="1"/>
  <c r="BK189" i="95" s="1"/>
  <c r="BL189" i="95" a="1"/>
  <c r="BL189" i="95" s="1"/>
  <c r="BM189" i="95" a="1"/>
  <c r="BM189" i="95" s="1"/>
  <c r="BN189" i="95" a="1"/>
  <c r="BN189" i="95" s="1"/>
  <c r="BO189" i="95" a="1"/>
  <c r="BO189" i="95" s="1"/>
  <c r="BP189" i="95" a="1"/>
  <c r="BP189" i="95" s="1"/>
  <c r="BQ189" i="95" a="1"/>
  <c r="BQ189" i="95" s="1"/>
  <c r="BR189" i="95" a="1"/>
  <c r="BR189" i="95" s="1"/>
  <c r="BS189" i="95" a="1"/>
  <c r="BS189" i="95" s="1"/>
  <c r="BT189" i="95" a="1"/>
  <c r="BT189" i="95" s="1"/>
  <c r="BU189" i="95" a="1"/>
  <c r="BU189" i="95" s="1"/>
  <c r="BV189" i="95" a="1"/>
  <c r="BV189" i="95" s="1"/>
  <c r="BW189" i="95" a="1"/>
  <c r="BW189" i="95" s="1"/>
  <c r="BX189" i="95" a="1"/>
  <c r="BX189" i="95" s="1"/>
  <c r="BY189" i="95" a="1"/>
  <c r="BY189" i="95" s="1"/>
  <c r="BZ189" i="95" a="1"/>
  <c r="BZ189" i="95" s="1"/>
  <c r="CA189" i="95" a="1"/>
  <c r="CA189" i="95" s="1"/>
  <c r="CB189" i="95" a="1"/>
  <c r="CB189" i="95" s="1"/>
  <c r="CC189" i="95" a="1"/>
  <c r="CC189" i="95" s="1"/>
  <c r="CD189" i="95" a="1"/>
  <c r="CD189" i="95" s="1"/>
  <c r="CE189" i="95" a="1"/>
  <c r="CE189" i="95" s="1"/>
  <c r="CF189" i="95" a="1"/>
  <c r="CF189" i="95" s="1"/>
  <c r="CG189" i="95" a="1"/>
  <c r="CG189" i="95" s="1"/>
  <c r="CH189" i="95" a="1"/>
  <c r="CH189" i="95" s="1"/>
  <c r="CI189" i="95" a="1"/>
  <c r="CI189" i="95" s="1"/>
  <c r="CJ189" i="95" a="1"/>
  <c r="CJ189" i="95" s="1"/>
  <c r="CK189" i="95" a="1"/>
  <c r="CK189" i="95" s="1"/>
  <c r="CL189" i="95" a="1"/>
  <c r="CL189" i="95" s="1"/>
  <c r="CM189" i="95" a="1"/>
  <c r="CM189" i="95" s="1"/>
  <c r="CN189" i="95" a="1"/>
  <c r="CN189" i="95" s="1"/>
  <c r="CO189" i="95" a="1"/>
  <c r="CO189" i="95" s="1"/>
  <c r="CP189" i="95" a="1"/>
  <c r="CP189" i="95" s="1"/>
  <c r="CQ189" i="95" a="1"/>
  <c r="CQ189" i="95" s="1"/>
  <c r="CR189" i="95" a="1"/>
  <c r="CR189" i="95" s="1"/>
  <c r="CS189" i="95" a="1"/>
  <c r="CS189" i="95" s="1"/>
  <c r="CT189" i="95" a="1"/>
  <c r="CT189" i="95" s="1"/>
  <c r="CU189" i="95" a="1"/>
  <c r="CU189" i="95" s="1"/>
  <c r="CV189" i="95" a="1"/>
  <c r="CV189" i="95" s="1"/>
  <c r="CW189" i="95" a="1"/>
  <c r="CW189" i="95" s="1"/>
  <c r="CX189" i="95" a="1"/>
  <c r="CX189" i="95" s="1"/>
  <c r="CY189" i="95" a="1"/>
  <c r="CY189" i="95" s="1"/>
  <c r="E190" i="95" a="1"/>
  <c r="E190" i="95" s="1"/>
  <c r="F190" i="95" a="1"/>
  <c r="F190" i="95" s="1"/>
  <c r="G190" i="95" a="1"/>
  <c r="G190" i="95" s="1"/>
  <c r="H190" i="95" a="1"/>
  <c r="H190" i="95" s="1"/>
  <c r="I190" i="95" a="1"/>
  <c r="I190" i="95" s="1"/>
  <c r="J190" i="95" a="1"/>
  <c r="J190" i="95" s="1"/>
  <c r="K190" i="95" a="1"/>
  <c r="K190" i="95" s="1"/>
  <c r="L190" i="95" a="1"/>
  <c r="L190" i="95" s="1"/>
  <c r="M190" i="95" a="1"/>
  <c r="M190" i="95" s="1"/>
  <c r="N190" i="95" a="1"/>
  <c r="N190" i="95" s="1"/>
  <c r="O190" i="95" a="1"/>
  <c r="O190" i="95" s="1"/>
  <c r="P190" i="95" a="1"/>
  <c r="P190" i="95" s="1"/>
  <c r="Q190" i="95" a="1"/>
  <c r="Q190" i="95" s="1"/>
  <c r="R190" i="95" a="1"/>
  <c r="R190" i="95" s="1"/>
  <c r="S190" i="95" a="1"/>
  <c r="S190" i="95" s="1"/>
  <c r="T190" i="95" a="1"/>
  <c r="T190" i="95" s="1"/>
  <c r="U190" i="95" a="1"/>
  <c r="U190" i="95" s="1"/>
  <c r="V190" i="95" a="1"/>
  <c r="V190" i="95" s="1"/>
  <c r="W190" i="95" a="1"/>
  <c r="W190" i="95" s="1"/>
  <c r="X190" i="95" a="1"/>
  <c r="X190" i="95" s="1"/>
  <c r="Y190" i="95" a="1"/>
  <c r="Y190" i="95" s="1"/>
  <c r="Z190" i="95" a="1"/>
  <c r="Z190" i="95" s="1"/>
  <c r="AA190" i="95" a="1"/>
  <c r="AA190" i="95" s="1"/>
  <c r="AB190" i="95" a="1"/>
  <c r="AB190" i="95" s="1"/>
  <c r="AC190" i="95" a="1"/>
  <c r="AC190" i="95" s="1"/>
  <c r="AD190" i="95" a="1"/>
  <c r="AD190" i="95" s="1"/>
  <c r="AE190" i="95" a="1"/>
  <c r="AE190" i="95" s="1"/>
  <c r="AF190" i="95" a="1"/>
  <c r="AF190" i="95" s="1"/>
  <c r="AG190" i="95" a="1"/>
  <c r="AG190" i="95" s="1"/>
  <c r="AH190" i="95" a="1"/>
  <c r="AH190" i="95" s="1"/>
  <c r="AI190" i="95" a="1"/>
  <c r="AI190" i="95" s="1"/>
  <c r="AJ190" i="95" a="1"/>
  <c r="AJ190" i="95" s="1"/>
  <c r="AK190" i="95" a="1"/>
  <c r="AK190" i="95" s="1"/>
  <c r="AL190" i="95" a="1"/>
  <c r="AL190" i="95" s="1"/>
  <c r="AM190" i="95" a="1"/>
  <c r="AM190" i="95" s="1"/>
  <c r="AN190" i="95" a="1"/>
  <c r="AN190" i="95" s="1"/>
  <c r="AO190" i="95" a="1"/>
  <c r="AO190" i="95" s="1"/>
  <c r="AP190" i="95" a="1"/>
  <c r="AP190" i="95" s="1"/>
  <c r="AQ190" i="95" a="1"/>
  <c r="AQ190" i="95" s="1"/>
  <c r="AR190" i="95" a="1"/>
  <c r="AR190" i="95" s="1"/>
  <c r="AS190" i="95" a="1"/>
  <c r="AS190" i="95" s="1"/>
  <c r="AT190" i="95" a="1"/>
  <c r="AT190" i="95" s="1"/>
  <c r="AU190" i="95" a="1"/>
  <c r="AU190" i="95" s="1"/>
  <c r="AV190" i="95" a="1"/>
  <c r="AV190" i="95" s="1"/>
  <c r="AW190" i="95" a="1"/>
  <c r="AW190" i="95" s="1"/>
  <c r="AX190" i="95" a="1"/>
  <c r="AX190" i="95" s="1"/>
  <c r="AY190" i="95" a="1"/>
  <c r="AY190" i="95" s="1"/>
  <c r="AZ190" i="95" a="1"/>
  <c r="AZ190" i="95" s="1"/>
  <c r="BA190" i="95" a="1"/>
  <c r="BA190" i="95" s="1"/>
  <c r="BB190" i="95" a="1"/>
  <c r="BB190" i="95" s="1"/>
  <c r="BC190" i="95" a="1"/>
  <c r="BC190" i="95" s="1"/>
  <c r="BD190" i="95" a="1"/>
  <c r="BD190" i="95" s="1"/>
  <c r="BE190" i="95" a="1"/>
  <c r="BE190" i="95" s="1"/>
  <c r="BF190" i="95" a="1"/>
  <c r="BF190" i="95" s="1"/>
  <c r="BG190" i="95" a="1"/>
  <c r="BG190" i="95" s="1"/>
  <c r="BH190" i="95" a="1"/>
  <c r="BH190" i="95" s="1"/>
  <c r="BI190" i="95" a="1"/>
  <c r="BI190" i="95" s="1"/>
  <c r="BJ190" i="95" a="1"/>
  <c r="BJ190" i="95" s="1"/>
  <c r="BK190" i="95" a="1"/>
  <c r="BK190" i="95" s="1"/>
  <c r="BL190" i="95" a="1"/>
  <c r="BL190" i="95" s="1"/>
  <c r="BM190" i="95" a="1"/>
  <c r="BM190" i="95" s="1"/>
  <c r="BN190" i="95" a="1"/>
  <c r="BN190" i="95" s="1"/>
  <c r="BO190" i="95" a="1"/>
  <c r="BO190" i="95" s="1"/>
  <c r="BP190" i="95" a="1"/>
  <c r="BP190" i="95" s="1"/>
  <c r="BQ190" i="95" a="1"/>
  <c r="BQ190" i="95" s="1"/>
  <c r="BR190" i="95" a="1"/>
  <c r="BR190" i="95" s="1"/>
  <c r="BS190" i="95" a="1"/>
  <c r="BS190" i="95" s="1"/>
  <c r="BT190" i="95" a="1"/>
  <c r="BT190" i="95" s="1"/>
  <c r="BU190" i="95" a="1"/>
  <c r="BU190" i="95" s="1"/>
  <c r="BV190" i="95" a="1"/>
  <c r="BV190" i="95" s="1"/>
  <c r="BW190" i="95" a="1"/>
  <c r="BW190" i="95" s="1"/>
  <c r="BX190" i="95" a="1"/>
  <c r="BX190" i="95" s="1"/>
  <c r="BY190" i="95" a="1"/>
  <c r="BY190" i="95" s="1"/>
  <c r="BZ190" i="95" a="1"/>
  <c r="BZ190" i="95" s="1"/>
  <c r="CA190" i="95" a="1"/>
  <c r="CA190" i="95" s="1"/>
  <c r="CB190" i="95" a="1"/>
  <c r="CB190" i="95" s="1"/>
  <c r="CC190" i="95" a="1"/>
  <c r="CC190" i="95" s="1"/>
  <c r="CD190" i="95" a="1"/>
  <c r="CD190" i="95" s="1"/>
  <c r="CE190" i="95" a="1"/>
  <c r="CE190" i="95" s="1"/>
  <c r="CF190" i="95" a="1"/>
  <c r="CF190" i="95" s="1"/>
  <c r="CG190" i="95" a="1"/>
  <c r="CG190" i="95" s="1"/>
  <c r="CH190" i="95" a="1"/>
  <c r="CH190" i="95" s="1"/>
  <c r="CI190" i="95" a="1"/>
  <c r="CI190" i="95" s="1"/>
  <c r="CJ190" i="95" a="1"/>
  <c r="CJ190" i="95" s="1"/>
  <c r="CK190" i="95" a="1"/>
  <c r="CK190" i="95" s="1"/>
  <c r="CL190" i="95" a="1"/>
  <c r="CL190" i="95" s="1"/>
  <c r="CM190" i="95" a="1"/>
  <c r="CM190" i="95" s="1"/>
  <c r="CN190" i="95" a="1"/>
  <c r="CN190" i="95" s="1"/>
  <c r="CO190" i="95" a="1"/>
  <c r="CO190" i="95" s="1"/>
  <c r="CP190" i="95" a="1"/>
  <c r="CP190" i="95" s="1"/>
  <c r="CQ190" i="95" a="1"/>
  <c r="CQ190" i="95" s="1"/>
  <c r="CR190" i="95" a="1"/>
  <c r="CR190" i="95" s="1"/>
  <c r="CS190" i="95" a="1"/>
  <c r="CS190" i="95" s="1"/>
  <c r="CT190" i="95" a="1"/>
  <c r="CT190" i="95" s="1"/>
  <c r="CU190" i="95" a="1"/>
  <c r="CU190" i="95" s="1"/>
  <c r="CV190" i="95" a="1"/>
  <c r="CV190" i="95" s="1"/>
  <c r="CW190" i="95" a="1"/>
  <c r="CW190" i="95" s="1"/>
  <c r="CX190" i="95" a="1"/>
  <c r="CX190" i="95" s="1"/>
  <c r="CY190" i="95" a="1"/>
  <c r="CY190" i="95" s="1"/>
  <c r="E191" i="95" a="1"/>
  <c r="E191" i="95" s="1"/>
  <c r="F191" i="95" a="1"/>
  <c r="F191" i="95" s="1"/>
  <c r="G191" i="95" a="1"/>
  <c r="G191" i="95" s="1"/>
  <c r="H191" i="95" a="1"/>
  <c r="H191" i="95" s="1"/>
  <c r="I191" i="95" a="1"/>
  <c r="I191" i="95" s="1"/>
  <c r="J191" i="95" a="1"/>
  <c r="J191" i="95" s="1"/>
  <c r="K191" i="95" a="1"/>
  <c r="K191" i="95" s="1"/>
  <c r="L191" i="95" a="1"/>
  <c r="L191" i="95" s="1"/>
  <c r="M191" i="95" a="1"/>
  <c r="M191" i="95" s="1"/>
  <c r="N191" i="95" a="1"/>
  <c r="N191" i="95" s="1"/>
  <c r="O191" i="95" a="1"/>
  <c r="O191" i="95" s="1"/>
  <c r="P191" i="95" a="1"/>
  <c r="P191" i="95" s="1"/>
  <c r="Q191" i="95" a="1"/>
  <c r="Q191" i="95" s="1"/>
  <c r="R191" i="95" a="1"/>
  <c r="R191" i="95" s="1"/>
  <c r="S191" i="95" a="1"/>
  <c r="S191" i="95" s="1"/>
  <c r="T191" i="95" a="1"/>
  <c r="T191" i="95" s="1"/>
  <c r="U191" i="95" a="1"/>
  <c r="U191" i="95" s="1"/>
  <c r="V191" i="95" a="1"/>
  <c r="V191" i="95" s="1"/>
  <c r="W191" i="95" a="1"/>
  <c r="W191" i="95" s="1"/>
  <c r="X191" i="95" a="1"/>
  <c r="X191" i="95" s="1"/>
  <c r="Y191" i="95" a="1"/>
  <c r="Y191" i="95" s="1"/>
  <c r="Z191" i="95" a="1"/>
  <c r="Z191" i="95" s="1"/>
  <c r="AA191" i="95" a="1"/>
  <c r="AA191" i="95" s="1"/>
  <c r="AB191" i="95" a="1"/>
  <c r="AB191" i="95" s="1"/>
  <c r="AC191" i="95" a="1"/>
  <c r="AC191" i="95" s="1"/>
  <c r="AD191" i="95" a="1"/>
  <c r="AD191" i="95" s="1"/>
  <c r="AE191" i="95" a="1"/>
  <c r="AE191" i="95" s="1"/>
  <c r="AF191" i="95" a="1"/>
  <c r="AF191" i="95" s="1"/>
  <c r="AG191" i="95" a="1"/>
  <c r="AG191" i="95" s="1"/>
  <c r="AH191" i="95" a="1"/>
  <c r="AH191" i="95" s="1"/>
  <c r="AI191" i="95" a="1"/>
  <c r="AI191" i="95" s="1"/>
  <c r="AJ191" i="95" a="1"/>
  <c r="AJ191" i="95" s="1"/>
  <c r="AK191" i="95" a="1"/>
  <c r="AK191" i="95" s="1"/>
  <c r="AL191" i="95" a="1"/>
  <c r="AL191" i="95" s="1"/>
  <c r="AM191" i="95" a="1"/>
  <c r="AM191" i="95" s="1"/>
  <c r="AN191" i="95" a="1"/>
  <c r="AN191" i="95" s="1"/>
  <c r="AO191" i="95" a="1"/>
  <c r="AO191" i="95" s="1"/>
  <c r="AP191" i="95" a="1"/>
  <c r="AP191" i="95" s="1"/>
  <c r="AQ191" i="95" a="1"/>
  <c r="AQ191" i="95" s="1"/>
  <c r="AR191" i="95" a="1"/>
  <c r="AR191" i="95" s="1"/>
  <c r="AS191" i="95" a="1"/>
  <c r="AS191" i="95" s="1"/>
  <c r="AT191" i="95" a="1"/>
  <c r="AT191" i="95" s="1"/>
  <c r="AU191" i="95" a="1"/>
  <c r="AU191" i="95" s="1"/>
  <c r="AV191" i="95" a="1"/>
  <c r="AV191" i="95" s="1"/>
  <c r="AW191" i="95" a="1"/>
  <c r="AW191" i="95" s="1"/>
  <c r="AX191" i="95" a="1"/>
  <c r="AX191" i="95" s="1"/>
  <c r="AY191" i="95" a="1"/>
  <c r="AY191" i="95" s="1"/>
  <c r="AZ191" i="95" a="1"/>
  <c r="AZ191" i="95" s="1"/>
  <c r="BA191" i="95" a="1"/>
  <c r="BA191" i="95" s="1"/>
  <c r="BB191" i="95" a="1"/>
  <c r="BB191" i="95" s="1"/>
  <c r="BC191" i="95" a="1"/>
  <c r="BC191" i="95" s="1"/>
  <c r="BD191" i="95" a="1"/>
  <c r="BD191" i="95" s="1"/>
  <c r="BE191" i="95" a="1"/>
  <c r="BE191" i="95" s="1"/>
  <c r="BF191" i="95" a="1"/>
  <c r="BF191" i="95" s="1"/>
  <c r="BG191" i="95" a="1"/>
  <c r="BG191" i="95" s="1"/>
  <c r="BH191" i="95" a="1"/>
  <c r="BH191" i="95" s="1"/>
  <c r="BI191" i="95" a="1"/>
  <c r="BI191" i="95" s="1"/>
  <c r="BJ191" i="95" a="1"/>
  <c r="BJ191" i="95" s="1"/>
  <c r="BK191" i="95" a="1"/>
  <c r="BK191" i="95" s="1"/>
  <c r="BL191" i="95" a="1"/>
  <c r="BL191" i="95" s="1"/>
  <c r="BM191" i="95" a="1"/>
  <c r="BM191" i="95" s="1"/>
  <c r="BN191" i="95" a="1"/>
  <c r="BN191" i="95" s="1"/>
  <c r="BO191" i="95" a="1"/>
  <c r="BO191" i="95" s="1"/>
  <c r="BP191" i="95" a="1"/>
  <c r="BP191" i="95" s="1"/>
  <c r="BQ191" i="95" a="1"/>
  <c r="BQ191" i="95" s="1"/>
  <c r="BR191" i="95" a="1"/>
  <c r="BR191" i="95" s="1"/>
  <c r="BS191" i="95" a="1"/>
  <c r="BS191" i="95" s="1"/>
  <c r="BT191" i="95" a="1"/>
  <c r="BT191" i="95" s="1"/>
  <c r="BU191" i="95" a="1"/>
  <c r="BU191" i="95" s="1"/>
  <c r="BV191" i="95" a="1"/>
  <c r="BV191" i="95" s="1"/>
  <c r="BW191" i="95" a="1"/>
  <c r="BW191" i="95" s="1"/>
  <c r="BX191" i="95" a="1"/>
  <c r="BX191" i="95" s="1"/>
  <c r="BY191" i="95" a="1"/>
  <c r="BY191" i="95" s="1"/>
  <c r="BZ191" i="95" a="1"/>
  <c r="BZ191" i="95" s="1"/>
  <c r="CA191" i="95" a="1"/>
  <c r="CA191" i="95" s="1"/>
  <c r="CB191" i="95" a="1"/>
  <c r="CB191" i="95" s="1"/>
  <c r="CC191" i="95" a="1"/>
  <c r="CC191" i="95" s="1"/>
  <c r="CD191" i="95" a="1"/>
  <c r="CD191" i="95" s="1"/>
  <c r="CE191" i="95" a="1"/>
  <c r="CE191" i="95" s="1"/>
  <c r="CF191" i="95" a="1"/>
  <c r="CF191" i="95" s="1"/>
  <c r="CG191" i="95" a="1"/>
  <c r="CG191" i="95" s="1"/>
  <c r="CH191" i="95" a="1"/>
  <c r="CH191" i="95" s="1"/>
  <c r="CI191" i="95" a="1"/>
  <c r="CI191" i="95" s="1"/>
  <c r="CJ191" i="95" a="1"/>
  <c r="CJ191" i="95" s="1"/>
  <c r="CK191" i="95" a="1"/>
  <c r="CK191" i="95" s="1"/>
  <c r="CL191" i="95" a="1"/>
  <c r="CL191" i="95" s="1"/>
  <c r="CM191" i="95" a="1"/>
  <c r="CM191" i="95" s="1"/>
  <c r="CN191" i="95" a="1"/>
  <c r="CN191" i="95" s="1"/>
  <c r="CO191" i="95" a="1"/>
  <c r="CO191" i="95" s="1"/>
  <c r="CP191" i="95" a="1"/>
  <c r="CP191" i="95" s="1"/>
  <c r="CQ191" i="95" a="1"/>
  <c r="CQ191" i="95" s="1"/>
  <c r="CR191" i="95" a="1"/>
  <c r="CR191" i="95" s="1"/>
  <c r="CS191" i="95" a="1"/>
  <c r="CS191" i="95" s="1"/>
  <c r="CT191" i="95" a="1"/>
  <c r="CT191" i="95" s="1"/>
  <c r="CU191" i="95" a="1"/>
  <c r="CU191" i="95" s="1"/>
  <c r="CV191" i="95" a="1"/>
  <c r="CV191" i="95" s="1"/>
  <c r="CW191" i="95" a="1"/>
  <c r="CW191" i="95" s="1"/>
  <c r="CX191" i="95" a="1"/>
  <c r="CX191" i="95" s="1"/>
  <c r="CY191" i="95" a="1"/>
  <c r="CY191" i="95" s="1"/>
  <c r="E192" i="95" a="1"/>
  <c r="E192" i="95" s="1"/>
  <c r="F192" i="95" a="1"/>
  <c r="F192" i="95" s="1"/>
  <c r="G192" i="95" a="1"/>
  <c r="G192" i="95" s="1"/>
  <c r="H192" i="95" a="1"/>
  <c r="H192" i="95" s="1"/>
  <c r="I192" i="95" a="1"/>
  <c r="I192" i="95" s="1"/>
  <c r="J192" i="95" a="1"/>
  <c r="J192" i="95" s="1"/>
  <c r="K192" i="95" a="1"/>
  <c r="K192" i="95" s="1"/>
  <c r="L192" i="95" a="1"/>
  <c r="L192" i="95" s="1"/>
  <c r="M192" i="95" a="1"/>
  <c r="M192" i="95" s="1"/>
  <c r="N192" i="95" a="1"/>
  <c r="N192" i="95" s="1"/>
  <c r="O192" i="95" a="1"/>
  <c r="O192" i="95" s="1"/>
  <c r="P192" i="95" a="1"/>
  <c r="P192" i="95" s="1"/>
  <c r="Q192" i="95" a="1"/>
  <c r="Q192" i="95" s="1"/>
  <c r="R192" i="95" a="1"/>
  <c r="R192" i="95" s="1"/>
  <c r="S192" i="95" a="1"/>
  <c r="S192" i="95" s="1"/>
  <c r="T192" i="95" a="1"/>
  <c r="T192" i="95" s="1"/>
  <c r="U192" i="95" a="1"/>
  <c r="U192" i="95" s="1"/>
  <c r="V192" i="95" a="1"/>
  <c r="V192" i="95" s="1"/>
  <c r="W192" i="95" a="1"/>
  <c r="W192" i="95" s="1"/>
  <c r="X192" i="95" a="1"/>
  <c r="X192" i="95" s="1"/>
  <c r="Y192" i="95" a="1"/>
  <c r="Y192" i="95" s="1"/>
  <c r="Z192" i="95" a="1"/>
  <c r="Z192" i="95" s="1"/>
  <c r="AA192" i="95" a="1"/>
  <c r="AA192" i="95" s="1"/>
  <c r="AB192" i="95" a="1"/>
  <c r="AB192" i="95" s="1"/>
  <c r="AC192" i="95" a="1"/>
  <c r="AC192" i="95" s="1"/>
  <c r="AD192" i="95" a="1"/>
  <c r="AD192" i="95" s="1"/>
  <c r="AE192" i="95" a="1"/>
  <c r="AE192" i="95" s="1"/>
  <c r="AF192" i="95" a="1"/>
  <c r="AF192" i="95" s="1"/>
  <c r="AG192" i="95" a="1"/>
  <c r="AG192" i="95" s="1"/>
  <c r="AH192" i="95" a="1"/>
  <c r="AH192" i="95" s="1"/>
  <c r="AI192" i="95" a="1"/>
  <c r="AI192" i="95" s="1"/>
  <c r="AJ192" i="95" a="1"/>
  <c r="AJ192" i="95" s="1"/>
  <c r="AK192" i="95" a="1"/>
  <c r="AK192" i="95" s="1"/>
  <c r="AL192" i="95" a="1"/>
  <c r="AL192" i="95" s="1"/>
  <c r="AM192" i="95" a="1"/>
  <c r="AM192" i="95" s="1"/>
  <c r="AN192" i="95" a="1"/>
  <c r="AN192" i="95" s="1"/>
  <c r="AO192" i="95" a="1"/>
  <c r="AO192" i="95" s="1"/>
  <c r="AP192" i="95" a="1"/>
  <c r="AP192" i="95" s="1"/>
  <c r="AQ192" i="95" a="1"/>
  <c r="AQ192" i="95" s="1"/>
  <c r="AR192" i="95" a="1"/>
  <c r="AR192" i="95" s="1"/>
  <c r="AS192" i="95" a="1"/>
  <c r="AS192" i="95" s="1"/>
  <c r="AT192" i="95" a="1"/>
  <c r="AT192" i="95" s="1"/>
  <c r="AU192" i="95" a="1"/>
  <c r="AU192" i="95" s="1"/>
  <c r="AV192" i="95" a="1"/>
  <c r="AV192" i="95" s="1"/>
  <c r="AW192" i="95" a="1"/>
  <c r="AW192" i="95" s="1"/>
  <c r="AX192" i="95" a="1"/>
  <c r="AX192" i="95" s="1"/>
  <c r="AY192" i="95" a="1"/>
  <c r="AY192" i="95" s="1"/>
  <c r="AZ192" i="95" a="1"/>
  <c r="AZ192" i="95" s="1"/>
  <c r="BA192" i="95" a="1"/>
  <c r="BA192" i="95" s="1"/>
  <c r="BB192" i="95" a="1"/>
  <c r="BB192" i="95" s="1"/>
  <c r="BC192" i="95" a="1"/>
  <c r="BC192" i="95" s="1"/>
  <c r="BD192" i="95" a="1"/>
  <c r="BD192" i="95" s="1"/>
  <c r="BE192" i="95" a="1"/>
  <c r="BE192" i="95" s="1"/>
  <c r="BF192" i="95" a="1"/>
  <c r="BF192" i="95" s="1"/>
  <c r="BG192" i="95" a="1"/>
  <c r="BG192" i="95" s="1"/>
  <c r="BH192" i="95" a="1"/>
  <c r="BH192" i="95" s="1"/>
  <c r="BI192" i="95" a="1"/>
  <c r="BI192" i="95" s="1"/>
  <c r="BJ192" i="95" a="1"/>
  <c r="BJ192" i="95" s="1"/>
  <c r="BK192" i="95" a="1"/>
  <c r="BK192" i="95" s="1"/>
  <c r="BL192" i="95" a="1"/>
  <c r="BL192" i="95" s="1"/>
  <c r="BM192" i="95" a="1"/>
  <c r="BM192" i="95" s="1"/>
  <c r="BN192" i="95" a="1"/>
  <c r="BN192" i="95" s="1"/>
  <c r="BO192" i="95" a="1"/>
  <c r="BO192" i="95" s="1"/>
  <c r="BP192" i="95" a="1"/>
  <c r="BP192" i="95" s="1"/>
  <c r="BQ192" i="95" a="1"/>
  <c r="BQ192" i="95" s="1"/>
  <c r="BR192" i="95" a="1"/>
  <c r="BR192" i="95" s="1"/>
  <c r="BS192" i="95" a="1"/>
  <c r="BS192" i="95" s="1"/>
  <c r="BT192" i="95" a="1"/>
  <c r="BT192" i="95" s="1"/>
  <c r="BU192" i="95" a="1"/>
  <c r="BU192" i="95" s="1"/>
  <c r="BV192" i="95" a="1"/>
  <c r="BV192" i="95" s="1"/>
  <c r="BW192" i="95" a="1"/>
  <c r="BW192" i="95" s="1"/>
  <c r="BX192" i="95" a="1"/>
  <c r="BX192" i="95" s="1"/>
  <c r="BY192" i="95" a="1"/>
  <c r="BY192" i="95" s="1"/>
  <c r="BZ192" i="95" a="1"/>
  <c r="BZ192" i="95" s="1"/>
  <c r="CA192" i="95" a="1"/>
  <c r="CA192" i="95" s="1"/>
  <c r="CB192" i="95" a="1"/>
  <c r="CB192" i="95" s="1"/>
  <c r="CC192" i="95" a="1"/>
  <c r="CC192" i="95" s="1"/>
  <c r="CD192" i="95" a="1"/>
  <c r="CD192" i="95" s="1"/>
  <c r="CE192" i="95" a="1"/>
  <c r="CE192" i="95" s="1"/>
  <c r="CF192" i="95" a="1"/>
  <c r="CF192" i="95" s="1"/>
  <c r="CG192" i="95" a="1"/>
  <c r="CG192" i="95" s="1"/>
  <c r="CH192" i="95" a="1"/>
  <c r="CH192" i="95" s="1"/>
  <c r="CI192" i="95" a="1"/>
  <c r="CI192" i="95" s="1"/>
  <c r="CJ192" i="95" a="1"/>
  <c r="CJ192" i="95" s="1"/>
  <c r="CK192" i="95" a="1"/>
  <c r="CK192" i="95" s="1"/>
  <c r="CL192" i="95" a="1"/>
  <c r="CL192" i="95" s="1"/>
  <c r="CM192" i="95" a="1"/>
  <c r="CM192" i="95" s="1"/>
  <c r="CN192" i="95" a="1"/>
  <c r="CN192" i="95" s="1"/>
  <c r="CO192" i="95" a="1"/>
  <c r="CO192" i="95" s="1"/>
  <c r="CP192" i="95" a="1"/>
  <c r="CP192" i="95" s="1"/>
  <c r="CQ192" i="95" a="1"/>
  <c r="CQ192" i="95" s="1"/>
  <c r="CR192" i="95" a="1"/>
  <c r="CR192" i="95" s="1"/>
  <c r="CS192" i="95" a="1"/>
  <c r="CS192" i="95" s="1"/>
  <c r="CT192" i="95" a="1"/>
  <c r="CT192" i="95" s="1"/>
  <c r="CU192" i="95" a="1"/>
  <c r="CU192" i="95" s="1"/>
  <c r="CV192" i="95" a="1"/>
  <c r="CV192" i="95" s="1"/>
  <c r="CW192" i="95" a="1"/>
  <c r="CW192" i="95" s="1"/>
  <c r="CX192" i="95" a="1"/>
  <c r="CX192" i="95" s="1"/>
  <c r="CY192" i="95" a="1"/>
  <c r="CY192" i="95" s="1"/>
  <c r="E193" i="95" a="1"/>
  <c r="E193" i="95" s="1"/>
  <c r="F193" i="95" a="1"/>
  <c r="F193" i="95" s="1"/>
  <c r="G193" i="95" a="1"/>
  <c r="G193" i="95" s="1"/>
  <c r="H193" i="95" a="1"/>
  <c r="H193" i="95" s="1"/>
  <c r="I193" i="95" a="1"/>
  <c r="I193" i="95" s="1"/>
  <c r="J193" i="95" a="1"/>
  <c r="J193" i="95" s="1"/>
  <c r="K193" i="95" a="1"/>
  <c r="K193" i="95" s="1"/>
  <c r="L193" i="95" a="1"/>
  <c r="L193" i="95" s="1"/>
  <c r="M193" i="95" a="1"/>
  <c r="M193" i="95" s="1"/>
  <c r="N193" i="95" a="1"/>
  <c r="N193" i="95" s="1"/>
  <c r="O193" i="95" a="1"/>
  <c r="O193" i="95" s="1"/>
  <c r="P193" i="95" a="1"/>
  <c r="P193" i="95" s="1"/>
  <c r="Q193" i="95" a="1"/>
  <c r="Q193" i="95" s="1"/>
  <c r="R193" i="95" a="1"/>
  <c r="R193" i="95" s="1"/>
  <c r="S193" i="95" a="1"/>
  <c r="S193" i="95" s="1"/>
  <c r="T193" i="95" a="1"/>
  <c r="T193" i="95" s="1"/>
  <c r="U193" i="95" a="1"/>
  <c r="U193" i="95" s="1"/>
  <c r="V193" i="95" a="1"/>
  <c r="V193" i="95" s="1"/>
  <c r="W193" i="95" a="1"/>
  <c r="W193" i="95" s="1"/>
  <c r="X193" i="95" a="1"/>
  <c r="X193" i="95" s="1"/>
  <c r="Y193" i="95" a="1"/>
  <c r="Y193" i="95" s="1"/>
  <c r="Z193" i="95" a="1"/>
  <c r="Z193" i="95" s="1"/>
  <c r="AA193" i="95" a="1"/>
  <c r="AA193" i="95" s="1"/>
  <c r="AB193" i="95" a="1"/>
  <c r="AB193" i="95" s="1"/>
  <c r="AC193" i="95" a="1"/>
  <c r="AC193" i="95" s="1"/>
  <c r="AD193" i="95" a="1"/>
  <c r="AD193" i="95" s="1"/>
  <c r="AE193" i="95" a="1"/>
  <c r="AE193" i="95" s="1"/>
  <c r="AF193" i="95" a="1"/>
  <c r="AF193" i="95" s="1"/>
  <c r="AG193" i="95" a="1"/>
  <c r="AG193" i="95" s="1"/>
  <c r="AH193" i="95" a="1"/>
  <c r="AH193" i="95" s="1"/>
  <c r="AI193" i="95" a="1"/>
  <c r="AI193" i="95" s="1"/>
  <c r="AJ193" i="95" a="1"/>
  <c r="AJ193" i="95" s="1"/>
  <c r="AK193" i="95" a="1"/>
  <c r="AK193" i="95" s="1"/>
  <c r="AL193" i="95" a="1"/>
  <c r="AL193" i="95" s="1"/>
  <c r="AM193" i="95" a="1"/>
  <c r="AM193" i="95" s="1"/>
  <c r="AN193" i="95" a="1"/>
  <c r="AN193" i="95" s="1"/>
  <c r="AO193" i="95" a="1"/>
  <c r="AO193" i="95" s="1"/>
  <c r="AP193" i="95" a="1"/>
  <c r="AP193" i="95" s="1"/>
  <c r="AQ193" i="95" a="1"/>
  <c r="AQ193" i="95" s="1"/>
  <c r="AR193" i="95" a="1"/>
  <c r="AR193" i="95" s="1"/>
  <c r="AS193" i="95" a="1"/>
  <c r="AS193" i="95" s="1"/>
  <c r="AT193" i="95" a="1"/>
  <c r="AT193" i="95" s="1"/>
  <c r="AU193" i="95" a="1"/>
  <c r="AU193" i="95" s="1"/>
  <c r="AV193" i="95" a="1"/>
  <c r="AV193" i="95" s="1"/>
  <c r="AW193" i="95" a="1"/>
  <c r="AW193" i="95" s="1"/>
  <c r="AX193" i="95" a="1"/>
  <c r="AX193" i="95" s="1"/>
  <c r="AY193" i="95" a="1"/>
  <c r="AY193" i="95" s="1"/>
  <c r="AZ193" i="95" a="1"/>
  <c r="AZ193" i="95" s="1"/>
  <c r="BA193" i="95" a="1"/>
  <c r="BA193" i="95" s="1"/>
  <c r="BB193" i="95" a="1"/>
  <c r="BB193" i="95" s="1"/>
  <c r="BC193" i="95" a="1"/>
  <c r="BC193" i="95" s="1"/>
  <c r="BD193" i="95" a="1"/>
  <c r="BD193" i="95" s="1"/>
  <c r="BE193" i="95" a="1"/>
  <c r="BE193" i="95" s="1"/>
  <c r="BF193" i="95" a="1"/>
  <c r="BF193" i="95" s="1"/>
  <c r="BG193" i="95" a="1"/>
  <c r="BG193" i="95" s="1"/>
  <c r="BH193" i="95" a="1"/>
  <c r="BH193" i="95" s="1"/>
  <c r="BI193" i="95" a="1"/>
  <c r="BI193" i="95" s="1"/>
  <c r="BJ193" i="95" a="1"/>
  <c r="BJ193" i="95" s="1"/>
  <c r="BK193" i="95" a="1"/>
  <c r="BK193" i="95" s="1"/>
  <c r="BL193" i="95" a="1"/>
  <c r="BL193" i="95" s="1"/>
  <c r="BM193" i="95" a="1"/>
  <c r="BM193" i="95" s="1"/>
  <c r="BN193" i="95" a="1"/>
  <c r="BN193" i="95" s="1"/>
  <c r="BO193" i="95" a="1"/>
  <c r="BO193" i="95" s="1"/>
  <c r="BP193" i="95" a="1"/>
  <c r="BP193" i="95" s="1"/>
  <c r="BQ193" i="95" a="1"/>
  <c r="BQ193" i="95" s="1"/>
  <c r="BR193" i="95" a="1"/>
  <c r="BR193" i="95" s="1"/>
  <c r="BS193" i="95" a="1"/>
  <c r="BS193" i="95" s="1"/>
  <c r="BT193" i="95" a="1"/>
  <c r="BT193" i="95" s="1"/>
  <c r="BU193" i="95" a="1"/>
  <c r="BU193" i="95" s="1"/>
  <c r="BV193" i="95" a="1"/>
  <c r="BV193" i="95" s="1"/>
  <c r="BW193" i="95" a="1"/>
  <c r="BW193" i="95" s="1"/>
  <c r="BX193" i="95" a="1"/>
  <c r="BX193" i="95" s="1"/>
  <c r="BY193" i="95" a="1"/>
  <c r="BY193" i="95" s="1"/>
  <c r="BZ193" i="95" a="1"/>
  <c r="BZ193" i="95" s="1"/>
  <c r="CA193" i="95" a="1"/>
  <c r="CA193" i="95" s="1"/>
  <c r="CB193" i="95" a="1"/>
  <c r="CB193" i="95" s="1"/>
  <c r="CC193" i="95" a="1"/>
  <c r="CC193" i="95" s="1"/>
  <c r="CD193" i="95" a="1"/>
  <c r="CD193" i="95" s="1"/>
  <c r="CE193" i="95" a="1"/>
  <c r="CE193" i="95" s="1"/>
  <c r="CF193" i="95" a="1"/>
  <c r="CF193" i="95" s="1"/>
  <c r="CG193" i="95" a="1"/>
  <c r="CG193" i="95" s="1"/>
  <c r="CH193" i="95" a="1"/>
  <c r="CH193" i="95" s="1"/>
  <c r="CI193" i="95" a="1"/>
  <c r="CI193" i="95" s="1"/>
  <c r="CJ193" i="95" a="1"/>
  <c r="CJ193" i="95" s="1"/>
  <c r="CK193" i="95" a="1"/>
  <c r="CK193" i="95" s="1"/>
  <c r="CL193" i="95" a="1"/>
  <c r="CL193" i="95" s="1"/>
  <c r="CM193" i="95" a="1"/>
  <c r="CM193" i="95" s="1"/>
  <c r="CN193" i="95" a="1"/>
  <c r="CN193" i="95" s="1"/>
  <c r="CO193" i="95" a="1"/>
  <c r="CO193" i="95" s="1"/>
  <c r="CP193" i="95" a="1"/>
  <c r="CP193" i="95" s="1"/>
  <c r="CQ193" i="95" a="1"/>
  <c r="CQ193" i="95" s="1"/>
  <c r="CR193" i="95" a="1"/>
  <c r="CR193" i="95" s="1"/>
  <c r="CS193" i="95" a="1"/>
  <c r="CS193" i="95" s="1"/>
  <c r="CT193" i="95" a="1"/>
  <c r="CT193" i="95" s="1"/>
  <c r="CU193" i="95" a="1"/>
  <c r="CU193" i="95" s="1"/>
  <c r="CV193" i="95" a="1"/>
  <c r="CV193" i="95" s="1"/>
  <c r="CW193" i="95" a="1"/>
  <c r="CW193" i="95" s="1"/>
  <c r="CX193" i="95" a="1"/>
  <c r="CX193" i="95" s="1"/>
  <c r="CY193" i="95" a="1"/>
  <c r="CY193" i="95" s="1"/>
  <c r="E194" i="95" a="1"/>
  <c r="E194" i="95" s="1"/>
  <c r="F194" i="95" a="1"/>
  <c r="F194" i="95" s="1"/>
  <c r="G194" i="95" a="1"/>
  <c r="G194" i="95" s="1"/>
  <c r="H194" i="95" a="1"/>
  <c r="H194" i="95" s="1"/>
  <c r="I194" i="95" a="1"/>
  <c r="I194" i="95" s="1"/>
  <c r="J194" i="95" a="1"/>
  <c r="J194" i="95" s="1"/>
  <c r="K194" i="95" a="1"/>
  <c r="K194" i="95" s="1"/>
  <c r="L194" i="95" a="1"/>
  <c r="L194" i="95" s="1"/>
  <c r="M194" i="95" a="1"/>
  <c r="M194" i="95" s="1"/>
  <c r="N194" i="95" a="1"/>
  <c r="N194" i="95" s="1"/>
  <c r="O194" i="95" a="1"/>
  <c r="O194" i="95" s="1"/>
  <c r="P194" i="95" a="1"/>
  <c r="P194" i="95" s="1"/>
  <c r="Q194" i="95" a="1"/>
  <c r="Q194" i="95" s="1"/>
  <c r="R194" i="95" a="1"/>
  <c r="R194" i="95" s="1"/>
  <c r="S194" i="95" a="1"/>
  <c r="S194" i="95" s="1"/>
  <c r="T194" i="95" a="1"/>
  <c r="T194" i="95" s="1"/>
  <c r="U194" i="95" a="1"/>
  <c r="U194" i="95" s="1"/>
  <c r="V194" i="95" a="1"/>
  <c r="V194" i="95" s="1"/>
  <c r="W194" i="95" a="1"/>
  <c r="W194" i="95" s="1"/>
  <c r="X194" i="95" a="1"/>
  <c r="X194" i="95" s="1"/>
  <c r="Y194" i="95" a="1"/>
  <c r="Y194" i="95" s="1"/>
  <c r="Z194" i="95" a="1"/>
  <c r="Z194" i="95" s="1"/>
  <c r="AA194" i="95" a="1"/>
  <c r="AA194" i="95" s="1"/>
  <c r="AB194" i="95" a="1"/>
  <c r="AB194" i="95" s="1"/>
  <c r="AC194" i="95" a="1"/>
  <c r="AC194" i="95" s="1"/>
  <c r="AD194" i="95" a="1"/>
  <c r="AD194" i="95" s="1"/>
  <c r="AE194" i="95" a="1"/>
  <c r="AE194" i="95" s="1"/>
  <c r="AF194" i="95" a="1"/>
  <c r="AF194" i="95" s="1"/>
  <c r="AG194" i="95" a="1"/>
  <c r="AG194" i="95" s="1"/>
  <c r="AH194" i="95" a="1"/>
  <c r="AH194" i="95" s="1"/>
  <c r="AI194" i="95" a="1"/>
  <c r="AI194" i="95" s="1"/>
  <c r="AJ194" i="95" a="1"/>
  <c r="AJ194" i="95" s="1"/>
  <c r="AK194" i="95" a="1"/>
  <c r="AK194" i="95" s="1"/>
  <c r="AL194" i="95" a="1"/>
  <c r="AL194" i="95" s="1"/>
  <c r="AM194" i="95" a="1"/>
  <c r="AM194" i="95" s="1"/>
  <c r="AN194" i="95" a="1"/>
  <c r="AN194" i="95" s="1"/>
  <c r="AO194" i="95" a="1"/>
  <c r="AO194" i="95" s="1"/>
  <c r="AP194" i="95" a="1"/>
  <c r="AP194" i="95" s="1"/>
  <c r="AQ194" i="95" a="1"/>
  <c r="AQ194" i="95" s="1"/>
  <c r="AR194" i="95" a="1"/>
  <c r="AR194" i="95" s="1"/>
  <c r="AS194" i="95" a="1"/>
  <c r="AS194" i="95" s="1"/>
  <c r="AT194" i="95" a="1"/>
  <c r="AT194" i="95" s="1"/>
  <c r="AU194" i="95" a="1"/>
  <c r="AU194" i="95" s="1"/>
  <c r="AV194" i="95" a="1"/>
  <c r="AV194" i="95" s="1"/>
  <c r="AW194" i="95" a="1"/>
  <c r="AW194" i="95" s="1"/>
  <c r="AX194" i="95" a="1"/>
  <c r="AX194" i="95" s="1"/>
  <c r="AY194" i="95" a="1"/>
  <c r="AY194" i="95" s="1"/>
  <c r="AZ194" i="95" a="1"/>
  <c r="AZ194" i="95" s="1"/>
  <c r="BA194" i="95" a="1"/>
  <c r="BA194" i="95" s="1"/>
  <c r="BB194" i="95" a="1"/>
  <c r="BB194" i="95" s="1"/>
  <c r="BC194" i="95" a="1"/>
  <c r="BC194" i="95" s="1"/>
  <c r="BD194" i="95" a="1"/>
  <c r="BD194" i="95" s="1"/>
  <c r="BE194" i="95" a="1"/>
  <c r="BE194" i="95" s="1"/>
  <c r="BF194" i="95" a="1"/>
  <c r="BF194" i="95" s="1"/>
  <c r="BG194" i="95" a="1"/>
  <c r="BG194" i="95" s="1"/>
  <c r="BH194" i="95" a="1"/>
  <c r="BH194" i="95" s="1"/>
  <c r="BI194" i="95" a="1"/>
  <c r="BI194" i="95" s="1"/>
  <c r="BJ194" i="95" a="1"/>
  <c r="BJ194" i="95" s="1"/>
  <c r="BK194" i="95" a="1"/>
  <c r="BK194" i="95" s="1"/>
  <c r="BL194" i="95" a="1"/>
  <c r="BL194" i="95" s="1"/>
  <c r="BM194" i="95" a="1"/>
  <c r="BM194" i="95" s="1"/>
  <c r="BN194" i="95" a="1"/>
  <c r="BN194" i="95" s="1"/>
  <c r="BO194" i="95" a="1"/>
  <c r="BO194" i="95" s="1"/>
  <c r="BP194" i="95" a="1"/>
  <c r="BP194" i="95" s="1"/>
  <c r="BQ194" i="95" a="1"/>
  <c r="BQ194" i="95" s="1"/>
  <c r="BR194" i="95" a="1"/>
  <c r="BR194" i="95" s="1"/>
  <c r="BS194" i="95" a="1"/>
  <c r="BS194" i="95" s="1"/>
  <c r="BT194" i="95" a="1"/>
  <c r="BT194" i="95" s="1"/>
  <c r="BU194" i="95" a="1"/>
  <c r="BU194" i="95" s="1"/>
  <c r="BV194" i="95" a="1"/>
  <c r="BV194" i="95" s="1"/>
  <c r="BW194" i="95" a="1"/>
  <c r="BW194" i="95" s="1"/>
  <c r="BX194" i="95" a="1"/>
  <c r="BX194" i="95" s="1"/>
  <c r="BY194" i="95" a="1"/>
  <c r="BY194" i="95" s="1"/>
  <c r="BZ194" i="95" a="1"/>
  <c r="BZ194" i="95" s="1"/>
  <c r="CA194" i="95" a="1"/>
  <c r="CA194" i="95" s="1"/>
  <c r="CB194" i="95" a="1"/>
  <c r="CB194" i="95" s="1"/>
  <c r="CC194" i="95" a="1"/>
  <c r="CC194" i="95" s="1"/>
  <c r="CD194" i="95" a="1"/>
  <c r="CD194" i="95" s="1"/>
  <c r="CE194" i="95" a="1"/>
  <c r="CE194" i="95" s="1"/>
  <c r="CF194" i="95" a="1"/>
  <c r="CF194" i="95" s="1"/>
  <c r="CG194" i="95" a="1"/>
  <c r="CG194" i="95" s="1"/>
  <c r="CH194" i="95" a="1"/>
  <c r="CH194" i="95" s="1"/>
  <c r="CI194" i="95" a="1"/>
  <c r="CI194" i="95" s="1"/>
  <c r="CJ194" i="95" a="1"/>
  <c r="CJ194" i="95" s="1"/>
  <c r="CK194" i="95" a="1"/>
  <c r="CK194" i="95" s="1"/>
  <c r="CL194" i="95" a="1"/>
  <c r="CL194" i="95" s="1"/>
  <c r="CM194" i="95" a="1"/>
  <c r="CM194" i="95" s="1"/>
  <c r="CN194" i="95" a="1"/>
  <c r="CN194" i="95" s="1"/>
  <c r="CO194" i="95" a="1"/>
  <c r="CO194" i="95" s="1"/>
  <c r="CP194" i="95" a="1"/>
  <c r="CP194" i="95" s="1"/>
  <c r="CQ194" i="95" a="1"/>
  <c r="CQ194" i="95" s="1"/>
  <c r="CR194" i="95" a="1"/>
  <c r="CR194" i="95" s="1"/>
  <c r="CS194" i="95" a="1"/>
  <c r="CS194" i="95" s="1"/>
  <c r="CT194" i="95" a="1"/>
  <c r="CT194" i="95" s="1"/>
  <c r="CU194" i="95" a="1"/>
  <c r="CU194" i="95" s="1"/>
  <c r="CV194" i="95" a="1"/>
  <c r="CV194" i="95" s="1"/>
  <c r="CW194" i="95" a="1"/>
  <c r="CW194" i="95" s="1"/>
  <c r="CX194" i="95" a="1"/>
  <c r="CX194" i="95" s="1"/>
  <c r="CY194" i="95" a="1"/>
  <c r="CY194" i="95" s="1"/>
  <c r="E195" i="95" a="1"/>
  <c r="E195" i="95" s="1"/>
  <c r="F195" i="95" a="1"/>
  <c r="F195" i="95" s="1"/>
  <c r="G195" i="95" a="1"/>
  <c r="G195" i="95" s="1"/>
  <c r="H195" i="95" a="1"/>
  <c r="H195" i="95" s="1"/>
  <c r="I195" i="95" a="1"/>
  <c r="I195" i="95" s="1"/>
  <c r="J195" i="95" a="1"/>
  <c r="J195" i="95" s="1"/>
  <c r="K195" i="95" a="1"/>
  <c r="K195" i="95" s="1"/>
  <c r="L195" i="95" a="1"/>
  <c r="L195" i="95" s="1"/>
  <c r="M195" i="95" a="1"/>
  <c r="M195" i="95" s="1"/>
  <c r="N195" i="95" a="1"/>
  <c r="N195" i="95" s="1"/>
  <c r="O195" i="95" a="1"/>
  <c r="O195" i="95" s="1"/>
  <c r="P195" i="95" a="1"/>
  <c r="P195" i="95" s="1"/>
  <c r="Q195" i="95" a="1"/>
  <c r="Q195" i="95" s="1"/>
  <c r="R195" i="95" a="1"/>
  <c r="R195" i="95" s="1"/>
  <c r="S195" i="95" a="1"/>
  <c r="S195" i="95" s="1"/>
  <c r="T195" i="95" a="1"/>
  <c r="T195" i="95" s="1"/>
  <c r="U195" i="95" a="1"/>
  <c r="U195" i="95" s="1"/>
  <c r="V195" i="95" a="1"/>
  <c r="V195" i="95" s="1"/>
  <c r="W195" i="95" a="1"/>
  <c r="W195" i="95" s="1"/>
  <c r="X195" i="95" a="1"/>
  <c r="X195" i="95" s="1"/>
  <c r="Y195" i="95" a="1"/>
  <c r="Y195" i="95" s="1"/>
  <c r="Z195" i="95" a="1"/>
  <c r="Z195" i="95" s="1"/>
  <c r="AA195" i="95" a="1"/>
  <c r="AA195" i="95" s="1"/>
  <c r="AB195" i="95" a="1"/>
  <c r="AB195" i="95" s="1"/>
  <c r="AC195" i="95" a="1"/>
  <c r="AC195" i="95" s="1"/>
  <c r="AD195" i="95" a="1"/>
  <c r="AD195" i="95" s="1"/>
  <c r="AE195" i="95" a="1"/>
  <c r="AE195" i="95" s="1"/>
  <c r="AF195" i="95" a="1"/>
  <c r="AF195" i="95" s="1"/>
  <c r="AG195" i="95" a="1"/>
  <c r="AG195" i="95" s="1"/>
  <c r="AH195" i="95" a="1"/>
  <c r="AH195" i="95" s="1"/>
  <c r="AI195" i="95" a="1"/>
  <c r="AI195" i="95" s="1"/>
  <c r="AJ195" i="95" a="1"/>
  <c r="AJ195" i="95" s="1"/>
  <c r="AK195" i="95" a="1"/>
  <c r="AK195" i="95" s="1"/>
  <c r="AL195" i="95" a="1"/>
  <c r="AL195" i="95" s="1"/>
  <c r="AM195" i="95" a="1"/>
  <c r="AM195" i="95" s="1"/>
  <c r="AN195" i="95" a="1"/>
  <c r="AN195" i="95" s="1"/>
  <c r="AO195" i="95" a="1"/>
  <c r="AO195" i="95" s="1"/>
  <c r="AP195" i="95" a="1"/>
  <c r="AP195" i="95" s="1"/>
  <c r="AQ195" i="95" a="1"/>
  <c r="AQ195" i="95" s="1"/>
  <c r="AR195" i="95" a="1"/>
  <c r="AR195" i="95" s="1"/>
  <c r="AS195" i="95" a="1"/>
  <c r="AS195" i="95" s="1"/>
  <c r="AT195" i="95" a="1"/>
  <c r="AT195" i="95" s="1"/>
  <c r="AU195" i="95" a="1"/>
  <c r="AU195" i="95" s="1"/>
  <c r="AV195" i="95" a="1"/>
  <c r="AV195" i="95" s="1"/>
  <c r="AW195" i="95" a="1"/>
  <c r="AW195" i="95" s="1"/>
  <c r="AX195" i="95" a="1"/>
  <c r="AX195" i="95" s="1"/>
  <c r="AY195" i="95" a="1"/>
  <c r="AY195" i="95" s="1"/>
  <c r="AZ195" i="95" a="1"/>
  <c r="AZ195" i="95" s="1"/>
  <c r="BA195" i="95" a="1"/>
  <c r="BA195" i="95" s="1"/>
  <c r="BB195" i="95" a="1"/>
  <c r="BB195" i="95" s="1"/>
  <c r="BC195" i="95" a="1"/>
  <c r="BC195" i="95" s="1"/>
  <c r="BD195" i="95" a="1"/>
  <c r="BD195" i="95" s="1"/>
  <c r="BE195" i="95" a="1"/>
  <c r="BE195" i="95" s="1"/>
  <c r="BF195" i="95" a="1"/>
  <c r="BF195" i="95" s="1"/>
  <c r="BG195" i="95" a="1"/>
  <c r="BG195" i="95" s="1"/>
  <c r="BH195" i="95" a="1"/>
  <c r="BH195" i="95" s="1"/>
  <c r="BI195" i="95" a="1"/>
  <c r="BI195" i="95" s="1"/>
  <c r="BJ195" i="95" a="1"/>
  <c r="BJ195" i="95" s="1"/>
  <c r="BK195" i="95" a="1"/>
  <c r="BK195" i="95" s="1"/>
  <c r="BL195" i="95" a="1"/>
  <c r="BL195" i="95" s="1"/>
  <c r="BM195" i="95" a="1"/>
  <c r="BM195" i="95" s="1"/>
  <c r="BN195" i="95" a="1"/>
  <c r="BN195" i="95" s="1"/>
  <c r="BO195" i="95" a="1"/>
  <c r="BO195" i="95" s="1"/>
  <c r="BP195" i="95" a="1"/>
  <c r="BP195" i="95" s="1"/>
  <c r="BQ195" i="95" a="1"/>
  <c r="BQ195" i="95" s="1"/>
  <c r="BR195" i="95" a="1"/>
  <c r="BR195" i="95" s="1"/>
  <c r="BS195" i="95" a="1"/>
  <c r="BS195" i="95" s="1"/>
  <c r="BT195" i="95" a="1"/>
  <c r="BT195" i="95" s="1"/>
  <c r="BU195" i="95" a="1"/>
  <c r="BU195" i="95" s="1"/>
  <c r="BV195" i="95" a="1"/>
  <c r="BV195" i="95" s="1"/>
  <c r="BW195" i="95" a="1"/>
  <c r="BW195" i="95" s="1"/>
  <c r="BX195" i="95" a="1"/>
  <c r="BX195" i="95" s="1"/>
  <c r="BY195" i="95" a="1"/>
  <c r="BY195" i="95" s="1"/>
  <c r="BZ195" i="95" a="1"/>
  <c r="BZ195" i="95" s="1"/>
  <c r="CA195" i="95" a="1"/>
  <c r="CA195" i="95" s="1"/>
  <c r="CB195" i="95" a="1"/>
  <c r="CB195" i="95" s="1"/>
  <c r="CC195" i="95" a="1"/>
  <c r="CC195" i="95" s="1"/>
  <c r="CD195" i="95" a="1"/>
  <c r="CD195" i="95" s="1"/>
  <c r="CE195" i="95" a="1"/>
  <c r="CE195" i="95" s="1"/>
  <c r="CF195" i="95" a="1"/>
  <c r="CF195" i="95" s="1"/>
  <c r="CG195" i="95" a="1"/>
  <c r="CG195" i="95" s="1"/>
  <c r="CH195" i="95" a="1"/>
  <c r="CH195" i="95" s="1"/>
  <c r="CI195" i="95" a="1"/>
  <c r="CI195" i="95" s="1"/>
  <c r="CJ195" i="95" a="1"/>
  <c r="CJ195" i="95" s="1"/>
  <c r="CK195" i="95" a="1"/>
  <c r="CK195" i="95" s="1"/>
  <c r="CL195" i="95" a="1"/>
  <c r="CL195" i="95" s="1"/>
  <c r="CM195" i="95" a="1"/>
  <c r="CM195" i="95" s="1"/>
  <c r="CN195" i="95" a="1"/>
  <c r="CN195" i="95" s="1"/>
  <c r="CO195" i="95" a="1"/>
  <c r="CO195" i="95" s="1"/>
  <c r="CP195" i="95" a="1"/>
  <c r="CP195" i="95" s="1"/>
  <c r="CQ195" i="95" a="1"/>
  <c r="CQ195" i="95" s="1"/>
  <c r="CR195" i="95" a="1"/>
  <c r="CR195" i="95" s="1"/>
  <c r="CS195" i="95" a="1"/>
  <c r="CS195" i="95" s="1"/>
  <c r="CT195" i="95" a="1"/>
  <c r="CT195" i="95" s="1"/>
  <c r="CU195" i="95" a="1"/>
  <c r="CU195" i="95" s="1"/>
  <c r="CV195" i="95" a="1"/>
  <c r="CV195" i="95" s="1"/>
  <c r="CW195" i="95" a="1"/>
  <c r="CW195" i="95" s="1"/>
  <c r="CX195" i="95" a="1"/>
  <c r="CX195" i="95" s="1"/>
  <c r="CY195" i="95" a="1"/>
  <c r="CY195" i="95" s="1"/>
  <c r="E196" i="95" a="1"/>
  <c r="E196" i="95" s="1"/>
  <c r="F196" i="95" a="1"/>
  <c r="F196" i="95" s="1"/>
  <c r="G196" i="95" a="1"/>
  <c r="G196" i="95" s="1"/>
  <c r="H196" i="95" a="1"/>
  <c r="H196" i="95" s="1"/>
  <c r="I196" i="95" a="1"/>
  <c r="I196" i="95" s="1"/>
  <c r="J196" i="95" a="1"/>
  <c r="J196" i="95" s="1"/>
  <c r="K196" i="95" a="1"/>
  <c r="K196" i="95" s="1"/>
  <c r="L196" i="95" a="1"/>
  <c r="L196" i="95" s="1"/>
  <c r="M196" i="95" a="1"/>
  <c r="M196" i="95" s="1"/>
  <c r="N196" i="95" a="1"/>
  <c r="N196" i="95" s="1"/>
  <c r="O196" i="95" a="1"/>
  <c r="O196" i="95" s="1"/>
  <c r="P196" i="95" a="1"/>
  <c r="P196" i="95" s="1"/>
  <c r="Q196" i="95" a="1"/>
  <c r="Q196" i="95" s="1"/>
  <c r="R196" i="95" a="1"/>
  <c r="R196" i="95" s="1"/>
  <c r="S196" i="95" a="1"/>
  <c r="S196" i="95" s="1"/>
  <c r="T196" i="95" a="1"/>
  <c r="T196" i="95" s="1"/>
  <c r="U196" i="95" a="1"/>
  <c r="U196" i="95" s="1"/>
  <c r="V196" i="95" a="1"/>
  <c r="V196" i="95" s="1"/>
  <c r="W196" i="95" a="1"/>
  <c r="W196" i="95" s="1"/>
  <c r="X196" i="95" a="1"/>
  <c r="X196" i="95" s="1"/>
  <c r="Y196" i="95" a="1"/>
  <c r="Y196" i="95" s="1"/>
  <c r="Z196" i="95" a="1"/>
  <c r="Z196" i="95" s="1"/>
  <c r="AA196" i="95" a="1"/>
  <c r="AA196" i="95" s="1"/>
  <c r="AB196" i="95" a="1"/>
  <c r="AB196" i="95" s="1"/>
  <c r="AC196" i="95" a="1"/>
  <c r="AC196" i="95" s="1"/>
  <c r="AD196" i="95" a="1"/>
  <c r="AD196" i="95" s="1"/>
  <c r="AE196" i="95" a="1"/>
  <c r="AE196" i="95" s="1"/>
  <c r="AF196" i="95" a="1"/>
  <c r="AF196" i="95" s="1"/>
  <c r="AG196" i="95" a="1"/>
  <c r="AG196" i="95" s="1"/>
  <c r="AH196" i="95" a="1"/>
  <c r="AH196" i="95" s="1"/>
  <c r="AI196" i="95" a="1"/>
  <c r="AI196" i="95" s="1"/>
  <c r="AJ196" i="95" a="1"/>
  <c r="AJ196" i="95" s="1"/>
  <c r="AK196" i="95" a="1"/>
  <c r="AK196" i="95" s="1"/>
  <c r="AL196" i="95" a="1"/>
  <c r="AL196" i="95" s="1"/>
  <c r="AM196" i="95" a="1"/>
  <c r="AM196" i="95" s="1"/>
  <c r="AN196" i="95" a="1"/>
  <c r="AN196" i="95" s="1"/>
  <c r="AO196" i="95" a="1"/>
  <c r="AO196" i="95" s="1"/>
  <c r="AP196" i="95" a="1"/>
  <c r="AP196" i="95" s="1"/>
  <c r="AQ196" i="95" a="1"/>
  <c r="AQ196" i="95" s="1"/>
  <c r="AR196" i="95" a="1"/>
  <c r="AR196" i="95" s="1"/>
  <c r="AS196" i="95" a="1"/>
  <c r="AS196" i="95" s="1"/>
  <c r="AT196" i="95" a="1"/>
  <c r="AT196" i="95" s="1"/>
  <c r="AU196" i="95" a="1"/>
  <c r="AU196" i="95" s="1"/>
  <c r="AV196" i="95" a="1"/>
  <c r="AV196" i="95" s="1"/>
  <c r="AW196" i="95" a="1"/>
  <c r="AW196" i="95" s="1"/>
  <c r="AX196" i="95" a="1"/>
  <c r="AX196" i="95" s="1"/>
  <c r="AY196" i="95" a="1"/>
  <c r="AY196" i="95" s="1"/>
  <c r="AZ196" i="95" a="1"/>
  <c r="AZ196" i="95" s="1"/>
  <c r="BA196" i="95" a="1"/>
  <c r="BA196" i="95" s="1"/>
  <c r="BB196" i="95" a="1"/>
  <c r="BB196" i="95" s="1"/>
  <c r="BC196" i="95" a="1"/>
  <c r="BC196" i="95" s="1"/>
  <c r="BD196" i="95" a="1"/>
  <c r="BD196" i="95" s="1"/>
  <c r="BE196" i="95" a="1"/>
  <c r="BE196" i="95" s="1"/>
  <c r="BF196" i="95" a="1"/>
  <c r="BF196" i="95" s="1"/>
  <c r="BG196" i="95" a="1"/>
  <c r="BG196" i="95" s="1"/>
  <c r="BH196" i="95" a="1"/>
  <c r="BH196" i="95" s="1"/>
  <c r="BI196" i="95" a="1"/>
  <c r="BI196" i="95" s="1"/>
  <c r="BJ196" i="95" a="1"/>
  <c r="BJ196" i="95" s="1"/>
  <c r="BK196" i="95" a="1"/>
  <c r="BK196" i="95" s="1"/>
  <c r="BL196" i="95" a="1"/>
  <c r="BL196" i="95" s="1"/>
  <c r="BM196" i="95" a="1"/>
  <c r="BM196" i="95" s="1"/>
  <c r="BN196" i="95" a="1"/>
  <c r="BN196" i="95" s="1"/>
  <c r="BO196" i="95" a="1"/>
  <c r="BO196" i="95" s="1"/>
  <c r="BP196" i="95" a="1"/>
  <c r="BP196" i="95" s="1"/>
  <c r="BQ196" i="95" a="1"/>
  <c r="BQ196" i="95" s="1"/>
  <c r="BR196" i="95" a="1"/>
  <c r="BR196" i="95" s="1"/>
  <c r="BS196" i="95" a="1"/>
  <c r="BS196" i="95" s="1"/>
  <c r="BT196" i="95" a="1"/>
  <c r="BT196" i="95" s="1"/>
  <c r="BU196" i="95" a="1"/>
  <c r="BU196" i="95" s="1"/>
  <c r="BV196" i="95" a="1"/>
  <c r="BV196" i="95" s="1"/>
  <c r="BW196" i="95" a="1"/>
  <c r="BW196" i="95" s="1"/>
  <c r="BX196" i="95" a="1"/>
  <c r="BX196" i="95" s="1"/>
  <c r="BY196" i="95" a="1"/>
  <c r="BY196" i="95" s="1"/>
  <c r="BZ196" i="95" a="1"/>
  <c r="BZ196" i="95" s="1"/>
  <c r="CA196" i="95" a="1"/>
  <c r="CA196" i="95" s="1"/>
  <c r="CB196" i="95" a="1"/>
  <c r="CB196" i="95" s="1"/>
  <c r="CC196" i="95" a="1"/>
  <c r="CC196" i="95" s="1"/>
  <c r="CD196" i="95" a="1"/>
  <c r="CD196" i="95" s="1"/>
  <c r="CE196" i="95" a="1"/>
  <c r="CE196" i="95" s="1"/>
  <c r="CF196" i="95" a="1"/>
  <c r="CF196" i="95" s="1"/>
  <c r="CG196" i="95" a="1"/>
  <c r="CG196" i="95" s="1"/>
  <c r="CH196" i="95" a="1"/>
  <c r="CH196" i="95" s="1"/>
  <c r="CI196" i="95" a="1"/>
  <c r="CI196" i="95" s="1"/>
  <c r="CJ196" i="95" a="1"/>
  <c r="CJ196" i="95" s="1"/>
  <c r="CK196" i="95" a="1"/>
  <c r="CK196" i="95" s="1"/>
  <c r="CL196" i="95" a="1"/>
  <c r="CL196" i="95" s="1"/>
  <c r="CM196" i="95" a="1"/>
  <c r="CM196" i="95" s="1"/>
  <c r="CN196" i="95" a="1"/>
  <c r="CN196" i="95" s="1"/>
  <c r="CO196" i="95" a="1"/>
  <c r="CO196" i="95" s="1"/>
  <c r="CP196" i="95" a="1"/>
  <c r="CP196" i="95" s="1"/>
  <c r="CQ196" i="95" a="1"/>
  <c r="CQ196" i="95" s="1"/>
  <c r="CR196" i="95" a="1"/>
  <c r="CR196" i="95" s="1"/>
  <c r="CS196" i="95" a="1"/>
  <c r="CS196" i="95" s="1"/>
  <c r="CT196" i="95" a="1"/>
  <c r="CT196" i="95" s="1"/>
  <c r="CU196" i="95" a="1"/>
  <c r="CU196" i="95" s="1"/>
  <c r="CV196" i="95" a="1"/>
  <c r="CV196" i="95" s="1"/>
  <c r="CW196" i="95" a="1"/>
  <c r="CW196" i="95" s="1"/>
  <c r="CX196" i="95" a="1"/>
  <c r="CX196" i="95" s="1"/>
  <c r="CY196" i="95" a="1"/>
  <c r="CY196" i="95" s="1"/>
  <c r="E197" i="95" a="1"/>
  <c r="E197" i="95" s="1"/>
  <c r="F197" i="95" a="1"/>
  <c r="F197" i="95" s="1"/>
  <c r="G197" i="95" a="1"/>
  <c r="G197" i="95" s="1"/>
  <c r="H197" i="95" a="1"/>
  <c r="H197" i="95" s="1"/>
  <c r="I197" i="95" a="1"/>
  <c r="I197" i="95" s="1"/>
  <c r="J197" i="95" a="1"/>
  <c r="J197" i="95" s="1"/>
  <c r="K197" i="95" a="1"/>
  <c r="K197" i="95" s="1"/>
  <c r="L197" i="95" a="1"/>
  <c r="L197" i="95" s="1"/>
  <c r="M197" i="95" a="1"/>
  <c r="M197" i="95" s="1"/>
  <c r="N197" i="95" a="1"/>
  <c r="N197" i="95" s="1"/>
  <c r="O197" i="95" a="1"/>
  <c r="O197" i="95" s="1"/>
  <c r="P197" i="95" a="1"/>
  <c r="P197" i="95" s="1"/>
  <c r="Q197" i="95" a="1"/>
  <c r="Q197" i="95" s="1"/>
  <c r="R197" i="95" a="1"/>
  <c r="R197" i="95" s="1"/>
  <c r="S197" i="95" a="1"/>
  <c r="S197" i="95" s="1"/>
  <c r="T197" i="95" a="1"/>
  <c r="T197" i="95" s="1"/>
  <c r="U197" i="95" a="1"/>
  <c r="U197" i="95" s="1"/>
  <c r="V197" i="95" a="1"/>
  <c r="V197" i="95" s="1"/>
  <c r="W197" i="95" a="1"/>
  <c r="W197" i="95" s="1"/>
  <c r="X197" i="95" a="1"/>
  <c r="X197" i="95" s="1"/>
  <c r="Y197" i="95" a="1"/>
  <c r="Y197" i="95" s="1"/>
  <c r="Z197" i="95" a="1"/>
  <c r="Z197" i="95" s="1"/>
  <c r="AA197" i="95" a="1"/>
  <c r="AA197" i="95" s="1"/>
  <c r="AB197" i="95" a="1"/>
  <c r="AB197" i="95" s="1"/>
  <c r="AC197" i="95" a="1"/>
  <c r="AC197" i="95" s="1"/>
  <c r="AD197" i="95" a="1"/>
  <c r="AD197" i="95" s="1"/>
  <c r="AE197" i="95" a="1"/>
  <c r="AE197" i="95" s="1"/>
  <c r="AF197" i="95" a="1"/>
  <c r="AF197" i="95" s="1"/>
  <c r="AG197" i="95" a="1"/>
  <c r="AG197" i="95" s="1"/>
  <c r="AH197" i="95" a="1"/>
  <c r="AH197" i="95" s="1"/>
  <c r="AI197" i="95" a="1"/>
  <c r="AI197" i="95" s="1"/>
  <c r="AJ197" i="95" a="1"/>
  <c r="AJ197" i="95" s="1"/>
  <c r="AK197" i="95" a="1"/>
  <c r="AK197" i="95" s="1"/>
  <c r="AL197" i="95" a="1"/>
  <c r="AL197" i="95" s="1"/>
  <c r="AM197" i="95" a="1"/>
  <c r="AM197" i="95" s="1"/>
  <c r="AN197" i="95" a="1"/>
  <c r="AN197" i="95" s="1"/>
  <c r="AO197" i="95" a="1"/>
  <c r="AO197" i="95" s="1"/>
  <c r="AP197" i="95" a="1"/>
  <c r="AP197" i="95" s="1"/>
  <c r="AQ197" i="95" a="1"/>
  <c r="AQ197" i="95" s="1"/>
  <c r="AR197" i="95" a="1"/>
  <c r="AR197" i="95" s="1"/>
  <c r="AS197" i="95" a="1"/>
  <c r="AS197" i="95" s="1"/>
  <c r="AT197" i="95" a="1"/>
  <c r="AT197" i="95" s="1"/>
  <c r="AU197" i="95" a="1"/>
  <c r="AU197" i="95" s="1"/>
  <c r="AV197" i="95" a="1"/>
  <c r="AV197" i="95" s="1"/>
  <c r="AW197" i="95" a="1"/>
  <c r="AW197" i="95" s="1"/>
  <c r="AX197" i="95" a="1"/>
  <c r="AX197" i="95" s="1"/>
  <c r="AY197" i="95" a="1"/>
  <c r="AY197" i="95" s="1"/>
  <c r="AZ197" i="95" a="1"/>
  <c r="AZ197" i="95" s="1"/>
  <c r="BA197" i="95" a="1"/>
  <c r="BA197" i="95" s="1"/>
  <c r="BB197" i="95" a="1"/>
  <c r="BB197" i="95" s="1"/>
  <c r="BC197" i="95" a="1"/>
  <c r="BC197" i="95" s="1"/>
  <c r="BD197" i="95" a="1"/>
  <c r="BD197" i="95" s="1"/>
  <c r="BE197" i="95" a="1"/>
  <c r="BE197" i="95" s="1"/>
  <c r="BF197" i="95" a="1"/>
  <c r="BF197" i="95" s="1"/>
  <c r="BG197" i="95" a="1"/>
  <c r="BG197" i="95" s="1"/>
  <c r="BH197" i="95" a="1"/>
  <c r="BH197" i="95" s="1"/>
  <c r="BI197" i="95" a="1"/>
  <c r="BI197" i="95" s="1"/>
  <c r="BJ197" i="95" a="1"/>
  <c r="BJ197" i="95" s="1"/>
  <c r="BK197" i="95" a="1"/>
  <c r="BK197" i="95" s="1"/>
  <c r="BL197" i="95" a="1"/>
  <c r="BL197" i="95" s="1"/>
  <c r="BM197" i="95" a="1"/>
  <c r="BM197" i="95" s="1"/>
  <c r="BN197" i="95" a="1"/>
  <c r="BN197" i="95" s="1"/>
  <c r="BO197" i="95" a="1"/>
  <c r="BO197" i="95" s="1"/>
  <c r="BP197" i="95" a="1"/>
  <c r="BP197" i="95" s="1"/>
  <c r="BQ197" i="95" a="1"/>
  <c r="BQ197" i="95" s="1"/>
  <c r="BR197" i="95" a="1"/>
  <c r="BR197" i="95" s="1"/>
  <c r="BS197" i="95" a="1"/>
  <c r="BS197" i="95" s="1"/>
  <c r="BT197" i="95" a="1"/>
  <c r="BT197" i="95" s="1"/>
  <c r="BU197" i="95" a="1"/>
  <c r="BU197" i="95" s="1"/>
  <c r="BV197" i="95" a="1"/>
  <c r="BV197" i="95" s="1"/>
  <c r="BW197" i="95" a="1"/>
  <c r="BW197" i="95" s="1"/>
  <c r="BX197" i="95" a="1"/>
  <c r="BX197" i="95" s="1"/>
  <c r="BY197" i="95" a="1"/>
  <c r="BY197" i="95" s="1"/>
  <c r="BZ197" i="95" a="1"/>
  <c r="BZ197" i="95" s="1"/>
  <c r="CA197" i="95" a="1"/>
  <c r="CA197" i="95" s="1"/>
  <c r="CB197" i="95" a="1"/>
  <c r="CB197" i="95" s="1"/>
  <c r="CC197" i="95" a="1"/>
  <c r="CC197" i="95" s="1"/>
  <c r="CD197" i="95" a="1"/>
  <c r="CD197" i="95" s="1"/>
  <c r="CE197" i="95" a="1"/>
  <c r="CE197" i="95" s="1"/>
  <c r="CF197" i="95" a="1"/>
  <c r="CF197" i="95" s="1"/>
  <c r="CG197" i="95" a="1"/>
  <c r="CG197" i="95" s="1"/>
  <c r="CH197" i="95" a="1"/>
  <c r="CH197" i="95" s="1"/>
  <c r="CI197" i="95" a="1"/>
  <c r="CI197" i="95" s="1"/>
  <c r="CJ197" i="95" a="1"/>
  <c r="CJ197" i="95" s="1"/>
  <c r="CK197" i="95" a="1"/>
  <c r="CK197" i="95" s="1"/>
  <c r="CL197" i="95" a="1"/>
  <c r="CL197" i="95" s="1"/>
  <c r="CM197" i="95" a="1"/>
  <c r="CM197" i="95" s="1"/>
  <c r="CN197" i="95" a="1"/>
  <c r="CN197" i="95" s="1"/>
  <c r="CO197" i="95" a="1"/>
  <c r="CO197" i="95" s="1"/>
  <c r="CP197" i="95" a="1"/>
  <c r="CP197" i="95" s="1"/>
  <c r="CQ197" i="95" a="1"/>
  <c r="CQ197" i="95" s="1"/>
  <c r="CR197" i="95" a="1"/>
  <c r="CR197" i="95" s="1"/>
  <c r="CS197" i="95" a="1"/>
  <c r="CS197" i="95" s="1"/>
  <c r="CT197" i="95" a="1"/>
  <c r="CT197" i="95" s="1"/>
  <c r="CU197" i="95" a="1"/>
  <c r="CU197" i="95" s="1"/>
  <c r="CV197" i="95" a="1"/>
  <c r="CV197" i="95" s="1"/>
  <c r="CW197" i="95" a="1"/>
  <c r="CW197" i="95" s="1"/>
  <c r="CX197" i="95" a="1"/>
  <c r="CX197" i="95" s="1"/>
  <c r="CY197" i="95" a="1"/>
  <c r="CY197" i="95" s="1"/>
  <c r="E198" i="95" a="1"/>
  <c r="E198" i="95" s="1"/>
  <c r="F198" i="95" a="1"/>
  <c r="F198" i="95" s="1"/>
  <c r="G198" i="95" a="1"/>
  <c r="G198" i="95" s="1"/>
  <c r="H198" i="95" a="1"/>
  <c r="H198" i="95" s="1"/>
  <c r="I198" i="95" a="1"/>
  <c r="I198" i="95" s="1"/>
  <c r="J198" i="95" a="1"/>
  <c r="J198" i="95" s="1"/>
  <c r="K198" i="95" a="1"/>
  <c r="K198" i="95" s="1"/>
  <c r="L198" i="95" a="1"/>
  <c r="L198" i="95" s="1"/>
  <c r="M198" i="95" a="1"/>
  <c r="M198" i="95" s="1"/>
  <c r="N198" i="95" a="1"/>
  <c r="N198" i="95" s="1"/>
  <c r="O198" i="95" a="1"/>
  <c r="O198" i="95" s="1"/>
  <c r="P198" i="95" a="1"/>
  <c r="P198" i="95" s="1"/>
  <c r="Q198" i="95" a="1"/>
  <c r="Q198" i="95" s="1"/>
  <c r="R198" i="95" a="1"/>
  <c r="R198" i="95" s="1"/>
  <c r="S198" i="95" a="1"/>
  <c r="S198" i="95" s="1"/>
  <c r="T198" i="95" a="1"/>
  <c r="T198" i="95" s="1"/>
  <c r="U198" i="95" a="1"/>
  <c r="U198" i="95" s="1"/>
  <c r="V198" i="95" a="1"/>
  <c r="V198" i="95" s="1"/>
  <c r="W198" i="95" a="1"/>
  <c r="W198" i="95" s="1"/>
  <c r="X198" i="95" a="1"/>
  <c r="X198" i="95" s="1"/>
  <c r="Y198" i="95" a="1"/>
  <c r="Y198" i="95" s="1"/>
  <c r="Z198" i="95" a="1"/>
  <c r="Z198" i="95" s="1"/>
  <c r="AA198" i="95" a="1"/>
  <c r="AA198" i="95" s="1"/>
  <c r="AB198" i="95" a="1"/>
  <c r="AB198" i="95" s="1"/>
  <c r="AC198" i="95" a="1"/>
  <c r="AC198" i="95" s="1"/>
  <c r="AD198" i="95" a="1"/>
  <c r="AD198" i="95" s="1"/>
  <c r="AE198" i="95" a="1"/>
  <c r="AE198" i="95" s="1"/>
  <c r="AF198" i="95" a="1"/>
  <c r="AF198" i="95" s="1"/>
  <c r="AG198" i="95" a="1"/>
  <c r="AG198" i="95" s="1"/>
  <c r="AH198" i="95" a="1"/>
  <c r="AH198" i="95" s="1"/>
  <c r="AI198" i="95" a="1"/>
  <c r="AI198" i="95" s="1"/>
  <c r="AJ198" i="95" a="1"/>
  <c r="AJ198" i="95" s="1"/>
  <c r="AK198" i="95" a="1"/>
  <c r="AK198" i="95" s="1"/>
  <c r="AL198" i="95" a="1"/>
  <c r="AL198" i="95" s="1"/>
  <c r="AM198" i="95" a="1"/>
  <c r="AM198" i="95" s="1"/>
  <c r="AN198" i="95" a="1"/>
  <c r="AN198" i="95" s="1"/>
  <c r="AO198" i="95" a="1"/>
  <c r="AO198" i="95" s="1"/>
  <c r="AP198" i="95" a="1"/>
  <c r="AP198" i="95" s="1"/>
  <c r="AQ198" i="95" a="1"/>
  <c r="AQ198" i="95" s="1"/>
  <c r="AR198" i="95" a="1"/>
  <c r="AR198" i="95" s="1"/>
  <c r="AS198" i="95" a="1"/>
  <c r="AS198" i="95" s="1"/>
  <c r="AT198" i="95" a="1"/>
  <c r="AT198" i="95" s="1"/>
  <c r="AU198" i="95" a="1"/>
  <c r="AU198" i="95" s="1"/>
  <c r="AV198" i="95" a="1"/>
  <c r="AV198" i="95" s="1"/>
  <c r="AW198" i="95" a="1"/>
  <c r="AW198" i="95" s="1"/>
  <c r="AX198" i="95" a="1"/>
  <c r="AX198" i="95" s="1"/>
  <c r="AY198" i="95" a="1"/>
  <c r="AY198" i="95" s="1"/>
  <c r="AZ198" i="95" a="1"/>
  <c r="AZ198" i="95" s="1"/>
  <c r="BA198" i="95" a="1"/>
  <c r="BA198" i="95" s="1"/>
  <c r="BB198" i="95" a="1"/>
  <c r="BB198" i="95" s="1"/>
  <c r="BC198" i="95" a="1"/>
  <c r="BC198" i="95" s="1"/>
  <c r="BD198" i="95" a="1"/>
  <c r="BD198" i="95" s="1"/>
  <c r="BE198" i="95" a="1"/>
  <c r="BE198" i="95" s="1"/>
  <c r="BF198" i="95" a="1"/>
  <c r="BF198" i="95" s="1"/>
  <c r="BG198" i="95" a="1"/>
  <c r="BG198" i="95" s="1"/>
  <c r="BH198" i="95" a="1"/>
  <c r="BH198" i="95" s="1"/>
  <c r="BI198" i="95" a="1"/>
  <c r="BI198" i="95" s="1"/>
  <c r="BJ198" i="95" a="1"/>
  <c r="BJ198" i="95" s="1"/>
  <c r="BK198" i="95" a="1"/>
  <c r="BK198" i="95" s="1"/>
  <c r="BL198" i="95" a="1"/>
  <c r="BL198" i="95" s="1"/>
  <c r="BM198" i="95" a="1"/>
  <c r="BM198" i="95" s="1"/>
  <c r="BN198" i="95" a="1"/>
  <c r="BN198" i="95" s="1"/>
  <c r="BO198" i="95" a="1"/>
  <c r="BO198" i="95" s="1"/>
  <c r="BP198" i="95" a="1"/>
  <c r="BP198" i="95" s="1"/>
  <c r="BQ198" i="95" a="1"/>
  <c r="BQ198" i="95" s="1"/>
  <c r="BR198" i="95" a="1"/>
  <c r="BR198" i="95" s="1"/>
  <c r="BS198" i="95" a="1"/>
  <c r="BS198" i="95" s="1"/>
  <c r="BT198" i="95" a="1"/>
  <c r="BT198" i="95" s="1"/>
  <c r="BU198" i="95" a="1"/>
  <c r="BU198" i="95" s="1"/>
  <c r="BV198" i="95" a="1"/>
  <c r="BV198" i="95" s="1"/>
  <c r="BW198" i="95" a="1"/>
  <c r="BW198" i="95" s="1"/>
  <c r="BX198" i="95" a="1"/>
  <c r="BX198" i="95" s="1"/>
  <c r="BY198" i="95" a="1"/>
  <c r="BY198" i="95" s="1"/>
  <c r="BZ198" i="95" a="1"/>
  <c r="BZ198" i="95" s="1"/>
  <c r="CA198" i="95" a="1"/>
  <c r="CA198" i="95" s="1"/>
  <c r="CB198" i="95" a="1"/>
  <c r="CB198" i="95" s="1"/>
  <c r="CC198" i="95" a="1"/>
  <c r="CC198" i="95" s="1"/>
  <c r="CD198" i="95" a="1"/>
  <c r="CD198" i="95" s="1"/>
  <c r="CE198" i="95" a="1"/>
  <c r="CE198" i="95" s="1"/>
  <c r="CF198" i="95" a="1"/>
  <c r="CF198" i="95" s="1"/>
  <c r="CG198" i="95" a="1"/>
  <c r="CG198" i="95" s="1"/>
  <c r="CH198" i="95" a="1"/>
  <c r="CH198" i="95" s="1"/>
  <c r="CI198" i="95" a="1"/>
  <c r="CI198" i="95" s="1"/>
  <c r="CJ198" i="95" a="1"/>
  <c r="CJ198" i="95" s="1"/>
  <c r="CK198" i="95" a="1"/>
  <c r="CK198" i="95" s="1"/>
  <c r="CL198" i="95" a="1"/>
  <c r="CL198" i="95" s="1"/>
  <c r="CM198" i="95" a="1"/>
  <c r="CM198" i="95" s="1"/>
  <c r="CN198" i="95" a="1"/>
  <c r="CN198" i="95" s="1"/>
  <c r="CO198" i="95" a="1"/>
  <c r="CO198" i="95" s="1"/>
  <c r="CP198" i="95" a="1"/>
  <c r="CP198" i="95" s="1"/>
  <c r="CQ198" i="95" a="1"/>
  <c r="CQ198" i="95" s="1"/>
  <c r="CR198" i="95" a="1"/>
  <c r="CR198" i="95" s="1"/>
  <c r="CS198" i="95" a="1"/>
  <c r="CS198" i="95" s="1"/>
  <c r="CT198" i="95" a="1"/>
  <c r="CT198" i="95" s="1"/>
  <c r="CU198" i="95" a="1"/>
  <c r="CU198" i="95" s="1"/>
  <c r="CV198" i="95" a="1"/>
  <c r="CV198" i="95" s="1"/>
  <c r="CW198" i="95" a="1"/>
  <c r="CW198" i="95" s="1"/>
  <c r="CX198" i="95" a="1"/>
  <c r="CX198" i="95" s="1"/>
  <c r="CY198" i="95" a="1"/>
  <c r="CY198" i="95" s="1"/>
  <c r="E199" i="95" a="1"/>
  <c r="E199" i="95" s="1"/>
  <c r="F199" i="95" a="1"/>
  <c r="F199" i="95" s="1"/>
  <c r="G199" i="95" a="1"/>
  <c r="G199" i="95" s="1"/>
  <c r="H199" i="95" a="1"/>
  <c r="H199" i="95" s="1"/>
  <c r="I199" i="95" a="1"/>
  <c r="I199" i="95" s="1"/>
  <c r="J199" i="95" a="1"/>
  <c r="J199" i="95" s="1"/>
  <c r="K199" i="95" a="1"/>
  <c r="K199" i="95" s="1"/>
  <c r="L199" i="95" a="1"/>
  <c r="L199" i="95" s="1"/>
  <c r="M199" i="95" a="1"/>
  <c r="M199" i="95" s="1"/>
  <c r="N199" i="95" a="1"/>
  <c r="N199" i="95" s="1"/>
  <c r="O199" i="95" a="1"/>
  <c r="O199" i="95" s="1"/>
  <c r="P199" i="95" a="1"/>
  <c r="P199" i="95" s="1"/>
  <c r="Q199" i="95" a="1"/>
  <c r="Q199" i="95" s="1"/>
  <c r="R199" i="95" a="1"/>
  <c r="R199" i="95" s="1"/>
  <c r="S199" i="95" a="1"/>
  <c r="S199" i="95" s="1"/>
  <c r="T199" i="95" a="1"/>
  <c r="T199" i="95" s="1"/>
  <c r="U199" i="95" a="1"/>
  <c r="U199" i="95" s="1"/>
  <c r="V199" i="95" a="1"/>
  <c r="V199" i="95" s="1"/>
  <c r="W199" i="95" a="1"/>
  <c r="W199" i="95" s="1"/>
  <c r="X199" i="95" a="1"/>
  <c r="X199" i="95" s="1"/>
  <c r="Y199" i="95" a="1"/>
  <c r="Y199" i="95" s="1"/>
  <c r="Z199" i="95" a="1"/>
  <c r="Z199" i="95" s="1"/>
  <c r="AA199" i="95" a="1"/>
  <c r="AA199" i="95" s="1"/>
  <c r="AB199" i="95" a="1"/>
  <c r="AB199" i="95" s="1"/>
  <c r="AC199" i="95" a="1"/>
  <c r="AC199" i="95" s="1"/>
  <c r="AD199" i="95" a="1"/>
  <c r="AD199" i="95" s="1"/>
  <c r="AE199" i="95" a="1"/>
  <c r="AE199" i="95" s="1"/>
  <c r="AF199" i="95" a="1"/>
  <c r="AF199" i="95" s="1"/>
  <c r="AG199" i="95" a="1"/>
  <c r="AG199" i="95" s="1"/>
  <c r="AH199" i="95" a="1"/>
  <c r="AH199" i="95" s="1"/>
  <c r="AI199" i="95" a="1"/>
  <c r="AI199" i="95" s="1"/>
  <c r="AJ199" i="95" a="1"/>
  <c r="AJ199" i="95" s="1"/>
  <c r="AK199" i="95" a="1"/>
  <c r="AK199" i="95" s="1"/>
  <c r="AL199" i="95" a="1"/>
  <c r="AL199" i="95" s="1"/>
  <c r="AM199" i="95" a="1"/>
  <c r="AM199" i="95" s="1"/>
  <c r="AN199" i="95" a="1"/>
  <c r="AN199" i="95" s="1"/>
  <c r="AO199" i="95" a="1"/>
  <c r="AO199" i="95" s="1"/>
  <c r="AP199" i="95" a="1"/>
  <c r="AP199" i="95" s="1"/>
  <c r="AQ199" i="95" a="1"/>
  <c r="AQ199" i="95" s="1"/>
  <c r="AR199" i="95" a="1"/>
  <c r="AR199" i="95" s="1"/>
  <c r="AS199" i="95" a="1"/>
  <c r="AS199" i="95" s="1"/>
  <c r="AT199" i="95" a="1"/>
  <c r="AT199" i="95" s="1"/>
  <c r="AU199" i="95" a="1"/>
  <c r="AU199" i="95" s="1"/>
  <c r="AV199" i="95" a="1"/>
  <c r="AV199" i="95" s="1"/>
  <c r="AW199" i="95" a="1"/>
  <c r="AW199" i="95" s="1"/>
  <c r="AX199" i="95" a="1"/>
  <c r="AX199" i="95" s="1"/>
  <c r="AY199" i="95" a="1"/>
  <c r="AY199" i="95" s="1"/>
  <c r="AZ199" i="95" a="1"/>
  <c r="AZ199" i="95" s="1"/>
  <c r="BA199" i="95" a="1"/>
  <c r="BA199" i="95" s="1"/>
  <c r="BB199" i="95" a="1"/>
  <c r="BB199" i="95" s="1"/>
  <c r="BC199" i="95" a="1"/>
  <c r="BC199" i="95" s="1"/>
  <c r="BD199" i="95" a="1"/>
  <c r="BD199" i="95" s="1"/>
  <c r="BE199" i="95" a="1"/>
  <c r="BE199" i="95" s="1"/>
  <c r="BF199" i="95" a="1"/>
  <c r="BF199" i="95" s="1"/>
  <c r="BG199" i="95" a="1"/>
  <c r="BG199" i="95" s="1"/>
  <c r="BH199" i="95" a="1"/>
  <c r="BH199" i="95" s="1"/>
  <c r="BI199" i="95" a="1"/>
  <c r="BI199" i="95" s="1"/>
  <c r="BJ199" i="95" a="1"/>
  <c r="BJ199" i="95" s="1"/>
  <c r="BK199" i="95" a="1"/>
  <c r="BK199" i="95" s="1"/>
  <c r="BL199" i="95" a="1"/>
  <c r="BL199" i="95" s="1"/>
  <c r="BM199" i="95" a="1"/>
  <c r="BM199" i="95" s="1"/>
  <c r="BN199" i="95" a="1"/>
  <c r="BN199" i="95" s="1"/>
  <c r="BO199" i="95" a="1"/>
  <c r="BO199" i="95" s="1"/>
  <c r="BP199" i="95" a="1"/>
  <c r="BP199" i="95" s="1"/>
  <c r="BQ199" i="95" a="1"/>
  <c r="BQ199" i="95" s="1"/>
  <c r="BR199" i="95" a="1"/>
  <c r="BR199" i="95" s="1"/>
  <c r="BS199" i="95" a="1"/>
  <c r="BS199" i="95" s="1"/>
  <c r="BT199" i="95" a="1"/>
  <c r="BT199" i="95" s="1"/>
  <c r="BU199" i="95" a="1"/>
  <c r="BU199" i="95" s="1"/>
  <c r="BV199" i="95" a="1"/>
  <c r="BV199" i="95" s="1"/>
  <c r="BW199" i="95" a="1"/>
  <c r="BW199" i="95" s="1"/>
  <c r="BX199" i="95" a="1"/>
  <c r="BX199" i="95" s="1"/>
  <c r="BY199" i="95" a="1"/>
  <c r="BY199" i="95" s="1"/>
  <c r="BZ199" i="95" a="1"/>
  <c r="BZ199" i="95" s="1"/>
  <c r="CA199" i="95" a="1"/>
  <c r="CA199" i="95" s="1"/>
  <c r="CB199" i="95" a="1"/>
  <c r="CB199" i="95" s="1"/>
  <c r="CC199" i="95" a="1"/>
  <c r="CC199" i="95" s="1"/>
  <c r="CD199" i="95" a="1"/>
  <c r="CD199" i="95" s="1"/>
  <c r="CE199" i="95" a="1"/>
  <c r="CE199" i="95" s="1"/>
  <c r="CF199" i="95" a="1"/>
  <c r="CF199" i="95" s="1"/>
  <c r="CG199" i="95" a="1"/>
  <c r="CG199" i="95" s="1"/>
  <c r="CH199" i="95" a="1"/>
  <c r="CH199" i="95" s="1"/>
  <c r="CI199" i="95" a="1"/>
  <c r="CI199" i="95" s="1"/>
  <c r="CJ199" i="95" a="1"/>
  <c r="CJ199" i="95" s="1"/>
  <c r="CK199" i="95" a="1"/>
  <c r="CK199" i="95" s="1"/>
  <c r="CL199" i="95" a="1"/>
  <c r="CL199" i="95" s="1"/>
  <c r="CM199" i="95" a="1"/>
  <c r="CM199" i="95" s="1"/>
  <c r="CN199" i="95" a="1"/>
  <c r="CN199" i="95" s="1"/>
  <c r="CO199" i="95" a="1"/>
  <c r="CO199" i="95" s="1"/>
  <c r="CP199" i="95" a="1"/>
  <c r="CP199" i="95" s="1"/>
  <c r="CQ199" i="95" a="1"/>
  <c r="CQ199" i="95" s="1"/>
  <c r="CR199" i="95" a="1"/>
  <c r="CR199" i="95" s="1"/>
  <c r="CS199" i="95" a="1"/>
  <c r="CS199" i="95" s="1"/>
  <c r="CT199" i="95" a="1"/>
  <c r="CT199" i="95" s="1"/>
  <c r="CU199" i="95" a="1"/>
  <c r="CU199" i="95" s="1"/>
  <c r="CV199" i="95" a="1"/>
  <c r="CV199" i="95" s="1"/>
  <c r="CW199" i="95" a="1"/>
  <c r="CW199" i="95" s="1"/>
  <c r="CX199" i="95" a="1"/>
  <c r="CX199" i="95" s="1"/>
  <c r="CY199" i="95" a="1"/>
  <c r="CY199" i="95" s="1"/>
  <c r="E200" i="95" a="1"/>
  <c r="E200" i="95" s="1"/>
  <c r="F200" i="95" a="1"/>
  <c r="F200" i="95" s="1"/>
  <c r="G200" i="95" a="1"/>
  <c r="G200" i="95" s="1"/>
  <c r="H200" i="95" a="1"/>
  <c r="H200" i="95" s="1"/>
  <c r="I200" i="95" a="1"/>
  <c r="I200" i="95" s="1"/>
  <c r="J200" i="95" a="1"/>
  <c r="J200" i="95" s="1"/>
  <c r="K200" i="95" a="1"/>
  <c r="K200" i="95" s="1"/>
  <c r="L200" i="95" a="1"/>
  <c r="L200" i="95" s="1"/>
  <c r="M200" i="95" a="1"/>
  <c r="M200" i="95" s="1"/>
  <c r="N200" i="95" a="1"/>
  <c r="N200" i="95" s="1"/>
  <c r="O200" i="95" a="1"/>
  <c r="O200" i="95" s="1"/>
  <c r="P200" i="95" a="1"/>
  <c r="P200" i="95" s="1"/>
  <c r="Q200" i="95" a="1"/>
  <c r="Q200" i="95" s="1"/>
  <c r="R200" i="95" a="1"/>
  <c r="R200" i="95" s="1"/>
  <c r="S200" i="95" a="1"/>
  <c r="S200" i="95" s="1"/>
  <c r="T200" i="95" a="1"/>
  <c r="T200" i="95" s="1"/>
  <c r="U200" i="95" a="1"/>
  <c r="U200" i="95" s="1"/>
  <c r="V200" i="95" a="1"/>
  <c r="V200" i="95" s="1"/>
  <c r="W200" i="95" a="1"/>
  <c r="W200" i="95" s="1"/>
  <c r="X200" i="95" a="1"/>
  <c r="X200" i="95" s="1"/>
  <c r="Y200" i="95" a="1"/>
  <c r="Y200" i="95" s="1"/>
  <c r="Z200" i="95" a="1"/>
  <c r="Z200" i="95" s="1"/>
  <c r="AA200" i="95" a="1"/>
  <c r="AA200" i="95" s="1"/>
  <c r="AB200" i="95" a="1"/>
  <c r="AB200" i="95" s="1"/>
  <c r="AC200" i="95" a="1"/>
  <c r="AC200" i="95" s="1"/>
  <c r="AD200" i="95" a="1"/>
  <c r="AD200" i="95" s="1"/>
  <c r="AE200" i="95" a="1"/>
  <c r="AE200" i="95" s="1"/>
  <c r="AF200" i="95" a="1"/>
  <c r="AF200" i="95" s="1"/>
  <c r="AG200" i="95" a="1"/>
  <c r="AG200" i="95" s="1"/>
  <c r="AH200" i="95" a="1"/>
  <c r="AH200" i="95" s="1"/>
  <c r="AI200" i="95" a="1"/>
  <c r="AI200" i="95" s="1"/>
  <c r="AJ200" i="95" a="1"/>
  <c r="AJ200" i="95" s="1"/>
  <c r="AK200" i="95" a="1"/>
  <c r="AK200" i="95" s="1"/>
  <c r="AL200" i="95" a="1"/>
  <c r="AL200" i="95" s="1"/>
  <c r="AM200" i="95" a="1"/>
  <c r="AM200" i="95" s="1"/>
  <c r="AN200" i="95" a="1"/>
  <c r="AN200" i="95" s="1"/>
  <c r="AO200" i="95" a="1"/>
  <c r="AO200" i="95" s="1"/>
  <c r="AP200" i="95" a="1"/>
  <c r="AP200" i="95" s="1"/>
  <c r="AQ200" i="95" a="1"/>
  <c r="AQ200" i="95" s="1"/>
  <c r="AR200" i="95" a="1"/>
  <c r="AR200" i="95" s="1"/>
  <c r="AS200" i="95" a="1"/>
  <c r="AS200" i="95" s="1"/>
  <c r="AT200" i="95" a="1"/>
  <c r="AT200" i="95" s="1"/>
  <c r="AU200" i="95" a="1"/>
  <c r="AU200" i="95" s="1"/>
  <c r="AV200" i="95" a="1"/>
  <c r="AV200" i="95" s="1"/>
  <c r="AW200" i="95" a="1"/>
  <c r="AW200" i="95" s="1"/>
  <c r="AX200" i="95" a="1"/>
  <c r="AX200" i="95" s="1"/>
  <c r="AY200" i="95" a="1"/>
  <c r="AY200" i="95" s="1"/>
  <c r="AZ200" i="95" a="1"/>
  <c r="AZ200" i="95" s="1"/>
  <c r="BA200" i="95" a="1"/>
  <c r="BA200" i="95" s="1"/>
  <c r="BB200" i="95" a="1"/>
  <c r="BB200" i="95" s="1"/>
  <c r="BC200" i="95" a="1"/>
  <c r="BC200" i="95" s="1"/>
  <c r="BD200" i="95" a="1"/>
  <c r="BD200" i="95" s="1"/>
  <c r="BE200" i="95" a="1"/>
  <c r="BE200" i="95" s="1"/>
  <c r="BF200" i="95" a="1"/>
  <c r="BF200" i="95" s="1"/>
  <c r="BG200" i="95" a="1"/>
  <c r="BG200" i="95" s="1"/>
  <c r="BH200" i="95" a="1"/>
  <c r="BH200" i="95" s="1"/>
  <c r="BI200" i="95" a="1"/>
  <c r="BI200" i="95" s="1"/>
  <c r="BJ200" i="95" a="1"/>
  <c r="BJ200" i="95" s="1"/>
  <c r="BK200" i="95" a="1"/>
  <c r="BK200" i="95" s="1"/>
  <c r="BL200" i="95" a="1"/>
  <c r="BL200" i="95" s="1"/>
  <c r="BM200" i="95" a="1"/>
  <c r="BM200" i="95" s="1"/>
  <c r="BN200" i="95" a="1"/>
  <c r="BN200" i="95" s="1"/>
  <c r="BO200" i="95" a="1"/>
  <c r="BO200" i="95" s="1"/>
  <c r="BP200" i="95" a="1"/>
  <c r="BP200" i="95" s="1"/>
  <c r="BQ200" i="95" a="1"/>
  <c r="BQ200" i="95" s="1"/>
  <c r="BR200" i="95" a="1"/>
  <c r="BR200" i="95" s="1"/>
  <c r="BS200" i="95" a="1"/>
  <c r="BS200" i="95" s="1"/>
  <c r="BT200" i="95" a="1"/>
  <c r="BT200" i="95" s="1"/>
  <c r="BU200" i="95" a="1"/>
  <c r="BU200" i="95" s="1"/>
  <c r="BV200" i="95" a="1"/>
  <c r="BV200" i="95" s="1"/>
  <c r="BW200" i="95" a="1"/>
  <c r="BW200" i="95" s="1"/>
  <c r="BX200" i="95" a="1"/>
  <c r="BX200" i="95" s="1"/>
  <c r="BY200" i="95" a="1"/>
  <c r="BY200" i="95" s="1"/>
  <c r="BZ200" i="95" a="1"/>
  <c r="BZ200" i="95" s="1"/>
  <c r="CA200" i="95" a="1"/>
  <c r="CA200" i="95" s="1"/>
  <c r="CB200" i="95" a="1"/>
  <c r="CB200" i="95" s="1"/>
  <c r="CC200" i="95" a="1"/>
  <c r="CC200" i="95" s="1"/>
  <c r="CD200" i="95" a="1"/>
  <c r="CD200" i="95" s="1"/>
  <c r="CE200" i="95" a="1"/>
  <c r="CE200" i="95" s="1"/>
  <c r="CF200" i="95" a="1"/>
  <c r="CF200" i="95" s="1"/>
  <c r="CG200" i="95" a="1"/>
  <c r="CG200" i="95" s="1"/>
  <c r="CH200" i="95" a="1"/>
  <c r="CH200" i="95" s="1"/>
  <c r="CI200" i="95" a="1"/>
  <c r="CI200" i="95" s="1"/>
  <c r="CJ200" i="95" a="1"/>
  <c r="CJ200" i="95" s="1"/>
  <c r="CK200" i="95" a="1"/>
  <c r="CK200" i="95" s="1"/>
  <c r="CL200" i="95" a="1"/>
  <c r="CL200" i="95" s="1"/>
  <c r="CM200" i="95" a="1"/>
  <c r="CM200" i="95" s="1"/>
  <c r="CN200" i="95" a="1"/>
  <c r="CN200" i="95" s="1"/>
  <c r="CO200" i="95" a="1"/>
  <c r="CO200" i="95" s="1"/>
  <c r="CP200" i="95" a="1"/>
  <c r="CP200" i="95" s="1"/>
  <c r="CQ200" i="95" a="1"/>
  <c r="CQ200" i="95" s="1"/>
  <c r="CR200" i="95" a="1"/>
  <c r="CR200" i="95" s="1"/>
  <c r="CS200" i="95" a="1"/>
  <c r="CS200" i="95" s="1"/>
  <c r="CT200" i="95" a="1"/>
  <c r="CT200" i="95" s="1"/>
  <c r="CU200" i="95" a="1"/>
  <c r="CU200" i="95" s="1"/>
  <c r="CV200" i="95" a="1"/>
  <c r="CV200" i="95" s="1"/>
  <c r="CW200" i="95" a="1"/>
  <c r="CW200" i="95" s="1"/>
  <c r="CX200" i="95" a="1"/>
  <c r="CX200" i="95" s="1"/>
  <c r="CY200" i="95" a="1"/>
  <c r="CY200" i="95" s="1"/>
  <c r="E201" i="95" a="1"/>
  <c r="E201" i="95" s="1"/>
  <c r="F201" i="95" a="1"/>
  <c r="F201" i="95" s="1"/>
  <c r="G201" i="95" a="1"/>
  <c r="G201" i="95" s="1"/>
  <c r="H201" i="95" a="1"/>
  <c r="H201" i="95" s="1"/>
  <c r="I201" i="95" a="1"/>
  <c r="I201" i="95" s="1"/>
  <c r="J201" i="95" a="1"/>
  <c r="J201" i="95" s="1"/>
  <c r="K201" i="95" a="1"/>
  <c r="K201" i="95" s="1"/>
  <c r="L201" i="95" a="1"/>
  <c r="L201" i="95" s="1"/>
  <c r="M201" i="95" a="1"/>
  <c r="M201" i="95" s="1"/>
  <c r="N201" i="95" a="1"/>
  <c r="N201" i="95" s="1"/>
  <c r="O201" i="95" a="1"/>
  <c r="O201" i="95" s="1"/>
  <c r="P201" i="95" a="1"/>
  <c r="P201" i="95" s="1"/>
  <c r="Q201" i="95" a="1"/>
  <c r="Q201" i="95" s="1"/>
  <c r="R201" i="95" a="1"/>
  <c r="R201" i="95" s="1"/>
  <c r="S201" i="95" a="1"/>
  <c r="S201" i="95" s="1"/>
  <c r="T201" i="95" a="1"/>
  <c r="T201" i="95" s="1"/>
  <c r="U201" i="95" a="1"/>
  <c r="U201" i="95" s="1"/>
  <c r="V201" i="95" a="1"/>
  <c r="V201" i="95" s="1"/>
  <c r="W201" i="95" a="1"/>
  <c r="W201" i="95" s="1"/>
  <c r="X201" i="95" a="1"/>
  <c r="X201" i="95" s="1"/>
  <c r="Y201" i="95" a="1"/>
  <c r="Y201" i="95" s="1"/>
  <c r="Z201" i="95" a="1"/>
  <c r="Z201" i="95" s="1"/>
  <c r="AA201" i="95" a="1"/>
  <c r="AA201" i="95" s="1"/>
  <c r="AB201" i="95" a="1"/>
  <c r="AB201" i="95" s="1"/>
  <c r="AC201" i="95" a="1"/>
  <c r="AC201" i="95" s="1"/>
  <c r="AD201" i="95" a="1"/>
  <c r="AD201" i="95" s="1"/>
  <c r="AE201" i="95" a="1"/>
  <c r="AE201" i="95" s="1"/>
  <c r="AF201" i="95" a="1"/>
  <c r="AF201" i="95" s="1"/>
  <c r="AG201" i="95" a="1"/>
  <c r="AG201" i="95" s="1"/>
  <c r="AH201" i="95" a="1"/>
  <c r="AH201" i="95" s="1"/>
  <c r="AI201" i="95" a="1"/>
  <c r="AI201" i="95" s="1"/>
  <c r="AJ201" i="95" a="1"/>
  <c r="AJ201" i="95" s="1"/>
  <c r="AK201" i="95" a="1"/>
  <c r="AK201" i="95" s="1"/>
  <c r="AL201" i="95" a="1"/>
  <c r="AL201" i="95" s="1"/>
  <c r="AM201" i="95" a="1"/>
  <c r="AM201" i="95" s="1"/>
  <c r="AN201" i="95" a="1"/>
  <c r="AN201" i="95" s="1"/>
  <c r="AO201" i="95" a="1"/>
  <c r="AO201" i="95" s="1"/>
  <c r="AP201" i="95" a="1"/>
  <c r="AP201" i="95" s="1"/>
  <c r="AQ201" i="95" a="1"/>
  <c r="AQ201" i="95" s="1"/>
  <c r="AR201" i="95" a="1"/>
  <c r="AR201" i="95" s="1"/>
  <c r="AS201" i="95" a="1"/>
  <c r="AS201" i="95" s="1"/>
  <c r="AT201" i="95" a="1"/>
  <c r="AT201" i="95" s="1"/>
  <c r="AU201" i="95" a="1"/>
  <c r="AU201" i="95" s="1"/>
  <c r="AV201" i="95" a="1"/>
  <c r="AV201" i="95" s="1"/>
  <c r="AW201" i="95" a="1"/>
  <c r="AW201" i="95" s="1"/>
  <c r="AX201" i="95" a="1"/>
  <c r="AX201" i="95" s="1"/>
  <c r="AY201" i="95" a="1"/>
  <c r="AY201" i="95" s="1"/>
  <c r="AZ201" i="95" a="1"/>
  <c r="AZ201" i="95" s="1"/>
  <c r="BA201" i="95" a="1"/>
  <c r="BA201" i="95" s="1"/>
  <c r="BB201" i="95" a="1"/>
  <c r="BB201" i="95" s="1"/>
  <c r="BC201" i="95" a="1"/>
  <c r="BC201" i="95" s="1"/>
  <c r="BD201" i="95" a="1"/>
  <c r="BD201" i="95" s="1"/>
  <c r="BE201" i="95" a="1"/>
  <c r="BE201" i="95" s="1"/>
  <c r="BF201" i="95" a="1"/>
  <c r="BF201" i="95" s="1"/>
  <c r="BG201" i="95" a="1"/>
  <c r="BG201" i="95" s="1"/>
  <c r="BH201" i="95" a="1"/>
  <c r="BH201" i="95" s="1"/>
  <c r="BI201" i="95" a="1"/>
  <c r="BI201" i="95" s="1"/>
  <c r="BJ201" i="95" a="1"/>
  <c r="BJ201" i="95" s="1"/>
  <c r="BK201" i="95" a="1"/>
  <c r="BK201" i="95" s="1"/>
  <c r="BL201" i="95" a="1"/>
  <c r="BL201" i="95" s="1"/>
  <c r="BM201" i="95" a="1"/>
  <c r="BM201" i="95" s="1"/>
  <c r="BN201" i="95" a="1"/>
  <c r="BN201" i="95" s="1"/>
  <c r="BO201" i="95" a="1"/>
  <c r="BO201" i="95" s="1"/>
  <c r="BP201" i="95" a="1"/>
  <c r="BP201" i="95" s="1"/>
  <c r="BQ201" i="95" a="1"/>
  <c r="BQ201" i="95" s="1"/>
  <c r="BR201" i="95" a="1"/>
  <c r="BR201" i="95" s="1"/>
  <c r="BS201" i="95" a="1"/>
  <c r="BS201" i="95" s="1"/>
  <c r="BT201" i="95" a="1"/>
  <c r="BT201" i="95" s="1"/>
  <c r="BU201" i="95" a="1"/>
  <c r="BU201" i="95" s="1"/>
  <c r="BV201" i="95" a="1"/>
  <c r="BV201" i="95" s="1"/>
  <c r="BW201" i="95" a="1"/>
  <c r="BW201" i="95" s="1"/>
  <c r="BX201" i="95" a="1"/>
  <c r="BX201" i="95" s="1"/>
  <c r="BY201" i="95" a="1"/>
  <c r="BY201" i="95" s="1"/>
  <c r="BZ201" i="95" a="1"/>
  <c r="BZ201" i="95" s="1"/>
  <c r="CA201" i="95" a="1"/>
  <c r="CA201" i="95" s="1"/>
  <c r="CB201" i="95" a="1"/>
  <c r="CB201" i="95" s="1"/>
  <c r="CC201" i="95" a="1"/>
  <c r="CC201" i="95" s="1"/>
  <c r="CD201" i="95" a="1"/>
  <c r="CD201" i="95" s="1"/>
  <c r="CE201" i="95" a="1"/>
  <c r="CE201" i="95" s="1"/>
  <c r="CF201" i="95" a="1"/>
  <c r="CF201" i="95" s="1"/>
  <c r="CG201" i="95" a="1"/>
  <c r="CG201" i="95" s="1"/>
  <c r="CH201" i="95" a="1"/>
  <c r="CH201" i="95" s="1"/>
  <c r="CI201" i="95" a="1"/>
  <c r="CI201" i="95" s="1"/>
  <c r="CJ201" i="95" a="1"/>
  <c r="CJ201" i="95" s="1"/>
  <c r="CK201" i="95" a="1"/>
  <c r="CK201" i="95" s="1"/>
  <c r="CL201" i="95" a="1"/>
  <c r="CL201" i="95" s="1"/>
  <c r="CM201" i="95" a="1"/>
  <c r="CM201" i="95" s="1"/>
  <c r="CN201" i="95" a="1"/>
  <c r="CN201" i="95" s="1"/>
  <c r="CO201" i="95" a="1"/>
  <c r="CO201" i="95" s="1"/>
  <c r="CP201" i="95" a="1"/>
  <c r="CP201" i="95" s="1"/>
  <c r="CQ201" i="95" a="1"/>
  <c r="CQ201" i="95" s="1"/>
  <c r="CR201" i="95" a="1"/>
  <c r="CR201" i="95" s="1"/>
  <c r="CS201" i="95" a="1"/>
  <c r="CS201" i="95" s="1"/>
  <c r="CT201" i="95" a="1"/>
  <c r="CT201" i="95" s="1"/>
  <c r="CU201" i="95" a="1"/>
  <c r="CU201" i="95" s="1"/>
  <c r="CV201" i="95" a="1"/>
  <c r="CV201" i="95" s="1"/>
  <c r="CW201" i="95" a="1"/>
  <c r="CW201" i="95" s="1"/>
  <c r="CX201" i="95" a="1"/>
  <c r="CX201" i="95" s="1"/>
  <c r="CY201" i="95" a="1"/>
  <c r="CY201" i="95" s="1"/>
  <c r="E202" i="95" a="1"/>
  <c r="E202" i="95" s="1"/>
  <c r="F202" i="95" a="1"/>
  <c r="F202" i="95" s="1"/>
  <c r="G202" i="95" a="1"/>
  <c r="G202" i="95" s="1"/>
  <c r="H202" i="95" a="1"/>
  <c r="H202" i="95" s="1"/>
  <c r="I202" i="95" a="1"/>
  <c r="I202" i="95" s="1"/>
  <c r="J202" i="95" a="1"/>
  <c r="J202" i="95" s="1"/>
  <c r="K202" i="95" a="1"/>
  <c r="K202" i="95" s="1"/>
  <c r="L202" i="95" a="1"/>
  <c r="L202" i="95" s="1"/>
  <c r="M202" i="95" a="1"/>
  <c r="M202" i="95" s="1"/>
  <c r="N202" i="95" a="1"/>
  <c r="N202" i="95" s="1"/>
  <c r="O202" i="95" a="1"/>
  <c r="O202" i="95" s="1"/>
  <c r="P202" i="95" a="1"/>
  <c r="P202" i="95" s="1"/>
  <c r="Q202" i="95" a="1"/>
  <c r="Q202" i="95" s="1"/>
  <c r="R202" i="95" a="1"/>
  <c r="R202" i="95" s="1"/>
  <c r="S202" i="95" a="1"/>
  <c r="S202" i="95" s="1"/>
  <c r="T202" i="95" a="1"/>
  <c r="T202" i="95" s="1"/>
  <c r="U202" i="95" a="1"/>
  <c r="U202" i="95" s="1"/>
  <c r="V202" i="95" a="1"/>
  <c r="V202" i="95" s="1"/>
  <c r="W202" i="95" a="1"/>
  <c r="W202" i="95" s="1"/>
  <c r="X202" i="95" a="1"/>
  <c r="X202" i="95" s="1"/>
  <c r="Y202" i="95" a="1"/>
  <c r="Y202" i="95" s="1"/>
  <c r="Z202" i="95" a="1"/>
  <c r="Z202" i="95" s="1"/>
  <c r="AA202" i="95" a="1"/>
  <c r="AA202" i="95" s="1"/>
  <c r="AB202" i="95" a="1"/>
  <c r="AB202" i="95" s="1"/>
  <c r="AC202" i="95" a="1"/>
  <c r="AC202" i="95" s="1"/>
  <c r="AD202" i="95" a="1"/>
  <c r="AD202" i="95" s="1"/>
  <c r="AE202" i="95" a="1"/>
  <c r="AE202" i="95" s="1"/>
  <c r="AF202" i="95" a="1"/>
  <c r="AF202" i="95" s="1"/>
  <c r="AG202" i="95" a="1"/>
  <c r="AG202" i="95" s="1"/>
  <c r="AH202" i="95" a="1"/>
  <c r="AH202" i="95" s="1"/>
  <c r="AI202" i="95" a="1"/>
  <c r="AI202" i="95" s="1"/>
  <c r="AJ202" i="95" a="1"/>
  <c r="AJ202" i="95" s="1"/>
  <c r="AK202" i="95" a="1"/>
  <c r="AK202" i="95" s="1"/>
  <c r="AL202" i="95" a="1"/>
  <c r="AL202" i="95" s="1"/>
  <c r="AM202" i="95" a="1"/>
  <c r="AM202" i="95" s="1"/>
  <c r="AN202" i="95" a="1"/>
  <c r="AN202" i="95" s="1"/>
  <c r="AO202" i="95" a="1"/>
  <c r="AO202" i="95" s="1"/>
  <c r="AP202" i="95" a="1"/>
  <c r="AP202" i="95" s="1"/>
  <c r="AQ202" i="95" a="1"/>
  <c r="AQ202" i="95" s="1"/>
  <c r="AR202" i="95" a="1"/>
  <c r="AR202" i="95" s="1"/>
  <c r="AS202" i="95" a="1"/>
  <c r="AS202" i="95" s="1"/>
  <c r="AT202" i="95" a="1"/>
  <c r="AT202" i="95" s="1"/>
  <c r="AU202" i="95" a="1"/>
  <c r="AU202" i="95" s="1"/>
  <c r="AV202" i="95" a="1"/>
  <c r="AV202" i="95" s="1"/>
  <c r="AW202" i="95" a="1"/>
  <c r="AW202" i="95" s="1"/>
  <c r="AX202" i="95" a="1"/>
  <c r="AX202" i="95" s="1"/>
  <c r="AY202" i="95" a="1"/>
  <c r="AY202" i="95" s="1"/>
  <c r="AZ202" i="95" a="1"/>
  <c r="AZ202" i="95" s="1"/>
  <c r="BA202" i="95" a="1"/>
  <c r="BA202" i="95" s="1"/>
  <c r="BB202" i="95" a="1"/>
  <c r="BB202" i="95" s="1"/>
  <c r="BC202" i="95" a="1"/>
  <c r="BC202" i="95" s="1"/>
  <c r="BD202" i="95" a="1"/>
  <c r="BD202" i="95" s="1"/>
  <c r="BE202" i="95" a="1"/>
  <c r="BE202" i="95" s="1"/>
  <c r="BF202" i="95" a="1"/>
  <c r="BF202" i="95" s="1"/>
  <c r="BG202" i="95" a="1"/>
  <c r="BG202" i="95" s="1"/>
  <c r="BH202" i="95" a="1"/>
  <c r="BH202" i="95" s="1"/>
  <c r="BI202" i="95" a="1"/>
  <c r="BI202" i="95" s="1"/>
  <c r="BJ202" i="95" a="1"/>
  <c r="BJ202" i="95" s="1"/>
  <c r="BK202" i="95" a="1"/>
  <c r="BK202" i="95" s="1"/>
  <c r="BL202" i="95" a="1"/>
  <c r="BL202" i="95" s="1"/>
  <c r="BM202" i="95" a="1"/>
  <c r="BM202" i="95" s="1"/>
  <c r="BN202" i="95" a="1"/>
  <c r="BN202" i="95" s="1"/>
  <c r="BO202" i="95" a="1"/>
  <c r="BO202" i="95" s="1"/>
  <c r="BP202" i="95" a="1"/>
  <c r="BP202" i="95" s="1"/>
  <c r="BQ202" i="95" a="1"/>
  <c r="BQ202" i="95" s="1"/>
  <c r="BR202" i="95" a="1"/>
  <c r="BR202" i="95" s="1"/>
  <c r="BS202" i="95" a="1"/>
  <c r="BS202" i="95" s="1"/>
  <c r="BT202" i="95" a="1"/>
  <c r="BT202" i="95" s="1"/>
  <c r="BU202" i="95" a="1"/>
  <c r="BU202" i="95" s="1"/>
  <c r="BV202" i="95" a="1"/>
  <c r="BV202" i="95" s="1"/>
  <c r="BW202" i="95" a="1"/>
  <c r="BW202" i="95" s="1"/>
  <c r="BX202" i="95" a="1"/>
  <c r="BX202" i="95" s="1"/>
  <c r="BY202" i="95" a="1"/>
  <c r="BY202" i="95" s="1"/>
  <c r="BZ202" i="95" a="1"/>
  <c r="BZ202" i="95" s="1"/>
  <c r="CA202" i="95" a="1"/>
  <c r="CA202" i="95" s="1"/>
  <c r="CB202" i="95" a="1"/>
  <c r="CB202" i="95" s="1"/>
  <c r="CC202" i="95" a="1"/>
  <c r="CC202" i="95" s="1"/>
  <c r="CD202" i="95" a="1"/>
  <c r="CD202" i="95" s="1"/>
  <c r="CE202" i="95" a="1"/>
  <c r="CE202" i="95" s="1"/>
  <c r="CF202" i="95" a="1"/>
  <c r="CF202" i="95" s="1"/>
  <c r="CG202" i="95" a="1"/>
  <c r="CG202" i="95" s="1"/>
  <c r="CH202" i="95" a="1"/>
  <c r="CH202" i="95" s="1"/>
  <c r="CI202" i="95" a="1"/>
  <c r="CI202" i="95" s="1"/>
  <c r="CJ202" i="95" a="1"/>
  <c r="CJ202" i="95" s="1"/>
  <c r="CK202" i="95" a="1"/>
  <c r="CK202" i="95" s="1"/>
  <c r="CL202" i="95" a="1"/>
  <c r="CL202" i="95" s="1"/>
  <c r="CM202" i="95" a="1"/>
  <c r="CM202" i="95" s="1"/>
  <c r="CN202" i="95" a="1"/>
  <c r="CN202" i="95" s="1"/>
  <c r="CO202" i="95" a="1"/>
  <c r="CO202" i="95" s="1"/>
  <c r="CP202" i="95" a="1"/>
  <c r="CP202" i="95" s="1"/>
  <c r="CQ202" i="95" a="1"/>
  <c r="CQ202" i="95" s="1"/>
  <c r="CR202" i="95" a="1"/>
  <c r="CR202" i="95" s="1"/>
  <c r="CS202" i="95" a="1"/>
  <c r="CS202" i="95" s="1"/>
  <c r="CT202" i="95" a="1"/>
  <c r="CT202" i="95" s="1"/>
  <c r="CU202" i="95" a="1"/>
  <c r="CU202" i="95" s="1"/>
  <c r="CV202" i="95" a="1"/>
  <c r="CV202" i="95" s="1"/>
  <c r="CW202" i="95" a="1"/>
  <c r="CW202" i="95" s="1"/>
  <c r="CX202" i="95" a="1"/>
  <c r="CX202" i="95" s="1"/>
  <c r="CY202" i="95" a="1"/>
  <c r="CY202" i="95" s="1"/>
  <c r="E203" i="95" a="1"/>
  <c r="E203" i="95" s="1"/>
  <c r="F203" i="95" a="1"/>
  <c r="F203" i="95" s="1"/>
  <c r="G203" i="95" a="1"/>
  <c r="G203" i="95" s="1"/>
  <c r="H203" i="95" a="1"/>
  <c r="H203" i="95" s="1"/>
  <c r="I203" i="95" a="1"/>
  <c r="I203" i="95" s="1"/>
  <c r="J203" i="95" a="1"/>
  <c r="J203" i="95" s="1"/>
  <c r="K203" i="95" a="1"/>
  <c r="K203" i="95" s="1"/>
  <c r="L203" i="95" a="1"/>
  <c r="L203" i="95" s="1"/>
  <c r="M203" i="95" a="1"/>
  <c r="M203" i="95" s="1"/>
  <c r="N203" i="95" a="1"/>
  <c r="N203" i="95" s="1"/>
  <c r="O203" i="95" a="1"/>
  <c r="O203" i="95" s="1"/>
  <c r="P203" i="95" a="1"/>
  <c r="P203" i="95" s="1"/>
  <c r="Q203" i="95" a="1"/>
  <c r="Q203" i="95" s="1"/>
  <c r="R203" i="95" a="1"/>
  <c r="R203" i="95" s="1"/>
  <c r="S203" i="95" a="1"/>
  <c r="S203" i="95" s="1"/>
  <c r="T203" i="95" a="1"/>
  <c r="T203" i="95" s="1"/>
  <c r="U203" i="95" a="1"/>
  <c r="U203" i="95" s="1"/>
  <c r="V203" i="95" a="1"/>
  <c r="V203" i="95" s="1"/>
  <c r="W203" i="95" a="1"/>
  <c r="W203" i="95" s="1"/>
  <c r="X203" i="95" a="1"/>
  <c r="X203" i="95" s="1"/>
  <c r="Y203" i="95" a="1"/>
  <c r="Y203" i="95" s="1"/>
  <c r="Z203" i="95" a="1"/>
  <c r="Z203" i="95" s="1"/>
  <c r="AA203" i="95" a="1"/>
  <c r="AA203" i="95" s="1"/>
  <c r="AB203" i="95" a="1"/>
  <c r="AB203" i="95" s="1"/>
  <c r="AC203" i="95" a="1"/>
  <c r="AC203" i="95" s="1"/>
  <c r="AD203" i="95" a="1"/>
  <c r="AD203" i="95" s="1"/>
  <c r="AE203" i="95" a="1"/>
  <c r="AE203" i="95" s="1"/>
  <c r="AF203" i="95" a="1"/>
  <c r="AF203" i="95" s="1"/>
  <c r="AG203" i="95" a="1"/>
  <c r="AG203" i="95" s="1"/>
  <c r="AH203" i="95" a="1"/>
  <c r="AH203" i="95" s="1"/>
  <c r="AI203" i="95" a="1"/>
  <c r="AI203" i="95" s="1"/>
  <c r="AJ203" i="95" a="1"/>
  <c r="AJ203" i="95" s="1"/>
  <c r="AK203" i="95" a="1"/>
  <c r="AK203" i="95" s="1"/>
  <c r="AL203" i="95" a="1"/>
  <c r="AL203" i="95" s="1"/>
  <c r="AM203" i="95" a="1"/>
  <c r="AM203" i="95" s="1"/>
  <c r="AN203" i="95" a="1"/>
  <c r="AN203" i="95" s="1"/>
  <c r="AO203" i="95" a="1"/>
  <c r="AO203" i="95" s="1"/>
  <c r="AP203" i="95" a="1"/>
  <c r="AP203" i="95" s="1"/>
  <c r="AQ203" i="95" a="1"/>
  <c r="AQ203" i="95" s="1"/>
  <c r="AR203" i="95" a="1"/>
  <c r="AR203" i="95" s="1"/>
  <c r="AS203" i="95" a="1"/>
  <c r="AS203" i="95" s="1"/>
  <c r="AT203" i="95" a="1"/>
  <c r="AT203" i="95" s="1"/>
  <c r="AU203" i="95" a="1"/>
  <c r="AU203" i="95" s="1"/>
  <c r="AV203" i="95" a="1"/>
  <c r="AV203" i="95" s="1"/>
  <c r="AW203" i="95" a="1"/>
  <c r="AW203" i="95" s="1"/>
  <c r="AX203" i="95" a="1"/>
  <c r="AX203" i="95" s="1"/>
  <c r="AY203" i="95" a="1"/>
  <c r="AY203" i="95" s="1"/>
  <c r="AZ203" i="95" a="1"/>
  <c r="AZ203" i="95" s="1"/>
  <c r="BA203" i="95" a="1"/>
  <c r="BA203" i="95" s="1"/>
  <c r="BB203" i="95" a="1"/>
  <c r="BB203" i="95" s="1"/>
  <c r="BC203" i="95" a="1"/>
  <c r="BC203" i="95" s="1"/>
  <c r="BD203" i="95" a="1"/>
  <c r="BD203" i="95" s="1"/>
  <c r="BE203" i="95" a="1"/>
  <c r="BE203" i="95" s="1"/>
  <c r="BF203" i="95" a="1"/>
  <c r="BF203" i="95" s="1"/>
  <c r="BG203" i="95" a="1"/>
  <c r="BG203" i="95" s="1"/>
  <c r="BH203" i="95" a="1"/>
  <c r="BH203" i="95" s="1"/>
  <c r="BI203" i="95" a="1"/>
  <c r="BI203" i="95" s="1"/>
  <c r="BJ203" i="95" a="1"/>
  <c r="BJ203" i="95" s="1"/>
  <c r="BK203" i="95" a="1"/>
  <c r="BK203" i="95" s="1"/>
  <c r="BL203" i="95" a="1"/>
  <c r="BL203" i="95" s="1"/>
  <c r="BM203" i="95" a="1"/>
  <c r="BM203" i="95" s="1"/>
  <c r="BN203" i="95" a="1"/>
  <c r="BN203" i="95" s="1"/>
  <c r="BO203" i="95" a="1"/>
  <c r="BO203" i="95" s="1"/>
  <c r="BP203" i="95" a="1"/>
  <c r="BP203" i="95" s="1"/>
  <c r="BQ203" i="95" a="1"/>
  <c r="BQ203" i="95" s="1"/>
  <c r="BR203" i="95" a="1"/>
  <c r="BR203" i="95" s="1"/>
  <c r="BS203" i="95" a="1"/>
  <c r="BS203" i="95" s="1"/>
  <c r="BT203" i="95" a="1"/>
  <c r="BT203" i="95" s="1"/>
  <c r="BU203" i="95" a="1"/>
  <c r="BU203" i="95" s="1"/>
  <c r="BV203" i="95" a="1"/>
  <c r="BV203" i="95" s="1"/>
  <c r="BW203" i="95" a="1"/>
  <c r="BW203" i="95" s="1"/>
  <c r="BX203" i="95" a="1"/>
  <c r="BX203" i="95" s="1"/>
  <c r="BY203" i="95" a="1"/>
  <c r="BY203" i="95" s="1"/>
  <c r="BZ203" i="95" a="1"/>
  <c r="BZ203" i="95" s="1"/>
  <c r="CA203" i="95" a="1"/>
  <c r="CA203" i="95" s="1"/>
  <c r="CB203" i="95" a="1"/>
  <c r="CB203" i="95" s="1"/>
  <c r="CC203" i="95" a="1"/>
  <c r="CC203" i="95" s="1"/>
  <c r="CD203" i="95" a="1"/>
  <c r="CD203" i="95" s="1"/>
  <c r="CE203" i="95" a="1"/>
  <c r="CE203" i="95" s="1"/>
  <c r="CF203" i="95" a="1"/>
  <c r="CF203" i="95" s="1"/>
  <c r="CG203" i="95" a="1"/>
  <c r="CG203" i="95" s="1"/>
  <c r="CH203" i="95" a="1"/>
  <c r="CH203" i="95" s="1"/>
  <c r="CI203" i="95" a="1"/>
  <c r="CI203" i="95" s="1"/>
  <c r="CJ203" i="95" a="1"/>
  <c r="CJ203" i="95" s="1"/>
  <c r="CK203" i="95" a="1"/>
  <c r="CK203" i="95" s="1"/>
  <c r="CL203" i="95" a="1"/>
  <c r="CL203" i="95" s="1"/>
  <c r="CM203" i="95" a="1"/>
  <c r="CM203" i="95" s="1"/>
  <c r="CN203" i="95" a="1"/>
  <c r="CN203" i="95" s="1"/>
  <c r="CO203" i="95" a="1"/>
  <c r="CO203" i="95" s="1"/>
  <c r="CP203" i="95" a="1"/>
  <c r="CP203" i="95" s="1"/>
  <c r="CQ203" i="95" a="1"/>
  <c r="CQ203" i="95" s="1"/>
  <c r="CR203" i="95" a="1"/>
  <c r="CR203" i="95" s="1"/>
  <c r="CS203" i="95" a="1"/>
  <c r="CS203" i="95" s="1"/>
  <c r="CT203" i="95" a="1"/>
  <c r="CT203" i="95" s="1"/>
  <c r="CU203" i="95" a="1"/>
  <c r="CU203" i="95" s="1"/>
  <c r="CV203" i="95" a="1"/>
  <c r="CV203" i="95" s="1"/>
  <c r="CW203" i="95" a="1"/>
  <c r="CW203" i="95" s="1"/>
  <c r="CX203" i="95" a="1"/>
  <c r="CX203" i="95" s="1"/>
  <c r="CY203" i="95" a="1"/>
  <c r="CY203" i="95" s="1"/>
  <c r="E204" i="95" a="1"/>
  <c r="E204" i="95" s="1"/>
  <c r="F204" i="95" a="1"/>
  <c r="F204" i="95" s="1"/>
  <c r="G204" i="95" a="1"/>
  <c r="G204" i="95" s="1"/>
  <c r="H204" i="95" a="1"/>
  <c r="H204" i="95" s="1"/>
  <c r="I204" i="95" a="1"/>
  <c r="I204" i="95" s="1"/>
  <c r="J204" i="95" a="1"/>
  <c r="J204" i="95" s="1"/>
  <c r="K204" i="95" a="1"/>
  <c r="K204" i="95" s="1"/>
  <c r="L204" i="95" a="1"/>
  <c r="L204" i="95" s="1"/>
  <c r="M204" i="95" a="1"/>
  <c r="M204" i="95" s="1"/>
  <c r="N204" i="95" a="1"/>
  <c r="N204" i="95" s="1"/>
  <c r="O204" i="95" a="1"/>
  <c r="O204" i="95" s="1"/>
  <c r="P204" i="95" a="1"/>
  <c r="P204" i="95" s="1"/>
  <c r="Q204" i="95" a="1"/>
  <c r="Q204" i="95" s="1"/>
  <c r="R204" i="95" a="1"/>
  <c r="R204" i="95" s="1"/>
  <c r="S204" i="95" a="1"/>
  <c r="S204" i="95" s="1"/>
  <c r="T204" i="95" a="1"/>
  <c r="T204" i="95" s="1"/>
  <c r="U204" i="95" a="1"/>
  <c r="U204" i="95" s="1"/>
  <c r="V204" i="95" a="1"/>
  <c r="V204" i="95" s="1"/>
  <c r="W204" i="95" a="1"/>
  <c r="W204" i="95" s="1"/>
  <c r="X204" i="95" a="1"/>
  <c r="X204" i="95" s="1"/>
  <c r="Y204" i="95" a="1"/>
  <c r="Y204" i="95" s="1"/>
  <c r="Z204" i="95" a="1"/>
  <c r="Z204" i="95" s="1"/>
  <c r="AA204" i="95" a="1"/>
  <c r="AA204" i="95" s="1"/>
  <c r="AB204" i="95" a="1"/>
  <c r="AB204" i="95" s="1"/>
  <c r="AC204" i="95" a="1"/>
  <c r="AC204" i="95" s="1"/>
  <c r="AD204" i="95" a="1"/>
  <c r="AD204" i="95" s="1"/>
  <c r="AE204" i="95" a="1"/>
  <c r="AE204" i="95" s="1"/>
  <c r="AF204" i="95" a="1"/>
  <c r="AF204" i="95" s="1"/>
  <c r="AG204" i="95" a="1"/>
  <c r="AG204" i="95" s="1"/>
  <c r="AH204" i="95" a="1"/>
  <c r="AH204" i="95" s="1"/>
  <c r="AI204" i="95" a="1"/>
  <c r="AI204" i="95" s="1"/>
  <c r="AJ204" i="95" a="1"/>
  <c r="AJ204" i="95" s="1"/>
  <c r="AK204" i="95" a="1"/>
  <c r="AK204" i="95" s="1"/>
  <c r="AL204" i="95" a="1"/>
  <c r="AL204" i="95" s="1"/>
  <c r="AM204" i="95" a="1"/>
  <c r="AM204" i="95" s="1"/>
  <c r="AN204" i="95" a="1"/>
  <c r="AN204" i="95" s="1"/>
  <c r="AO204" i="95" a="1"/>
  <c r="AO204" i="95" s="1"/>
  <c r="AP204" i="95" a="1"/>
  <c r="AP204" i="95" s="1"/>
  <c r="AQ204" i="95" a="1"/>
  <c r="AQ204" i="95" s="1"/>
  <c r="AR204" i="95" a="1"/>
  <c r="AR204" i="95" s="1"/>
  <c r="AS204" i="95" a="1"/>
  <c r="AS204" i="95" s="1"/>
  <c r="AT204" i="95" a="1"/>
  <c r="AT204" i="95" s="1"/>
  <c r="AU204" i="95" a="1"/>
  <c r="AU204" i="95" s="1"/>
  <c r="AV204" i="95" a="1"/>
  <c r="AV204" i="95" s="1"/>
  <c r="AW204" i="95" a="1"/>
  <c r="AW204" i="95" s="1"/>
  <c r="AX204" i="95" a="1"/>
  <c r="AX204" i="95" s="1"/>
  <c r="AY204" i="95" a="1"/>
  <c r="AY204" i="95" s="1"/>
  <c r="AZ204" i="95" a="1"/>
  <c r="AZ204" i="95" s="1"/>
  <c r="BA204" i="95" a="1"/>
  <c r="BA204" i="95" s="1"/>
  <c r="BB204" i="95" a="1"/>
  <c r="BB204" i="95" s="1"/>
  <c r="BC204" i="95" a="1"/>
  <c r="BC204" i="95" s="1"/>
  <c r="BD204" i="95" a="1"/>
  <c r="BD204" i="95" s="1"/>
  <c r="BE204" i="95" a="1"/>
  <c r="BE204" i="95" s="1"/>
  <c r="BF204" i="95" a="1"/>
  <c r="BF204" i="95" s="1"/>
  <c r="BG204" i="95" a="1"/>
  <c r="BG204" i="95" s="1"/>
  <c r="BH204" i="95" a="1"/>
  <c r="BH204" i="95" s="1"/>
  <c r="BI204" i="95" a="1"/>
  <c r="BI204" i="95" s="1"/>
  <c r="BJ204" i="95" a="1"/>
  <c r="BJ204" i="95" s="1"/>
  <c r="BK204" i="95" a="1"/>
  <c r="BK204" i="95" s="1"/>
  <c r="BL204" i="95" a="1"/>
  <c r="BL204" i="95" s="1"/>
  <c r="BM204" i="95" a="1"/>
  <c r="BM204" i="95" s="1"/>
  <c r="BN204" i="95" a="1"/>
  <c r="BN204" i="95" s="1"/>
  <c r="BO204" i="95" a="1"/>
  <c r="BO204" i="95" s="1"/>
  <c r="BP204" i="95" a="1"/>
  <c r="BP204" i="95" s="1"/>
  <c r="BQ204" i="95" a="1"/>
  <c r="BQ204" i="95" s="1"/>
  <c r="BR204" i="95" a="1"/>
  <c r="BR204" i="95" s="1"/>
  <c r="BS204" i="95" a="1"/>
  <c r="BS204" i="95" s="1"/>
  <c r="BT204" i="95" a="1"/>
  <c r="BT204" i="95" s="1"/>
  <c r="BU204" i="95" a="1"/>
  <c r="BU204" i="95" s="1"/>
  <c r="BV204" i="95" a="1"/>
  <c r="BV204" i="95" s="1"/>
  <c r="BW204" i="95" a="1"/>
  <c r="BW204" i="95" s="1"/>
  <c r="BX204" i="95" a="1"/>
  <c r="BX204" i="95" s="1"/>
  <c r="BY204" i="95" a="1"/>
  <c r="BY204" i="95" s="1"/>
  <c r="BZ204" i="95" a="1"/>
  <c r="BZ204" i="95" s="1"/>
  <c r="CA204" i="95" a="1"/>
  <c r="CA204" i="95" s="1"/>
  <c r="CB204" i="95" a="1"/>
  <c r="CB204" i="95" s="1"/>
  <c r="CC204" i="95" a="1"/>
  <c r="CC204" i="95" s="1"/>
  <c r="CD204" i="95" a="1"/>
  <c r="CD204" i="95" s="1"/>
  <c r="CE204" i="95" a="1"/>
  <c r="CE204" i="95" s="1"/>
  <c r="CF204" i="95" a="1"/>
  <c r="CF204" i="95" s="1"/>
  <c r="CG204" i="95" a="1"/>
  <c r="CG204" i="95" s="1"/>
  <c r="CH204" i="95" a="1"/>
  <c r="CH204" i="95" s="1"/>
  <c r="CI204" i="95" a="1"/>
  <c r="CI204" i="95" s="1"/>
  <c r="CJ204" i="95" a="1"/>
  <c r="CJ204" i="95" s="1"/>
  <c r="CK204" i="95" a="1"/>
  <c r="CK204" i="95" s="1"/>
  <c r="CL204" i="95" a="1"/>
  <c r="CL204" i="95" s="1"/>
  <c r="CM204" i="95" a="1"/>
  <c r="CM204" i="95" s="1"/>
  <c r="CN204" i="95" a="1"/>
  <c r="CN204" i="95" s="1"/>
  <c r="CO204" i="95" a="1"/>
  <c r="CO204" i="95" s="1"/>
  <c r="CP204" i="95" a="1"/>
  <c r="CP204" i="95" s="1"/>
  <c r="CQ204" i="95" a="1"/>
  <c r="CQ204" i="95" s="1"/>
  <c r="CR204" i="95" a="1"/>
  <c r="CR204" i="95" s="1"/>
  <c r="CS204" i="95" a="1"/>
  <c r="CS204" i="95" s="1"/>
  <c r="CT204" i="95" a="1"/>
  <c r="CT204" i="95" s="1"/>
  <c r="CU204" i="95" a="1"/>
  <c r="CU204" i="95" s="1"/>
  <c r="CV204" i="95" a="1"/>
  <c r="CV204" i="95" s="1"/>
  <c r="CW204" i="95" a="1"/>
  <c r="CW204" i="95" s="1"/>
  <c r="CX204" i="95" a="1"/>
  <c r="CX204" i="95" s="1"/>
  <c r="CY204" i="95" a="1"/>
  <c r="CY204" i="95" s="1"/>
  <c r="E205" i="95" a="1"/>
  <c r="E205" i="95" s="1"/>
  <c r="F205" i="95" a="1"/>
  <c r="F205" i="95" s="1"/>
  <c r="G205" i="95" a="1"/>
  <c r="G205" i="95" s="1"/>
  <c r="H205" i="95" a="1"/>
  <c r="H205" i="95" s="1"/>
  <c r="I205" i="95" a="1"/>
  <c r="I205" i="95" s="1"/>
  <c r="J205" i="95" a="1"/>
  <c r="J205" i="95" s="1"/>
  <c r="K205" i="95" a="1"/>
  <c r="K205" i="95" s="1"/>
  <c r="L205" i="95" a="1"/>
  <c r="L205" i="95" s="1"/>
  <c r="M205" i="95" a="1"/>
  <c r="M205" i="95" s="1"/>
  <c r="N205" i="95" a="1"/>
  <c r="N205" i="95" s="1"/>
  <c r="O205" i="95" a="1"/>
  <c r="O205" i="95" s="1"/>
  <c r="P205" i="95" a="1"/>
  <c r="P205" i="95" s="1"/>
  <c r="Q205" i="95" a="1"/>
  <c r="Q205" i="95" s="1"/>
  <c r="R205" i="95" a="1"/>
  <c r="R205" i="95" s="1"/>
  <c r="S205" i="95" a="1"/>
  <c r="S205" i="95" s="1"/>
  <c r="T205" i="95" a="1"/>
  <c r="T205" i="95" s="1"/>
  <c r="U205" i="95" a="1"/>
  <c r="U205" i="95" s="1"/>
  <c r="V205" i="95" a="1"/>
  <c r="V205" i="95" s="1"/>
  <c r="W205" i="95" a="1"/>
  <c r="W205" i="95" s="1"/>
  <c r="X205" i="95" a="1"/>
  <c r="X205" i="95" s="1"/>
  <c r="Y205" i="95" a="1"/>
  <c r="Y205" i="95" s="1"/>
  <c r="Z205" i="95" a="1"/>
  <c r="Z205" i="95" s="1"/>
  <c r="AA205" i="95" a="1"/>
  <c r="AA205" i="95" s="1"/>
  <c r="AB205" i="95" a="1"/>
  <c r="AB205" i="95" s="1"/>
  <c r="AC205" i="95" a="1"/>
  <c r="AC205" i="95" s="1"/>
  <c r="AD205" i="95" a="1"/>
  <c r="AD205" i="95" s="1"/>
  <c r="AE205" i="95" a="1"/>
  <c r="AE205" i="95" s="1"/>
  <c r="AF205" i="95" a="1"/>
  <c r="AF205" i="95" s="1"/>
  <c r="AG205" i="95" a="1"/>
  <c r="AG205" i="95" s="1"/>
  <c r="AH205" i="95" a="1"/>
  <c r="AH205" i="95" s="1"/>
  <c r="AI205" i="95" a="1"/>
  <c r="AI205" i="95" s="1"/>
  <c r="AJ205" i="95" a="1"/>
  <c r="AJ205" i="95" s="1"/>
  <c r="AK205" i="95" a="1"/>
  <c r="AK205" i="95" s="1"/>
  <c r="AL205" i="95" a="1"/>
  <c r="AL205" i="95" s="1"/>
  <c r="AM205" i="95" a="1"/>
  <c r="AM205" i="95" s="1"/>
  <c r="AN205" i="95" a="1"/>
  <c r="AN205" i="95" s="1"/>
  <c r="AO205" i="95" a="1"/>
  <c r="AO205" i="95" s="1"/>
  <c r="AP205" i="95" a="1"/>
  <c r="AP205" i="95" s="1"/>
  <c r="AQ205" i="95" a="1"/>
  <c r="AQ205" i="95" s="1"/>
  <c r="AR205" i="95" a="1"/>
  <c r="AR205" i="95" s="1"/>
  <c r="AS205" i="95" a="1"/>
  <c r="AS205" i="95" s="1"/>
  <c r="AT205" i="95" a="1"/>
  <c r="AT205" i="95" s="1"/>
  <c r="AU205" i="95" a="1"/>
  <c r="AU205" i="95" s="1"/>
  <c r="AV205" i="95" a="1"/>
  <c r="AV205" i="95" s="1"/>
  <c r="AW205" i="95" a="1"/>
  <c r="AW205" i="95" s="1"/>
  <c r="AX205" i="95" a="1"/>
  <c r="AX205" i="95" s="1"/>
  <c r="AY205" i="95" a="1"/>
  <c r="AY205" i="95" s="1"/>
  <c r="AZ205" i="95" a="1"/>
  <c r="AZ205" i="95" s="1"/>
  <c r="BA205" i="95" a="1"/>
  <c r="BA205" i="95" s="1"/>
  <c r="BB205" i="95" a="1"/>
  <c r="BB205" i="95" s="1"/>
  <c r="BC205" i="95" a="1"/>
  <c r="BC205" i="95" s="1"/>
  <c r="BD205" i="95" a="1"/>
  <c r="BD205" i="95" s="1"/>
  <c r="BE205" i="95" a="1"/>
  <c r="BE205" i="95" s="1"/>
  <c r="BF205" i="95" a="1"/>
  <c r="BF205" i="95" s="1"/>
  <c r="BG205" i="95" a="1"/>
  <c r="BG205" i="95" s="1"/>
  <c r="BH205" i="95" a="1"/>
  <c r="BH205" i="95" s="1"/>
  <c r="BI205" i="95" a="1"/>
  <c r="BI205" i="95" s="1"/>
  <c r="BJ205" i="95" a="1"/>
  <c r="BJ205" i="95" s="1"/>
  <c r="BK205" i="95" a="1"/>
  <c r="BK205" i="95" s="1"/>
  <c r="BL205" i="95" a="1"/>
  <c r="BL205" i="95" s="1"/>
  <c r="BM205" i="95" a="1"/>
  <c r="BM205" i="95" s="1"/>
  <c r="BN205" i="95" a="1"/>
  <c r="BN205" i="95" s="1"/>
  <c r="BO205" i="95" a="1"/>
  <c r="BO205" i="95" s="1"/>
  <c r="BP205" i="95" a="1"/>
  <c r="BP205" i="95" s="1"/>
  <c r="BQ205" i="95" a="1"/>
  <c r="BQ205" i="95" s="1"/>
  <c r="BR205" i="95" a="1"/>
  <c r="BR205" i="95" s="1"/>
  <c r="BS205" i="95" a="1"/>
  <c r="BS205" i="95" s="1"/>
  <c r="BT205" i="95" a="1"/>
  <c r="BT205" i="95" s="1"/>
  <c r="BU205" i="95" a="1"/>
  <c r="BU205" i="95" s="1"/>
  <c r="BV205" i="95" a="1"/>
  <c r="BV205" i="95" s="1"/>
  <c r="BW205" i="95" a="1"/>
  <c r="BW205" i="95" s="1"/>
  <c r="BX205" i="95" a="1"/>
  <c r="BX205" i="95" s="1"/>
  <c r="BY205" i="95" a="1"/>
  <c r="BY205" i="95" s="1"/>
  <c r="BZ205" i="95" a="1"/>
  <c r="BZ205" i="95" s="1"/>
  <c r="CA205" i="95" a="1"/>
  <c r="CA205" i="95" s="1"/>
  <c r="CB205" i="95" a="1"/>
  <c r="CB205" i="95" s="1"/>
  <c r="CC205" i="95" a="1"/>
  <c r="CC205" i="95" s="1"/>
  <c r="CD205" i="95" a="1"/>
  <c r="CD205" i="95" s="1"/>
  <c r="CE205" i="95" a="1"/>
  <c r="CE205" i="95" s="1"/>
  <c r="CF205" i="95" a="1"/>
  <c r="CF205" i="95" s="1"/>
  <c r="CG205" i="95" a="1"/>
  <c r="CG205" i="95" s="1"/>
  <c r="CH205" i="95" a="1"/>
  <c r="CH205" i="95" s="1"/>
  <c r="CI205" i="95" a="1"/>
  <c r="CI205" i="95" s="1"/>
  <c r="CJ205" i="95" a="1"/>
  <c r="CJ205" i="95" s="1"/>
  <c r="CK205" i="95" a="1"/>
  <c r="CK205" i="95" s="1"/>
  <c r="CL205" i="95" a="1"/>
  <c r="CL205" i="95" s="1"/>
  <c r="CM205" i="95" a="1"/>
  <c r="CM205" i="95" s="1"/>
  <c r="CN205" i="95" a="1"/>
  <c r="CN205" i="95" s="1"/>
  <c r="CO205" i="95" a="1"/>
  <c r="CO205" i="95" s="1"/>
  <c r="CP205" i="95" a="1"/>
  <c r="CP205" i="95" s="1"/>
  <c r="CQ205" i="95" a="1"/>
  <c r="CQ205" i="95" s="1"/>
  <c r="CR205" i="95" a="1"/>
  <c r="CR205" i="95" s="1"/>
  <c r="CS205" i="95" a="1"/>
  <c r="CS205" i="95" s="1"/>
  <c r="CT205" i="95" a="1"/>
  <c r="CT205" i="95" s="1"/>
  <c r="CU205" i="95" a="1"/>
  <c r="CU205" i="95" s="1"/>
  <c r="CV205" i="95" a="1"/>
  <c r="CV205" i="95" s="1"/>
  <c r="CW205" i="95" a="1"/>
  <c r="CW205" i="95" s="1"/>
  <c r="CX205" i="95" a="1"/>
  <c r="CX205" i="95" s="1"/>
  <c r="CY205" i="95" a="1"/>
  <c r="CY205" i="95" s="1"/>
  <c r="E206" i="95" a="1"/>
  <c r="E206" i="95" s="1"/>
  <c r="F206" i="95" a="1"/>
  <c r="F206" i="95" s="1"/>
  <c r="G206" i="95" a="1"/>
  <c r="G206" i="95" s="1"/>
  <c r="H206" i="95" a="1"/>
  <c r="H206" i="95" s="1"/>
  <c r="I206" i="95" a="1"/>
  <c r="I206" i="95" s="1"/>
  <c r="J206" i="95" a="1"/>
  <c r="J206" i="95" s="1"/>
  <c r="K206" i="95" a="1"/>
  <c r="K206" i="95" s="1"/>
  <c r="L206" i="95" a="1"/>
  <c r="L206" i="95" s="1"/>
  <c r="M206" i="95" a="1"/>
  <c r="M206" i="95" s="1"/>
  <c r="N206" i="95" a="1"/>
  <c r="N206" i="95" s="1"/>
  <c r="O206" i="95" a="1"/>
  <c r="O206" i="95" s="1"/>
  <c r="P206" i="95" a="1"/>
  <c r="P206" i="95" s="1"/>
  <c r="Q206" i="95" a="1"/>
  <c r="Q206" i="95" s="1"/>
  <c r="R206" i="95" a="1"/>
  <c r="R206" i="95" s="1"/>
  <c r="S206" i="95" a="1"/>
  <c r="S206" i="95" s="1"/>
  <c r="T206" i="95" a="1"/>
  <c r="T206" i="95" s="1"/>
  <c r="U206" i="95" a="1"/>
  <c r="U206" i="95" s="1"/>
  <c r="V206" i="95" a="1"/>
  <c r="V206" i="95" s="1"/>
  <c r="W206" i="95" a="1"/>
  <c r="W206" i="95" s="1"/>
  <c r="X206" i="95" a="1"/>
  <c r="X206" i="95" s="1"/>
  <c r="Y206" i="95" a="1"/>
  <c r="Y206" i="95" s="1"/>
  <c r="Z206" i="95" a="1"/>
  <c r="Z206" i="95" s="1"/>
  <c r="AA206" i="95" a="1"/>
  <c r="AA206" i="95" s="1"/>
  <c r="AB206" i="95" a="1"/>
  <c r="AB206" i="95" s="1"/>
  <c r="AC206" i="95" a="1"/>
  <c r="AC206" i="95" s="1"/>
  <c r="AD206" i="95" a="1"/>
  <c r="AD206" i="95" s="1"/>
  <c r="AE206" i="95" a="1"/>
  <c r="AE206" i="95" s="1"/>
  <c r="AF206" i="95" a="1"/>
  <c r="AF206" i="95" s="1"/>
  <c r="AG206" i="95" a="1"/>
  <c r="AG206" i="95" s="1"/>
  <c r="AH206" i="95" a="1"/>
  <c r="AH206" i="95" s="1"/>
  <c r="AI206" i="95" a="1"/>
  <c r="AI206" i="95" s="1"/>
  <c r="AJ206" i="95" a="1"/>
  <c r="AJ206" i="95" s="1"/>
  <c r="AK206" i="95" a="1"/>
  <c r="AK206" i="95" s="1"/>
  <c r="AL206" i="95" a="1"/>
  <c r="AL206" i="95" s="1"/>
  <c r="AM206" i="95" a="1"/>
  <c r="AM206" i="95" s="1"/>
  <c r="AN206" i="95" a="1"/>
  <c r="AN206" i="95" s="1"/>
  <c r="AO206" i="95" a="1"/>
  <c r="AO206" i="95" s="1"/>
  <c r="AP206" i="95" a="1"/>
  <c r="AP206" i="95" s="1"/>
  <c r="AQ206" i="95" a="1"/>
  <c r="AQ206" i="95" s="1"/>
  <c r="AR206" i="95" a="1"/>
  <c r="AR206" i="95" s="1"/>
  <c r="AS206" i="95" a="1"/>
  <c r="AS206" i="95" s="1"/>
  <c r="AT206" i="95" a="1"/>
  <c r="AT206" i="95" s="1"/>
  <c r="AU206" i="95" a="1"/>
  <c r="AU206" i="95" s="1"/>
  <c r="AV206" i="95" a="1"/>
  <c r="AV206" i="95" s="1"/>
  <c r="AW206" i="95" a="1"/>
  <c r="AW206" i="95" s="1"/>
  <c r="AX206" i="95" a="1"/>
  <c r="AX206" i="95" s="1"/>
  <c r="AY206" i="95" a="1"/>
  <c r="AY206" i="95" s="1"/>
  <c r="AZ206" i="95" a="1"/>
  <c r="AZ206" i="95" s="1"/>
  <c r="BA206" i="95" a="1"/>
  <c r="BA206" i="95" s="1"/>
  <c r="BB206" i="95" a="1"/>
  <c r="BB206" i="95" s="1"/>
  <c r="BC206" i="95" a="1"/>
  <c r="BC206" i="95" s="1"/>
  <c r="BD206" i="95" a="1"/>
  <c r="BD206" i="95" s="1"/>
  <c r="BE206" i="95" a="1"/>
  <c r="BE206" i="95" s="1"/>
  <c r="BF206" i="95" a="1"/>
  <c r="BF206" i="95" s="1"/>
  <c r="BG206" i="95" a="1"/>
  <c r="BG206" i="95" s="1"/>
  <c r="BH206" i="95" a="1"/>
  <c r="BH206" i="95" s="1"/>
  <c r="BI206" i="95" a="1"/>
  <c r="BI206" i="95" s="1"/>
  <c r="BJ206" i="95" a="1"/>
  <c r="BJ206" i="95" s="1"/>
  <c r="BK206" i="95" a="1"/>
  <c r="BK206" i="95" s="1"/>
  <c r="BL206" i="95" a="1"/>
  <c r="BL206" i="95" s="1"/>
  <c r="BM206" i="95" a="1"/>
  <c r="BM206" i="95" s="1"/>
  <c r="BN206" i="95" a="1"/>
  <c r="BN206" i="95" s="1"/>
  <c r="BO206" i="95" a="1"/>
  <c r="BO206" i="95" s="1"/>
  <c r="BP206" i="95" a="1"/>
  <c r="BP206" i="95" s="1"/>
  <c r="BQ206" i="95" a="1"/>
  <c r="BQ206" i="95" s="1"/>
  <c r="BR206" i="95" a="1"/>
  <c r="BR206" i="95" s="1"/>
  <c r="BS206" i="95" a="1"/>
  <c r="BS206" i="95" s="1"/>
  <c r="BT206" i="95" a="1"/>
  <c r="BT206" i="95" s="1"/>
  <c r="BU206" i="95" a="1"/>
  <c r="BU206" i="95" s="1"/>
  <c r="BV206" i="95" a="1"/>
  <c r="BV206" i="95" s="1"/>
  <c r="BW206" i="95" a="1"/>
  <c r="BW206" i="95" s="1"/>
  <c r="BX206" i="95" a="1"/>
  <c r="BX206" i="95" s="1"/>
  <c r="BY206" i="95" a="1"/>
  <c r="BY206" i="95" s="1"/>
  <c r="BZ206" i="95" a="1"/>
  <c r="BZ206" i="95" s="1"/>
  <c r="CA206" i="95" a="1"/>
  <c r="CA206" i="95" s="1"/>
  <c r="CB206" i="95" a="1"/>
  <c r="CB206" i="95" s="1"/>
  <c r="CC206" i="95" a="1"/>
  <c r="CC206" i="95" s="1"/>
  <c r="CD206" i="95" a="1"/>
  <c r="CD206" i="95" s="1"/>
  <c r="CE206" i="95" a="1"/>
  <c r="CE206" i="95" s="1"/>
  <c r="CF206" i="95" a="1"/>
  <c r="CF206" i="95" s="1"/>
  <c r="CG206" i="95" a="1"/>
  <c r="CG206" i="95" s="1"/>
  <c r="CH206" i="95" a="1"/>
  <c r="CH206" i="95" s="1"/>
  <c r="CI206" i="95" a="1"/>
  <c r="CI206" i="95" s="1"/>
  <c r="CJ206" i="95" a="1"/>
  <c r="CJ206" i="95" s="1"/>
  <c r="CK206" i="95" a="1"/>
  <c r="CK206" i="95" s="1"/>
  <c r="CL206" i="95" a="1"/>
  <c r="CL206" i="95" s="1"/>
  <c r="CM206" i="95" a="1"/>
  <c r="CM206" i="95" s="1"/>
  <c r="CN206" i="95" a="1"/>
  <c r="CN206" i="95" s="1"/>
  <c r="CO206" i="95" a="1"/>
  <c r="CO206" i="95" s="1"/>
  <c r="CP206" i="95" a="1"/>
  <c r="CP206" i="95" s="1"/>
  <c r="CQ206" i="95" a="1"/>
  <c r="CQ206" i="95" s="1"/>
  <c r="CR206" i="95" a="1"/>
  <c r="CR206" i="95" s="1"/>
  <c r="CS206" i="95" a="1"/>
  <c r="CS206" i="95" s="1"/>
  <c r="CT206" i="95" a="1"/>
  <c r="CT206" i="95" s="1"/>
  <c r="CU206" i="95" a="1"/>
  <c r="CU206" i="95" s="1"/>
  <c r="CV206" i="95" a="1"/>
  <c r="CV206" i="95" s="1"/>
  <c r="CW206" i="95" a="1"/>
  <c r="CW206" i="95" s="1"/>
  <c r="CX206" i="95" a="1"/>
  <c r="CX206" i="95" s="1"/>
  <c r="CY206" i="95" a="1"/>
  <c r="CY206" i="95" s="1"/>
  <c r="E207" i="95" a="1"/>
  <c r="E207" i="95" s="1"/>
  <c r="F207" i="95" a="1"/>
  <c r="F207" i="95" s="1"/>
  <c r="G207" i="95" a="1"/>
  <c r="G207" i="95" s="1"/>
  <c r="H207" i="95" a="1"/>
  <c r="H207" i="95" s="1"/>
  <c r="I207" i="95" a="1"/>
  <c r="I207" i="95" s="1"/>
  <c r="J207" i="95" a="1"/>
  <c r="J207" i="95" s="1"/>
  <c r="K207" i="95" a="1"/>
  <c r="K207" i="95" s="1"/>
  <c r="L207" i="95" a="1"/>
  <c r="L207" i="95" s="1"/>
  <c r="M207" i="95" a="1"/>
  <c r="M207" i="95" s="1"/>
  <c r="N207" i="95" a="1"/>
  <c r="N207" i="95" s="1"/>
  <c r="O207" i="95" a="1"/>
  <c r="O207" i="95" s="1"/>
  <c r="P207" i="95" a="1"/>
  <c r="P207" i="95" s="1"/>
  <c r="Q207" i="95" a="1"/>
  <c r="Q207" i="95" s="1"/>
  <c r="R207" i="95" a="1"/>
  <c r="R207" i="95" s="1"/>
  <c r="S207" i="95" a="1"/>
  <c r="S207" i="95" s="1"/>
  <c r="T207" i="95" a="1"/>
  <c r="T207" i="95" s="1"/>
  <c r="U207" i="95" a="1"/>
  <c r="U207" i="95" s="1"/>
  <c r="V207" i="95" a="1"/>
  <c r="V207" i="95" s="1"/>
  <c r="W207" i="95" a="1"/>
  <c r="W207" i="95" s="1"/>
  <c r="X207" i="95" a="1"/>
  <c r="X207" i="95" s="1"/>
  <c r="Y207" i="95" a="1"/>
  <c r="Y207" i="95" s="1"/>
  <c r="Z207" i="95" a="1"/>
  <c r="Z207" i="95" s="1"/>
  <c r="AA207" i="95" a="1"/>
  <c r="AA207" i="95" s="1"/>
  <c r="AB207" i="95" a="1"/>
  <c r="AB207" i="95" s="1"/>
  <c r="AC207" i="95" a="1"/>
  <c r="AC207" i="95" s="1"/>
  <c r="AD207" i="95" a="1"/>
  <c r="AD207" i="95" s="1"/>
  <c r="AE207" i="95" a="1"/>
  <c r="AE207" i="95" s="1"/>
  <c r="AF207" i="95" a="1"/>
  <c r="AF207" i="95" s="1"/>
  <c r="AG207" i="95" a="1"/>
  <c r="AG207" i="95" s="1"/>
  <c r="AH207" i="95" a="1"/>
  <c r="AH207" i="95" s="1"/>
  <c r="AI207" i="95" a="1"/>
  <c r="AI207" i="95" s="1"/>
  <c r="AJ207" i="95" a="1"/>
  <c r="AJ207" i="95" s="1"/>
  <c r="AK207" i="95" a="1"/>
  <c r="AK207" i="95" s="1"/>
  <c r="AL207" i="95" a="1"/>
  <c r="AL207" i="95" s="1"/>
  <c r="AM207" i="95" a="1"/>
  <c r="AM207" i="95" s="1"/>
  <c r="AN207" i="95" a="1"/>
  <c r="AN207" i="95" s="1"/>
  <c r="AO207" i="95" a="1"/>
  <c r="AO207" i="95" s="1"/>
  <c r="AP207" i="95" a="1"/>
  <c r="AP207" i="95" s="1"/>
  <c r="AQ207" i="95" a="1"/>
  <c r="AQ207" i="95" s="1"/>
  <c r="AR207" i="95" a="1"/>
  <c r="AR207" i="95" s="1"/>
  <c r="AS207" i="95" a="1"/>
  <c r="AS207" i="95" s="1"/>
  <c r="AT207" i="95" a="1"/>
  <c r="AT207" i="95" s="1"/>
  <c r="AU207" i="95" a="1"/>
  <c r="AU207" i="95" s="1"/>
  <c r="AV207" i="95" a="1"/>
  <c r="AV207" i="95" s="1"/>
  <c r="AW207" i="95" a="1"/>
  <c r="AW207" i="95" s="1"/>
  <c r="AX207" i="95" a="1"/>
  <c r="AX207" i="95" s="1"/>
  <c r="AY207" i="95" a="1"/>
  <c r="AY207" i="95" s="1"/>
  <c r="AZ207" i="95" a="1"/>
  <c r="AZ207" i="95" s="1"/>
  <c r="BA207" i="95" a="1"/>
  <c r="BA207" i="95" s="1"/>
  <c r="BB207" i="95" a="1"/>
  <c r="BB207" i="95" s="1"/>
  <c r="BC207" i="95" a="1"/>
  <c r="BC207" i="95" s="1"/>
  <c r="BD207" i="95" a="1"/>
  <c r="BD207" i="95" s="1"/>
  <c r="BE207" i="95" a="1"/>
  <c r="BE207" i="95" s="1"/>
  <c r="BF207" i="95" a="1"/>
  <c r="BF207" i="95" s="1"/>
  <c r="BG207" i="95" a="1"/>
  <c r="BG207" i="95" s="1"/>
  <c r="BH207" i="95" a="1"/>
  <c r="BH207" i="95" s="1"/>
  <c r="BI207" i="95" a="1"/>
  <c r="BI207" i="95" s="1"/>
  <c r="BJ207" i="95" a="1"/>
  <c r="BJ207" i="95" s="1"/>
  <c r="BK207" i="95" a="1"/>
  <c r="BK207" i="95" s="1"/>
  <c r="BL207" i="95" a="1"/>
  <c r="BL207" i="95" s="1"/>
  <c r="BM207" i="95" a="1"/>
  <c r="BM207" i="95" s="1"/>
  <c r="BN207" i="95" a="1"/>
  <c r="BN207" i="95" s="1"/>
  <c r="BO207" i="95" a="1"/>
  <c r="BO207" i="95" s="1"/>
  <c r="BP207" i="95" a="1"/>
  <c r="BP207" i="95" s="1"/>
  <c r="BQ207" i="95" a="1"/>
  <c r="BQ207" i="95" s="1"/>
  <c r="BR207" i="95" a="1"/>
  <c r="BR207" i="95" s="1"/>
  <c r="BS207" i="95" a="1"/>
  <c r="BS207" i="95" s="1"/>
  <c r="BT207" i="95" a="1"/>
  <c r="BT207" i="95" s="1"/>
  <c r="BU207" i="95" a="1"/>
  <c r="BU207" i="95" s="1"/>
  <c r="BV207" i="95" a="1"/>
  <c r="BV207" i="95" s="1"/>
  <c r="BW207" i="95" a="1"/>
  <c r="BW207" i="95" s="1"/>
  <c r="BX207" i="95" a="1"/>
  <c r="BX207" i="95" s="1"/>
  <c r="BY207" i="95" a="1"/>
  <c r="BY207" i="95" s="1"/>
  <c r="BZ207" i="95" a="1"/>
  <c r="BZ207" i="95" s="1"/>
  <c r="CA207" i="95" a="1"/>
  <c r="CA207" i="95" s="1"/>
  <c r="CB207" i="95" a="1"/>
  <c r="CB207" i="95" s="1"/>
  <c r="CC207" i="95" a="1"/>
  <c r="CC207" i="95" s="1"/>
  <c r="CD207" i="95" a="1"/>
  <c r="CD207" i="95" s="1"/>
  <c r="CE207" i="95" a="1"/>
  <c r="CE207" i="95" s="1"/>
  <c r="CF207" i="95" a="1"/>
  <c r="CF207" i="95" s="1"/>
  <c r="CG207" i="95" a="1"/>
  <c r="CG207" i="95" s="1"/>
  <c r="CH207" i="95" a="1"/>
  <c r="CH207" i="95" s="1"/>
  <c r="CI207" i="95" a="1"/>
  <c r="CI207" i="95" s="1"/>
  <c r="CJ207" i="95" a="1"/>
  <c r="CJ207" i="95" s="1"/>
  <c r="CK207" i="95" a="1"/>
  <c r="CK207" i="95" s="1"/>
  <c r="CL207" i="95" a="1"/>
  <c r="CL207" i="95" s="1"/>
  <c r="CM207" i="95" a="1"/>
  <c r="CM207" i="95" s="1"/>
  <c r="CN207" i="95" a="1"/>
  <c r="CN207" i="95" s="1"/>
  <c r="CO207" i="95" a="1"/>
  <c r="CO207" i="95" s="1"/>
  <c r="CP207" i="95" a="1"/>
  <c r="CP207" i="95" s="1"/>
  <c r="CQ207" i="95" a="1"/>
  <c r="CQ207" i="95" s="1"/>
  <c r="CR207" i="95" a="1"/>
  <c r="CR207" i="95" s="1"/>
  <c r="CS207" i="95" a="1"/>
  <c r="CS207" i="95" s="1"/>
  <c r="CT207" i="95" a="1"/>
  <c r="CT207" i="95" s="1"/>
  <c r="CU207" i="95" a="1"/>
  <c r="CU207" i="95" s="1"/>
  <c r="CV207" i="95" a="1"/>
  <c r="CV207" i="95" s="1"/>
  <c r="CW207" i="95" a="1"/>
  <c r="CW207" i="95" s="1"/>
  <c r="CX207" i="95" a="1"/>
  <c r="CX207" i="95" s="1"/>
  <c r="CY207" i="95" a="1"/>
  <c r="CY207" i="95" s="1"/>
  <c r="E208" i="95" a="1"/>
  <c r="E208" i="95" s="1"/>
  <c r="F208" i="95" a="1"/>
  <c r="F208" i="95" s="1"/>
  <c r="G208" i="95" a="1"/>
  <c r="G208" i="95" s="1"/>
  <c r="H208" i="95" a="1"/>
  <c r="H208" i="95" s="1"/>
  <c r="I208" i="95" a="1"/>
  <c r="I208" i="95" s="1"/>
  <c r="J208" i="95" a="1"/>
  <c r="J208" i="95" s="1"/>
  <c r="K208" i="95" a="1"/>
  <c r="K208" i="95" s="1"/>
  <c r="L208" i="95" a="1"/>
  <c r="L208" i="95" s="1"/>
  <c r="M208" i="95" a="1"/>
  <c r="M208" i="95" s="1"/>
  <c r="N208" i="95" a="1"/>
  <c r="N208" i="95" s="1"/>
  <c r="O208" i="95" a="1"/>
  <c r="O208" i="95" s="1"/>
  <c r="P208" i="95" a="1"/>
  <c r="P208" i="95" s="1"/>
  <c r="Q208" i="95" a="1"/>
  <c r="Q208" i="95" s="1"/>
  <c r="R208" i="95" a="1"/>
  <c r="R208" i="95" s="1"/>
  <c r="S208" i="95" a="1"/>
  <c r="S208" i="95" s="1"/>
  <c r="T208" i="95" a="1"/>
  <c r="T208" i="95" s="1"/>
  <c r="U208" i="95" a="1"/>
  <c r="U208" i="95" s="1"/>
  <c r="V208" i="95" a="1"/>
  <c r="V208" i="95" s="1"/>
  <c r="W208" i="95" a="1"/>
  <c r="W208" i="95" s="1"/>
  <c r="X208" i="95" a="1"/>
  <c r="X208" i="95" s="1"/>
  <c r="Y208" i="95" a="1"/>
  <c r="Y208" i="95" s="1"/>
  <c r="Z208" i="95" a="1"/>
  <c r="Z208" i="95" s="1"/>
  <c r="AA208" i="95" a="1"/>
  <c r="AA208" i="95" s="1"/>
  <c r="AB208" i="95" a="1"/>
  <c r="AB208" i="95" s="1"/>
  <c r="AC208" i="95" a="1"/>
  <c r="AC208" i="95" s="1"/>
  <c r="AD208" i="95" a="1"/>
  <c r="AD208" i="95" s="1"/>
  <c r="AE208" i="95" a="1"/>
  <c r="AE208" i="95" s="1"/>
  <c r="AF208" i="95" a="1"/>
  <c r="AF208" i="95" s="1"/>
  <c r="AG208" i="95" a="1"/>
  <c r="AG208" i="95" s="1"/>
  <c r="AH208" i="95" a="1"/>
  <c r="AH208" i="95" s="1"/>
  <c r="AI208" i="95" a="1"/>
  <c r="AI208" i="95" s="1"/>
  <c r="AJ208" i="95" a="1"/>
  <c r="AJ208" i="95" s="1"/>
  <c r="AK208" i="95" a="1"/>
  <c r="AK208" i="95" s="1"/>
  <c r="AL208" i="95" a="1"/>
  <c r="AL208" i="95" s="1"/>
  <c r="AM208" i="95" a="1"/>
  <c r="AM208" i="95" s="1"/>
  <c r="AN208" i="95" a="1"/>
  <c r="AN208" i="95" s="1"/>
  <c r="AO208" i="95" a="1"/>
  <c r="AO208" i="95" s="1"/>
  <c r="AP208" i="95" a="1"/>
  <c r="AP208" i="95" s="1"/>
  <c r="AQ208" i="95" a="1"/>
  <c r="AQ208" i="95" s="1"/>
  <c r="AR208" i="95" a="1"/>
  <c r="AR208" i="95" s="1"/>
  <c r="AS208" i="95" a="1"/>
  <c r="AS208" i="95" s="1"/>
  <c r="AT208" i="95" a="1"/>
  <c r="AT208" i="95" s="1"/>
  <c r="AU208" i="95" a="1"/>
  <c r="AU208" i="95" s="1"/>
  <c r="AV208" i="95" a="1"/>
  <c r="AV208" i="95" s="1"/>
  <c r="AW208" i="95" a="1"/>
  <c r="AW208" i="95" s="1"/>
  <c r="AX208" i="95" a="1"/>
  <c r="AX208" i="95" s="1"/>
  <c r="AY208" i="95" a="1"/>
  <c r="AY208" i="95" s="1"/>
  <c r="AZ208" i="95" a="1"/>
  <c r="AZ208" i="95" s="1"/>
  <c r="BA208" i="95" a="1"/>
  <c r="BA208" i="95" s="1"/>
  <c r="BB208" i="95" a="1"/>
  <c r="BB208" i="95" s="1"/>
  <c r="BC208" i="95" a="1"/>
  <c r="BC208" i="95" s="1"/>
  <c r="BD208" i="95" a="1"/>
  <c r="BD208" i="95" s="1"/>
  <c r="BE208" i="95" a="1"/>
  <c r="BE208" i="95" s="1"/>
  <c r="BF208" i="95" a="1"/>
  <c r="BF208" i="95" s="1"/>
  <c r="BG208" i="95" a="1"/>
  <c r="BG208" i="95" s="1"/>
  <c r="BH208" i="95" a="1"/>
  <c r="BH208" i="95" s="1"/>
  <c r="BI208" i="95" a="1"/>
  <c r="BI208" i="95" s="1"/>
  <c r="BJ208" i="95" a="1"/>
  <c r="BJ208" i="95" s="1"/>
  <c r="BK208" i="95" a="1"/>
  <c r="BK208" i="95" s="1"/>
  <c r="BL208" i="95" a="1"/>
  <c r="BL208" i="95" s="1"/>
  <c r="BM208" i="95" a="1"/>
  <c r="BM208" i="95" s="1"/>
  <c r="BN208" i="95" a="1"/>
  <c r="BN208" i="95" s="1"/>
  <c r="BO208" i="95" a="1"/>
  <c r="BO208" i="95" s="1"/>
  <c r="BP208" i="95" a="1"/>
  <c r="BP208" i="95" s="1"/>
  <c r="BQ208" i="95" a="1"/>
  <c r="BQ208" i="95" s="1"/>
  <c r="BR208" i="95" a="1"/>
  <c r="BR208" i="95" s="1"/>
  <c r="BS208" i="95" a="1"/>
  <c r="BS208" i="95" s="1"/>
  <c r="BT208" i="95" a="1"/>
  <c r="BT208" i="95" s="1"/>
  <c r="BU208" i="95" a="1"/>
  <c r="BU208" i="95" s="1"/>
  <c r="BV208" i="95" a="1"/>
  <c r="BV208" i="95" s="1"/>
  <c r="BW208" i="95" a="1"/>
  <c r="BW208" i="95" s="1"/>
  <c r="BX208" i="95" a="1"/>
  <c r="BX208" i="95" s="1"/>
  <c r="BY208" i="95" a="1"/>
  <c r="BY208" i="95" s="1"/>
  <c r="BZ208" i="95" a="1"/>
  <c r="BZ208" i="95" s="1"/>
  <c r="CA208" i="95" a="1"/>
  <c r="CA208" i="95" s="1"/>
  <c r="CB208" i="95" a="1"/>
  <c r="CB208" i="95" s="1"/>
  <c r="CC208" i="95" a="1"/>
  <c r="CC208" i="95" s="1"/>
  <c r="CD208" i="95" a="1"/>
  <c r="CD208" i="95" s="1"/>
  <c r="CE208" i="95" a="1"/>
  <c r="CE208" i="95" s="1"/>
  <c r="CF208" i="95" a="1"/>
  <c r="CF208" i="95" s="1"/>
  <c r="CG208" i="95" a="1"/>
  <c r="CG208" i="95" s="1"/>
  <c r="CH208" i="95" a="1"/>
  <c r="CH208" i="95" s="1"/>
  <c r="CI208" i="95" a="1"/>
  <c r="CI208" i="95" s="1"/>
  <c r="CJ208" i="95" a="1"/>
  <c r="CJ208" i="95" s="1"/>
  <c r="CK208" i="95" a="1"/>
  <c r="CK208" i="95" s="1"/>
  <c r="CL208" i="95" a="1"/>
  <c r="CL208" i="95" s="1"/>
  <c r="CM208" i="95" a="1"/>
  <c r="CM208" i="95" s="1"/>
  <c r="CN208" i="95" a="1"/>
  <c r="CN208" i="95" s="1"/>
  <c r="CO208" i="95" a="1"/>
  <c r="CO208" i="95" s="1"/>
  <c r="CP208" i="95" a="1"/>
  <c r="CP208" i="95" s="1"/>
  <c r="CQ208" i="95" a="1"/>
  <c r="CQ208" i="95" s="1"/>
  <c r="CR208" i="95" a="1"/>
  <c r="CR208" i="95" s="1"/>
  <c r="CS208" i="95" a="1"/>
  <c r="CS208" i="95" s="1"/>
  <c r="CT208" i="95" a="1"/>
  <c r="CT208" i="95" s="1"/>
  <c r="CU208" i="95" a="1"/>
  <c r="CU208" i="95" s="1"/>
  <c r="CV208" i="95" a="1"/>
  <c r="CV208" i="95" s="1"/>
  <c r="CW208" i="95" a="1"/>
  <c r="CW208" i="95" s="1"/>
  <c r="CX208" i="95" a="1"/>
  <c r="CX208" i="95" s="1"/>
  <c r="CY208" i="95" a="1"/>
  <c r="CY208" i="95" s="1"/>
  <c r="E209" i="95" a="1"/>
  <c r="E209" i="95" s="1"/>
  <c r="F209" i="95" a="1"/>
  <c r="F209" i="95" s="1"/>
  <c r="G209" i="95" a="1"/>
  <c r="G209" i="95" s="1"/>
  <c r="H209" i="95" a="1"/>
  <c r="H209" i="95" s="1"/>
  <c r="I209" i="95" a="1"/>
  <c r="I209" i="95" s="1"/>
  <c r="J209" i="95" a="1"/>
  <c r="J209" i="95" s="1"/>
  <c r="K209" i="95" a="1"/>
  <c r="K209" i="95" s="1"/>
  <c r="L209" i="95" a="1"/>
  <c r="L209" i="95" s="1"/>
  <c r="M209" i="95" a="1"/>
  <c r="M209" i="95" s="1"/>
  <c r="N209" i="95" a="1"/>
  <c r="N209" i="95" s="1"/>
  <c r="O209" i="95" a="1"/>
  <c r="O209" i="95" s="1"/>
  <c r="P209" i="95" a="1"/>
  <c r="P209" i="95" s="1"/>
  <c r="Q209" i="95" a="1"/>
  <c r="Q209" i="95" s="1"/>
  <c r="R209" i="95" a="1"/>
  <c r="R209" i="95" s="1"/>
  <c r="S209" i="95" a="1"/>
  <c r="S209" i="95" s="1"/>
  <c r="T209" i="95" a="1"/>
  <c r="T209" i="95" s="1"/>
  <c r="U209" i="95" a="1"/>
  <c r="U209" i="95" s="1"/>
  <c r="V209" i="95" a="1"/>
  <c r="V209" i="95" s="1"/>
  <c r="W209" i="95" a="1"/>
  <c r="W209" i="95" s="1"/>
  <c r="X209" i="95" a="1"/>
  <c r="X209" i="95" s="1"/>
  <c r="Y209" i="95" a="1"/>
  <c r="Y209" i="95" s="1"/>
  <c r="Z209" i="95" a="1"/>
  <c r="Z209" i="95" s="1"/>
  <c r="AA209" i="95" a="1"/>
  <c r="AA209" i="95" s="1"/>
  <c r="AB209" i="95" a="1"/>
  <c r="AB209" i="95" s="1"/>
  <c r="AC209" i="95" a="1"/>
  <c r="AC209" i="95" s="1"/>
  <c r="AD209" i="95" a="1"/>
  <c r="AD209" i="95" s="1"/>
  <c r="AE209" i="95" a="1"/>
  <c r="AE209" i="95" s="1"/>
  <c r="AF209" i="95" a="1"/>
  <c r="AF209" i="95" s="1"/>
  <c r="AG209" i="95" a="1"/>
  <c r="AG209" i="95" s="1"/>
  <c r="AH209" i="95" a="1"/>
  <c r="AH209" i="95" s="1"/>
  <c r="AI209" i="95" a="1"/>
  <c r="AI209" i="95" s="1"/>
  <c r="AJ209" i="95" a="1"/>
  <c r="AJ209" i="95" s="1"/>
  <c r="AK209" i="95" a="1"/>
  <c r="AK209" i="95" s="1"/>
  <c r="AL209" i="95" a="1"/>
  <c r="AL209" i="95" s="1"/>
  <c r="AM209" i="95" a="1"/>
  <c r="AM209" i="95" s="1"/>
  <c r="AN209" i="95" a="1"/>
  <c r="AN209" i="95" s="1"/>
  <c r="AO209" i="95" a="1"/>
  <c r="AO209" i="95" s="1"/>
  <c r="AP209" i="95" a="1"/>
  <c r="AP209" i="95" s="1"/>
  <c r="AQ209" i="95" a="1"/>
  <c r="AQ209" i="95" s="1"/>
  <c r="AR209" i="95" a="1"/>
  <c r="AR209" i="95" s="1"/>
  <c r="AS209" i="95" a="1"/>
  <c r="AS209" i="95" s="1"/>
  <c r="AT209" i="95" a="1"/>
  <c r="AT209" i="95" s="1"/>
  <c r="AU209" i="95" a="1"/>
  <c r="AU209" i="95" s="1"/>
  <c r="AV209" i="95" a="1"/>
  <c r="AV209" i="95" s="1"/>
  <c r="AW209" i="95" a="1"/>
  <c r="AW209" i="95" s="1"/>
  <c r="AX209" i="95" a="1"/>
  <c r="AX209" i="95" s="1"/>
  <c r="AY209" i="95" a="1"/>
  <c r="AY209" i="95" s="1"/>
  <c r="AZ209" i="95" a="1"/>
  <c r="AZ209" i="95" s="1"/>
  <c r="BA209" i="95" a="1"/>
  <c r="BA209" i="95" s="1"/>
  <c r="BB209" i="95" a="1"/>
  <c r="BB209" i="95" s="1"/>
  <c r="BC209" i="95" a="1"/>
  <c r="BC209" i="95" s="1"/>
  <c r="BD209" i="95" a="1"/>
  <c r="BD209" i="95" s="1"/>
  <c r="BE209" i="95" a="1"/>
  <c r="BE209" i="95" s="1"/>
  <c r="BF209" i="95" a="1"/>
  <c r="BF209" i="95" s="1"/>
  <c r="BG209" i="95" a="1"/>
  <c r="BG209" i="95" s="1"/>
  <c r="BH209" i="95" a="1"/>
  <c r="BH209" i="95" s="1"/>
  <c r="BI209" i="95" a="1"/>
  <c r="BI209" i="95" s="1"/>
  <c r="BJ209" i="95" a="1"/>
  <c r="BJ209" i="95" s="1"/>
  <c r="BK209" i="95" a="1"/>
  <c r="BK209" i="95" s="1"/>
  <c r="BL209" i="95" a="1"/>
  <c r="BL209" i="95" s="1"/>
  <c r="BM209" i="95" a="1"/>
  <c r="BM209" i="95" s="1"/>
  <c r="BN209" i="95" a="1"/>
  <c r="BN209" i="95" s="1"/>
  <c r="BO209" i="95" a="1"/>
  <c r="BO209" i="95" s="1"/>
  <c r="BP209" i="95" a="1"/>
  <c r="BP209" i="95" s="1"/>
  <c r="BQ209" i="95" a="1"/>
  <c r="BQ209" i="95" s="1"/>
  <c r="BR209" i="95" a="1"/>
  <c r="BR209" i="95" s="1"/>
  <c r="BS209" i="95" a="1"/>
  <c r="BS209" i="95" s="1"/>
  <c r="BT209" i="95" a="1"/>
  <c r="BT209" i="95" s="1"/>
  <c r="BU209" i="95" a="1"/>
  <c r="BU209" i="95" s="1"/>
  <c r="BV209" i="95" a="1"/>
  <c r="BV209" i="95" s="1"/>
  <c r="BW209" i="95" a="1"/>
  <c r="BW209" i="95" s="1"/>
  <c r="BX209" i="95" a="1"/>
  <c r="BX209" i="95" s="1"/>
  <c r="BY209" i="95" a="1"/>
  <c r="BY209" i="95" s="1"/>
  <c r="BZ209" i="95" a="1"/>
  <c r="BZ209" i="95" s="1"/>
  <c r="CA209" i="95" a="1"/>
  <c r="CA209" i="95" s="1"/>
  <c r="CB209" i="95" a="1"/>
  <c r="CB209" i="95" s="1"/>
  <c r="CC209" i="95" a="1"/>
  <c r="CC209" i="95" s="1"/>
  <c r="CD209" i="95" a="1"/>
  <c r="CD209" i="95" s="1"/>
  <c r="CE209" i="95" a="1"/>
  <c r="CE209" i="95" s="1"/>
  <c r="CF209" i="95" a="1"/>
  <c r="CF209" i="95" s="1"/>
  <c r="CG209" i="95" a="1"/>
  <c r="CG209" i="95" s="1"/>
  <c r="CH209" i="95" a="1"/>
  <c r="CH209" i="95" s="1"/>
  <c r="CI209" i="95" a="1"/>
  <c r="CI209" i="95" s="1"/>
  <c r="CJ209" i="95" a="1"/>
  <c r="CJ209" i="95" s="1"/>
  <c r="CK209" i="95" a="1"/>
  <c r="CK209" i="95" s="1"/>
  <c r="CL209" i="95" a="1"/>
  <c r="CL209" i="95" s="1"/>
  <c r="CM209" i="95" a="1"/>
  <c r="CM209" i="95" s="1"/>
  <c r="CN209" i="95" a="1"/>
  <c r="CN209" i="95" s="1"/>
  <c r="CO209" i="95" a="1"/>
  <c r="CO209" i="95" s="1"/>
  <c r="CP209" i="95" a="1"/>
  <c r="CP209" i="95" s="1"/>
  <c r="CQ209" i="95" a="1"/>
  <c r="CQ209" i="95" s="1"/>
  <c r="CR209" i="95" a="1"/>
  <c r="CR209" i="95" s="1"/>
  <c r="CS209" i="95" a="1"/>
  <c r="CS209" i="95" s="1"/>
  <c r="CT209" i="95" a="1"/>
  <c r="CT209" i="95" s="1"/>
  <c r="CU209" i="95" a="1"/>
  <c r="CU209" i="95" s="1"/>
  <c r="CV209" i="95" a="1"/>
  <c r="CV209" i="95" s="1"/>
  <c r="CW209" i="95" a="1"/>
  <c r="CW209" i="95" s="1"/>
  <c r="CX209" i="95" a="1"/>
  <c r="CX209" i="95" s="1"/>
  <c r="CY209" i="95" a="1"/>
  <c r="CY209" i="95" s="1"/>
  <c r="E210" i="95" a="1"/>
  <c r="E210" i="95" s="1"/>
  <c r="F210" i="95" a="1"/>
  <c r="F210" i="95" s="1"/>
  <c r="G210" i="95" a="1"/>
  <c r="G210" i="95" s="1"/>
  <c r="H210" i="95" a="1"/>
  <c r="H210" i="95" s="1"/>
  <c r="I210" i="95" a="1"/>
  <c r="I210" i="95" s="1"/>
  <c r="J210" i="95" a="1"/>
  <c r="J210" i="95" s="1"/>
  <c r="K210" i="95" a="1"/>
  <c r="K210" i="95" s="1"/>
  <c r="L210" i="95" a="1"/>
  <c r="L210" i="95" s="1"/>
  <c r="M210" i="95" a="1"/>
  <c r="M210" i="95" s="1"/>
  <c r="N210" i="95" a="1"/>
  <c r="N210" i="95" s="1"/>
  <c r="O210" i="95" a="1"/>
  <c r="O210" i="95" s="1"/>
  <c r="P210" i="95" a="1"/>
  <c r="P210" i="95" s="1"/>
  <c r="Q210" i="95" a="1"/>
  <c r="Q210" i="95" s="1"/>
  <c r="R210" i="95" a="1"/>
  <c r="R210" i="95" s="1"/>
  <c r="S210" i="95" a="1"/>
  <c r="S210" i="95" s="1"/>
  <c r="T210" i="95" a="1"/>
  <c r="T210" i="95" s="1"/>
  <c r="U210" i="95" a="1"/>
  <c r="U210" i="95" s="1"/>
  <c r="V210" i="95" a="1"/>
  <c r="V210" i="95" s="1"/>
  <c r="W210" i="95" a="1"/>
  <c r="W210" i="95" s="1"/>
  <c r="X210" i="95" a="1"/>
  <c r="X210" i="95" s="1"/>
  <c r="Y210" i="95" a="1"/>
  <c r="Y210" i="95" s="1"/>
  <c r="Z210" i="95" a="1"/>
  <c r="Z210" i="95" s="1"/>
  <c r="AA210" i="95" a="1"/>
  <c r="AA210" i="95" s="1"/>
  <c r="AB210" i="95" a="1"/>
  <c r="AB210" i="95" s="1"/>
  <c r="AC210" i="95" a="1"/>
  <c r="AC210" i="95" s="1"/>
  <c r="AD210" i="95" a="1"/>
  <c r="AD210" i="95" s="1"/>
  <c r="AE210" i="95" a="1"/>
  <c r="AE210" i="95" s="1"/>
  <c r="AF210" i="95" a="1"/>
  <c r="AF210" i="95" s="1"/>
  <c r="AG210" i="95" a="1"/>
  <c r="AG210" i="95" s="1"/>
  <c r="AH210" i="95" a="1"/>
  <c r="AH210" i="95" s="1"/>
  <c r="AI210" i="95" a="1"/>
  <c r="AI210" i="95" s="1"/>
  <c r="AJ210" i="95" a="1"/>
  <c r="AJ210" i="95" s="1"/>
  <c r="AK210" i="95" a="1"/>
  <c r="AK210" i="95" s="1"/>
  <c r="AL210" i="95" a="1"/>
  <c r="AL210" i="95" s="1"/>
  <c r="AM210" i="95" a="1"/>
  <c r="AM210" i="95" s="1"/>
  <c r="AN210" i="95" a="1"/>
  <c r="AN210" i="95" s="1"/>
  <c r="AO210" i="95" a="1"/>
  <c r="AO210" i="95" s="1"/>
  <c r="AP210" i="95" a="1"/>
  <c r="AP210" i="95" s="1"/>
  <c r="AQ210" i="95" a="1"/>
  <c r="AQ210" i="95" s="1"/>
  <c r="AR210" i="95" a="1"/>
  <c r="AR210" i="95" s="1"/>
  <c r="AS210" i="95" a="1"/>
  <c r="AS210" i="95" s="1"/>
  <c r="AT210" i="95" a="1"/>
  <c r="AT210" i="95" s="1"/>
  <c r="AU210" i="95" a="1"/>
  <c r="AU210" i="95" s="1"/>
  <c r="AV210" i="95" a="1"/>
  <c r="AV210" i="95" s="1"/>
  <c r="AW210" i="95" a="1"/>
  <c r="AW210" i="95" s="1"/>
  <c r="AX210" i="95" a="1"/>
  <c r="AX210" i="95" s="1"/>
  <c r="AY210" i="95" a="1"/>
  <c r="AY210" i="95" s="1"/>
  <c r="AZ210" i="95" a="1"/>
  <c r="AZ210" i="95" s="1"/>
  <c r="BA210" i="95" a="1"/>
  <c r="BA210" i="95" s="1"/>
  <c r="BB210" i="95" a="1"/>
  <c r="BB210" i="95" s="1"/>
  <c r="BC210" i="95" a="1"/>
  <c r="BC210" i="95" s="1"/>
  <c r="BD210" i="95" a="1"/>
  <c r="BD210" i="95" s="1"/>
  <c r="BE210" i="95" a="1"/>
  <c r="BE210" i="95" s="1"/>
  <c r="BF210" i="95" a="1"/>
  <c r="BF210" i="95" s="1"/>
  <c r="BG210" i="95" a="1"/>
  <c r="BG210" i="95" s="1"/>
  <c r="BH210" i="95" a="1"/>
  <c r="BH210" i="95" s="1"/>
  <c r="BI210" i="95" a="1"/>
  <c r="BI210" i="95" s="1"/>
  <c r="BJ210" i="95" a="1"/>
  <c r="BJ210" i="95" s="1"/>
  <c r="BK210" i="95" a="1"/>
  <c r="BK210" i="95" s="1"/>
  <c r="BL210" i="95" a="1"/>
  <c r="BL210" i="95" s="1"/>
  <c r="BM210" i="95" a="1"/>
  <c r="BM210" i="95" s="1"/>
  <c r="BN210" i="95" a="1"/>
  <c r="BN210" i="95" s="1"/>
  <c r="BO210" i="95" a="1"/>
  <c r="BO210" i="95" s="1"/>
  <c r="BP210" i="95" a="1"/>
  <c r="BP210" i="95" s="1"/>
  <c r="BQ210" i="95" a="1"/>
  <c r="BQ210" i="95" s="1"/>
  <c r="BR210" i="95" a="1"/>
  <c r="BR210" i="95" s="1"/>
  <c r="BS210" i="95" a="1"/>
  <c r="BS210" i="95" s="1"/>
  <c r="BT210" i="95" a="1"/>
  <c r="BT210" i="95" s="1"/>
  <c r="BU210" i="95" a="1"/>
  <c r="BU210" i="95" s="1"/>
  <c r="BV210" i="95" a="1"/>
  <c r="BV210" i="95" s="1"/>
  <c r="BW210" i="95" a="1"/>
  <c r="BW210" i="95" s="1"/>
  <c r="BX210" i="95" a="1"/>
  <c r="BX210" i="95" s="1"/>
  <c r="BY210" i="95" a="1"/>
  <c r="BY210" i="95" s="1"/>
  <c r="BZ210" i="95" a="1"/>
  <c r="BZ210" i="95" s="1"/>
  <c r="CA210" i="95" a="1"/>
  <c r="CA210" i="95" s="1"/>
  <c r="CB210" i="95" a="1"/>
  <c r="CB210" i="95" s="1"/>
  <c r="CC210" i="95" a="1"/>
  <c r="CC210" i="95" s="1"/>
  <c r="CD210" i="95" a="1"/>
  <c r="CD210" i="95" s="1"/>
  <c r="CE210" i="95" a="1"/>
  <c r="CE210" i="95" s="1"/>
  <c r="CF210" i="95" a="1"/>
  <c r="CF210" i="95" s="1"/>
  <c r="CG210" i="95" a="1"/>
  <c r="CG210" i="95" s="1"/>
  <c r="CH210" i="95" a="1"/>
  <c r="CH210" i="95" s="1"/>
  <c r="CI210" i="95" a="1"/>
  <c r="CI210" i="95" s="1"/>
  <c r="CJ210" i="95" a="1"/>
  <c r="CJ210" i="95" s="1"/>
  <c r="CK210" i="95" a="1"/>
  <c r="CK210" i="95" s="1"/>
  <c r="CL210" i="95" a="1"/>
  <c r="CL210" i="95" s="1"/>
  <c r="CM210" i="95" a="1"/>
  <c r="CM210" i="95" s="1"/>
  <c r="CN210" i="95" a="1"/>
  <c r="CN210" i="95" s="1"/>
  <c r="CO210" i="95" a="1"/>
  <c r="CO210" i="95" s="1"/>
  <c r="CP210" i="95" a="1"/>
  <c r="CP210" i="95" s="1"/>
  <c r="CQ210" i="95" a="1"/>
  <c r="CQ210" i="95" s="1"/>
  <c r="CR210" i="95" a="1"/>
  <c r="CR210" i="95" s="1"/>
  <c r="CS210" i="95" a="1"/>
  <c r="CS210" i="95" s="1"/>
  <c r="CT210" i="95" a="1"/>
  <c r="CT210" i="95" s="1"/>
  <c r="CU210" i="95" a="1"/>
  <c r="CU210" i="95" s="1"/>
  <c r="CV210" i="95" a="1"/>
  <c r="CV210" i="95" s="1"/>
  <c r="CW210" i="95" a="1"/>
  <c r="CW210" i="95" s="1"/>
  <c r="CX210" i="95" a="1"/>
  <c r="CX210" i="95" s="1"/>
  <c r="CY210" i="95" a="1"/>
  <c r="CY210" i="95" s="1"/>
  <c r="E211" i="95" a="1"/>
  <c r="E211" i="95" s="1"/>
  <c r="F211" i="95" a="1"/>
  <c r="F211" i="95" s="1"/>
  <c r="G211" i="95" a="1"/>
  <c r="G211" i="95" s="1"/>
  <c r="H211" i="95" a="1"/>
  <c r="H211" i="95" s="1"/>
  <c r="I211" i="95" a="1"/>
  <c r="I211" i="95" s="1"/>
  <c r="J211" i="95" a="1"/>
  <c r="J211" i="95" s="1"/>
  <c r="K211" i="95" a="1"/>
  <c r="K211" i="95" s="1"/>
  <c r="L211" i="95" a="1"/>
  <c r="L211" i="95" s="1"/>
  <c r="M211" i="95" a="1"/>
  <c r="M211" i="95" s="1"/>
  <c r="N211" i="95" a="1"/>
  <c r="N211" i="95" s="1"/>
  <c r="O211" i="95" a="1"/>
  <c r="O211" i="95" s="1"/>
  <c r="P211" i="95" a="1"/>
  <c r="P211" i="95" s="1"/>
  <c r="Q211" i="95" a="1"/>
  <c r="Q211" i="95" s="1"/>
  <c r="R211" i="95" a="1"/>
  <c r="R211" i="95" s="1"/>
  <c r="S211" i="95" a="1"/>
  <c r="S211" i="95" s="1"/>
  <c r="T211" i="95" a="1"/>
  <c r="T211" i="95" s="1"/>
  <c r="U211" i="95" a="1"/>
  <c r="U211" i="95" s="1"/>
  <c r="V211" i="95" a="1"/>
  <c r="V211" i="95" s="1"/>
  <c r="W211" i="95" a="1"/>
  <c r="W211" i="95" s="1"/>
  <c r="X211" i="95" a="1"/>
  <c r="X211" i="95" s="1"/>
  <c r="Y211" i="95" a="1"/>
  <c r="Y211" i="95" s="1"/>
  <c r="Z211" i="95" a="1"/>
  <c r="Z211" i="95" s="1"/>
  <c r="AA211" i="95" a="1"/>
  <c r="AA211" i="95" s="1"/>
  <c r="AB211" i="95" a="1"/>
  <c r="AB211" i="95" s="1"/>
  <c r="AC211" i="95" a="1"/>
  <c r="AC211" i="95" s="1"/>
  <c r="AD211" i="95" a="1"/>
  <c r="AD211" i="95" s="1"/>
  <c r="AE211" i="95" a="1"/>
  <c r="AE211" i="95" s="1"/>
  <c r="AF211" i="95" a="1"/>
  <c r="AF211" i="95" s="1"/>
  <c r="AG211" i="95" a="1"/>
  <c r="AG211" i="95" s="1"/>
  <c r="AH211" i="95" a="1"/>
  <c r="AH211" i="95" s="1"/>
  <c r="AI211" i="95" a="1"/>
  <c r="AI211" i="95" s="1"/>
  <c r="AJ211" i="95" a="1"/>
  <c r="AJ211" i="95" s="1"/>
  <c r="AK211" i="95" a="1"/>
  <c r="AK211" i="95" s="1"/>
  <c r="AL211" i="95" a="1"/>
  <c r="AL211" i="95" s="1"/>
  <c r="AM211" i="95" a="1"/>
  <c r="AM211" i="95" s="1"/>
  <c r="AN211" i="95" a="1"/>
  <c r="AN211" i="95" s="1"/>
  <c r="AO211" i="95" a="1"/>
  <c r="AO211" i="95" s="1"/>
  <c r="AP211" i="95" a="1"/>
  <c r="AP211" i="95" s="1"/>
  <c r="AQ211" i="95" a="1"/>
  <c r="AQ211" i="95" s="1"/>
  <c r="AR211" i="95" a="1"/>
  <c r="AR211" i="95" s="1"/>
  <c r="AS211" i="95" a="1"/>
  <c r="AS211" i="95" s="1"/>
  <c r="AT211" i="95" a="1"/>
  <c r="AT211" i="95" s="1"/>
  <c r="AU211" i="95" a="1"/>
  <c r="AU211" i="95" s="1"/>
  <c r="AV211" i="95" a="1"/>
  <c r="AV211" i="95" s="1"/>
  <c r="AW211" i="95" a="1"/>
  <c r="AW211" i="95" s="1"/>
  <c r="AX211" i="95" a="1"/>
  <c r="AX211" i="95" s="1"/>
  <c r="AY211" i="95" a="1"/>
  <c r="AY211" i="95" s="1"/>
  <c r="AZ211" i="95" a="1"/>
  <c r="AZ211" i="95" s="1"/>
  <c r="BA211" i="95" a="1"/>
  <c r="BA211" i="95" s="1"/>
  <c r="BB211" i="95" a="1"/>
  <c r="BB211" i="95" s="1"/>
  <c r="BC211" i="95" a="1"/>
  <c r="BC211" i="95" s="1"/>
  <c r="BD211" i="95" a="1"/>
  <c r="BD211" i="95" s="1"/>
  <c r="BE211" i="95" a="1"/>
  <c r="BE211" i="95" s="1"/>
  <c r="BF211" i="95" a="1"/>
  <c r="BF211" i="95" s="1"/>
  <c r="BG211" i="95" a="1"/>
  <c r="BG211" i="95" s="1"/>
  <c r="BH211" i="95" a="1"/>
  <c r="BH211" i="95" s="1"/>
  <c r="BI211" i="95" a="1"/>
  <c r="BI211" i="95" s="1"/>
  <c r="BJ211" i="95" a="1"/>
  <c r="BJ211" i="95" s="1"/>
  <c r="BK211" i="95" a="1"/>
  <c r="BK211" i="95" s="1"/>
  <c r="BL211" i="95" a="1"/>
  <c r="BL211" i="95" s="1"/>
  <c r="BM211" i="95" a="1"/>
  <c r="BM211" i="95" s="1"/>
  <c r="BN211" i="95" a="1"/>
  <c r="BN211" i="95" s="1"/>
  <c r="BO211" i="95" a="1"/>
  <c r="BO211" i="95" s="1"/>
  <c r="BP211" i="95" a="1"/>
  <c r="BP211" i="95" s="1"/>
  <c r="BQ211" i="95" a="1"/>
  <c r="BQ211" i="95" s="1"/>
  <c r="BR211" i="95" a="1"/>
  <c r="BR211" i="95" s="1"/>
  <c r="BS211" i="95" a="1"/>
  <c r="BS211" i="95" s="1"/>
  <c r="BT211" i="95" a="1"/>
  <c r="BT211" i="95" s="1"/>
  <c r="BU211" i="95" a="1"/>
  <c r="BU211" i="95" s="1"/>
  <c r="BV211" i="95" a="1"/>
  <c r="BV211" i="95" s="1"/>
  <c r="BW211" i="95" a="1"/>
  <c r="BW211" i="95" s="1"/>
  <c r="BX211" i="95" a="1"/>
  <c r="BX211" i="95" s="1"/>
  <c r="BY211" i="95" a="1"/>
  <c r="BY211" i="95" s="1"/>
  <c r="BZ211" i="95" a="1"/>
  <c r="BZ211" i="95" s="1"/>
  <c r="CA211" i="95" a="1"/>
  <c r="CA211" i="95" s="1"/>
  <c r="CB211" i="95" a="1"/>
  <c r="CB211" i="95" s="1"/>
  <c r="CC211" i="95" a="1"/>
  <c r="CC211" i="95" s="1"/>
  <c r="CD211" i="95" a="1"/>
  <c r="CD211" i="95" s="1"/>
  <c r="CE211" i="95" a="1"/>
  <c r="CE211" i="95" s="1"/>
  <c r="CF211" i="95" a="1"/>
  <c r="CF211" i="95" s="1"/>
  <c r="CG211" i="95" a="1"/>
  <c r="CG211" i="95" s="1"/>
  <c r="CH211" i="95" a="1"/>
  <c r="CH211" i="95" s="1"/>
  <c r="CI211" i="95" a="1"/>
  <c r="CI211" i="95" s="1"/>
  <c r="CJ211" i="95" a="1"/>
  <c r="CJ211" i="95" s="1"/>
  <c r="CK211" i="95" a="1"/>
  <c r="CK211" i="95" s="1"/>
  <c r="CL211" i="95" a="1"/>
  <c r="CL211" i="95" s="1"/>
  <c r="CM211" i="95" a="1"/>
  <c r="CM211" i="95" s="1"/>
  <c r="CN211" i="95" a="1"/>
  <c r="CN211" i="95" s="1"/>
  <c r="CO211" i="95" a="1"/>
  <c r="CO211" i="95" s="1"/>
  <c r="CP211" i="95" a="1"/>
  <c r="CP211" i="95" s="1"/>
  <c r="CQ211" i="95" a="1"/>
  <c r="CQ211" i="95" s="1"/>
  <c r="CR211" i="95" a="1"/>
  <c r="CR211" i="95" s="1"/>
  <c r="CS211" i="95" a="1"/>
  <c r="CS211" i="95" s="1"/>
  <c r="CT211" i="95" a="1"/>
  <c r="CT211" i="95" s="1"/>
  <c r="CU211" i="95" a="1"/>
  <c r="CU211" i="95" s="1"/>
  <c r="CV211" i="95" a="1"/>
  <c r="CV211" i="95" s="1"/>
  <c r="CW211" i="95" a="1"/>
  <c r="CW211" i="95" s="1"/>
  <c r="CX211" i="95" a="1"/>
  <c r="CX211" i="95" s="1"/>
  <c r="CY211" i="95" a="1"/>
  <c r="CY211" i="95" s="1"/>
  <c r="E212" i="95" a="1"/>
  <c r="E212" i="95" s="1"/>
  <c r="F212" i="95" a="1"/>
  <c r="F212" i="95" s="1"/>
  <c r="G212" i="95" a="1"/>
  <c r="G212" i="95" s="1"/>
  <c r="H212" i="95" a="1"/>
  <c r="H212" i="95" s="1"/>
  <c r="I212" i="95" a="1"/>
  <c r="I212" i="95" s="1"/>
  <c r="J212" i="95" a="1"/>
  <c r="J212" i="95" s="1"/>
  <c r="K212" i="95" a="1"/>
  <c r="K212" i="95" s="1"/>
  <c r="L212" i="95" a="1"/>
  <c r="L212" i="95" s="1"/>
  <c r="M212" i="95" a="1"/>
  <c r="M212" i="95" s="1"/>
  <c r="N212" i="95" a="1"/>
  <c r="N212" i="95" s="1"/>
  <c r="O212" i="95" a="1"/>
  <c r="O212" i="95" s="1"/>
  <c r="P212" i="95" a="1"/>
  <c r="P212" i="95" s="1"/>
  <c r="Q212" i="95" a="1"/>
  <c r="Q212" i="95" s="1"/>
  <c r="R212" i="95" a="1"/>
  <c r="R212" i="95" s="1"/>
  <c r="S212" i="95" a="1"/>
  <c r="S212" i="95" s="1"/>
  <c r="T212" i="95" a="1"/>
  <c r="T212" i="95" s="1"/>
  <c r="U212" i="95" a="1"/>
  <c r="U212" i="95" s="1"/>
  <c r="V212" i="95" a="1"/>
  <c r="V212" i="95" s="1"/>
  <c r="W212" i="95" a="1"/>
  <c r="W212" i="95" s="1"/>
  <c r="X212" i="95" a="1"/>
  <c r="X212" i="95" s="1"/>
  <c r="Y212" i="95" a="1"/>
  <c r="Y212" i="95" s="1"/>
  <c r="Z212" i="95" a="1"/>
  <c r="Z212" i="95" s="1"/>
  <c r="AA212" i="95" a="1"/>
  <c r="AA212" i="95" s="1"/>
  <c r="AB212" i="95" a="1"/>
  <c r="AB212" i="95" s="1"/>
  <c r="AC212" i="95" a="1"/>
  <c r="AC212" i="95" s="1"/>
  <c r="AD212" i="95" a="1"/>
  <c r="AD212" i="95" s="1"/>
  <c r="AE212" i="95" a="1"/>
  <c r="AE212" i="95" s="1"/>
  <c r="AF212" i="95" a="1"/>
  <c r="AF212" i="95" s="1"/>
  <c r="AG212" i="95" a="1"/>
  <c r="AG212" i="95" s="1"/>
  <c r="AH212" i="95" a="1"/>
  <c r="AH212" i="95" s="1"/>
  <c r="AI212" i="95" a="1"/>
  <c r="AI212" i="95" s="1"/>
  <c r="AJ212" i="95" a="1"/>
  <c r="AJ212" i="95" s="1"/>
  <c r="AK212" i="95" a="1"/>
  <c r="AK212" i="95" s="1"/>
  <c r="AL212" i="95" a="1"/>
  <c r="AL212" i="95" s="1"/>
  <c r="AM212" i="95" a="1"/>
  <c r="AM212" i="95" s="1"/>
  <c r="AN212" i="95" a="1"/>
  <c r="AN212" i="95" s="1"/>
  <c r="AO212" i="95" a="1"/>
  <c r="AO212" i="95" s="1"/>
  <c r="AP212" i="95" a="1"/>
  <c r="AP212" i="95" s="1"/>
  <c r="AQ212" i="95" a="1"/>
  <c r="AQ212" i="95" s="1"/>
  <c r="AR212" i="95" a="1"/>
  <c r="AR212" i="95" s="1"/>
  <c r="AS212" i="95" a="1"/>
  <c r="AS212" i="95" s="1"/>
  <c r="AT212" i="95" a="1"/>
  <c r="AT212" i="95" s="1"/>
  <c r="AU212" i="95" a="1"/>
  <c r="AU212" i="95" s="1"/>
  <c r="AV212" i="95" a="1"/>
  <c r="AV212" i="95" s="1"/>
  <c r="AW212" i="95" a="1"/>
  <c r="AW212" i="95" s="1"/>
  <c r="AX212" i="95" a="1"/>
  <c r="AX212" i="95" s="1"/>
  <c r="AY212" i="95" a="1"/>
  <c r="AY212" i="95" s="1"/>
  <c r="AZ212" i="95" a="1"/>
  <c r="AZ212" i="95" s="1"/>
  <c r="BA212" i="95" a="1"/>
  <c r="BA212" i="95" s="1"/>
  <c r="BB212" i="95" a="1"/>
  <c r="BB212" i="95" s="1"/>
  <c r="BC212" i="95" a="1"/>
  <c r="BC212" i="95" s="1"/>
  <c r="BD212" i="95" a="1"/>
  <c r="BD212" i="95" s="1"/>
  <c r="BE212" i="95" a="1"/>
  <c r="BE212" i="95" s="1"/>
  <c r="BF212" i="95" a="1"/>
  <c r="BF212" i="95" s="1"/>
  <c r="BG212" i="95" a="1"/>
  <c r="BG212" i="95" s="1"/>
  <c r="BH212" i="95" a="1"/>
  <c r="BH212" i="95" s="1"/>
  <c r="BI212" i="95" a="1"/>
  <c r="BI212" i="95" s="1"/>
  <c r="BJ212" i="95" a="1"/>
  <c r="BJ212" i="95" s="1"/>
  <c r="BK212" i="95" a="1"/>
  <c r="BK212" i="95" s="1"/>
  <c r="BL212" i="95" a="1"/>
  <c r="BL212" i="95" s="1"/>
  <c r="BM212" i="95" a="1"/>
  <c r="BM212" i="95" s="1"/>
  <c r="BN212" i="95" a="1"/>
  <c r="BN212" i="95" s="1"/>
  <c r="BO212" i="95" a="1"/>
  <c r="BO212" i="95" s="1"/>
  <c r="BP212" i="95" a="1"/>
  <c r="BP212" i="95" s="1"/>
  <c r="BQ212" i="95" a="1"/>
  <c r="BQ212" i="95" s="1"/>
  <c r="BR212" i="95" a="1"/>
  <c r="BR212" i="95" s="1"/>
  <c r="BS212" i="95" a="1"/>
  <c r="BS212" i="95" s="1"/>
  <c r="BT212" i="95" a="1"/>
  <c r="BT212" i="95" s="1"/>
  <c r="BU212" i="95" a="1"/>
  <c r="BU212" i="95" s="1"/>
  <c r="BV212" i="95" a="1"/>
  <c r="BV212" i="95" s="1"/>
  <c r="BW212" i="95" a="1"/>
  <c r="BW212" i="95" s="1"/>
  <c r="BX212" i="95" a="1"/>
  <c r="BX212" i="95" s="1"/>
  <c r="BY212" i="95" a="1"/>
  <c r="BY212" i="95" s="1"/>
  <c r="BZ212" i="95" a="1"/>
  <c r="BZ212" i="95" s="1"/>
  <c r="CA212" i="95" a="1"/>
  <c r="CA212" i="95" s="1"/>
  <c r="CB212" i="95" a="1"/>
  <c r="CB212" i="95" s="1"/>
  <c r="CC212" i="95" a="1"/>
  <c r="CC212" i="95" s="1"/>
  <c r="CD212" i="95" a="1"/>
  <c r="CD212" i="95" s="1"/>
  <c r="CE212" i="95" a="1"/>
  <c r="CE212" i="95" s="1"/>
  <c r="CF212" i="95" a="1"/>
  <c r="CF212" i="95" s="1"/>
  <c r="CG212" i="95" a="1"/>
  <c r="CG212" i="95" s="1"/>
  <c r="CH212" i="95" a="1"/>
  <c r="CH212" i="95" s="1"/>
  <c r="CI212" i="95" a="1"/>
  <c r="CI212" i="95" s="1"/>
  <c r="CJ212" i="95" a="1"/>
  <c r="CJ212" i="95" s="1"/>
  <c r="CK212" i="95" a="1"/>
  <c r="CK212" i="95" s="1"/>
  <c r="CL212" i="95" a="1"/>
  <c r="CL212" i="95" s="1"/>
  <c r="CM212" i="95" a="1"/>
  <c r="CM212" i="95" s="1"/>
  <c r="CN212" i="95" a="1"/>
  <c r="CN212" i="95" s="1"/>
  <c r="CO212" i="95" a="1"/>
  <c r="CO212" i="95" s="1"/>
  <c r="CP212" i="95" a="1"/>
  <c r="CP212" i="95" s="1"/>
  <c r="CQ212" i="95" a="1"/>
  <c r="CQ212" i="95" s="1"/>
  <c r="CR212" i="95" a="1"/>
  <c r="CR212" i="95" s="1"/>
  <c r="CS212" i="95" a="1"/>
  <c r="CS212" i="95" s="1"/>
  <c r="CT212" i="95" a="1"/>
  <c r="CT212" i="95" s="1"/>
  <c r="CU212" i="95" a="1"/>
  <c r="CU212" i="95" s="1"/>
  <c r="CV212" i="95" a="1"/>
  <c r="CV212" i="95" s="1"/>
  <c r="CW212" i="95" a="1"/>
  <c r="CW212" i="95" s="1"/>
  <c r="CX212" i="95" a="1"/>
  <c r="CX212" i="95" s="1"/>
  <c r="CY212" i="95" a="1"/>
  <c r="CY212" i="95" s="1"/>
  <c r="D4" i="95" a="1"/>
  <c r="D4" i="95" s="1"/>
  <c r="D5" i="95" a="1"/>
  <c r="D5" i="95" s="1"/>
  <c r="D6" i="95" a="1"/>
  <c r="D6" i="95" s="1"/>
  <c r="D7" i="95" a="1"/>
  <c r="D7" i="95" s="1"/>
  <c r="D8" i="95" a="1"/>
  <c r="D8" i="95" s="1"/>
  <c r="D9" i="95" a="1"/>
  <c r="D9" i="95" s="1"/>
  <c r="D10" i="95" a="1"/>
  <c r="D10" i="95" s="1"/>
  <c r="D11" i="95" a="1"/>
  <c r="D11" i="95" s="1"/>
  <c r="D12" i="95" a="1"/>
  <c r="D12" i="95" s="1"/>
  <c r="D13" i="95" a="1"/>
  <c r="D13" i="95" s="1"/>
  <c r="D14" i="95" a="1"/>
  <c r="D14" i="95" s="1"/>
  <c r="D15" i="95" a="1"/>
  <c r="D15" i="95" s="1"/>
  <c r="D16" i="95" a="1"/>
  <c r="D16" i="95" s="1"/>
  <c r="D17" i="95" a="1"/>
  <c r="D17" i="95" s="1"/>
  <c r="D18" i="95" a="1"/>
  <c r="D18" i="95" s="1"/>
  <c r="D19" i="95" a="1"/>
  <c r="D19" i="95" s="1"/>
  <c r="D20" i="95" a="1"/>
  <c r="D20" i="95" s="1"/>
  <c r="D21" i="95" a="1"/>
  <c r="D21" i="95" s="1"/>
  <c r="D22" i="95" a="1"/>
  <c r="D22" i="95" s="1"/>
  <c r="D23" i="95" a="1"/>
  <c r="D23" i="95" s="1"/>
  <c r="D24" i="95" a="1"/>
  <c r="D24" i="95" s="1"/>
  <c r="D25" i="95" a="1"/>
  <c r="D25" i="95" s="1"/>
  <c r="D26" i="95" a="1"/>
  <c r="D26" i="95" s="1"/>
  <c r="D27" i="95" a="1"/>
  <c r="D27" i="95" s="1"/>
  <c r="D28" i="95" a="1"/>
  <c r="D28" i="95" s="1"/>
  <c r="D29" i="95" a="1"/>
  <c r="D29" i="95" s="1"/>
  <c r="D30" i="95" a="1"/>
  <c r="D30" i="95" s="1"/>
  <c r="D31" i="95" a="1"/>
  <c r="D31" i="95" s="1"/>
  <c r="D32" i="95" a="1"/>
  <c r="D32" i="95" s="1"/>
  <c r="D33" i="95" a="1"/>
  <c r="D33" i="95" s="1"/>
  <c r="D34" i="95" a="1"/>
  <c r="D34" i="95" s="1"/>
  <c r="D35" i="95" a="1"/>
  <c r="D35" i="95" s="1"/>
  <c r="D36" i="95" a="1"/>
  <c r="D36" i="95" s="1"/>
  <c r="D37" i="95" a="1"/>
  <c r="D37" i="95" s="1"/>
  <c r="D38" i="95" a="1"/>
  <c r="D38" i="95" s="1"/>
  <c r="D39" i="95" a="1"/>
  <c r="D39" i="95" s="1"/>
  <c r="D40" i="95" a="1"/>
  <c r="D40" i="95" s="1"/>
  <c r="D41" i="95" a="1"/>
  <c r="D41" i="95" s="1"/>
  <c r="D42" i="95" a="1"/>
  <c r="D42" i="95" s="1"/>
  <c r="D43" i="95" a="1"/>
  <c r="D43" i="95" s="1"/>
  <c r="D44" i="95" a="1"/>
  <c r="D44" i="95" s="1"/>
  <c r="D45" i="95" a="1"/>
  <c r="D45" i="95" s="1"/>
  <c r="D46" i="95" a="1"/>
  <c r="D46" i="95" s="1"/>
  <c r="D47" i="95" a="1"/>
  <c r="D47" i="95" s="1"/>
  <c r="D48" i="95" a="1"/>
  <c r="D48" i="95" s="1"/>
  <c r="D49" i="95" a="1"/>
  <c r="D49" i="95" s="1"/>
  <c r="D50" i="95" a="1"/>
  <c r="D50" i="95" s="1"/>
  <c r="D51" i="95" a="1"/>
  <c r="D51" i="95" s="1"/>
  <c r="D52" i="95" a="1"/>
  <c r="D52" i="95" s="1"/>
  <c r="D53" i="95" a="1"/>
  <c r="D53" i="95" s="1"/>
  <c r="D54" i="95" a="1"/>
  <c r="D54" i="95" s="1"/>
  <c r="D55" i="95" a="1"/>
  <c r="D55" i="95" s="1"/>
  <c r="D56" i="95" a="1"/>
  <c r="D56" i="95" s="1"/>
  <c r="D57" i="95" a="1"/>
  <c r="D57" i="95" s="1"/>
  <c r="D58" i="95" a="1"/>
  <c r="D58" i="95" s="1"/>
  <c r="D59" i="95" a="1"/>
  <c r="D59" i="95" s="1"/>
  <c r="D60" i="95" a="1"/>
  <c r="D60" i="95" s="1"/>
  <c r="D61" i="95" a="1"/>
  <c r="D61" i="95" s="1"/>
  <c r="D62" i="95" a="1"/>
  <c r="D62" i="95" s="1"/>
  <c r="D63" i="95" a="1"/>
  <c r="D63" i="95" s="1"/>
  <c r="D64" i="95" a="1"/>
  <c r="D64" i="95" s="1"/>
  <c r="D65" i="95" a="1"/>
  <c r="D65" i="95" s="1"/>
  <c r="D66" i="95" a="1"/>
  <c r="D66" i="95" s="1"/>
  <c r="D67" i="95" a="1"/>
  <c r="D67" i="95" s="1"/>
  <c r="D68" i="95" a="1"/>
  <c r="D68" i="95" s="1"/>
  <c r="D69" i="95" a="1"/>
  <c r="D69" i="95" s="1"/>
  <c r="D70" i="95" a="1"/>
  <c r="D70" i="95" s="1"/>
  <c r="D71" i="95" a="1"/>
  <c r="D71" i="95" s="1"/>
  <c r="D72" i="95" a="1"/>
  <c r="D72" i="95" s="1"/>
  <c r="D73" i="95" a="1"/>
  <c r="D73" i="95" s="1"/>
  <c r="D74" i="95" a="1"/>
  <c r="D74" i="95" s="1"/>
  <c r="D75" i="95" a="1"/>
  <c r="D75" i="95" s="1"/>
  <c r="D76" i="95" a="1"/>
  <c r="D76" i="95" s="1"/>
  <c r="D77" i="95" a="1"/>
  <c r="D77" i="95" s="1"/>
  <c r="D78" i="95" a="1"/>
  <c r="D78" i="95" s="1"/>
  <c r="D79" i="95" a="1"/>
  <c r="D79" i="95" s="1"/>
  <c r="D80" i="95" a="1"/>
  <c r="D80" i="95" s="1"/>
  <c r="D81" i="95" a="1"/>
  <c r="D81" i="95" s="1"/>
  <c r="D82" i="95" a="1"/>
  <c r="D82" i="95" s="1"/>
  <c r="D83" i="95" a="1"/>
  <c r="D83" i="95" s="1"/>
  <c r="D84" i="95" a="1"/>
  <c r="D84" i="95" s="1"/>
  <c r="D85" i="95" a="1"/>
  <c r="D85" i="95" s="1"/>
  <c r="D86" i="95" a="1"/>
  <c r="D86" i="95" s="1"/>
  <c r="D87" i="95" a="1"/>
  <c r="D87" i="95" s="1"/>
  <c r="D88" i="95" a="1"/>
  <c r="D88" i="95" s="1"/>
  <c r="D89" i="95" a="1"/>
  <c r="D89" i="95" s="1"/>
  <c r="D90" i="95" a="1"/>
  <c r="D90" i="95" s="1"/>
  <c r="D91" i="95" a="1"/>
  <c r="D91" i="95" s="1"/>
  <c r="D92" i="95" a="1"/>
  <c r="D92" i="95" s="1"/>
  <c r="D93" i="95" a="1"/>
  <c r="D93" i="95" s="1"/>
  <c r="D94" i="95" a="1"/>
  <c r="D94" i="95" s="1"/>
  <c r="D95" i="95" a="1"/>
  <c r="D95" i="95" s="1"/>
  <c r="D96" i="95" a="1"/>
  <c r="D96" i="95" s="1"/>
  <c r="D97" i="95" a="1"/>
  <c r="D97" i="95" s="1"/>
  <c r="D98" i="95" a="1"/>
  <c r="D98" i="95" s="1"/>
  <c r="D99" i="95" a="1"/>
  <c r="D99" i="95" s="1"/>
  <c r="D100" i="95" a="1"/>
  <c r="D100" i="95" s="1"/>
  <c r="D101" i="95" a="1"/>
  <c r="D101" i="95" s="1"/>
  <c r="D102" i="95" a="1"/>
  <c r="D102" i="95" s="1"/>
  <c r="D103" i="95" a="1"/>
  <c r="D103" i="95" s="1"/>
  <c r="D104" i="95" a="1"/>
  <c r="D104" i="95" s="1"/>
  <c r="D105" i="95" a="1"/>
  <c r="D105" i="95" s="1"/>
  <c r="D106" i="95" a="1"/>
  <c r="D106" i="95" s="1"/>
  <c r="D107" i="95" a="1"/>
  <c r="D107" i="95" s="1"/>
  <c r="D108" i="95" a="1"/>
  <c r="D108" i="95" s="1"/>
  <c r="D109" i="95" a="1"/>
  <c r="D109" i="95" s="1"/>
  <c r="D110" i="95" a="1"/>
  <c r="D110" i="95" s="1"/>
  <c r="D111" i="95" a="1"/>
  <c r="D111" i="95" s="1"/>
  <c r="D112" i="95" a="1"/>
  <c r="D112" i="95" s="1"/>
  <c r="D113" i="95" a="1"/>
  <c r="D113" i="95" s="1"/>
  <c r="D114" i="95" a="1"/>
  <c r="D114" i="95" s="1"/>
  <c r="D115" i="95" a="1"/>
  <c r="D115" i="95" s="1"/>
  <c r="D116" i="95" a="1"/>
  <c r="D116" i="95" s="1"/>
  <c r="D117" i="95" a="1"/>
  <c r="D117" i="95" s="1"/>
  <c r="D118" i="95" a="1"/>
  <c r="D118" i="95" s="1"/>
  <c r="D119" i="95" a="1"/>
  <c r="D119" i="95" s="1"/>
  <c r="D120" i="95" a="1"/>
  <c r="D120" i="95" s="1"/>
  <c r="D121" i="95" a="1"/>
  <c r="D121" i="95" s="1"/>
  <c r="D122" i="95" a="1"/>
  <c r="D122" i="95" s="1"/>
  <c r="D123" i="95" a="1"/>
  <c r="D123" i="95" s="1"/>
  <c r="D124" i="95" a="1"/>
  <c r="D124" i="95" s="1"/>
  <c r="D125" i="95" a="1"/>
  <c r="D125" i="95" s="1"/>
  <c r="D126" i="95" a="1"/>
  <c r="D126" i="95" s="1"/>
  <c r="D127" i="95" a="1"/>
  <c r="D127" i="95" s="1"/>
  <c r="D128" i="95" a="1"/>
  <c r="D128" i="95" s="1"/>
  <c r="D129" i="95" a="1"/>
  <c r="D129" i="95" s="1"/>
  <c r="D130" i="95" a="1"/>
  <c r="D130" i="95" s="1"/>
  <c r="D131" i="95" a="1"/>
  <c r="D131" i="95" s="1"/>
  <c r="D132" i="95" a="1"/>
  <c r="D132" i="95" s="1"/>
  <c r="D133" i="95" a="1"/>
  <c r="D133" i="95" s="1"/>
  <c r="D134" i="95" a="1"/>
  <c r="D134" i="95" s="1"/>
  <c r="D135" i="95" a="1"/>
  <c r="D135" i="95" s="1"/>
  <c r="D136" i="95" a="1"/>
  <c r="D136" i="95" s="1"/>
  <c r="D137" i="95" a="1"/>
  <c r="D137" i="95" s="1"/>
  <c r="D138" i="95" a="1"/>
  <c r="D138" i="95" s="1"/>
  <c r="D139" i="95" a="1"/>
  <c r="D139" i="95" s="1"/>
  <c r="D140" i="95" a="1"/>
  <c r="D140" i="95" s="1"/>
  <c r="D141" i="95" a="1"/>
  <c r="D141" i="95" s="1"/>
  <c r="D142" i="95" a="1"/>
  <c r="D142" i="95" s="1"/>
  <c r="D143" i="95" a="1"/>
  <c r="D143" i="95" s="1"/>
  <c r="D144" i="95" a="1"/>
  <c r="D144" i="95" s="1"/>
  <c r="D145" i="95" a="1"/>
  <c r="D145" i="95" s="1"/>
  <c r="D146" i="95" a="1"/>
  <c r="D146" i="95" s="1"/>
  <c r="D147" i="95" a="1"/>
  <c r="D147" i="95" s="1"/>
  <c r="D148" i="95" a="1"/>
  <c r="D148" i="95" s="1"/>
  <c r="D149" i="95" a="1"/>
  <c r="D149" i="95" s="1"/>
  <c r="D150" i="95" a="1"/>
  <c r="D150" i="95" s="1"/>
  <c r="D151" i="95" a="1"/>
  <c r="D151" i="95" s="1"/>
  <c r="D152" i="95" a="1"/>
  <c r="D152" i="95" s="1"/>
  <c r="D153" i="95" a="1"/>
  <c r="D153" i="95" s="1"/>
  <c r="D154" i="95" a="1"/>
  <c r="D154" i="95" s="1"/>
  <c r="D155" i="95" a="1"/>
  <c r="D155" i="95" s="1"/>
  <c r="D156" i="95" a="1"/>
  <c r="D156" i="95" s="1"/>
  <c r="D157" i="95" a="1"/>
  <c r="D157" i="95" s="1"/>
  <c r="D158" i="95" a="1"/>
  <c r="D158" i="95" s="1"/>
  <c r="D159" i="95" a="1"/>
  <c r="D159" i="95" s="1"/>
  <c r="D160" i="95" a="1"/>
  <c r="D160" i="95" s="1"/>
  <c r="D161" i="95" a="1"/>
  <c r="D161" i="95" s="1"/>
  <c r="D162" i="95" a="1"/>
  <c r="D162" i="95" s="1"/>
  <c r="D163" i="95" a="1"/>
  <c r="D163" i="95" s="1"/>
  <c r="D164" i="95" a="1"/>
  <c r="D164" i="95" s="1"/>
  <c r="D165" i="95" a="1"/>
  <c r="D165" i="95" s="1"/>
  <c r="D166" i="95" a="1"/>
  <c r="D166" i="95" s="1"/>
  <c r="D167" i="95" a="1"/>
  <c r="D167" i="95" s="1"/>
  <c r="D168" i="95" a="1"/>
  <c r="D168" i="95" s="1"/>
  <c r="D169" i="95" a="1"/>
  <c r="D169" i="95" s="1"/>
  <c r="D170" i="95" a="1"/>
  <c r="D170" i="95" s="1"/>
  <c r="D171" i="95" a="1"/>
  <c r="D171" i="95" s="1"/>
  <c r="D172" i="95" a="1"/>
  <c r="D172" i="95" s="1"/>
  <c r="D173" i="95" a="1"/>
  <c r="D173" i="95" s="1"/>
  <c r="D174" i="95" a="1"/>
  <c r="D174" i="95" s="1"/>
  <c r="D175" i="95" a="1"/>
  <c r="D175" i="95" s="1"/>
  <c r="D176" i="95" a="1"/>
  <c r="D176" i="95" s="1"/>
  <c r="D177" i="95" a="1"/>
  <c r="D177" i="95" s="1"/>
  <c r="D178" i="95" a="1"/>
  <c r="D178" i="95" s="1"/>
  <c r="D179" i="95" a="1"/>
  <c r="D179" i="95" s="1"/>
  <c r="D180" i="95" a="1"/>
  <c r="D180" i="95" s="1"/>
  <c r="D181" i="95" a="1"/>
  <c r="D181" i="95" s="1"/>
  <c r="D182" i="95" a="1"/>
  <c r="D182" i="95" s="1"/>
  <c r="D183" i="95" a="1"/>
  <c r="D183" i="95" s="1"/>
  <c r="D184" i="95" a="1"/>
  <c r="D184" i="95" s="1"/>
  <c r="D185" i="95" a="1"/>
  <c r="D185" i="95" s="1"/>
  <c r="D186" i="95" a="1"/>
  <c r="D186" i="95" s="1"/>
  <c r="D187" i="95" a="1"/>
  <c r="D187" i="95" s="1"/>
  <c r="D188" i="95" a="1"/>
  <c r="D188" i="95" s="1"/>
  <c r="D189" i="95" a="1"/>
  <c r="D189" i="95" s="1"/>
  <c r="D190" i="95" a="1"/>
  <c r="D190" i="95" s="1"/>
  <c r="D191" i="95" a="1"/>
  <c r="D191" i="95" s="1"/>
  <c r="D192" i="95" a="1"/>
  <c r="D192" i="95" s="1"/>
  <c r="D193" i="95" a="1"/>
  <c r="D193" i="95" s="1"/>
  <c r="D194" i="95" a="1"/>
  <c r="D194" i="95" s="1"/>
  <c r="D195" i="95" a="1"/>
  <c r="D195" i="95" s="1"/>
  <c r="D196" i="95" a="1"/>
  <c r="D196" i="95" s="1"/>
  <c r="D197" i="95" a="1"/>
  <c r="D197" i="95" s="1"/>
  <c r="D198" i="95" a="1"/>
  <c r="D198" i="95" s="1"/>
  <c r="D199" i="95" a="1"/>
  <c r="D199" i="95" s="1"/>
  <c r="D200" i="95" a="1"/>
  <c r="D200" i="95" s="1"/>
  <c r="D201" i="95" a="1"/>
  <c r="D201" i="95" s="1"/>
  <c r="D202" i="95" a="1"/>
  <c r="D202" i="95" s="1"/>
  <c r="D203" i="95" a="1"/>
  <c r="D203" i="95" s="1"/>
  <c r="D204" i="95" a="1"/>
  <c r="D204" i="95" s="1"/>
  <c r="D205" i="95" a="1"/>
  <c r="D205" i="95" s="1"/>
  <c r="D206" i="95" a="1"/>
  <c r="D206" i="95" s="1"/>
  <c r="D207" i="95" a="1"/>
  <c r="D207" i="95" s="1"/>
  <c r="D208" i="95" a="1"/>
  <c r="D208" i="95" s="1"/>
  <c r="D209" i="95" a="1"/>
  <c r="D209" i="95" s="1"/>
  <c r="D210" i="95" a="1"/>
  <c r="D210" i="95" s="1"/>
  <c r="D211" i="95" a="1"/>
  <c r="D211" i="95" s="1"/>
  <c r="D212" i="95" a="1"/>
  <c r="D212" i="95" s="1"/>
  <c r="D3" i="95" a="1"/>
  <c r="D3" i="95" s="1"/>
  <c r="L214" i="28"/>
  <c r="B4" i="94" l="1"/>
  <c r="H7" i="92"/>
  <c r="B73" i="28"/>
  <c r="H30" i="92" l="1"/>
  <c r="H28" i="92"/>
  <c r="H26" i="92"/>
  <c r="H20" i="92"/>
  <c r="G20" i="92"/>
  <c r="H17" i="92"/>
  <c r="G17" i="92"/>
  <c r="H14" i="92"/>
  <c r="G14" i="92"/>
  <c r="H11" i="92"/>
  <c r="G11" i="92"/>
  <c r="H10" i="92"/>
  <c r="G10" i="92"/>
  <c r="H9" i="92"/>
  <c r="G9" i="92"/>
  <c r="H8" i="92"/>
  <c r="G8" i="92"/>
  <c r="G7" i="92"/>
  <c r="E4" i="92"/>
  <c r="C4" i="92"/>
  <c r="B4" i="92"/>
  <c r="E147" i="28" l="1"/>
  <c r="E146" i="28"/>
  <c r="B44" i="91"/>
  <c r="B42" i="91"/>
  <c r="B40" i="91"/>
  <c r="L194" i="28" l="1"/>
  <c r="E183" i="28" l="1"/>
  <c r="L183" i="28" s="1"/>
  <c r="A183" i="28"/>
  <c r="C183" i="28"/>
  <c r="B72" i="28"/>
  <c r="B67" i="28"/>
  <c r="B68" i="28"/>
  <c r="B69" i="28"/>
  <c r="B70" i="28"/>
  <c r="C72" i="28"/>
  <c r="C70" i="28"/>
  <c r="C68" i="28"/>
  <c r="C69" i="28"/>
  <c r="C67" i="28"/>
  <c r="E72" i="28" l="1"/>
  <c r="A72" i="28"/>
  <c r="E70" i="28"/>
  <c r="E68" i="28"/>
  <c r="E69" i="28"/>
  <c r="A70" i="28"/>
  <c r="A68" i="28"/>
  <c r="A69" i="28"/>
  <c r="E67" i="28"/>
  <c r="A67" i="28"/>
  <c r="L70" i="28" l="1"/>
  <c r="L69" i="28"/>
  <c r="L68" i="28"/>
  <c r="L67" i="28"/>
  <c r="L72" i="28"/>
  <c r="D33" i="91" l="1"/>
  <c r="D32" i="91"/>
  <c r="D21" i="91"/>
  <c r="D20" i="91"/>
  <c r="D12" i="91"/>
  <c r="D11" i="91"/>
  <c r="E182" i="28" l="1"/>
  <c r="E181" i="28"/>
  <c r="E142" i="28"/>
  <c r="E213" i="28"/>
  <c r="C213" i="28"/>
  <c r="E113" i="28"/>
  <c r="E112" i="28"/>
  <c r="E176" i="28"/>
  <c r="E175" i="28"/>
  <c r="E174" i="28"/>
  <c r="C174" i="28"/>
  <c r="C175" i="28"/>
  <c r="C176" i="28"/>
  <c r="A174" i="28"/>
  <c r="A175" i="28"/>
  <c r="A176" i="28"/>
  <c r="E186" i="28"/>
  <c r="E185" i="28"/>
  <c r="E184" i="28"/>
  <c r="E180" i="28"/>
  <c r="E173" i="28"/>
  <c r="E172" i="28"/>
  <c r="L172" i="28" s="1"/>
  <c r="E179" i="28"/>
  <c r="E171" i="28"/>
  <c r="E170" i="28"/>
  <c r="C186" i="28"/>
  <c r="A186" i="28"/>
  <c r="C185" i="28"/>
  <c r="A185" i="28"/>
  <c r="C180" i="28"/>
  <c r="C181" i="28"/>
  <c r="C182" i="28"/>
  <c r="C184" i="28"/>
  <c r="A181" i="28"/>
  <c r="A182" i="28"/>
  <c r="A184" i="28"/>
  <c r="A180" i="28"/>
  <c r="C172" i="28"/>
  <c r="C173" i="28"/>
  <c r="A172" i="28"/>
  <c r="A173" i="28"/>
  <c r="C179" i="28"/>
  <c r="A179" i="28"/>
  <c r="C171" i="28"/>
  <c r="A171" i="28"/>
  <c r="C170" i="28"/>
  <c r="A170" i="28"/>
  <c r="A115" i="28"/>
  <c r="C115" i="28"/>
  <c r="A112" i="28"/>
  <c r="C112" i="28"/>
  <c r="A113" i="28"/>
  <c r="C113" i="28"/>
  <c r="A114" i="28"/>
  <c r="C114" i="28"/>
  <c r="E101" i="28"/>
  <c r="A101" i="28"/>
  <c r="B101" i="28"/>
  <c r="C101" i="28"/>
  <c r="E52" i="28"/>
  <c r="B52" i="28"/>
  <c r="C52" i="28"/>
  <c r="A52" i="28"/>
  <c r="L37" i="88"/>
  <c r="L113" i="28" l="1"/>
  <c r="L114" i="28"/>
  <c r="L185" i="28"/>
  <c r="E35" i="88" s="1"/>
  <c r="L52" i="28"/>
  <c r="L175" i="28"/>
  <c r="L176" i="28"/>
  <c r="E32" i="88" s="1"/>
  <c r="G32" i="88" s="1"/>
  <c r="L101" i="28"/>
  <c r="L173" i="28"/>
  <c r="L112" i="28"/>
  <c r="L174" i="28"/>
  <c r="E29" i="88" s="1"/>
  <c r="L115" i="28"/>
  <c r="C4" i="88" l="1"/>
  <c r="G29" i="88"/>
  <c r="G35" i="88"/>
  <c r="E210" i="28" l="1"/>
  <c r="E211" i="28"/>
  <c r="N14" i="88" l="1"/>
  <c r="CT296" i="82"/>
  <c r="CT295" i="82" s="1"/>
  <c r="CU296" i="82"/>
  <c r="CU295" i="82" s="1"/>
  <c r="CV296" i="82"/>
  <c r="CV295" i="82" s="1"/>
  <c r="CW296" i="82"/>
  <c r="CW295" i="82" s="1"/>
  <c r="CX296" i="82"/>
  <c r="CX295" i="82" s="1"/>
  <c r="CY296" i="82"/>
  <c r="CY295" i="82" s="1"/>
  <c r="E296" i="82"/>
  <c r="E295" i="82" s="1"/>
  <c r="F296" i="82"/>
  <c r="F295" i="82" s="1"/>
  <c r="G296" i="82"/>
  <c r="G295" i="82" s="1"/>
  <c r="H296" i="82"/>
  <c r="H295" i="82" s="1"/>
  <c r="I296" i="82"/>
  <c r="I295" i="82" s="1"/>
  <c r="J296" i="82"/>
  <c r="J295" i="82" s="1"/>
  <c r="K296" i="82"/>
  <c r="K295" i="82" s="1"/>
  <c r="L296" i="82"/>
  <c r="L295" i="82" s="1"/>
  <c r="M296" i="82"/>
  <c r="M295" i="82" s="1"/>
  <c r="N296" i="82"/>
  <c r="N295" i="82" s="1"/>
  <c r="O296" i="82"/>
  <c r="O295" i="82" s="1"/>
  <c r="P296" i="82"/>
  <c r="P295" i="82" s="1"/>
  <c r="Q296" i="82"/>
  <c r="Q295" i="82" s="1"/>
  <c r="R296" i="82"/>
  <c r="R295" i="82" s="1"/>
  <c r="S296" i="82"/>
  <c r="S295" i="82" s="1"/>
  <c r="T296" i="82"/>
  <c r="T295" i="82" s="1"/>
  <c r="U296" i="82"/>
  <c r="U295" i="82" s="1"/>
  <c r="V296" i="82"/>
  <c r="V295" i="82" s="1"/>
  <c r="W296" i="82"/>
  <c r="W295" i="82" s="1"/>
  <c r="X296" i="82"/>
  <c r="X295" i="82" s="1"/>
  <c r="Y296" i="82"/>
  <c r="Y295" i="82" s="1"/>
  <c r="Z296" i="82"/>
  <c r="Z295" i="82" s="1"/>
  <c r="AA296" i="82"/>
  <c r="AA295" i="82" s="1"/>
  <c r="AB296" i="82"/>
  <c r="AB295" i="82" s="1"/>
  <c r="AC296" i="82"/>
  <c r="AC295" i="82" s="1"/>
  <c r="AD296" i="82"/>
  <c r="AD295" i="82" s="1"/>
  <c r="AE296" i="82"/>
  <c r="AE295" i="82" s="1"/>
  <c r="AF296" i="82"/>
  <c r="AF295" i="82" s="1"/>
  <c r="AG296" i="82"/>
  <c r="AG295" i="82" s="1"/>
  <c r="AH296" i="82"/>
  <c r="AH295" i="82" s="1"/>
  <c r="AI296" i="82"/>
  <c r="AI295" i="82" s="1"/>
  <c r="AJ296" i="82"/>
  <c r="AJ295" i="82" s="1"/>
  <c r="AK296" i="82"/>
  <c r="AK295" i="82" s="1"/>
  <c r="AL296" i="82"/>
  <c r="AL295" i="82" s="1"/>
  <c r="AM296" i="82"/>
  <c r="AM295" i="82" s="1"/>
  <c r="AN296" i="82"/>
  <c r="AN295" i="82" s="1"/>
  <c r="AO296" i="82"/>
  <c r="AO295" i="82" s="1"/>
  <c r="AP296" i="82"/>
  <c r="AP295" i="82" s="1"/>
  <c r="AQ296" i="82"/>
  <c r="AQ295" i="82" s="1"/>
  <c r="AR296" i="82"/>
  <c r="AR295" i="82" s="1"/>
  <c r="AS296" i="82"/>
  <c r="AS295" i="82" s="1"/>
  <c r="AT296" i="82"/>
  <c r="AT295" i="82" s="1"/>
  <c r="AU296" i="82"/>
  <c r="AU295" i="82" s="1"/>
  <c r="AV296" i="82"/>
  <c r="AV295" i="82" s="1"/>
  <c r="AW296" i="82"/>
  <c r="AW295" i="82" s="1"/>
  <c r="AX296" i="82"/>
  <c r="AX295" i="82" s="1"/>
  <c r="AY296" i="82"/>
  <c r="AY295" i="82" s="1"/>
  <c r="AZ296" i="82"/>
  <c r="AZ295" i="82" s="1"/>
  <c r="BA296" i="82"/>
  <c r="BA295" i="82" s="1"/>
  <c r="BB296" i="82"/>
  <c r="BB295" i="82" s="1"/>
  <c r="BC296" i="82"/>
  <c r="BC295" i="82" s="1"/>
  <c r="BD296" i="82"/>
  <c r="BD295" i="82" s="1"/>
  <c r="BE296" i="82"/>
  <c r="BE295" i="82" s="1"/>
  <c r="BF296" i="82"/>
  <c r="BF295" i="82" s="1"/>
  <c r="BG296" i="82"/>
  <c r="BG295" i="82" s="1"/>
  <c r="BH296" i="82"/>
  <c r="BH295" i="82" s="1"/>
  <c r="BI296" i="82"/>
  <c r="BI295" i="82" s="1"/>
  <c r="BJ296" i="82"/>
  <c r="BJ295" i="82" s="1"/>
  <c r="BK296" i="82"/>
  <c r="BK295" i="82" s="1"/>
  <c r="BL296" i="82"/>
  <c r="BL295" i="82" s="1"/>
  <c r="BM296" i="82"/>
  <c r="BM295" i="82" s="1"/>
  <c r="BN296" i="82"/>
  <c r="BN295" i="82" s="1"/>
  <c r="BO296" i="82"/>
  <c r="BO295" i="82" s="1"/>
  <c r="BP296" i="82"/>
  <c r="BP295" i="82" s="1"/>
  <c r="BQ296" i="82"/>
  <c r="BQ295" i="82" s="1"/>
  <c r="BR296" i="82"/>
  <c r="BR295" i="82" s="1"/>
  <c r="BS296" i="82"/>
  <c r="BS295" i="82" s="1"/>
  <c r="BT296" i="82"/>
  <c r="BT295" i="82" s="1"/>
  <c r="BU296" i="82"/>
  <c r="BU295" i="82" s="1"/>
  <c r="BV296" i="82"/>
  <c r="BV295" i="82" s="1"/>
  <c r="BW296" i="82"/>
  <c r="BW295" i="82" s="1"/>
  <c r="BX296" i="82"/>
  <c r="BX295" i="82" s="1"/>
  <c r="BY296" i="82"/>
  <c r="BY295" i="82" s="1"/>
  <c r="BZ296" i="82"/>
  <c r="BZ295" i="82" s="1"/>
  <c r="CA296" i="82"/>
  <c r="CA295" i="82" s="1"/>
  <c r="CB296" i="82"/>
  <c r="CB295" i="82" s="1"/>
  <c r="CC296" i="82"/>
  <c r="CC295" i="82" s="1"/>
  <c r="CD296" i="82"/>
  <c r="CD295" i="82" s="1"/>
  <c r="CE296" i="82"/>
  <c r="CE295" i="82" s="1"/>
  <c r="CF296" i="82"/>
  <c r="CF295" i="82" s="1"/>
  <c r="CG296" i="82"/>
  <c r="CG295" i="82" s="1"/>
  <c r="CH296" i="82"/>
  <c r="CH295" i="82" s="1"/>
  <c r="CI296" i="82"/>
  <c r="CI295" i="82" s="1"/>
  <c r="CJ296" i="82"/>
  <c r="CJ295" i="82" s="1"/>
  <c r="CK296" i="82"/>
  <c r="CK295" i="82" s="1"/>
  <c r="CL296" i="82"/>
  <c r="CL295" i="82" s="1"/>
  <c r="CM296" i="82"/>
  <c r="CM295" i="82" s="1"/>
  <c r="CN296" i="82"/>
  <c r="CN295" i="82" s="1"/>
  <c r="CO296" i="82"/>
  <c r="CO295" i="82" s="1"/>
  <c r="CP296" i="82"/>
  <c r="CP295" i="82" s="1"/>
  <c r="CQ296" i="82"/>
  <c r="CQ295" i="82" s="1"/>
  <c r="CR296" i="82"/>
  <c r="CR295" i="82" s="1"/>
  <c r="CS296" i="82"/>
  <c r="CS295" i="82" s="1"/>
  <c r="D296" i="82"/>
  <c r="D295" i="82" s="1"/>
  <c r="CL294" i="82" l="1"/>
  <c r="CD294" i="82"/>
  <c r="BV294" i="82"/>
  <c r="BN294" i="82"/>
  <c r="BF294" i="82"/>
  <c r="AX294" i="82"/>
  <c r="AP294" i="82"/>
  <c r="AH294" i="82"/>
  <c r="Z294" i="82"/>
  <c r="R294" i="82"/>
  <c r="J294" i="82"/>
  <c r="CW294" i="82"/>
  <c r="CS294" i="82"/>
  <c r="CK294" i="82"/>
  <c r="CC294" i="82"/>
  <c r="BU294" i="82"/>
  <c r="BM294" i="82"/>
  <c r="BE294" i="82"/>
  <c r="AW294" i="82"/>
  <c r="AO294" i="82"/>
  <c r="AG294" i="82"/>
  <c r="Y294" i="82"/>
  <c r="Q294" i="82"/>
  <c r="I294" i="82"/>
  <c r="CV294" i="82"/>
  <c r="CR294" i="82"/>
  <c r="CJ294" i="82"/>
  <c r="CB294" i="82"/>
  <c r="BT294" i="82"/>
  <c r="BL294" i="82"/>
  <c r="BD294" i="82"/>
  <c r="AV294" i="82"/>
  <c r="AN294" i="82"/>
  <c r="AF294" i="82"/>
  <c r="X294" i="82"/>
  <c r="P294" i="82"/>
  <c r="CU294" i="82"/>
  <c r="CI294" i="82"/>
  <c r="CA294" i="82"/>
  <c r="BS294" i="82"/>
  <c r="BK294" i="82"/>
  <c r="BC294" i="82"/>
  <c r="AU294" i="82"/>
  <c r="AM294" i="82"/>
  <c r="AE294" i="82"/>
  <c r="W294" i="82"/>
  <c r="O294" i="82"/>
  <c r="G294" i="82"/>
  <c r="CT294" i="82"/>
  <c r="CP294" i="82"/>
  <c r="CH294" i="82"/>
  <c r="BZ294" i="82"/>
  <c r="BJ294" i="82"/>
  <c r="BB294" i="82"/>
  <c r="AT294" i="82"/>
  <c r="AL294" i="82"/>
  <c r="AD294" i="82"/>
  <c r="V294" i="82"/>
  <c r="N294" i="82"/>
  <c r="CO294" i="82"/>
  <c r="CG294" i="82"/>
  <c r="BY294" i="82"/>
  <c r="BQ294" i="82"/>
  <c r="BI294" i="82"/>
  <c r="BA294" i="82"/>
  <c r="AS294" i="82"/>
  <c r="AK294" i="82"/>
  <c r="U294" i="82"/>
  <c r="CN294" i="82"/>
  <c r="CF294" i="82"/>
  <c r="BX294" i="82"/>
  <c r="BP294" i="82"/>
  <c r="BH294" i="82"/>
  <c r="AZ294" i="82"/>
  <c r="AR294" i="82"/>
  <c r="AJ294" i="82"/>
  <c r="T294" i="82"/>
  <c r="L294" i="82"/>
  <c r="CM294" i="82"/>
  <c r="CE294" i="82"/>
  <c r="BW294" i="82"/>
  <c r="BO294" i="82"/>
  <c r="BG294" i="82"/>
  <c r="AY294" i="82"/>
  <c r="AQ294" i="82"/>
  <c r="AI294" i="82"/>
  <c r="S294" i="82"/>
  <c r="CX294" i="82"/>
  <c r="E169" i="1" l="1"/>
  <c r="E156" i="1"/>
  <c r="E163" i="1"/>
  <c r="E175" i="1"/>
  <c r="E176" i="1" l="1"/>
  <c r="AC294" i="82" l="1"/>
  <c r="K294" i="82"/>
  <c r="F292" i="82" l="1"/>
  <c r="N292" i="82"/>
  <c r="V292" i="82"/>
  <c r="AD292" i="82"/>
  <c r="AL292" i="82"/>
  <c r="AT292" i="82"/>
  <c r="BB292" i="82"/>
  <c r="BJ292" i="82"/>
  <c r="BR292" i="82"/>
  <c r="BZ292" i="82"/>
  <c r="CH292" i="82"/>
  <c r="CP292" i="82"/>
  <c r="CX292" i="82"/>
  <c r="G292" i="82"/>
  <c r="O292" i="82"/>
  <c r="W292" i="82"/>
  <c r="AE292" i="82"/>
  <c r="AM292" i="82"/>
  <c r="AU292" i="82"/>
  <c r="BC292" i="82"/>
  <c r="BK292" i="82"/>
  <c r="BS292" i="82"/>
  <c r="CA292" i="82"/>
  <c r="CI292" i="82"/>
  <c r="CQ292" i="82"/>
  <c r="CY292" i="82"/>
  <c r="H292" i="82"/>
  <c r="P292" i="82"/>
  <c r="X292" i="82"/>
  <c r="AF292" i="82"/>
  <c r="AN292" i="82"/>
  <c r="AV292" i="82"/>
  <c r="BD292" i="82"/>
  <c r="BL292" i="82"/>
  <c r="BT292" i="82"/>
  <c r="CB292" i="82"/>
  <c r="CJ292" i="82"/>
  <c r="CR292" i="82"/>
  <c r="AS292" i="82"/>
  <c r="I292" i="82"/>
  <c r="Q292" i="82"/>
  <c r="Y292" i="82"/>
  <c r="AG292" i="82"/>
  <c r="AO292" i="82"/>
  <c r="AW292" i="82"/>
  <c r="BE292" i="82"/>
  <c r="BM292" i="82"/>
  <c r="BU292" i="82"/>
  <c r="CC292" i="82"/>
  <c r="CK292" i="82"/>
  <c r="CS292" i="82"/>
  <c r="M292" i="82"/>
  <c r="BA292" i="82"/>
  <c r="CW292" i="82"/>
  <c r="J292" i="82"/>
  <c r="R292" i="82"/>
  <c r="Z292" i="82"/>
  <c r="AH292" i="82"/>
  <c r="AP292" i="82"/>
  <c r="AX292" i="82"/>
  <c r="BF292" i="82"/>
  <c r="BN292" i="82"/>
  <c r="BV292" i="82"/>
  <c r="CD292" i="82"/>
  <c r="CL292" i="82"/>
  <c r="CT292" i="82"/>
  <c r="AC292" i="82"/>
  <c r="BI292" i="82"/>
  <c r="CG292" i="82"/>
  <c r="K292" i="82"/>
  <c r="S292" i="82"/>
  <c r="AA292" i="82"/>
  <c r="AI292" i="82"/>
  <c r="AQ292" i="82"/>
  <c r="AY292" i="82"/>
  <c r="BG292" i="82"/>
  <c r="BO292" i="82"/>
  <c r="BW292" i="82"/>
  <c r="CE292" i="82"/>
  <c r="CM292" i="82"/>
  <c r="CU292" i="82"/>
  <c r="U292" i="82"/>
  <c r="BY292" i="82"/>
  <c r="L292" i="82"/>
  <c r="T292" i="82"/>
  <c r="AB292" i="82"/>
  <c r="AJ292" i="82"/>
  <c r="AR292" i="82"/>
  <c r="AZ292" i="82"/>
  <c r="BH292" i="82"/>
  <c r="BP292" i="82"/>
  <c r="BX292" i="82"/>
  <c r="CF292" i="82"/>
  <c r="CN292" i="82"/>
  <c r="CV292" i="82"/>
  <c r="AK292" i="82"/>
  <c r="BQ292" i="82"/>
  <c r="CO292" i="82"/>
  <c r="E292" i="82"/>
  <c r="E294" i="82" s="1"/>
  <c r="D292" i="82"/>
  <c r="AB294" i="82"/>
  <c r="H294" i="82"/>
  <c r="M294" i="82"/>
  <c r="BR294" i="82"/>
  <c r="AA294" i="82"/>
  <c r="CY294" i="82"/>
  <c r="CQ294" i="82"/>
  <c r="F294" i="82"/>
  <c r="A244" i="1"/>
  <c r="G97" i="1" l="1"/>
  <c r="F240" i="1"/>
  <c r="E240" i="1"/>
  <c r="F238" i="1"/>
  <c r="E238" i="1"/>
  <c r="F237" i="1"/>
  <c r="E237" i="1"/>
  <c r="F236" i="1"/>
  <c r="E236" i="1"/>
  <c r="F235" i="1"/>
  <c r="E235" i="1"/>
  <c r="G110" i="1"/>
  <c r="H97" i="1"/>
  <c r="G11" i="1"/>
  <c r="G76" i="1" l="1"/>
  <c r="H40" i="1" l="1"/>
  <c r="G40" i="1" l="1"/>
  <c r="I40" i="1"/>
  <c r="C207" i="28"/>
  <c r="E168" i="28" l="1"/>
  <c r="L184" i="28"/>
  <c r="G194" i="1" l="1"/>
  <c r="E204" i="28" l="1"/>
  <c r="E207" i="28" l="1"/>
  <c r="L213" i="28" l="1"/>
  <c r="G122" i="1" l="1"/>
  <c r="G119" i="1" l="1"/>
  <c r="G148" i="1" l="1"/>
  <c r="L168" i="28" l="1"/>
  <c r="E27" i="88" s="1"/>
  <c r="H168" i="28"/>
  <c r="A168" i="28"/>
  <c r="C168" i="28"/>
  <c r="E121" i="28"/>
  <c r="E122" i="28"/>
  <c r="E123" i="28"/>
  <c r="C121" i="28"/>
  <c r="C122" i="28"/>
  <c r="C123" i="28"/>
  <c r="A121" i="28"/>
  <c r="A122" i="28"/>
  <c r="A123" i="28"/>
  <c r="E103" i="28"/>
  <c r="A103" i="28"/>
  <c r="B103" i="28"/>
  <c r="C103" i="28"/>
  <c r="E54" i="28"/>
  <c r="E53" i="28"/>
  <c r="C54" i="28"/>
  <c r="C53" i="28"/>
  <c r="B54" i="28"/>
  <c r="B53" i="28"/>
  <c r="A54" i="28"/>
  <c r="A53" i="28"/>
  <c r="L171" i="28"/>
  <c r="L170" i="28"/>
  <c r="G27" i="88" l="1"/>
  <c r="L123" i="28"/>
  <c r="L122" i="28"/>
  <c r="L121" i="28"/>
  <c r="L103" i="28"/>
  <c r="L53" i="28"/>
  <c r="L54" i="28"/>
  <c r="E37" i="88"/>
  <c r="G37" i="88" s="1"/>
  <c r="L186" i="28"/>
  <c r="L179" i="28"/>
  <c r="L180" i="28"/>
  <c r="L181" i="28"/>
  <c r="L182" i="28"/>
  <c r="E31" i="88" l="1"/>
  <c r="G31" i="88" s="1"/>
  <c r="E209" i="28" l="1"/>
  <c r="L210" i="28"/>
  <c r="L211" i="28"/>
  <c r="E212" i="28"/>
  <c r="E208" i="28"/>
  <c r="A209" i="28"/>
  <c r="A210" i="28"/>
  <c r="A211" i="28"/>
  <c r="A212" i="28"/>
  <c r="A208" i="28"/>
  <c r="F207" i="28"/>
  <c r="G224" i="1"/>
  <c r="F204" i="28" s="1"/>
  <c r="G225" i="1"/>
  <c r="F205" i="28" s="1"/>
  <c r="G226" i="1"/>
  <c r="F206" i="28" s="1"/>
  <c r="G223" i="1"/>
  <c r="F203" i="28" s="1"/>
  <c r="L212" i="28" l="1"/>
  <c r="L209" i="28"/>
  <c r="L208" i="28"/>
  <c r="C209" i="28"/>
  <c r="C210" i="28"/>
  <c r="C212" i="28"/>
  <c r="C208" i="28"/>
  <c r="G184" i="1" l="1"/>
  <c r="G21" i="1"/>
  <c r="F212" i="28"/>
  <c r="F211" i="28"/>
  <c r="F210" i="28"/>
  <c r="F209" i="28"/>
  <c r="F208" i="28"/>
  <c r="G104" i="1" l="1"/>
  <c r="G103" i="1" l="1"/>
  <c r="G102" i="1"/>
  <c r="G101" i="1"/>
  <c r="G100" i="1"/>
  <c r="G99" i="1"/>
  <c r="G98" i="1"/>
  <c r="D3" i="1" l="1"/>
  <c r="C5" i="88" l="1"/>
  <c r="L4" i="28"/>
  <c r="M20" i="88" l="1"/>
  <c r="L20" i="88"/>
  <c r="C20" i="88" s="1"/>
  <c r="D20" i="88"/>
  <c r="M18" i="88"/>
  <c r="M17" i="88"/>
  <c r="L18" i="88"/>
  <c r="L17" i="88"/>
  <c r="M15" i="88"/>
  <c r="L15" i="88"/>
  <c r="M14" i="88"/>
  <c r="L14" i="88"/>
  <c r="M11" i="88"/>
  <c r="L11" i="88"/>
  <c r="D17" i="88" l="1"/>
  <c r="D18" i="88"/>
  <c r="C18" i="88"/>
  <c r="C17" i="88"/>
  <c r="N162" i="28" l="1"/>
  <c r="E158" i="28"/>
  <c r="L158" i="28" l="1"/>
  <c r="C214" i="28"/>
  <c r="B214" i="28"/>
  <c r="A214" i="28"/>
  <c r="A207" i="28"/>
  <c r="E206" i="28"/>
  <c r="C206" i="28"/>
  <c r="A206" i="28"/>
  <c r="E205" i="28"/>
  <c r="C205" i="28"/>
  <c r="A205" i="28"/>
  <c r="C204" i="28"/>
  <c r="A204" i="28"/>
  <c r="E203" i="28"/>
  <c r="C203" i="28"/>
  <c r="A203" i="28"/>
  <c r="H169" i="28"/>
  <c r="E169" i="28"/>
  <c r="C169" i="28"/>
  <c r="A169" i="28"/>
  <c r="E167" i="28"/>
  <c r="C167" i="28"/>
  <c r="B167" i="28"/>
  <c r="A167" i="28"/>
  <c r="E166" i="28"/>
  <c r="C166" i="28"/>
  <c r="B166" i="28"/>
  <c r="A166" i="28"/>
  <c r="E165" i="28"/>
  <c r="C165" i="28"/>
  <c r="B165" i="28"/>
  <c r="A165" i="28"/>
  <c r="E164" i="28"/>
  <c r="C164" i="28"/>
  <c r="B164" i="28"/>
  <c r="A164" i="28"/>
  <c r="E163" i="28"/>
  <c r="C163" i="28"/>
  <c r="B163" i="28"/>
  <c r="A163" i="28"/>
  <c r="E162" i="28"/>
  <c r="C162" i="28"/>
  <c r="B162" i="28"/>
  <c r="A162" i="28"/>
  <c r="E161" i="28"/>
  <c r="C161" i="28"/>
  <c r="B161" i="28"/>
  <c r="A161" i="28"/>
  <c r="E160" i="28"/>
  <c r="C160" i="28"/>
  <c r="B160" i="28"/>
  <c r="A160" i="28"/>
  <c r="E159" i="28"/>
  <c r="C159" i="28"/>
  <c r="B159" i="28"/>
  <c r="A159" i="28"/>
  <c r="C158" i="28"/>
  <c r="B158" i="28"/>
  <c r="A158" i="28"/>
  <c r="E157" i="28"/>
  <c r="C157" i="28"/>
  <c r="B157" i="28"/>
  <c r="A157" i="28"/>
  <c r="E156" i="28"/>
  <c r="C156" i="28"/>
  <c r="B156" i="28"/>
  <c r="A156" i="28"/>
  <c r="E152" i="28"/>
  <c r="C152" i="28"/>
  <c r="B152" i="28"/>
  <c r="A152" i="28"/>
  <c r="E151" i="28"/>
  <c r="C151" i="28"/>
  <c r="B151" i="28"/>
  <c r="A151" i="28"/>
  <c r="E150" i="28"/>
  <c r="C150" i="28"/>
  <c r="B150" i="28"/>
  <c r="A150" i="28"/>
  <c r="E149" i="28"/>
  <c r="C149" i="28"/>
  <c r="B149" i="28"/>
  <c r="A149" i="28"/>
  <c r="H148" i="28"/>
  <c r="E148" i="28"/>
  <c r="C148" i="28"/>
  <c r="B148" i="28"/>
  <c r="A148" i="28"/>
  <c r="C147" i="28"/>
  <c r="C146" i="28"/>
  <c r="B146" i="28"/>
  <c r="A146" i="28"/>
  <c r="E145" i="28"/>
  <c r="C145" i="28"/>
  <c r="B145" i="28"/>
  <c r="A145" i="28"/>
  <c r="E144" i="28"/>
  <c r="C144" i="28"/>
  <c r="B144" i="28"/>
  <c r="A144" i="28"/>
  <c r="H143" i="28"/>
  <c r="E143" i="28"/>
  <c r="C143" i="28"/>
  <c r="B143" i="28"/>
  <c r="A143" i="28"/>
  <c r="C142" i="28"/>
  <c r="B142" i="28"/>
  <c r="A142" i="28"/>
  <c r="E141" i="28"/>
  <c r="C141" i="28"/>
  <c r="B141" i="28"/>
  <c r="A141" i="28"/>
  <c r="E140" i="28"/>
  <c r="C140" i="28"/>
  <c r="B140" i="28"/>
  <c r="A140" i="28"/>
  <c r="E139" i="28"/>
  <c r="C139" i="28"/>
  <c r="B139" i="28"/>
  <c r="A139" i="28"/>
  <c r="E138" i="28"/>
  <c r="C138" i="28"/>
  <c r="B138" i="28"/>
  <c r="A138" i="28"/>
  <c r="E137" i="28"/>
  <c r="C137" i="28"/>
  <c r="B137" i="28"/>
  <c r="A137" i="28"/>
  <c r="E136" i="28"/>
  <c r="C136" i="28"/>
  <c r="B136" i="28"/>
  <c r="A136" i="28"/>
  <c r="E135" i="28"/>
  <c r="C135" i="28"/>
  <c r="B135" i="28"/>
  <c r="A135" i="28"/>
  <c r="E134" i="28"/>
  <c r="C134" i="28"/>
  <c r="B134" i="28"/>
  <c r="A134" i="28"/>
  <c r="E133" i="28"/>
  <c r="C133" i="28"/>
  <c r="B133" i="28"/>
  <c r="A133" i="28"/>
  <c r="E132" i="28"/>
  <c r="C132" i="28"/>
  <c r="B132" i="28"/>
  <c r="A132" i="28"/>
  <c r="E131" i="28"/>
  <c r="C131" i="28"/>
  <c r="B131" i="28"/>
  <c r="A131" i="28"/>
  <c r="E130" i="28"/>
  <c r="C130" i="28"/>
  <c r="B130" i="28"/>
  <c r="A130" i="28"/>
  <c r="E129" i="28"/>
  <c r="C129" i="28"/>
  <c r="B129" i="28"/>
  <c r="A129" i="28"/>
  <c r="E128" i="28"/>
  <c r="C128" i="28"/>
  <c r="B128" i="28"/>
  <c r="A128" i="28"/>
  <c r="E127" i="28"/>
  <c r="C127" i="28"/>
  <c r="B127" i="28"/>
  <c r="A127" i="28"/>
  <c r="E126" i="28"/>
  <c r="C126" i="28"/>
  <c r="B126" i="28"/>
  <c r="A126" i="28"/>
  <c r="C125" i="28"/>
  <c r="B125" i="28"/>
  <c r="A125" i="28"/>
  <c r="C124" i="28"/>
  <c r="B124" i="28"/>
  <c r="A124" i="28"/>
  <c r="E120" i="28"/>
  <c r="C120" i="28"/>
  <c r="B120" i="28"/>
  <c r="A120" i="28"/>
  <c r="E119" i="28"/>
  <c r="C119" i="28"/>
  <c r="B119" i="28"/>
  <c r="A119" i="28"/>
  <c r="E118" i="28"/>
  <c r="C118" i="28"/>
  <c r="B118" i="28"/>
  <c r="A118" i="28"/>
  <c r="E117" i="28"/>
  <c r="C117" i="28"/>
  <c r="A117" i="28"/>
  <c r="C116" i="28"/>
  <c r="B116" i="28"/>
  <c r="A116" i="28"/>
  <c r="E111" i="28"/>
  <c r="C111" i="28"/>
  <c r="B111" i="28"/>
  <c r="A111" i="28"/>
  <c r="E110" i="28"/>
  <c r="C110" i="28"/>
  <c r="B110" i="28"/>
  <c r="A110" i="28"/>
  <c r="E109" i="28"/>
  <c r="C109" i="28"/>
  <c r="B109" i="28"/>
  <c r="A109" i="28"/>
  <c r="E108" i="28"/>
  <c r="C108" i="28"/>
  <c r="B108" i="28"/>
  <c r="A108" i="28"/>
  <c r="E107" i="28"/>
  <c r="C107" i="28"/>
  <c r="B107" i="28"/>
  <c r="A107" i="28"/>
  <c r="E106" i="28"/>
  <c r="C106" i="28"/>
  <c r="B106" i="28"/>
  <c r="A106" i="28"/>
  <c r="E105" i="28"/>
  <c r="C105" i="28"/>
  <c r="B105" i="28"/>
  <c r="A105" i="28"/>
  <c r="E104" i="28"/>
  <c r="C104" i="28"/>
  <c r="B104" i="28"/>
  <c r="A104" i="28"/>
  <c r="E102" i="28"/>
  <c r="C102" i="28"/>
  <c r="B102" i="28"/>
  <c r="A102" i="28"/>
  <c r="E100" i="28"/>
  <c r="C100" i="28"/>
  <c r="B100" i="28"/>
  <c r="A100" i="28"/>
  <c r="E99" i="28"/>
  <c r="C99" i="28"/>
  <c r="B99" i="28"/>
  <c r="A99" i="28"/>
  <c r="E98" i="28"/>
  <c r="C98" i="28"/>
  <c r="B98" i="28"/>
  <c r="A98" i="28"/>
  <c r="E97" i="28"/>
  <c r="C97" i="28"/>
  <c r="B97" i="28"/>
  <c r="A97" i="28"/>
  <c r="E96" i="28"/>
  <c r="C96" i="28"/>
  <c r="B96" i="28"/>
  <c r="A96" i="28"/>
  <c r="E95" i="28"/>
  <c r="C95" i="28"/>
  <c r="B95" i="28"/>
  <c r="A95" i="28"/>
  <c r="E94" i="28"/>
  <c r="C94" i="28"/>
  <c r="B94" i="28"/>
  <c r="A94" i="28"/>
  <c r="E93" i="28"/>
  <c r="C93" i="28"/>
  <c r="B93" i="28"/>
  <c r="A93" i="28"/>
  <c r="E92" i="28"/>
  <c r="C92" i="28"/>
  <c r="B92" i="28"/>
  <c r="A92" i="28"/>
  <c r="E91" i="28"/>
  <c r="C91" i="28"/>
  <c r="B91" i="28"/>
  <c r="A91" i="28"/>
  <c r="E90" i="28"/>
  <c r="C90" i="28"/>
  <c r="B90" i="28"/>
  <c r="A90" i="28"/>
  <c r="E89" i="28"/>
  <c r="C89" i="28"/>
  <c r="B89" i="28"/>
  <c r="A89" i="28"/>
  <c r="E88" i="28"/>
  <c r="C88" i="28"/>
  <c r="B88" i="28"/>
  <c r="E87" i="28"/>
  <c r="C87" i="28"/>
  <c r="B87" i="28"/>
  <c r="E86" i="28"/>
  <c r="C86" i="28"/>
  <c r="B86" i="28"/>
  <c r="E85" i="28"/>
  <c r="C85" i="28"/>
  <c r="B85" i="28"/>
  <c r="E84" i="28"/>
  <c r="C84" i="28"/>
  <c r="B84" i="28"/>
  <c r="C83" i="28"/>
  <c r="B83" i="28"/>
  <c r="E82" i="28"/>
  <c r="C82" i="28"/>
  <c r="B82" i="28"/>
  <c r="A82" i="28"/>
  <c r="E81" i="28"/>
  <c r="C81" i="28"/>
  <c r="B81" i="28"/>
  <c r="A81" i="28"/>
  <c r="E80" i="28"/>
  <c r="C80" i="28"/>
  <c r="B80" i="28"/>
  <c r="A80" i="28"/>
  <c r="E79" i="28"/>
  <c r="C79" i="28"/>
  <c r="B79" i="28"/>
  <c r="A79" i="28"/>
  <c r="E78" i="28"/>
  <c r="C78" i="28"/>
  <c r="B78" i="28"/>
  <c r="A78" i="28"/>
  <c r="E77" i="28"/>
  <c r="C77" i="28"/>
  <c r="B77" i="28"/>
  <c r="A77" i="28"/>
  <c r="E76" i="28"/>
  <c r="C76" i="28"/>
  <c r="B76" i="28"/>
  <c r="A76" i="28"/>
  <c r="E75" i="28"/>
  <c r="C75" i="28"/>
  <c r="B75" i="28"/>
  <c r="A75" i="28"/>
  <c r="E74" i="28"/>
  <c r="C74" i="28"/>
  <c r="A74" i="28"/>
  <c r="C73" i="28"/>
  <c r="A73" i="28"/>
  <c r="E71" i="28"/>
  <c r="C71" i="28"/>
  <c r="B71" i="28"/>
  <c r="A71" i="28"/>
  <c r="E66" i="28"/>
  <c r="C66" i="28"/>
  <c r="B66" i="28"/>
  <c r="A66" i="28"/>
  <c r="E65" i="28"/>
  <c r="C65" i="28"/>
  <c r="B65" i="28"/>
  <c r="A65" i="28"/>
  <c r="E64" i="28"/>
  <c r="C64" i="28"/>
  <c r="B64" i="28"/>
  <c r="A64" i="28"/>
  <c r="E63" i="28"/>
  <c r="C63" i="28"/>
  <c r="B63" i="28"/>
  <c r="A63" i="28"/>
  <c r="E62" i="28"/>
  <c r="C62" i="28"/>
  <c r="B62" i="28"/>
  <c r="A62" i="28"/>
  <c r="E61" i="28"/>
  <c r="C61" i="28"/>
  <c r="B61" i="28"/>
  <c r="A61" i="28"/>
  <c r="E60" i="28"/>
  <c r="C60" i="28"/>
  <c r="B60" i="28"/>
  <c r="A60" i="28"/>
  <c r="E59" i="28"/>
  <c r="C59" i="28"/>
  <c r="B59" i="28"/>
  <c r="A59" i="28"/>
  <c r="E58" i="28"/>
  <c r="C58" i="28"/>
  <c r="B58" i="28"/>
  <c r="A58" i="28"/>
  <c r="E57" i="28"/>
  <c r="C57" i="28"/>
  <c r="B57" i="28"/>
  <c r="A57" i="28"/>
  <c r="E56" i="28"/>
  <c r="C56" i="28"/>
  <c r="B56" i="28"/>
  <c r="A56" i="28"/>
  <c r="E55" i="28"/>
  <c r="C55" i="28"/>
  <c r="B55" i="28"/>
  <c r="A55" i="28"/>
  <c r="E51" i="28"/>
  <c r="C51" i="28"/>
  <c r="B51" i="28"/>
  <c r="A51" i="28"/>
  <c r="E50" i="28"/>
  <c r="C50" i="28"/>
  <c r="B50" i="28"/>
  <c r="A50" i="28"/>
  <c r="E49" i="28"/>
  <c r="C49" i="28"/>
  <c r="B49" i="28"/>
  <c r="A49" i="28"/>
  <c r="E48"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6" i="28"/>
  <c r="C36" i="28"/>
  <c r="B36" i="28"/>
  <c r="A36" i="28"/>
  <c r="E35" i="28"/>
  <c r="C35" i="28"/>
  <c r="B35" i="28"/>
  <c r="A35" i="28"/>
  <c r="H34" i="28"/>
  <c r="E34" i="28"/>
  <c r="C34" i="28"/>
  <c r="B34" i="28"/>
  <c r="A34" i="28"/>
  <c r="E33" i="28"/>
  <c r="C33" i="28"/>
  <c r="B33" i="28"/>
  <c r="A33"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221" i="1"/>
  <c r="H216" i="1"/>
  <c r="G216" i="1" s="1"/>
  <c r="H215" i="1"/>
  <c r="G215" i="1" s="1"/>
  <c r="H214" i="1"/>
  <c r="G214" i="1" s="1"/>
  <c r="G213" i="1"/>
  <c r="G212" i="1"/>
  <c r="G211" i="1"/>
  <c r="G210" i="1"/>
  <c r="G203" i="1"/>
  <c r="G198" i="1"/>
  <c r="H195" i="1"/>
  <c r="G195" i="1" s="1"/>
  <c r="H194" i="1"/>
  <c r="H193" i="1"/>
  <c r="G192" i="1"/>
  <c r="H189" i="1"/>
  <c r="G189" i="1" s="1"/>
  <c r="H188" i="1"/>
  <c r="G188" i="1"/>
  <c r="H187" i="1"/>
  <c r="G187" i="1"/>
  <c r="G186" i="1"/>
  <c r="G181" i="1"/>
  <c r="G180" i="1"/>
  <c r="G179" i="1"/>
  <c r="F175" i="1"/>
  <c r="G174" i="1"/>
  <c r="G173" i="1"/>
  <c r="G172" i="1"/>
  <c r="G171" i="1"/>
  <c r="F169" i="1"/>
  <c r="G168" i="1"/>
  <c r="G167" i="1"/>
  <c r="G166" i="1"/>
  <c r="G165" i="1"/>
  <c r="F163" i="1"/>
  <c r="E125" i="28"/>
  <c r="E124" i="28"/>
  <c r="G147" i="1"/>
  <c r="G142" i="1"/>
  <c r="G138" i="1"/>
  <c r="G131" i="1"/>
  <c r="G130" i="1"/>
  <c r="H121" i="1"/>
  <c r="G121" i="1" s="1"/>
  <c r="G120" i="1"/>
  <c r="G118" i="1"/>
  <c r="G115" i="1"/>
  <c r="G113" i="1"/>
  <c r="G112" i="1"/>
  <c r="G111" i="1"/>
  <c r="H106" i="1"/>
  <c r="G106" i="1"/>
  <c r="H122" i="1"/>
  <c r="I122" i="1" s="1"/>
  <c r="H106" i="28" s="1"/>
  <c r="E83" i="28"/>
  <c r="G95" i="1"/>
  <c r="G93" i="1"/>
  <c r="G75" i="28"/>
  <c r="G84" i="1"/>
  <c r="G81" i="1"/>
  <c r="H74" i="1"/>
  <c r="G74" i="1" s="1"/>
  <c r="G72" i="1"/>
  <c r="G69" i="1"/>
  <c r="G67" i="1"/>
  <c r="G66" i="1"/>
  <c r="H58" i="1"/>
  <c r="G58" i="1"/>
  <c r="H76" i="1"/>
  <c r="I76" i="1" s="1"/>
  <c r="H66" i="28" s="1"/>
  <c r="G55" i="1"/>
  <c r="G54" i="1"/>
  <c r="G53" i="1"/>
  <c r="G52" i="1"/>
  <c r="G51" i="1"/>
  <c r="G50" i="1"/>
  <c r="G49" i="1"/>
  <c r="G48" i="1"/>
  <c r="G47" i="1"/>
  <c r="G46" i="1"/>
  <c r="G44" i="1"/>
  <c r="G41" i="1"/>
  <c r="O34" i="28"/>
  <c r="H39" i="1"/>
  <c r="G39" i="1" s="1"/>
  <c r="O33" i="28"/>
  <c r="G37" i="1"/>
  <c r="G36" i="1"/>
  <c r="G35" i="1"/>
  <c r="G34" i="1"/>
  <c r="G33" i="1"/>
  <c r="G32" i="1"/>
  <c r="G31" i="1"/>
  <c r="G30" i="1"/>
  <c r="G28" i="1"/>
  <c r="G27" i="1"/>
  <c r="H25" i="1"/>
  <c r="G25" i="1" s="1"/>
  <c r="O21" i="28"/>
  <c r="O20" i="28"/>
  <c r="G22" i="1"/>
  <c r="G20" i="1"/>
  <c r="G13" i="1"/>
  <c r="G12" i="1"/>
  <c r="G10" i="1"/>
  <c r="G9" i="1"/>
  <c r="L216" i="28"/>
  <c r="L107" i="28" l="1"/>
  <c r="L108" i="28"/>
  <c r="L203" i="28"/>
  <c r="L169" i="28"/>
  <c r="L167" i="28"/>
  <c r="L163" i="28"/>
  <c r="L165" i="28"/>
  <c r="L162" i="28"/>
  <c r="L164" i="28"/>
  <c r="L166" i="28"/>
  <c r="L159" i="28"/>
  <c r="L161" i="28"/>
  <c r="L160" i="28"/>
  <c r="L156" i="28"/>
  <c r="L152" i="28"/>
  <c r="L151" i="28"/>
  <c r="L150" i="28"/>
  <c r="L149" i="28"/>
  <c r="L148" i="28"/>
  <c r="L147" i="28"/>
  <c r="L146" i="28"/>
  <c r="L144" i="28"/>
  <c r="L143" i="28"/>
  <c r="L145" i="28"/>
  <c r="L142" i="28"/>
  <c r="L141" i="28"/>
  <c r="L138" i="28"/>
  <c r="L140" i="28"/>
  <c r="L139" i="28"/>
  <c r="L135" i="28"/>
  <c r="L137" i="28"/>
  <c r="L134" i="28"/>
  <c r="L136" i="28"/>
  <c r="L130" i="28"/>
  <c r="L132" i="28"/>
  <c r="L131" i="28"/>
  <c r="L133" i="28"/>
  <c r="L127" i="28"/>
  <c r="L128" i="28"/>
  <c r="L126" i="28"/>
  <c r="L129" i="28"/>
  <c r="L125" i="28"/>
  <c r="L124" i="28"/>
  <c r="L120" i="28"/>
  <c r="L119" i="28"/>
  <c r="L118" i="28"/>
  <c r="L117" i="28"/>
  <c r="L116" i="28"/>
  <c r="L110" i="28"/>
  <c r="L111" i="28"/>
  <c r="L109" i="28"/>
  <c r="L106" i="28"/>
  <c r="L105" i="28"/>
  <c r="L104" i="28"/>
  <c r="L102" i="28"/>
  <c r="L98" i="28"/>
  <c r="L100" i="28"/>
  <c r="L97" i="28"/>
  <c r="L99" i="28"/>
  <c r="L96" i="28"/>
  <c r="L93" i="28"/>
  <c r="L95" i="28"/>
  <c r="L94" i="28"/>
  <c r="L91" i="28"/>
  <c r="L90" i="28"/>
  <c r="L92" i="28"/>
  <c r="L89" i="28"/>
  <c r="L87" i="28"/>
  <c r="L88" i="28"/>
  <c r="L86" i="28"/>
  <c r="L85" i="28"/>
  <c r="L84" i="28"/>
  <c r="L82" i="28"/>
  <c r="L81" i="28"/>
  <c r="L83" i="28"/>
  <c r="L80" i="28"/>
  <c r="L79" i="28"/>
  <c r="L78" i="28"/>
  <c r="L75" i="28"/>
  <c r="L77" i="28"/>
  <c r="L74" i="28"/>
  <c r="L76" i="28"/>
  <c r="L71" i="28"/>
  <c r="C9" i="94" s="1"/>
  <c r="L66" i="28"/>
  <c r="L65" i="28"/>
  <c r="L64" i="28"/>
  <c r="L60" i="28"/>
  <c r="C20" i="94" s="1"/>
  <c r="L62" i="28"/>
  <c r="C31" i="92" s="1"/>
  <c r="L59" i="28"/>
  <c r="L61" i="28"/>
  <c r="C22" i="94" s="1"/>
  <c r="L63" i="28"/>
  <c r="C29" i="92" s="1"/>
  <c r="L57" i="28"/>
  <c r="L56" i="28"/>
  <c r="L58" i="28"/>
  <c r="L55" i="28"/>
  <c r="L49" i="28"/>
  <c r="L51" i="28"/>
  <c r="L50" i="28"/>
  <c r="L47" i="28"/>
  <c r="L48" i="28"/>
  <c r="L46" i="28"/>
  <c r="L44" i="28"/>
  <c r="L43" i="28"/>
  <c r="L45" i="28"/>
  <c r="L42" i="28"/>
  <c r="L39" i="28"/>
  <c r="C8" i="94" s="1"/>
  <c r="L41" i="28"/>
  <c r="L38" i="28"/>
  <c r="L40" i="28"/>
  <c r="L37" i="28"/>
  <c r="L36" i="28"/>
  <c r="L29" i="28"/>
  <c r="L26" i="28"/>
  <c r="L34" i="28"/>
  <c r="L31" i="28"/>
  <c r="L28" i="28"/>
  <c r="L25" i="28"/>
  <c r="L33" i="28"/>
  <c r="L30" i="28"/>
  <c r="L27" i="28"/>
  <c r="L35" i="28"/>
  <c r="L24" i="28"/>
  <c r="L32" i="28"/>
  <c r="L23" i="28"/>
  <c r="L22" i="28"/>
  <c r="L21" i="28"/>
  <c r="L20" i="28"/>
  <c r="L19" i="28"/>
  <c r="L18" i="28"/>
  <c r="L16" i="28"/>
  <c r="L15" i="28"/>
  <c r="L14" i="28"/>
  <c r="L13" i="28"/>
  <c r="L12" i="28"/>
  <c r="L11" i="28"/>
  <c r="L9" i="28"/>
  <c r="L8" i="28"/>
  <c r="L6" i="28"/>
  <c r="L5" i="28"/>
  <c r="L157" i="28"/>
  <c r="L7" i="28"/>
  <c r="L17" i="28"/>
  <c r="L205" i="28"/>
  <c r="L206" i="28"/>
  <c r="L204" i="28"/>
  <c r="L207" i="28"/>
  <c r="E10" i="28"/>
  <c r="G14" i="1"/>
  <c r="G15" i="1"/>
  <c r="G16" i="1"/>
  <c r="G17" i="1"/>
  <c r="G18" i="1"/>
  <c r="G19" i="1"/>
  <c r="E73" i="28"/>
  <c r="O92" i="28"/>
  <c r="O50" i="28"/>
  <c r="O19" i="28"/>
  <c r="F9" i="28"/>
  <c r="F156" i="1"/>
  <c r="F176" i="1" s="1"/>
  <c r="N18" i="88" l="1"/>
  <c r="E18" i="88" s="1"/>
  <c r="G18" i="88" s="1"/>
  <c r="L9" i="88"/>
  <c r="L8" i="88" s="1"/>
  <c r="D1" i="28"/>
  <c r="C26" i="92"/>
  <c r="C18" i="94"/>
  <c r="C7" i="92"/>
  <c r="C7" i="94"/>
  <c r="C11" i="92"/>
  <c r="E11" i="92" s="1"/>
  <c r="C13" i="94"/>
  <c r="C10" i="92"/>
  <c r="E10" i="92" s="1"/>
  <c r="C12" i="94"/>
  <c r="C21" i="94"/>
  <c r="E31" i="92"/>
  <c r="E29" i="92"/>
  <c r="C30" i="92"/>
  <c r="E30" i="92" s="1"/>
  <c r="C23" i="94"/>
  <c r="C9" i="92"/>
  <c r="E9" i="92" s="1"/>
  <c r="C11" i="94"/>
  <c r="N15" i="88"/>
  <c r="G15" i="88" s="1"/>
  <c r="C20" i="92"/>
  <c r="E7" i="92"/>
  <c r="C17" i="92"/>
  <c r="C8" i="92"/>
  <c r="G13" i="88"/>
  <c r="C14" i="92"/>
  <c r="C28" i="92"/>
  <c r="E28" i="92" s="1"/>
  <c r="N11" i="88"/>
  <c r="L10" i="28"/>
  <c r="N17" i="88"/>
  <c r="E17" i="88" s="1"/>
  <c r="G17" i="88" s="1"/>
  <c r="M19" i="88"/>
  <c r="N19" i="88" s="1"/>
  <c r="E19" i="88" s="1"/>
  <c r="G19" i="88" s="1"/>
  <c r="L73" i="28"/>
  <c r="F159" i="28"/>
  <c r="F83" i="28"/>
  <c r="L193" i="28"/>
  <c r="L192" i="28"/>
  <c r="F34" i="28"/>
  <c r="F66" i="28"/>
  <c r="F106" i="28"/>
  <c r="F90" i="28"/>
  <c r="F104" i="28"/>
  <c r="F18" i="28"/>
  <c r="F140" i="28"/>
  <c r="F62" i="28"/>
  <c r="F25" i="28"/>
  <c r="F48" i="28"/>
  <c r="F161" i="28"/>
  <c r="F89" i="28"/>
  <c r="F150" i="28"/>
  <c r="F149" i="28"/>
  <c r="F144" i="28"/>
  <c r="F139" i="28"/>
  <c r="F63" i="28"/>
  <c r="F152" i="28"/>
  <c r="F75" i="28"/>
  <c r="F138" i="28"/>
  <c r="F8" i="28"/>
  <c r="F49" i="28"/>
  <c r="F35" i="28"/>
  <c r="F147" i="28"/>
  <c r="F111" i="28"/>
  <c r="F31" i="28"/>
  <c r="F57" i="28"/>
  <c r="F6" i="28"/>
  <c r="F116" i="28"/>
  <c r="F45" i="28"/>
  <c r="F110" i="28"/>
  <c r="F27" i="28"/>
  <c r="F30" i="28"/>
  <c r="F162" i="28"/>
  <c r="F42" i="28"/>
  <c r="F29" i="28"/>
  <c r="F143" i="28"/>
  <c r="F28" i="28"/>
  <c r="F23" i="28"/>
  <c r="F100" i="28"/>
  <c r="F22" i="28"/>
  <c r="F95" i="28"/>
  <c r="F37" i="28"/>
  <c r="F81" i="28"/>
  <c r="F47" i="28"/>
  <c r="F46" i="28"/>
  <c r="F26" i="28"/>
  <c r="F24" i="28"/>
  <c r="F38" i="28"/>
  <c r="F59" i="28"/>
  <c r="F79" i="28"/>
  <c r="F39" i="28"/>
  <c r="F43" i="28"/>
  <c r="H165" i="28"/>
  <c r="G106" i="28"/>
  <c r="F160" i="28"/>
  <c r="H151" i="28"/>
  <c r="F44" i="28"/>
  <c r="F5" i="28"/>
  <c r="F41" i="28"/>
  <c r="G34" i="28"/>
  <c r="G50" i="28"/>
  <c r="F51" i="28"/>
  <c r="F50" i="28"/>
  <c r="F21" i="28"/>
  <c r="H164" i="28"/>
  <c r="G21" i="28"/>
  <c r="F118" i="28"/>
  <c r="F92" i="28"/>
  <c r="G92" i="28"/>
  <c r="F94" i="28"/>
  <c r="F76" i="28"/>
  <c r="F61" i="28"/>
  <c r="F60" i="28"/>
  <c r="F33" i="28"/>
  <c r="F7" i="28"/>
  <c r="G105" i="28"/>
  <c r="F105" i="28"/>
  <c r="F65" i="28"/>
  <c r="G65" i="28"/>
  <c r="G66" i="28"/>
  <c r="G33" i="28"/>
  <c r="F58" i="28"/>
  <c r="F145" i="28"/>
  <c r="H163" i="28"/>
  <c r="F156" i="28"/>
  <c r="F148" i="28"/>
  <c r="E26" i="92" l="1"/>
  <c r="E32" i="92" s="1"/>
  <c r="C32" i="92"/>
  <c r="C24" i="94"/>
  <c r="E12" i="92"/>
  <c r="C14" i="94"/>
  <c r="C12" i="92"/>
  <c r="C15" i="92" s="1"/>
  <c r="C18" i="92" s="1"/>
  <c r="G11" i="88"/>
  <c r="O11" i="88"/>
  <c r="F11" i="88"/>
  <c r="L191" i="28"/>
  <c r="L219" i="28" s="1"/>
  <c r="L221" i="28" s="1"/>
  <c r="F17" i="28"/>
  <c r="G25" i="88"/>
  <c r="F73" i="28"/>
  <c r="F165" i="28"/>
  <c r="F10" i="28"/>
  <c r="F151" i="28"/>
  <c r="F164" i="28"/>
  <c r="F163" i="28"/>
  <c r="C26" i="94" l="1"/>
  <c r="C34" i="92"/>
  <c r="E34" i="92"/>
  <c r="B22" i="92"/>
  <c r="C21" i="92"/>
  <c r="B21" i="92"/>
  <c r="L31" i="88"/>
  <c r="D284" i="82" l="1"/>
  <c r="D294" i="82" l="1"/>
  <c r="D290" i="8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<sst xmlns="http://schemas.openxmlformats.org/spreadsheetml/2006/main" count="5684" uniqueCount="2406">
  <si>
    <t xml:space="preserve">Unit Number:      </t>
  </si>
  <si>
    <t>Description of Requested Amount from Audited Financial Statements</t>
  </si>
  <si>
    <t>Capital Assets for Governmental Activities</t>
  </si>
  <si>
    <t>Buildings</t>
  </si>
  <si>
    <t>Plant / distributions systems / water lines</t>
  </si>
  <si>
    <t>Infrastructure(other infrastructure)</t>
  </si>
  <si>
    <t>Construction in progress</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</si>
  <si>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</si>
  <si>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</si>
  <si>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</si>
  <si>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</si>
  <si>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</si>
  <si>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</si>
  <si>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</si>
  <si>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</si>
  <si>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</si>
  <si>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</si>
  <si>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</si>
  <si>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</si>
  <si>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</si>
  <si>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</si>
  <si>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</si>
  <si>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</si>
  <si>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</si>
  <si>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</si>
  <si>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</si>
  <si>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</si>
  <si>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</si>
  <si>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</si>
  <si>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</si>
  <si>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</si>
  <si>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</si>
  <si>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</si>
  <si>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</si>
  <si>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</si>
  <si>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</si>
  <si>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</si>
  <si>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</si>
  <si>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</si>
  <si>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</si>
  <si>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</si>
  <si>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</si>
  <si>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</si>
  <si>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</si>
  <si>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</si>
  <si>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</si>
  <si>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</si>
  <si>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</si>
  <si>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</si>
  <si>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</si>
  <si>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</si>
  <si>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</si>
  <si>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</si>
  <si>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Review Summary</t>
  </si>
  <si>
    <t>Error Detection</t>
  </si>
  <si>
    <t>Water Sewer Memo,
Dashboard,
Water Sewer Dashboard</t>
  </si>
  <si>
    <t>Water Sewer Memo, Water Sewer Dashboard</t>
  </si>
  <si>
    <t>Water Sewer Memo, Water Sewer Dashboard, Dashboard</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</si>
  <si>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</si>
  <si>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</si>
  <si>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</si>
  <si>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</si>
  <si>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</si>
  <si>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</si>
  <si>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</si>
  <si>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</si>
  <si>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</si>
  <si>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</si>
  <si>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</si>
  <si>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</si>
  <si>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</si>
  <si>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</si>
  <si>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</si>
  <si>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</si>
  <si>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</si>
  <si>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</si>
  <si>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</si>
  <si>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</si>
  <si>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</si>
  <si>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</si>
  <si>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</si>
  <si>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</si>
  <si>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</si>
  <si>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</si>
  <si>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</si>
  <si>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</si>
  <si>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WS - Total Net Position</t>
  </si>
  <si>
    <t>Gov - Net Investment in Capital Assets</t>
  </si>
  <si>
    <t>Gov - Restricted Net Position</t>
  </si>
  <si>
    <t>Gov - Unrestricted Net Position</t>
  </si>
  <si>
    <t>Gov - Any Adj. to Beginning Net Position</t>
  </si>
  <si>
    <t>WS - Any Adj. to Beginning Net Position</t>
  </si>
  <si>
    <t>How Data is used</t>
  </si>
  <si>
    <t>Statutory Calculation of Fund Balance Available for Appropriation At June 30 for the General Fund
Restricted - Stabilization by State Statute</t>
  </si>
  <si>
    <t>WS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</si>
  <si>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</si>
  <si>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</si>
  <si>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</si>
  <si>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</si>
  <si>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</si>
  <si>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</si>
  <si>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</si>
  <si>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</si>
  <si>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</si>
  <si>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</si>
  <si>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</si>
  <si>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</si>
  <si>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</si>
  <si>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</si>
  <si>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</si>
  <si>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</si>
  <si>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</si>
  <si>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</si>
  <si>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</si>
  <si>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</si>
  <si>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</si>
  <si>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</si>
  <si>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</si>
  <si>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</si>
  <si>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</si>
  <si>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</si>
  <si>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</si>
  <si>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</si>
  <si>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</si>
  <si>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</si>
  <si>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</si>
  <si>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</si>
  <si>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</si>
  <si>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</si>
  <si>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</si>
  <si>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</si>
  <si>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</si>
  <si>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</si>
  <si>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Total Operating revenues</t>
  </si>
  <si>
    <t>Depreciation and amortization expense</t>
  </si>
  <si>
    <t>Total Operating expenses</t>
  </si>
  <si>
    <t>Interest expense</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</si>
  <si>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</si>
  <si>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</si>
  <si>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</si>
  <si>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</si>
  <si>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</si>
  <si>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</si>
  <si>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</si>
  <si>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</si>
  <si>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</si>
  <si>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</si>
  <si>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</si>
  <si>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</si>
  <si>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</si>
  <si>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</si>
  <si>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</si>
  <si>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</si>
  <si>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</si>
  <si>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</si>
  <si>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</si>
  <si>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</si>
  <si>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</si>
  <si>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</si>
  <si>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</si>
  <si>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</si>
  <si>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</si>
  <si>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</si>
  <si>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</si>
  <si>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</si>
  <si>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</si>
  <si>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</si>
  <si>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</si>
  <si>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</si>
  <si>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</si>
  <si>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</si>
  <si>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</si>
  <si>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</si>
  <si>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</si>
  <si>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</si>
  <si>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</si>
  <si>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</si>
  <si>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</si>
  <si>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</si>
  <si>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</si>
  <si>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</si>
  <si>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</si>
  <si>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</si>
  <si>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</si>
  <si>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</si>
  <si>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</si>
  <si>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</si>
  <si>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</si>
  <si>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</si>
  <si>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</si>
  <si>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</si>
  <si>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</si>
  <si>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</si>
  <si>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</si>
  <si>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</si>
  <si>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</si>
  <si>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</si>
  <si>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</si>
  <si>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</si>
  <si>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</si>
  <si>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</si>
  <si>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WS - Cash Flow from Operating Activities</t>
  </si>
  <si>
    <t>WS - Principal Paid - Cash Flow</t>
  </si>
  <si>
    <t>WS - Capital Outlay - Cashflow</t>
  </si>
  <si>
    <t>Fiduciary - Cash and Investments</t>
  </si>
  <si>
    <t>Cash and Investment - Bond Proceeds - all Funds</t>
  </si>
  <si>
    <t>Gov - Debt Liability</t>
  </si>
  <si>
    <t>Gov - Principal Paid</t>
  </si>
  <si>
    <t>Transfer from General to Debt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</si>
  <si>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</si>
  <si>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</si>
  <si>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</si>
  <si>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</si>
  <si>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</si>
  <si>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</si>
  <si>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</si>
  <si>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</si>
  <si>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</si>
  <si>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</si>
  <si>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</si>
  <si>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</si>
  <si>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</si>
  <si>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</si>
  <si>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</si>
  <si>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</si>
  <si>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</si>
  <si>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</si>
  <si>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</si>
  <si>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</si>
  <si>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</si>
  <si>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</si>
  <si>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</si>
  <si>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</si>
  <si>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</si>
  <si>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</si>
  <si>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</si>
  <si>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</si>
  <si>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</si>
  <si>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</si>
  <si>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</si>
  <si>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</si>
  <si>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</si>
  <si>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</si>
  <si>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</si>
  <si>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</si>
  <si>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</si>
  <si>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</si>
  <si>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</si>
  <si>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</si>
  <si>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</si>
  <si>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</si>
  <si>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</si>
  <si>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</si>
  <si>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</si>
  <si>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</si>
  <si>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</si>
  <si>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</si>
  <si>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</si>
  <si>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</si>
  <si>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</si>
  <si>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</si>
  <si>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WS-EF- Total LT Debt (ST &amp;LT; normal exclusions)</t>
  </si>
  <si>
    <t>WS-revenues and other financing sources over expenditures and other uses-excl. transfers, capital Cont.</t>
  </si>
  <si>
    <t>If unit did not answer you do not need to pursue.</t>
  </si>
  <si>
    <t>Error Amounts</t>
  </si>
  <si>
    <t>Error Count</t>
  </si>
  <si>
    <t>Advance To: Interfund loan receivable-portion of repayment plan longer than 12 months</t>
  </si>
  <si>
    <t>GF-Advance To - Asset</t>
  </si>
  <si>
    <t>WS -  Advance To - Asset</t>
  </si>
  <si>
    <t>WS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</si>
  <si>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</si>
  <si>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</si>
  <si>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</si>
  <si>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</si>
  <si>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</si>
  <si>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</si>
  <si>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</si>
  <si>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</si>
  <si>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</si>
  <si>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</si>
  <si>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</si>
  <si>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</si>
  <si>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</si>
  <si>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</si>
  <si>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</si>
  <si>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</si>
  <si>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</si>
  <si>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</si>
  <si>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</si>
  <si>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</si>
  <si>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</si>
  <si>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</si>
  <si>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</si>
  <si>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</si>
  <si>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</si>
  <si>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</si>
  <si>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</si>
  <si>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</si>
  <si>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</si>
  <si>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</si>
  <si>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</si>
  <si>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</si>
  <si>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</si>
  <si>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</si>
  <si>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</si>
  <si>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</si>
  <si>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</si>
  <si>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Net Pension Liability</t>
  </si>
  <si>
    <t>Determination of Fiscal Health</t>
  </si>
  <si>
    <t>Fund Balance, Unassigned</t>
  </si>
  <si>
    <t>Debt Service Fund</t>
  </si>
  <si>
    <t>Please enter the Total Fund Balance for any Debt Service Funds</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</si>
  <si>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</si>
  <si>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</si>
  <si>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</si>
  <si>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</si>
  <si>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</si>
  <si>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</si>
  <si>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</si>
  <si>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</si>
  <si>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</si>
  <si>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</si>
  <si>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</si>
  <si>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</si>
  <si>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</si>
  <si>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</si>
  <si>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</si>
  <si>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</si>
  <si>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</si>
  <si>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</si>
  <si>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</si>
  <si>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</si>
  <si>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Gaston</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</si>
  <si>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</si>
  <si>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</si>
  <si>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</si>
  <si>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</si>
  <si>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</si>
  <si>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</si>
  <si>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</si>
  <si>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</si>
  <si>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</si>
  <si>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</si>
  <si>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</si>
  <si>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</si>
  <si>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</si>
  <si>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</si>
  <si>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</si>
  <si>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</si>
  <si>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</si>
  <si>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</si>
  <si>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</si>
  <si>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</si>
  <si>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</si>
  <si>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</si>
  <si>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</si>
  <si>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</si>
  <si>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</si>
  <si>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</si>
  <si>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</si>
  <si>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</si>
  <si>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</si>
  <si>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</si>
  <si>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</si>
  <si>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</si>
  <si>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</si>
  <si>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</si>
  <si>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</si>
  <si>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</si>
  <si>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</si>
  <si>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</si>
  <si>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</si>
  <si>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</si>
  <si>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</si>
  <si>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</si>
  <si>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</si>
  <si>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</si>
  <si>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</si>
  <si>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</si>
  <si>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</si>
  <si>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</si>
  <si>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</si>
  <si>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</si>
  <si>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</si>
  <si>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</si>
  <si>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</si>
  <si>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</si>
  <si>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</si>
  <si>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</si>
  <si>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</si>
  <si>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</si>
  <si>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</si>
  <si>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</si>
  <si>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</si>
  <si>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</si>
  <si>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</si>
  <si>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</si>
  <si>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</si>
  <si>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</si>
  <si>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</si>
  <si>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</si>
  <si>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</si>
  <si>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</si>
  <si>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</si>
  <si>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</si>
  <si>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Andrews</t>
  </si>
  <si>
    <t>Anson County</t>
  </si>
  <si>
    <t>Askewville</t>
  </si>
  <si>
    <t>Badin</t>
  </si>
  <si>
    <t>Bath</t>
  </si>
  <si>
    <t>Belhaven</t>
  </si>
  <si>
    <t>Bertie County</t>
  </si>
  <si>
    <t>Black Creek</t>
  </si>
  <si>
    <t>Boardman</t>
  </si>
  <si>
    <t>Bolton</t>
  </si>
  <si>
    <t>Cerro Gordo</t>
  </si>
  <si>
    <t>Chimney Rock</t>
  </si>
  <si>
    <t>Cliffside Sanitary District</t>
  </si>
  <si>
    <t>Colerain</t>
  </si>
  <si>
    <t>Columbia</t>
  </si>
  <si>
    <t>Dover</t>
  </si>
  <si>
    <t>Edgecombe County</t>
  </si>
  <si>
    <t>Ellerbe</t>
  </si>
  <si>
    <t>Elm City</t>
  </si>
  <si>
    <t>Enfield</t>
  </si>
  <si>
    <t>Engelhard Sanitary District</t>
  </si>
  <si>
    <t>Everetts</t>
  </si>
  <si>
    <t>Fair Bluff</t>
  </si>
  <si>
    <t>Fairmont</t>
  </si>
  <si>
    <t>Fontana Dam</t>
  </si>
  <si>
    <t>Franklinville</t>
  </si>
  <si>
    <t>Fremont</t>
  </si>
  <si>
    <t>Glen Alpine</t>
  </si>
  <si>
    <t>Goldsboro</t>
  </si>
  <si>
    <t>Greenevers</t>
  </si>
  <si>
    <t>Grover</t>
  </si>
  <si>
    <t>Hamilton</t>
  </si>
  <si>
    <t>Hoffman</t>
  </si>
  <si>
    <t>Hyde County</t>
  </si>
  <si>
    <t>Madison County</t>
  </si>
  <si>
    <t>Milton</t>
  </si>
  <si>
    <t>Montreat</t>
  </si>
  <si>
    <t>Mount Olive</t>
  </si>
  <si>
    <t>Navassa</t>
  </si>
  <si>
    <t>Newport</t>
  </si>
  <si>
    <t>Newton Grove</t>
  </si>
  <si>
    <t>Norlina</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</si>
  <si>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</si>
  <si>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</si>
  <si>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</si>
  <si>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</si>
  <si>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</si>
  <si>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</si>
  <si>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</si>
  <si>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</si>
  <si>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</si>
  <si>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</si>
  <si>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</si>
  <si>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</si>
  <si>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</si>
  <si>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</si>
  <si>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</si>
  <si>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</si>
  <si>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</si>
  <si>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</si>
  <si>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</si>
  <si>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</si>
  <si>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Sharpsburg</t>
  </si>
  <si>
    <t>Spring Lake</t>
  </si>
  <si>
    <t>Taylorsville</t>
  </si>
  <si>
    <t>Taylortown</t>
  </si>
  <si>
    <t>Tryon</t>
  </si>
  <si>
    <t>Tyrrell County</t>
  </si>
  <si>
    <t>Vanceboro</t>
  </si>
  <si>
    <t>Whitakers</t>
  </si>
  <si>
    <t>Wilkesboro</t>
  </si>
  <si>
    <t>2020-2021</t>
  </si>
  <si>
    <t>Performance Indicator</t>
  </si>
  <si>
    <t>Unit Number:</t>
  </si>
  <si>
    <t>Equal or greater than 1</t>
  </si>
  <si>
    <t>Less than 3%</t>
  </si>
  <si>
    <t>Unit Data from Audit Worksheet tab : (654-655-579-510)/(633-634-635-636-637-638-578)</t>
  </si>
  <si>
    <t>Date the Auditor presented or plans to present the Audit to the Governing Board</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</si>
  <si>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</si>
  <si>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</si>
  <si>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</si>
  <si>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</si>
  <si>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</si>
  <si>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</si>
  <si>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</si>
  <si>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</si>
  <si>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</si>
  <si>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Auditor indicated that there was at least one Performance indicator of Concern on the PI tab</t>
  </si>
  <si>
    <t>Result for Performance Indicator Tab</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</si>
  <si>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</si>
  <si>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</si>
  <si>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</si>
  <si>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</si>
  <si>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</si>
  <si>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</si>
  <si>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</si>
  <si>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</si>
  <si>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</si>
  <si>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</si>
  <si>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</si>
  <si>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</si>
  <si>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</si>
  <si>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</si>
  <si>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</si>
  <si>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</si>
  <si>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</si>
  <si>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</si>
  <si>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</si>
  <si>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</si>
  <si>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</si>
  <si>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</si>
  <si>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</si>
  <si>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</si>
  <si>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</si>
  <si>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</si>
  <si>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</si>
  <si>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</si>
  <si>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</si>
  <si>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</si>
  <si>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</si>
  <si>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</si>
  <si>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</si>
  <si>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</si>
  <si>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</si>
  <si>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</si>
  <si>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</si>
  <si>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</si>
  <si>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</si>
  <si>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</si>
  <si>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</si>
  <si>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</si>
  <si>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</si>
  <si>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</si>
  <si>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</si>
  <si>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</si>
  <si>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</si>
  <si>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</si>
  <si>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</si>
  <si>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</si>
  <si>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</si>
  <si>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</si>
  <si>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</si>
  <si>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</si>
  <si>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</si>
  <si>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</si>
  <si>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</si>
  <si>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</si>
  <si>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</si>
  <si>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</si>
  <si>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</si>
  <si>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</si>
  <si>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</si>
  <si>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</si>
  <si>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</si>
  <si>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</si>
  <si>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</si>
  <si>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</si>
  <si>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</si>
  <si>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</si>
  <si>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</si>
  <si>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</si>
  <si>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</si>
  <si>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</si>
  <si>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</si>
  <si>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</si>
  <si>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</si>
  <si>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</si>
  <si>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</si>
  <si>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</si>
  <si>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</si>
  <si>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</si>
  <si>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</si>
  <si>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</si>
  <si>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</si>
  <si>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</si>
  <si>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</si>
  <si>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</si>
  <si>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</si>
  <si>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</si>
  <si>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</si>
  <si>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</si>
  <si>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</si>
  <si>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</si>
  <si>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</si>
  <si>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</si>
  <si>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</si>
  <si>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</si>
  <si>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</si>
  <si>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</si>
  <si>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</si>
  <si>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</si>
  <si>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</si>
  <si>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</si>
  <si>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</si>
  <si>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</si>
  <si>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</si>
  <si>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</si>
  <si>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</si>
  <si>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</si>
  <si>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</si>
  <si>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</si>
  <si>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</si>
  <si>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</si>
  <si>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</si>
  <si>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</si>
  <si>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</si>
  <si>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</si>
  <si>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</si>
  <si>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</si>
  <si>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</si>
  <si>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</si>
  <si>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</si>
  <si>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</si>
  <si>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</si>
  <si>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accounts set-up in 2020 that are equivalent to account 44</t>
  </si>
  <si>
    <t>=654-655-579)</t>
  </si>
  <si>
    <t>accounts set-up in 2020 that are equivalent to account 45</t>
  </si>
  <si>
    <t>=(633-634-635-636-637-638-578)</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</si>
  <si>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</si>
  <si>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</si>
  <si>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</si>
  <si>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</si>
  <si>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</si>
  <si>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</si>
  <si>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</si>
  <si>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</si>
  <si>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</si>
  <si>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</si>
  <si>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</si>
  <si>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</si>
  <si>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L225 contains link that has to be relinked to prior year  "YYYY Data(H)" tab</t>
  </si>
  <si>
    <t>Cell L226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</si>
  <si>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</si>
  <si>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</si>
  <si>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</si>
  <si>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</si>
  <si>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</si>
  <si>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</si>
  <si>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</si>
  <si>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</si>
  <si>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</si>
  <si>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</si>
  <si>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</si>
  <si>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</si>
  <si>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</si>
  <si>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</si>
  <si>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</si>
  <si>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</si>
  <si>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</si>
  <si>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</si>
  <si>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</si>
  <si>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</si>
  <si>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</si>
  <si>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</si>
  <si>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</si>
  <si>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</si>
  <si>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</si>
  <si>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</si>
  <si>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</si>
  <si>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</si>
  <si>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</si>
  <si>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</si>
  <si>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</si>
  <si>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</si>
  <si>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</si>
  <si>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</si>
  <si>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</si>
  <si>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</si>
  <si>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</si>
  <si>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</si>
  <si>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</si>
  <si>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</si>
  <si>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</si>
  <si>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</si>
  <si>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</si>
  <si>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</si>
  <si>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</si>
  <si>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</si>
  <si>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</si>
  <si>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</si>
  <si>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</si>
  <si>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</si>
  <si>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</si>
  <si>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</si>
  <si>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</si>
  <si>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</si>
  <si>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</si>
  <si>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</si>
  <si>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</si>
  <si>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</si>
  <si>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</si>
  <si>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</si>
  <si>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</si>
  <si>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</si>
  <si>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</si>
  <si>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</si>
  <si>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</si>
  <si>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</si>
  <si>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</si>
  <si>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</si>
  <si>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</si>
  <si>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</si>
  <si>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</si>
  <si>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</si>
  <si>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</si>
  <si>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</si>
  <si>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</si>
  <si>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</si>
  <si>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</si>
  <si>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</si>
  <si>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</si>
  <si>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</si>
  <si>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</si>
  <si>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</si>
  <si>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</si>
  <si>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</si>
  <si>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</si>
  <si>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</si>
  <si>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</si>
  <si>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</si>
  <si>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</si>
  <si>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</si>
  <si>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</si>
  <si>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</si>
  <si>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</si>
  <si>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</si>
  <si>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</si>
  <si>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</si>
  <si>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</si>
  <si>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</si>
  <si>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</si>
  <si>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</si>
  <si>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</si>
  <si>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</si>
  <si>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</si>
  <si>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</si>
  <si>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</si>
  <si>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</si>
  <si>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</si>
  <si>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</si>
  <si>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</si>
  <si>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</si>
  <si>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</si>
  <si>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</si>
  <si>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</si>
  <si>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</si>
  <si>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</si>
  <si>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</si>
  <si>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</si>
  <si>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</si>
  <si>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</si>
  <si>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</si>
  <si>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</si>
  <si>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</si>
  <si>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</si>
  <si>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</si>
  <si>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</si>
  <si>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</si>
  <si>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</si>
  <si>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</si>
  <si>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</si>
  <si>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</si>
  <si>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</si>
  <si>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Chocowinity</t>
  </si>
  <si>
    <t>Cofield</t>
  </si>
  <si>
    <t>Conetoe</t>
  </si>
  <si>
    <t>Creswell</t>
  </si>
  <si>
    <t>Elizabeth City</t>
  </si>
  <si>
    <t>Eureka</t>
  </si>
  <si>
    <t>Gibson</t>
  </si>
  <si>
    <t>Green Level</t>
  </si>
  <si>
    <t>Hassell</t>
  </si>
  <si>
    <t>Hertford</t>
  </si>
  <si>
    <t>Micro</t>
  </si>
  <si>
    <t>Plymouth</t>
  </si>
  <si>
    <t>Richfield</t>
  </si>
  <si>
    <t>Rowland</t>
  </si>
  <si>
    <t>Roxboro</t>
  </si>
  <si>
    <t>Siler City</t>
  </si>
  <si>
    <t>Walnut Creek</t>
  </si>
  <si>
    <t>Warrenton</t>
  </si>
  <si>
    <t>White Lake</t>
  </si>
  <si>
    <t>Yanceyville</t>
  </si>
  <si>
    <t>Caswell County</t>
  </si>
  <si>
    <t>Cherokee County</t>
  </si>
  <si>
    <t>Columbus County</t>
  </si>
  <si>
    <t>Davie County</t>
  </si>
  <si>
    <t>Graham County</t>
  </si>
  <si>
    <t>Martin County</t>
  </si>
  <si>
    <t>Person County</t>
  </si>
  <si>
    <t>Bay River Metropolitan Sewer District</t>
  </si>
  <si>
    <t>Swan Quarter Sanitary District</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</si>
  <si>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</si>
  <si>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</si>
  <si>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</si>
  <si>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</si>
  <si>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</si>
  <si>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</si>
  <si>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</si>
  <si>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</si>
  <si>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</si>
  <si>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</si>
  <si>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</si>
  <si>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</si>
  <si>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</si>
  <si>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</si>
  <si>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</si>
  <si>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</si>
  <si>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</si>
  <si>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</si>
  <si>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</si>
  <si>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</si>
  <si>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</si>
  <si>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</si>
  <si>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</si>
  <si>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</si>
  <si>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</si>
  <si>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</si>
  <si>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</si>
  <si>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</si>
  <si>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WS - Total Current Assets</t>
  </si>
  <si>
    <t>WS - Select Current Liabilities</t>
  </si>
  <si>
    <t>Electric - Total Current Assets</t>
  </si>
  <si>
    <t>Counties Only- Local Current Expense to BOEs</t>
  </si>
  <si>
    <t>Counties Only- Capital Outlay Contribution to BOEs</t>
  </si>
  <si>
    <t>WS Cap Asset - Land &amp; other Non-Construction</t>
  </si>
  <si>
    <t>Gov - Select Current Liabilities</t>
  </si>
  <si>
    <t>GA- Total General revenues (No transfers, special, extraordinary items)(SOA)</t>
  </si>
  <si>
    <t>WS - Total Non-Operating Revenues-exclude capital contrib.</t>
  </si>
  <si>
    <t>Gen Fund - Any Adj. to Beginning Net Position</t>
  </si>
  <si>
    <t>Gen Fund - Total Expenditures</t>
  </si>
  <si>
    <t>Gen Fund - Proceeds from LTD</t>
  </si>
  <si>
    <t>Amount of the Water Sewer Fund Balance appropriated in next year's budget</t>
  </si>
  <si>
    <t>Supplemental School Tax</t>
  </si>
  <si>
    <t>OPEB
1-implicit rate only
2-no benefit
3-benfit
4- state health plan</t>
  </si>
  <si>
    <t>Yes  or "1" indicates unit has defined benefit other than the ones adm. By the state</t>
  </si>
  <si>
    <t>WS-Advance From - Liability</t>
  </si>
  <si>
    <t>WS-Advance To - Asset</t>
  </si>
  <si>
    <t>County only-timber receipts sent to the schools</t>
  </si>
  <si>
    <t>GF - Advance to</t>
  </si>
  <si>
    <t>County-supplemental school tax reported in Agency fund</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</si>
  <si>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</si>
  <si>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</si>
  <si>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</si>
  <si>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</si>
  <si>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</si>
  <si>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</si>
  <si>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</si>
  <si>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</si>
  <si>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</si>
  <si>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</si>
  <si>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</si>
  <si>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</si>
  <si>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</si>
  <si>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</si>
  <si>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</si>
  <si>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</si>
  <si>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</si>
  <si>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</si>
  <si>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</si>
  <si>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</si>
  <si>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</si>
  <si>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Cindy</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</si>
  <si>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</si>
  <si>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</si>
  <si>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</si>
  <si>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</si>
  <si>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</si>
  <si>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</si>
  <si>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</si>
  <si>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</si>
  <si>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</si>
  <si>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</si>
  <si>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</si>
  <si>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</si>
  <si>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</si>
  <si>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</si>
  <si>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</si>
  <si>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</si>
  <si>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</si>
  <si>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Date the FO signed the Data Input worksheet</t>
  </si>
  <si>
    <t>2/25/2022</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</si>
  <si>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</si>
  <si>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</si>
  <si>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</si>
  <si>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</si>
  <si>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The Auditor will submit the Audit Report to the LGC within five months plus one day after the fiscal year end.-á (for units with a June 30th fiscal year-end this would be December 1)-á-á Select Yes or No</t>
  </si>
  <si>
    <t>12/13/2021</t>
  </si>
  <si>
    <t>1/13/2022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</si>
  <si>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</si>
  <si>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</si>
  <si>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</si>
  <si>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</si>
  <si>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</si>
  <si>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</si>
  <si>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</si>
  <si>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</si>
  <si>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</si>
  <si>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</si>
  <si>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</si>
  <si>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</si>
  <si>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</si>
  <si>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</si>
  <si>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</si>
  <si>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</si>
  <si>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</si>
  <si>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</si>
  <si>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</si>
  <si>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</si>
  <si>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</si>
  <si>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</si>
  <si>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</si>
  <si>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</si>
  <si>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</si>
  <si>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</si>
  <si>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</si>
  <si>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</si>
  <si>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</si>
  <si>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</si>
  <si>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</si>
  <si>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</si>
  <si>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</si>
  <si>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</si>
  <si>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</si>
  <si>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</si>
  <si>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</si>
  <si>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</si>
  <si>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</si>
  <si>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Mary</t>
  </si>
  <si>
    <t>Robin</t>
  </si>
  <si>
    <t>Brian</t>
  </si>
  <si>
    <t>Vicki</t>
  </si>
  <si>
    <t>Kimberly</t>
  </si>
  <si>
    <t>Dee</t>
  </si>
  <si>
    <t>David</t>
  </si>
  <si>
    <t>Misty</t>
  </si>
  <si>
    <t>Jennifer</t>
  </si>
  <si>
    <t>Karen</t>
  </si>
  <si>
    <t>Lisa</t>
  </si>
  <si>
    <t>Anthony</t>
  </si>
  <si>
    <t>Sheri</t>
  </si>
  <si>
    <t>Hinson</t>
  </si>
  <si>
    <t>Edwards</t>
  </si>
  <si>
    <t>Patton</t>
  </si>
  <si>
    <t>Barnett</t>
  </si>
  <si>
    <t>yes</t>
  </si>
  <si>
    <t>8/9/2021</t>
  </si>
  <si>
    <t>1/1/2018</t>
  </si>
  <si>
    <t>1/1/2014</t>
  </si>
  <si>
    <t>1/1/2011</t>
  </si>
  <si>
    <t>1/1/2019</t>
  </si>
  <si>
    <t>4/1/2009</t>
  </si>
  <si>
    <t>7/1/2021</t>
  </si>
  <si>
    <t>FINANCE DIRECTOR</t>
  </si>
  <si>
    <t>Chief Financial Officer</t>
  </si>
  <si>
    <t>2/14/2022</t>
  </si>
  <si>
    <t>10/7/2021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</si>
  <si>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</si>
  <si>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</si>
  <si>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</si>
  <si>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</si>
  <si>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Misty Watson</t>
  </si>
  <si>
    <t>12/14/2020</t>
  </si>
  <si>
    <t>12/7/2020</t>
  </si>
  <si>
    <t>1/4/2021</t>
  </si>
  <si>
    <t>12/2/2020</t>
  </si>
  <si>
    <t>9/22/2020</t>
  </si>
  <si>
    <t>Y</t>
  </si>
  <si>
    <t>Chris</t>
  </si>
  <si>
    <t>Donna</t>
  </si>
  <si>
    <t>Beverly</t>
  </si>
  <si>
    <t>Brenda</t>
  </si>
  <si>
    <t>Kim</t>
  </si>
  <si>
    <t>Jarrett</t>
  </si>
  <si>
    <t>PERMANENT</t>
  </si>
  <si>
    <t>permanent</t>
  </si>
  <si>
    <t>YES</t>
  </si>
  <si>
    <t>1/1/2013</t>
  </si>
  <si>
    <t>7/1/2019</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</si>
  <si>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</si>
  <si>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</si>
  <si>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</si>
  <si>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</si>
  <si>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</si>
  <si>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</si>
  <si>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</si>
  <si>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</si>
  <si>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Note: If more than one performance indicator is identified,  one proposed solution may solve all water and sewer performance indicators.</t>
  </si>
  <si>
    <t>5.</t>
  </si>
  <si>
    <t>Cash Flow Indicators:</t>
  </si>
  <si>
    <t>6.</t>
  </si>
  <si>
    <t>Operating Net Income (loss) excluding depreciation, including debt service principal and interest</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</si>
  <si>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</si>
  <si>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</si>
  <si>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</si>
  <si>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</si>
  <si>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</si>
  <si>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</si>
  <si>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</si>
  <si>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</si>
  <si>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Cary</t>
  </si>
  <si>
    <t>Garland</t>
  </si>
  <si>
    <t>Garner</t>
  </si>
  <si>
    <t>The budgeted ad valorem tax (including motor vehicles) for the General fund had more than 3% uncollected for the fiscal year audited. Decreases are shown by a negative percentage.</t>
  </si>
  <si>
    <t>Less:</t>
  </si>
  <si>
    <t>Encumbrances at June 30 - General Fund (listed in the notes)</t>
  </si>
  <si>
    <t>Fund Balance Available for Appropriation Percentage</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</si>
  <si>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</si>
  <si>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</si>
  <si>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</si>
  <si>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</si>
  <si>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Water &amp; Sewer Revenue, Expenses &amp; Changes in Fund Net Position</t>
  </si>
  <si>
    <t>Mark to Market unrealized losses in the Water and Sewer Fund.</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</si>
  <si>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</si>
  <si>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</si>
  <si>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</si>
  <si>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</si>
  <si>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</si>
  <si>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</si>
  <si>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</si>
  <si>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Number of significant deficiency findings (financial statement findings only)</t>
  </si>
  <si>
    <t>Number of material weaknesses findings (financial statements findings only)</t>
  </si>
  <si>
    <t>Date (MM/DD/YYYY)</t>
  </si>
  <si>
    <t>Data Collection</t>
  </si>
  <si>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</si>
  <si>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</si>
  <si>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</si>
  <si>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</si>
  <si>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Use of General Fund Balance (account #9)</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</si>
  <si>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</si>
  <si>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</si>
  <si>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</si>
  <si>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</si>
  <si>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TD Info Completed by Auditor : CCH acct # 1059</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</si>
  <si>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</si>
  <si>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</si>
  <si>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</si>
  <si>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</si>
  <si>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</si>
  <si>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</si>
  <si>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</si>
  <si>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</si>
  <si>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</si>
  <si>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</si>
  <si>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</si>
  <si>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</si>
  <si>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School Capital Outlay Report to the Legislature</t>
  </si>
  <si>
    <t>All Gov. Funds Rev, Exp. Change in Fund Balance</t>
  </si>
  <si>
    <t>Capital Outlay contributions to the BOEs (include amounts from general fund, capital project funds and any other fund sent to the BOE as part of capital outlay)</t>
  </si>
  <si>
    <t>Alamance County</t>
  </si>
  <si>
    <t>Alexander County</t>
  </si>
  <si>
    <t>Alleghany County</t>
  </si>
  <si>
    <t>Ashe County</t>
  </si>
  <si>
    <t>Avery County</t>
  </si>
  <si>
    <t>Beaufort County</t>
  </si>
  <si>
    <t>Bladen County</t>
  </si>
  <si>
    <t>Brunswick County</t>
  </si>
  <si>
    <t>Buncombe County</t>
  </si>
  <si>
    <t>Burke County</t>
  </si>
  <si>
    <t>Cabarrus County</t>
  </si>
  <si>
    <t>Caldwell County</t>
  </si>
  <si>
    <t>Camden County</t>
  </si>
  <si>
    <t>Carteret County</t>
  </si>
  <si>
    <t>Catawba County</t>
  </si>
  <si>
    <t>Chatham County</t>
  </si>
  <si>
    <t>Chowan County</t>
  </si>
  <si>
    <t>Clay County</t>
  </si>
  <si>
    <t>Cleveland County</t>
  </si>
  <si>
    <t>Craven County</t>
  </si>
  <si>
    <t>Cumberland County</t>
  </si>
  <si>
    <t>Currituck County</t>
  </si>
  <si>
    <t>Dare County</t>
  </si>
  <si>
    <t>Davidson County</t>
  </si>
  <si>
    <t>Duplin County</t>
  </si>
  <si>
    <t>Durham County</t>
  </si>
  <si>
    <t>Forsyth County</t>
  </si>
  <si>
    <t>Franklin County</t>
  </si>
  <si>
    <t>Gaston County</t>
  </si>
  <si>
    <t>Gates County</t>
  </si>
  <si>
    <t>Granville County</t>
  </si>
  <si>
    <t>Greene County</t>
  </si>
  <si>
    <t>Guilford County</t>
  </si>
  <si>
    <t>Halifax County</t>
  </si>
  <si>
    <t>Harnett County</t>
  </si>
  <si>
    <t>Haywood County</t>
  </si>
  <si>
    <t>Henderson County</t>
  </si>
  <si>
    <t>Hertford County</t>
  </si>
  <si>
    <t>Hoke County</t>
  </si>
  <si>
    <t>Iredell County</t>
  </si>
  <si>
    <t>Jackson County</t>
  </si>
  <si>
    <t>Johnston County</t>
  </si>
  <si>
    <t>Jones County</t>
  </si>
  <si>
    <t>Lee County</t>
  </si>
  <si>
    <t>Lenoir County</t>
  </si>
  <si>
    <t>Lincoln County</t>
  </si>
  <si>
    <t>Macon County</t>
  </si>
  <si>
    <t>McDowell County</t>
  </si>
  <si>
    <t>Mecklenburg County</t>
  </si>
  <si>
    <t>Mitchell County</t>
  </si>
  <si>
    <t>Montgomery County</t>
  </si>
  <si>
    <t>Moore County</t>
  </si>
  <si>
    <t>Nash County</t>
  </si>
  <si>
    <t>New Hanover County</t>
  </si>
  <si>
    <t>Onslow County</t>
  </si>
  <si>
    <t>Pamlico County</t>
  </si>
  <si>
    <t>Pasquotank County</t>
  </si>
  <si>
    <t>Perquimans County</t>
  </si>
  <si>
    <t>Pitt County</t>
  </si>
  <si>
    <t>Polk County</t>
  </si>
  <si>
    <t>Randolph County</t>
  </si>
  <si>
    <t>Richmond County</t>
  </si>
  <si>
    <t>Robeson County</t>
  </si>
  <si>
    <t>Rockingham County</t>
  </si>
  <si>
    <t>Rowan County</t>
  </si>
  <si>
    <t>Rutherford County</t>
  </si>
  <si>
    <t>Sampson County</t>
  </si>
  <si>
    <t>Stanly County</t>
  </si>
  <si>
    <t>Stokes County</t>
  </si>
  <si>
    <t>Surry County</t>
  </si>
  <si>
    <t>Swain County</t>
  </si>
  <si>
    <t>Transylvania County</t>
  </si>
  <si>
    <t>Union County</t>
  </si>
  <si>
    <t>Vance County</t>
  </si>
  <si>
    <t>Wake County</t>
  </si>
  <si>
    <t>Warren County</t>
  </si>
  <si>
    <t>Washington County</t>
  </si>
  <si>
    <t>Watauga County</t>
  </si>
  <si>
    <t>Wayne County</t>
  </si>
  <si>
    <t>Wilkes County</t>
  </si>
  <si>
    <t>Wilson County</t>
  </si>
  <si>
    <t>Yadkin County</t>
  </si>
  <si>
    <t>Yancey County</t>
  </si>
  <si>
    <t>April</t>
  </si>
  <si>
    <t>SANDRA</t>
  </si>
  <si>
    <t>Caleb</t>
  </si>
  <si>
    <t>Anita</t>
  </si>
  <si>
    <t>William</t>
  </si>
  <si>
    <t>LISA</t>
  </si>
  <si>
    <t>Julie</t>
  </si>
  <si>
    <t>Donald</t>
  </si>
  <si>
    <t>Margaret</t>
  </si>
  <si>
    <t>Stephanie</t>
  </si>
  <si>
    <t>Jeanne</t>
  </si>
  <si>
    <t>Cathy</t>
  </si>
  <si>
    <t>Betty</t>
  </si>
  <si>
    <t>Lucas</t>
  </si>
  <si>
    <t>Craig</t>
  </si>
  <si>
    <t>Sandra</t>
  </si>
  <si>
    <t>Jane</t>
  </si>
  <si>
    <t>Tracy</t>
  </si>
  <si>
    <t>Katherine</t>
  </si>
  <si>
    <t>Terri</t>
  </si>
  <si>
    <t>Jamie</t>
  </si>
  <si>
    <t>TIFFANY</t>
  </si>
  <si>
    <t>Rebecca</t>
  </si>
  <si>
    <t>Stephen</t>
  </si>
  <si>
    <t>Kristian</t>
  </si>
  <si>
    <t>Samantha</t>
  </si>
  <si>
    <t>EJ</t>
  </si>
  <si>
    <t>Debra</t>
  </si>
  <si>
    <t>Darlene</t>
  </si>
  <si>
    <t>Chad</t>
  </si>
  <si>
    <t>Deanna</t>
  </si>
  <si>
    <t>Lori</t>
  </si>
  <si>
    <t>Kary</t>
  </si>
  <si>
    <t>Alison</t>
  </si>
  <si>
    <t>Mavis</t>
  </si>
  <si>
    <t>Amber</t>
  </si>
  <si>
    <t>Caroline</t>
  </si>
  <si>
    <t>Gary</t>
  </si>
  <si>
    <t>Bill</t>
  </si>
  <si>
    <t>Will</t>
  </si>
  <si>
    <t>Carla</t>
  </si>
  <si>
    <t>Pat</t>
  </si>
  <si>
    <t>James</t>
  </si>
  <si>
    <t>Paula</t>
  </si>
  <si>
    <t>Beth</t>
  </si>
  <si>
    <t>Toby</t>
  </si>
  <si>
    <t>Julia</t>
  </si>
  <si>
    <t>Rhonda</t>
  </si>
  <si>
    <t>Cally</t>
  </si>
  <si>
    <t>Jonathan</t>
  </si>
  <si>
    <t>W. Patrick</t>
  </si>
  <si>
    <t>Lee</t>
  </si>
  <si>
    <t>Missy</t>
  </si>
  <si>
    <t>Allison</t>
  </si>
  <si>
    <t>Angel</t>
  </si>
  <si>
    <t>Lindsey</t>
  </si>
  <si>
    <t>Brandi</t>
  </si>
  <si>
    <t>Evans</t>
  </si>
  <si>
    <t>Herman</t>
  </si>
  <si>
    <t>Hamm</t>
  </si>
  <si>
    <t>LONG</t>
  </si>
  <si>
    <t>Hogan</t>
  </si>
  <si>
    <t>Radcliffe</t>
  </si>
  <si>
    <t>Roberson</t>
  </si>
  <si>
    <t>COLEMAN</t>
  </si>
  <si>
    <t>Miller</t>
  </si>
  <si>
    <t>Warn</t>
  </si>
  <si>
    <t>Pierce</t>
  </si>
  <si>
    <t>Helton</t>
  </si>
  <si>
    <t>Meshaw</t>
  </si>
  <si>
    <t>Smith</t>
  </si>
  <si>
    <t>Warren</t>
  </si>
  <si>
    <t>Hill</t>
  </si>
  <si>
    <t>Clawson</t>
  </si>
  <si>
    <t>Kiker</t>
  </si>
  <si>
    <t>West</t>
  </si>
  <si>
    <t>Chestnutt</t>
  </si>
  <si>
    <t>Tezai</t>
  </si>
  <si>
    <t>Walters</t>
  </si>
  <si>
    <t>Goodman</t>
  </si>
  <si>
    <t>Holtzman</t>
  </si>
  <si>
    <t>MURRAY</t>
  </si>
  <si>
    <t>Outland</t>
  </si>
  <si>
    <t>McNally</t>
  </si>
  <si>
    <t>Stroud</t>
  </si>
  <si>
    <t>Duncan</t>
  </si>
  <si>
    <t>Honeycutt</t>
  </si>
  <si>
    <t>Owen</t>
  </si>
  <si>
    <t>Reynolds</t>
  </si>
  <si>
    <t>Prevatte</t>
  </si>
  <si>
    <t>Cheek</t>
  </si>
  <si>
    <t>Fox</t>
  </si>
  <si>
    <t>McLamb</t>
  </si>
  <si>
    <t>Minter</t>
  </si>
  <si>
    <t>BARSS</t>
  </si>
  <si>
    <t>Rios</t>
  </si>
  <si>
    <t>Carpenter</t>
  </si>
  <si>
    <t>Ledford</t>
  </si>
  <si>
    <t>Ange</t>
  </si>
  <si>
    <t>Bell</t>
  </si>
  <si>
    <t>Boyd</t>
  </si>
  <si>
    <t>Parsley</t>
  </si>
  <si>
    <t>Daniels</t>
  </si>
  <si>
    <t>Xiong</t>
  </si>
  <si>
    <t>Wood</t>
  </si>
  <si>
    <t>Wurtzbacher</t>
  </si>
  <si>
    <t>Reece</t>
  </si>
  <si>
    <t>Donaldson</t>
  </si>
  <si>
    <t>Fentress</t>
  </si>
  <si>
    <t>Small</t>
  </si>
  <si>
    <t>Blue</t>
  </si>
  <si>
    <t>Mathews</t>
  </si>
  <si>
    <t>Wehrenberg</t>
  </si>
  <si>
    <t>Hughes</t>
  </si>
  <si>
    <t>Massie</t>
  </si>
  <si>
    <t>Kinlaw</t>
  </si>
  <si>
    <t>Galloway</t>
  </si>
  <si>
    <t>Howden</t>
  </si>
  <si>
    <t>Roach</t>
  </si>
  <si>
    <t>Clack</t>
  </si>
  <si>
    <t>Hobbs</t>
  </si>
  <si>
    <t>Nixon</t>
  </si>
  <si>
    <t>Elliott</t>
  </si>
  <si>
    <t>Griffin</t>
  </si>
  <si>
    <t>Gerhart</t>
  </si>
  <si>
    <t>Liles</t>
  </si>
  <si>
    <t>Bigelow</t>
  </si>
  <si>
    <t>Flanary</t>
  </si>
  <si>
    <t>Faines</t>
  </si>
  <si>
    <t>Dixon</t>
  </si>
  <si>
    <t>Watson</t>
  </si>
  <si>
    <t>Speight</t>
  </si>
  <si>
    <t>Huffman</t>
  </si>
  <si>
    <t>Landrau</t>
  </si>
  <si>
    <t>Cearlock</t>
  </si>
  <si>
    <t>Burleson</t>
  </si>
  <si>
    <t>11/6/2014</t>
  </si>
  <si>
    <t>11/30/2001</t>
  </si>
  <si>
    <t>4/1/2001</t>
  </si>
  <si>
    <t>1/1/2016</t>
  </si>
  <si>
    <t>10/31/2011</t>
  </si>
  <si>
    <t>2/1/2002</t>
  </si>
  <si>
    <t>5/1/2013</t>
  </si>
  <si>
    <t>11/13/2018</t>
  </si>
  <si>
    <t>8/1/2018</t>
  </si>
  <si>
    <t>8/1/2009</t>
  </si>
  <si>
    <t>11/4/2019</t>
  </si>
  <si>
    <t>7/13/1998</t>
  </si>
  <si>
    <t>2/27/2017</t>
  </si>
  <si>
    <t>8/13/2015</t>
  </si>
  <si>
    <t>3/15/2021</t>
  </si>
  <si>
    <t>12/30/2015</t>
  </si>
  <si>
    <t>9/1/2001</t>
  </si>
  <si>
    <t>3/1/1991</t>
  </si>
  <si>
    <t>2/14/1995</t>
  </si>
  <si>
    <t>11/3/2008</t>
  </si>
  <si>
    <t>6/1/2017</t>
  </si>
  <si>
    <t>2/11/2019</t>
  </si>
  <si>
    <t>4/30/2018</t>
  </si>
  <si>
    <t>7/10/2017</t>
  </si>
  <si>
    <t>6/30/2017</t>
  </si>
  <si>
    <t>1/1/2009</t>
  </si>
  <si>
    <t>1/1/1993</t>
  </si>
  <si>
    <t>3/2/2018</t>
  </si>
  <si>
    <t>3/1/2012</t>
  </si>
  <si>
    <t>4/1/2003</t>
  </si>
  <si>
    <t>2/28/2014</t>
  </si>
  <si>
    <t>12/1/1996</t>
  </si>
  <si>
    <t>3/4/2019</t>
  </si>
  <si>
    <t>2/1/2015</t>
  </si>
  <si>
    <t>3/5/2018</t>
  </si>
  <si>
    <t>12/6/1999</t>
  </si>
  <si>
    <t>1/1/2006</t>
  </si>
  <si>
    <t>7/1/2017</t>
  </si>
  <si>
    <t>11/28/2011</t>
  </si>
  <si>
    <t>10/1/2020</t>
  </si>
  <si>
    <t>7/28/2008</t>
  </si>
  <si>
    <t>1/1/1992</t>
  </si>
  <si>
    <t>4/1/2021</t>
  </si>
  <si>
    <t>10/1/2018</t>
  </si>
  <si>
    <t>9/22/2014</t>
  </si>
  <si>
    <t>7/6/2020</t>
  </si>
  <si>
    <t>8/28/2019</t>
  </si>
  <si>
    <t>12/7/2019</t>
  </si>
  <si>
    <t>7/1/2016</t>
  </si>
  <si>
    <t>7/2/2018</t>
  </si>
  <si>
    <t>2/15/2019</t>
  </si>
  <si>
    <t>9/1/2017</t>
  </si>
  <si>
    <t>Susan Evans</t>
  </si>
  <si>
    <t>Jennifer Herman</t>
  </si>
  <si>
    <t>April Hamm</t>
  </si>
  <si>
    <t>SANDRA LONG</t>
  </si>
  <si>
    <t>Caleb Hogan</t>
  </si>
  <si>
    <t>William Roberson</t>
  </si>
  <si>
    <t>LISA COLEMAN</t>
  </si>
  <si>
    <t>Julie A. Miller</t>
  </si>
  <si>
    <t>Margaret Pierce</t>
  </si>
  <si>
    <t>Anthony Helton</t>
  </si>
  <si>
    <t>Stephanie B Jackson</t>
  </si>
  <si>
    <t>Dee Meshaw</t>
  </si>
  <si>
    <t>Jeanne C. Jarrett</t>
  </si>
  <si>
    <t>Cathy Smith</t>
  </si>
  <si>
    <t>Betty Patton</t>
  </si>
  <si>
    <t>Craig Warren</t>
  </si>
  <si>
    <t>Vicki Evans</t>
  </si>
  <si>
    <t>Sandra Hill</t>
  </si>
  <si>
    <t>David Clawson</t>
  </si>
  <si>
    <t>Jane S. Kiker</t>
  </si>
  <si>
    <t>Robin West</t>
  </si>
  <si>
    <t>Tracy Chestnutt</t>
  </si>
  <si>
    <t>Katherine Walters</t>
  </si>
  <si>
    <t>Terri L. Goodman</t>
  </si>
  <si>
    <t>Jamie Holtzman</t>
  </si>
  <si>
    <t>TIFFANY MURRAY</t>
  </si>
  <si>
    <t>Kim Outland</t>
  </si>
  <si>
    <t>Rebecca Garland, MPA, CPA</t>
  </si>
  <si>
    <t>Steve McNally</t>
  </si>
  <si>
    <t>Beverly Stroud</t>
  </si>
  <si>
    <t>Derrick Bennett</t>
  </si>
  <si>
    <t>Mary Duncan</t>
  </si>
  <si>
    <t>Kimberly Honeycutt</t>
  </si>
  <si>
    <t>Kristian Owen</t>
  </si>
  <si>
    <t>Samantha Reynolds</t>
  </si>
  <si>
    <t>Ellis Prevatte</t>
  </si>
  <si>
    <t>Debra L. Cheek</t>
  </si>
  <si>
    <t>Darlene Fox</t>
  </si>
  <si>
    <t>J. Chad McLamb, CPA</t>
  </si>
  <si>
    <t>Lisa G. Minter</t>
  </si>
  <si>
    <t>SANDRA BARSS</t>
  </si>
  <si>
    <t>Deanna Rios</t>
  </si>
  <si>
    <t>Lori Carpenter</t>
  </si>
  <si>
    <t>Kary Ledford</t>
  </si>
  <si>
    <t>Cindy Ange</t>
  </si>
  <si>
    <t>Alison Bell</t>
  </si>
  <si>
    <t>David Boyd</t>
  </si>
  <si>
    <t>Mavis Parsley</t>
  </si>
  <si>
    <t>Amber Daniels</t>
  </si>
  <si>
    <t>Caroline Ly Xiong</t>
  </si>
  <si>
    <t>Donna Wood</t>
  </si>
  <si>
    <t>Lisa Wurtzbacher</t>
  </si>
  <si>
    <t>Brenda Reece</t>
  </si>
  <si>
    <t>Bill Fentress</t>
  </si>
  <si>
    <t>Sheri Small</t>
  </si>
  <si>
    <t>Margaret C. Blue</t>
  </si>
  <si>
    <t>Tracy Mathews</t>
  </si>
  <si>
    <t>Amy Wehrenberg</t>
  </si>
  <si>
    <t>Brian Barnett</t>
  </si>
  <si>
    <t>Sandra Hughes</t>
  </si>
  <si>
    <t>Will Massie</t>
  </si>
  <si>
    <t>Cary Garner</t>
  </si>
  <si>
    <t>Carla Kinlaw</t>
  </si>
  <si>
    <t>Pat Gallloway</t>
  </si>
  <si>
    <t>James Howden</t>
  </si>
  <si>
    <t>Paula Roach</t>
  </si>
  <si>
    <t>David Clack</t>
  </si>
  <si>
    <t>Beth Hobbs</t>
  </si>
  <si>
    <t>Toby R. Hinson</t>
  </si>
  <si>
    <t>Julia Edwards</t>
  </si>
  <si>
    <t>Rhonda Nixon</t>
  </si>
  <si>
    <t>Cally Elliott</t>
  </si>
  <si>
    <t>Jonathan Griffin</t>
  </si>
  <si>
    <t>Karen Gerhart</t>
  </si>
  <si>
    <t>Beverly L. Liles</t>
  </si>
  <si>
    <t>W. Patrick Flanary</t>
  </si>
  <si>
    <t>Lee Faines</t>
  </si>
  <si>
    <t>Missy Dixon</t>
  </si>
  <si>
    <t>Allison Speight, CPA</t>
  </si>
  <si>
    <t>Chris Huffman</t>
  </si>
  <si>
    <t>Angel Landrau</t>
  </si>
  <si>
    <t>Lindsey Cearlock</t>
  </si>
  <si>
    <t>Brandi Burleson</t>
  </si>
  <si>
    <t>Director of Fiscal Operations</t>
  </si>
  <si>
    <t>Finance Director/CFO</t>
  </si>
  <si>
    <t>Deputy County Manager/Finance Director</t>
  </si>
  <si>
    <t>Assistant County Manager</t>
  </si>
  <si>
    <t>Interim Chief Financial Officer</t>
  </si>
  <si>
    <t>Finance Director &amp; General Manager of Financial Services</t>
  </si>
  <si>
    <t>Assistant County Manager/CFO</t>
  </si>
  <si>
    <t>Director of Finance</t>
  </si>
  <si>
    <t>Assistant County Manager/Finance Director</t>
  </si>
  <si>
    <t>Interim Finance Officer</t>
  </si>
  <si>
    <t>Finance officer</t>
  </si>
  <si>
    <t>Assistant County Manager / Finance Officer</t>
  </si>
  <si>
    <t>Financial Services Director</t>
  </si>
  <si>
    <t>3/1/2022</t>
  </si>
  <si>
    <t>336-570-4026</t>
  </si>
  <si>
    <t>828-352-7587</t>
  </si>
  <si>
    <t>336-846-5501</t>
  </si>
  <si>
    <t>828-733-8200</t>
  </si>
  <si>
    <t>252-794-5360</t>
  </si>
  <si>
    <t>910-862-6723</t>
  </si>
  <si>
    <t>910-253-2067</t>
  </si>
  <si>
    <t>828-250-4137</t>
  </si>
  <si>
    <t>828-764-9050</t>
  </si>
  <si>
    <t>704-920-2894</t>
  </si>
  <si>
    <t>828-757-1302</t>
  </si>
  <si>
    <t>252-338-6363 ext.314</t>
  </si>
  <si>
    <t>252-728-8410</t>
  </si>
  <si>
    <t>828-465-8219</t>
  </si>
  <si>
    <t>919-545-8471</t>
  </si>
  <si>
    <t>252-482-8334</t>
  </si>
  <si>
    <t>828-389-0089</t>
  </si>
  <si>
    <t>704-484-4838</t>
  </si>
  <si>
    <t>252-636-6603</t>
  </si>
  <si>
    <t>910-678-7750</t>
  </si>
  <si>
    <t>252-232-2381</t>
  </si>
  <si>
    <t>252-475-5731</t>
  </si>
  <si>
    <t>336-242-2029</t>
  </si>
  <si>
    <t>336-753-6020</t>
  </si>
  <si>
    <t>919-560-0039</t>
  </si>
  <si>
    <t>252-641-7840</t>
  </si>
  <si>
    <t>336-703-2059</t>
  </si>
  <si>
    <t>919-496-3182</t>
  </si>
  <si>
    <t>704-866-3032</t>
  </si>
  <si>
    <t>252-357-1251</t>
  </si>
  <si>
    <t>828-479-7960</t>
  </si>
  <si>
    <t>919-603-1301</t>
  </si>
  <si>
    <t>252-747-3446</t>
  </si>
  <si>
    <t>252-593-2111</t>
  </si>
  <si>
    <t>910-814-6093</t>
  </si>
  <si>
    <t>828-356-2615</t>
  </si>
  <si>
    <t>828-697-4821</t>
  </si>
  <si>
    <t>910-875-8751</t>
  </si>
  <si>
    <t>704-878-3040</t>
  </si>
  <si>
    <t>828-631-2249</t>
  </si>
  <si>
    <t>919-718-4600</t>
  </si>
  <si>
    <t>252-559-6454</t>
  </si>
  <si>
    <t>704-736-8488</t>
  </si>
  <si>
    <t>828-349-2027</t>
  </si>
  <si>
    <t>252-789-4330</t>
  </si>
  <si>
    <t>828-652-7121 ext.1318</t>
  </si>
  <si>
    <t>980-314-2688</t>
  </si>
  <si>
    <t>828-688-2139</t>
  </si>
  <si>
    <t>910-947-7119</t>
  </si>
  <si>
    <t>252-459-9802</t>
  </si>
  <si>
    <t>910-455-3404</t>
  </si>
  <si>
    <t>252-745-5195</t>
  </si>
  <si>
    <t>252-335-4580</t>
  </si>
  <si>
    <t>910-259-1407</t>
  </si>
  <si>
    <t>252-426-8484</t>
  </si>
  <si>
    <t>828-894-3302</t>
  </si>
  <si>
    <t>336-318-6310</t>
  </si>
  <si>
    <t>910-997-8220</t>
  </si>
  <si>
    <t>910-671-3030</t>
  </si>
  <si>
    <t>336-347-2023</t>
  </si>
  <si>
    <t>704-216-8170</t>
  </si>
  <si>
    <t>828-287-6348</t>
  </si>
  <si>
    <t>910-592-7181</t>
  </si>
  <si>
    <t>910-277-2405</t>
  </si>
  <si>
    <t>704-986-3613</t>
  </si>
  <si>
    <t>336-401-8251</t>
  </si>
  <si>
    <t>828-488-9273</t>
  </si>
  <si>
    <t>828-884-1981</t>
  </si>
  <si>
    <t>252-796-2678</t>
  </si>
  <si>
    <t>704-283-3675</t>
  </si>
  <si>
    <t>252-738-2006</t>
  </si>
  <si>
    <t>919-856-6106</t>
  </si>
  <si>
    <t>252-257-1778</t>
  </si>
  <si>
    <t>252-793-3523</t>
  </si>
  <si>
    <t>828-265-8007</t>
  </si>
  <si>
    <t>919-731-1437</t>
  </si>
  <si>
    <t>336-651-7378</t>
  </si>
  <si>
    <t>252-399-2953</t>
  </si>
  <si>
    <t>336-849-7569</t>
  </si>
  <si>
    <t>828-682-3971</t>
  </si>
  <si>
    <t>susan.evans@alamance-nc.com</t>
  </si>
  <si>
    <t>jherman@alexandercountync.gov</t>
  </si>
  <si>
    <t>April.Hamm@alleghanycounty-nc.gov</t>
  </si>
  <si>
    <t>FINANCE@ASHECOUNTYGOV.COM</t>
  </si>
  <si>
    <t>caleb.hogan@averycountync.gov</t>
  </si>
  <si>
    <t>anita.radcliffe@co.beaufort.nc.us</t>
  </si>
  <si>
    <t>william.roberson@bertie.nc.gov</t>
  </si>
  <si>
    <t>finance@bladenco.org</t>
  </si>
  <si>
    <t>julie.miller@brunswickcountync.gov</t>
  </si>
  <si>
    <t>don.warn@buncombecounty.org</t>
  </si>
  <si>
    <t>margaret.pierce@burkenc.org</t>
  </si>
  <si>
    <t>thelton@caldwellcountync.org</t>
  </si>
  <si>
    <t>sjackson@camdencountync.gov</t>
  </si>
  <si>
    <t>deem@carteretcountync.gov</t>
  </si>
  <si>
    <t>jjarrett@catawbacountync.gov</t>
  </si>
  <si>
    <t>cathy.smith@chowan.nc.gov</t>
  </si>
  <si>
    <t>bpatton@claync.us</t>
  </si>
  <si>
    <t>cwarren@cravencountync.gov</t>
  </si>
  <si>
    <t>vevans@co.cumberland.nc.us</t>
  </si>
  <si>
    <t>sandra.hill@currituckcountync.gov</t>
  </si>
  <si>
    <t>davec@darenc.com</t>
  </si>
  <si>
    <t>jane.kiker@davidsoncountync.gov</t>
  </si>
  <si>
    <t>rwest@daviecountync.gov</t>
  </si>
  <si>
    <t>tracy.chestnutt@duplincountync.com</t>
  </si>
  <si>
    <t>stezai@dconc.gov</t>
  </si>
  <si>
    <t>katherinewalters@edgecombeco.com</t>
  </si>
  <si>
    <t>goodmatg@forsyth.cc</t>
  </si>
  <si>
    <t>jholtzman@franklincountync.us</t>
  </si>
  <si>
    <t>koutland@gatescountync.gov</t>
  </si>
  <si>
    <t>steve.mcnally@granvillecounty.org</t>
  </si>
  <si>
    <t>beverly.stroud@greenecountync.gov</t>
  </si>
  <si>
    <t>dbennett@guilfordcountync.gov</t>
  </si>
  <si>
    <t>duncanm@halifaxnc.com</t>
  </si>
  <si>
    <t>khoneycutt@harnett.org</t>
  </si>
  <si>
    <t>Kristian.Owen@haywoodcountync.gov</t>
  </si>
  <si>
    <t>sreynolds@hendersoncountync.gov</t>
  </si>
  <si>
    <t>eprevatte@hokecounty.org</t>
  </si>
  <si>
    <t>debra.cheek@co.iredell.nc.us</t>
  </si>
  <si>
    <t>darlenefox@jacksonnc.org</t>
  </si>
  <si>
    <t>chad.mclamb@johnstonnc.com</t>
  </si>
  <si>
    <t>lminter@leecountync.gov</t>
  </si>
  <si>
    <t>SBARSS@CO.LENOIR.NC.US</t>
  </si>
  <si>
    <t>drios@lincolncounty.org</t>
  </si>
  <si>
    <t>lhall@maconnc.org</t>
  </si>
  <si>
    <t>kledford@madisoncountync.gov</t>
  </si>
  <si>
    <t>cange@martincountyncgov.com</t>
  </si>
  <si>
    <t>amorgan@mcdowellgov.com</t>
  </si>
  <si>
    <t>David.Boyd@mecklenburgcountync.gov</t>
  </si>
  <si>
    <t>mavis.parsley@mitchellcounty.org</t>
  </si>
  <si>
    <t>cxiong@moorecountync.gov</t>
  </si>
  <si>
    <t>donna.wood@nashcountync.gov</t>
  </si>
  <si>
    <t>lwurtzbacher@nhcgov.com</t>
  </si>
  <si>
    <t>Brenda_Reece@onslowcountync.gov</t>
  </si>
  <si>
    <t>bill.fentress@pamlicocounty.org</t>
  </si>
  <si>
    <t>smalls@co.pasquotank.nc.us</t>
  </si>
  <si>
    <t>mblue@pendercountync.gov</t>
  </si>
  <si>
    <t>tracymathews@perquimanscountync.gov</t>
  </si>
  <si>
    <t>amyw@personcountync.gov</t>
  </si>
  <si>
    <t>brian.barnett@pittcountync.gov</t>
  </si>
  <si>
    <t>shughes@polknc.org</t>
  </si>
  <si>
    <t>william.massie@randolphcountync.gov</t>
  </si>
  <si>
    <t>cary.garner@richmondnc.com</t>
  </si>
  <si>
    <t>carla.kinlaw@co.robeson.nc.us</t>
  </si>
  <si>
    <t>pgalloway@co.rockingham.nc.us</t>
  </si>
  <si>
    <t>paula.roach@rutherfordcountync.gov</t>
  </si>
  <si>
    <t>davec@sampsonnc.com</t>
  </si>
  <si>
    <t>bhobbs@scotlandcounty.org</t>
  </si>
  <si>
    <t>thinson@stanlycountync.gov</t>
  </si>
  <si>
    <t>jedwards@co.stokes.nc.us</t>
  </si>
  <si>
    <t>nixonr@co.surry.nc.us</t>
  </si>
  <si>
    <t>cally.elliott@swaincountync.gov</t>
  </si>
  <si>
    <t>jonathan.griffin@transylvaniacounty.org</t>
  </si>
  <si>
    <t>kgerhart@tyrrellcounty.net</t>
  </si>
  <si>
    <t>beverly.liles@unioncountync.gov</t>
  </si>
  <si>
    <t>kbigelow@vancecounty.org</t>
  </si>
  <si>
    <t>patrick.flanary@wakegov.com</t>
  </si>
  <si>
    <t>leefaines@warrencountync.gov</t>
  </si>
  <si>
    <t>mdixon@washconc.org</t>
  </si>
  <si>
    <t>misty.watson@watgov.org</t>
  </si>
  <si>
    <t>Allison.Speight@waynegov.com</t>
  </si>
  <si>
    <t>chuffman@wilkescounty.net</t>
  </si>
  <si>
    <t>alandrau@wilson-co.com</t>
  </si>
  <si>
    <t>lcearlock@yadkincountync.gov</t>
  </si>
  <si>
    <t>Brandi.Burleson@yanceycountync.gov</t>
  </si>
  <si>
    <t>2/24/2022</t>
  </si>
  <si>
    <t>3/28/2022</t>
  </si>
  <si>
    <t>GF FBA% of Exp w/o Powell Bill Formula: (506+536-4-5-6-11+647)/(532+20+509-533-508)</t>
  </si>
  <si>
    <t>candy.anderson@cherokeecounty-nc.gov</t>
  </si>
  <si>
    <t>lucas.jackson@clevelandcountync.gov</t>
  </si>
  <si>
    <t>tiffany.murray@gastongov.com</t>
  </si>
  <si>
    <t>Becky.Garland@grahamcounty.org</t>
  </si>
  <si>
    <t>cgibbs@hydecountync.gov</t>
  </si>
  <si>
    <t>gdonaldson@orangecountync.gov</t>
  </si>
  <si>
    <t>Candy</t>
  </si>
  <si>
    <t>Patricia</t>
  </si>
  <si>
    <t>Anderson</t>
  </si>
  <si>
    <t>12/15/2014</t>
  </si>
  <si>
    <t>9/16/2013</t>
  </si>
  <si>
    <t>7/5/2011</t>
  </si>
  <si>
    <t>7/1/2008</t>
  </si>
  <si>
    <t>Donald P. Warn</t>
  </si>
  <si>
    <t>Candy Anderson</t>
  </si>
  <si>
    <t>Lucas Jackson</t>
  </si>
  <si>
    <t>Robin M. West</t>
  </si>
  <si>
    <t>Gary Donaldson</t>
  </si>
  <si>
    <t>Katherine Bigelow</t>
  </si>
  <si>
    <t>Allison Speight, CPA, CLGFO</t>
  </si>
  <si>
    <t>336-372-2946</t>
  </si>
  <si>
    <t>828-837-2130</t>
  </si>
  <si>
    <t>252-926-4192</t>
  </si>
  <si>
    <t>919-989-5112</t>
  </si>
  <si>
    <t>910-576-4221</t>
  </si>
  <si>
    <t>919-245-2453</t>
  </si>
  <si>
    <t>Lisa Coleman</t>
  </si>
  <si>
    <t>Tiffany Murray</t>
  </si>
  <si>
    <t>CORRINNE GIBBS</t>
  </si>
  <si>
    <t>Sandra Barss</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</si>
  <si>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t>
    </r>
    <r>
      <rPr>
        <b/>
        <sz val="11"/>
        <color rgb="FF993300"/>
        <rFont val="Calibri"/>
        <family val="2"/>
        <scheme val="minor"/>
      </rPr>
      <t>answer Yes =1 or No= 2</t>
    </r>
  </si>
  <si>
    <r>
      <t xml:space="preserve">Do you expect to issue debt requiring LGC approval within 12 months from the date that the audit is submitted - </t>
    </r>
    <r>
      <rPr>
        <b/>
        <sz val="11"/>
        <color theme="1"/>
        <rFont val="Calibri"/>
        <family val="2"/>
        <scheme val="minor"/>
      </rPr>
      <t>select "1" for yes and "2" for no</t>
    </r>
  </si>
  <si>
    <t xml:space="preserve">Counties Only- Local Current Expense to BOEs </t>
  </si>
  <si>
    <t xml:space="preserve">Amount of Supplemental School Tax revenue recorded in agency funds.
</t>
  </si>
  <si>
    <t xml:space="preserve">Counties Only- Capital Outlay Contribution to BOEs </t>
  </si>
  <si>
    <r>
      <t xml:space="preserve">Mark to Market unrealized losses in the General Fund.  </t>
    </r>
    <r>
      <rPr>
        <sz val="11"/>
        <color theme="5" tint="-0.249977111117893"/>
        <rFont val="Calibri"/>
        <family val="2"/>
        <scheme val="minor"/>
      </rPr>
      <t>(enter as a negative number)</t>
    </r>
  </si>
  <si>
    <r>
      <t xml:space="preserve">Mark to Market unrealized losses in the Water and Sewer Fund. </t>
    </r>
    <r>
      <rPr>
        <sz val="11"/>
        <color theme="5" tint="-0.249977111117893"/>
        <rFont val="Calibri"/>
        <family val="2"/>
        <scheme val="minor"/>
      </rPr>
      <t>(enter as a negative number)</t>
    </r>
  </si>
  <si>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
</t>
    </r>
  </si>
  <si>
    <t>Unit Data from Audit Worksheet tab : 9</t>
  </si>
  <si>
    <t>Alamance, Alexander, Ashe,Brunswick, Burke, Camden, Caswell, Catawba, Craven, Gaston, Graham, Henderson, Hyde, Iredell, Lee, Lincoln, Macon, McDowell, Mecklenburg, Moore, Northampton, Randolph, Rowan, Rutherford, Wilkes, Yadkin</t>
  </si>
  <si>
    <t>TD Info Completed by Auditor : CCH acct # 973</t>
  </si>
  <si>
    <t>If unit is an employer participant in one of the State Cost Sharing Plans rows 149-151 should be blank.  Unless they have an additional single employer plan.</t>
  </si>
  <si>
    <t>DIW Batch Total</t>
  </si>
  <si>
    <t>Mark to Market unrealized losses in the General Fund</t>
  </si>
  <si>
    <t>Estimated cost not yet budgeted of any mandate placed on unit by DEQ, a court order or some similar requirement (that has no realistic appeal path)</t>
  </si>
  <si>
    <t>WS-revenues and other financing sources over expenditures and other uses-excl. transfers, capital Cont</t>
  </si>
  <si>
    <t>Number of other matters that auditor asked the unit to respond to</t>
  </si>
  <si>
    <t>7/18/2022</t>
  </si>
  <si>
    <t>Ansonville</t>
  </si>
  <si>
    <t>Aurora</t>
  </si>
  <si>
    <t>Bladenboro</t>
  </si>
  <si>
    <t>Bridgeton</t>
  </si>
  <si>
    <t>Candor</t>
  </si>
  <si>
    <t>Canton</t>
  </si>
  <si>
    <t>Connelly Springs</t>
  </si>
  <si>
    <t>Cove City</t>
  </si>
  <si>
    <t>East Arcadia</t>
  </si>
  <si>
    <t>Elizabethtown</t>
  </si>
  <si>
    <t>Forest City</t>
  </si>
  <si>
    <t>Forest Hills</t>
  </si>
  <si>
    <t>Franklinton</t>
  </si>
  <si>
    <t>Gamewell</t>
  </si>
  <si>
    <t>Grimesland</t>
  </si>
  <si>
    <t>Hillsborough</t>
  </si>
  <si>
    <t>Hot Springs</t>
  </si>
  <si>
    <t>Jamesville</t>
  </si>
  <si>
    <t>Kelford</t>
  </si>
  <si>
    <t>Kenly</t>
  </si>
  <si>
    <t>Lake Waccamaw</t>
  </si>
  <si>
    <t>Lewiston-Woodville</t>
  </si>
  <si>
    <t>Liberty</t>
  </si>
  <si>
    <t>Lillington</t>
  </si>
  <si>
    <t>Littleton</t>
  </si>
  <si>
    <t>Madison</t>
  </si>
  <si>
    <t>Marshville</t>
  </si>
  <si>
    <t>Mesic</t>
  </si>
  <si>
    <t>Middlesex</t>
  </si>
  <si>
    <t>Morven</t>
  </si>
  <si>
    <t>Newland</t>
  </si>
  <si>
    <t>Oriental</t>
  </si>
  <si>
    <t>Pantego</t>
  </si>
  <si>
    <t>Parmele</t>
  </si>
  <si>
    <t>Pinetops</t>
  </si>
  <si>
    <t>Powellsville</t>
  </si>
  <si>
    <t>Rose Hill</t>
  </si>
  <si>
    <t>Roxobel</t>
  </si>
  <si>
    <t>Speed</t>
  </si>
  <si>
    <t>Spencer</t>
  </si>
  <si>
    <t>Spring Hope</t>
  </si>
  <si>
    <t>Spruce Pine</t>
  </si>
  <si>
    <t>St. Pauls</t>
  </si>
  <si>
    <t>Staley</t>
  </si>
  <si>
    <t>Stallings</t>
  </si>
  <si>
    <t>Stantonsburg</t>
  </si>
  <si>
    <t>Star</t>
  </si>
  <si>
    <t>Stoneville</t>
  </si>
  <si>
    <t>Trinity</t>
  </si>
  <si>
    <t>Turkey</t>
  </si>
  <si>
    <t>Wadesboro</t>
  </si>
  <si>
    <t>Walstonburg</t>
  </si>
  <si>
    <t>Winfall</t>
  </si>
  <si>
    <t>Whitley Heights Sanitary District</t>
  </si>
  <si>
    <t>Woodfin Sanitary District</t>
  </si>
  <si>
    <t>Copy of AUL as of 5/9/2022 based on June 30 2021 final as of 7/25/2022.xlsx</t>
  </si>
  <si>
    <t>Fund Balance Available for Performance Indicator</t>
  </si>
  <si>
    <t>Unit Data from Audit Worksheet tab: (506+536-4-5-6+647)/(532+509+20-533-508)</t>
  </si>
  <si>
    <t>=506+536-4-6-5+647</t>
  </si>
  <si>
    <t>Formula</t>
  </si>
  <si>
    <t xml:space="preserve">Restricted cash and investments </t>
  </si>
  <si>
    <t>Gen Fund -deferred inflows derived from Cash Receipts</t>
  </si>
  <si>
    <t>=532+20+509-533-508</t>
  </si>
  <si>
    <t>Debt Service Fund Fund Balance…..................................................................................................................................</t>
  </si>
  <si>
    <t>General Fund Cash and investments - restricted…........................................................................................................</t>
  </si>
  <si>
    <t>Liabilities- General Fund…...................................................................................................................................................</t>
  </si>
  <si>
    <t>Unavailable or unearned revenues arising from cash receipts - General Fund…............................................................</t>
  </si>
  <si>
    <t>Gen Fund - Transfer Out</t>
  </si>
  <si>
    <t>Total expenditures - General Fund…................................................................................................................................</t>
  </si>
  <si>
    <t>Negative Debt Refunding….................................................................................................................................................</t>
  </si>
  <si>
    <t>Transfers out-General Fund…......................................................................................................................................................</t>
  </si>
  <si>
    <t>Positive Debt Refunding…...................................................................................................................................................</t>
  </si>
  <si>
    <t>Gen Fund - Current Liabilities</t>
  </si>
  <si>
    <t>Fund Balance Available for Appropriation …..................................</t>
  </si>
  <si>
    <t>Fund Balance Available  as % of Expenditures….........</t>
  </si>
  <si>
    <t>Issuance of capital leases &amp; installment purchases - General Fund….............................</t>
  </si>
  <si>
    <t>Total expenditures (As Adjusted)….................................................</t>
  </si>
  <si>
    <t xml:space="preserve">Unrestricted Cash and Investments </t>
  </si>
  <si>
    <t>Non Spendable -  Inventory, Prepaids, or Other …………………</t>
  </si>
  <si>
    <t>Restricted - Stabilization by State Statute (From Audited Financial Statements) ……………</t>
  </si>
  <si>
    <t>Total Fund Balance (From Audited Financial Statements) …………………</t>
  </si>
  <si>
    <t xml:space="preserve">    Negative Debt Refunding</t>
  </si>
  <si>
    <t xml:space="preserve">    Positive Debt Refunding</t>
  </si>
  <si>
    <t xml:space="preserve">          Total Expenditures (As Adjusted) ………………………………...…………………….</t>
  </si>
  <si>
    <t>Ahoskie</t>
  </si>
  <si>
    <t>Total ARPA funds actually expended since inception as of June 30th.  Do not include encumbered funds in this number</t>
  </si>
  <si>
    <t>Total ARPA funds committed and not yet expended since inception as of June 30th</t>
  </si>
  <si>
    <t>Date the Auditor presented or plans to present the Audit to the Governing Board (date 7/1/2022 indicates N/R)</t>
  </si>
  <si>
    <t>General Fund Cash and investments - unrestricted…........................................................................................................</t>
  </si>
  <si>
    <t>Account Number</t>
  </si>
  <si>
    <t>Account Description</t>
  </si>
  <si>
    <t xml:space="preserve">Calculation of Fund Balance Available for Performance Indicator
</t>
  </si>
  <si>
    <t>Fund Balance Available/Total Expenditure (As Adjusted)</t>
  </si>
  <si>
    <t>Did your audit disclose as a finding any statutory violations (not including budget violations) (Yes or No)</t>
  </si>
  <si>
    <t>Did your audit disclose as a finding that the unit’s records were not completed by the agreed upon time (Yes or No)</t>
  </si>
  <si>
    <t xml:space="preserve"> Did your audit disclose as a finding bank reconciliations or subsidiary ledger reconciliations not performed timely (Yes or No)</t>
  </si>
  <si>
    <t>Single Audit Only - Coronavirus State and Local Recovery Funds expenditures (21.027)</t>
  </si>
  <si>
    <t>Single Audit Only - Opioid Settlement Funds</t>
  </si>
  <si>
    <t xml:space="preserve"> Are the  ARPA-related funds on target to be committed by December 31, 2024 (Yes or No)</t>
  </si>
  <si>
    <t>Are the  ARPA-related funds on target to be completely expended by December 31, 2026 (Yes or No)</t>
  </si>
  <si>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</si>
  <si>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</si>
  <si>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</si>
  <si>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Indicate if your water/sewer system:
50 - Became Operational
51 - Ceased Operations
52 - No Change
</t>
    </r>
    <r>
      <rPr>
        <b/>
        <sz val="11"/>
        <color theme="1"/>
        <rFont val="Calibri"/>
        <family val="2"/>
        <scheme val="minor"/>
      </rPr>
      <t>Select from drop down.</t>
    </r>
  </si>
  <si>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</si>
  <si>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</si>
  <si>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</si>
  <si>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=506+536-4-6-5</t>
  </si>
  <si>
    <t>=9-(506+536-4-6-5)</t>
  </si>
  <si>
    <t>=(9-(506+536-4-6-5))-7</t>
  </si>
  <si>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b/>
        <sz val="11"/>
        <color rgb="FF993300"/>
        <rFont val="Calibri"/>
        <family val="2"/>
        <scheme val="minor"/>
      </rPr>
      <t>answer Yes=1 or No=2</t>
    </r>
  </si>
  <si>
    <t>Column C Formula</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</si>
  <si>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</si>
  <si>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Unit Data from Audit Worksheet tab : 84-85+49-331-89</t>
  </si>
  <si>
    <t>Unit Data from Audit worksheet tab : 80/(85+351-49+331)</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</si>
  <si>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</si>
  <si>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</si>
  <si>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Data documenting the unit's compliance with General Statue 159-25 is captured in account numbers 947, 948, 949, 950, and 952</t>
  </si>
  <si>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</si>
  <si>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</si>
  <si>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</si>
  <si>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</si>
  <si>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</si>
  <si>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</si>
  <si>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</si>
  <si>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</si>
  <si>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</si>
  <si>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</si>
  <si>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</si>
  <si>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</si>
  <si>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This is a description question that is retained on the data input tab - This information is not uploaded to CCH or our data base</t>
  </si>
  <si>
    <t>Capital Tropical storm Fred cleanup</t>
  </si>
  <si>
    <t>Capital Transfers to various capital projects for pay-as-you-go renovations and new construction</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</si>
  <si>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</si>
  <si>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</si>
  <si>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</si>
  <si>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Apil</t>
  </si>
  <si>
    <t>WILLIAM</t>
  </si>
  <si>
    <t>Aaron</t>
  </si>
  <si>
    <t>STEPHANIE</t>
  </si>
  <si>
    <t>Roy</t>
  </si>
  <si>
    <t>CATHY</t>
  </si>
  <si>
    <t>Christy</t>
  </si>
  <si>
    <t>Tiffany</t>
  </si>
  <si>
    <t>John</t>
  </si>
  <si>
    <t>Ellis</t>
  </si>
  <si>
    <t>Blake</t>
  </si>
  <si>
    <t>Candace</t>
  </si>
  <si>
    <t>MAVIS</t>
  </si>
  <si>
    <t>Eric</t>
  </si>
  <si>
    <t>R. Andrew</t>
  </si>
  <si>
    <t>SHERI</t>
  </si>
  <si>
    <t>TRACY</t>
  </si>
  <si>
    <t>Sam</t>
  </si>
  <si>
    <t>Anna</t>
  </si>
  <si>
    <t>Laura</t>
  </si>
  <si>
    <t>LINDSEY</t>
  </si>
  <si>
    <t>ROBERSON</t>
  </si>
  <si>
    <t>Coleman</t>
  </si>
  <si>
    <t>Morrison</t>
  </si>
  <si>
    <t>Lynch</t>
  </si>
  <si>
    <t>SMITH</t>
  </si>
  <si>
    <t>Stilwell</t>
  </si>
  <si>
    <t>Edmondson</t>
  </si>
  <si>
    <t>Murray</t>
  </si>
  <si>
    <t>Loftin</t>
  </si>
  <si>
    <t>Barfield</t>
  </si>
  <si>
    <t>Batchelor</t>
  </si>
  <si>
    <t>Iceman</t>
  </si>
  <si>
    <t>Barss</t>
  </si>
  <si>
    <t>PARSLEY</t>
  </si>
  <si>
    <t>Credle</t>
  </si>
  <si>
    <t>Prince</t>
  </si>
  <si>
    <t>SMALL</t>
  </si>
  <si>
    <t>MATHEWS</t>
  </si>
  <si>
    <t>Croom</t>
  </si>
  <si>
    <t>Bumgarner</t>
  </si>
  <si>
    <t>Lankford</t>
  </si>
  <si>
    <t>Neely</t>
  </si>
  <si>
    <t>Jones</t>
  </si>
  <si>
    <t>Speight, CPA, CLGFO</t>
  </si>
  <si>
    <t>CEARLOCK</t>
  </si>
  <si>
    <t>5/1/2022</t>
  </si>
  <si>
    <t>11/1/2008</t>
  </si>
  <si>
    <t>2/1/2023</t>
  </si>
  <si>
    <t>6/3/2022</t>
  </si>
  <si>
    <t>6/14/2022</t>
  </si>
  <si>
    <t>10/3/2022</t>
  </si>
  <si>
    <t>4/6/2021</t>
  </si>
  <si>
    <t>2/2/2015</t>
  </si>
  <si>
    <t>4/1/2022</t>
  </si>
  <si>
    <t>8/23/2019</t>
  </si>
  <si>
    <t>10/1/2022</t>
  </si>
  <si>
    <t>Anita Radcliffe</t>
  </si>
  <si>
    <t>Aaron C. Smith</t>
  </si>
  <si>
    <t>STEPHANIE B JACKSON</t>
  </si>
  <si>
    <t>Mary Morrison</t>
  </si>
  <si>
    <t>Roy Lynch</t>
  </si>
  <si>
    <t>Christy E. Stilwell</t>
  </si>
  <si>
    <t>Susan Tezai</t>
  </si>
  <si>
    <t>Beth Edmondson</t>
  </si>
  <si>
    <t>STEPHEN MCNALLY</t>
  </si>
  <si>
    <t>Paula Loftin</t>
  </si>
  <si>
    <t>John Barfield</t>
  </si>
  <si>
    <t>Blake Batchelor</t>
  </si>
  <si>
    <t>Candace Iceman</t>
  </si>
  <si>
    <t>Deanna L. Rios</t>
  </si>
  <si>
    <t>Eric Credle</t>
  </si>
  <si>
    <t>R. Andrew Prince</t>
  </si>
  <si>
    <t>SHERI SMALL</t>
  </si>
  <si>
    <t>TRACY MATHEWS</t>
  </si>
  <si>
    <t>AMY WEHRENBERG</t>
  </si>
  <si>
    <t>Sam Croom</t>
  </si>
  <si>
    <t>William Masssie</t>
  </si>
  <si>
    <t>Patricia P Galloway</t>
  </si>
  <si>
    <t>Anna R. Bumgarner</t>
  </si>
  <si>
    <t>Lisa Lankford</t>
  </si>
  <si>
    <t>Laura Neely</t>
  </si>
  <si>
    <t>Beverly Liles</t>
  </si>
  <si>
    <t>Sam Jones</t>
  </si>
  <si>
    <t>LINDSEY CEARLOCK</t>
  </si>
  <si>
    <t>Finance Offficer</t>
  </si>
  <si>
    <t>FIANACE OFFICE</t>
  </si>
  <si>
    <t>Interim CFO</t>
  </si>
  <si>
    <t>Fiance Officer</t>
  </si>
  <si>
    <t>Interim Finance Director</t>
  </si>
  <si>
    <t>Deputy Director/Finance</t>
  </si>
  <si>
    <t>Finance Ofifcer</t>
  </si>
  <si>
    <t>Chief Finance Officer</t>
  </si>
  <si>
    <t>Finance</t>
  </si>
  <si>
    <t>finance director</t>
  </si>
  <si>
    <t>11/22/2022</t>
  </si>
  <si>
    <t>11/2/2022</t>
  </si>
  <si>
    <t>11/29/2022</t>
  </si>
  <si>
    <t>3/13/2023</t>
  </si>
  <si>
    <t>11/30/2022</t>
  </si>
  <si>
    <t>1/6/2023</t>
  </si>
  <si>
    <t>12/1/2022</t>
  </si>
  <si>
    <t>10/31/2022</t>
  </si>
  <si>
    <t>10/13/2022</t>
  </si>
  <si>
    <t>11/28/2022</t>
  </si>
  <si>
    <t>9/26/2022</t>
  </si>
  <si>
    <t>1/11/2023</t>
  </si>
  <si>
    <t>11/17/2022</t>
  </si>
  <si>
    <t>1/13/2023</t>
  </si>
  <si>
    <t>10/28/2022</t>
  </si>
  <si>
    <t>2/24/2023</t>
  </si>
  <si>
    <t>11/20/2022</t>
  </si>
  <si>
    <t>1/19/2023</t>
  </si>
  <si>
    <t>12/28/2022</t>
  </si>
  <si>
    <t>1/25/2023</t>
  </si>
  <si>
    <t>11/11/2022</t>
  </si>
  <si>
    <t>2/6/2023</t>
  </si>
  <si>
    <t>1/30/2023</t>
  </si>
  <si>
    <t>2/20/2023</t>
  </si>
  <si>
    <t>12/8/2022</t>
  </si>
  <si>
    <t>3/29/2023</t>
  </si>
  <si>
    <t>1/31/2023</t>
  </si>
  <si>
    <t>1/20/2023</t>
  </si>
  <si>
    <t>12/21/2022</t>
  </si>
  <si>
    <t>11/8/2022</t>
  </si>
  <si>
    <t>1/24/2023</t>
  </si>
  <si>
    <t>2/8/2023</t>
  </si>
  <si>
    <t>11/19/2022</t>
  </si>
  <si>
    <t>3/28/2023</t>
  </si>
  <si>
    <t>10/25/2022</t>
  </si>
  <si>
    <t>12/22/2022</t>
  </si>
  <si>
    <t>11/23/2022</t>
  </si>
  <si>
    <t>11/18/2022</t>
  </si>
  <si>
    <t>3/9/2023</t>
  </si>
  <si>
    <t>1/18/2023</t>
  </si>
  <si>
    <t>10/10/2022</t>
  </si>
  <si>
    <t>3/7/2023</t>
  </si>
  <si>
    <t>3/30/2023</t>
  </si>
  <si>
    <t>10/24/2022</t>
  </si>
  <si>
    <t>11/16/2022</t>
  </si>
  <si>
    <t>1/23/2023</t>
  </si>
  <si>
    <t>3/31/2023</t>
  </si>
  <si>
    <t>10/27/2022</t>
  </si>
  <si>
    <t>5/5/2023</t>
  </si>
  <si>
    <t>7/19/2023</t>
  </si>
  <si>
    <t>4/12/2023</t>
  </si>
  <si>
    <t>11/14/2022</t>
  </si>
  <si>
    <t>1/4/2023</t>
  </si>
  <si>
    <t>1/27/2023</t>
  </si>
  <si>
    <t>1/9/2023</t>
  </si>
  <si>
    <t>252-946-7721 ext.1079</t>
  </si>
  <si>
    <t>910-253-2060</t>
  </si>
  <si>
    <t>336-242-2027</t>
  </si>
  <si>
    <t>336-753-6022</t>
  </si>
  <si>
    <t>336-641-4574</t>
  </si>
  <si>
    <t>828-697-4821 ext.5018</t>
  </si>
  <si>
    <t>252-448-5111</t>
  </si>
  <si>
    <t>919-718-4600 ext.5512</t>
  </si>
  <si>
    <t>910-798-7138</t>
  </si>
  <si>
    <t>910-455-3404 ext.3134</t>
  </si>
  <si>
    <t>336-597-1726 ext.219</t>
  </si>
  <si>
    <t>252-902-3011</t>
  </si>
  <si>
    <t>704-216-8174</t>
  </si>
  <si>
    <t>336-593-2451</t>
  </si>
  <si>
    <t>336-401-251</t>
  </si>
  <si>
    <t>252-796-1371 ext.2678</t>
  </si>
  <si>
    <t>704-263-3675</t>
  </si>
  <si>
    <t>finance@ashecounty.gov</t>
  </si>
  <si>
    <t>anita.radcliffe@beaufortcountync.gov</t>
  </si>
  <si>
    <t>aaron.smith@brunswickcountync.gov</t>
  </si>
  <si>
    <t>jmhowden@cabarruscounty.us</t>
  </si>
  <si>
    <t>SJACKSON@CAMDENCOUNTYNC.GOV</t>
  </si>
  <si>
    <t>mmorrison@catawbacountync.gov</t>
  </si>
  <si>
    <t>roy.lynch@chathamcountync.gov</t>
  </si>
  <si>
    <t>vevans@cumberlandcountync.gov</t>
  </si>
  <si>
    <t>sandra.hill@currituckcountync.org</t>
  </si>
  <si>
    <t>Christy.Stilwell@DavidsonCountyNC.gov</t>
  </si>
  <si>
    <t>bethedmondson@edgecombeco.com</t>
  </si>
  <si>
    <t>jholtzman@franklincountync.gov</t>
  </si>
  <si>
    <t>paula.loftin@greenecountync.gov</t>
  </si>
  <si>
    <t>jbarfield@guilfordocuntync.gov</t>
  </si>
  <si>
    <t>bbatchelor@jonescountync.gov</t>
  </si>
  <si>
    <t>caiceman@leecountync.gov</t>
  </si>
  <si>
    <t>Sandra.barss@lenoircountync.gov</t>
  </si>
  <si>
    <t>Mavis.parsley@mitchellcounty.org</t>
  </si>
  <si>
    <t>finance@montgomerycountync.com</t>
  </si>
  <si>
    <t>ecredle@nhcgov.com</t>
  </si>
  <si>
    <t>andrew_prince@onslowcountync.gov</t>
  </si>
  <si>
    <t>SMALLS@CO.PASQUOTNAK.NC.US</t>
  </si>
  <si>
    <t>TRACYMATHEWS@PERQUIMANSCOUNTYNC.GOV</t>
  </si>
  <si>
    <t>sam.croom@pittcountync.gov</t>
  </si>
  <si>
    <t>anna.bumgarner@rowancountync.gov</t>
  </si>
  <si>
    <t>llankford@co.stokes.nc.us</t>
  </si>
  <si>
    <t>neelyl@co.surry.nc.us</t>
  </si>
  <si>
    <t>Beverly.Liles@unioncountync.gov</t>
  </si>
  <si>
    <t>samantha.jones@watgov.org</t>
  </si>
  <si>
    <t>Number of other matters that auditor asked the unit to respond to.</t>
  </si>
  <si>
    <t>12/5/2022</t>
  </si>
  <si>
    <t>7/1/2022</t>
  </si>
  <si>
    <t>12/19/2022</t>
  </si>
  <si>
    <t>4/3/2023</t>
  </si>
  <si>
    <t>1/10/2023</t>
  </si>
  <si>
    <t>1/17/2023</t>
  </si>
  <si>
    <t>11/15/2022</t>
  </si>
  <si>
    <t>3/2/2023</t>
  </si>
  <si>
    <t>1/16/2023</t>
  </si>
  <si>
    <t>2/16/2023</t>
  </si>
  <si>
    <t>2/28/2023</t>
  </si>
  <si>
    <t>1/3/2023</t>
  </si>
  <si>
    <t>3/15/2023</t>
  </si>
  <si>
    <t>12/13/2022</t>
  </si>
  <si>
    <t>1/15/2023</t>
  </si>
  <si>
    <t>11/21/2022</t>
  </si>
  <si>
    <t>5/1/2023</t>
  </si>
  <si>
    <t>3/6/2023</t>
  </si>
  <si>
    <t>4/26/2023</t>
  </si>
  <si>
    <t>6/12/2023</t>
  </si>
  <si>
    <t>8/15/2023</t>
  </si>
  <si>
    <t>5/8/2023</t>
  </si>
  <si>
    <t>12/6/2022</t>
  </si>
  <si>
    <t>12/20/2022</t>
  </si>
  <si>
    <t>2/21/2023</t>
  </si>
  <si>
    <t>11/7/2022</t>
  </si>
  <si>
    <t>Mark to Market unrealized losses in the General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</si>
  <si>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</si>
  <si>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</si>
  <si>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</si>
  <si>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Total ARPA funds actually expended since inception as of June 30th. -áDo not include encumbered funds in this number.</t>
  </si>
  <si>
    <t>Total ARPA funds committed and not yet expended since inception as of June 30th.</t>
  </si>
  <si>
    <t>Are the-á ARPA-related funds on target to be committed by December 31, 2024? (Yes or No)</t>
  </si>
  <si>
    <t>Are the-á ARPA-related funds on target to be completely expended by December 31, 2026? (Yes or No)</t>
  </si>
  <si>
    <t>Date Audit First Received</t>
  </si>
  <si>
    <t>2022-12-01</t>
  </si>
  <si>
    <t>2022-11-09</t>
  </si>
  <si>
    <t>2022-11-29</t>
  </si>
  <si>
    <t>2023-03-13</t>
  </si>
  <si>
    <t>2022-11-23</t>
  </si>
  <si>
    <t>2023-01-27</t>
  </si>
  <si>
    <t>2022-11-01</t>
  </si>
  <si>
    <t>2022-11-30</t>
  </si>
  <si>
    <t>2022-10-25</t>
  </si>
  <si>
    <t>2022-11-07</t>
  </si>
  <si>
    <t>2023-01-11</t>
  </si>
  <si>
    <t>2022-12-16</t>
  </si>
  <si>
    <t>2022-10-31</t>
  </si>
  <si>
    <t>2023-02-24</t>
  </si>
  <si>
    <t>2023-01-19</t>
  </si>
  <si>
    <t>2022-12-29</t>
  </si>
  <si>
    <t>2023-01-31</t>
  </si>
  <si>
    <t>2022-11-11</t>
  </si>
  <si>
    <t>2023-02-02</t>
  </si>
  <si>
    <t>2023-03-29</t>
  </si>
  <si>
    <t>2023-01-20</t>
  </si>
  <si>
    <t>2023-02-28</t>
  </si>
  <si>
    <t>2022-11-22</t>
  </si>
  <si>
    <t>2022-12-08</t>
  </si>
  <si>
    <t>2023-04-03</t>
  </si>
  <si>
    <t>2022-12-21</t>
  </si>
  <si>
    <t>2023-02-14</t>
  </si>
  <si>
    <t>2023-01-25</t>
  </si>
  <si>
    <t>2023-02-10</t>
  </si>
  <si>
    <t>2023-04-26</t>
  </si>
  <si>
    <t>2022-11-28</t>
  </si>
  <si>
    <t>2023-02-03</t>
  </si>
  <si>
    <t>2022-12-22</t>
  </si>
  <si>
    <t>2022-11-16</t>
  </si>
  <si>
    <t>2023-03-14</t>
  </si>
  <si>
    <t>2023-01-18</t>
  </si>
  <si>
    <t>2022-10-28</t>
  </si>
  <si>
    <t>2022-11-18</t>
  </si>
  <si>
    <t>2023-03-10</t>
  </si>
  <si>
    <t>2023-03-31</t>
  </si>
  <si>
    <t>2023-01-24</t>
  </si>
  <si>
    <t>2023-06-09</t>
  </si>
  <si>
    <t>2023-01-30</t>
  </si>
  <si>
    <t>2023-07-19</t>
  </si>
  <si>
    <t>2023-04-28</t>
  </si>
  <si>
    <t>2023-01-05</t>
  </si>
  <si>
    <t>2023-01-10</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</si>
  <si>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</si>
  <si>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</si>
  <si>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</si>
  <si>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</si>
  <si>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account 9001</t>
  </si>
  <si>
    <t>account 9002</t>
  </si>
  <si>
    <t>account 9003</t>
  </si>
  <si>
    <t xml:space="preserve">                        -  </t>
  </si>
  <si>
    <t xml:space="preserve">                            -  </t>
  </si>
  <si>
    <t>Gen Fund - Powell Bill in FB</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</si>
  <si>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</si>
  <si>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</si>
  <si>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</si>
  <si>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</si>
  <si>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Combined Totals of all Proprietary Funds - Cash Flow from Operating</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</si>
  <si>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</si>
  <si>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</si>
  <si>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</si>
  <si>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</si>
  <si>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</si>
  <si>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</si>
  <si>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</si>
  <si>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</si>
  <si>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Electric - Depreciation and Amortization Exp.</t>
  </si>
  <si>
    <t>Electric - Change in Net Position</t>
  </si>
  <si>
    <t>Electric - Cash Flow from Operating Activities</t>
  </si>
  <si>
    <t>Electric - Unrestricted Cash &amp; Investments</t>
  </si>
  <si>
    <t>Electric - Customer AR Net</t>
  </si>
  <si>
    <t>Electric - Total Operating Revenues</t>
  </si>
  <si>
    <t>Electric - Total Operating Expenses</t>
  </si>
  <si>
    <t>Electric - Charges for Services</t>
  </si>
  <si>
    <t>Electric - Interest Expense</t>
  </si>
  <si>
    <t>Electric - Electrical Power Purchases</t>
  </si>
  <si>
    <t>Electric - Principal Paid - Cash Flow</t>
  </si>
  <si>
    <t>Electric - Capital Outlay - Cash Flow</t>
  </si>
  <si>
    <t>Hospital-EF- Capital Outlays</t>
  </si>
  <si>
    <t>Hospital/MH -EF - Total Operating Revenues</t>
  </si>
  <si>
    <t>Hospital/MH -EF- Total Operating Expenses. May include Interest Exp.</t>
  </si>
  <si>
    <t>BOE Only-- Local Current Exp. Revenue from County.</t>
  </si>
  <si>
    <t>BOE- Only-- Capital outlay revenue from county (GF, SRF, CPF)</t>
  </si>
  <si>
    <t>Electric - Capital Contributions</t>
  </si>
  <si>
    <t>Combined Totals of all Proprietary Funds - Capital Contributions</t>
  </si>
  <si>
    <t>Hospital-EF- Capital contributions (only positive)</t>
  </si>
  <si>
    <t>Hospital-EF- Change in Net Position</t>
  </si>
  <si>
    <t>Electric Cap Asset - Gross Value of Depreciable Capital Assets</t>
  </si>
  <si>
    <t>Electric Acc Dep - Capital Assets</t>
  </si>
  <si>
    <t>Electric - Debt Liability</t>
  </si>
  <si>
    <t>Electric - Total Liabilities and deferred inflows</t>
  </si>
  <si>
    <t>Electric - Unrestricted Net Position</t>
  </si>
  <si>
    <t>Electric - Total Net Position</t>
  </si>
  <si>
    <t>Electric - Total Non-Operating Revenues</t>
  </si>
  <si>
    <t>Electric - Total Non-Operating Expenses</t>
  </si>
  <si>
    <t>Electric - Total Transfers In</t>
  </si>
  <si>
    <t>Electric - Total Transfers Out (to all funds)</t>
  </si>
  <si>
    <t>Electric - Any Adj. to Beginning Net Position</t>
  </si>
  <si>
    <t>Electric - Total Assets and deferred outflows</t>
  </si>
  <si>
    <t>Electric - Unearned Revenues included in Select Current Liabilities</t>
  </si>
  <si>
    <t>Electric - Inventories &amp; Prepaids in Curr Assets</t>
  </si>
  <si>
    <t>Transfer from General Fund to Electric</t>
  </si>
  <si>
    <t>Transfer from Electric to General Fund</t>
  </si>
  <si>
    <t>Electric Cap Asset - Gross Value of Non-Depreciated Assets</t>
  </si>
  <si>
    <t>Comb-Proprietary Funds- Inventories &amp; Prepaids in Curr Assets</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</si>
  <si>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</si>
  <si>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</si>
  <si>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</si>
  <si>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</si>
  <si>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</si>
  <si>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</si>
  <si>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</si>
  <si>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</si>
  <si>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</si>
  <si>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</si>
  <si>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</si>
  <si>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</si>
  <si>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Mental Health Net Position - Net Investment in Capital Assets</t>
  </si>
  <si>
    <t>Mental Health Net Position - Restricted Net Position</t>
  </si>
  <si>
    <t>Mental Health Net Position - Unrestricted Net Position</t>
  </si>
  <si>
    <t>Electric-Advance From - Liability</t>
  </si>
  <si>
    <t>Electric-Advance To - Asset</t>
  </si>
  <si>
    <t>Local Curr Exp trx to Fund 8</t>
  </si>
  <si>
    <t>Capital Outlay trx to Fund 8</t>
  </si>
  <si>
    <t>-</t>
  </si>
  <si>
    <t>Business Type - Total Transfers In</t>
  </si>
  <si>
    <t>Business Type - Total Transfers Out</t>
  </si>
  <si>
    <t>Does the County collect real estate property taxes on your behalf? Select "1" for "yes and "2" for "No"</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</si>
  <si>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</si>
  <si>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</si>
  <si>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</si>
  <si>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</si>
  <si>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</si>
  <si>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</si>
  <si>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Tax rate for year audited</t>
  </si>
  <si>
    <t>Electric-Total Current Assets as presented on the Statement of Net Position</t>
  </si>
  <si>
    <t>Electric-Any current assets that are restricted (Cash, Accounts Rec., ect.)</t>
  </si>
  <si>
    <t>Holly</t>
  </si>
  <si>
    <t>Wendi</t>
  </si>
  <si>
    <t>Hope</t>
  </si>
  <si>
    <t>JAY</t>
  </si>
  <si>
    <t>Derrick</t>
  </si>
  <si>
    <t>Corrinne</t>
  </si>
  <si>
    <t>Kyle</t>
  </si>
  <si>
    <t>JUDITH</t>
  </si>
  <si>
    <t>Berry</t>
  </si>
  <si>
    <t>Heglar</t>
  </si>
  <si>
    <t>Tally</t>
  </si>
  <si>
    <t>LEATHERMAN</t>
  </si>
  <si>
    <t>Bennett</t>
  </si>
  <si>
    <t>Cotton</t>
  </si>
  <si>
    <t>Gibbs</t>
  </si>
  <si>
    <t>MODESTE</t>
  </si>
  <si>
    <t>1/1/2021</t>
  </si>
  <si>
    <t>8/25/2020</t>
  </si>
  <si>
    <t>2/20/2021</t>
  </si>
  <si>
    <t>12/14/2014</t>
  </si>
  <si>
    <t>9/19/2018</t>
  </si>
  <si>
    <t>9/15/2013</t>
  </si>
  <si>
    <t>1/17/2021</t>
  </si>
  <si>
    <t>3/11/2015</t>
  </si>
  <si>
    <t>4/18/2022</t>
  </si>
  <si>
    <t>10/14/2015</t>
  </si>
  <si>
    <t>8/1/2008</t>
  </si>
  <si>
    <t>6/18/2021</t>
  </si>
  <si>
    <t>Holly Berry</t>
  </si>
  <si>
    <t>Anita C. Radcliffe</t>
  </si>
  <si>
    <t>Donald P Warn</t>
  </si>
  <si>
    <t>Wendi Heglar</t>
  </si>
  <si>
    <t>Hope Tally</t>
  </si>
  <si>
    <t>R. Lucas Jackson</t>
  </si>
  <si>
    <t>Jay Leatherman</t>
  </si>
  <si>
    <t>Susan F. Tezai</t>
  </si>
  <si>
    <t>David Cotton</t>
  </si>
  <si>
    <t>Kyle Smith</t>
  </si>
  <si>
    <t>JUDITH MODESTE</t>
  </si>
  <si>
    <t>Gary Donaldson, MBA, MPP, CTP</t>
  </si>
  <si>
    <t>Katherine Biegelow</t>
  </si>
  <si>
    <t>County Manager/Interim Finance Director</t>
  </si>
  <si>
    <t>Deputy County Manager/Director of Finance</t>
  </si>
  <si>
    <t>Chief Financial Oficcer</t>
  </si>
  <si>
    <t>Finanace Director</t>
  </si>
  <si>
    <t>3/18/2022</t>
  </si>
  <si>
    <t>10/27/2021</t>
  </si>
  <si>
    <t>11/30/2021</t>
  </si>
  <si>
    <t>4/10/2023</t>
  </si>
  <si>
    <t>2/11/2022</t>
  </si>
  <si>
    <t>11/3/2021</t>
  </si>
  <si>
    <t>11/10/2021</t>
  </si>
  <si>
    <t>12/1/2021</t>
  </si>
  <si>
    <t>2/28/2022</t>
  </si>
  <si>
    <t>10/31/2021</t>
  </si>
  <si>
    <t>10/5/2021</t>
  </si>
  <si>
    <t>11/19/2021</t>
  </si>
  <si>
    <t>11/15/2021</t>
  </si>
  <si>
    <t>11/22/2021</t>
  </si>
  <si>
    <t>11/5/2021</t>
  </si>
  <si>
    <t>1/6/2022</t>
  </si>
  <si>
    <t>1/24/2022</t>
  </si>
  <si>
    <t>11/8/2021</t>
  </si>
  <si>
    <t>12/8/2021</t>
  </si>
  <si>
    <t>1/14/2022</t>
  </si>
  <si>
    <t>12/30/2021</t>
  </si>
  <si>
    <t>1/27/2022</t>
  </si>
  <si>
    <t>6/10/2022</t>
  </si>
  <si>
    <t>12/17/2021</t>
  </si>
  <si>
    <t>11/29/2021</t>
  </si>
  <si>
    <t>1/18/2022</t>
  </si>
  <si>
    <t>12/15/2021</t>
  </si>
  <si>
    <t>10/12/2021</t>
  </si>
  <si>
    <t>9/30/2021</t>
  </si>
  <si>
    <t>1/17/2022</t>
  </si>
  <si>
    <t>11/24/2021</t>
  </si>
  <si>
    <t>2/15/2022</t>
  </si>
  <si>
    <t>11/23/2021</t>
  </si>
  <si>
    <t>1/25/2022</t>
  </si>
  <si>
    <t>1/21/2022</t>
  </si>
  <si>
    <t>10/20/2021</t>
  </si>
  <si>
    <t>10/29/2021</t>
  </si>
  <si>
    <t>6/30/2022</t>
  </si>
  <si>
    <t>6/6/2022</t>
  </si>
  <si>
    <t>11/11/2021</t>
  </si>
  <si>
    <t>10/19/2021</t>
  </si>
  <si>
    <t>10/11/2021</t>
  </si>
  <si>
    <t>1/5/2022</t>
  </si>
  <si>
    <t>3/24/2022</t>
  </si>
  <si>
    <t>10/28/2021</t>
  </si>
  <si>
    <t>1/26/2022</t>
  </si>
  <si>
    <t>2/3/2022</t>
  </si>
  <si>
    <t>12/22/2021</t>
  </si>
  <si>
    <t>12/20/2021</t>
  </si>
  <si>
    <t>3/7/2022</t>
  </si>
  <si>
    <t>12/2/2021</t>
  </si>
  <si>
    <t>10/21/2021</t>
  </si>
  <si>
    <t>12/6/2021</t>
  </si>
  <si>
    <t>1/31/2022</t>
  </si>
  <si>
    <t>11/16/2021</t>
  </si>
  <si>
    <t>336-372-2826</t>
  </si>
  <si>
    <t>704-994-3206</t>
  </si>
  <si>
    <t>252-940-6158</t>
  </si>
  <si>
    <t>910-640-6611</t>
  </si>
  <si>
    <t>910-372-9254</t>
  </si>
  <si>
    <t>336-641-3300</t>
  </si>
  <si>
    <t>252-358-7805</t>
  </si>
  <si>
    <t>919-889-5112</t>
  </si>
  <si>
    <t>252-617-8497</t>
  </si>
  <si>
    <t>828-649-2854</t>
  </si>
  <si>
    <t>910-576-4221 ext.1303</t>
  </si>
  <si>
    <t>910-798-761</t>
  </si>
  <si>
    <t>252-534-1536</t>
  </si>
  <si>
    <t>919-245-2453 ext.4044354416</t>
  </si>
  <si>
    <t>336-597-1726</t>
  </si>
  <si>
    <t>252-902-3000</t>
  </si>
  <si>
    <t>336-593-2811</t>
  </si>
  <si>
    <t>hberry@ansoncountync.gov</t>
  </si>
  <si>
    <t>wmheglar@cabarruscounty.us</t>
  </si>
  <si>
    <t>Hope.Tally@chathamcountync.gov</t>
  </si>
  <si>
    <t>Lucas.jackson@clevelandcountync.gov</t>
  </si>
  <si>
    <t>jleatherman@columbusco.org</t>
  </si>
  <si>
    <t>TIFFANY.MURRAY@GASTONGOV.COM</t>
  </si>
  <si>
    <t>becky.garland@grahamcounty.org</t>
  </si>
  <si>
    <t>david.cotton@hertfordcountync.gov</t>
  </si>
  <si>
    <t>ksmith@jonescountync.gov</t>
  </si>
  <si>
    <t>amber.daniels@montgomerycountync.com</t>
  </si>
  <si>
    <t>Judith.Modeste@nhcnc.net</t>
  </si>
  <si>
    <t>gdonaldson@orangecountyncgov</t>
  </si>
  <si>
    <t>james.howden@rowancountync.gov</t>
  </si>
  <si>
    <t># of other matters that auditor asked the unit to respond to.</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</si>
  <si>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</si>
  <si>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</si>
  <si>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</si>
  <si>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4/18/2023</t>
  </si>
  <si>
    <t>3/21/2022</t>
  </si>
  <si>
    <t>11/1/2021</t>
  </si>
  <si>
    <t>3/15/2022</t>
  </si>
  <si>
    <t>1/3/2022</t>
  </si>
  <si>
    <t>1/20/2022</t>
  </si>
  <si>
    <t>3/3/2022</t>
  </si>
  <si>
    <t>12/7/2021</t>
  </si>
  <si>
    <t>12/9/2021</t>
  </si>
  <si>
    <t>1/4/2022</t>
  </si>
  <si>
    <t>1/28/2022</t>
  </si>
  <si>
    <t>7/5/2022</t>
  </si>
  <si>
    <t>1/11/2022</t>
  </si>
  <si>
    <t>4/11/2022</t>
  </si>
  <si>
    <t>10/19/2022</t>
  </si>
  <si>
    <t>12/14/2021</t>
  </si>
  <si>
    <t>2/7/2022</t>
  </si>
  <si>
    <t>2/21/2022</t>
  </si>
  <si>
    <t>3/8/2022</t>
  </si>
  <si>
    <t>2/1/2022</t>
  </si>
  <si>
    <t>1/10/2022</t>
  </si>
  <si>
    <t>4/19/2022</t>
  </si>
  <si>
    <t>4/4/2022</t>
  </si>
  <si>
    <t>4/25/2022</t>
  </si>
  <si>
    <t>2/17/2022</t>
  </si>
  <si>
    <t>Amount of transfer out to the General Fund that is for Payment in Lieu of Taxes (PILOT)</t>
  </si>
  <si>
    <t>Units with Electric Operations have 0.07, 0.08, 0.09</t>
  </si>
  <si>
    <t xml:space="preserve">This self-reported data is used in calculations including but not limited to: reporting Financial Performance Indicators (FPI), FPI thresholds, published memos, legislative reporting, and determining units placed on the Unit Assistance List (UAL). </t>
  </si>
  <si>
    <r>
      <t xml:space="preserve">If you appropriated General Fund Balance in your 2023 budget and your "change in fund balance": (account # 23 above) is </t>
    </r>
    <r>
      <rPr>
        <sz val="11"/>
        <color rgb="FFFF0000"/>
        <rFont val="Calibri"/>
        <family val="2"/>
        <scheme val="minor"/>
      </rPr>
      <t>negative</t>
    </r>
    <r>
      <rPr>
        <sz val="11"/>
        <color theme="1"/>
        <rFont val="Calibri"/>
        <family val="2"/>
        <scheme val="minor"/>
      </rPr>
      <t>, please select from the drop down box in column F either "operations" or "capital", whichever best describes what the fund balance was used for.  Briefly describe in column G to the right what the fund balance was used for.</t>
    </r>
  </si>
  <si>
    <t>Please do not answer this question unless the unit has a  water and/or sewer fund</t>
  </si>
  <si>
    <t>Transfers from General Fund to Water and Sewer Fund.  (Enter as positive)</t>
  </si>
  <si>
    <t>Not collected in prior years</t>
  </si>
  <si>
    <t>Transfers from Water and Sewer to General Fund.  (Enter as positive)</t>
  </si>
  <si>
    <t>Water and Sewer - Fund Revenue, Expenses &amp; Changes in Fund Net Position or Notes to Financial Statements</t>
  </si>
  <si>
    <t>Cash &amp; Tax Memo, UAL Determination, Financial Performance Indicator</t>
  </si>
  <si>
    <t>Error Detection, UAL Determination, Financial Performance Indicator</t>
  </si>
  <si>
    <t>Finance Performance Indicator</t>
  </si>
  <si>
    <t>Determination of Fiscal Health, UAL Determination, Financial Performance Indicator</t>
  </si>
  <si>
    <t>Water Sewer Dashboard, UAL Determination, Financial Performance Indicator</t>
  </si>
  <si>
    <t>Review Summary, Financial Performance Indicator</t>
  </si>
  <si>
    <t>Water Sewer Dashboard, Financial Performance Indicator</t>
  </si>
  <si>
    <t>Dashboard; Determination of Fiscal Health, Financial Performance Indicator</t>
  </si>
  <si>
    <t>Determination of Fiscal Health, Financial Performance Indicator</t>
  </si>
  <si>
    <t>UAL Determination, Financial Performance Indicator</t>
  </si>
  <si>
    <t>Review</t>
  </si>
  <si>
    <t>Please enter page number if information included in the audit report/other communications</t>
  </si>
  <si>
    <t>Did your audit disclose any budget violations at the adopted ordinance level? (Yes or No)</t>
  </si>
  <si>
    <t>Did your audit disclose as a finding any statutory violations? (not including budget violations) (Yes or No) If the answer  is "Yes", review whether this needs to be disclosed in the Stewardship, Compliance and Accountability Note</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</si>
  <si>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</si>
  <si>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</si>
  <si>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</si>
  <si>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t xml:space="preserve">Is there is a going concern noted in the audit report? </t>
  </si>
  <si>
    <r>
      <t xml:space="preserve">Number of significant deficiency findings (financial statement findings only)
</t>
    </r>
    <r>
      <rPr>
        <sz val="11"/>
        <color rgb="FFFF0000"/>
        <rFont val="Calibri"/>
        <family val="2"/>
        <scheme val="minor"/>
      </rPr>
      <t>Exclude finding reported in questions 907, 951</t>
    </r>
  </si>
  <si>
    <r>
      <t xml:space="preserve">Number of material weaknesses findings (financial statements findings only)
</t>
    </r>
    <r>
      <rPr>
        <sz val="11"/>
        <color rgb="FFFF0000"/>
        <rFont val="Calibri"/>
        <family val="2"/>
        <scheme val="minor"/>
      </rPr>
      <t>Exclude findings reported in questions 907, 951</t>
    </r>
  </si>
  <si>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</si>
  <si>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Was an AU-C Section 260 (The Auditor's Communication With Those Charged With Governance) letter issued?     </t>
  </si>
  <si>
    <t>Was an AU-C Section 265 (Communicating Internal Control Related Matters Identified in an Audit) letter issued?</t>
  </si>
  <si>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</si>
  <si>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</si>
  <si>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</si>
  <si>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</si>
  <si>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Does the Performance Indicator Print worksheet in this workbook have a red shaded cell?</t>
  </si>
  <si>
    <t>Section 2:</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</si>
  <si>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</si>
  <si>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</si>
  <si>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</si>
  <si>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t>Transfers from General Fund to Water and Sewer Fund</t>
  </si>
  <si>
    <t>Transfers from Water and Sewer to General Fund</t>
  </si>
  <si>
    <t>Did your audit disclose any budget violations at the adopted ordinance level (Yes or No)</t>
  </si>
  <si>
    <t>If the answer to 1059 is "No," was the unit without a board-appointed interim or permanent finance officer for more than 2 weeks at any time in the fiscal year</t>
  </si>
  <si>
    <t>Was the finance officer or interim finance officer bonded (Yes or No) pursuant to G.S. 159-29</t>
  </si>
  <si>
    <t>Is there is a going concern noted in the audit report</t>
  </si>
  <si>
    <t>Does the Performance Indicator Print worksheet in this workbook have a red shaded cell</t>
  </si>
  <si>
    <t>Does the unit have a self-insurance fund</t>
  </si>
  <si>
    <t>If the unit is self-insured for employee health care, does the unit use a qualified consultant to establish rates and appropriate reserve levels</t>
  </si>
  <si>
    <t>Amount of ARPA funds expended in total for fiscal year for non-capital purposes</t>
  </si>
  <si>
    <t xml:space="preserve">What date was the audit report submitted to the LGC? </t>
  </si>
  <si>
    <t>Water and Sewer Capital Assets Condition Ratio</t>
  </si>
  <si>
    <t>Remaining useful life of asset greater than or equal to 0.50</t>
  </si>
  <si>
    <t xml:space="preserve">This capital assets condition ratio formula calculates the remaining useful life. A remaining useful asset value less than 0.50  may signal the need to replace the assets in the near future. </t>
  </si>
  <si>
    <t>Unit Data from Audit worksheet tab:
 1-((523+524+525+526)/(515+516+517+518))</t>
  </si>
  <si>
    <t>9</t>
  </si>
  <si>
    <t>TD Info Completed by Auditor tab: CCH acct #1079</t>
  </si>
  <si>
    <t>C31</t>
  </si>
  <si>
    <t>C30</t>
  </si>
  <si>
    <r>
      <t xml:space="preserve">The Unit had material weaknesses, significant deficiencies, statutory violations and/or items identified on the </t>
    </r>
    <r>
      <rPr>
        <b/>
        <i/>
        <sz val="11"/>
        <rFont val="Calibri"/>
        <family val="2"/>
        <scheme val="minor"/>
      </rPr>
      <t>TD Info Completed by Auditor</t>
    </r>
    <r>
      <rPr>
        <b/>
        <sz val="11"/>
        <rFont val="Calibri"/>
        <family val="2"/>
        <scheme val="minor"/>
      </rPr>
      <t xml:space="preserve"> tab that should be addressed in the FPIC Response Letter.  </t>
    </r>
  </si>
  <si>
    <r>
      <t xml:space="preserve">This indicator identifies whether the unit has any material weaknesses, significant deficiencies, management letter comments or items identified on the </t>
    </r>
    <r>
      <rPr>
        <b/>
        <i/>
        <sz val="12"/>
        <color theme="1"/>
        <rFont val="Calibri"/>
        <family val="2"/>
        <scheme val="minor"/>
      </rPr>
      <t>TD Info Completed by Audit tab</t>
    </r>
    <r>
      <rPr>
        <b/>
        <sz val="12"/>
        <color theme="1"/>
        <rFont val="Calibri"/>
        <family val="2"/>
        <scheme val="minor"/>
      </rPr>
      <t xml:space="preserve"> including 1055, 1056, 1058, 955 and 957, that require a response.</t>
    </r>
  </si>
  <si>
    <t>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No)The unit had a board-appointed finance officer the entire fiscal year.</t>
  </si>
  <si>
    <t>The indicator is to determine if any time during the fiscal year, the unit was without a board-appointed finance officer.</t>
  </si>
  <si>
    <t>TD Info Completed by Auditor : CCH acct # 1067</t>
  </si>
  <si>
    <t>The indicator is to determine if any time during the fiscal year, the unit was board-appointed finance officer was bonded.</t>
  </si>
  <si>
    <r>
      <t xml:space="preserve">GENERAL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Data."GENERAL FUND:</t>
    </r>
  </si>
  <si>
    <r>
      <t xml:space="preserve">WATER SEWER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Data."WATER SEWER FUND:</t>
    </r>
  </si>
  <si>
    <r>
      <t xml:space="preserve">There was appropriated fund balance for the General Fund in the 2023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 </t>
    </r>
    <r>
      <rPr>
        <b/>
        <sz val="11"/>
        <color rgb="FFFF0000"/>
        <rFont val="Calibri"/>
        <family val="2"/>
        <scheme val="minor"/>
      </rPr>
      <t>in account 590 on the Unit Data from Audit Worksheet.</t>
    </r>
  </si>
  <si>
    <t>Unit Data from Audit Worksheet tab : 590 and 23</t>
  </si>
  <si>
    <t>N/A</t>
  </si>
  <si>
    <t xml:space="preserve">Are the American Rescue Plan Act (ARPA) of 2021-Coronavrius State &amp; Local Fiscal Recovery Funds on target to be committed by December 31, 2024? (Yes = 1 or No = 2or N/A = 3 if unit did not receive funds) </t>
  </si>
  <si>
    <t>Are the American Rescue Plan Act (ARPA) of 2021-Coronavrius State &amp; Local Fiscal Recovery Funds on target to be completely expended by December 31, 2026? (Yes = 1 or No = 2 or N/A = 3 if unit did not receive funds)</t>
  </si>
  <si>
    <t>Fiscal Year 2023</t>
  </si>
  <si>
    <t>Amount transferred from the Water and Sewer Fund to Water and Sewer Capital Project Funds</t>
  </si>
  <si>
    <t>Does the Unit have a non-state administered pension plan</t>
  </si>
  <si>
    <t>Must be linked to unit number on Unit Data from Audit Worksheet tab</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</si>
  <si>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J37 to the right and in your FPIC Response.</t>
    </r>
  </si>
  <si>
    <t>This indicator advises if any other issues that the unit should address in the FPIC response letter.</t>
  </si>
  <si>
    <t>Fiscal Review, UAL Determination, Financial Performance Indicator</t>
  </si>
  <si>
    <t xml:space="preserve"> Did the unit have a board-appointed finance officer or board-appointed interim finance officer for the entire fiscal year (Yes or No)</t>
  </si>
  <si>
    <r>
      <t xml:space="preserve">The Counties listed in cell H219 and municipalities within these counties are scheduled to revalue property listing by 1/1/2024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</si>
  <si>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t>Fiscal 2023 -  Data Input Workbook incorporates the
Unit Data from Audit Worksheet, TD Info Completed by Auditor Worksheet, Performance Indicators Print Worksheet</t>
  </si>
  <si>
    <t>Corrinne Gibbs</t>
  </si>
  <si>
    <t>9/19/2023</t>
  </si>
  <si>
    <t>252-946-4192</t>
  </si>
  <si>
    <t>9/25/2023</t>
  </si>
  <si>
    <t>2023-09-20</t>
  </si>
  <si>
    <r>
      <t>Please list the amount of ARPA funds expended in total this fiscal year for non-capital purposes.  Enter</t>
    </r>
    <r>
      <rPr>
        <b/>
        <sz val="11"/>
        <color theme="1"/>
        <rFont val="Calibri"/>
        <family val="2"/>
        <scheme val="minor"/>
      </rPr>
      <t xml:space="preserve">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</si>
  <si>
    <t>W/S Condition of assets</t>
  </si>
  <si>
    <t>W/S Condition of Assets</t>
  </si>
  <si>
    <t>Version Date 11/16/2023</t>
  </si>
  <si>
    <t>Chelsey</t>
  </si>
  <si>
    <t>Lanier</t>
  </si>
  <si>
    <t>9/5/2023</t>
  </si>
  <si>
    <t>Chelsey Lanier</t>
  </si>
  <si>
    <t>10/2/2023</t>
  </si>
  <si>
    <t>910-372-9257</t>
  </si>
  <si>
    <t>chelsey.lanier@duplincountync.com</t>
  </si>
  <si>
    <t>9/22/2023</t>
  </si>
  <si>
    <t>2023-09-22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</si>
</sst>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 numFmtId="187" formatCode="#,##0.0_);[Red]\(#,##0.0\)"/>
    <numFmt numFmtId="188" formatCode="0.00_);[Red]\(0.00\)"/>
  </numFmts>
  <fonts count="19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b/>
      <sz val="11"/>
      <color rgb="FF993300"/>
      <name val="Calibri"/>
      <family val="2"/>
      <scheme val="minor"/>
    </font>
    <font>
      <b/>
      <i/>
      <sz val="12"/>
      <color rgb="FFFF0000"/>
      <name val="Cambria"/>
      <family val="1"/>
    </font>
    <font>
      <sz val="11"/>
      <color theme="1"/>
      <name val="Arial"/>
      <family val="2"/>
    </font>
    <font>
      <sz val="11"/>
      <color theme="9" tint="-0.499984740745262"/>
      <name val="Calibri"/>
      <family val="2"/>
      <scheme val="minor"/>
    </font>
    <font>
      <b/>
      <sz val="12"/>
      <color theme="1"/>
      <name val="Century Schoolbook"/>
      <family val="1"/>
    </font>
    <font>
      <b/>
      <sz val="12"/>
      <color theme="1"/>
      <name val="Cambria"/>
      <family val="1"/>
    </font>
    <font>
      <sz val="11"/>
      <name val="Calibri"/>
      <family val="2"/>
    </font>
    <font>
      <b/>
      <sz val="14"/>
      <color rgb="FFFF0000"/>
      <name val="Calibri"/>
      <family val="2"/>
      <scheme val="minor"/>
    </font>
    <font>
      <b/>
      <i/>
      <sz val="11"/>
      <name val="Calibri"/>
      <family val="2"/>
      <scheme val="minor"/>
    </font>
    <font>
      <b/>
      <i/>
      <sz val="12"/>
      <color theme="1"/>
      <name val="Calibri"/>
      <family val="2"/>
      <scheme val="minor"/>
    </font>
    <font>
      <b/>
      <u/>
      <sz val="14"/>
      <color theme="1"/>
      <name val="Calibri"/>
      <family val="2"/>
      <scheme val="minor"/>
    </font>
    <font>
      <b/>
      <u/>
      <sz val="11"/>
      <color theme="10"/>
      <name val="Calibri"/>
      <family val="2"/>
      <scheme val="minor"/>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rgb="FFCCFFCC"/>
        <bgColor indexed="64"/>
      </patternFill>
    </fill>
    <fill>
      <patternFill patternType="solid">
        <fgColor rgb="FFDCFDD3"/>
        <bgColor indexed="64"/>
      </patternFill>
    </fill>
    <fill>
      <patternFill patternType="solid">
        <fgColor theme="9" tint="0.39997558519241921"/>
        <bgColor indexed="64"/>
      </patternFill>
    </fill>
    <fill>
      <patternFill patternType="gray125">
        <fgColor auto="1"/>
        <bgColor auto="1"/>
      </patternFill>
    </fill>
    <fill>
      <patternFill patternType="solid">
        <fgColor rgb="FF92D050"/>
        <bgColor indexed="64"/>
      </patternFill>
    </fill>
    <fill>
      <patternFill patternType="solid">
        <fgColor theme="8" tint="0.79998168889431442"/>
        <bgColor indexed="64"/>
      </patternFill>
    </fill>
  </fills>
  <borders count="10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2" fillId="0" borderId="0"/>
    <xf numFmtId="43" fontId="112" fillId="0" borderId="0" applyFont="0" applyFill="0" applyBorder="0" applyAlignment="0" applyProtection="0"/>
    <xf numFmtId="0" fontId="112" fillId="0" borderId="0"/>
    <xf numFmtId="0" fontId="123" fillId="0" borderId="0"/>
    <xf numFmtId="0" fontId="33" fillId="0" borderId="0"/>
    <xf numFmtId="0" fontId="123" fillId="0" borderId="0"/>
    <xf numFmtId="43" fontId="112" fillId="0" borderId="0" applyFont="0" applyFill="0" applyBorder="0" applyAlignment="0" applyProtection="0"/>
    <xf numFmtId="0" fontId="112" fillId="0" borderId="0"/>
    <xf numFmtId="0" fontId="112" fillId="0" borderId="0"/>
    <xf numFmtId="0" fontId="112" fillId="0" borderId="0"/>
    <xf numFmtId="0" fontId="124" fillId="0" borderId="0"/>
    <xf numFmtId="0" fontId="124" fillId="0" borderId="0"/>
    <xf numFmtId="0" fontId="125" fillId="0" borderId="0"/>
    <xf numFmtId="0" fontId="124" fillId="0" borderId="0"/>
    <xf numFmtId="0" fontId="123" fillId="0" borderId="0"/>
    <xf numFmtId="0" fontId="124"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3" fillId="0" borderId="0"/>
    <xf numFmtId="0" fontId="123" fillId="0" borderId="0"/>
    <xf numFmtId="0" fontId="124" fillId="0" borderId="0"/>
    <xf numFmtId="0" fontId="123" fillId="0" borderId="0"/>
    <xf numFmtId="0" fontId="123"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3" fillId="0" borderId="0"/>
    <xf numFmtId="0" fontId="125" fillId="0" borderId="0"/>
    <xf numFmtId="0" fontId="123"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3" fillId="0" borderId="0"/>
    <xf numFmtId="0" fontId="176" fillId="0" borderId="0"/>
    <xf numFmtId="43" fontId="176" fillId="0" borderId="0" applyFont="0" applyFill="0" applyBorder="0" applyAlignment="0" applyProtection="0"/>
    <xf numFmtId="44" fontId="176"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068">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0" fontId="39" fillId="78" borderId="72" xfId="0" applyFont="1" applyFill="1" applyBorder="1" applyAlignment="1">
      <alignment horizontal="center" wrapText="1"/>
    </xf>
    <xf numFmtId="0" fontId="0" fillId="0" borderId="0" xfId="0" applyFont="1"/>
    <xf numFmtId="0" fontId="0" fillId="0" borderId="0" xfId="0" applyFont="1" applyFill="1"/>
    <xf numFmtId="0" fontId="127" fillId="0" borderId="0" xfId="30099" applyFont="1" applyAlignment="1">
      <alignment horizontal="left" vertical="top"/>
    </xf>
    <xf numFmtId="0" fontId="128"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0" fontId="0" fillId="0" borderId="0" xfId="682" applyFont="1"/>
    <xf numFmtId="0" fontId="130" fillId="26" borderId="0" xfId="682" applyFont="1" applyFill="1"/>
    <xf numFmtId="0" fontId="49" fillId="0" borderId="17" xfId="682" applyFont="1" applyBorder="1" applyAlignment="1">
      <alignment horizontal="center"/>
    </xf>
    <xf numFmtId="0" fontId="131" fillId="0" borderId="0" xfId="682" applyFont="1"/>
    <xf numFmtId="0" fontId="131" fillId="0" borderId="0" xfId="682" applyFont="1" applyAlignment="1">
      <alignment vertical="center"/>
    </xf>
    <xf numFmtId="0" fontId="49" fillId="0" borderId="14" xfId="682" applyFont="1" applyBorder="1" applyAlignment="1">
      <alignment horizontal="center" vertical="center" wrapText="1"/>
    </xf>
    <xf numFmtId="0" fontId="132"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2" fillId="0" borderId="0" xfId="682" applyFont="1" applyAlignment="1">
      <alignment vertical="center"/>
    </xf>
    <xf numFmtId="0" fontId="134"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6"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78" borderId="25" xfId="0" applyNumberFormat="1" applyFont="1" applyFill="1" applyBorder="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81" fontId="127"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7"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7" fillId="0" borderId="0" xfId="30099" applyNumberFormat="1" applyFont="1" applyFill="1" applyAlignment="1">
      <alignment horizontal="right" vertical="top" indent="1" shrinkToFit="1"/>
    </xf>
    <xf numFmtId="1" fontId="127" fillId="79" borderId="0" xfId="30099" applyNumberFormat="1" applyFont="1" applyFill="1" applyAlignment="1">
      <alignment horizontal="left" vertical="top" indent="3" shrinkToFit="1"/>
    </xf>
    <xf numFmtId="181" fontId="127" fillId="0" borderId="0" xfId="30099" applyNumberFormat="1" applyFont="1" applyAlignment="1">
      <alignment horizontal="right" vertical="top" indent="1" shrinkToFit="1"/>
    </xf>
    <xf numFmtId="1" fontId="127"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7"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7" fillId="79" borderId="0" xfId="30099" applyNumberFormat="1" applyFont="1" applyFill="1" applyAlignment="1">
      <alignment horizontal="center" vertical="top" shrinkToFit="1"/>
    </xf>
    <xf numFmtId="1" fontId="127"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7"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439" applyNumberFormat="1" applyFont="1" applyFill="1" applyAlignment="1" applyProtection="1">
      <alignment wrapText="1"/>
    </xf>
    <xf numFmtId="41" fontId="68" fillId="0" borderId="0" xfId="0" applyNumberFormat="1" applyFont="1" applyFill="1" applyAlignment="1" applyProtection="1">
      <alignment wrapText="1"/>
    </xf>
    <xf numFmtId="0" fontId="68" fillId="0" borderId="0" xfId="0" applyFont="1" applyFill="1" applyProtection="1"/>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Border="1" applyAlignment="1">
      <alignment wrapText="1"/>
    </xf>
    <xf numFmtId="41" fontId="69" fillId="0" borderId="0" xfId="0" applyNumberFormat="1" applyFont="1" applyFill="1" applyAlignment="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3" fillId="0" borderId="0" xfId="0" applyNumberFormat="1" applyFont="1" applyFill="1" applyAlignment="1" applyProtection="1">
      <alignment horizontal="left" vertical="center" wrapText="1"/>
    </xf>
    <xf numFmtId="0" fontId="143" fillId="0" borderId="0" xfId="0" applyFont="1" applyFill="1" applyAlignment="1" applyProtection="1">
      <alignment horizontal="left"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3" fontId="150" fillId="0" borderId="0" xfId="1540" applyFont="1" applyFill="1" applyAlignment="1" applyProtection="1">
      <alignment vertical="center" wrapText="1"/>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41" fontId="69" fillId="74" borderId="0" xfId="0" applyNumberFormat="1" applyFont="1" applyFill="1" applyAlignment="1" applyProtection="1">
      <alignment wrapText="1"/>
    </xf>
    <xf numFmtId="0" fontId="69" fillId="74" borderId="0" xfId="0" applyFont="1" applyFill="1" applyAlignment="1" applyProtection="1"/>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0" fontId="61" fillId="74" borderId="0" xfId="0" applyFont="1" applyFill="1" applyAlignment="1" applyProtection="1">
      <alignment horizontal="left" vertical="center"/>
    </xf>
    <xf numFmtId="38" fontId="44" fillId="74" borderId="0" xfId="439" applyNumberFormat="1" applyFont="1" applyFill="1" applyAlignment="1" applyProtection="1">
      <alignment horizontal="center" vertical="center" wrapText="1"/>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41" fontId="68" fillId="74" borderId="0" xfId="0" applyNumberFormat="1" applyFont="1" applyFill="1" applyAlignment="1" applyProtection="1">
      <alignment wrapText="1"/>
    </xf>
    <xf numFmtId="164" fontId="0" fillId="74" borderId="0" xfId="439" applyNumberFormat="1" applyFont="1" applyFill="1" applyProtection="1"/>
    <xf numFmtId="38" fontId="44" fillId="74" borderId="0" xfId="439" applyNumberFormat="1" applyFont="1" applyFill="1" applyProtection="1"/>
    <xf numFmtId="0" fontId="152" fillId="74" borderId="0" xfId="0" applyFont="1" applyFill="1" applyAlignment="1" applyProtection="1">
      <alignment horizontal="left"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3" fillId="74" borderId="0" xfId="0" applyFont="1" applyFill="1" applyAlignment="1" applyProtection="1">
      <alignment horizontal="left" vertical="center"/>
    </xf>
    <xf numFmtId="0" fontId="80" fillId="74" borderId="0" xfId="0" applyFont="1" applyFill="1" applyAlignment="1" applyProtection="1">
      <alignment vertical="center"/>
    </xf>
    <xf numFmtId="0" fontId="154" fillId="74" borderId="0" xfId="0" applyFont="1" applyFill="1" applyAlignment="1" applyProtection="1">
      <alignment vertical="center"/>
      <protection locked="0"/>
    </xf>
    <xf numFmtId="0" fontId="57" fillId="74" borderId="0" xfId="0" applyFont="1" applyFill="1" applyAlignment="1">
      <alignment vertical="center" wrapText="1"/>
    </xf>
    <xf numFmtId="41" fontId="155"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0" xfId="0" applyBorder="1"/>
    <xf numFmtId="0" fontId="0" fillId="0" borderId="80" xfId="0" applyBorder="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57" fillId="78" borderId="11" xfId="0" applyFont="1" applyFill="1" applyBorder="1" applyAlignment="1">
      <alignment horizontal="center" vertical="center" wrapText="1"/>
    </xf>
    <xf numFmtId="168" fontId="0" fillId="0" borderId="70"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3" xfId="0" applyBorder="1"/>
    <xf numFmtId="0" fontId="0" fillId="0" borderId="78"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37"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0" borderId="57"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0" fillId="77" borderId="57" xfId="0" applyFont="1" applyFill="1" applyBorder="1" applyAlignment="1">
      <alignment horizontal="center" vertical="center" wrapText="1"/>
    </xf>
    <xf numFmtId="0" fontId="157" fillId="0" borderId="0" xfId="0" applyFont="1"/>
    <xf numFmtId="0" fontId="161" fillId="73" borderId="0" xfId="0" applyFont="1" applyFill="1" applyAlignment="1">
      <alignment horizontal="justify" vertical="center"/>
    </xf>
    <xf numFmtId="0" fontId="161" fillId="73" borderId="0" xfId="0" applyFont="1" applyFill="1" applyAlignment="1">
      <alignment vertical="center"/>
    </xf>
    <xf numFmtId="0" fontId="0" fillId="0" borderId="0" xfId="0" applyAlignment="1">
      <alignment vertical="center"/>
    </xf>
    <xf numFmtId="0" fontId="161" fillId="73" borderId="0" xfId="0" applyFont="1" applyFill="1" applyAlignment="1">
      <alignment vertical="center" wrapText="1"/>
    </xf>
    <xf numFmtId="0" fontId="165" fillId="73" borderId="0" xfId="611" applyFont="1" applyFill="1" applyAlignment="1">
      <alignment vertical="center"/>
    </xf>
    <xf numFmtId="0" fontId="166" fillId="73" borderId="0" xfId="0" applyFont="1" applyFill="1" applyAlignment="1">
      <alignment vertical="center"/>
    </xf>
    <xf numFmtId="0" fontId="167" fillId="73" borderId="0" xfId="611" applyFont="1" applyFill="1" applyAlignment="1" applyProtection="1">
      <alignment vertical="center"/>
      <protection locked="0"/>
    </xf>
    <xf numFmtId="0" fontId="166" fillId="73" borderId="0" xfId="0" applyFont="1" applyFill="1"/>
    <xf numFmtId="0" fontId="167" fillId="73" borderId="0" xfId="611" applyFont="1" applyFill="1" applyProtection="1">
      <protection locked="0"/>
    </xf>
    <xf numFmtId="0" fontId="116" fillId="73" borderId="0" xfId="30098" quotePrefix="1" applyFont="1" applyFill="1" applyAlignment="1">
      <alignment horizontal="left" vertical="center" wrapText="1" indent="1"/>
    </xf>
    <xf numFmtId="0" fontId="170" fillId="73" borderId="0" xfId="30098" applyFont="1" applyFill="1" applyAlignment="1">
      <alignment vertical="center" wrapText="1"/>
    </xf>
    <xf numFmtId="0" fontId="35" fillId="0" borderId="0" xfId="611"/>
    <xf numFmtId="0" fontId="161" fillId="73" borderId="0" xfId="30098" applyFont="1" applyFill="1" applyAlignment="1">
      <alignment vertical="center" wrapText="1"/>
    </xf>
    <xf numFmtId="38" fontId="0" fillId="0" borderId="0" xfId="0" applyNumberFormat="1" applyFont="1" applyFill="1" applyProtection="1"/>
    <xf numFmtId="14" fontId="0" fillId="0" borderId="0" xfId="0" applyNumberFormat="1" applyFont="1" applyProtection="1"/>
    <xf numFmtId="0" fontId="0" fillId="80" borderId="25" xfId="0" applyNumberFormat="1" applyFont="1" applyFill="1" applyBorder="1" applyAlignment="1" applyProtection="1">
      <alignment horizontal="left" vertical="center" wrapText="1"/>
    </xf>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0" fillId="20" borderId="0" xfId="0" applyFill="1"/>
    <xf numFmtId="0" fontId="0" fillId="32" borderId="0" xfId="0" applyFill="1"/>
    <xf numFmtId="0" fontId="0" fillId="0" borderId="0" xfId="0" applyFill="1" applyAlignment="1">
      <alignment horizontal="center"/>
    </xf>
    <xf numFmtId="0" fontId="0" fillId="0" borderId="0" xfId="0" applyFill="1"/>
    <xf numFmtId="0" fontId="0" fillId="81" borderId="0" xfId="0" applyFill="1"/>
    <xf numFmtId="0" fontId="0" fillId="81" borderId="0" xfId="0" applyNumberFormat="1" applyFont="1" applyFill="1" applyAlignment="1" applyProtection="1">
      <alignment horizontal="center" vertical="center"/>
    </xf>
    <xf numFmtId="0" fontId="0" fillId="81" borderId="45" xfId="0" applyNumberFormat="1" applyFont="1" applyFill="1" applyBorder="1" applyAlignment="1" applyProtection="1">
      <alignment horizontal="center" vertical="center" wrapText="1"/>
    </xf>
    <xf numFmtId="0" fontId="0" fillId="26" borderId="0" xfId="0" applyFill="1"/>
    <xf numFmtId="0" fontId="0" fillId="81" borderId="0" xfId="0" applyFill="1" applyBorder="1"/>
    <xf numFmtId="38" fontId="44" fillId="22" borderId="45" xfId="439" applyNumberFormat="1" applyFont="1" applyFill="1" applyBorder="1" applyAlignment="1" applyProtection="1">
      <alignment horizontal="center" vertical="center" wrapText="1"/>
    </xf>
    <xf numFmtId="4" fontId="0" fillId="0" borderId="0" xfId="0" applyNumberFormat="1"/>
    <xf numFmtId="41" fontId="69" fillId="82" borderId="0" xfId="0" applyNumberFormat="1" applyFont="1" applyFill="1" applyAlignment="1" applyProtection="1">
      <alignment vertical="center" wrapText="1"/>
    </xf>
    <xf numFmtId="183" fontId="0" fillId="0" borderId="0" xfId="439" applyNumberFormat="1" applyFont="1" applyProtection="1"/>
    <xf numFmtId="43" fontId="0" fillId="0" borderId="0" xfId="0" applyNumberFormat="1" applyFont="1" applyProtection="1"/>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0" fontId="0" fillId="0" borderId="13" xfId="0" applyBorder="1"/>
    <xf numFmtId="0" fontId="0" fillId="0" borderId="40" xfId="0" applyBorder="1"/>
    <xf numFmtId="0" fontId="0" fillId="0" borderId="67" xfId="0" applyBorder="1"/>
    <xf numFmtId="0" fontId="39" fillId="78" borderId="82" xfId="0" applyFont="1" applyFill="1" applyBorder="1" applyAlignment="1">
      <alignment horizontal="left"/>
    </xf>
    <xf numFmtId="0" fontId="0" fillId="78" borderId="83" xfId="0" applyFill="1" applyBorder="1"/>
    <xf numFmtId="0" fontId="0" fillId="78" borderId="88" xfId="0" applyFill="1" applyBorder="1"/>
    <xf numFmtId="0" fontId="0" fillId="0" borderId="81" xfId="0" applyBorder="1"/>
    <xf numFmtId="0" fontId="159" fillId="0" borderId="68" xfId="0" applyFont="1" applyBorder="1" applyAlignment="1">
      <alignment horizontal="center" vertical="center" wrapText="1"/>
    </xf>
    <xf numFmtId="0" fontId="0" fillId="0" borderId="68" xfId="0" applyBorder="1"/>
    <xf numFmtId="0" fontId="159"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37" fillId="78" borderId="57" xfId="0" applyFont="1" applyFill="1" applyBorder="1" applyAlignment="1">
      <alignment horizontal="justify" vertical="center" wrapText="1"/>
    </xf>
    <xf numFmtId="0" fontId="39" fillId="0" borderId="57" xfId="0" quotePrefix="1" applyFont="1" applyBorder="1" applyAlignment="1">
      <alignment horizontal="center"/>
    </xf>
    <xf numFmtId="0" fontId="172"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3" borderId="57" xfId="0" applyNumberFormat="1" applyFont="1" applyFill="1" applyBorder="1" applyAlignment="1">
      <alignment horizont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2" xfId="0" applyFill="1" applyBorder="1"/>
    <xf numFmtId="49" fontId="39" fillId="0" borderId="57" xfId="0" quotePrefix="1" applyNumberFormat="1" applyFont="1" applyBorder="1" applyAlignment="1">
      <alignment horizontal="center"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37" fontId="0" fillId="0" borderId="57" xfId="0" applyNumberFormat="1" applyBorder="1" applyAlignment="1">
      <alignment horizontal="center" vertical="center"/>
    </xf>
    <xf numFmtId="0" fontId="39" fillId="0" borderId="78" xfId="0" applyFont="1" applyBorder="1" applyAlignment="1">
      <alignment horizontal="center" vertical="center"/>
    </xf>
    <xf numFmtId="181" fontId="0" fillId="0" borderId="0" xfId="0" applyNumberFormat="1"/>
    <xf numFmtId="10" fontId="44" fillId="0" borderId="0" xfId="4688" applyNumberFormat="1" applyFont="1"/>
    <xf numFmtId="0" fontId="33" fillId="0" borderId="0" xfId="0" applyFont="1"/>
    <xf numFmtId="0" fontId="39" fillId="0" borderId="0" xfId="682" applyFont="1" applyAlignment="1">
      <alignment wrapText="1"/>
    </xf>
    <xf numFmtId="0" fontId="130" fillId="0" borderId="0" xfId="682" applyFont="1"/>
    <xf numFmtId="0" fontId="39" fillId="0" borderId="0" xfId="682" applyFont="1" applyAlignment="1">
      <alignment horizontal="left"/>
    </xf>
    <xf numFmtId="41" fontId="133" fillId="0" borderId="0" xfId="682" applyNumberFormat="1" applyFont="1"/>
    <xf numFmtId="41" fontId="52" fillId="0" borderId="0" xfId="682" applyNumberFormat="1" applyFont="1"/>
    <xf numFmtId="0" fontId="33" fillId="0" borderId="0" xfId="682" applyFont="1"/>
    <xf numFmtId="42" fontId="39" fillId="0" borderId="0" xfId="546" applyNumberFormat="1" applyFont="1" applyFill="1" applyBorder="1"/>
    <xf numFmtId="0" fontId="135"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85" xfId="0" applyFont="1" applyBorder="1"/>
    <xf numFmtId="0" fontId="44" fillId="0" borderId="0" xfId="0" applyFont="1"/>
    <xf numFmtId="0" fontId="44" fillId="0" borderId="69" xfId="0" applyFont="1" applyBorder="1"/>
    <xf numFmtId="0" fontId="44" fillId="0" borderId="70" xfId="0" applyFont="1" applyBorder="1"/>
    <xf numFmtId="0" fontId="174" fillId="0" borderId="0" xfId="0" applyFont="1" applyAlignment="1">
      <alignment vertical="center" wrapText="1"/>
    </xf>
    <xf numFmtId="0" fontId="44" fillId="0" borderId="79" xfId="0" applyFont="1" applyBorder="1" applyAlignment="1">
      <alignment wrapText="1"/>
    </xf>
    <xf numFmtId="1" fontId="44" fillId="0" borderId="0" xfId="0" applyNumberFormat="1" applyFont="1"/>
    <xf numFmtId="0" fontId="44" fillId="0" borderId="77"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69"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69" xfId="0" applyNumberFormat="1" applyFont="1" applyBorder="1"/>
    <xf numFmtId="168" fontId="44" fillId="0" borderId="70"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0" fontId="57" fillId="0" borderId="0" xfId="0" applyFont="1" applyAlignment="1">
      <alignment wrapText="1"/>
    </xf>
    <xf numFmtId="0" fontId="44" fillId="0" borderId="79" xfId="0" applyFont="1" applyBorder="1"/>
    <xf numFmtId="37" fontId="44" fillId="0" borderId="0" xfId="0" applyNumberFormat="1" applyFont="1" applyAlignment="1">
      <alignment horizontal="center"/>
    </xf>
    <xf numFmtId="0" fontId="44" fillId="0" borderId="80" xfId="0" applyFont="1" applyBorder="1"/>
    <xf numFmtId="0" fontId="0" fillId="0" borderId="0" xfId="0" applyFill="1" applyAlignment="1">
      <alignment horizontal="left" vertical="center"/>
    </xf>
    <xf numFmtId="0" fontId="0" fillId="0" borderId="0" xfId="0" applyFill="1" applyAlignment="1">
      <alignment wrapText="1"/>
    </xf>
    <xf numFmtId="0" fontId="175"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Fill="1" applyAlignment="1">
      <alignment vertical="center" wrapText="1"/>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75"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87" xfId="439" applyNumberFormat="1" applyFont="1" applyFill="1" applyBorder="1" applyAlignment="1">
      <alignment vertical="center" wrapText="1"/>
    </xf>
    <xf numFmtId="41" fontId="69" fillId="31" borderId="76" xfId="439" applyNumberFormat="1" applyFont="1" applyFill="1" applyBorder="1" applyAlignment="1">
      <alignment vertical="center" wrapText="1"/>
    </xf>
    <xf numFmtId="0" fontId="0" fillId="0" borderId="0" xfId="0" quotePrefix="1" applyFont="1"/>
    <xf numFmtId="14" fontId="56" fillId="36" borderId="23" xfId="439" applyNumberFormat="1" applyFont="1" applyFill="1" applyBorder="1" applyAlignment="1" applyProtection="1">
      <alignment horizontal="center" vertical="center" wrapText="1"/>
    </xf>
    <xf numFmtId="10" fontId="178" fillId="0" borderId="57" xfId="4688" applyNumberFormat="1" applyFont="1" applyFill="1" applyBorder="1" applyAlignment="1">
      <alignment horizontal="center" vertical="center" wrapText="1"/>
    </xf>
    <xf numFmtId="10" fontId="178" fillId="0" borderId="57" xfId="0" applyNumberFormat="1" applyFont="1" applyBorder="1" applyAlignment="1">
      <alignment horizontal="center" vertical="center" wrapText="1"/>
    </xf>
    <xf numFmtId="37" fontId="178" fillId="0" borderId="57" xfId="0" applyNumberFormat="1" applyFont="1" applyBorder="1" applyAlignment="1">
      <alignment horizontal="center" vertical="center" wrapText="1"/>
    </xf>
    <xf numFmtId="40" fontId="44" fillId="0" borderId="0" xfId="439" applyNumberFormat="1" applyFont="1" applyFill="1" applyAlignment="1" applyProtection="1">
      <alignment horizontal="center" vertical="center" wrapText="1"/>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57" xfId="0" applyNumberFormat="1" applyBorder="1" applyAlignment="1">
      <alignment horizontal="center" vertical="center" wrapText="1"/>
    </xf>
    <xf numFmtId="6" fontId="0" fillId="0" borderId="57" xfId="0" applyNumberFormat="1" applyBorder="1" applyAlignment="1">
      <alignment horizontal="center" vertical="center"/>
    </xf>
    <xf numFmtId="38" fontId="0" fillId="0" borderId="0" xfId="0" applyNumberFormat="1" applyFill="1" applyAlignment="1" applyProtection="1">
      <alignment vertical="center" wrapText="1"/>
      <protection locked="0"/>
    </xf>
    <xf numFmtId="164" fontId="56" fillId="29" borderId="0" xfId="439" applyNumberFormat="1" applyFont="1" applyFill="1" applyBorder="1" applyAlignment="1" applyProtection="1">
      <alignment horizontal="center" vertical="center" wrapText="1"/>
      <protection locked="0"/>
    </xf>
    <xf numFmtId="37" fontId="39" fillId="0" borderId="0" xfId="439" applyNumberFormat="1" applyFont="1" applyFill="1" applyBorder="1" applyAlignment="1" applyProtection="1">
      <alignment horizontal="center" vertical="center" wrapText="1"/>
    </xf>
    <xf numFmtId="0" fontId="39" fillId="84" borderId="0" xfId="0" applyNumberFormat="1" applyFont="1" applyFill="1" applyBorder="1" applyAlignment="1" applyProtection="1">
      <alignment horizontal="center" vertical="center"/>
    </xf>
    <xf numFmtId="38" fontId="0" fillId="0" borderId="0" xfId="0" applyNumberFormat="1" applyFont="1" applyFill="1" applyBorder="1" applyProtection="1"/>
    <xf numFmtId="0" fontId="69" fillId="0" borderId="0" xfId="0" applyFont="1" applyFill="1" applyAlignment="1" applyProtection="1">
      <alignment wrapText="1"/>
    </xf>
    <xf numFmtId="0" fontId="0" fillId="0" borderId="0" xfId="0" applyAlignment="1">
      <alignment vertical="center" wrapText="1"/>
    </xf>
    <xf numFmtId="0" fontId="0" fillId="0" borderId="36" xfId="0" applyBorder="1" applyAlignment="1">
      <alignment vertical="center" wrapText="1"/>
    </xf>
    <xf numFmtId="0" fontId="0" fillId="0" borderId="36" xfId="0" applyBorder="1" applyAlignment="1">
      <alignment horizontal="left" vertical="center"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49" fontId="39" fillId="29" borderId="0" xfId="439" applyNumberFormat="1" applyFont="1" applyFill="1" applyAlignment="1" applyProtection="1">
      <alignment horizontal="center" vertical="center" wrapText="1"/>
      <protection locked="0"/>
    </xf>
    <xf numFmtId="0" fontId="68" fillId="0" borderId="71" xfId="0" applyFont="1" applyFill="1" applyBorder="1" applyAlignment="1">
      <alignment vertical="center" wrapText="1"/>
    </xf>
    <xf numFmtId="0" fontId="68" fillId="0" borderId="10" xfId="0" applyFont="1" applyFill="1" applyBorder="1" applyAlignment="1">
      <alignment vertical="center" wrapText="1"/>
    </xf>
    <xf numFmtId="0" fontId="181" fillId="73" borderId="0" xfId="30098" applyFont="1" applyFill="1" applyAlignment="1">
      <alignment vertical="center" wrapText="1"/>
    </xf>
    <xf numFmtId="0" fontId="0" fillId="0" borderId="0" xfId="0" applyFont="1" applyFill="1" applyAlignment="1" applyProtection="1">
      <alignment horizontal="left" vertical="center"/>
    </xf>
    <xf numFmtId="0" fontId="0" fillId="0" borderId="45" xfId="0" applyNumberFormat="1" applyFont="1" applyFill="1" applyBorder="1" applyAlignment="1" applyProtection="1">
      <alignment horizontal="left" vertical="center"/>
    </xf>
    <xf numFmtId="0" fontId="0" fillId="0" borderId="14" xfId="0" applyFont="1" applyFill="1" applyBorder="1" applyAlignment="1" applyProtection="1">
      <alignment horizontal="left" vertical="center"/>
    </xf>
    <xf numFmtId="41" fontId="69" fillId="0" borderId="0" xfId="0" applyNumberFormat="1" applyFont="1" applyFill="1" applyAlignment="1" applyProtection="1">
      <alignment vertical="center" wrapText="1"/>
    </xf>
    <xf numFmtId="39" fontId="56" fillId="75" borderId="28" xfId="439" applyNumberFormat="1" applyFont="1" applyFill="1" applyBorder="1" applyAlignment="1" applyProtection="1">
      <alignment horizontal="center" vertical="center" wrapText="1"/>
    </xf>
    <xf numFmtId="169" fontId="0" fillId="74" borderId="65" xfId="439" applyNumberFormat="1" applyFont="1" applyFill="1" applyBorder="1" applyAlignment="1" applyProtection="1">
      <alignment horizontal="center" vertical="center"/>
    </xf>
    <xf numFmtId="0" fontId="41" fillId="0" borderId="10" xfId="0" applyFont="1" applyBorder="1" applyAlignment="1" applyProtection="1">
      <alignment horizontal="right" wrapText="1"/>
    </xf>
    <xf numFmtId="164" fontId="0" fillId="0" borderId="10" xfId="439" applyNumberFormat="1" applyFont="1" applyFill="1" applyBorder="1" applyAlignment="1" applyProtection="1">
      <alignment vertical="center"/>
    </xf>
    <xf numFmtId="0" fontId="41" fillId="0" borderId="10" xfId="0" applyFont="1" applyBorder="1" applyAlignment="1" applyProtection="1">
      <alignment horizontal="right" vertical="center" wrapText="1"/>
    </xf>
    <xf numFmtId="39"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39" fontId="56" fillId="75" borderId="23" xfId="439" applyNumberFormat="1" applyFont="1" applyFill="1" applyBorder="1" applyAlignment="1" applyProtection="1">
      <alignment horizontal="center" vertical="center" wrapText="1"/>
    </xf>
    <xf numFmtId="39" fontId="0" fillId="75" borderId="28" xfId="439" applyNumberFormat="1" applyFont="1" applyFill="1" applyBorder="1" applyAlignment="1" applyProtection="1">
      <alignment vertical="center"/>
    </xf>
    <xf numFmtId="10" fontId="39" fillId="0" borderId="0" xfId="682" applyNumberFormat="1" applyFont="1" applyBorder="1" applyAlignment="1">
      <alignment horizontal="right" vertical="center"/>
    </xf>
    <xf numFmtId="0" fontId="0" fillId="0" borderId="0" xfId="0" applyNumberFormat="1"/>
    <xf numFmtId="37" fontId="44" fillId="36" borderId="0" xfId="0" applyNumberFormat="1" applyFont="1" applyFill="1"/>
    <xf numFmtId="3" fontId="44" fillId="36" borderId="0" xfId="4688" applyNumberFormat="1" applyFont="1" applyFill="1" applyBorder="1"/>
    <xf numFmtId="0" fontId="182" fillId="0" borderId="0" xfId="0" applyFont="1"/>
    <xf numFmtId="0" fontId="182" fillId="0" borderId="0" xfId="0" applyFont="1" applyAlignment="1">
      <alignment wrapText="1"/>
    </xf>
    <xf numFmtId="0" fontId="0" fillId="0" borderId="0" xfId="0" applyFont="1" applyFill="1" applyAlignment="1">
      <alignment wrapText="1"/>
    </xf>
    <xf numFmtId="42" fontId="0" fillId="0" borderId="0" xfId="0" applyNumberFormat="1"/>
    <xf numFmtId="0" fontId="52" fillId="0" borderId="0" xfId="0" applyFont="1"/>
    <xf numFmtId="0" fontId="52" fillId="0" borderId="0" xfId="0" applyFont="1" applyAlignment="1">
      <alignment horizontal="center"/>
    </xf>
    <xf numFmtId="0" fontId="52" fillId="0" borderId="0" xfId="0" quotePrefix="1" applyFont="1"/>
    <xf numFmtId="0" fontId="52" fillId="0" borderId="0" xfId="682" applyFont="1" applyFill="1" applyAlignment="1">
      <alignment horizontal="left"/>
    </xf>
    <xf numFmtId="0" fontId="0" fillId="0" borderId="0" xfId="0" quotePrefix="1" applyFill="1" applyAlignment="1">
      <alignment horizontal="center"/>
    </xf>
    <xf numFmtId="0" fontId="0" fillId="0" borderId="0" xfId="0" applyFill="1" applyAlignment="1"/>
    <xf numFmtId="186" fontId="52" fillId="0" borderId="0" xfId="682" applyNumberFormat="1" applyFont="1" applyFill="1" applyAlignment="1">
      <alignment horizontal="left"/>
    </xf>
    <xf numFmtId="186" fontId="52" fillId="0" borderId="0" xfId="682" applyNumberFormat="1" applyFont="1"/>
    <xf numFmtId="0" fontId="135" fillId="27" borderId="0" xfId="682" applyFont="1" applyFill="1" applyAlignment="1">
      <alignment vertical="center" wrapText="1"/>
    </xf>
    <xf numFmtId="0" fontId="39" fillId="26" borderId="0" xfId="0" applyFont="1" applyFill="1" applyAlignment="1">
      <alignment horizontal="center" vertical="center"/>
    </xf>
    <xf numFmtId="186" fontId="39" fillId="0" borderId="0" xfId="682" applyNumberFormat="1" applyFont="1" applyFill="1" applyAlignment="1">
      <alignment horizontal="left"/>
    </xf>
    <xf numFmtId="0" fontId="39" fillId="0" borderId="0" xfId="0" applyFont="1" applyAlignment="1">
      <alignment horizontal="center" vertical="center"/>
    </xf>
    <xf numFmtId="0" fontId="0" fillId="0" borderId="0" xfId="0" applyAlignment="1">
      <alignment horizontal="center" vertical="center"/>
    </xf>
    <xf numFmtId="0" fontId="0" fillId="0" borderId="17" xfId="0" applyFont="1" applyBorder="1" applyAlignment="1">
      <alignment horizontal="center" wrapText="1"/>
    </xf>
    <xf numFmtId="0" fontId="0" fillId="0" borderId="17" xfId="0" applyFont="1" applyBorder="1"/>
    <xf numFmtId="42" fontId="133" fillId="26" borderId="0" xfId="546" applyNumberFormat="1" applyFont="1" applyFill="1"/>
    <xf numFmtId="41" fontId="133" fillId="26" borderId="0" xfId="546"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3" fillId="26" borderId="0" xfId="0" applyNumberFormat="1" applyFont="1" applyFill="1"/>
    <xf numFmtId="41" fontId="133" fillId="26" borderId="0" xfId="0" applyNumberFormat="1" applyFont="1" applyFill="1" applyBorder="1"/>
    <xf numFmtId="42" fontId="39" fillId="34" borderId="18" xfId="546" applyNumberFormat="1" applyFont="1" applyFill="1" applyBorder="1"/>
    <xf numFmtId="42" fontId="49" fillId="34" borderId="19" xfId="546" applyNumberFormat="1" applyFont="1" applyFill="1" applyBorder="1"/>
    <xf numFmtId="0" fontId="40" fillId="0" borderId="0" xfId="682" applyFont="1" applyFill="1" applyAlignment="1">
      <alignment horizontal="center" vertical="top" wrapText="1"/>
    </xf>
    <xf numFmtId="0" fontId="130" fillId="26" borderId="0" xfId="682" applyFont="1" applyFill="1" applyAlignment="1">
      <alignment vertical="center"/>
    </xf>
    <xf numFmtId="0" fontId="49" fillId="0" borderId="0" xfId="682" applyFont="1" applyBorder="1" applyAlignment="1">
      <alignment horizontal="center"/>
    </xf>
    <xf numFmtId="0" fontId="0" fillId="0" borderId="0" xfId="0" applyFont="1" applyBorder="1" applyAlignment="1">
      <alignment horizontal="center" wrapText="1"/>
    </xf>
    <xf numFmtId="0" fontId="49" fillId="26" borderId="17" xfId="682" applyFont="1" applyFill="1" applyBorder="1" applyAlignment="1">
      <alignment horizontal="center"/>
    </xf>
    <xf numFmtId="1" fontId="40" fillId="24" borderId="0" xfId="439" applyNumberFormat="1" applyFont="1" applyFill="1" applyBorder="1" applyAlignment="1" applyProtection="1">
      <alignment horizontal="center" wrapText="1"/>
    </xf>
    <xf numFmtId="43" fontId="0" fillId="0" borderId="10" xfId="439" applyNumberFormat="1" applyFont="1" applyFill="1" applyBorder="1" applyAlignment="1" applyProtection="1">
      <alignment vertical="center"/>
    </xf>
    <xf numFmtId="0" fontId="44" fillId="0" borderId="45"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34" borderId="0" xfId="0" applyFont="1" applyFill="1" applyAlignment="1" applyProtection="1">
      <alignment horizontal="center" vertical="center" wrapText="1"/>
    </xf>
    <xf numFmtId="0" fontId="39" fillId="28" borderId="0" xfId="0" applyFont="1" applyFill="1" applyAlignment="1" applyProtection="1">
      <alignment horizontal="center" vertical="center"/>
    </xf>
    <xf numFmtId="0" fontId="0" fillId="28" borderId="0" xfId="0" applyFont="1" applyFill="1" applyAlignment="1" applyProtection="1">
      <alignment horizontal="center" vertical="center"/>
    </xf>
    <xf numFmtId="164" fontId="0" fillId="0" borderId="23" xfId="439" applyNumberFormat="1" applyFont="1" applyFill="1" applyBorder="1" applyAlignment="1" applyProtection="1">
      <alignment horizontal="center" vertical="center" wrapText="1"/>
      <protection locked="0"/>
    </xf>
    <xf numFmtId="0" fontId="61" fillId="0" borderId="0" xfId="0" applyFont="1" applyFill="1" applyAlignment="1" applyProtection="1">
      <alignment horizontal="center" vertical="center" wrapText="1"/>
    </xf>
    <xf numFmtId="187" fontId="44" fillId="0" borderId="0" xfId="439" applyNumberFormat="1" applyFont="1" applyFill="1" applyAlignment="1" applyProtection="1">
      <alignment horizontal="center" vertical="center" wrapText="1"/>
    </xf>
    <xf numFmtId="173" fontId="44" fillId="0" borderId="0" xfId="439" applyNumberFormat="1" applyFont="1" applyFill="1" applyAlignment="1" applyProtection="1">
      <alignment horizontal="center" vertical="center" wrapText="1"/>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71" xfId="0" applyFill="1" applyBorder="1" applyAlignment="1" applyProtection="1">
      <alignment wrapText="1"/>
      <protection locked="0"/>
    </xf>
    <xf numFmtId="0" fontId="0" fillId="0" borderId="94" xfId="0" applyBorder="1" applyAlignment="1">
      <alignment horizontal="center"/>
    </xf>
    <xf numFmtId="0" fontId="0" fillId="0" borderId="95" xfId="0" applyFill="1" applyBorder="1"/>
    <xf numFmtId="168" fontId="0" fillId="0" borderId="95" xfId="0" applyNumberFormat="1" applyFill="1" applyBorder="1" applyAlignment="1">
      <alignment wrapText="1"/>
    </xf>
    <xf numFmtId="0" fontId="0" fillId="0" borderId="96" xfId="0" applyBorder="1" applyAlignment="1">
      <alignment wrapText="1"/>
    </xf>
    <xf numFmtId="0" fontId="0" fillId="0" borderId="97"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98" xfId="0" applyBorder="1" applyAlignment="1">
      <alignment wrapText="1"/>
    </xf>
    <xf numFmtId="180" fontId="56" fillId="75" borderId="23" xfId="439" applyNumberFormat="1" applyFont="1" applyFill="1" applyBorder="1" applyAlignment="1" applyProtection="1">
      <alignment horizontal="center" vertical="center" wrapText="1"/>
    </xf>
    <xf numFmtId="38" fontId="0" fillId="0" borderId="0" xfId="0" applyNumberFormat="1" applyFont="1" applyFill="1" applyAlignment="1" applyProtection="1">
      <alignment horizontal="center" vertical="center" wrapText="1"/>
      <protection locked="0"/>
    </xf>
    <xf numFmtId="0" fontId="39" fillId="26" borderId="17" xfId="0" applyFont="1" applyFill="1" applyBorder="1" applyAlignment="1">
      <alignment horizontal="center" vertical="center"/>
    </xf>
    <xf numFmtId="41" fontId="133" fillId="26" borderId="0" xfId="682" applyNumberFormat="1" applyFont="1" applyFill="1"/>
    <xf numFmtId="41" fontId="0" fillId="26" borderId="0" xfId="682" applyNumberFormat="1" applyFont="1" applyFill="1"/>
    <xf numFmtId="42" fontId="49" fillId="27" borderId="0" xfId="546" applyNumberFormat="1" applyFont="1" applyFill="1"/>
    <xf numFmtId="0" fontId="0" fillId="0" borderId="0" xfId="0" quotePrefix="1"/>
    <xf numFmtId="41" fontId="52" fillId="26" borderId="0" xfId="449" applyNumberFormat="1" applyFont="1" applyFill="1" applyBorder="1"/>
    <xf numFmtId="41" fontId="52" fillId="0" borderId="0" xfId="449" applyNumberFormat="1" applyFont="1"/>
    <xf numFmtId="164" fontId="0" fillId="0" borderId="0" xfId="0" applyNumberForma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0" fontId="0" fillId="0" borderId="0" xfId="0" quotePrefix="1" applyAlignment="1">
      <alignment horizontal="center"/>
    </xf>
    <xf numFmtId="3" fontId="52" fillId="0" borderId="0" xfId="0" applyNumberFormat="1" applyFont="1"/>
    <xf numFmtId="0" fontId="134" fillId="0" borderId="0" xfId="0" applyFont="1" applyAlignment="1">
      <alignment horizontal="left" vertical="center" wrapText="1"/>
    </xf>
    <xf numFmtId="186" fontId="49" fillId="0" borderId="0" xfId="682" applyNumberFormat="1" applyFont="1"/>
    <xf numFmtId="42" fontId="52" fillId="0" borderId="19" xfId="546" applyNumberFormat="1" applyFont="1" applyBorder="1"/>
    <xf numFmtId="2" fontId="0" fillId="0" borderId="0" xfId="0" applyNumberFormat="1"/>
    <xf numFmtId="14" fontId="0" fillId="29" borderId="0" xfId="0" applyNumberFormat="1" applyFill="1" applyAlignment="1" applyProtection="1">
      <alignment horizontal="left"/>
      <protection locked="0"/>
    </xf>
    <xf numFmtId="164" fontId="39" fillId="74"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2" fontId="39" fillId="74" borderId="0" xfId="0" applyNumberFormat="1" applyFont="1" applyFill="1" applyAlignment="1" applyProtection="1">
      <alignment horizontal="center" vertical="center" wrapText="1"/>
      <protection locked="0"/>
    </xf>
    <xf numFmtId="0" fontId="39" fillId="74" borderId="0" xfId="0" applyFont="1" applyFill="1" applyAlignment="1" applyProtection="1">
      <alignment horizontal="center" vertical="center"/>
      <protection locked="0"/>
    </xf>
    <xf numFmtId="0" fontId="39" fillId="74" borderId="0" xfId="0" applyFont="1" applyFill="1" applyAlignment="1" applyProtection="1">
      <alignment horizontal="center" vertical="center" wrapText="1"/>
      <protection locked="0"/>
    </xf>
    <xf numFmtId="41" fontId="69" fillId="74" borderId="0" xfId="439" applyNumberFormat="1" applyFont="1" applyFill="1" applyAlignment="1" applyProtection="1">
      <alignment wrapText="1"/>
      <protection locked="0"/>
    </xf>
    <xf numFmtId="0" fontId="69" fillId="74" borderId="0" xfId="0" applyFont="1" applyFill="1" applyAlignment="1" applyProtection="1">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39" fillId="74" borderId="0" xfId="0" applyFont="1" applyFill="1" applyAlignment="1" applyProtection="1">
      <alignment horizontal="left" vertical="center"/>
      <protection locked="0"/>
    </xf>
    <xf numFmtId="3" fontId="39" fillId="29" borderId="0" xfId="439" applyNumberFormat="1" applyFont="1" applyFill="1" applyAlignment="1" applyProtection="1">
      <alignment horizontal="center" vertical="center"/>
      <protection locked="0"/>
    </xf>
    <xf numFmtId="3" fontId="39" fillId="74" borderId="0" xfId="439" applyNumberFormat="1" applyFont="1" applyFill="1" applyAlignment="1" applyProtection="1">
      <alignment horizontal="center" vertical="center"/>
      <protection locked="0"/>
    </xf>
    <xf numFmtId="3" fontId="39" fillId="0" borderId="0" xfId="439" applyNumberFormat="1" applyFont="1" applyFill="1" applyAlignment="1" applyProtection="1">
      <alignment horizontal="center" vertical="center" wrapText="1"/>
      <protection locked="0"/>
    </xf>
    <xf numFmtId="3" fontId="39" fillId="74" borderId="0" xfId="439" applyNumberFormat="1" applyFont="1" applyFill="1" applyAlignment="1" applyProtection="1">
      <alignment horizontal="center" vertical="center" wrapText="1"/>
      <protection locked="0"/>
    </xf>
    <xf numFmtId="174" fontId="39" fillId="29" borderId="0" xfId="439" applyNumberFormat="1" applyFont="1" applyFill="1" applyAlignment="1" applyProtection="1">
      <alignment horizontal="center" vertical="center"/>
      <protection locked="0"/>
    </xf>
    <xf numFmtId="174" fontId="39" fillId="28"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protection locked="0"/>
    </xf>
    <xf numFmtId="40" fontId="44" fillId="29" borderId="0" xfId="439" applyNumberFormat="1" applyFont="1" applyFill="1" applyAlignment="1" applyProtection="1">
      <alignment horizontal="center" vertical="center" wrapText="1"/>
      <protection locked="0"/>
    </xf>
    <xf numFmtId="182" fontId="39" fillId="29" borderId="0" xfId="439" applyNumberFormat="1" applyFont="1" applyFill="1" applyAlignment="1" applyProtection="1">
      <alignment horizontal="center" vertical="center"/>
      <protection locked="0"/>
    </xf>
    <xf numFmtId="38" fontId="39" fillId="74" borderId="0" xfId="0" applyNumberFormat="1" applyFont="1" applyFill="1" applyAlignment="1" applyProtection="1">
      <alignment horizontal="left" vertical="center"/>
      <protection locked="0"/>
    </xf>
    <xf numFmtId="169" fontId="39" fillId="29" borderId="0" xfId="439" applyNumberFormat="1" applyFont="1" applyFill="1" applyAlignment="1" applyProtection="1">
      <alignment horizontal="center" vertical="center"/>
      <protection locked="0"/>
    </xf>
    <xf numFmtId="0" fontId="57" fillId="74" borderId="0" xfId="0" applyFont="1" applyFill="1" applyAlignment="1" applyProtection="1">
      <alignment vertical="center" wrapText="1"/>
      <protection locked="0"/>
    </xf>
    <xf numFmtId="0" fontId="0" fillId="0" borderId="10" xfId="0" applyBorder="1" applyAlignment="1">
      <alignment vertical="center" wrapText="1"/>
    </xf>
    <xf numFmtId="0" fontId="39" fillId="78" borderId="16" xfId="0" applyFont="1" applyFill="1" applyBorder="1" applyAlignment="1">
      <alignment horizontal="justify" vertical="center" wrapText="1"/>
    </xf>
    <xf numFmtId="0" fontId="37" fillId="78" borderId="67" xfId="0" applyFont="1" applyFill="1" applyBorder="1" applyAlignment="1">
      <alignment horizontal="justify" vertical="center" wrapText="1"/>
    </xf>
    <xf numFmtId="0" fontId="181" fillId="34" borderId="57" xfId="0" applyFont="1" applyFill="1" applyBorder="1" applyAlignment="1">
      <alignment horizontal="left" vertical="center" wrapText="1"/>
    </xf>
    <xf numFmtId="0" fontId="0" fillId="29" borderId="0" xfId="0" applyFill="1" applyAlignment="1">
      <alignment horizontal="center" vertical="center"/>
    </xf>
    <xf numFmtId="0" fontId="0" fillId="20" borderId="0" xfId="0" applyFill="1" applyAlignment="1">
      <alignment horizontal="center" vertical="center"/>
    </xf>
    <xf numFmtId="0" fontId="0" fillId="32" borderId="0" xfId="0" applyFill="1" applyAlignment="1">
      <alignment horizontal="center" vertical="center"/>
    </xf>
    <xf numFmtId="0" fontId="0" fillId="81" borderId="0" xfId="0" applyFill="1" applyAlignment="1">
      <alignment horizontal="center" vertical="center"/>
    </xf>
    <xf numFmtId="0" fontId="0" fillId="26" borderId="0" xfId="0"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78" borderId="0" xfId="0" applyFill="1" applyAlignment="1">
      <alignment horizontal="center" vertical="center"/>
    </xf>
    <xf numFmtId="0" fontId="0" fillId="78" borderId="0" xfId="0" applyFill="1"/>
    <xf numFmtId="0" fontId="0" fillId="0" borderId="0" xfId="0" applyFill="1" applyAlignment="1">
      <alignment horizontal="left" vertical="center" wrapText="1"/>
    </xf>
    <xf numFmtId="4" fontId="186" fillId="0" borderId="0" xfId="0" applyNumberFormat="1" applyFont="1"/>
    <xf numFmtId="0" fontId="186" fillId="0" borderId="0" xfId="0" applyFont="1"/>
    <xf numFmtId="0" fontId="0" fillId="36" borderId="0" xfId="0" applyNumberFormat="1" applyFont="1" applyFill="1" applyAlignment="1" applyProtection="1">
      <alignment horizontal="left" vertical="center" wrapText="1"/>
    </xf>
    <xf numFmtId="0" fontId="69" fillId="36" borderId="0" xfId="0" applyFont="1" applyFill="1" applyAlignment="1">
      <alignment horizontal="center" vertical="center" wrapText="1"/>
    </xf>
    <xf numFmtId="38" fontId="44" fillId="36" borderId="0" xfId="439" applyNumberFormat="1" applyFont="1" applyFill="1" applyAlignment="1" applyProtection="1">
      <alignment horizontal="center" vertical="center" wrapText="1"/>
    </xf>
    <xf numFmtId="0" fontId="44" fillId="34" borderId="0" xfId="0" applyNumberFormat="1" applyFont="1" applyFill="1" applyAlignment="1" applyProtection="1">
      <alignment horizontal="center" vertical="center"/>
    </xf>
    <xf numFmtId="0" fontId="0" fillId="34" borderId="0" xfId="0" applyNumberFormat="1" applyFont="1" applyFill="1" applyAlignment="1" applyProtection="1">
      <alignment vertical="center" wrapText="1"/>
    </xf>
    <xf numFmtId="38" fontId="44" fillId="34" borderId="0" xfId="439" applyNumberFormat="1" applyFont="1" applyFill="1" applyAlignment="1" applyProtection="1">
      <alignment horizontal="center" vertical="center" wrapText="1"/>
    </xf>
    <xf numFmtId="0" fontId="39" fillId="84" borderId="0" xfId="0" applyFont="1" applyFill="1" applyAlignment="1" applyProtection="1">
      <alignment horizontal="center" vertical="center" wrapText="1"/>
      <protection locked="0"/>
    </xf>
    <xf numFmtId="164" fontId="0" fillId="0" borderId="0" xfId="0" applyNumberFormat="1" applyFont="1" applyFill="1" applyAlignment="1" applyProtection="1">
      <alignment horizontal="center" vertical="center" wrapText="1"/>
      <protection locked="0"/>
    </xf>
    <xf numFmtId="0" fontId="44" fillId="29" borderId="0" xfId="0" applyFont="1" applyFill="1" applyAlignment="1">
      <alignment horizontal="center" vertical="center" wrapText="1"/>
    </xf>
    <xf numFmtId="0" fontId="0" fillId="29" borderId="0" xfId="0" applyFill="1" applyAlignment="1">
      <alignment horizontal="center" vertical="center" wrapText="1"/>
    </xf>
    <xf numFmtId="0" fontId="44" fillId="29" borderId="45" xfId="0" applyFont="1" applyFill="1" applyBorder="1" applyAlignment="1">
      <alignment horizontal="center" vertical="center" wrapText="1"/>
    </xf>
    <xf numFmtId="0" fontId="0" fillId="29" borderId="45" xfId="0" applyFill="1" applyBorder="1" applyAlignment="1">
      <alignment horizontal="center" vertical="center" wrapText="1"/>
    </xf>
    <xf numFmtId="0" fontId="0" fillId="0" borderId="0" xfId="0" applyAlignment="1">
      <alignment horizontal="center" vertical="center" wrapText="1"/>
    </xf>
    <xf numFmtId="0" fontId="68" fillId="0" borderId="71" xfId="0" applyFont="1" applyBorder="1" applyAlignment="1">
      <alignment vertical="center" wrapText="1"/>
    </xf>
    <xf numFmtId="0" fontId="0" fillId="84" borderId="10" xfId="0" applyFill="1" applyBorder="1" applyAlignment="1">
      <alignment horizontal="center" vertical="center"/>
    </xf>
    <xf numFmtId="0" fontId="0" fillId="0" borderId="10" xfId="0" applyBorder="1" applyAlignment="1">
      <alignment horizontal="center" vertical="center"/>
    </xf>
    <xf numFmtId="0" fontId="0" fillId="85" borderId="10" xfId="0" applyFill="1" applyBorder="1" applyAlignment="1">
      <alignment vertical="center" wrapText="1"/>
    </xf>
    <xf numFmtId="3" fontId="0" fillId="29" borderId="71" xfId="0" applyNumberFormat="1" applyFill="1" applyBorder="1" applyAlignment="1" applyProtection="1">
      <alignment horizontal="center" vertical="center"/>
      <protection locked="0"/>
    </xf>
    <xf numFmtId="0" fontId="0" fillId="34" borderId="25" xfId="0" applyFill="1" applyBorder="1" applyAlignment="1">
      <alignment horizontal="left" vertical="center" wrapText="1"/>
    </xf>
    <xf numFmtId="0" fontId="56" fillId="34" borderId="23" xfId="0" applyFont="1" applyFill="1" applyBorder="1" applyAlignment="1">
      <alignment horizontal="left" vertical="center" wrapText="1"/>
    </xf>
    <xf numFmtId="0" fontId="0" fillId="34" borderId="23" xfId="0" applyFill="1" applyBorder="1" applyAlignment="1">
      <alignment horizontal="left" vertical="center" wrapText="1"/>
    </xf>
    <xf numFmtId="0" fontId="57" fillId="34" borderId="25" xfId="0" applyFont="1" applyFill="1" applyBorder="1" applyAlignment="1">
      <alignment horizontal="center" vertical="center"/>
    </xf>
    <xf numFmtId="0" fontId="0" fillId="34" borderId="23" xfId="0" applyFill="1" applyBorder="1" applyAlignment="1">
      <alignment vertical="center" wrapText="1"/>
    </xf>
    <xf numFmtId="0" fontId="39" fillId="34" borderId="43" xfId="0" applyFont="1" applyFill="1" applyBorder="1" applyAlignment="1">
      <alignment horizontal="center" vertical="center"/>
    </xf>
    <xf numFmtId="0" fontId="39" fillId="34" borderId="25" xfId="0" applyFont="1" applyFill="1" applyBorder="1" applyAlignment="1">
      <alignment horizontal="center" vertical="center" wrapText="1"/>
    </xf>
    <xf numFmtId="0" fontId="0" fillId="34" borderId="25" xfId="0" applyNumberFormat="1" applyFont="1" applyFill="1" applyBorder="1" applyAlignment="1" applyProtection="1">
      <alignment horizontal="center" vertical="center" wrapText="1"/>
    </xf>
    <xf numFmtId="14" fontId="0" fillId="78" borderId="0" xfId="0" applyNumberFormat="1" applyFont="1" applyFill="1" applyBorder="1" applyAlignment="1">
      <alignment horizontal="center" vertical="center" wrapText="1"/>
    </xf>
    <xf numFmtId="0" fontId="39" fillId="78" borderId="64" xfId="0" applyFont="1" applyFill="1" applyBorder="1" applyAlignment="1">
      <alignment horizontal="center" vertical="center"/>
    </xf>
    <xf numFmtId="0" fontId="41" fillId="78" borderId="23" xfId="0" applyFont="1" applyFill="1" applyBorder="1" applyAlignment="1">
      <alignment horizontal="left" vertical="center" wrapText="1"/>
    </xf>
    <xf numFmtId="10" fontId="0" fillId="0" borderId="13" xfId="0" applyNumberFormat="1" applyBorder="1" applyAlignment="1">
      <alignment horizontal="center" vertical="center" wrapText="1"/>
    </xf>
    <xf numFmtId="0" fontId="39" fillId="34" borderId="57" xfId="0" quotePrefix="1" applyFont="1" applyFill="1" applyBorder="1" applyAlignment="1">
      <alignment horizontal="center" vertical="center"/>
    </xf>
    <xf numFmtId="0" fontId="39" fillId="34" borderId="16" xfId="0" applyFont="1" applyFill="1" applyBorder="1" applyAlignment="1">
      <alignment horizontal="justify" vertical="center" wrapText="1"/>
    </xf>
    <xf numFmtId="2" fontId="0" fillId="34" borderId="57" xfId="4688" applyNumberFormat="1" applyFont="1" applyFill="1" applyBorder="1" applyAlignment="1" applyProtection="1">
      <alignment horizontal="center" vertical="center" wrapText="1"/>
    </xf>
    <xf numFmtId="188" fontId="0" fillId="34" borderId="16" xfId="0" applyNumberFormat="1" applyFill="1" applyBorder="1" applyAlignment="1">
      <alignment horizontal="center" vertical="center" wrapText="1"/>
    </xf>
    <xf numFmtId="10" fontId="39" fillId="34" borderId="57" xfId="0" applyNumberFormat="1" applyFont="1" applyFill="1" applyBorder="1" applyAlignment="1">
      <alignment horizontal="center" vertical="center" wrapText="1"/>
    </xf>
    <xf numFmtId="2" fontId="0" fillId="34" borderId="57" xfId="0" applyNumberFormat="1" applyFill="1" applyBorder="1" applyAlignment="1">
      <alignment horizontal="center" vertical="center" wrapText="1"/>
    </xf>
    <xf numFmtId="0" fontId="37" fillId="34" borderId="16" xfId="0" applyFont="1" applyFill="1" applyBorder="1" applyAlignment="1">
      <alignment horizontal="justify" vertical="center" wrapText="1"/>
    </xf>
    <xf numFmtId="0" fontId="45" fillId="34" borderId="57" xfId="0" applyFont="1" applyFill="1" applyBorder="1" applyAlignment="1">
      <alignment horizontal="center" vertical="center" wrapText="1"/>
    </xf>
    <xf numFmtId="43" fontId="44" fillId="34" borderId="0" xfId="439" applyFont="1" applyFill="1" applyBorder="1"/>
    <xf numFmtId="43" fontId="44" fillId="34" borderId="0" xfId="0" applyNumberFormat="1" applyFont="1" applyFill="1"/>
    <xf numFmtId="43" fontId="44" fillId="36" borderId="0" xfId="439" applyFont="1" applyFill="1" applyBorder="1"/>
    <xf numFmtId="43" fontId="44" fillId="36" borderId="0" xfId="0" applyNumberFormat="1" applyFont="1" applyFill="1"/>
    <xf numFmtId="14" fontId="44" fillId="0" borderId="94" xfId="0" applyNumberFormat="1" applyFont="1" applyBorder="1"/>
    <xf numFmtId="14" fontId="44" fillId="34" borderId="95" xfId="0" applyNumberFormat="1" applyFont="1" applyFill="1" applyBorder="1"/>
    <xf numFmtId="14" fontId="44" fillId="34" borderId="96" xfId="0" applyNumberFormat="1" applyFont="1" applyFill="1" applyBorder="1"/>
    <xf numFmtId="0" fontId="44" fillId="0" borderId="22" xfId="0" applyFont="1" applyBorder="1"/>
    <xf numFmtId="0" fontId="44" fillId="0" borderId="56" xfId="0" applyFont="1" applyBorder="1"/>
    <xf numFmtId="14" fontId="44" fillId="0" borderId="0" xfId="0" applyNumberFormat="1" applyFont="1"/>
    <xf numFmtId="14" fontId="44" fillId="0" borderId="56" xfId="0" applyNumberFormat="1" applyFont="1" applyBorder="1"/>
    <xf numFmtId="0" fontId="44" fillId="0" borderId="97" xfId="0" applyFont="1" applyBorder="1"/>
    <xf numFmtId="14" fontId="44" fillId="0" borderId="17" xfId="0" applyNumberFormat="1" applyFont="1" applyBorder="1"/>
    <xf numFmtId="14" fontId="44" fillId="0" borderId="98" xfId="0" applyNumberFormat="1" applyFont="1" applyBorder="1"/>
    <xf numFmtId="14" fontId="0" fillId="0" borderId="57" xfId="0" applyNumberFormat="1" applyBorder="1" applyAlignment="1">
      <alignment horizontal="center" vertical="center" wrapText="1"/>
    </xf>
    <xf numFmtId="0" fontId="51" fillId="34" borderId="57" xfId="0" applyFont="1" applyFill="1" applyBorder="1" applyAlignment="1">
      <alignment vertical="center" wrapText="1"/>
    </xf>
    <xf numFmtId="0" fontId="0" fillId="1" borderId="0" xfId="0" applyFill="1" applyBorder="1" applyAlignment="1">
      <alignment horizontal="center" vertical="center" wrapText="1"/>
    </xf>
    <xf numFmtId="0" fontId="37" fillId="34" borderId="57" xfId="0" applyFont="1" applyFill="1" applyBorder="1" applyAlignment="1">
      <alignment vertical="center" wrapText="1"/>
    </xf>
    <xf numFmtId="3" fontId="44" fillId="36" borderId="0" xfId="4688" applyNumberFormat="1" applyFont="1" applyFill="1"/>
    <xf numFmtId="38" fontId="0" fillId="36" borderId="0" xfId="0" applyNumberFormat="1" applyFill="1"/>
    <xf numFmtId="164" fontId="39" fillId="34" borderId="0" xfId="0" applyNumberFormat="1" applyFont="1" applyFill="1" applyAlignment="1" applyProtection="1">
      <alignment horizontal="center" vertical="center" wrapText="1"/>
    </xf>
    <xf numFmtId="0" fontId="190" fillId="34" borderId="57" xfId="0" applyFont="1" applyFill="1" applyBorder="1" applyAlignment="1">
      <alignment vertical="center" wrapText="1"/>
    </xf>
    <xf numFmtId="0" fontId="0" fillId="0" borderId="0" xfId="0" applyFill="1" applyAlignment="1" applyProtection="1">
      <alignment vertical="center" wrapText="1"/>
      <protection locked="0"/>
    </xf>
    <xf numFmtId="3" fontId="0" fillId="34" borderId="25" xfId="0" applyNumberFormat="1" applyFont="1" applyFill="1" applyBorder="1" applyAlignment="1" applyProtection="1">
      <alignment horizontal="center" vertical="center" wrapText="1"/>
    </xf>
    <xf numFmtId="0" fontId="41" fillId="78" borderId="0" xfId="0" applyFont="1" applyFill="1" applyBorder="1" applyAlignment="1">
      <alignment horizontal="left" vertical="center" wrapText="1"/>
    </xf>
    <xf numFmtId="0" fontId="0" fillId="78" borderId="0" xfId="0" applyFont="1" applyFill="1" applyBorder="1" applyAlignment="1">
      <alignment horizontal="center" vertical="center"/>
    </xf>
    <xf numFmtId="0" fontId="0" fillId="31" borderId="66" xfId="0" applyFont="1" applyFill="1" applyBorder="1" applyAlignment="1">
      <alignment horizontal="center" vertical="center"/>
    </xf>
    <xf numFmtId="14" fontId="0" fillId="78" borderId="0" xfId="0" applyNumberFormat="1" applyFont="1" applyFill="1" applyAlignment="1" applyProtection="1">
      <alignment horizontal="center" vertical="center"/>
    </xf>
    <xf numFmtId="14" fontId="0" fillId="78" borderId="64" xfId="439" applyNumberFormat="1" applyFont="1" applyFill="1" applyBorder="1" applyAlignment="1" applyProtection="1">
      <alignment horizontal="center" vertical="center" wrapText="1"/>
    </xf>
    <xf numFmtId="0" fontId="35" fillId="73" borderId="0" xfId="611" applyFill="1" applyAlignment="1">
      <alignment vertical="center"/>
    </xf>
    <xf numFmtId="0" fontId="0" fillId="78" borderId="68" xfId="0" applyFill="1" applyBorder="1" applyAlignment="1" applyProtection="1">
      <alignment vertical="center" wrapText="1"/>
      <protection locked="0"/>
    </xf>
    <xf numFmtId="0" fontId="0" fillId="0" borderId="57" xfId="0" applyBorder="1" applyAlignment="1" applyProtection="1">
      <alignment vertical="center" wrapText="1"/>
      <protection locked="0"/>
    </xf>
    <xf numFmtId="0" fontId="57" fillId="78" borderId="57" xfId="0" applyFont="1" applyFill="1" applyBorder="1" applyAlignment="1" applyProtection="1">
      <alignment horizontal="center" vertical="center" wrapText="1"/>
      <protection locked="0"/>
    </xf>
    <xf numFmtId="0" fontId="0" fillId="0" borderId="57" xfId="0" applyBorder="1" applyAlignment="1" applyProtection="1">
      <alignment wrapText="1"/>
      <protection locked="0"/>
    </xf>
    <xf numFmtId="0" fontId="0" fillId="0" borderId="57" xfId="0" applyFill="1" applyBorder="1" applyAlignment="1" applyProtection="1">
      <alignment vertical="center" wrapText="1"/>
      <protection locked="0"/>
    </xf>
    <xf numFmtId="0" fontId="0" fillId="0" borderId="67" xfId="0" applyBorder="1" applyAlignment="1" applyProtection="1">
      <alignment wrapText="1"/>
      <protection locked="0"/>
    </xf>
    <xf numFmtId="0" fontId="39" fillId="78" borderId="67" xfId="0" applyFont="1" applyFill="1" applyBorder="1" applyAlignment="1" applyProtection="1">
      <alignment horizontal="center"/>
      <protection locked="0"/>
    </xf>
    <xf numFmtId="0" fontId="0" fillId="0" borderId="57" xfId="0" applyBorder="1" applyAlignment="1" applyProtection="1">
      <alignment horizontal="justify" vertical="center"/>
      <protection locked="0"/>
    </xf>
    <xf numFmtId="0" fontId="0" fillId="78" borderId="81" xfId="0" applyFill="1" applyBorder="1" applyProtection="1">
      <protection locked="0"/>
    </xf>
    <xf numFmtId="0" fontId="0" fillId="0" borderId="57" xfId="0" applyBorder="1" applyProtection="1">
      <protection locked="0"/>
    </xf>
    <xf numFmtId="0" fontId="0" fillId="0" borderId="81" xfId="0" applyBorder="1" applyAlignment="1" applyProtection="1">
      <alignment horizontal="justify" vertical="center"/>
      <protection locked="0"/>
    </xf>
    <xf numFmtId="0" fontId="69" fillId="85" borderId="71" xfId="0" applyFont="1" applyFill="1" applyBorder="1" applyAlignment="1">
      <alignment vertical="center" wrapText="1"/>
    </xf>
    <xf numFmtId="0" fontId="0" fillId="0" borderId="10" xfId="0" applyBorder="1" applyAlignment="1" applyProtection="1">
      <alignment vertical="center"/>
      <protection locked="0"/>
    </xf>
    <xf numFmtId="0" fontId="0" fillId="0" borderId="10" xfId="0" applyBorder="1" applyProtection="1">
      <protection locked="0"/>
    </xf>
    <xf numFmtId="0" fontId="0" fillId="0" borderId="0" xfId="0" applyProtection="1">
      <protection locked="0"/>
    </xf>
    <xf numFmtId="0" fontId="0" fillId="0" borderId="0" xfId="0" applyFill="1" applyProtection="1">
      <protection locked="0"/>
    </xf>
    <xf numFmtId="0" fontId="39" fillId="0" borderId="0" xfId="0" applyFont="1" applyFill="1" applyBorder="1" applyAlignment="1" applyProtection="1">
      <alignment horizontal="center" wrapText="1"/>
    </xf>
    <xf numFmtId="0" fontId="0" fillId="0" borderId="99" xfId="0" applyFill="1" applyBorder="1" applyAlignment="1">
      <alignment horizontal="center" vertical="center"/>
    </xf>
    <xf numFmtId="0" fontId="0" fillId="0" borderId="99" xfId="0" applyFill="1" applyBorder="1" applyAlignment="1">
      <alignment vertical="center" wrapText="1"/>
    </xf>
    <xf numFmtId="0" fontId="0" fillId="29" borderId="99" xfId="0" applyFill="1" applyBorder="1" applyAlignment="1" applyProtection="1">
      <alignment horizontal="center" vertical="center"/>
      <protection locked="0"/>
    </xf>
    <xf numFmtId="0" fontId="68" fillId="0" borderId="94" xfId="0" applyFont="1" applyFill="1" applyBorder="1" applyAlignment="1">
      <alignment vertical="center" wrapText="1"/>
    </xf>
    <xf numFmtId="0" fontId="0" fillId="34" borderId="12" xfId="0" applyFill="1" applyBorder="1" applyAlignment="1">
      <alignment horizontal="center" vertical="center"/>
    </xf>
    <xf numFmtId="0" fontId="0" fillId="34"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0" fillId="78" borderId="71" xfId="0" applyFill="1" applyBorder="1" applyAlignment="1">
      <alignment horizontal="left" vertical="center"/>
    </xf>
    <xf numFmtId="0" fontId="0" fillId="78" borderId="14" xfId="0" applyFill="1" applyBorder="1" applyAlignment="1">
      <alignment vertical="center" wrapText="1"/>
    </xf>
    <xf numFmtId="0" fontId="0" fillId="78" borderId="14" xfId="0" applyFill="1" applyBorder="1" applyAlignment="1" applyProtection="1">
      <alignment horizontal="center" vertical="center"/>
      <protection locked="0"/>
    </xf>
    <xf numFmtId="0" fontId="45" fillId="34" borderId="13" xfId="0" applyFont="1" applyFill="1" applyBorder="1" applyAlignment="1">
      <alignment horizontal="center" vertical="center" wrapText="1"/>
    </xf>
    <xf numFmtId="0" fontId="39" fillId="0" borderId="0" xfId="0" applyFont="1" applyFill="1" applyBorder="1" applyAlignment="1" applyProtection="1">
      <alignment horizontal="center"/>
      <protection locked="0"/>
    </xf>
    <xf numFmtId="164" fontId="39" fillId="0" borderId="0" xfId="0" applyNumberFormat="1" applyFont="1" applyFill="1" applyAlignment="1" applyProtection="1">
      <alignment horizontal="center" vertical="center" wrapText="1"/>
      <protection locked="0"/>
    </xf>
    <xf numFmtId="168" fontId="0" fillId="0" borderId="0" xfId="0" applyNumberFormat="1" applyFont="1" applyFill="1" applyAlignment="1" applyProtection="1">
      <alignment wrapText="1"/>
      <protection locked="0"/>
    </xf>
    <xf numFmtId="168" fontId="0" fillId="0" borderId="0" xfId="0" applyNumberFormat="1" applyFont="1" applyProtection="1">
      <protection locked="0"/>
    </xf>
    <xf numFmtId="0" fontId="0" fillId="0" borderId="0" xfId="0" applyNumberFormat="1" applyFont="1" applyFill="1" applyAlignment="1" applyProtection="1">
      <alignment horizontal="center" vertical="center"/>
      <protection locked="0"/>
    </xf>
    <xf numFmtId="37" fontId="0" fillId="0" borderId="0" xfId="0" applyNumberFormat="1" applyFont="1" applyFill="1" applyAlignment="1" applyProtection="1">
      <alignment horizontal="center" vertical="center"/>
      <protection locked="0"/>
    </xf>
    <xf numFmtId="0" fontId="0" fillId="0" borderId="0" xfId="0" applyNumberFormat="1" applyFont="1" applyFill="1" applyBorder="1" applyAlignment="1" applyProtection="1">
      <alignment horizontal="left" vertical="center" wrapText="1"/>
      <protection locked="0"/>
    </xf>
    <xf numFmtId="14" fontId="0" fillId="0" borderId="0" xfId="0" applyNumberFormat="1" applyFont="1" applyProtection="1">
      <protection locked="0"/>
    </xf>
    <xf numFmtId="14" fontId="0" fillId="0" borderId="0" xfId="0" applyNumberFormat="1" applyFont="1" applyFill="1" applyAlignment="1" applyProtection="1">
      <alignment horizontal="center" vertical="center"/>
      <protection locked="0"/>
    </xf>
    <xf numFmtId="0" fontId="68" fillId="78" borderId="14" xfId="0" applyFont="1" applyFill="1" applyBorder="1" applyAlignment="1">
      <alignment vertical="center" wrapText="1"/>
    </xf>
    <xf numFmtId="0" fontId="69" fillId="34" borderId="10" xfId="0" applyFont="1" applyFill="1" applyBorder="1" applyAlignment="1">
      <alignment wrapText="1"/>
    </xf>
    <xf numFmtId="38" fontId="69" fillId="20" borderId="0" xfId="0" applyNumberFormat="1" applyFont="1" applyFill="1" applyAlignment="1" applyProtection="1">
      <alignment vertical="center" wrapText="1"/>
    </xf>
    <xf numFmtId="0" fontId="69" fillId="20" borderId="0" xfId="0" applyFont="1" applyFill="1" applyAlignment="1" applyProtection="1">
      <alignment horizontal="left" vertical="center" wrapText="1"/>
    </xf>
    <xf numFmtId="0" fontId="0" fillId="0" borderId="10" xfId="0" applyFill="1" applyBorder="1" applyAlignment="1" applyProtection="1">
      <alignment horizontal="left" vertical="center"/>
      <protection locked="0"/>
    </xf>
    <xf numFmtId="0" fontId="0" fillId="0" borderId="0" xfId="0" applyFill="1" applyAlignment="1" applyProtection="1">
      <alignment horizontal="left" vertical="center"/>
      <protection locked="0"/>
    </xf>
    <xf numFmtId="0" fontId="68" fillId="0" borderId="97" xfId="0" applyFont="1" applyFill="1" applyBorder="1" applyAlignment="1">
      <alignment vertical="center" wrapText="1"/>
    </xf>
    <xf numFmtId="38" fontId="57" fillId="29" borderId="0" xfId="439" applyNumberFormat="1" applyFont="1" applyFill="1" applyAlignment="1" applyProtection="1">
      <alignment horizontal="center" vertical="center" wrapText="1"/>
      <protection locked="0"/>
    </xf>
    <xf numFmtId="37" fontId="39" fillId="74" borderId="0" xfId="439" applyNumberFormat="1" applyFont="1" applyFill="1" applyAlignment="1" applyProtection="1">
      <alignment horizontal="center" vertical="center"/>
      <protection locked="0"/>
    </xf>
    <xf numFmtId="37" fontId="57" fillId="29" borderId="0" xfId="439" applyNumberFormat="1" applyFont="1" applyFill="1" applyAlignment="1" applyProtection="1">
      <alignment horizontal="center" vertical="center" wrapText="1"/>
      <protection locked="0"/>
    </xf>
    <xf numFmtId="38" fontId="57" fillId="0" borderId="14" xfId="439" applyNumberFormat="1" applyFont="1" applyFill="1" applyBorder="1" applyAlignment="1" applyProtection="1">
      <alignment horizontal="center" vertical="center" wrapText="1"/>
      <protection locked="0"/>
    </xf>
    <xf numFmtId="3" fontId="39" fillId="0" borderId="0" xfId="0" applyNumberFormat="1" applyFont="1" applyAlignment="1" applyProtection="1">
      <alignment horizontal="center" vertical="center"/>
      <protection locked="0"/>
    </xf>
    <xf numFmtId="3" fontId="39" fillId="0" borderId="0" xfId="0" applyNumberFormat="1" applyFont="1" applyFill="1" applyAlignment="1" applyProtection="1">
      <alignment horizontal="center" vertical="center" wrapText="1"/>
      <protection locked="0"/>
    </xf>
    <xf numFmtId="164" fontId="39" fillId="28" borderId="0" xfId="439" applyNumberFormat="1" applyFont="1" applyFill="1" applyProtection="1">
      <protection locked="0"/>
    </xf>
    <xf numFmtId="3" fontId="39" fillId="28" borderId="0" xfId="439" applyNumberFormat="1" applyFont="1" applyFill="1" applyAlignment="1" applyProtection="1">
      <alignment horizontal="center" vertical="center"/>
      <protection locked="0"/>
    </xf>
    <xf numFmtId="40" fontId="57" fillId="29" borderId="0" xfId="439" applyNumberFormat="1" applyFont="1" applyFill="1" applyAlignment="1" applyProtection="1">
      <alignment horizontal="center" vertical="center" wrapText="1"/>
      <protection locked="0"/>
    </xf>
    <xf numFmtId="164" fontId="39" fillId="74" borderId="0" xfId="439" applyNumberFormat="1" applyFont="1" applyFill="1" applyProtection="1">
      <protection locked="0"/>
    </xf>
    <xf numFmtId="49" fontId="39" fillId="29" borderId="0" xfId="0" applyNumberFormat="1" applyFont="1" applyFill="1" applyAlignment="1" applyProtection="1">
      <alignment horizontal="center" vertical="center"/>
      <protection locked="0"/>
    </xf>
    <xf numFmtId="14" fontId="39" fillId="29" borderId="0" xfId="439" applyNumberFormat="1" applyFont="1" applyFill="1" applyAlignment="1" applyProtection="1">
      <alignment horizontal="center" vertical="center" wrapText="1"/>
      <protection locked="0"/>
    </xf>
    <xf numFmtId="49" fontId="39" fillId="31" borderId="13" xfId="0" applyNumberFormat="1" applyFont="1" applyFill="1" applyBorder="1" applyAlignment="1" applyProtection="1">
      <alignment horizontal="center"/>
      <protection locked="0"/>
    </xf>
    <xf numFmtId="14" fontId="39" fillId="31" borderId="13" xfId="0" applyNumberFormat="1" applyFont="1" applyFill="1" applyBorder="1" applyAlignment="1" applyProtection="1">
      <alignment horizontal="center"/>
      <protection locked="0"/>
    </xf>
    <xf numFmtId="185" fontId="39" fillId="31" borderId="13" xfId="0" applyNumberFormat="1" applyFont="1" applyFill="1" applyBorder="1" applyAlignment="1" applyProtection="1">
      <alignment horizontal="center"/>
      <protection locked="0"/>
    </xf>
    <xf numFmtId="49" fontId="191" fillId="31" borderId="13" xfId="611" applyNumberFormat="1" applyFont="1" applyFill="1" applyBorder="1" applyAlignment="1" applyProtection="1">
      <alignment horizontal="center"/>
      <protection locked="0"/>
    </xf>
    <xf numFmtId="0" fontId="0" fillId="36" borderId="0" xfId="0" applyFill="1"/>
    <xf numFmtId="0" fontId="0" fillId="36" borderId="0" xfId="0" applyFill="1" applyAlignment="1">
      <alignment horizontal="center" vertical="center"/>
    </xf>
    <xf numFmtId="0" fontId="0" fillId="36" borderId="0" xfId="0" applyFill="1" applyAlignment="1">
      <alignment horizontal="center"/>
    </xf>
    <xf numFmtId="0" fontId="0" fillId="0" borderId="38" xfId="0" applyFont="1" applyBorder="1" applyAlignment="1">
      <alignment horizontal="left" wrapText="1"/>
    </xf>
    <xf numFmtId="0" fontId="0" fillId="36" borderId="13" xfId="0" applyFont="1" applyFill="1" applyBorder="1" applyAlignment="1">
      <alignment horizontal="left" wrapText="1"/>
    </xf>
    <xf numFmtId="0" fontId="0" fillId="36" borderId="16" xfId="0" applyFont="1"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74" xfId="0" applyFont="1" applyFill="1" applyBorder="1" applyAlignment="1">
      <alignment horizontal="left" vertical="center" wrapText="1"/>
    </xf>
    <xf numFmtId="0" fontId="187" fillId="34" borderId="13" xfId="0" applyFont="1" applyFill="1" applyBorder="1" applyAlignment="1">
      <alignment horizontal="center" vertical="center" wrapText="1"/>
    </xf>
    <xf numFmtId="0" fontId="187" fillId="34" borderId="16" xfId="0" applyFont="1" applyFill="1" applyBorder="1" applyAlignment="1">
      <alignment horizontal="center" vertical="center" wrapText="1"/>
    </xf>
    <xf numFmtId="0" fontId="187" fillId="34" borderId="11" xfId="0" applyFont="1" applyFill="1" applyBorder="1" applyAlignment="1">
      <alignment horizontal="center" vertic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77" fillId="84" borderId="13" xfId="0" applyFont="1" applyFill="1" applyBorder="1" applyAlignment="1">
      <alignment horizontal="center" vertical="center"/>
    </xf>
    <xf numFmtId="0" fontId="177" fillId="84"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87" fillId="34" borderId="13" xfId="0" applyFont="1" applyFill="1" applyBorder="1" applyAlignment="1">
      <alignment horizontal="center" wrapText="1"/>
    </xf>
    <xf numFmtId="0" fontId="187" fillId="34" borderId="16" xfId="0" applyFont="1" applyFill="1" applyBorder="1" applyAlignment="1">
      <alignment horizontal="center" wrapText="1"/>
    </xf>
    <xf numFmtId="0" fontId="187" fillId="34" borderId="11" xfId="0" applyFont="1" applyFill="1" applyBorder="1" applyAlignment="1">
      <alignment horizontal="center" wrapText="1"/>
    </xf>
    <xf numFmtId="0" fontId="158" fillId="0" borderId="40" xfId="0" applyFont="1" applyBorder="1" applyAlignment="1">
      <alignment horizontal="center" vertical="center"/>
    </xf>
    <xf numFmtId="0" fontId="158" fillId="0" borderId="41" xfId="0" applyFont="1" applyBorder="1" applyAlignment="1">
      <alignment horizontal="center" vertical="center"/>
    </xf>
    <xf numFmtId="0" fontId="158" fillId="0" borderId="16" xfId="0" applyFont="1" applyBorder="1" applyAlignment="1">
      <alignment horizontal="center" vertical="center"/>
    </xf>
    <xf numFmtId="0" fontId="158"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89" xfId="0" applyFont="1" applyBorder="1" applyAlignment="1">
      <alignment horizontal="center" vertical="center" wrapText="1"/>
    </xf>
    <xf numFmtId="0" fontId="48" fillId="0" borderId="90" xfId="0" applyFont="1" applyBorder="1" applyAlignment="1">
      <alignment horizontal="center" vertical="center" wrapText="1"/>
    </xf>
    <xf numFmtId="0" fontId="48" fillId="0" borderId="86"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1" xfId="0" applyFont="1" applyBorder="1" applyAlignment="1">
      <alignment horizontal="center" wrapText="1"/>
    </xf>
    <xf numFmtId="0" fontId="39" fillId="0" borderId="68" xfId="0" applyFont="1" applyBorder="1" applyAlignment="1">
      <alignment horizont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48" fillId="0" borderId="93" xfId="0" applyFont="1" applyBorder="1" applyAlignment="1">
      <alignment horizontal="center" vertical="center"/>
    </xf>
    <xf numFmtId="0" fontId="129" fillId="73" borderId="67" xfId="0" applyFont="1" applyFill="1" applyBorder="1" applyAlignment="1">
      <alignment horizontal="center" vertical="center" wrapText="1"/>
    </xf>
    <xf numFmtId="0" fontId="129" fillId="73" borderId="81" xfId="0" applyFont="1" applyFill="1" applyBorder="1" applyAlignment="1">
      <alignment horizontal="center" vertical="center" wrapText="1"/>
    </xf>
    <xf numFmtId="0" fontId="129"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1"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57" fillId="78" borderId="11" xfId="0" applyFont="1" applyFill="1" applyBorder="1" applyAlignment="1">
      <alignment horizontal="left"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34" borderId="11" xfId="0" applyFont="1" applyFill="1" applyBorder="1" applyAlignment="1">
      <alignment horizontal="left" wrapText="1"/>
    </xf>
    <xf numFmtId="0" fontId="57" fillId="34"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0" fillId="0" borderId="67" xfId="0" applyBorder="1" applyAlignment="1" applyProtection="1">
      <alignment horizontal="center" vertical="center" wrapText="1"/>
      <protection locked="0"/>
    </xf>
    <xf numFmtId="0" fontId="0" fillId="0" borderId="68" xfId="0" applyBorder="1" applyAlignment="1" applyProtection="1">
      <alignment horizontal="center" vertical="center" wrapText="1"/>
      <protection locked="0"/>
    </xf>
    <xf numFmtId="0" fontId="57" fillId="34" borderId="16"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57" fillId="34" borderId="57" xfId="0" applyFont="1" applyFill="1" applyBorder="1" applyAlignment="1">
      <alignment horizontal="justify" vertical="center" wrapText="1"/>
    </xf>
    <xf numFmtId="0" fontId="57" fillId="78" borderId="16" xfId="0" applyFont="1" applyFill="1" applyBorder="1" applyAlignment="1">
      <alignment horizontal="left" wrapText="1"/>
    </xf>
    <xf numFmtId="0" fontId="57" fillId="78" borderId="84" xfId="0" applyFont="1" applyFill="1" applyBorder="1" applyAlignment="1">
      <alignment horizontal="left" wrapText="1"/>
    </xf>
    <xf numFmtId="0" fontId="39" fillId="78" borderId="16"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34" borderId="11" xfId="0" applyFont="1" applyFill="1" applyBorder="1" applyAlignment="1">
      <alignment horizontal="left" vertical="center" wrapText="1"/>
    </xf>
    <xf numFmtId="0" fontId="57" fillId="34" borderId="57" xfId="0" applyFont="1" applyFill="1" applyBorder="1" applyAlignment="1">
      <alignment horizontal="left" vertical="center" wrapText="1"/>
    </xf>
    <xf numFmtId="0" fontId="57" fillId="34" borderId="13" xfId="0" applyFont="1" applyFill="1" applyBorder="1" applyAlignment="1">
      <alignment horizontal="left" vertical="center" wrapText="1"/>
    </xf>
    <xf numFmtId="0" fontId="57" fillId="34" borderId="16" xfId="0" applyFont="1" applyFill="1" applyBorder="1" applyAlignment="1">
      <alignment horizontal="left" vertical="center" wrapText="1"/>
    </xf>
    <xf numFmtId="0" fontId="39" fillId="78" borderId="57" xfId="0" applyFont="1" applyFill="1" applyBorder="1" applyAlignment="1">
      <alignment horizontal="justify" vertical="center" wrapText="1"/>
    </xf>
    <xf numFmtId="0" fontId="57" fillId="78" borderId="11" xfId="0" applyFont="1" applyFill="1" applyBorder="1" applyAlignment="1">
      <alignment horizontal="justify" vertical="center" wrapText="1"/>
    </xf>
    <xf numFmtId="0" fontId="57" fillId="78" borderId="57" xfId="0" applyFont="1" applyFill="1" applyBorder="1" applyAlignment="1">
      <alignment horizontal="justify" vertical="center" wrapText="1"/>
    </xf>
    <xf numFmtId="0" fontId="44" fillId="0" borderId="0" xfId="30099" applyFont="1" applyAlignment="1">
      <alignment horizontal="left" vertical="top" wrapText="1" indent="4"/>
    </xf>
    <xf numFmtId="0" fontId="44" fillId="0" borderId="0" xfId="30099" applyFont="1" applyAlignment="1">
      <alignment horizontal="center" vertical="top" wrapText="1"/>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40" fillId="34" borderId="0" xfId="682" applyFont="1" applyFill="1" applyAlignment="1">
      <alignment horizontal="center" vertical="center"/>
    </xf>
    <xf numFmtId="0" fontId="57" fillId="27" borderId="0" xfId="682" applyFont="1" applyFill="1" applyAlignment="1">
      <alignment horizontal="center" vertical="center" wrapText="1"/>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8">
    <dxf>
      <fill>
        <patternFill>
          <bgColor rgb="FFFFFFCC"/>
        </patternFill>
      </fill>
    </dxf>
    <dxf>
      <font>
        <b/>
        <i val="0"/>
        <color rgb="FFFF0000"/>
      </font>
      <fill>
        <patternFill>
          <bgColor rgb="FFFFC7CE"/>
        </patternFill>
      </fill>
    </dxf>
    <dxf>
      <font>
        <color rgb="FF9C0006"/>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numFmt numFmtId="189" formatCode=";;;"/>
    </dxf>
    <dxf>
      <numFmt numFmtId="189" formatCode=";;;"/>
    </dxf>
    <dxf>
      <numFmt numFmtId="189" formatCode=";;;"/>
    </dxf>
    <dxf>
      <numFmt numFmtId="189" formatCode=";;;"/>
    </dxf>
    <dxf>
      <numFmt numFmtId="189"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9" formatCode=";;;"/>
    </dxf>
    <dxf>
      <numFmt numFmtId="189" formatCode=";;;"/>
    </dxf>
    <dxf>
      <numFmt numFmtId="189" formatCode=";;;"/>
    </dxf>
    <dxf>
      <numFmt numFmtId="189" formatCode=";;;"/>
    </dxf>
    <dxf>
      <numFmt numFmtId="189"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7"/>
      <tableStyleElement type="headerRow" dxfId="96"/>
      <tableStyleElement type="firstRowStripe" dxfId="95"/>
    </tableStyle>
  </tableStyles>
  <colors>
    <mruColors>
      <color rgb="FFFFFFCC"/>
      <color rgb="FFFFCCCC"/>
      <color rgb="FFFFC7CE"/>
      <color rgb="FFCCFFCC"/>
      <color rgb="FFE14343"/>
      <color rgb="FFCCFF66"/>
      <color rgb="FFCCFFFF"/>
      <color rgb="FFDCFDD3"/>
      <color rgb="FFFCCCE1"/>
      <color rgb="FFF7EA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Percentage of Expenditures</a:t>
            </a:r>
          </a:p>
        </c:rich>
      </c:tx>
      <c:layout>
        <c:manualLayout>
          <c:xMode val="edge"/>
          <c:yMode val="edge"/>
          <c:x val="0.12274188751662336"/>
          <c:y val="7.4926664792520969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0112123730869721"/>
          <c:y val="0.27053247865581087"/>
          <c:w val="0.88088479213921111"/>
          <c:h val="0.54705190395745684"/>
        </c:manualLayout>
      </c:layout>
      <c:barChart>
        <c:barDir val="col"/>
        <c:grouping val="clustered"/>
        <c:varyColors val="0"/>
        <c:ser>
          <c:idx val="0"/>
          <c:order val="0"/>
          <c:tx>
            <c:strRef>
              <c:f>'Performance  Indicators Print'!$L$10</c:f>
              <c:strCache>
                <c:ptCount val="1"/>
                <c:pt idx="0">
                  <c:v>2021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2066920149216826E-2"/>
          <c:y val="0.2687673598716262"/>
          <c:w val="0.91147168803203105"/>
          <c:h val="0.59181995771713547"/>
        </c:manualLayout>
      </c:layout>
      <c:barChart>
        <c:barDir val="col"/>
        <c:grouping val="clustered"/>
        <c:varyColors val="0"/>
        <c:ser>
          <c:idx val="0"/>
          <c:order val="0"/>
          <c:tx>
            <c:strRef>
              <c:f>'Performance  Indicators Print'!$L$10</c:f>
              <c:strCache>
                <c:ptCount val="1"/>
                <c:pt idx="0">
                  <c:v>2021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Print'!$L$15</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Print'!$M$15</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Print'!$N$15</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4695825</xdr:colOff>
      <xdr:row>21</xdr:row>
      <xdr:rowOff>11430</xdr:rowOff>
    </xdr:from>
    <xdr:to>
      <xdr:col>1</xdr:col>
      <xdr:colOff>7019925</xdr:colOff>
      <xdr:row>21</xdr:row>
      <xdr:rowOff>476250</xdr:rowOff>
    </xdr:to>
    <xdr:sp macro="" textlink="">
      <xdr:nvSpPr>
        <xdr:cNvPr id="2" name="Hexagon 1">
          <a:extLst>
            <a:ext uri="{FF2B5EF4-FFF2-40B4-BE49-F238E27FC236}">
              <a16:creationId xmlns:a16="http://schemas.microsoft.com/office/drawing/2014/main" id="{00000000-0008-0000-0300-000002000000}"/>
            </a:ext>
          </a:extLst>
        </xdr:cNvPr>
        <xdr:cNvSpPr/>
      </xdr:nvSpPr>
      <xdr:spPr>
        <a:xfrm>
          <a:off x="5219700" y="7345680"/>
          <a:ext cx="2324100" cy="46482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955 - Exclude Federal and State compliance from this number</a:t>
          </a:r>
        </a:p>
      </xdr:txBody>
    </xdr:sp>
    <xdr:clientData/>
  </xdr:twoCellAnchor>
  <xdr:twoCellAnchor>
    <xdr:from>
      <xdr:col>1</xdr:col>
      <xdr:colOff>4688205</xdr:colOff>
      <xdr:row>22</xdr:row>
      <xdr:rowOff>15240</xdr:rowOff>
    </xdr:from>
    <xdr:to>
      <xdr:col>1</xdr:col>
      <xdr:colOff>7012305</xdr:colOff>
      <xdr:row>22</xdr:row>
      <xdr:rowOff>472440</xdr:rowOff>
    </xdr:to>
    <xdr:sp macro="" textlink="">
      <xdr:nvSpPr>
        <xdr:cNvPr id="3" name="Hexagon 2">
          <a:extLst>
            <a:ext uri="{FF2B5EF4-FFF2-40B4-BE49-F238E27FC236}">
              <a16:creationId xmlns:a16="http://schemas.microsoft.com/office/drawing/2014/main" id="{00000000-0008-0000-0300-000003000000}"/>
            </a:ext>
          </a:extLst>
        </xdr:cNvPr>
        <xdr:cNvSpPr/>
      </xdr:nvSpPr>
      <xdr:spPr>
        <a:xfrm>
          <a:off x="5212080" y="7863840"/>
          <a:ext cx="2324100" cy="45720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957 - Exclude Federal and State compliance from this number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347383</xdr:colOff>
      <xdr:row>10</xdr:row>
      <xdr:rowOff>392206</xdr:rowOff>
    </xdr:from>
    <xdr:to>
      <xdr:col>4</xdr:col>
      <xdr:colOff>1053353</xdr:colOff>
      <xdr:row>10</xdr:row>
      <xdr:rowOff>2736638</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340178</xdr:colOff>
      <xdr:row>14</xdr:row>
      <xdr:rowOff>105682</xdr:rowOff>
    </xdr:from>
    <xdr:to>
      <xdr:col>4</xdr:col>
      <xdr:colOff>1153433</xdr:colOff>
      <xdr:row>14</xdr:row>
      <xdr:rowOff>2458810</xdr:rowOff>
    </xdr:to>
    <xdr:graphicFrame macro="">
      <xdr:nvGraphicFramePr>
        <xdr:cNvPr id="3" name="Chart 1">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1196340</xdr:colOff>
          <xdr:row>8</xdr:row>
          <xdr:rowOff>1531620</xdr:rowOff>
        </xdr:to>
        <xdr:sp macro="" textlink="">
          <xdr:nvSpPr>
            <xdr:cNvPr id="48131" name="Object 3" hidden="1">
              <a:extLst>
                <a:ext uri="{63B3BB69-23CF-44E3-9099-C40C66FF867C}">
                  <a14:compatExt spid="_x0000_s48131"/>
                </a:ext>
                <a:ext uri="{FF2B5EF4-FFF2-40B4-BE49-F238E27FC236}">
                  <a16:creationId xmlns:a16="http://schemas.microsoft.com/office/drawing/2014/main" id="{00000000-0008-0000-0500-000003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dimension ref="B1:N61"/>
  <sheetViews>
    <sheetView tabSelected="1" zoomScaleNormal="100" workbookViewId="0">
      <selection activeCell="B2" sqref="B2"/>
    </sheetView>
  </sheetViews>
  <sheetFormatPr defaultColWidth="9.109375" defaultRowHeight="14.4" x14ac:dyDescent="0.3"/>
  <cols>
    <col min="1" max="1" width="1.6640625" style="173" customWidth="1"/>
    <col min="2" max="2" width="187.109375" style="173" customWidth="1"/>
    <col min="3" max="4" width="9.109375" style="173" hidden="1" customWidth="1"/>
    <col min="5" max="5" width="2.33203125" style="173" customWidth="1"/>
    <col min="6" max="6" width="16.44140625" style="173" customWidth="1"/>
    <col min="7" max="16384" width="9.109375" style="173"/>
  </cols>
  <sheetData>
    <row r="1" spans="2:14" ht="9.6" customHeight="1" thickBot="1" x14ac:dyDescent="0.35">
      <c r="B1" s="155"/>
    </row>
    <row r="2" spans="2:14" ht="91.95" customHeight="1" thickBot="1" x14ac:dyDescent="0.35">
      <c r="B2" s="540" t="s">
        <v>2387</v>
      </c>
    </row>
    <row r="3" spans="2:14" ht="76.2" customHeight="1" thickBot="1" x14ac:dyDescent="0.35">
      <c r="B3" s="822" t="s">
        <v>1752</v>
      </c>
      <c r="C3" s="166"/>
      <c r="D3" s="166"/>
    </row>
    <row r="4" spans="2:14" ht="58.95" customHeight="1" thickBot="1" x14ac:dyDescent="0.35">
      <c r="B4" s="822" t="s">
        <v>1753</v>
      </c>
      <c r="C4" s="166"/>
      <c r="D4" s="166"/>
    </row>
    <row r="5" spans="2:14" ht="61.2" customHeight="1" x14ac:dyDescent="0.3">
      <c r="B5" s="166" t="s">
        <v>1763</v>
      </c>
    </row>
    <row r="6" spans="2:14" ht="83.4" customHeight="1" x14ac:dyDescent="0.4">
      <c r="B6" s="166" t="s">
        <v>810</v>
      </c>
      <c r="F6" s="541"/>
      <c r="G6" s="541"/>
      <c r="H6" s="541"/>
      <c r="I6" s="541"/>
      <c r="J6" s="541"/>
      <c r="K6" s="541"/>
      <c r="L6" s="541"/>
      <c r="M6" s="541"/>
      <c r="N6" s="541"/>
    </row>
    <row r="7" spans="2:14" ht="58.2" customHeight="1" x14ac:dyDescent="0.3">
      <c r="B7" s="166" t="s">
        <v>811</v>
      </c>
    </row>
    <row r="8" spans="2:14" ht="117.6" customHeight="1" x14ac:dyDescent="0.3">
      <c r="B8" s="156" t="s">
        <v>812</v>
      </c>
    </row>
    <row r="9" spans="2:14" ht="25.95" customHeight="1" x14ac:dyDescent="0.3">
      <c r="B9" s="168" t="s">
        <v>385</v>
      </c>
    </row>
    <row r="10" spans="2:14" ht="49.2" customHeight="1" x14ac:dyDescent="0.3">
      <c r="B10" s="542" t="s">
        <v>813</v>
      </c>
    </row>
    <row r="11" spans="2:14" ht="42.6" customHeight="1" x14ac:dyDescent="0.3">
      <c r="B11" s="542" t="s">
        <v>386</v>
      </c>
    </row>
    <row r="12" spans="2:14" s="544" customFormat="1" ht="34.200000000000003" customHeight="1" x14ac:dyDescent="0.3">
      <c r="B12" s="543" t="s">
        <v>1754</v>
      </c>
    </row>
    <row r="13" spans="2:14" s="544" customFormat="1" ht="55.95" customHeight="1" x14ac:dyDescent="0.3">
      <c r="B13" s="545" t="s">
        <v>814</v>
      </c>
    </row>
    <row r="14" spans="2:14" ht="36" customHeight="1" x14ac:dyDescent="0.3">
      <c r="B14" s="545" t="s">
        <v>815</v>
      </c>
    </row>
    <row r="15" spans="2:14" ht="39" customHeight="1" x14ac:dyDescent="0.3">
      <c r="B15" s="546" t="s">
        <v>816</v>
      </c>
    </row>
    <row r="16" spans="2:14" ht="25.95" customHeight="1" x14ac:dyDescent="0.3">
      <c r="B16" s="168" t="s">
        <v>387</v>
      </c>
    </row>
    <row r="17" spans="2:2" x14ac:dyDescent="0.3">
      <c r="B17" s="155"/>
    </row>
    <row r="18" spans="2:2" x14ac:dyDescent="0.3">
      <c r="B18" s="547" t="s">
        <v>32</v>
      </c>
    </row>
    <row r="19" spans="2:2" ht="15.6" customHeight="1" x14ac:dyDescent="0.3">
      <c r="B19" s="548" t="s">
        <v>817</v>
      </c>
    </row>
    <row r="20" spans="2:2" x14ac:dyDescent="0.3">
      <c r="B20" s="549"/>
    </row>
    <row r="21" spans="2:2" x14ac:dyDescent="0.3">
      <c r="B21" s="547" t="s">
        <v>33</v>
      </c>
    </row>
    <row r="22" spans="2:2" ht="15.6" customHeight="1" x14ac:dyDescent="0.3">
      <c r="B22" s="550" t="s">
        <v>287</v>
      </c>
    </row>
    <row r="23" spans="2:2" ht="13.2" customHeight="1" x14ac:dyDescent="0.3">
      <c r="B23" s="155"/>
    </row>
    <row r="24" spans="2:2" ht="25.95" customHeight="1" x14ac:dyDescent="0.3">
      <c r="B24" s="168" t="s">
        <v>388</v>
      </c>
    </row>
    <row r="25" spans="2:2" s="544" customFormat="1" ht="72.599999999999994" customHeight="1" x14ac:dyDescent="0.3">
      <c r="B25" s="542" t="s">
        <v>1764</v>
      </c>
    </row>
    <row r="26" spans="2:2" s="544" customFormat="1" ht="84.6" customHeight="1" x14ac:dyDescent="0.3">
      <c r="B26" s="542" t="s">
        <v>818</v>
      </c>
    </row>
    <row r="27" spans="2:2" s="544" customFormat="1" ht="78.599999999999994" customHeight="1" x14ac:dyDescent="0.3">
      <c r="B27" s="542" t="s">
        <v>389</v>
      </c>
    </row>
    <row r="28" spans="2:2" ht="15" x14ac:dyDescent="0.3">
      <c r="B28" s="158" t="s">
        <v>819</v>
      </c>
    </row>
    <row r="29" spans="2:2" ht="8.4" customHeight="1" x14ac:dyDescent="0.3">
      <c r="B29" s="157"/>
    </row>
    <row r="30" spans="2:2" ht="25.95" customHeight="1" x14ac:dyDescent="0.3">
      <c r="B30" s="168" t="s">
        <v>820</v>
      </c>
    </row>
    <row r="31" spans="2:2" ht="28.95" customHeight="1" x14ac:dyDescent="0.3">
      <c r="B31" s="169" t="s">
        <v>1755</v>
      </c>
    </row>
    <row r="32" spans="2:2" ht="31.95" customHeight="1" x14ac:dyDescent="0.3">
      <c r="B32" s="169" t="s">
        <v>1756</v>
      </c>
    </row>
    <row r="33" spans="2:7" ht="30.6" customHeight="1" x14ac:dyDescent="0.3">
      <c r="B33" s="551" t="s">
        <v>1757</v>
      </c>
    </row>
    <row r="34" spans="2:7" ht="25.2" customHeight="1" x14ac:dyDescent="0.3">
      <c r="B34" s="551" t="s">
        <v>1758</v>
      </c>
    </row>
    <row r="35" spans="2:7" ht="27.6" customHeight="1" x14ac:dyDescent="0.3">
      <c r="B35" s="551" t="s">
        <v>1759</v>
      </c>
    </row>
    <row r="36" spans="2:7" ht="31.95" customHeight="1" x14ac:dyDescent="0.3">
      <c r="B36" s="552" t="s">
        <v>821</v>
      </c>
    </row>
    <row r="37" spans="2:7" ht="60" customHeight="1" x14ac:dyDescent="0.3">
      <c r="B37" s="169" t="s">
        <v>1765</v>
      </c>
    </row>
    <row r="38" spans="2:7" ht="60" customHeight="1" x14ac:dyDescent="0.3">
      <c r="B38" s="698" t="s">
        <v>1760</v>
      </c>
    </row>
    <row r="39" spans="2:7" ht="25.95" customHeight="1" x14ac:dyDescent="0.3">
      <c r="B39" s="169" t="s">
        <v>822</v>
      </c>
    </row>
    <row r="40" spans="2:7" ht="12" customHeight="1" x14ac:dyDescent="0.3">
      <c r="B40" s="169"/>
    </row>
    <row r="41" spans="2:7" ht="25.95" customHeight="1" x14ac:dyDescent="0.3">
      <c r="B41" s="168" t="s">
        <v>1761</v>
      </c>
    </row>
    <row r="42" spans="2:7" x14ac:dyDescent="0.3">
      <c r="B42" s="167"/>
      <c r="G42" s="553"/>
    </row>
    <row r="43" spans="2:7" ht="43.2" customHeight="1" x14ac:dyDescent="0.3">
      <c r="B43" s="554" t="s">
        <v>823</v>
      </c>
    </row>
    <row r="44" spans="2:7" ht="19.95" customHeight="1" x14ac:dyDescent="0.3">
      <c r="B44" s="903" t="s">
        <v>816</v>
      </c>
    </row>
    <row r="45" spans="2:7" ht="11.4" customHeight="1" x14ac:dyDescent="0.3">
      <c r="B45" s="170"/>
    </row>
    <row r="46" spans="2:7" ht="15" x14ac:dyDescent="0.3">
      <c r="B46" s="171"/>
    </row>
    <row r="47" spans="2:7" ht="7.2" customHeight="1" x14ac:dyDescent="0.3">
      <c r="B47" s="169"/>
    </row>
    <row r="48" spans="2:7" ht="25.95" customHeight="1" x14ac:dyDescent="0.3">
      <c r="B48" s="168" t="s">
        <v>1762</v>
      </c>
    </row>
    <row r="49" spans="2:2" ht="35.4" customHeight="1" x14ac:dyDescent="0.3">
      <c r="B49" s="554" t="s">
        <v>1766</v>
      </c>
    </row>
    <row r="50" spans="2:2" ht="15" x14ac:dyDescent="0.3">
      <c r="B50" s="171"/>
    </row>
    <row r="61" spans="2:2" ht="44.25" customHeight="1" x14ac:dyDescent="0.3"/>
  </sheetData>
  <sheetProtection algorithmName="SHA-512" hashValue="9bzSKD10isIBqN5hKBZcyxCKjBdheQHShFVrFOfiTuW1UCX8VrfqGIoCXT/Z3iUgPYMS39aZie5azO+N+otI6Q==" saltValue="l8ZhX834Hy8LJSJPbNqGqQ==" spinCount="100000" sheet="1" formatCells="0" formatColumns="0" formatRows="0"/>
  <hyperlinks>
    <hyperlink ref="B19" r:id="rId1" xr:uid="{D884A1C1-5813-49FA-ADE3-EC534BDCAC64}"/>
    <hyperlink ref="B22" r:id="rId2" xr:uid="{044AB546-D3C6-4ABF-A2AC-DC336546928A}"/>
    <hyperlink ref="B44" r:id="rId3" xr:uid="{05EF3D24-7CE3-4EA0-9FDA-B9759E6FB5D6}"/>
    <hyperlink ref="B15" r:id="rId4" xr:uid="{BF6D099F-043D-469A-BAD5-08D7A2092F7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0363B-2A82-4917-8DFC-321AFD5EAE13}">
  <dimension ref="A2:K43"/>
  <sheetViews>
    <sheetView showGridLines="0" zoomScaleNormal="100" workbookViewId="0">
      <selection activeCell="C1" sqref="C1"/>
    </sheetView>
  </sheetViews>
  <sheetFormatPr defaultColWidth="9.109375" defaultRowHeight="14.4" x14ac:dyDescent="0.3"/>
  <cols>
    <col min="1" max="1" width="4.77734375" style="173" customWidth="1"/>
    <col min="2" max="2" width="77.21875" style="173" customWidth="1"/>
    <col min="3" max="3" width="20.21875" style="173" customWidth="1"/>
    <col min="4" max="4" width="3.6640625" style="173" customWidth="1"/>
    <col min="5" max="5" width="20.21875" style="173" customWidth="1"/>
    <col min="6" max="6" width="6.21875" style="173" customWidth="1"/>
    <col min="7" max="7" width="17.33203125" style="173" customWidth="1"/>
    <col min="8" max="8" width="34.77734375" style="173" customWidth="1"/>
    <col min="9" max="9" width="17.109375" style="148" customWidth="1"/>
    <col min="10" max="10" width="21.109375" style="173" customWidth="1"/>
    <col min="11" max="11" width="18.33203125" style="173" customWidth="1"/>
    <col min="12" max="12" width="19.88671875" style="173" customWidth="1"/>
    <col min="13" max="13" width="17.77734375" style="173" customWidth="1"/>
    <col min="14" max="16384" width="9.109375" style="173"/>
  </cols>
  <sheetData>
    <row r="2" spans="1:11" ht="14.4" customHeight="1" x14ac:dyDescent="0.3">
      <c r="B2" s="1067" t="s">
        <v>93</v>
      </c>
      <c r="C2" s="1067"/>
      <c r="D2" s="1067"/>
      <c r="E2" s="1067"/>
      <c r="F2" s="614"/>
      <c r="G2" s="239"/>
    </row>
    <row r="4" spans="1:11" ht="15.6" x14ac:dyDescent="0.3">
      <c r="A4" s="239"/>
      <c r="B4" s="240" t="str">
        <f>'Unit Data from Audit Worksheet'!D2</f>
        <v>Select Unit Name from Drop Down List</v>
      </c>
      <c r="C4" s="779">
        <f>'Unit Data from Audit Worksheet'!F5</f>
        <v>2023</v>
      </c>
      <c r="E4" s="731">
        <f>'Unit Data from Audit Worksheet'!F5</f>
        <v>2023</v>
      </c>
    </row>
    <row r="5" spans="1:11" ht="27.6" x14ac:dyDescent="0.4">
      <c r="A5" s="242"/>
      <c r="B5" s="243" t="s">
        <v>64</v>
      </c>
      <c r="C5" s="241" t="s">
        <v>65</v>
      </c>
      <c r="D5" s="242"/>
      <c r="E5" s="244" t="s">
        <v>66</v>
      </c>
      <c r="G5" s="148" t="s">
        <v>1726</v>
      </c>
      <c r="H5" s="173" t="s">
        <v>37</v>
      </c>
      <c r="I5" s="173"/>
    </row>
    <row r="6" spans="1:11" x14ac:dyDescent="0.3">
      <c r="A6" s="239"/>
      <c r="B6" s="245" t="s">
        <v>67</v>
      </c>
      <c r="C6" s="246"/>
      <c r="D6" s="246"/>
      <c r="E6" s="246"/>
      <c r="G6" s="148"/>
      <c r="I6" s="173"/>
    </row>
    <row r="7" spans="1:11" x14ac:dyDescent="0.3">
      <c r="A7" s="239"/>
      <c r="B7" s="729" t="s">
        <v>1714</v>
      </c>
      <c r="C7" s="737">
        <f>Import!L38</f>
        <v>0</v>
      </c>
      <c r="D7" s="247"/>
      <c r="E7" s="737">
        <f>C7</f>
        <v>0</v>
      </c>
      <c r="G7" s="723">
        <f>Import!J38</f>
        <v>506</v>
      </c>
      <c r="H7" s="722" t="str">
        <f>Import!K38</f>
        <v>Gen Fund - Unrestricted Cash &amp; Investments</v>
      </c>
      <c r="I7" s="173"/>
    </row>
    <row r="8" spans="1:11" x14ac:dyDescent="0.3">
      <c r="A8" s="239"/>
      <c r="B8" s="729" t="s">
        <v>1697</v>
      </c>
      <c r="C8" s="780">
        <f>Import!L39</f>
        <v>0</v>
      </c>
      <c r="D8" s="248"/>
      <c r="E8" s="248"/>
      <c r="G8" s="723">
        <f>Import!J39</f>
        <v>536</v>
      </c>
      <c r="H8" s="722" t="str">
        <f>Import!K39</f>
        <v>Gen Fund - Restricted Cash &amp; Investments</v>
      </c>
      <c r="I8" s="173"/>
    </row>
    <row r="9" spans="1:11" x14ac:dyDescent="0.3">
      <c r="A9" s="239"/>
      <c r="B9" s="729" t="s">
        <v>151</v>
      </c>
      <c r="C9" s="781">
        <f>Import!L43</f>
        <v>0</v>
      </c>
      <c r="D9" s="248"/>
      <c r="E9" s="781">
        <f>C9</f>
        <v>0</v>
      </c>
      <c r="G9" s="723">
        <f>Import!J43</f>
        <v>4</v>
      </c>
      <c r="H9" s="722" t="str">
        <f>Import!K43</f>
        <v>Gen  Fund - Current  Liabilities</v>
      </c>
      <c r="I9" s="173"/>
    </row>
    <row r="10" spans="1:11" x14ac:dyDescent="0.3">
      <c r="A10" s="239"/>
      <c r="B10" s="729" t="s">
        <v>68</v>
      </c>
      <c r="C10" s="739">
        <f>Import!L156</f>
        <v>0</v>
      </c>
      <c r="D10" s="248"/>
      <c r="E10" s="781">
        <f>C10</f>
        <v>0</v>
      </c>
      <c r="G10" s="723">
        <f>Import!J156</f>
        <v>6</v>
      </c>
      <c r="H10" s="722" t="str">
        <f>Import!K156</f>
        <v>Gen Fund - Encumbrances</v>
      </c>
      <c r="I10" s="173"/>
    </row>
    <row r="11" spans="1:11" x14ac:dyDescent="0.3">
      <c r="A11" s="239"/>
      <c r="B11" s="729" t="s">
        <v>69</v>
      </c>
      <c r="C11" s="740">
        <f>Import!L44</f>
        <v>0</v>
      </c>
      <c r="D11" s="249"/>
      <c r="E11" s="781">
        <f>C11</f>
        <v>0</v>
      </c>
      <c r="G11" s="723">
        <f>Import!J44</f>
        <v>5</v>
      </c>
      <c r="H11" s="722" t="str">
        <f>Import!K44</f>
        <v>Gen Fund - deferred inflows derived from Cash Receipts</v>
      </c>
      <c r="I11" s="173"/>
    </row>
    <row r="12" spans="1:11" x14ac:dyDescent="0.3">
      <c r="A12" s="19"/>
      <c r="B12" s="729" t="s">
        <v>70</v>
      </c>
      <c r="C12" s="782">
        <f>C7+C8-SUM(C9:C11)</f>
        <v>0</v>
      </c>
      <c r="E12" s="782">
        <f>E7-SUM(E9:E11)</f>
        <v>0</v>
      </c>
      <c r="G12" s="723" t="s">
        <v>1748</v>
      </c>
      <c r="H12" s="724" t="s">
        <v>1744</v>
      </c>
      <c r="I12" s="722"/>
      <c r="J12" s="724"/>
      <c r="K12" s="783"/>
    </row>
    <row r="13" spans="1:11" x14ac:dyDescent="0.3">
      <c r="A13" s="239"/>
      <c r="B13" s="239"/>
      <c r="C13" s="246"/>
      <c r="D13" s="246"/>
      <c r="E13" s="246"/>
      <c r="G13" s="723"/>
      <c r="H13" s="722"/>
      <c r="I13" s="173"/>
    </row>
    <row r="14" spans="1:11" x14ac:dyDescent="0.3">
      <c r="A14" s="239"/>
      <c r="B14" s="729" t="s">
        <v>1717</v>
      </c>
      <c r="C14" s="784">
        <f>Import!L50</f>
        <v>0</v>
      </c>
      <c r="D14" s="246"/>
      <c r="E14" s="246"/>
      <c r="G14" s="723">
        <f>Import!J50</f>
        <v>9</v>
      </c>
      <c r="H14" s="722" t="str">
        <f>Import!K50</f>
        <v>Gen Fund - Total Fund Balance per report</v>
      </c>
      <c r="I14" s="173"/>
    </row>
    <row r="15" spans="1:11" x14ac:dyDescent="0.3">
      <c r="A15" s="239"/>
      <c r="B15" s="729" t="s">
        <v>71</v>
      </c>
      <c r="C15" s="785">
        <f>C14-C12</f>
        <v>0</v>
      </c>
      <c r="D15" s="246"/>
      <c r="E15" s="246"/>
      <c r="G15" s="723" t="s">
        <v>1748</v>
      </c>
      <c r="H15" s="724" t="s">
        <v>1745</v>
      </c>
      <c r="I15" s="786"/>
    </row>
    <row r="16" spans="1:11" x14ac:dyDescent="0.3">
      <c r="A16" s="239"/>
      <c r="B16" s="250" t="s">
        <v>72</v>
      </c>
      <c r="C16" s="246"/>
      <c r="D16" s="246"/>
      <c r="E16" s="246"/>
      <c r="G16" s="723"/>
      <c r="H16" s="722"/>
      <c r="I16" s="173"/>
    </row>
    <row r="17" spans="1:9" x14ac:dyDescent="0.3">
      <c r="A17" s="251" t="s">
        <v>73</v>
      </c>
      <c r="B17" s="729" t="s">
        <v>1715</v>
      </c>
      <c r="C17" s="785">
        <f>Import!L47</f>
        <v>0</v>
      </c>
      <c r="D17" s="246"/>
      <c r="E17" s="246"/>
      <c r="G17" s="723">
        <f>Import!J47</f>
        <v>7</v>
      </c>
      <c r="H17" s="722" t="str">
        <f>Import!K47</f>
        <v>Gen Fund - Nonspendable</v>
      </c>
      <c r="I17" s="173"/>
    </row>
    <row r="18" spans="1:9" ht="15" thickBot="1" x14ac:dyDescent="0.35">
      <c r="B18" s="729" t="s">
        <v>74</v>
      </c>
      <c r="C18" s="787">
        <f>(C15-SUM(C17:C17))</f>
        <v>0</v>
      </c>
      <c r="D18" s="246"/>
      <c r="E18" s="246"/>
      <c r="G18" s="723" t="s">
        <v>1748</v>
      </c>
      <c r="H18" s="724" t="s">
        <v>1746</v>
      </c>
      <c r="I18" s="173"/>
    </row>
    <row r="19" spans="1:9" ht="15" thickTop="1" x14ac:dyDescent="0.3">
      <c r="B19" s="239"/>
      <c r="C19" s="246"/>
      <c r="D19" s="246"/>
      <c r="E19" s="246"/>
      <c r="G19" s="723"/>
      <c r="H19" s="722"/>
      <c r="I19" s="173"/>
    </row>
    <row r="20" spans="1:9" ht="15" thickBot="1" x14ac:dyDescent="0.35">
      <c r="B20" s="729" t="s">
        <v>1716</v>
      </c>
      <c r="C20" s="788">
        <f>Import!L46</f>
        <v>0</v>
      </c>
      <c r="D20" s="246"/>
      <c r="E20" s="246"/>
      <c r="G20" s="723">
        <f>Import!J46</f>
        <v>391</v>
      </c>
      <c r="H20" s="722" t="str">
        <f>Import!K46</f>
        <v>Gen Fund - RSS</v>
      </c>
      <c r="I20" s="173"/>
    </row>
    <row r="21" spans="1:9" ht="15.6" thickTop="1" thickBot="1" x14ac:dyDescent="0.35">
      <c r="B21" s="252"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89">
        <f>ABS(C18-C20)</f>
        <v>0</v>
      </c>
      <c r="D21" s="246"/>
      <c r="E21" s="246"/>
      <c r="G21" s="148"/>
      <c r="I21" s="173"/>
    </row>
    <row r="22" spans="1:9" ht="15" thickTop="1" x14ac:dyDescent="0.3">
      <c r="B22" s="730" t="str">
        <f>IF(C18&gt;C20,"Since Restricted-Stabilization by State Statute was understated, verfiy that the unit did not appropriate fund balance in excess of legal amount available in row 12 above.","")</f>
        <v/>
      </c>
      <c r="C22" s="730"/>
      <c r="D22" s="730"/>
      <c r="E22" s="730"/>
      <c r="F22" s="246"/>
      <c r="G22" s="246"/>
    </row>
    <row r="23" spans="1:9" x14ac:dyDescent="0.3">
      <c r="B23" s="250" t="s">
        <v>75</v>
      </c>
      <c r="C23" s="246"/>
      <c r="D23" s="246"/>
      <c r="E23" s="253" t="s">
        <v>76</v>
      </c>
      <c r="G23" s="148"/>
      <c r="I23" s="173"/>
    </row>
    <row r="24" spans="1:9" x14ac:dyDescent="0.3">
      <c r="B24" s="250"/>
      <c r="C24" s="241" t="s">
        <v>77</v>
      </c>
      <c r="D24" s="246"/>
      <c r="E24" s="241" t="s">
        <v>84</v>
      </c>
      <c r="G24" s="148"/>
      <c r="I24" s="173"/>
    </row>
    <row r="25" spans="1:9" x14ac:dyDescent="0.3">
      <c r="B25" s="245" t="s">
        <v>78</v>
      </c>
      <c r="C25" s="246"/>
      <c r="D25" s="246"/>
      <c r="E25" s="246"/>
      <c r="G25" s="148"/>
      <c r="I25" s="173"/>
    </row>
    <row r="26" spans="1:9" x14ac:dyDescent="0.3">
      <c r="B26" s="729" t="s">
        <v>79</v>
      </c>
      <c r="C26" s="737">
        <f>Import!L58</f>
        <v>0</v>
      </c>
      <c r="D26" s="247"/>
      <c r="E26" s="737">
        <f>C26</f>
        <v>0</v>
      </c>
      <c r="G26" s="790">
        <v>532</v>
      </c>
      <c r="H26" s="791" t="str">
        <f>Import!K58</f>
        <v xml:space="preserve">Gen Fund - Total Expenditures </v>
      </c>
      <c r="I26" s="173"/>
    </row>
    <row r="27" spans="1:9" x14ac:dyDescent="0.3">
      <c r="B27" s="245" t="s">
        <v>80</v>
      </c>
      <c r="C27" s="246"/>
      <c r="D27" s="246"/>
      <c r="E27" s="246"/>
      <c r="G27" s="148"/>
      <c r="H27" s="722"/>
      <c r="I27" s="173"/>
    </row>
    <row r="28" spans="1:9" x14ac:dyDescent="0.3">
      <c r="B28" s="729" t="s">
        <v>81</v>
      </c>
      <c r="C28" s="780">
        <f>Import!L60</f>
        <v>0</v>
      </c>
      <c r="D28" s="248"/>
      <c r="E28" s="780">
        <f>C28</f>
        <v>0</v>
      </c>
      <c r="G28" s="790">
        <v>20</v>
      </c>
      <c r="H28" s="722" t="str">
        <f>Import!K60</f>
        <v>Gen Fund - Transfers Out</v>
      </c>
      <c r="I28" s="173"/>
    </row>
    <row r="29" spans="1:9" ht="41.4" x14ac:dyDescent="0.3">
      <c r="B29" s="729" t="s">
        <v>1718</v>
      </c>
      <c r="C29" s="780">
        <f>Import!L63</f>
        <v>0</v>
      </c>
      <c r="D29" s="248"/>
      <c r="E29" s="780">
        <f>C29</f>
        <v>0</v>
      </c>
      <c r="G29" s="790">
        <v>509</v>
      </c>
      <c r="H29" s="792" t="s">
        <v>245</v>
      </c>
      <c r="I29" s="173"/>
    </row>
    <row r="30" spans="1:9" x14ac:dyDescent="0.3">
      <c r="B30" s="729" t="s">
        <v>82</v>
      </c>
      <c r="C30" s="780">
        <f>Import!L61</f>
        <v>0</v>
      </c>
      <c r="D30" s="248"/>
      <c r="E30" s="780">
        <f>C30</f>
        <v>0</v>
      </c>
      <c r="G30" s="790">
        <v>533</v>
      </c>
      <c r="H30" s="722" t="str">
        <f>Import!K61</f>
        <v xml:space="preserve">Gen Fund - Proceeds from LTD </v>
      </c>
      <c r="I30" s="173"/>
    </row>
    <row r="31" spans="1:9" ht="41.4" x14ac:dyDescent="0.3">
      <c r="B31" s="729" t="s">
        <v>1719</v>
      </c>
      <c r="C31" s="780">
        <f>Import!L62</f>
        <v>0</v>
      </c>
      <c r="D31" s="248"/>
      <c r="E31" s="780">
        <f>C31</f>
        <v>0</v>
      </c>
      <c r="G31" s="790">
        <v>508</v>
      </c>
      <c r="H31" s="792" t="s">
        <v>247</v>
      </c>
      <c r="I31" s="173"/>
    </row>
    <row r="32" spans="1:9" ht="15" thickBot="1" x14ac:dyDescent="0.35">
      <c r="B32" s="793" t="s">
        <v>1720</v>
      </c>
      <c r="C32" s="794">
        <f>C26+C28+C29-C30-C31</f>
        <v>0</v>
      </c>
      <c r="D32" s="247"/>
      <c r="E32" s="794">
        <f>E26+E28+E29-E30-E31</f>
        <v>0</v>
      </c>
      <c r="G32" s="723" t="s">
        <v>1748</v>
      </c>
      <c r="H32" s="783" t="s">
        <v>1699</v>
      </c>
      <c r="I32" s="173"/>
    </row>
    <row r="33" spans="1:9" ht="15" thickTop="1" x14ac:dyDescent="0.3">
      <c r="B33" s="246"/>
      <c r="C33" s="246"/>
      <c r="D33" s="246"/>
      <c r="E33" s="246"/>
      <c r="G33" s="148"/>
      <c r="I33" s="173"/>
    </row>
    <row r="34" spans="1:9" ht="15" thickBot="1" x14ac:dyDescent="0.35">
      <c r="B34" s="793" t="s">
        <v>83</v>
      </c>
      <c r="C34" s="254" t="e">
        <f>C12/C32</f>
        <v>#DIV/0!</v>
      </c>
      <c r="D34" s="246"/>
      <c r="E34" s="254" t="e">
        <f>E12/E32</f>
        <v>#DIV/0!</v>
      </c>
      <c r="G34" s="148"/>
      <c r="I34" s="173"/>
    </row>
    <row r="35" spans="1:9" ht="15" thickTop="1" x14ac:dyDescent="0.3">
      <c r="C35" s="246"/>
      <c r="D35" s="246"/>
      <c r="E35" s="246"/>
      <c r="G35" s="148"/>
      <c r="I35" s="173"/>
    </row>
    <row r="36" spans="1:9" ht="15.6" x14ac:dyDescent="0.3">
      <c r="A36" s="20"/>
    </row>
    <row r="38" spans="1:9" x14ac:dyDescent="0.3">
      <c r="E38" s="795"/>
    </row>
    <row r="39" spans="1:9" x14ac:dyDescent="0.3">
      <c r="E39" s="119"/>
    </row>
    <row r="40" spans="1:9" x14ac:dyDescent="0.3">
      <c r="E40" s="119"/>
    </row>
    <row r="41" spans="1:9" x14ac:dyDescent="0.3">
      <c r="E41" s="119"/>
    </row>
    <row r="42" spans="1:9" x14ac:dyDescent="0.3">
      <c r="E42" s="119"/>
    </row>
    <row r="43" spans="1:9" x14ac:dyDescent="0.3">
      <c r="E43" s="119"/>
    </row>
  </sheetData>
  <sheetProtection algorithmName="SHA-512" hashValue="pXwKYhBDN8EQ6N5ZWWUpdckbAwPhUvH/r/vB3f5Y0ZeX6jHNsEIlmL/5pQahJtxFqVJiuOXoPjz1gXuTkcCYuA==" saltValue="UVv5NHjoP5I6wgOY3EO2Nw==" spinCount="100000" sheet="1" formatCells="0" formatColumns="0" formatRows="0"/>
  <mergeCells count="1">
    <mergeCell ref="B2:E2"/>
  </mergeCells>
  <pageMargins left="0.7" right="0.7" top="0.75" bottom="0.75" header="0.3" footer="0.3"/>
  <pageSetup scale="44" orientation="portrait" r:id="rId1"/>
  <ignoredErrors>
    <ignoredError sqref="C30" formula="1"/>
    <ignoredError sqref="G2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6F96-FD71-4ADD-8FBF-52BD7E67C17A}">
  <dimension ref="A1:CY212"/>
  <sheetViews>
    <sheetView workbookViewId="0">
      <selection activeCell="B1" sqref="B1"/>
    </sheetView>
  </sheetViews>
  <sheetFormatPr defaultRowHeight="14.4" x14ac:dyDescent="0.3"/>
  <cols>
    <col min="4" max="103" width="20.77734375" customWidth="1"/>
  </cols>
  <sheetData>
    <row r="1" spans="1:103" x14ac:dyDescent="0.3">
      <c r="D1" t="s">
        <v>1054</v>
      </c>
      <c r="E1" t="s">
        <v>1055</v>
      </c>
      <c r="F1" t="s">
        <v>1056</v>
      </c>
      <c r="G1" t="s">
        <v>406</v>
      </c>
      <c r="H1" t="s">
        <v>1057</v>
      </c>
      <c r="I1" t="s">
        <v>1058</v>
      </c>
      <c r="J1" t="s">
        <v>1059</v>
      </c>
      <c r="K1" t="s">
        <v>411</v>
      </c>
      <c r="L1" t="s">
        <v>1060</v>
      </c>
      <c r="M1" t="s">
        <v>1061</v>
      </c>
      <c r="N1" t="s">
        <v>1062</v>
      </c>
      <c r="O1" t="s">
        <v>1063</v>
      </c>
      <c r="P1" t="s">
        <v>1064</v>
      </c>
      <c r="Q1" t="s">
        <v>1065</v>
      </c>
      <c r="R1" t="s">
        <v>1066</v>
      </c>
      <c r="S1" t="s">
        <v>1067</v>
      </c>
      <c r="T1" t="s">
        <v>788</v>
      </c>
      <c r="U1" t="s">
        <v>1068</v>
      </c>
      <c r="V1" t="s">
        <v>1069</v>
      </c>
      <c r="W1" t="s">
        <v>789</v>
      </c>
      <c r="X1" t="s">
        <v>1070</v>
      </c>
      <c r="Y1" t="s">
        <v>1071</v>
      </c>
      <c r="Z1" t="s">
        <v>1072</v>
      </c>
      <c r="AA1" t="s">
        <v>790</v>
      </c>
      <c r="AB1" t="s">
        <v>1073</v>
      </c>
      <c r="AC1" t="s">
        <v>1074</v>
      </c>
      <c r="AD1" t="s">
        <v>1075</v>
      </c>
      <c r="AE1" t="s">
        <v>1076</v>
      </c>
      <c r="AF1" t="s">
        <v>1077</v>
      </c>
      <c r="AG1" t="s">
        <v>791</v>
      </c>
      <c r="AH1" t="s">
        <v>1078</v>
      </c>
      <c r="AI1" t="s">
        <v>1079</v>
      </c>
      <c r="AJ1" t="s">
        <v>421</v>
      </c>
      <c r="AK1" t="s">
        <v>1080</v>
      </c>
      <c r="AL1" t="s">
        <v>1081</v>
      </c>
      <c r="AM1" t="s">
        <v>1082</v>
      </c>
      <c r="AN1" t="s">
        <v>1083</v>
      </c>
      <c r="AO1" t="s">
        <v>792</v>
      </c>
      <c r="AP1" t="s">
        <v>1084</v>
      </c>
      <c r="AQ1" t="s">
        <v>1085</v>
      </c>
      <c r="AR1" t="s">
        <v>1086</v>
      </c>
      <c r="AS1" t="s">
        <v>1087</v>
      </c>
      <c r="AT1" t="s">
        <v>1088</v>
      </c>
      <c r="AU1" t="s">
        <v>1089</v>
      </c>
      <c r="AV1" t="s">
        <v>1090</v>
      </c>
      <c r="AW1" t="s">
        <v>1091</v>
      </c>
      <c r="AX1" t="s">
        <v>1092</v>
      </c>
      <c r="AY1" t="s">
        <v>438</v>
      </c>
      <c r="AZ1" t="s">
        <v>1093</v>
      </c>
      <c r="BA1" t="s">
        <v>1094</v>
      </c>
      <c r="BB1" t="s">
        <v>1095</v>
      </c>
      <c r="BC1" t="s">
        <v>1096</v>
      </c>
      <c r="BD1" t="s">
        <v>1097</v>
      </c>
      <c r="BE1" t="s">
        <v>1098</v>
      </c>
      <c r="BF1" t="s">
        <v>1099</v>
      </c>
      <c r="BG1" t="s">
        <v>1100</v>
      </c>
      <c r="BH1" t="s">
        <v>439</v>
      </c>
      <c r="BI1" t="s">
        <v>793</v>
      </c>
      <c r="BJ1" t="s">
        <v>1101</v>
      </c>
      <c r="BK1" t="s">
        <v>1102</v>
      </c>
      <c r="BL1" t="s">
        <v>1103</v>
      </c>
      <c r="BM1" t="s">
        <v>1104</v>
      </c>
      <c r="BN1" t="s">
        <v>1105</v>
      </c>
      <c r="BO1" t="s">
        <v>1106</v>
      </c>
      <c r="BP1" t="s">
        <v>1107</v>
      </c>
      <c r="BQ1" t="s">
        <v>447</v>
      </c>
      <c r="BR1" t="s">
        <v>1108</v>
      </c>
      <c r="BS1" t="s">
        <v>450</v>
      </c>
      <c r="BT1" t="s">
        <v>1109</v>
      </c>
      <c r="BU1" t="s">
        <v>1110</v>
      </c>
      <c r="BV1" t="s">
        <v>451</v>
      </c>
      <c r="BW1" t="s">
        <v>1111</v>
      </c>
      <c r="BX1" t="s">
        <v>794</v>
      </c>
      <c r="BY1" t="s">
        <v>1112</v>
      </c>
      <c r="BZ1" t="s">
        <v>1113</v>
      </c>
      <c r="CA1" t="s">
        <v>1114</v>
      </c>
      <c r="CB1" t="s">
        <v>1115</v>
      </c>
      <c r="CC1" t="s">
        <v>1116</v>
      </c>
      <c r="CD1" t="s">
        <v>1117</v>
      </c>
      <c r="CE1" t="s">
        <v>1118</v>
      </c>
      <c r="CF1" t="s">
        <v>1119</v>
      </c>
      <c r="CG1" t="s">
        <v>1120</v>
      </c>
      <c r="CH1" t="s">
        <v>465</v>
      </c>
      <c r="CI1" t="s">
        <v>1121</v>
      </c>
      <c r="CJ1" t="s">
        <v>1122</v>
      </c>
      <c r="CK1" t="s">
        <v>1123</v>
      </c>
      <c r="CL1" t="s">
        <v>1124</v>
      </c>
      <c r="CM1" t="s">
        <v>1125</v>
      </c>
      <c r="CN1" t="s">
        <v>472</v>
      </c>
      <c r="CO1" t="s">
        <v>1126</v>
      </c>
      <c r="CP1" t="s">
        <v>1127</v>
      </c>
      <c r="CQ1" t="s">
        <v>1128</v>
      </c>
      <c r="CR1" t="s">
        <v>1129</v>
      </c>
      <c r="CS1" t="s">
        <v>1130</v>
      </c>
      <c r="CT1" t="s">
        <v>1131</v>
      </c>
      <c r="CU1" t="s">
        <v>1132</v>
      </c>
      <c r="CV1" t="s">
        <v>1133</v>
      </c>
      <c r="CW1" t="s">
        <v>1134</v>
      </c>
      <c r="CX1" t="s">
        <v>1135</v>
      </c>
      <c r="CY1" t="s">
        <v>1136</v>
      </c>
    </row>
    <row r="2" spans="1:103" x14ac:dyDescent="0.3">
      <c r="D2">
        <v>5100</v>
      </c>
      <c r="E2">
        <v>5101</v>
      </c>
      <c r="F2">
        <v>5102</v>
      </c>
      <c r="G2">
        <v>5103</v>
      </c>
      <c r="H2">
        <v>5104</v>
      </c>
      <c r="I2">
        <v>5105</v>
      </c>
      <c r="J2">
        <v>5106</v>
      </c>
      <c r="K2">
        <v>5107</v>
      </c>
      <c r="L2">
        <v>5108</v>
      </c>
      <c r="M2">
        <v>5109</v>
      </c>
      <c r="N2">
        <v>5110</v>
      </c>
      <c r="O2">
        <v>5111</v>
      </c>
      <c r="P2">
        <v>5112</v>
      </c>
      <c r="Q2">
        <v>5113</v>
      </c>
      <c r="R2">
        <v>5114</v>
      </c>
      <c r="S2">
        <v>5115</v>
      </c>
      <c r="T2">
        <v>5116</v>
      </c>
      <c r="U2">
        <v>5117</v>
      </c>
      <c r="V2">
        <v>5118</v>
      </c>
      <c r="W2">
        <v>5119</v>
      </c>
      <c r="X2">
        <v>5120</v>
      </c>
      <c r="Y2">
        <v>5121</v>
      </c>
      <c r="Z2">
        <v>5122</v>
      </c>
      <c r="AA2">
        <v>5123</v>
      </c>
      <c r="AB2">
        <v>5124</v>
      </c>
      <c r="AC2">
        <v>5125</v>
      </c>
      <c r="AD2">
        <v>5126</v>
      </c>
      <c r="AE2">
        <v>5127</v>
      </c>
      <c r="AF2">
        <v>5128</v>
      </c>
      <c r="AG2">
        <v>5129</v>
      </c>
      <c r="AH2">
        <v>5130</v>
      </c>
      <c r="AI2">
        <v>5131</v>
      </c>
      <c r="AJ2">
        <v>5132</v>
      </c>
      <c r="AK2">
        <v>5133</v>
      </c>
      <c r="AL2">
        <v>5134</v>
      </c>
      <c r="AM2">
        <v>5135</v>
      </c>
      <c r="AN2">
        <v>5136</v>
      </c>
      <c r="AO2">
        <v>5137</v>
      </c>
      <c r="AP2">
        <v>5138</v>
      </c>
      <c r="AQ2">
        <v>5139</v>
      </c>
      <c r="AR2">
        <v>5140</v>
      </c>
      <c r="AS2">
        <v>5141</v>
      </c>
      <c r="AT2">
        <v>5142</v>
      </c>
      <c r="AU2">
        <v>5143</v>
      </c>
      <c r="AV2">
        <v>5144</v>
      </c>
      <c r="AW2">
        <v>5145</v>
      </c>
      <c r="AX2">
        <v>5146</v>
      </c>
      <c r="AY2">
        <v>5147</v>
      </c>
      <c r="AZ2">
        <v>5148</v>
      </c>
      <c r="BA2">
        <v>5149</v>
      </c>
      <c r="BB2">
        <v>5150</v>
      </c>
      <c r="BC2">
        <v>5151</v>
      </c>
      <c r="BD2">
        <v>5152</v>
      </c>
      <c r="BE2">
        <v>5153</v>
      </c>
      <c r="BF2">
        <v>5154</v>
      </c>
      <c r="BG2">
        <v>5155</v>
      </c>
      <c r="BH2">
        <v>5156</v>
      </c>
      <c r="BI2">
        <v>5157</v>
      </c>
      <c r="BJ2">
        <v>5158</v>
      </c>
      <c r="BK2">
        <v>5159</v>
      </c>
      <c r="BL2">
        <v>5160</v>
      </c>
      <c r="BM2">
        <v>5161</v>
      </c>
      <c r="BN2">
        <v>5162</v>
      </c>
      <c r="BO2">
        <v>5163</v>
      </c>
      <c r="BP2">
        <v>5164</v>
      </c>
      <c r="BQ2">
        <v>5165</v>
      </c>
      <c r="BR2">
        <v>5166</v>
      </c>
      <c r="BS2">
        <v>5167</v>
      </c>
      <c r="BT2">
        <v>5168</v>
      </c>
      <c r="BU2">
        <v>5169</v>
      </c>
      <c r="BV2">
        <v>5170</v>
      </c>
      <c r="BW2">
        <v>5171</v>
      </c>
      <c r="BX2">
        <v>5172</v>
      </c>
      <c r="BY2">
        <v>5173</v>
      </c>
      <c r="BZ2">
        <v>5174</v>
      </c>
      <c r="CA2">
        <v>5175</v>
      </c>
      <c r="CB2">
        <v>5176</v>
      </c>
      <c r="CC2">
        <v>5177</v>
      </c>
      <c r="CD2">
        <v>5178</v>
      </c>
      <c r="CE2">
        <v>5179</v>
      </c>
      <c r="CF2">
        <v>5180</v>
      </c>
      <c r="CG2">
        <v>5181</v>
      </c>
      <c r="CH2">
        <v>5182</v>
      </c>
      <c r="CI2">
        <v>5183</v>
      </c>
      <c r="CJ2">
        <v>5184</v>
      </c>
      <c r="CK2">
        <v>5185</v>
      </c>
      <c r="CL2">
        <v>5186</v>
      </c>
      <c r="CM2">
        <v>5187</v>
      </c>
      <c r="CN2">
        <v>5188</v>
      </c>
      <c r="CO2">
        <v>5189</v>
      </c>
      <c r="CP2">
        <v>5190</v>
      </c>
      <c r="CQ2">
        <v>5191</v>
      </c>
      <c r="CR2">
        <v>5192</v>
      </c>
      <c r="CS2">
        <v>5193</v>
      </c>
      <c r="CT2">
        <v>5194</v>
      </c>
      <c r="CU2">
        <v>5195</v>
      </c>
      <c r="CV2">
        <v>5196</v>
      </c>
      <c r="CW2">
        <v>5197</v>
      </c>
      <c r="CX2">
        <v>5198</v>
      </c>
      <c r="CY2">
        <v>5199</v>
      </c>
    </row>
    <row r="3" spans="1:103" x14ac:dyDescent="0.3">
      <c r="A3">
        <v>333</v>
      </c>
      <c r="D3" cm="1">
        <f t="array" ref="D3">_xlfn.XLOOKUP(D$1,'PY1 Data(H)'!$A$1:$CZ$1,_xlfn.XLOOKUP($A3,'PY1 Data(H)'!$A$1:$A$233,'PY1 Data(H)'!$A$1:$CZ$233))</f>
        <v>116694531</v>
      </c>
      <c r="E3" s="173" cm="1">
        <f t="array" ref="E3">_xlfn.XLOOKUP(E$1,'PY1 Data(H)'!$A$1:$CZ$1,_xlfn.XLOOKUP($A3,'PY1 Data(H)'!$A$1:$A$233,'PY1 Data(H)'!$A$1:$CZ$233))</f>
        <v>27353295</v>
      </c>
      <c r="F3" s="173" cm="1">
        <f t="array" ref="F3">_xlfn.XLOOKUP(F$1,'PY1 Data(H)'!$A$1:$CZ$1,_xlfn.XLOOKUP($A3,'PY1 Data(H)'!$A$1:$A$233,'PY1 Data(H)'!$A$1:$CZ$233))</f>
        <v>12304983</v>
      </c>
      <c r="G3" s="173" cm="1">
        <f t="array" ref="G3">_xlfn.XLOOKUP(G$1,'PY1 Data(H)'!$A$1:$CZ$1,_xlfn.XLOOKUP($A3,'PY1 Data(H)'!$A$1:$A$233,'PY1 Data(H)'!$A$1:$CZ$233))</f>
        <v>0</v>
      </c>
      <c r="H3" s="173" cm="1">
        <f t="array" ref="H3">_xlfn.XLOOKUP(H$1,'PY1 Data(H)'!$A$1:$CZ$1,_xlfn.XLOOKUP($A3,'PY1 Data(H)'!$A$1:$A$233,'PY1 Data(H)'!$A$1:$CZ$233))</f>
        <v>22387168</v>
      </c>
      <c r="I3" s="173" cm="1">
        <f t="array" ref="I3">_xlfn.XLOOKUP(I$1,'PY1 Data(H)'!$A$1:$CZ$1,_xlfn.XLOOKUP($A3,'PY1 Data(H)'!$A$1:$A$233,'PY1 Data(H)'!$A$1:$CZ$233))</f>
        <v>37251545</v>
      </c>
      <c r="J3" s="173" cm="1">
        <f t="array" ref="J3">_xlfn.XLOOKUP(J$1,'PY1 Data(H)'!$A$1:$CZ$1,_xlfn.XLOOKUP($A3,'PY1 Data(H)'!$A$1:$A$233,'PY1 Data(H)'!$A$1:$CZ$233))</f>
        <v>50775819</v>
      </c>
      <c r="K3" s="173" cm="1">
        <f t="array" ref="K3">_xlfn.XLOOKUP(K$1,'PY1 Data(H)'!$A$1:$CZ$1,_xlfn.XLOOKUP($A3,'PY1 Data(H)'!$A$1:$A$233,'PY1 Data(H)'!$A$1:$CZ$233))</f>
        <v>3519794</v>
      </c>
      <c r="L3" s="173" cm="1">
        <f t="array" ref="L3">_xlfn.XLOOKUP(L$1,'PY1 Data(H)'!$A$1:$CZ$1,_xlfn.XLOOKUP($A3,'PY1 Data(H)'!$A$1:$A$233,'PY1 Data(H)'!$A$1:$CZ$233))</f>
        <v>40864391</v>
      </c>
      <c r="M3" s="173" cm="1">
        <f t="array" ref="M3">_xlfn.XLOOKUP(M$1,'PY1 Data(H)'!$A$1:$CZ$1,_xlfn.XLOOKUP($A3,'PY1 Data(H)'!$A$1:$A$233,'PY1 Data(H)'!$A$1:$CZ$233))</f>
        <v>215672215</v>
      </c>
      <c r="N3" s="173" cm="1">
        <f t="array" ref="N3">_xlfn.XLOOKUP(N$1,'PY1 Data(H)'!$A$1:$CZ$1,_xlfn.XLOOKUP($A3,'PY1 Data(H)'!$A$1:$A$233,'PY1 Data(H)'!$A$1:$CZ$233))</f>
        <v>215546808</v>
      </c>
      <c r="O3" s="173" cm="1">
        <f t="array" ref="O3">_xlfn.XLOOKUP(O$1,'PY1 Data(H)'!$A$1:$CZ$1,_xlfn.XLOOKUP($A3,'PY1 Data(H)'!$A$1:$A$233,'PY1 Data(H)'!$A$1:$CZ$233))</f>
        <v>92431565</v>
      </c>
      <c r="P3" s="173" cm="1">
        <f t="array" ref="P3">_xlfn.XLOOKUP(P$1,'PY1 Data(H)'!$A$1:$CZ$1,_xlfn.XLOOKUP($A3,'PY1 Data(H)'!$A$1:$A$233,'PY1 Data(H)'!$A$1:$CZ$233))</f>
        <v>235470718</v>
      </c>
      <c r="Q3" s="173" cm="1">
        <f t="array" ref="Q3">_xlfn.XLOOKUP(Q$1,'PY1 Data(H)'!$A$1:$CZ$1,_xlfn.XLOOKUP($A3,'PY1 Data(H)'!$A$1:$A$233,'PY1 Data(H)'!$A$1:$CZ$233))</f>
        <v>32645710</v>
      </c>
      <c r="R3" s="173" cm="1">
        <f t="array" ref="R3">_xlfn.XLOOKUP(R$1,'PY1 Data(H)'!$A$1:$CZ$1,_xlfn.XLOOKUP($A3,'PY1 Data(H)'!$A$1:$A$233,'PY1 Data(H)'!$A$1:$CZ$233))</f>
        <v>15742300</v>
      </c>
      <c r="S3" s="173" cm="1">
        <f t="array" ref="S3">_xlfn.XLOOKUP(S$1,'PY1 Data(H)'!$A$1:$CZ$1,_xlfn.XLOOKUP($A3,'PY1 Data(H)'!$A$1:$A$233,'PY1 Data(H)'!$A$1:$CZ$233))</f>
        <v>89714122</v>
      </c>
      <c r="T3" s="173" cm="1">
        <f t="array" ref="T3">_xlfn.XLOOKUP(T$1,'PY1 Data(H)'!$A$1:$CZ$1,_xlfn.XLOOKUP($A3,'PY1 Data(H)'!$A$1:$A$233,'PY1 Data(H)'!$A$1:$CZ$233))</f>
        <v>0</v>
      </c>
      <c r="U3" s="173" cm="1">
        <f t="array" ref="U3">_xlfn.XLOOKUP(U$1,'PY1 Data(H)'!$A$1:$CZ$1,_xlfn.XLOOKUP($A3,'PY1 Data(H)'!$A$1:$A$233,'PY1 Data(H)'!$A$1:$CZ$233))</f>
        <v>152880349</v>
      </c>
      <c r="V3" s="173" cm="1">
        <f t="array" ref="V3">_xlfn.XLOOKUP(V$1,'PY1 Data(H)'!$A$1:$CZ$1,_xlfn.XLOOKUP($A3,'PY1 Data(H)'!$A$1:$A$233,'PY1 Data(H)'!$A$1:$CZ$233))</f>
        <v>140871305</v>
      </c>
      <c r="W3" s="173" cm="1">
        <f t="array" ref="W3">_xlfn.XLOOKUP(W$1,'PY1 Data(H)'!$A$1:$CZ$1,_xlfn.XLOOKUP($A3,'PY1 Data(H)'!$A$1:$A$233,'PY1 Data(H)'!$A$1:$CZ$233))</f>
        <v>0</v>
      </c>
      <c r="X3" s="173" cm="1">
        <f t="array" ref="X3">_xlfn.XLOOKUP(X$1,'PY1 Data(H)'!$A$1:$CZ$1,_xlfn.XLOOKUP($A3,'PY1 Data(H)'!$A$1:$A$233,'PY1 Data(H)'!$A$1:$CZ$233))</f>
        <v>13172363</v>
      </c>
      <c r="Y3" s="173" cm="1">
        <f t="array" ref="Y3">_xlfn.XLOOKUP(Y$1,'PY1 Data(H)'!$A$1:$CZ$1,_xlfn.XLOOKUP($A3,'PY1 Data(H)'!$A$1:$A$233,'PY1 Data(H)'!$A$1:$CZ$233))</f>
        <v>9094206</v>
      </c>
      <c r="Z3" s="173" cm="1">
        <f t="array" ref="Z3">_xlfn.XLOOKUP(Z$1,'PY1 Data(H)'!$A$1:$CZ$1,_xlfn.XLOOKUP($A3,'PY1 Data(H)'!$A$1:$A$233,'PY1 Data(H)'!$A$1:$CZ$233))</f>
        <v>70161502</v>
      </c>
      <c r="AA3" s="173" cm="1">
        <f t="array" ref="AA3">_xlfn.XLOOKUP(AA$1,'PY1 Data(H)'!$A$1:$CZ$1,_xlfn.XLOOKUP($A3,'PY1 Data(H)'!$A$1:$A$233,'PY1 Data(H)'!$A$1:$CZ$233))</f>
        <v>0</v>
      </c>
      <c r="AB3" s="173" cm="1">
        <f t="array" ref="AB3">_xlfn.XLOOKUP(AB$1,'PY1 Data(H)'!$A$1:$CZ$1,_xlfn.XLOOKUP($A3,'PY1 Data(H)'!$A$1:$A$233,'PY1 Data(H)'!$A$1:$CZ$233))</f>
        <v>74844078</v>
      </c>
      <c r="AC3" s="173" cm="1">
        <f t="array" ref="AC3">_xlfn.XLOOKUP(AC$1,'PY1 Data(H)'!$A$1:$CZ$1,_xlfn.XLOOKUP($A3,'PY1 Data(H)'!$A$1:$A$233,'PY1 Data(H)'!$A$1:$CZ$233))</f>
        <v>271651449</v>
      </c>
      <c r="AD3" s="173" cm="1">
        <f t="array" ref="AD3">_xlfn.XLOOKUP(AD$1,'PY1 Data(H)'!$A$1:$CZ$1,_xlfn.XLOOKUP($A3,'PY1 Data(H)'!$A$1:$A$233,'PY1 Data(H)'!$A$1:$CZ$233))</f>
        <v>134458249</v>
      </c>
      <c r="AE3" s="173" cm="1">
        <f t="array" ref="AE3">_xlfn.XLOOKUP(AE$1,'PY1 Data(H)'!$A$1:$CZ$1,_xlfn.XLOOKUP($A3,'PY1 Data(H)'!$A$1:$A$233,'PY1 Data(H)'!$A$1:$CZ$233))</f>
        <v>133733656</v>
      </c>
      <c r="AF3" s="173" cm="1">
        <f t="array" ref="AF3">_xlfn.XLOOKUP(AF$1,'PY1 Data(H)'!$A$1:$CZ$1,_xlfn.XLOOKUP($A3,'PY1 Data(H)'!$A$1:$A$233,'PY1 Data(H)'!$A$1:$CZ$233))</f>
        <v>153397037</v>
      </c>
      <c r="AG3" s="173" cm="1">
        <f t="array" ref="AG3">_xlfn.XLOOKUP(AG$1,'PY1 Data(H)'!$A$1:$CZ$1,_xlfn.XLOOKUP($A3,'PY1 Data(H)'!$A$1:$A$233,'PY1 Data(H)'!$A$1:$CZ$233))</f>
        <v>19841323</v>
      </c>
      <c r="AH3" s="173" cm="1">
        <f t="array" ref="AH3">_xlfn.XLOOKUP(AH$1,'PY1 Data(H)'!$A$1:$CZ$1,_xlfn.XLOOKUP($A3,'PY1 Data(H)'!$A$1:$A$233,'PY1 Data(H)'!$A$1:$CZ$233))</f>
        <v>86189660</v>
      </c>
      <c r="AI3" s="173" cm="1">
        <f t="array" ref="AI3">_xlfn.XLOOKUP(AI$1,'PY1 Data(H)'!$A$1:$CZ$1,_xlfn.XLOOKUP($A3,'PY1 Data(H)'!$A$1:$A$233,'PY1 Data(H)'!$A$1:$CZ$233))</f>
        <v>357674865</v>
      </c>
      <c r="AJ3" s="173" cm="1">
        <f t="array" ref="AJ3">_xlfn.XLOOKUP(AJ$1,'PY1 Data(H)'!$A$1:$CZ$1,_xlfn.XLOOKUP($A3,'PY1 Data(H)'!$A$1:$A$233,'PY1 Data(H)'!$A$1:$CZ$233))</f>
        <v>25836053</v>
      </c>
      <c r="AK3" s="173" cm="1">
        <f t="array" ref="AK3">_xlfn.XLOOKUP(AK$1,'PY1 Data(H)'!$A$1:$CZ$1,_xlfn.XLOOKUP($A3,'PY1 Data(H)'!$A$1:$A$233,'PY1 Data(H)'!$A$1:$CZ$233))</f>
        <v>261686225</v>
      </c>
      <c r="AL3" s="173" cm="1">
        <f t="array" ref="AL3">_xlfn.XLOOKUP(AL$1,'PY1 Data(H)'!$A$1:$CZ$1,_xlfn.XLOOKUP($A3,'PY1 Data(H)'!$A$1:$A$233,'PY1 Data(H)'!$A$1:$CZ$233))</f>
        <v>47587484</v>
      </c>
      <c r="AM3" s="173" cm="1">
        <f t="array" ref="AM3">_xlfn.XLOOKUP(AM$1,'PY1 Data(H)'!$A$1:$CZ$1,_xlfn.XLOOKUP($A3,'PY1 Data(H)'!$A$1:$A$233,'PY1 Data(H)'!$A$1:$CZ$233))</f>
        <v>203835656</v>
      </c>
      <c r="AN3" s="173" cm="1">
        <f t="array" ref="AN3">_xlfn.XLOOKUP(AN$1,'PY1 Data(H)'!$A$1:$CZ$1,_xlfn.XLOOKUP($A3,'PY1 Data(H)'!$A$1:$A$233,'PY1 Data(H)'!$A$1:$CZ$233))</f>
        <v>8555584</v>
      </c>
      <c r="AO3" s="173" cm="1">
        <f t="array" ref="AO3">_xlfn.XLOOKUP(AO$1,'PY1 Data(H)'!$A$1:$CZ$1,_xlfn.XLOOKUP($A3,'PY1 Data(H)'!$A$1:$A$233,'PY1 Data(H)'!$A$1:$CZ$233))</f>
        <v>8731630</v>
      </c>
      <c r="AP3" s="173" cm="1">
        <f t="array" ref="AP3">_xlfn.XLOOKUP(AP$1,'PY1 Data(H)'!$A$1:$CZ$1,_xlfn.XLOOKUP($A3,'PY1 Data(H)'!$A$1:$A$233,'PY1 Data(H)'!$A$1:$CZ$233))</f>
        <v>44431937</v>
      </c>
      <c r="AQ3" s="173" cm="1">
        <f t="array" ref="AQ3">_xlfn.XLOOKUP(AQ$1,'PY1 Data(H)'!$A$1:$CZ$1,_xlfn.XLOOKUP($A3,'PY1 Data(H)'!$A$1:$A$233,'PY1 Data(H)'!$A$1:$CZ$233))</f>
        <v>14230678</v>
      </c>
      <c r="AR3" s="173" cm="1">
        <f t="array" ref="AR3">_xlfn.XLOOKUP(AR$1,'PY1 Data(H)'!$A$1:$CZ$1,_xlfn.XLOOKUP($A3,'PY1 Data(H)'!$A$1:$A$233,'PY1 Data(H)'!$A$1:$CZ$233))</f>
        <v>528143617</v>
      </c>
      <c r="AS3" s="173" cm="1">
        <f t="array" ref="AS3">_xlfn.XLOOKUP(AS$1,'PY1 Data(H)'!$A$1:$CZ$1,_xlfn.XLOOKUP($A3,'PY1 Data(H)'!$A$1:$A$233,'PY1 Data(H)'!$A$1:$CZ$233))</f>
        <v>57778270</v>
      </c>
      <c r="AT3" s="173" cm="1">
        <f t="array" ref="AT3">_xlfn.XLOOKUP(AT$1,'PY1 Data(H)'!$A$1:$CZ$1,_xlfn.XLOOKUP($A3,'PY1 Data(H)'!$A$1:$A$233,'PY1 Data(H)'!$A$1:$CZ$233))</f>
        <v>120029974</v>
      </c>
      <c r="AU3" s="173" cm="1">
        <f t="array" ref="AU3">_xlfn.XLOOKUP(AU$1,'PY1 Data(H)'!$A$1:$CZ$1,_xlfn.XLOOKUP($A3,'PY1 Data(H)'!$A$1:$A$233,'PY1 Data(H)'!$A$1:$CZ$233))</f>
        <v>70393531</v>
      </c>
      <c r="AV3" s="173" cm="1">
        <f t="array" ref="AV3">_xlfn.XLOOKUP(AV$1,'PY1 Data(H)'!$A$1:$CZ$1,_xlfn.XLOOKUP($A3,'PY1 Data(H)'!$A$1:$A$233,'PY1 Data(H)'!$A$1:$CZ$233))</f>
        <v>100337789</v>
      </c>
      <c r="AW3" s="173" cm="1">
        <f t="array" ref="AW3">_xlfn.XLOOKUP(AW$1,'PY1 Data(H)'!$A$1:$CZ$1,_xlfn.XLOOKUP($A3,'PY1 Data(H)'!$A$1:$A$233,'PY1 Data(H)'!$A$1:$CZ$233))</f>
        <v>0</v>
      </c>
      <c r="AX3" s="173" cm="1">
        <f t="array" ref="AX3">_xlfn.XLOOKUP(AX$1,'PY1 Data(H)'!$A$1:$CZ$1,_xlfn.XLOOKUP($A3,'PY1 Data(H)'!$A$1:$A$233,'PY1 Data(H)'!$A$1:$CZ$233))</f>
        <v>46778474</v>
      </c>
      <c r="AY3" s="173" cm="1">
        <f t="array" ref="AY3">_xlfn.XLOOKUP(AY$1,'PY1 Data(H)'!$A$1:$CZ$1,_xlfn.XLOOKUP($A3,'PY1 Data(H)'!$A$1:$A$233,'PY1 Data(H)'!$A$1:$CZ$233))</f>
        <v>5707893</v>
      </c>
      <c r="AZ3" s="173" cm="1">
        <f t="array" ref="AZ3">_xlfn.XLOOKUP(AZ$1,'PY1 Data(H)'!$A$1:$CZ$1,_xlfn.XLOOKUP($A3,'PY1 Data(H)'!$A$1:$A$233,'PY1 Data(H)'!$A$1:$CZ$233))</f>
        <v>183407267</v>
      </c>
      <c r="BA3" s="173" cm="1">
        <f t="array" ref="BA3">_xlfn.XLOOKUP(BA$1,'PY1 Data(H)'!$A$1:$CZ$1,_xlfn.XLOOKUP($A3,'PY1 Data(H)'!$A$1:$A$233,'PY1 Data(H)'!$A$1:$CZ$233))</f>
        <v>48099417</v>
      </c>
      <c r="BB3" s="173" cm="1">
        <f t="array" ref="BB3">_xlfn.XLOOKUP(BB$1,'PY1 Data(H)'!$A$1:$CZ$1,_xlfn.XLOOKUP($A3,'PY1 Data(H)'!$A$1:$A$233,'PY1 Data(H)'!$A$1:$CZ$233))</f>
        <v>197548029</v>
      </c>
      <c r="BC3" s="173" cm="1">
        <f t="array" ref="BC3">_xlfn.XLOOKUP(BC$1,'PY1 Data(H)'!$A$1:$CZ$1,_xlfn.XLOOKUP($A3,'PY1 Data(H)'!$A$1:$A$233,'PY1 Data(H)'!$A$1:$CZ$233))</f>
        <v>6081098</v>
      </c>
      <c r="BD3" s="173" cm="1">
        <f t="array" ref="BD3">_xlfn.XLOOKUP(BD$1,'PY1 Data(H)'!$A$1:$CZ$1,_xlfn.XLOOKUP($A3,'PY1 Data(H)'!$A$1:$A$233,'PY1 Data(H)'!$A$1:$CZ$233))</f>
        <v>37186057</v>
      </c>
      <c r="BE3" s="173" cm="1">
        <f t="array" ref="BE3">_xlfn.XLOOKUP(BE$1,'PY1 Data(H)'!$A$1:$CZ$1,_xlfn.XLOOKUP($A3,'PY1 Data(H)'!$A$1:$A$233,'PY1 Data(H)'!$A$1:$CZ$233))</f>
        <v>41872584</v>
      </c>
      <c r="BF3" s="173" cm="1">
        <f t="array" ref="BF3">_xlfn.XLOOKUP(BF$1,'PY1 Data(H)'!$A$1:$CZ$1,_xlfn.XLOOKUP($A3,'PY1 Data(H)'!$A$1:$A$233,'PY1 Data(H)'!$A$1:$CZ$233))</f>
        <v>78869044</v>
      </c>
      <c r="BG3" s="173" cm="1">
        <f t="array" ref="BG3">_xlfn.XLOOKUP(BG$1,'PY1 Data(H)'!$A$1:$CZ$1,_xlfn.XLOOKUP($A3,'PY1 Data(H)'!$A$1:$A$233,'PY1 Data(H)'!$A$1:$CZ$233))</f>
        <v>52021706</v>
      </c>
      <c r="BH3" s="173" cm="1">
        <f t="array" ref="BH3">_xlfn.XLOOKUP(BH$1,'PY1 Data(H)'!$A$1:$CZ$1,_xlfn.XLOOKUP($A3,'PY1 Data(H)'!$A$1:$A$233,'PY1 Data(H)'!$A$1:$CZ$233))</f>
        <v>19088354</v>
      </c>
      <c r="BI3" s="173" cm="1">
        <f t="array" ref="BI3">_xlfn.XLOOKUP(BI$1,'PY1 Data(H)'!$A$1:$CZ$1,_xlfn.XLOOKUP($A3,'PY1 Data(H)'!$A$1:$A$233,'PY1 Data(H)'!$A$1:$CZ$233))</f>
        <v>26231873</v>
      </c>
      <c r="BJ3" s="173" cm="1">
        <f t="array" ref="BJ3">_xlfn.XLOOKUP(BJ$1,'PY1 Data(H)'!$A$1:$CZ$1,_xlfn.XLOOKUP($A3,'PY1 Data(H)'!$A$1:$A$233,'PY1 Data(H)'!$A$1:$CZ$233))</f>
        <v>28616016</v>
      </c>
      <c r="BK3" s="173" cm="1">
        <f t="array" ref="BK3">_xlfn.XLOOKUP(BK$1,'PY1 Data(H)'!$A$1:$CZ$1,_xlfn.XLOOKUP($A3,'PY1 Data(H)'!$A$1:$A$233,'PY1 Data(H)'!$A$1:$CZ$233))</f>
        <v>1365148178</v>
      </c>
      <c r="BL3" s="173" cm="1">
        <f t="array" ref="BL3">_xlfn.XLOOKUP(BL$1,'PY1 Data(H)'!$A$1:$CZ$1,_xlfn.XLOOKUP($A3,'PY1 Data(H)'!$A$1:$A$233,'PY1 Data(H)'!$A$1:$CZ$233))</f>
        <v>9160879</v>
      </c>
      <c r="BM3" s="173" cm="1">
        <f t="array" ref="BM3">_xlfn.XLOOKUP(BM$1,'PY1 Data(H)'!$A$1:$CZ$1,_xlfn.XLOOKUP($A3,'PY1 Data(H)'!$A$1:$A$233,'PY1 Data(H)'!$A$1:$CZ$233))</f>
        <v>54780162</v>
      </c>
      <c r="BN3" s="173" cm="1">
        <f t="array" ref="BN3">_xlfn.XLOOKUP(BN$1,'PY1 Data(H)'!$A$1:$CZ$1,_xlfn.XLOOKUP($A3,'PY1 Data(H)'!$A$1:$A$233,'PY1 Data(H)'!$A$1:$CZ$233))</f>
        <v>113803854</v>
      </c>
      <c r="BO3" s="173" cm="1">
        <f t="array" ref="BO3">_xlfn.XLOOKUP(BO$1,'PY1 Data(H)'!$A$1:$CZ$1,_xlfn.XLOOKUP($A3,'PY1 Data(H)'!$A$1:$A$233,'PY1 Data(H)'!$A$1:$CZ$233))</f>
        <v>64350953</v>
      </c>
      <c r="BP3" s="173" cm="1">
        <f t="array" ref="BP3">_xlfn.XLOOKUP(BP$1,'PY1 Data(H)'!$A$1:$CZ$1,_xlfn.XLOOKUP($A3,'PY1 Data(H)'!$A$1:$A$233,'PY1 Data(H)'!$A$1:$CZ$233))</f>
        <v>205778851</v>
      </c>
      <c r="BQ3" s="173" cm="1">
        <f t="array" ref="BQ3">_xlfn.XLOOKUP(BQ$1,'PY1 Data(H)'!$A$1:$CZ$1,_xlfn.XLOOKUP($A3,'PY1 Data(H)'!$A$1:$A$233,'PY1 Data(H)'!$A$1:$CZ$233))</f>
        <v>0</v>
      </c>
      <c r="BR3" s="173" cm="1">
        <f t="array" ref="BR3">_xlfn.XLOOKUP(BR$1,'PY1 Data(H)'!$A$1:$CZ$1,_xlfn.XLOOKUP($A3,'PY1 Data(H)'!$A$1:$A$233,'PY1 Data(H)'!$A$1:$CZ$233))</f>
        <v>137107016</v>
      </c>
      <c r="BS3" s="173" cm="1">
        <f t="array" ref="BS3">_xlfn.XLOOKUP(BS$1,'PY1 Data(H)'!$A$1:$CZ$1,_xlfn.XLOOKUP($A3,'PY1 Data(H)'!$A$1:$A$233,'PY1 Data(H)'!$A$1:$CZ$233))</f>
        <v>109898003</v>
      </c>
      <c r="BT3" s="173" cm="1">
        <f t="array" ref="BT3">_xlfn.XLOOKUP(BT$1,'PY1 Data(H)'!$A$1:$CZ$1,_xlfn.XLOOKUP($A3,'PY1 Data(H)'!$A$1:$A$233,'PY1 Data(H)'!$A$1:$CZ$233))</f>
        <v>12135837</v>
      </c>
      <c r="BU3" s="173" cm="1">
        <f t="array" ref="BU3">_xlfn.XLOOKUP(BU$1,'PY1 Data(H)'!$A$1:$CZ$1,_xlfn.XLOOKUP($A3,'PY1 Data(H)'!$A$1:$A$233,'PY1 Data(H)'!$A$1:$CZ$233))</f>
        <v>30418782</v>
      </c>
      <c r="BV3" s="173" cm="1">
        <f t="array" ref="BV3">_xlfn.XLOOKUP(BV$1,'PY1 Data(H)'!$A$1:$CZ$1,_xlfn.XLOOKUP($A3,'PY1 Data(H)'!$A$1:$A$233,'PY1 Data(H)'!$A$1:$CZ$233))</f>
        <v>67786220</v>
      </c>
      <c r="BW3" s="173" cm="1">
        <f t="array" ref="BW3">_xlfn.XLOOKUP(BW$1,'PY1 Data(H)'!$A$1:$CZ$1,_xlfn.XLOOKUP($A3,'PY1 Data(H)'!$A$1:$A$233,'PY1 Data(H)'!$A$1:$CZ$233))</f>
        <v>9148441</v>
      </c>
      <c r="BX3" s="173" cm="1">
        <f t="array" ref="BX3">_xlfn.XLOOKUP(BX$1,'PY1 Data(H)'!$A$1:$CZ$1,_xlfn.XLOOKUP($A3,'PY1 Data(H)'!$A$1:$A$233,'PY1 Data(H)'!$A$1:$CZ$233))</f>
        <v>34279562</v>
      </c>
      <c r="BY3" s="173" cm="1">
        <f t="array" ref="BY3">_xlfn.XLOOKUP(BY$1,'PY1 Data(H)'!$A$1:$CZ$1,_xlfn.XLOOKUP($A3,'PY1 Data(H)'!$A$1:$A$233,'PY1 Data(H)'!$A$1:$CZ$233))</f>
        <v>108313985</v>
      </c>
      <c r="BZ3" s="173" cm="1">
        <f t="array" ref="BZ3">_xlfn.XLOOKUP(BZ$1,'PY1 Data(H)'!$A$1:$CZ$1,_xlfn.XLOOKUP($A3,'PY1 Data(H)'!$A$1:$A$233,'PY1 Data(H)'!$A$1:$CZ$233))</f>
        <v>19890525</v>
      </c>
      <c r="CA3" s="173" cm="1">
        <f t="array" ref="CA3">_xlfn.XLOOKUP(CA$1,'PY1 Data(H)'!$A$1:$CZ$1,_xlfn.XLOOKUP($A3,'PY1 Data(H)'!$A$1:$A$233,'PY1 Data(H)'!$A$1:$CZ$233))</f>
        <v>139040152</v>
      </c>
      <c r="CB3" s="173" cm="1">
        <f t="array" ref="CB3">_xlfn.XLOOKUP(CB$1,'PY1 Data(H)'!$A$1:$CZ$1,_xlfn.XLOOKUP($A3,'PY1 Data(H)'!$A$1:$A$233,'PY1 Data(H)'!$A$1:$CZ$233))</f>
        <v>20713815</v>
      </c>
      <c r="CC3" s="173" cm="1">
        <f t="array" ref="CC3">_xlfn.XLOOKUP(CC$1,'PY1 Data(H)'!$A$1:$CZ$1,_xlfn.XLOOKUP($A3,'PY1 Data(H)'!$A$1:$A$233,'PY1 Data(H)'!$A$1:$CZ$233))</f>
        <v>55751293</v>
      </c>
      <c r="CD3" s="173" cm="1">
        <f t="array" ref="CD3">_xlfn.XLOOKUP(CD$1,'PY1 Data(H)'!$A$1:$CZ$1,_xlfn.XLOOKUP($A3,'PY1 Data(H)'!$A$1:$A$233,'PY1 Data(H)'!$A$1:$CZ$233))</f>
        <v>54488559</v>
      </c>
      <c r="CE3" s="173" cm="1">
        <f t="array" ref="CE3">_xlfn.XLOOKUP(CE$1,'PY1 Data(H)'!$A$1:$CZ$1,_xlfn.XLOOKUP($A3,'PY1 Data(H)'!$A$1:$A$233,'PY1 Data(H)'!$A$1:$CZ$233))</f>
        <v>95833614</v>
      </c>
      <c r="CF3" s="173" cm="1">
        <f t="array" ref="CF3">_xlfn.XLOOKUP(CF$1,'PY1 Data(H)'!$A$1:$CZ$1,_xlfn.XLOOKUP($A3,'PY1 Data(H)'!$A$1:$A$233,'PY1 Data(H)'!$A$1:$CZ$233))</f>
        <v>66216505</v>
      </c>
      <c r="CG3" s="173" cm="1">
        <f t="array" ref="CG3">_xlfn.XLOOKUP(CG$1,'PY1 Data(H)'!$A$1:$CZ$1,_xlfn.XLOOKUP($A3,'PY1 Data(H)'!$A$1:$A$233,'PY1 Data(H)'!$A$1:$CZ$233))</f>
        <v>36191375</v>
      </c>
      <c r="CH3" s="173" cm="1">
        <f t="array" ref="CH3">_xlfn.XLOOKUP(CH$1,'PY1 Data(H)'!$A$1:$CZ$1,_xlfn.XLOOKUP($A3,'PY1 Data(H)'!$A$1:$A$233,'PY1 Data(H)'!$A$1:$CZ$233))</f>
        <v>15752633</v>
      </c>
      <c r="CI3" s="173" cm="1">
        <f t="array" ref="CI3">_xlfn.XLOOKUP(CI$1,'PY1 Data(H)'!$A$1:$CZ$1,_xlfn.XLOOKUP($A3,'PY1 Data(H)'!$A$1:$A$233,'PY1 Data(H)'!$A$1:$CZ$233))</f>
        <v>49090753</v>
      </c>
      <c r="CJ3" s="173" cm="1">
        <f t="array" ref="CJ3">_xlfn.XLOOKUP(CJ$1,'PY1 Data(H)'!$A$1:$CZ$1,_xlfn.XLOOKUP($A3,'PY1 Data(H)'!$A$1:$A$233,'PY1 Data(H)'!$A$1:$CZ$233))</f>
        <v>19965102</v>
      </c>
      <c r="CK3" s="173" cm="1">
        <f t="array" ref="CK3">_xlfn.XLOOKUP(CK$1,'PY1 Data(H)'!$A$1:$CZ$1,_xlfn.XLOOKUP($A3,'PY1 Data(H)'!$A$1:$A$233,'PY1 Data(H)'!$A$1:$CZ$233))</f>
        <v>52942338</v>
      </c>
      <c r="CL3" s="173" cm="1">
        <f t="array" ref="CL3">_xlfn.XLOOKUP(CL$1,'PY1 Data(H)'!$A$1:$CZ$1,_xlfn.XLOOKUP($A3,'PY1 Data(H)'!$A$1:$A$233,'PY1 Data(H)'!$A$1:$CZ$233))</f>
        <v>10918773</v>
      </c>
      <c r="CM3" s="173" cm="1">
        <f t="array" ref="CM3">_xlfn.XLOOKUP(CM$1,'PY1 Data(H)'!$A$1:$CZ$1,_xlfn.XLOOKUP($A3,'PY1 Data(H)'!$A$1:$A$233,'PY1 Data(H)'!$A$1:$CZ$233))</f>
        <v>53431719</v>
      </c>
      <c r="CN3" s="173" cm="1">
        <f t="array" ref="CN3">_xlfn.XLOOKUP(CN$1,'PY1 Data(H)'!$A$1:$CZ$1,_xlfn.XLOOKUP($A3,'PY1 Data(H)'!$A$1:$A$233,'PY1 Data(H)'!$A$1:$CZ$233))</f>
        <v>1427813</v>
      </c>
      <c r="CO3" s="173" cm="1">
        <f t="array" ref="CO3">_xlfn.XLOOKUP(CO$1,'PY1 Data(H)'!$A$1:$CZ$1,_xlfn.XLOOKUP($A3,'PY1 Data(H)'!$A$1:$A$233,'PY1 Data(H)'!$A$1:$CZ$233))</f>
        <v>146648679</v>
      </c>
      <c r="CP3" s="173" cm="1">
        <f t="array" ref="CP3">_xlfn.XLOOKUP(CP$1,'PY1 Data(H)'!$A$1:$CZ$1,_xlfn.XLOOKUP($A3,'PY1 Data(H)'!$A$1:$A$233,'PY1 Data(H)'!$A$1:$CZ$233))</f>
        <v>30199156</v>
      </c>
      <c r="CQ3" s="173" cm="1">
        <f t="array" ref="CQ3">_xlfn.XLOOKUP(CQ$1,'PY1 Data(H)'!$A$1:$CZ$1,_xlfn.XLOOKUP($A3,'PY1 Data(H)'!$A$1:$A$233,'PY1 Data(H)'!$A$1:$CZ$233))</f>
        <v>1230103342</v>
      </c>
      <c r="CR3" s="173" cm="1">
        <f t="array" ref="CR3">_xlfn.XLOOKUP(CR$1,'PY1 Data(H)'!$A$1:$CZ$1,_xlfn.XLOOKUP($A3,'PY1 Data(H)'!$A$1:$A$233,'PY1 Data(H)'!$A$1:$CZ$233))</f>
        <v>19797224</v>
      </c>
      <c r="CS3" s="173" cm="1">
        <f t="array" ref="CS3">_xlfn.XLOOKUP(CS$1,'PY1 Data(H)'!$A$1:$CZ$1,_xlfn.XLOOKUP($A3,'PY1 Data(H)'!$A$1:$A$233,'PY1 Data(H)'!$A$1:$CZ$233))</f>
        <v>14164002</v>
      </c>
      <c r="CT3" s="173" cm="1">
        <f t="array" ref="CT3">_xlfn.XLOOKUP(CT$1,'PY1 Data(H)'!$A$1:$CZ$1,_xlfn.XLOOKUP($A3,'PY1 Data(H)'!$A$1:$A$233,'PY1 Data(H)'!$A$1:$CZ$233))</f>
        <v>80858908</v>
      </c>
      <c r="CU3" s="173" cm="1">
        <f t="array" ref="CU3">_xlfn.XLOOKUP(CU$1,'PY1 Data(H)'!$A$1:$CZ$1,_xlfn.XLOOKUP($A3,'PY1 Data(H)'!$A$1:$A$233,'PY1 Data(H)'!$A$1:$CZ$233))</f>
        <v>82882072</v>
      </c>
      <c r="CV3" s="173" cm="1">
        <f t="array" ref="CV3">_xlfn.XLOOKUP(CV$1,'PY1 Data(H)'!$A$1:$CZ$1,_xlfn.XLOOKUP($A3,'PY1 Data(H)'!$A$1:$A$233,'PY1 Data(H)'!$A$1:$CZ$233))</f>
        <v>43693262</v>
      </c>
      <c r="CW3" s="173" cm="1">
        <f t="array" ref="CW3">_xlfn.XLOOKUP(CW$1,'PY1 Data(H)'!$A$1:$CZ$1,_xlfn.XLOOKUP($A3,'PY1 Data(H)'!$A$1:$A$233,'PY1 Data(H)'!$A$1:$CZ$233))</f>
        <v>60212646</v>
      </c>
      <c r="CX3" s="173" cm="1">
        <f t="array" ref="CX3">_xlfn.XLOOKUP(CX$1,'PY1 Data(H)'!$A$1:$CZ$1,_xlfn.XLOOKUP($A3,'PY1 Data(H)'!$A$1:$A$233,'PY1 Data(H)'!$A$1:$CZ$233))</f>
        <v>29088898</v>
      </c>
      <c r="CY3" s="173" cm="1">
        <f t="array" ref="CY3">_xlfn.XLOOKUP(CY$1,'PY1 Data(H)'!$A$1:$CZ$1,_xlfn.XLOOKUP($A3,'PY1 Data(H)'!$A$1:$A$233,'PY1 Data(H)'!$A$1:$CZ$233))</f>
        <v>18188883</v>
      </c>
    </row>
    <row r="4" spans="1:103" x14ac:dyDescent="0.3">
      <c r="A4">
        <v>500</v>
      </c>
      <c r="D4" s="173" cm="1">
        <f t="array" ref="D4">_xlfn.XLOOKUP(D$1,'PY1 Data(H)'!$A$1:$CZ$1,_xlfn.XLOOKUP($A4,'PY1 Data(H)'!$A$1:$A$233,'PY1 Data(H)'!$A$1:$CZ$233))</f>
        <v>126750814</v>
      </c>
      <c r="E4" s="173" cm="1">
        <f t="array" ref="E4">_xlfn.XLOOKUP(E$1,'PY1 Data(H)'!$A$1:$CZ$1,_xlfn.XLOOKUP($A4,'PY1 Data(H)'!$A$1:$A$233,'PY1 Data(H)'!$A$1:$CZ$233))</f>
        <v>4933688</v>
      </c>
      <c r="F4" s="173" cm="1">
        <f t="array" ref="F4">_xlfn.XLOOKUP(F$1,'PY1 Data(H)'!$A$1:$CZ$1,_xlfn.XLOOKUP($A4,'PY1 Data(H)'!$A$1:$A$233,'PY1 Data(H)'!$A$1:$CZ$233))</f>
        <v>174234</v>
      </c>
      <c r="G4" s="173" cm="1">
        <f t="array" ref="G4">_xlfn.XLOOKUP(G$1,'PY1 Data(H)'!$A$1:$CZ$1,_xlfn.XLOOKUP($A4,'PY1 Data(H)'!$A$1:$A$233,'PY1 Data(H)'!$A$1:$CZ$233))</f>
        <v>0</v>
      </c>
      <c r="H4" s="173" cm="1">
        <f t="array" ref="H4">_xlfn.XLOOKUP(H$1,'PY1 Data(H)'!$A$1:$CZ$1,_xlfn.XLOOKUP($A4,'PY1 Data(H)'!$A$1:$A$233,'PY1 Data(H)'!$A$1:$CZ$233))</f>
        <v>11640959</v>
      </c>
      <c r="I4" s="173" cm="1">
        <f t="array" ref="I4">_xlfn.XLOOKUP(I$1,'PY1 Data(H)'!$A$1:$CZ$1,_xlfn.XLOOKUP($A4,'PY1 Data(H)'!$A$1:$A$233,'PY1 Data(H)'!$A$1:$CZ$233))</f>
        <v>3690</v>
      </c>
      <c r="J4" s="173" cm="1">
        <f t="array" ref="J4">_xlfn.XLOOKUP(J$1,'PY1 Data(H)'!$A$1:$CZ$1,_xlfn.XLOOKUP($A4,'PY1 Data(H)'!$A$1:$A$233,'PY1 Data(H)'!$A$1:$CZ$233))</f>
        <v>2110277</v>
      </c>
      <c r="K4" s="173" cm="1">
        <f t="array" ref="K4">_xlfn.XLOOKUP(K$1,'PY1 Data(H)'!$A$1:$CZ$1,_xlfn.XLOOKUP($A4,'PY1 Data(H)'!$A$1:$A$233,'PY1 Data(H)'!$A$1:$CZ$233))</f>
        <v>593210</v>
      </c>
      <c r="L4" s="173" cm="1">
        <f t="array" ref="L4">_xlfn.XLOOKUP(L$1,'PY1 Data(H)'!$A$1:$CZ$1,_xlfn.XLOOKUP($A4,'PY1 Data(H)'!$A$1:$A$233,'PY1 Data(H)'!$A$1:$CZ$233))</f>
        <v>3798185</v>
      </c>
      <c r="M4" s="173" cm="1">
        <f t="array" ref="M4">_xlfn.XLOOKUP(M$1,'PY1 Data(H)'!$A$1:$CZ$1,_xlfn.XLOOKUP($A4,'PY1 Data(H)'!$A$1:$A$233,'PY1 Data(H)'!$A$1:$CZ$233))</f>
        <v>30955562</v>
      </c>
      <c r="N4" s="173" cm="1">
        <f t="array" ref="N4">_xlfn.XLOOKUP(N$1,'PY1 Data(H)'!$A$1:$CZ$1,_xlfn.XLOOKUP($A4,'PY1 Data(H)'!$A$1:$A$233,'PY1 Data(H)'!$A$1:$CZ$233))</f>
        <v>76542809</v>
      </c>
      <c r="O4" s="173" cm="1">
        <f t="array" ref="O4">_xlfn.XLOOKUP(O$1,'PY1 Data(H)'!$A$1:$CZ$1,_xlfn.XLOOKUP($A4,'PY1 Data(H)'!$A$1:$A$233,'PY1 Data(H)'!$A$1:$CZ$233))</f>
        <v>117512</v>
      </c>
      <c r="P4" s="173" cm="1">
        <f t="array" ref="P4">_xlfn.XLOOKUP(P$1,'PY1 Data(H)'!$A$1:$CZ$1,_xlfn.XLOOKUP($A4,'PY1 Data(H)'!$A$1:$A$233,'PY1 Data(H)'!$A$1:$CZ$233))</f>
        <v>39719681</v>
      </c>
      <c r="Q4" s="173" cm="1">
        <f t="array" ref="Q4">_xlfn.XLOOKUP(Q$1,'PY1 Data(H)'!$A$1:$CZ$1,_xlfn.XLOOKUP($A4,'PY1 Data(H)'!$A$1:$A$233,'PY1 Data(H)'!$A$1:$CZ$233))</f>
        <v>27356077</v>
      </c>
      <c r="R4" s="173" cm="1">
        <f t="array" ref="R4">_xlfn.XLOOKUP(R$1,'PY1 Data(H)'!$A$1:$CZ$1,_xlfn.XLOOKUP($A4,'PY1 Data(H)'!$A$1:$A$233,'PY1 Data(H)'!$A$1:$CZ$233))</f>
        <v>5975578</v>
      </c>
      <c r="S4" s="173" cm="1">
        <f t="array" ref="S4">_xlfn.XLOOKUP(S$1,'PY1 Data(H)'!$A$1:$CZ$1,_xlfn.XLOOKUP($A4,'PY1 Data(H)'!$A$1:$A$233,'PY1 Data(H)'!$A$1:$CZ$233))</f>
        <v>16226142</v>
      </c>
      <c r="T4" s="173" cm="1">
        <f t="array" ref="T4">_xlfn.XLOOKUP(T$1,'PY1 Data(H)'!$A$1:$CZ$1,_xlfn.XLOOKUP($A4,'PY1 Data(H)'!$A$1:$A$233,'PY1 Data(H)'!$A$1:$CZ$233))</f>
        <v>0</v>
      </c>
      <c r="U4" s="173" cm="1">
        <f t="array" ref="U4">_xlfn.XLOOKUP(U$1,'PY1 Data(H)'!$A$1:$CZ$1,_xlfn.XLOOKUP($A4,'PY1 Data(H)'!$A$1:$A$233,'PY1 Data(H)'!$A$1:$CZ$233))</f>
        <v>43658503</v>
      </c>
      <c r="V4" s="173" cm="1">
        <f t="array" ref="V4">_xlfn.XLOOKUP(V$1,'PY1 Data(H)'!$A$1:$CZ$1,_xlfn.XLOOKUP($A4,'PY1 Data(H)'!$A$1:$A$233,'PY1 Data(H)'!$A$1:$CZ$233))</f>
        <v>35357156</v>
      </c>
      <c r="W4" s="173" cm="1">
        <f t="array" ref="W4">_xlfn.XLOOKUP(W$1,'PY1 Data(H)'!$A$1:$CZ$1,_xlfn.XLOOKUP($A4,'PY1 Data(H)'!$A$1:$A$233,'PY1 Data(H)'!$A$1:$CZ$233))</f>
        <v>0</v>
      </c>
      <c r="X4" s="173" cm="1">
        <f t="array" ref="X4">_xlfn.XLOOKUP(X$1,'PY1 Data(H)'!$A$1:$CZ$1,_xlfn.XLOOKUP($A4,'PY1 Data(H)'!$A$1:$A$233,'PY1 Data(H)'!$A$1:$CZ$233))</f>
        <v>4757881</v>
      </c>
      <c r="Y4" s="173" cm="1">
        <f t="array" ref="Y4">_xlfn.XLOOKUP(Y$1,'PY1 Data(H)'!$A$1:$CZ$1,_xlfn.XLOOKUP($A4,'PY1 Data(H)'!$A$1:$A$233,'PY1 Data(H)'!$A$1:$CZ$233))</f>
        <v>3506911</v>
      </c>
      <c r="Z4" s="173" cm="1">
        <f t="array" ref="Z4">_xlfn.XLOOKUP(Z$1,'PY1 Data(H)'!$A$1:$CZ$1,_xlfn.XLOOKUP($A4,'PY1 Data(H)'!$A$1:$A$233,'PY1 Data(H)'!$A$1:$CZ$233))</f>
        <v>72354593</v>
      </c>
      <c r="AA4" s="173" cm="1">
        <f t="array" ref="AA4">_xlfn.XLOOKUP(AA$1,'PY1 Data(H)'!$A$1:$CZ$1,_xlfn.XLOOKUP($A4,'PY1 Data(H)'!$A$1:$A$233,'PY1 Data(H)'!$A$1:$CZ$233))</f>
        <v>0</v>
      </c>
      <c r="AB4" s="173" cm="1">
        <f t="array" ref="AB4">_xlfn.XLOOKUP(AB$1,'PY1 Data(H)'!$A$1:$CZ$1,_xlfn.XLOOKUP($A4,'PY1 Data(H)'!$A$1:$A$233,'PY1 Data(H)'!$A$1:$CZ$233))</f>
        <v>24649798</v>
      </c>
      <c r="AC4" s="173" cm="1">
        <f t="array" ref="AC4">_xlfn.XLOOKUP(AC$1,'PY1 Data(H)'!$A$1:$CZ$1,_xlfn.XLOOKUP($A4,'PY1 Data(H)'!$A$1:$A$233,'PY1 Data(H)'!$A$1:$CZ$233))</f>
        <v>90950964</v>
      </c>
      <c r="AD4" s="173" cm="1">
        <f t="array" ref="AD4">_xlfn.XLOOKUP(AD$1,'PY1 Data(H)'!$A$1:$CZ$1,_xlfn.XLOOKUP($A4,'PY1 Data(H)'!$A$1:$A$233,'PY1 Data(H)'!$A$1:$CZ$233))</f>
        <v>1592439</v>
      </c>
      <c r="AE4" s="173" cm="1">
        <f t="array" ref="AE4">_xlfn.XLOOKUP(AE$1,'PY1 Data(H)'!$A$1:$CZ$1,_xlfn.XLOOKUP($A4,'PY1 Data(H)'!$A$1:$A$233,'PY1 Data(H)'!$A$1:$CZ$233))</f>
        <v>43587362</v>
      </c>
      <c r="AF4" s="173" cm="1">
        <f t="array" ref="AF4">_xlfn.XLOOKUP(AF$1,'PY1 Data(H)'!$A$1:$CZ$1,_xlfn.XLOOKUP($A4,'PY1 Data(H)'!$A$1:$A$233,'PY1 Data(H)'!$A$1:$CZ$233))</f>
        <v>29142261</v>
      </c>
      <c r="AG4" s="173" cm="1">
        <f t="array" ref="AG4">_xlfn.XLOOKUP(AG$1,'PY1 Data(H)'!$A$1:$CZ$1,_xlfn.XLOOKUP($A4,'PY1 Data(H)'!$A$1:$A$233,'PY1 Data(H)'!$A$1:$CZ$233))</f>
        <v>9118937</v>
      </c>
      <c r="AH4" s="173" cm="1">
        <f t="array" ref="AH4">_xlfn.XLOOKUP(AH$1,'PY1 Data(H)'!$A$1:$CZ$1,_xlfn.XLOOKUP($A4,'PY1 Data(H)'!$A$1:$A$233,'PY1 Data(H)'!$A$1:$CZ$233))</f>
        <v>31512</v>
      </c>
      <c r="AI4" s="173" cm="1">
        <f t="array" ref="AI4">_xlfn.XLOOKUP(AI$1,'PY1 Data(H)'!$A$1:$CZ$1,_xlfn.XLOOKUP($A4,'PY1 Data(H)'!$A$1:$A$233,'PY1 Data(H)'!$A$1:$CZ$233))</f>
        <v>42159779</v>
      </c>
      <c r="AJ4" s="173" cm="1">
        <f t="array" ref="AJ4">_xlfn.XLOOKUP(AJ$1,'PY1 Data(H)'!$A$1:$CZ$1,_xlfn.XLOOKUP($A4,'PY1 Data(H)'!$A$1:$A$233,'PY1 Data(H)'!$A$1:$CZ$233))</f>
        <v>3696843</v>
      </c>
      <c r="AK4" s="173" cm="1">
        <f t="array" ref="AK4">_xlfn.XLOOKUP(AK$1,'PY1 Data(H)'!$A$1:$CZ$1,_xlfn.XLOOKUP($A4,'PY1 Data(H)'!$A$1:$A$233,'PY1 Data(H)'!$A$1:$CZ$233))</f>
        <v>295211117</v>
      </c>
      <c r="AL4" s="173" cm="1">
        <f t="array" ref="AL4">_xlfn.XLOOKUP(AL$1,'PY1 Data(H)'!$A$1:$CZ$1,_xlfn.XLOOKUP($A4,'PY1 Data(H)'!$A$1:$A$233,'PY1 Data(H)'!$A$1:$CZ$233))</f>
        <v>37248017</v>
      </c>
      <c r="AM4" s="173" cm="1">
        <f t="array" ref="AM4">_xlfn.XLOOKUP(AM$1,'PY1 Data(H)'!$A$1:$CZ$1,_xlfn.XLOOKUP($A4,'PY1 Data(H)'!$A$1:$A$233,'PY1 Data(H)'!$A$1:$CZ$233))</f>
        <v>60903584</v>
      </c>
      <c r="AN4" s="173" cm="1">
        <f t="array" ref="AN4">_xlfn.XLOOKUP(AN$1,'PY1 Data(H)'!$A$1:$CZ$1,_xlfn.XLOOKUP($A4,'PY1 Data(H)'!$A$1:$A$233,'PY1 Data(H)'!$A$1:$CZ$233))</f>
        <v>1613059</v>
      </c>
      <c r="AO4" s="173" cm="1">
        <f t="array" ref="AO4">_xlfn.XLOOKUP(AO$1,'PY1 Data(H)'!$A$1:$CZ$1,_xlfn.XLOOKUP($A4,'PY1 Data(H)'!$A$1:$A$233,'PY1 Data(H)'!$A$1:$CZ$233))</f>
        <v>11188112</v>
      </c>
      <c r="AP4" s="173" cm="1">
        <f t="array" ref="AP4">_xlfn.XLOOKUP(AP$1,'PY1 Data(H)'!$A$1:$CZ$1,_xlfn.XLOOKUP($A4,'PY1 Data(H)'!$A$1:$A$233,'PY1 Data(H)'!$A$1:$CZ$233))</f>
        <v>12570961</v>
      </c>
      <c r="AQ4" s="173" cm="1">
        <f t="array" ref="AQ4">_xlfn.XLOOKUP(AQ$1,'PY1 Data(H)'!$A$1:$CZ$1,_xlfn.XLOOKUP($A4,'PY1 Data(H)'!$A$1:$A$233,'PY1 Data(H)'!$A$1:$CZ$233))</f>
        <v>3146063</v>
      </c>
      <c r="AR4" s="173" cm="1">
        <f t="array" ref="AR4">_xlfn.XLOOKUP(AR$1,'PY1 Data(H)'!$A$1:$CZ$1,_xlfn.XLOOKUP($A4,'PY1 Data(H)'!$A$1:$A$233,'PY1 Data(H)'!$A$1:$CZ$233))</f>
        <v>0</v>
      </c>
      <c r="AS4" s="173" cm="1">
        <f t="array" ref="AS4">_xlfn.XLOOKUP(AS$1,'PY1 Data(H)'!$A$1:$CZ$1,_xlfn.XLOOKUP($A4,'PY1 Data(H)'!$A$1:$A$233,'PY1 Data(H)'!$A$1:$CZ$233))</f>
        <v>1507025</v>
      </c>
      <c r="AT4" s="173" cm="1">
        <f t="array" ref="AT4">_xlfn.XLOOKUP(AT$1,'PY1 Data(H)'!$A$1:$CZ$1,_xlfn.XLOOKUP($A4,'PY1 Data(H)'!$A$1:$A$233,'PY1 Data(H)'!$A$1:$CZ$233))</f>
        <v>59394962</v>
      </c>
      <c r="AU4" s="173" cm="1">
        <f t="array" ref="AU4">_xlfn.XLOOKUP(AU$1,'PY1 Data(H)'!$A$1:$CZ$1,_xlfn.XLOOKUP($A4,'PY1 Data(H)'!$A$1:$A$233,'PY1 Data(H)'!$A$1:$CZ$233))</f>
        <v>13995785</v>
      </c>
      <c r="AV4" s="173" cm="1">
        <f t="array" ref="AV4">_xlfn.XLOOKUP(AV$1,'PY1 Data(H)'!$A$1:$CZ$1,_xlfn.XLOOKUP($A4,'PY1 Data(H)'!$A$1:$A$233,'PY1 Data(H)'!$A$1:$CZ$233))</f>
        <v>34326762</v>
      </c>
      <c r="AW4" s="173" cm="1">
        <f t="array" ref="AW4">_xlfn.XLOOKUP(AW$1,'PY1 Data(H)'!$A$1:$CZ$1,_xlfn.XLOOKUP($A4,'PY1 Data(H)'!$A$1:$A$233,'PY1 Data(H)'!$A$1:$CZ$233))</f>
        <v>0</v>
      </c>
      <c r="AX4" s="173" cm="1">
        <f t="array" ref="AX4">_xlfn.XLOOKUP(AX$1,'PY1 Data(H)'!$A$1:$CZ$1,_xlfn.XLOOKUP($A4,'PY1 Data(H)'!$A$1:$A$233,'PY1 Data(H)'!$A$1:$CZ$233))</f>
        <v>26873953</v>
      </c>
      <c r="AY4" s="173" cm="1">
        <f t="array" ref="AY4">_xlfn.XLOOKUP(AY$1,'PY1 Data(H)'!$A$1:$CZ$1,_xlfn.XLOOKUP($A4,'PY1 Data(H)'!$A$1:$A$233,'PY1 Data(H)'!$A$1:$CZ$233))</f>
        <v>4382464</v>
      </c>
      <c r="AZ4" s="173" cm="1">
        <f t="array" ref="AZ4">_xlfn.XLOOKUP(AZ$1,'PY1 Data(H)'!$A$1:$CZ$1,_xlfn.XLOOKUP($A4,'PY1 Data(H)'!$A$1:$A$233,'PY1 Data(H)'!$A$1:$CZ$233))</f>
        <v>64835644</v>
      </c>
      <c r="BA4" s="173" cm="1">
        <f t="array" ref="BA4">_xlfn.XLOOKUP(BA$1,'PY1 Data(H)'!$A$1:$CZ$1,_xlfn.XLOOKUP($A4,'PY1 Data(H)'!$A$1:$A$233,'PY1 Data(H)'!$A$1:$CZ$233))</f>
        <v>30974667</v>
      </c>
      <c r="BB4" s="173" cm="1">
        <f t="array" ref="BB4">_xlfn.XLOOKUP(BB$1,'PY1 Data(H)'!$A$1:$CZ$1,_xlfn.XLOOKUP($A4,'PY1 Data(H)'!$A$1:$A$233,'PY1 Data(H)'!$A$1:$CZ$233))</f>
        <v>73100595</v>
      </c>
      <c r="BC4" s="173" cm="1">
        <f t="array" ref="BC4">_xlfn.XLOOKUP(BC$1,'PY1 Data(H)'!$A$1:$CZ$1,_xlfn.XLOOKUP($A4,'PY1 Data(H)'!$A$1:$A$233,'PY1 Data(H)'!$A$1:$CZ$233))</f>
        <v>5136418</v>
      </c>
      <c r="BD4" s="173" cm="1">
        <f t="array" ref="BD4">_xlfn.XLOOKUP(BD$1,'PY1 Data(H)'!$A$1:$CZ$1,_xlfn.XLOOKUP($A4,'PY1 Data(H)'!$A$1:$A$233,'PY1 Data(H)'!$A$1:$CZ$233))</f>
        <v>7809756</v>
      </c>
      <c r="BE4" s="173" cm="1">
        <f t="array" ref="BE4">_xlfn.XLOOKUP(BE$1,'PY1 Data(H)'!$A$1:$CZ$1,_xlfn.XLOOKUP($A4,'PY1 Data(H)'!$A$1:$A$233,'PY1 Data(H)'!$A$1:$CZ$233))</f>
        <v>9491460</v>
      </c>
      <c r="BF4" s="173" cm="1">
        <f t="array" ref="BF4">_xlfn.XLOOKUP(BF$1,'PY1 Data(H)'!$A$1:$CZ$1,_xlfn.XLOOKUP($A4,'PY1 Data(H)'!$A$1:$A$233,'PY1 Data(H)'!$A$1:$CZ$233))</f>
        <v>30283628</v>
      </c>
      <c r="BG4" s="173" cm="1">
        <f t="array" ref="BG4">_xlfn.XLOOKUP(BG$1,'PY1 Data(H)'!$A$1:$CZ$1,_xlfn.XLOOKUP($A4,'PY1 Data(H)'!$A$1:$A$233,'PY1 Data(H)'!$A$1:$CZ$233))</f>
        <v>3105542</v>
      </c>
      <c r="BH4" s="173" cm="1">
        <f t="array" ref="BH4">_xlfn.XLOOKUP(BH$1,'PY1 Data(H)'!$A$1:$CZ$1,_xlfn.XLOOKUP($A4,'PY1 Data(H)'!$A$1:$A$233,'PY1 Data(H)'!$A$1:$CZ$233))</f>
        <v>1827432</v>
      </c>
      <c r="BI4" s="173" cm="1">
        <f t="array" ref="BI4">_xlfn.XLOOKUP(BI$1,'PY1 Data(H)'!$A$1:$CZ$1,_xlfn.XLOOKUP($A4,'PY1 Data(H)'!$A$1:$A$233,'PY1 Data(H)'!$A$1:$CZ$233))</f>
        <v>14969135</v>
      </c>
      <c r="BJ4" s="173" cm="1">
        <f t="array" ref="BJ4">_xlfn.XLOOKUP(BJ$1,'PY1 Data(H)'!$A$1:$CZ$1,_xlfn.XLOOKUP($A4,'PY1 Data(H)'!$A$1:$A$233,'PY1 Data(H)'!$A$1:$CZ$233))</f>
        <v>8997372</v>
      </c>
      <c r="BK4" s="173" cm="1">
        <f t="array" ref="BK4">_xlfn.XLOOKUP(BK$1,'PY1 Data(H)'!$A$1:$CZ$1,_xlfn.XLOOKUP($A4,'PY1 Data(H)'!$A$1:$A$233,'PY1 Data(H)'!$A$1:$CZ$233))</f>
        <v>18893751</v>
      </c>
      <c r="BL4" s="173" cm="1">
        <f t="array" ref="BL4">_xlfn.XLOOKUP(BL$1,'PY1 Data(H)'!$A$1:$CZ$1,_xlfn.XLOOKUP($A4,'PY1 Data(H)'!$A$1:$A$233,'PY1 Data(H)'!$A$1:$CZ$233))</f>
        <v>7983783</v>
      </c>
      <c r="BM4" s="173" cm="1">
        <f t="array" ref="BM4">_xlfn.XLOOKUP(BM$1,'PY1 Data(H)'!$A$1:$CZ$1,_xlfn.XLOOKUP($A4,'PY1 Data(H)'!$A$1:$A$233,'PY1 Data(H)'!$A$1:$CZ$233))</f>
        <v>398524</v>
      </c>
      <c r="BN4" s="173" cm="1">
        <f t="array" ref="BN4">_xlfn.XLOOKUP(BN$1,'PY1 Data(H)'!$A$1:$CZ$1,_xlfn.XLOOKUP($A4,'PY1 Data(H)'!$A$1:$A$233,'PY1 Data(H)'!$A$1:$CZ$233))</f>
        <v>80317668</v>
      </c>
      <c r="BO4" s="173" cm="1">
        <f t="array" ref="BO4">_xlfn.XLOOKUP(BO$1,'PY1 Data(H)'!$A$1:$CZ$1,_xlfn.XLOOKUP($A4,'PY1 Data(H)'!$A$1:$A$233,'PY1 Data(H)'!$A$1:$CZ$233))</f>
        <v>29556734</v>
      </c>
      <c r="BP4" s="173" cm="1">
        <f t="array" ref="BP4">_xlfn.XLOOKUP(BP$1,'PY1 Data(H)'!$A$1:$CZ$1,_xlfn.XLOOKUP($A4,'PY1 Data(H)'!$A$1:$A$233,'PY1 Data(H)'!$A$1:$CZ$233))</f>
        <v>426742099</v>
      </c>
      <c r="BQ4" s="173" cm="1">
        <f t="array" ref="BQ4">_xlfn.XLOOKUP(BQ$1,'PY1 Data(H)'!$A$1:$CZ$1,_xlfn.XLOOKUP($A4,'PY1 Data(H)'!$A$1:$A$233,'PY1 Data(H)'!$A$1:$CZ$233))</f>
        <v>0</v>
      </c>
      <c r="BR4" s="173" cm="1">
        <f t="array" ref="BR4">_xlfn.XLOOKUP(BR$1,'PY1 Data(H)'!$A$1:$CZ$1,_xlfn.XLOOKUP($A4,'PY1 Data(H)'!$A$1:$A$233,'PY1 Data(H)'!$A$1:$CZ$233))</f>
        <v>38361528</v>
      </c>
      <c r="BS4" s="173" cm="1">
        <f t="array" ref="BS4">_xlfn.XLOOKUP(BS$1,'PY1 Data(H)'!$A$1:$CZ$1,_xlfn.XLOOKUP($A4,'PY1 Data(H)'!$A$1:$A$233,'PY1 Data(H)'!$A$1:$CZ$233))</f>
        <v>87588587</v>
      </c>
      <c r="BT4" s="173" cm="1">
        <f t="array" ref="BT4">_xlfn.XLOOKUP(BT$1,'PY1 Data(H)'!$A$1:$CZ$1,_xlfn.XLOOKUP($A4,'PY1 Data(H)'!$A$1:$A$233,'PY1 Data(H)'!$A$1:$CZ$233))</f>
        <v>2579265</v>
      </c>
      <c r="BU4" s="173" cm="1">
        <f t="array" ref="BU4">_xlfn.XLOOKUP(BU$1,'PY1 Data(H)'!$A$1:$CZ$1,_xlfn.XLOOKUP($A4,'PY1 Data(H)'!$A$1:$A$233,'PY1 Data(H)'!$A$1:$CZ$233))</f>
        <v>9957769</v>
      </c>
      <c r="BV4" s="173" cm="1">
        <f t="array" ref="BV4">_xlfn.XLOOKUP(BV$1,'PY1 Data(H)'!$A$1:$CZ$1,_xlfn.XLOOKUP($A4,'PY1 Data(H)'!$A$1:$A$233,'PY1 Data(H)'!$A$1:$CZ$233))</f>
        <v>7880122</v>
      </c>
      <c r="BW4" s="173" cm="1">
        <f t="array" ref="BW4">_xlfn.XLOOKUP(BW$1,'PY1 Data(H)'!$A$1:$CZ$1,_xlfn.XLOOKUP($A4,'PY1 Data(H)'!$A$1:$A$233,'PY1 Data(H)'!$A$1:$CZ$233))</f>
        <v>8410067</v>
      </c>
      <c r="BX4" s="173" cm="1">
        <f t="array" ref="BX4">_xlfn.XLOOKUP(BX$1,'PY1 Data(H)'!$A$1:$CZ$1,_xlfn.XLOOKUP($A4,'PY1 Data(H)'!$A$1:$A$233,'PY1 Data(H)'!$A$1:$CZ$233))</f>
        <v>32200035</v>
      </c>
      <c r="BY4" s="173" cm="1">
        <f t="array" ref="BY4">_xlfn.XLOOKUP(BY$1,'PY1 Data(H)'!$A$1:$CZ$1,_xlfn.XLOOKUP($A4,'PY1 Data(H)'!$A$1:$A$233,'PY1 Data(H)'!$A$1:$CZ$233))</f>
        <v>22740544</v>
      </c>
      <c r="BZ4" s="173" cm="1">
        <f t="array" ref="BZ4">_xlfn.XLOOKUP(BZ$1,'PY1 Data(H)'!$A$1:$CZ$1,_xlfn.XLOOKUP($A4,'PY1 Data(H)'!$A$1:$A$233,'PY1 Data(H)'!$A$1:$CZ$233))</f>
        <v>11402862</v>
      </c>
      <c r="CA4" s="173" cm="1">
        <f t="array" ref="CA4">_xlfn.XLOOKUP(CA$1,'PY1 Data(H)'!$A$1:$CZ$1,_xlfn.XLOOKUP($A4,'PY1 Data(H)'!$A$1:$A$233,'PY1 Data(H)'!$A$1:$CZ$233))</f>
        <v>36196813</v>
      </c>
      <c r="CB4" s="173" cm="1">
        <f t="array" ref="CB4">_xlfn.XLOOKUP(CB$1,'PY1 Data(H)'!$A$1:$CZ$1,_xlfn.XLOOKUP($A4,'PY1 Data(H)'!$A$1:$A$233,'PY1 Data(H)'!$A$1:$CZ$233))</f>
        <v>6239487</v>
      </c>
      <c r="CC4" s="173" cm="1">
        <f t="array" ref="CC4">_xlfn.XLOOKUP(CC$1,'PY1 Data(H)'!$A$1:$CZ$1,_xlfn.XLOOKUP($A4,'PY1 Data(H)'!$A$1:$A$233,'PY1 Data(H)'!$A$1:$CZ$233))</f>
        <v>14177614</v>
      </c>
      <c r="CD4" s="173" cm="1">
        <f t="array" ref="CD4">_xlfn.XLOOKUP(CD$1,'PY1 Data(H)'!$A$1:$CZ$1,_xlfn.XLOOKUP($A4,'PY1 Data(H)'!$A$1:$A$233,'PY1 Data(H)'!$A$1:$CZ$233))</f>
        <v>38278614</v>
      </c>
      <c r="CE4" s="173" cm="1">
        <f t="array" ref="CE4">_xlfn.XLOOKUP(CE$1,'PY1 Data(H)'!$A$1:$CZ$1,_xlfn.XLOOKUP($A4,'PY1 Data(H)'!$A$1:$A$233,'PY1 Data(H)'!$A$1:$CZ$233))</f>
        <v>25025488</v>
      </c>
      <c r="CF4" s="173" cm="1">
        <f t="array" ref="CF4">_xlfn.XLOOKUP(CF$1,'PY1 Data(H)'!$A$1:$CZ$1,_xlfn.XLOOKUP($A4,'PY1 Data(H)'!$A$1:$A$233,'PY1 Data(H)'!$A$1:$CZ$233))</f>
        <v>17265726</v>
      </c>
      <c r="CG4" s="173" cm="1">
        <f t="array" ref="CG4">_xlfn.XLOOKUP(CG$1,'PY1 Data(H)'!$A$1:$CZ$1,_xlfn.XLOOKUP($A4,'PY1 Data(H)'!$A$1:$A$233,'PY1 Data(H)'!$A$1:$CZ$233))</f>
        <v>20377237</v>
      </c>
      <c r="CH4" s="173" cm="1">
        <f t="array" ref="CH4">_xlfn.XLOOKUP(CH$1,'PY1 Data(H)'!$A$1:$CZ$1,_xlfn.XLOOKUP($A4,'PY1 Data(H)'!$A$1:$A$233,'PY1 Data(H)'!$A$1:$CZ$233))</f>
        <v>10173485</v>
      </c>
      <c r="CI4" s="173" cm="1">
        <f t="array" ref="CI4">_xlfn.XLOOKUP(CI$1,'PY1 Data(H)'!$A$1:$CZ$1,_xlfn.XLOOKUP($A4,'PY1 Data(H)'!$A$1:$A$233,'PY1 Data(H)'!$A$1:$CZ$233))</f>
        <v>12808602</v>
      </c>
      <c r="CJ4" s="173" cm="1">
        <f t="array" ref="CJ4">_xlfn.XLOOKUP(CJ$1,'PY1 Data(H)'!$A$1:$CZ$1,_xlfn.XLOOKUP($A4,'PY1 Data(H)'!$A$1:$A$233,'PY1 Data(H)'!$A$1:$CZ$233))</f>
        <v>25293684</v>
      </c>
      <c r="CK4" s="173" cm="1">
        <f t="array" ref="CK4">_xlfn.XLOOKUP(CK$1,'PY1 Data(H)'!$A$1:$CZ$1,_xlfn.XLOOKUP($A4,'PY1 Data(H)'!$A$1:$A$233,'PY1 Data(H)'!$A$1:$CZ$233))</f>
        <v>44377430</v>
      </c>
      <c r="CL4" s="173" cm="1">
        <f t="array" ref="CL4">_xlfn.XLOOKUP(CL$1,'PY1 Data(H)'!$A$1:$CZ$1,_xlfn.XLOOKUP($A4,'PY1 Data(H)'!$A$1:$A$233,'PY1 Data(H)'!$A$1:$CZ$233))</f>
        <v>56955984</v>
      </c>
      <c r="CM4" s="173" cm="1">
        <f t="array" ref="CM4">_xlfn.XLOOKUP(CM$1,'PY1 Data(H)'!$A$1:$CZ$1,_xlfn.XLOOKUP($A4,'PY1 Data(H)'!$A$1:$A$233,'PY1 Data(H)'!$A$1:$CZ$233))</f>
        <v>2693465</v>
      </c>
      <c r="CN4" s="173" cm="1">
        <f t="array" ref="CN4">_xlfn.XLOOKUP(CN$1,'PY1 Data(H)'!$A$1:$CZ$1,_xlfn.XLOOKUP($A4,'PY1 Data(H)'!$A$1:$A$233,'PY1 Data(H)'!$A$1:$CZ$233))</f>
        <v>970873</v>
      </c>
      <c r="CO4" s="173" cm="1">
        <f t="array" ref="CO4">_xlfn.XLOOKUP(CO$1,'PY1 Data(H)'!$A$1:$CZ$1,_xlfn.XLOOKUP($A4,'PY1 Data(H)'!$A$1:$A$233,'PY1 Data(H)'!$A$1:$CZ$233))</f>
        <v>113345324</v>
      </c>
      <c r="CP4" s="173" cm="1">
        <f t="array" ref="CP4">_xlfn.XLOOKUP(CP$1,'PY1 Data(H)'!$A$1:$CZ$1,_xlfn.XLOOKUP($A4,'PY1 Data(H)'!$A$1:$A$233,'PY1 Data(H)'!$A$1:$CZ$233))</f>
        <v>18504807</v>
      </c>
      <c r="CQ4" s="173" cm="1">
        <f t="array" ref="CQ4">_xlfn.XLOOKUP(CQ$1,'PY1 Data(H)'!$A$1:$CZ$1,_xlfn.XLOOKUP($A4,'PY1 Data(H)'!$A$1:$A$233,'PY1 Data(H)'!$A$1:$CZ$233))</f>
        <v>180030721</v>
      </c>
      <c r="CR4" s="173" cm="1">
        <f t="array" ref="CR4">_xlfn.XLOOKUP(CR$1,'PY1 Data(H)'!$A$1:$CZ$1,_xlfn.XLOOKUP($A4,'PY1 Data(H)'!$A$1:$A$233,'PY1 Data(H)'!$A$1:$CZ$233))</f>
        <v>4159799</v>
      </c>
      <c r="CS4" s="173" cm="1">
        <f t="array" ref="CS4">_xlfn.XLOOKUP(CS$1,'PY1 Data(H)'!$A$1:$CZ$1,_xlfn.XLOOKUP($A4,'PY1 Data(H)'!$A$1:$A$233,'PY1 Data(H)'!$A$1:$CZ$233))</f>
        <v>738705</v>
      </c>
      <c r="CT4" s="173" cm="1">
        <f t="array" ref="CT4">_xlfn.XLOOKUP(CT$1,'PY1 Data(H)'!$A$1:$CZ$1,_xlfn.XLOOKUP($A4,'PY1 Data(H)'!$A$1:$A$233,'PY1 Data(H)'!$A$1:$CZ$233))</f>
        <v>9613019</v>
      </c>
      <c r="CU4" s="173" cm="1">
        <f t="array" ref="CU4">_xlfn.XLOOKUP(CU$1,'PY1 Data(H)'!$A$1:$CZ$1,_xlfn.XLOOKUP($A4,'PY1 Data(H)'!$A$1:$A$233,'PY1 Data(H)'!$A$1:$CZ$233))</f>
        <v>42229700</v>
      </c>
      <c r="CV4" s="173" cm="1">
        <f t="array" ref="CV4">_xlfn.XLOOKUP(CV$1,'PY1 Data(H)'!$A$1:$CZ$1,_xlfn.XLOOKUP($A4,'PY1 Data(H)'!$A$1:$A$233,'PY1 Data(H)'!$A$1:$CZ$233))</f>
        <v>16527245</v>
      </c>
      <c r="CW4" s="173" cm="1">
        <f t="array" ref="CW4">_xlfn.XLOOKUP(CW$1,'PY1 Data(H)'!$A$1:$CZ$1,_xlfn.XLOOKUP($A4,'PY1 Data(H)'!$A$1:$A$233,'PY1 Data(H)'!$A$1:$CZ$233))</f>
        <v>15952383</v>
      </c>
      <c r="CX4" s="173" cm="1">
        <f t="array" ref="CX4">_xlfn.XLOOKUP(CX$1,'PY1 Data(H)'!$A$1:$CZ$1,_xlfn.XLOOKUP($A4,'PY1 Data(H)'!$A$1:$A$233,'PY1 Data(H)'!$A$1:$CZ$233))</f>
        <v>1639091</v>
      </c>
      <c r="CY4" s="173" cm="1">
        <f t="array" ref="CY4">_xlfn.XLOOKUP(CY$1,'PY1 Data(H)'!$A$1:$CZ$1,_xlfn.XLOOKUP($A4,'PY1 Data(H)'!$A$1:$A$233,'PY1 Data(H)'!$A$1:$CZ$233))</f>
        <v>1591903</v>
      </c>
    </row>
    <row r="5" spans="1:103" x14ac:dyDescent="0.3">
      <c r="A5">
        <v>385</v>
      </c>
      <c r="D5" s="173" cm="1">
        <f t="array" ref="D5">_xlfn.XLOOKUP(D$1,'PY1 Data(H)'!$A$1:$CZ$1,_xlfn.XLOOKUP($A5,'PY1 Data(H)'!$A$1:$A$233,'PY1 Data(H)'!$A$1:$CZ$233))</f>
        <v>355164184</v>
      </c>
      <c r="E5" s="173" cm="1">
        <f t="array" ref="E5">_xlfn.XLOOKUP(E$1,'PY1 Data(H)'!$A$1:$CZ$1,_xlfn.XLOOKUP($A5,'PY1 Data(H)'!$A$1:$A$233,'PY1 Data(H)'!$A$1:$CZ$233))</f>
        <v>66260447</v>
      </c>
      <c r="F5" s="173" cm="1">
        <f t="array" ref="F5">_xlfn.XLOOKUP(F$1,'PY1 Data(H)'!$A$1:$CZ$1,_xlfn.XLOOKUP($A5,'PY1 Data(H)'!$A$1:$A$233,'PY1 Data(H)'!$A$1:$CZ$233))</f>
        <v>37645563</v>
      </c>
      <c r="G5" s="173" cm="1">
        <f t="array" ref="G5">_xlfn.XLOOKUP(G$1,'PY1 Data(H)'!$A$1:$CZ$1,_xlfn.XLOOKUP($A5,'PY1 Data(H)'!$A$1:$A$233,'PY1 Data(H)'!$A$1:$CZ$233))</f>
        <v>0</v>
      </c>
      <c r="H5" s="173" cm="1">
        <f t="array" ref="H5">_xlfn.XLOOKUP(H$1,'PY1 Data(H)'!$A$1:$CZ$1,_xlfn.XLOOKUP($A5,'PY1 Data(H)'!$A$1:$A$233,'PY1 Data(H)'!$A$1:$CZ$233))</f>
        <v>87758216</v>
      </c>
      <c r="I5" s="173" cm="1">
        <f t="array" ref="I5">_xlfn.XLOOKUP(I$1,'PY1 Data(H)'!$A$1:$CZ$1,_xlfn.XLOOKUP($A5,'PY1 Data(H)'!$A$1:$A$233,'PY1 Data(H)'!$A$1:$CZ$233))</f>
        <v>91038442</v>
      </c>
      <c r="J5" s="173" cm="1">
        <f t="array" ref="J5">_xlfn.XLOOKUP(J$1,'PY1 Data(H)'!$A$1:$CZ$1,_xlfn.XLOOKUP($A5,'PY1 Data(H)'!$A$1:$A$233,'PY1 Data(H)'!$A$1:$CZ$233))</f>
        <v>94092554</v>
      </c>
      <c r="K5" s="173" cm="1">
        <f t="array" ref="K5">_xlfn.XLOOKUP(K$1,'PY1 Data(H)'!$A$1:$CZ$1,_xlfn.XLOOKUP($A5,'PY1 Data(H)'!$A$1:$A$233,'PY1 Data(H)'!$A$1:$CZ$233))</f>
        <v>48204961</v>
      </c>
      <c r="L5" s="173" cm="1">
        <f t="array" ref="L5">_xlfn.XLOOKUP(L$1,'PY1 Data(H)'!$A$1:$CZ$1,_xlfn.XLOOKUP($A5,'PY1 Data(H)'!$A$1:$A$233,'PY1 Data(H)'!$A$1:$CZ$233))</f>
        <v>103994996</v>
      </c>
      <c r="M5" s="173" cm="1">
        <f t="array" ref="M5">_xlfn.XLOOKUP(M$1,'PY1 Data(H)'!$A$1:$CZ$1,_xlfn.XLOOKUP($A5,'PY1 Data(H)'!$A$1:$A$233,'PY1 Data(H)'!$A$1:$CZ$233))</f>
        <v>460740672</v>
      </c>
      <c r="N5" s="173" cm="1">
        <f t="array" ref="N5">_xlfn.XLOOKUP(N$1,'PY1 Data(H)'!$A$1:$CZ$1,_xlfn.XLOOKUP($A5,'PY1 Data(H)'!$A$1:$A$233,'PY1 Data(H)'!$A$1:$CZ$233))</f>
        <v>687808684</v>
      </c>
      <c r="O5" s="173" cm="1">
        <f t="array" ref="O5">_xlfn.XLOOKUP(O$1,'PY1 Data(H)'!$A$1:$CZ$1,_xlfn.XLOOKUP($A5,'PY1 Data(H)'!$A$1:$A$233,'PY1 Data(H)'!$A$1:$CZ$233))</f>
        <v>170565672</v>
      </c>
      <c r="P5" s="173" cm="1">
        <f t="array" ref="P5">_xlfn.XLOOKUP(P$1,'PY1 Data(H)'!$A$1:$CZ$1,_xlfn.XLOOKUP($A5,'PY1 Data(H)'!$A$1:$A$233,'PY1 Data(H)'!$A$1:$CZ$233))</f>
        <v>649974682</v>
      </c>
      <c r="Q5" s="173" cm="1">
        <f t="array" ref="Q5">_xlfn.XLOOKUP(Q$1,'PY1 Data(H)'!$A$1:$CZ$1,_xlfn.XLOOKUP($A5,'PY1 Data(H)'!$A$1:$A$233,'PY1 Data(H)'!$A$1:$CZ$233))</f>
        <v>118899825</v>
      </c>
      <c r="R5" s="173" cm="1">
        <f t="array" ref="R5">_xlfn.XLOOKUP(R$1,'PY1 Data(H)'!$A$1:$CZ$1,_xlfn.XLOOKUP($A5,'PY1 Data(H)'!$A$1:$A$233,'PY1 Data(H)'!$A$1:$CZ$233))</f>
        <v>42277118</v>
      </c>
      <c r="S5" s="173" cm="1">
        <f t="array" ref="S5">_xlfn.XLOOKUP(S$1,'PY1 Data(H)'!$A$1:$CZ$1,_xlfn.XLOOKUP($A5,'PY1 Data(H)'!$A$1:$A$233,'PY1 Data(H)'!$A$1:$CZ$233))</f>
        <v>163607804</v>
      </c>
      <c r="T5" s="173" cm="1">
        <f t="array" ref="T5">_xlfn.XLOOKUP(T$1,'PY1 Data(H)'!$A$1:$CZ$1,_xlfn.XLOOKUP($A5,'PY1 Data(H)'!$A$1:$A$233,'PY1 Data(H)'!$A$1:$CZ$233))</f>
        <v>0</v>
      </c>
      <c r="U5" s="173" cm="1">
        <f t="array" ref="U5">_xlfn.XLOOKUP(U$1,'PY1 Data(H)'!$A$1:$CZ$1,_xlfn.XLOOKUP($A5,'PY1 Data(H)'!$A$1:$A$233,'PY1 Data(H)'!$A$1:$CZ$233))</f>
        <v>428268586</v>
      </c>
      <c r="V5" s="173" cm="1">
        <f t="array" ref="V5">_xlfn.XLOOKUP(V$1,'PY1 Data(H)'!$A$1:$CZ$1,_xlfn.XLOOKUP($A5,'PY1 Data(H)'!$A$1:$A$233,'PY1 Data(H)'!$A$1:$CZ$233))</f>
        <v>340314152</v>
      </c>
      <c r="W5" s="173" cm="1">
        <f t="array" ref="W5">_xlfn.XLOOKUP(W$1,'PY1 Data(H)'!$A$1:$CZ$1,_xlfn.XLOOKUP($A5,'PY1 Data(H)'!$A$1:$A$233,'PY1 Data(H)'!$A$1:$CZ$233))</f>
        <v>0</v>
      </c>
      <c r="X5" s="173" cm="1">
        <f t="array" ref="X5">_xlfn.XLOOKUP(X$1,'PY1 Data(H)'!$A$1:$CZ$1,_xlfn.XLOOKUP($A5,'PY1 Data(H)'!$A$1:$A$233,'PY1 Data(H)'!$A$1:$CZ$233))</f>
        <v>54352388</v>
      </c>
      <c r="Y5" s="173" cm="1">
        <f t="array" ref="Y5">_xlfn.XLOOKUP(Y$1,'PY1 Data(H)'!$A$1:$CZ$1,_xlfn.XLOOKUP($A5,'PY1 Data(H)'!$A$1:$A$233,'PY1 Data(H)'!$A$1:$CZ$233))</f>
        <v>41097516</v>
      </c>
      <c r="Z5" s="173" cm="1">
        <f t="array" ref="Z5">_xlfn.XLOOKUP(Z$1,'PY1 Data(H)'!$A$1:$CZ$1,_xlfn.XLOOKUP($A5,'PY1 Data(H)'!$A$1:$A$233,'PY1 Data(H)'!$A$1:$CZ$233))</f>
        <v>303242370</v>
      </c>
      <c r="AA5" s="173" cm="1">
        <f t="array" ref="AA5">_xlfn.XLOOKUP(AA$1,'PY1 Data(H)'!$A$1:$CZ$1,_xlfn.XLOOKUP($A5,'PY1 Data(H)'!$A$1:$A$233,'PY1 Data(H)'!$A$1:$CZ$233))</f>
        <v>0</v>
      </c>
      <c r="AB5" s="173" cm="1">
        <f t="array" ref="AB5">_xlfn.XLOOKUP(AB$1,'PY1 Data(H)'!$A$1:$CZ$1,_xlfn.XLOOKUP($A5,'PY1 Data(H)'!$A$1:$A$233,'PY1 Data(H)'!$A$1:$CZ$233))</f>
        <v>212372036</v>
      </c>
      <c r="AC5" s="173" cm="1">
        <f t="array" ref="AC5">_xlfn.XLOOKUP(AC$1,'PY1 Data(H)'!$A$1:$CZ$1,_xlfn.XLOOKUP($A5,'PY1 Data(H)'!$A$1:$A$233,'PY1 Data(H)'!$A$1:$CZ$233))</f>
        <v>653698562</v>
      </c>
      <c r="AD5" s="173" cm="1">
        <f t="array" ref="AD5">_xlfn.XLOOKUP(AD$1,'PY1 Data(H)'!$A$1:$CZ$1,_xlfn.XLOOKUP($A5,'PY1 Data(H)'!$A$1:$A$233,'PY1 Data(H)'!$A$1:$CZ$233))</f>
        <v>276825494</v>
      </c>
      <c r="AE5" s="173" cm="1">
        <f t="array" ref="AE5">_xlfn.XLOOKUP(AE$1,'PY1 Data(H)'!$A$1:$CZ$1,_xlfn.XLOOKUP($A5,'PY1 Data(H)'!$A$1:$A$233,'PY1 Data(H)'!$A$1:$CZ$233))</f>
        <v>433715437</v>
      </c>
      <c r="AF5" s="173" cm="1">
        <f t="array" ref="AF5">_xlfn.XLOOKUP(AF$1,'PY1 Data(H)'!$A$1:$CZ$1,_xlfn.XLOOKUP($A5,'PY1 Data(H)'!$A$1:$A$233,'PY1 Data(H)'!$A$1:$CZ$233))</f>
        <v>319538783</v>
      </c>
      <c r="AG5" s="173" cm="1">
        <f t="array" ref="AG5">_xlfn.XLOOKUP(AG$1,'PY1 Data(H)'!$A$1:$CZ$1,_xlfn.XLOOKUP($A5,'PY1 Data(H)'!$A$1:$A$233,'PY1 Data(H)'!$A$1:$CZ$233))</f>
        <v>84109917</v>
      </c>
      <c r="AH5" s="173" cm="1">
        <f t="array" ref="AH5">_xlfn.XLOOKUP(AH$1,'PY1 Data(H)'!$A$1:$CZ$1,_xlfn.XLOOKUP($A5,'PY1 Data(H)'!$A$1:$A$233,'PY1 Data(H)'!$A$1:$CZ$233))</f>
        <v>137277754</v>
      </c>
      <c r="AI5" s="173" cm="1">
        <f t="array" ref="AI5">_xlfn.XLOOKUP(AI$1,'PY1 Data(H)'!$A$1:$CZ$1,_xlfn.XLOOKUP($A5,'PY1 Data(H)'!$A$1:$A$233,'PY1 Data(H)'!$A$1:$CZ$233))</f>
        <v>1072181753</v>
      </c>
      <c r="AJ5" s="173" cm="1">
        <f t="array" ref="AJ5">_xlfn.XLOOKUP(AJ$1,'PY1 Data(H)'!$A$1:$CZ$1,_xlfn.XLOOKUP($A5,'PY1 Data(H)'!$A$1:$A$233,'PY1 Data(H)'!$A$1:$CZ$233))</f>
        <v>96981849</v>
      </c>
      <c r="AK5" s="173" cm="1">
        <f t="array" ref="AK5">_xlfn.XLOOKUP(AK$1,'PY1 Data(H)'!$A$1:$CZ$1,_xlfn.XLOOKUP($A5,'PY1 Data(H)'!$A$1:$A$233,'PY1 Data(H)'!$A$1:$CZ$233))</f>
        <v>986291083</v>
      </c>
      <c r="AL5" s="173" cm="1">
        <f t="array" ref="AL5">_xlfn.XLOOKUP(AL$1,'PY1 Data(H)'!$A$1:$CZ$1,_xlfn.XLOOKUP($A5,'PY1 Data(H)'!$A$1:$A$233,'PY1 Data(H)'!$A$1:$CZ$233))</f>
        <v>168391706</v>
      </c>
      <c r="AM5" s="173" cm="1">
        <f t="array" ref="AM5">_xlfn.XLOOKUP(AM$1,'PY1 Data(H)'!$A$1:$CZ$1,_xlfn.XLOOKUP($A5,'PY1 Data(H)'!$A$1:$A$233,'PY1 Data(H)'!$A$1:$CZ$233))</f>
        <v>497893526</v>
      </c>
      <c r="AN5" s="173" cm="1">
        <f t="array" ref="AN5">_xlfn.XLOOKUP(AN$1,'PY1 Data(H)'!$A$1:$CZ$1,_xlfn.XLOOKUP($A5,'PY1 Data(H)'!$A$1:$A$233,'PY1 Data(H)'!$A$1:$CZ$233))</f>
        <v>21693708</v>
      </c>
      <c r="AO5" s="173" cm="1">
        <f t="array" ref="AO5">_xlfn.XLOOKUP(AO$1,'PY1 Data(H)'!$A$1:$CZ$1,_xlfn.XLOOKUP($A5,'PY1 Data(H)'!$A$1:$A$233,'PY1 Data(H)'!$A$1:$CZ$233))</f>
        <v>39360458</v>
      </c>
      <c r="AP5" s="173" cm="1">
        <f t="array" ref="AP5">_xlfn.XLOOKUP(AP$1,'PY1 Data(H)'!$A$1:$CZ$1,_xlfn.XLOOKUP($A5,'PY1 Data(H)'!$A$1:$A$233,'PY1 Data(H)'!$A$1:$CZ$233))</f>
        <v>154178720</v>
      </c>
      <c r="AQ5" s="173" cm="1">
        <f t="array" ref="AQ5">_xlfn.XLOOKUP(AQ$1,'PY1 Data(H)'!$A$1:$CZ$1,_xlfn.XLOOKUP($A5,'PY1 Data(H)'!$A$1:$A$233,'PY1 Data(H)'!$A$1:$CZ$233))</f>
        <v>46609625</v>
      </c>
      <c r="AR5" s="173" cm="1">
        <f t="array" ref="AR5">_xlfn.XLOOKUP(AR$1,'PY1 Data(H)'!$A$1:$CZ$1,_xlfn.XLOOKUP($A5,'PY1 Data(H)'!$A$1:$A$233,'PY1 Data(H)'!$A$1:$CZ$233))</f>
        <v>932310501</v>
      </c>
      <c r="AS5" s="173" cm="1">
        <f t="array" ref="AS5">_xlfn.XLOOKUP(AS$1,'PY1 Data(H)'!$A$1:$CZ$1,_xlfn.XLOOKUP($A5,'PY1 Data(H)'!$A$1:$A$233,'PY1 Data(H)'!$A$1:$CZ$233))</f>
        <v>99596112</v>
      </c>
      <c r="AT5" s="173" cm="1">
        <f t="array" ref="AT5">_xlfn.XLOOKUP(AT$1,'PY1 Data(H)'!$A$1:$CZ$1,_xlfn.XLOOKUP($A5,'PY1 Data(H)'!$A$1:$A$233,'PY1 Data(H)'!$A$1:$CZ$233))</f>
        <v>332563313</v>
      </c>
      <c r="AU5" s="173" cm="1">
        <f t="array" ref="AU5">_xlfn.XLOOKUP(AU$1,'PY1 Data(H)'!$A$1:$CZ$1,_xlfn.XLOOKUP($A5,'PY1 Data(H)'!$A$1:$A$233,'PY1 Data(H)'!$A$1:$CZ$233))</f>
        <v>207317045</v>
      </c>
      <c r="AV5" s="173" cm="1">
        <f t="array" ref="AV5">_xlfn.XLOOKUP(AV$1,'PY1 Data(H)'!$A$1:$CZ$1,_xlfn.XLOOKUP($A5,'PY1 Data(H)'!$A$1:$A$233,'PY1 Data(H)'!$A$1:$CZ$233))</f>
        <v>316377748</v>
      </c>
      <c r="AW5" s="173" cm="1">
        <f t="array" ref="AW5">_xlfn.XLOOKUP(AW$1,'PY1 Data(H)'!$A$1:$CZ$1,_xlfn.XLOOKUP($A5,'PY1 Data(H)'!$A$1:$A$233,'PY1 Data(H)'!$A$1:$CZ$233))</f>
        <v>0</v>
      </c>
      <c r="AX5" s="173" cm="1">
        <f t="array" ref="AX5">_xlfn.XLOOKUP(AX$1,'PY1 Data(H)'!$A$1:$CZ$1,_xlfn.XLOOKUP($A5,'PY1 Data(H)'!$A$1:$A$233,'PY1 Data(H)'!$A$1:$CZ$233))</f>
        <v>141098324</v>
      </c>
      <c r="AY5" s="173" cm="1">
        <f t="array" ref="AY5">_xlfn.XLOOKUP(AY$1,'PY1 Data(H)'!$A$1:$CZ$1,_xlfn.XLOOKUP($A5,'PY1 Data(H)'!$A$1:$A$233,'PY1 Data(H)'!$A$1:$CZ$233))</f>
        <v>39558473</v>
      </c>
      <c r="AZ5" s="173" cm="1">
        <f t="array" ref="AZ5">_xlfn.XLOOKUP(AZ$1,'PY1 Data(H)'!$A$1:$CZ$1,_xlfn.XLOOKUP($A5,'PY1 Data(H)'!$A$1:$A$233,'PY1 Data(H)'!$A$1:$CZ$233))</f>
        <v>738227812</v>
      </c>
      <c r="BA5" s="173" cm="1">
        <f t="array" ref="BA5">_xlfn.XLOOKUP(BA$1,'PY1 Data(H)'!$A$1:$CZ$1,_xlfn.XLOOKUP($A5,'PY1 Data(H)'!$A$1:$A$233,'PY1 Data(H)'!$A$1:$CZ$233))</f>
        <v>201322392</v>
      </c>
      <c r="BB5" s="173" cm="1">
        <f t="array" ref="BB5">_xlfn.XLOOKUP(BB$1,'PY1 Data(H)'!$A$1:$CZ$1,_xlfn.XLOOKUP($A5,'PY1 Data(H)'!$A$1:$A$233,'PY1 Data(H)'!$A$1:$CZ$233))</f>
        <v>459248724</v>
      </c>
      <c r="BC5" s="173" cm="1">
        <f t="array" ref="BC5">_xlfn.XLOOKUP(BC$1,'PY1 Data(H)'!$A$1:$CZ$1,_xlfn.XLOOKUP($A5,'PY1 Data(H)'!$A$1:$A$233,'PY1 Data(H)'!$A$1:$CZ$233))</f>
        <v>67407409</v>
      </c>
      <c r="BD5" s="173" cm="1">
        <f t="array" ref="BD5">_xlfn.XLOOKUP(BD$1,'PY1 Data(H)'!$A$1:$CZ$1,_xlfn.XLOOKUP($A5,'PY1 Data(H)'!$A$1:$A$233,'PY1 Data(H)'!$A$1:$CZ$233))</f>
        <v>117532827</v>
      </c>
      <c r="BE5" s="173" cm="1">
        <f t="array" ref="BE5">_xlfn.XLOOKUP(BE$1,'PY1 Data(H)'!$A$1:$CZ$1,_xlfn.XLOOKUP($A5,'PY1 Data(H)'!$A$1:$A$233,'PY1 Data(H)'!$A$1:$CZ$233))</f>
        <v>96657457</v>
      </c>
      <c r="BF5" s="173" cm="1">
        <f t="array" ref="BF5">_xlfn.XLOOKUP(BF$1,'PY1 Data(H)'!$A$1:$CZ$1,_xlfn.XLOOKUP($A5,'PY1 Data(H)'!$A$1:$A$233,'PY1 Data(H)'!$A$1:$CZ$233))</f>
        <v>282124394</v>
      </c>
      <c r="BG5" s="173" cm="1">
        <f t="array" ref="BG5">_xlfn.XLOOKUP(BG$1,'PY1 Data(H)'!$A$1:$CZ$1,_xlfn.XLOOKUP($A5,'PY1 Data(H)'!$A$1:$A$233,'PY1 Data(H)'!$A$1:$CZ$233))</f>
        <v>118866349</v>
      </c>
      <c r="BH5" s="173" cm="1">
        <f t="array" ref="BH5">_xlfn.XLOOKUP(BH$1,'PY1 Data(H)'!$A$1:$CZ$1,_xlfn.XLOOKUP($A5,'PY1 Data(H)'!$A$1:$A$233,'PY1 Data(H)'!$A$1:$CZ$233))</f>
        <v>38884322</v>
      </c>
      <c r="BI5" s="173" cm="1">
        <f t="array" ref="BI5">_xlfn.XLOOKUP(BI$1,'PY1 Data(H)'!$A$1:$CZ$1,_xlfn.XLOOKUP($A5,'PY1 Data(H)'!$A$1:$A$233,'PY1 Data(H)'!$A$1:$CZ$233))</f>
        <v>79895331</v>
      </c>
      <c r="BJ5" s="173" cm="1">
        <f t="array" ref="BJ5">_xlfn.XLOOKUP(BJ$1,'PY1 Data(H)'!$A$1:$CZ$1,_xlfn.XLOOKUP($A5,'PY1 Data(H)'!$A$1:$A$233,'PY1 Data(H)'!$A$1:$CZ$233))</f>
        <v>98896292</v>
      </c>
      <c r="BK5" s="173" cm="1">
        <f t="array" ref="BK5">_xlfn.XLOOKUP(BK$1,'PY1 Data(H)'!$A$1:$CZ$1,_xlfn.XLOOKUP($A5,'PY1 Data(H)'!$A$1:$A$233,'PY1 Data(H)'!$A$1:$CZ$233))</f>
        <v>3179956859</v>
      </c>
      <c r="BL5" s="173" cm="1">
        <f t="array" ref="BL5">_xlfn.XLOOKUP(BL$1,'PY1 Data(H)'!$A$1:$CZ$1,_xlfn.XLOOKUP($A5,'PY1 Data(H)'!$A$1:$A$233,'PY1 Data(H)'!$A$1:$CZ$233))</f>
        <v>38164536</v>
      </c>
      <c r="BM5" s="173" cm="1">
        <f t="array" ref="BM5">_xlfn.XLOOKUP(BM$1,'PY1 Data(H)'!$A$1:$CZ$1,_xlfn.XLOOKUP($A5,'PY1 Data(H)'!$A$1:$A$233,'PY1 Data(H)'!$A$1:$CZ$233))</f>
        <v>164732465</v>
      </c>
      <c r="BN5" s="173" cm="1">
        <f t="array" ref="BN5">_xlfn.XLOOKUP(BN$1,'PY1 Data(H)'!$A$1:$CZ$1,_xlfn.XLOOKUP($A5,'PY1 Data(H)'!$A$1:$A$233,'PY1 Data(H)'!$A$1:$CZ$233))</f>
        <v>320864293</v>
      </c>
      <c r="BO5" s="173" cm="1">
        <f t="array" ref="BO5">_xlfn.XLOOKUP(BO$1,'PY1 Data(H)'!$A$1:$CZ$1,_xlfn.XLOOKUP($A5,'PY1 Data(H)'!$A$1:$A$233,'PY1 Data(H)'!$A$1:$CZ$233))</f>
        <v>216119352</v>
      </c>
      <c r="BP5" s="173" cm="1">
        <f t="array" ref="BP5">_xlfn.XLOOKUP(BP$1,'PY1 Data(H)'!$A$1:$CZ$1,_xlfn.XLOOKUP($A5,'PY1 Data(H)'!$A$1:$A$233,'PY1 Data(H)'!$A$1:$CZ$233))</f>
        <v>1099538993</v>
      </c>
      <c r="BQ5" s="173" cm="1">
        <f t="array" ref="BQ5">_xlfn.XLOOKUP(BQ$1,'PY1 Data(H)'!$A$1:$CZ$1,_xlfn.XLOOKUP($A5,'PY1 Data(H)'!$A$1:$A$233,'PY1 Data(H)'!$A$1:$CZ$233))</f>
        <v>0</v>
      </c>
      <c r="BR5" s="173" cm="1">
        <f t="array" ref="BR5">_xlfn.XLOOKUP(BR$1,'PY1 Data(H)'!$A$1:$CZ$1,_xlfn.XLOOKUP($A5,'PY1 Data(H)'!$A$1:$A$233,'PY1 Data(H)'!$A$1:$CZ$233))</f>
        <v>372530555</v>
      </c>
      <c r="BS5" s="173" cm="1">
        <f t="array" ref="BS5">_xlfn.XLOOKUP(BS$1,'PY1 Data(H)'!$A$1:$CZ$1,_xlfn.XLOOKUP($A5,'PY1 Data(H)'!$A$1:$A$233,'PY1 Data(H)'!$A$1:$CZ$233))</f>
        <v>429283948</v>
      </c>
      <c r="BT5" s="173" cm="1">
        <f t="array" ref="BT5">_xlfn.XLOOKUP(BT$1,'PY1 Data(H)'!$A$1:$CZ$1,_xlfn.XLOOKUP($A5,'PY1 Data(H)'!$A$1:$A$233,'PY1 Data(H)'!$A$1:$CZ$233))</f>
        <v>30325818</v>
      </c>
      <c r="BU5" s="173" cm="1">
        <f t="array" ref="BU5">_xlfn.XLOOKUP(BU$1,'PY1 Data(H)'!$A$1:$CZ$1,_xlfn.XLOOKUP($A5,'PY1 Data(H)'!$A$1:$A$233,'PY1 Data(H)'!$A$1:$CZ$233))</f>
        <v>102982628</v>
      </c>
      <c r="BV5" s="173" cm="1">
        <f t="array" ref="BV5">_xlfn.XLOOKUP(BV$1,'PY1 Data(H)'!$A$1:$CZ$1,_xlfn.XLOOKUP($A5,'PY1 Data(H)'!$A$1:$A$233,'PY1 Data(H)'!$A$1:$CZ$233))</f>
        <v>142191022</v>
      </c>
      <c r="BW5" s="173" cm="1">
        <f t="array" ref="BW5">_xlfn.XLOOKUP(BW$1,'PY1 Data(H)'!$A$1:$CZ$1,_xlfn.XLOOKUP($A5,'PY1 Data(H)'!$A$1:$A$233,'PY1 Data(H)'!$A$1:$CZ$233))</f>
        <v>31025206</v>
      </c>
      <c r="BX5" s="173" cm="1">
        <f t="array" ref="BX5">_xlfn.XLOOKUP(BX$1,'PY1 Data(H)'!$A$1:$CZ$1,_xlfn.XLOOKUP($A5,'PY1 Data(H)'!$A$1:$A$233,'PY1 Data(H)'!$A$1:$CZ$233))</f>
        <v>138034339</v>
      </c>
      <c r="BY5" s="173" cm="1">
        <f t="array" ref="BY5">_xlfn.XLOOKUP(BY$1,'PY1 Data(H)'!$A$1:$CZ$1,_xlfn.XLOOKUP($A5,'PY1 Data(H)'!$A$1:$A$233,'PY1 Data(H)'!$A$1:$CZ$233))</f>
        <v>387215000</v>
      </c>
      <c r="BZ5" s="173" cm="1">
        <f t="array" ref="BZ5">_xlfn.XLOOKUP(BZ$1,'PY1 Data(H)'!$A$1:$CZ$1,_xlfn.XLOOKUP($A5,'PY1 Data(H)'!$A$1:$A$233,'PY1 Data(H)'!$A$1:$CZ$233))</f>
        <v>76172375</v>
      </c>
      <c r="CA5" s="173" cm="1">
        <f t="array" ref="CA5">_xlfn.XLOOKUP(CA$1,'PY1 Data(H)'!$A$1:$CZ$1,_xlfn.XLOOKUP($A5,'PY1 Data(H)'!$A$1:$A$233,'PY1 Data(H)'!$A$1:$CZ$233))</f>
        <v>320701551</v>
      </c>
      <c r="CB5" s="173" cm="1">
        <f t="array" ref="CB5">_xlfn.XLOOKUP(CB$1,'PY1 Data(H)'!$A$1:$CZ$1,_xlfn.XLOOKUP($A5,'PY1 Data(H)'!$A$1:$A$233,'PY1 Data(H)'!$A$1:$CZ$233))</f>
        <v>76913543</v>
      </c>
      <c r="CC5" s="173" cm="1">
        <f t="array" ref="CC5">_xlfn.XLOOKUP(CC$1,'PY1 Data(H)'!$A$1:$CZ$1,_xlfn.XLOOKUP($A5,'PY1 Data(H)'!$A$1:$A$233,'PY1 Data(H)'!$A$1:$CZ$233))</f>
        <v>178033851</v>
      </c>
      <c r="CD5" s="173" cm="1">
        <f t="array" ref="CD5">_xlfn.XLOOKUP(CD$1,'PY1 Data(H)'!$A$1:$CZ$1,_xlfn.XLOOKUP($A5,'PY1 Data(H)'!$A$1:$A$233,'PY1 Data(H)'!$A$1:$CZ$233))</f>
        <v>205283085</v>
      </c>
      <c r="CE5" s="173" cm="1">
        <f t="array" ref="CE5">_xlfn.XLOOKUP(CE$1,'PY1 Data(H)'!$A$1:$CZ$1,_xlfn.XLOOKUP($A5,'PY1 Data(H)'!$A$1:$A$233,'PY1 Data(H)'!$A$1:$CZ$233))</f>
        <v>231685484</v>
      </c>
      <c r="CF5" s="173" cm="1">
        <f t="array" ref="CF5">_xlfn.XLOOKUP(CF$1,'PY1 Data(H)'!$A$1:$CZ$1,_xlfn.XLOOKUP($A5,'PY1 Data(H)'!$A$1:$A$233,'PY1 Data(H)'!$A$1:$CZ$233))</f>
        <v>188195976</v>
      </c>
      <c r="CG5" s="173" cm="1">
        <f t="array" ref="CG5">_xlfn.XLOOKUP(CG$1,'PY1 Data(H)'!$A$1:$CZ$1,_xlfn.XLOOKUP($A5,'PY1 Data(H)'!$A$1:$A$233,'PY1 Data(H)'!$A$1:$CZ$233))</f>
        <v>217232315</v>
      </c>
      <c r="CH5" s="173" cm="1">
        <f t="array" ref="CH5">_xlfn.XLOOKUP(CH$1,'PY1 Data(H)'!$A$1:$CZ$1,_xlfn.XLOOKUP($A5,'PY1 Data(H)'!$A$1:$A$233,'PY1 Data(H)'!$A$1:$CZ$233))</f>
        <v>80335852</v>
      </c>
      <c r="CI5" s="173" cm="1">
        <f t="array" ref="CI5">_xlfn.XLOOKUP(CI$1,'PY1 Data(H)'!$A$1:$CZ$1,_xlfn.XLOOKUP($A5,'PY1 Data(H)'!$A$1:$A$233,'PY1 Data(H)'!$A$1:$CZ$233))</f>
        <v>113352972</v>
      </c>
      <c r="CJ5" s="173" cm="1">
        <f t="array" ref="CJ5">_xlfn.XLOOKUP(CJ$1,'PY1 Data(H)'!$A$1:$CZ$1,_xlfn.XLOOKUP($A5,'PY1 Data(H)'!$A$1:$A$233,'PY1 Data(H)'!$A$1:$CZ$233))</f>
        <v>114087401</v>
      </c>
      <c r="CK5" s="173" cm="1">
        <f t="array" ref="CK5">_xlfn.XLOOKUP(CK$1,'PY1 Data(H)'!$A$1:$CZ$1,_xlfn.XLOOKUP($A5,'PY1 Data(H)'!$A$1:$A$233,'PY1 Data(H)'!$A$1:$CZ$233))</f>
        <v>215734407</v>
      </c>
      <c r="CL5" s="173" cm="1">
        <f t="array" ref="CL5">_xlfn.XLOOKUP(CL$1,'PY1 Data(H)'!$A$1:$CZ$1,_xlfn.XLOOKUP($A5,'PY1 Data(H)'!$A$1:$A$233,'PY1 Data(H)'!$A$1:$CZ$233))</f>
        <v>94676185</v>
      </c>
      <c r="CM5" s="173" cm="1">
        <f t="array" ref="CM5">_xlfn.XLOOKUP(CM$1,'PY1 Data(H)'!$A$1:$CZ$1,_xlfn.XLOOKUP($A5,'PY1 Data(H)'!$A$1:$A$233,'PY1 Data(H)'!$A$1:$CZ$233))</f>
        <v>112276212</v>
      </c>
      <c r="CN5" s="173" cm="1">
        <f t="array" ref="CN5">_xlfn.XLOOKUP(CN$1,'PY1 Data(H)'!$A$1:$CZ$1,_xlfn.XLOOKUP($A5,'PY1 Data(H)'!$A$1:$A$233,'PY1 Data(H)'!$A$1:$CZ$233))</f>
        <v>9170369</v>
      </c>
      <c r="CO5" s="173" cm="1">
        <f t="array" ref="CO5">_xlfn.XLOOKUP(CO$1,'PY1 Data(H)'!$A$1:$CZ$1,_xlfn.XLOOKUP($A5,'PY1 Data(H)'!$A$1:$A$233,'PY1 Data(H)'!$A$1:$CZ$233))</f>
        <v>684336460</v>
      </c>
      <c r="CP5" s="173" cm="1">
        <f t="array" ref="CP5">_xlfn.XLOOKUP(CP$1,'PY1 Data(H)'!$A$1:$CZ$1,_xlfn.XLOOKUP($A5,'PY1 Data(H)'!$A$1:$A$233,'PY1 Data(H)'!$A$1:$CZ$233))</f>
        <v>89887017</v>
      </c>
      <c r="CQ5" s="173" cm="1">
        <f t="array" ref="CQ5">_xlfn.XLOOKUP(CQ$1,'PY1 Data(H)'!$A$1:$CZ$1,_xlfn.XLOOKUP($A5,'PY1 Data(H)'!$A$1:$A$233,'PY1 Data(H)'!$A$1:$CZ$233))</f>
        <v>2729938598</v>
      </c>
      <c r="CR5" s="173" cm="1">
        <f t="array" ref="CR5">_xlfn.XLOOKUP(CR$1,'PY1 Data(H)'!$A$1:$CZ$1,_xlfn.XLOOKUP($A5,'PY1 Data(H)'!$A$1:$A$233,'PY1 Data(H)'!$A$1:$CZ$233))</f>
        <v>51424169</v>
      </c>
      <c r="CS5" s="173" cm="1">
        <f t="array" ref="CS5">_xlfn.XLOOKUP(CS$1,'PY1 Data(H)'!$A$1:$CZ$1,_xlfn.XLOOKUP($A5,'PY1 Data(H)'!$A$1:$A$233,'PY1 Data(H)'!$A$1:$CZ$233))</f>
        <v>40699039</v>
      </c>
      <c r="CT5" s="173" cm="1">
        <f t="array" ref="CT5">_xlfn.XLOOKUP(CT$1,'PY1 Data(H)'!$A$1:$CZ$1,_xlfn.XLOOKUP($A5,'PY1 Data(H)'!$A$1:$A$233,'PY1 Data(H)'!$A$1:$CZ$233))</f>
        <v>266480238</v>
      </c>
      <c r="CU5" s="173" cm="1">
        <f t="array" ref="CU5">_xlfn.XLOOKUP(CU$1,'PY1 Data(H)'!$A$1:$CZ$1,_xlfn.XLOOKUP($A5,'PY1 Data(H)'!$A$1:$A$233,'PY1 Data(H)'!$A$1:$CZ$233))</f>
        <v>325368331</v>
      </c>
      <c r="CV5" s="173" cm="1">
        <f t="array" ref="CV5">_xlfn.XLOOKUP(CV$1,'PY1 Data(H)'!$A$1:$CZ$1,_xlfn.XLOOKUP($A5,'PY1 Data(H)'!$A$1:$A$233,'PY1 Data(H)'!$A$1:$CZ$233))</f>
        <v>124836361</v>
      </c>
      <c r="CW5" s="173" cm="1">
        <f t="array" ref="CW5">_xlfn.XLOOKUP(CW$1,'PY1 Data(H)'!$A$1:$CZ$1,_xlfn.XLOOKUP($A5,'PY1 Data(H)'!$A$1:$A$233,'PY1 Data(H)'!$A$1:$CZ$233))</f>
        <v>154230883</v>
      </c>
      <c r="CX5" s="173" cm="1">
        <f t="array" ref="CX5">_xlfn.XLOOKUP(CX$1,'PY1 Data(H)'!$A$1:$CZ$1,_xlfn.XLOOKUP($A5,'PY1 Data(H)'!$A$1:$A$233,'PY1 Data(H)'!$A$1:$CZ$233))</f>
        <v>94960928</v>
      </c>
      <c r="CY5" s="173" cm="1">
        <f t="array" ref="CY5">_xlfn.XLOOKUP(CY$1,'PY1 Data(H)'!$A$1:$CZ$1,_xlfn.XLOOKUP($A5,'PY1 Data(H)'!$A$1:$A$233,'PY1 Data(H)'!$A$1:$CZ$233))</f>
        <v>44731342</v>
      </c>
    </row>
    <row r="6" spans="1:103" x14ac:dyDescent="0.3">
      <c r="A6">
        <v>575</v>
      </c>
      <c r="D6" s="173" cm="1">
        <f t="array" ref="D6">_xlfn.XLOOKUP(D$1,'PY1 Data(H)'!$A$1:$CZ$1,_xlfn.XLOOKUP($A6,'PY1 Data(H)'!$A$1:$A$233,'PY1 Data(H)'!$A$1:$CZ$233))</f>
        <v>0</v>
      </c>
      <c r="E6" s="173" cm="1">
        <f t="array" ref="E6">_xlfn.XLOOKUP(E$1,'PY1 Data(H)'!$A$1:$CZ$1,_xlfn.XLOOKUP($A6,'PY1 Data(H)'!$A$1:$A$233,'PY1 Data(H)'!$A$1:$CZ$233))</f>
        <v>0</v>
      </c>
      <c r="F6" s="173" cm="1">
        <f t="array" ref="F6">_xlfn.XLOOKUP(F$1,'PY1 Data(H)'!$A$1:$CZ$1,_xlfn.XLOOKUP($A6,'PY1 Data(H)'!$A$1:$A$233,'PY1 Data(H)'!$A$1:$CZ$233))</f>
        <v>0</v>
      </c>
      <c r="G6" s="173" cm="1">
        <f t="array" ref="G6">_xlfn.XLOOKUP(G$1,'PY1 Data(H)'!$A$1:$CZ$1,_xlfn.XLOOKUP($A6,'PY1 Data(H)'!$A$1:$A$233,'PY1 Data(H)'!$A$1:$CZ$233))</f>
        <v>0</v>
      </c>
      <c r="H6" s="173" cm="1">
        <f t="array" ref="H6">_xlfn.XLOOKUP(H$1,'PY1 Data(H)'!$A$1:$CZ$1,_xlfn.XLOOKUP($A6,'PY1 Data(H)'!$A$1:$A$233,'PY1 Data(H)'!$A$1:$CZ$233))</f>
        <v>0</v>
      </c>
      <c r="I6" s="173" cm="1">
        <f t="array" ref="I6">_xlfn.XLOOKUP(I$1,'PY1 Data(H)'!$A$1:$CZ$1,_xlfn.XLOOKUP($A6,'PY1 Data(H)'!$A$1:$A$233,'PY1 Data(H)'!$A$1:$CZ$233))</f>
        <v>0</v>
      </c>
      <c r="J6" s="173" cm="1">
        <f t="array" ref="J6">_xlfn.XLOOKUP(J$1,'PY1 Data(H)'!$A$1:$CZ$1,_xlfn.XLOOKUP($A6,'PY1 Data(H)'!$A$1:$A$233,'PY1 Data(H)'!$A$1:$CZ$233))</f>
        <v>0</v>
      </c>
      <c r="K6" s="173" cm="1">
        <f t="array" ref="K6">_xlfn.XLOOKUP(K$1,'PY1 Data(H)'!$A$1:$CZ$1,_xlfn.XLOOKUP($A6,'PY1 Data(H)'!$A$1:$A$233,'PY1 Data(H)'!$A$1:$CZ$233))</f>
        <v>0</v>
      </c>
      <c r="L6" s="173" cm="1">
        <f t="array" ref="L6">_xlfn.XLOOKUP(L$1,'PY1 Data(H)'!$A$1:$CZ$1,_xlfn.XLOOKUP($A6,'PY1 Data(H)'!$A$1:$A$233,'PY1 Data(H)'!$A$1:$CZ$233))</f>
        <v>0</v>
      </c>
      <c r="M6" s="173" cm="1">
        <f t="array" ref="M6">_xlfn.XLOOKUP(M$1,'PY1 Data(H)'!$A$1:$CZ$1,_xlfn.XLOOKUP($A6,'PY1 Data(H)'!$A$1:$A$233,'PY1 Data(H)'!$A$1:$CZ$233))</f>
        <v>0</v>
      </c>
      <c r="N6" s="173" cm="1">
        <f t="array" ref="N6">_xlfn.XLOOKUP(N$1,'PY1 Data(H)'!$A$1:$CZ$1,_xlfn.XLOOKUP($A6,'PY1 Data(H)'!$A$1:$A$233,'PY1 Data(H)'!$A$1:$CZ$233))</f>
        <v>0</v>
      </c>
      <c r="O6" s="173" cm="1">
        <f t="array" ref="O6">_xlfn.XLOOKUP(O$1,'PY1 Data(H)'!$A$1:$CZ$1,_xlfn.XLOOKUP($A6,'PY1 Data(H)'!$A$1:$A$233,'PY1 Data(H)'!$A$1:$CZ$233))</f>
        <v>0</v>
      </c>
      <c r="P6" s="173" cm="1">
        <f t="array" ref="P6">_xlfn.XLOOKUP(P$1,'PY1 Data(H)'!$A$1:$CZ$1,_xlfn.XLOOKUP($A6,'PY1 Data(H)'!$A$1:$A$233,'PY1 Data(H)'!$A$1:$CZ$233))</f>
        <v>0</v>
      </c>
      <c r="Q6" s="173" cm="1">
        <f t="array" ref="Q6">_xlfn.XLOOKUP(Q$1,'PY1 Data(H)'!$A$1:$CZ$1,_xlfn.XLOOKUP($A6,'PY1 Data(H)'!$A$1:$A$233,'PY1 Data(H)'!$A$1:$CZ$233))</f>
        <v>0</v>
      </c>
      <c r="R6" s="173" cm="1">
        <f t="array" ref="R6">_xlfn.XLOOKUP(R$1,'PY1 Data(H)'!$A$1:$CZ$1,_xlfn.XLOOKUP($A6,'PY1 Data(H)'!$A$1:$A$233,'PY1 Data(H)'!$A$1:$CZ$233))</f>
        <v>0</v>
      </c>
      <c r="S6" s="173" cm="1">
        <f t="array" ref="S6">_xlfn.XLOOKUP(S$1,'PY1 Data(H)'!$A$1:$CZ$1,_xlfn.XLOOKUP($A6,'PY1 Data(H)'!$A$1:$A$233,'PY1 Data(H)'!$A$1:$CZ$233))</f>
        <v>0</v>
      </c>
      <c r="T6" s="173" cm="1">
        <f t="array" ref="T6">_xlfn.XLOOKUP(T$1,'PY1 Data(H)'!$A$1:$CZ$1,_xlfn.XLOOKUP($A6,'PY1 Data(H)'!$A$1:$A$233,'PY1 Data(H)'!$A$1:$CZ$233))</f>
        <v>0</v>
      </c>
      <c r="U6" s="173" cm="1">
        <f t="array" ref="U6">_xlfn.XLOOKUP(U$1,'PY1 Data(H)'!$A$1:$CZ$1,_xlfn.XLOOKUP($A6,'PY1 Data(H)'!$A$1:$A$233,'PY1 Data(H)'!$A$1:$CZ$233))</f>
        <v>0</v>
      </c>
      <c r="V6" s="173" cm="1">
        <f t="array" ref="V6">_xlfn.XLOOKUP(V$1,'PY1 Data(H)'!$A$1:$CZ$1,_xlfn.XLOOKUP($A6,'PY1 Data(H)'!$A$1:$A$233,'PY1 Data(H)'!$A$1:$CZ$233))</f>
        <v>0</v>
      </c>
      <c r="W6" s="173" cm="1">
        <f t="array" ref="W6">_xlfn.XLOOKUP(W$1,'PY1 Data(H)'!$A$1:$CZ$1,_xlfn.XLOOKUP($A6,'PY1 Data(H)'!$A$1:$A$233,'PY1 Data(H)'!$A$1:$CZ$233))</f>
        <v>0</v>
      </c>
      <c r="X6" s="173" cm="1">
        <f t="array" ref="X6">_xlfn.XLOOKUP(X$1,'PY1 Data(H)'!$A$1:$CZ$1,_xlfn.XLOOKUP($A6,'PY1 Data(H)'!$A$1:$A$233,'PY1 Data(H)'!$A$1:$CZ$233))</f>
        <v>0</v>
      </c>
      <c r="Y6" s="173" cm="1">
        <f t="array" ref="Y6">_xlfn.XLOOKUP(Y$1,'PY1 Data(H)'!$A$1:$CZ$1,_xlfn.XLOOKUP($A6,'PY1 Data(H)'!$A$1:$A$233,'PY1 Data(H)'!$A$1:$CZ$233))</f>
        <v>0</v>
      </c>
      <c r="Z6" s="173" cm="1">
        <f t="array" ref="Z6">_xlfn.XLOOKUP(Z$1,'PY1 Data(H)'!$A$1:$CZ$1,_xlfn.XLOOKUP($A6,'PY1 Data(H)'!$A$1:$A$233,'PY1 Data(H)'!$A$1:$CZ$233))</f>
        <v>0</v>
      </c>
      <c r="AA6" s="173" cm="1">
        <f t="array" ref="AA6">_xlfn.XLOOKUP(AA$1,'PY1 Data(H)'!$A$1:$CZ$1,_xlfn.XLOOKUP($A6,'PY1 Data(H)'!$A$1:$A$233,'PY1 Data(H)'!$A$1:$CZ$233))</f>
        <v>0</v>
      </c>
      <c r="AB6" s="173" cm="1">
        <f t="array" ref="AB6">_xlfn.XLOOKUP(AB$1,'PY1 Data(H)'!$A$1:$CZ$1,_xlfn.XLOOKUP($A6,'PY1 Data(H)'!$A$1:$A$233,'PY1 Data(H)'!$A$1:$CZ$233))</f>
        <v>0</v>
      </c>
      <c r="AC6" s="173" cm="1">
        <f t="array" ref="AC6">_xlfn.XLOOKUP(AC$1,'PY1 Data(H)'!$A$1:$CZ$1,_xlfn.XLOOKUP($A6,'PY1 Data(H)'!$A$1:$A$233,'PY1 Data(H)'!$A$1:$CZ$233))</f>
        <v>5500</v>
      </c>
      <c r="AD6" s="173" cm="1">
        <f t="array" ref="AD6">_xlfn.XLOOKUP(AD$1,'PY1 Data(H)'!$A$1:$CZ$1,_xlfn.XLOOKUP($A6,'PY1 Data(H)'!$A$1:$A$233,'PY1 Data(H)'!$A$1:$CZ$233))</f>
        <v>51360</v>
      </c>
      <c r="AE6" s="173" cm="1">
        <f t="array" ref="AE6">_xlfn.XLOOKUP(AE$1,'PY1 Data(H)'!$A$1:$CZ$1,_xlfn.XLOOKUP($A6,'PY1 Data(H)'!$A$1:$A$233,'PY1 Data(H)'!$A$1:$CZ$233))</f>
        <v>0</v>
      </c>
      <c r="AF6" s="173" cm="1">
        <f t="array" ref="AF6">_xlfn.XLOOKUP(AF$1,'PY1 Data(H)'!$A$1:$CZ$1,_xlfn.XLOOKUP($A6,'PY1 Data(H)'!$A$1:$A$233,'PY1 Data(H)'!$A$1:$CZ$233))</f>
        <v>0</v>
      </c>
      <c r="AG6" s="173" cm="1">
        <f t="array" ref="AG6">_xlfn.XLOOKUP(AG$1,'PY1 Data(H)'!$A$1:$CZ$1,_xlfn.XLOOKUP($A6,'PY1 Data(H)'!$A$1:$A$233,'PY1 Data(H)'!$A$1:$CZ$233))</f>
        <v>0</v>
      </c>
      <c r="AH6" s="173" cm="1">
        <f t="array" ref="AH6">_xlfn.XLOOKUP(AH$1,'PY1 Data(H)'!$A$1:$CZ$1,_xlfn.XLOOKUP($A6,'PY1 Data(H)'!$A$1:$A$233,'PY1 Data(H)'!$A$1:$CZ$233))</f>
        <v>0</v>
      </c>
      <c r="AI6" s="173" cm="1">
        <f t="array" ref="AI6">_xlfn.XLOOKUP(AI$1,'PY1 Data(H)'!$A$1:$CZ$1,_xlfn.XLOOKUP($A6,'PY1 Data(H)'!$A$1:$A$233,'PY1 Data(H)'!$A$1:$CZ$233))</f>
        <v>0</v>
      </c>
      <c r="AJ6" s="173" cm="1">
        <f t="array" ref="AJ6">_xlfn.XLOOKUP(AJ$1,'PY1 Data(H)'!$A$1:$CZ$1,_xlfn.XLOOKUP($A6,'PY1 Data(H)'!$A$1:$A$233,'PY1 Data(H)'!$A$1:$CZ$233))</f>
        <v>0</v>
      </c>
      <c r="AK6" s="173" cm="1">
        <f t="array" ref="AK6">_xlfn.XLOOKUP(AK$1,'PY1 Data(H)'!$A$1:$CZ$1,_xlfn.XLOOKUP($A6,'PY1 Data(H)'!$A$1:$A$233,'PY1 Data(H)'!$A$1:$CZ$233))</f>
        <v>0</v>
      </c>
      <c r="AL6" s="173" cm="1">
        <f t="array" ref="AL6">_xlfn.XLOOKUP(AL$1,'PY1 Data(H)'!$A$1:$CZ$1,_xlfn.XLOOKUP($A6,'PY1 Data(H)'!$A$1:$A$233,'PY1 Data(H)'!$A$1:$CZ$233))</f>
        <v>247150</v>
      </c>
      <c r="AM6" s="173" cm="1">
        <f t="array" ref="AM6">_xlfn.XLOOKUP(AM$1,'PY1 Data(H)'!$A$1:$CZ$1,_xlfn.XLOOKUP($A6,'PY1 Data(H)'!$A$1:$A$233,'PY1 Data(H)'!$A$1:$CZ$233))</f>
        <v>0</v>
      </c>
      <c r="AN6" s="173" cm="1">
        <f t="array" ref="AN6">_xlfn.XLOOKUP(AN$1,'PY1 Data(H)'!$A$1:$CZ$1,_xlfn.XLOOKUP($A6,'PY1 Data(H)'!$A$1:$A$233,'PY1 Data(H)'!$A$1:$CZ$233))</f>
        <v>0</v>
      </c>
      <c r="AO6" s="173" cm="1">
        <f t="array" ref="AO6">_xlfn.XLOOKUP(AO$1,'PY1 Data(H)'!$A$1:$CZ$1,_xlfn.XLOOKUP($A6,'PY1 Data(H)'!$A$1:$A$233,'PY1 Data(H)'!$A$1:$CZ$233))</f>
        <v>0</v>
      </c>
      <c r="AP6" s="173" cm="1">
        <f t="array" ref="AP6">_xlfn.XLOOKUP(AP$1,'PY1 Data(H)'!$A$1:$CZ$1,_xlfn.XLOOKUP($A6,'PY1 Data(H)'!$A$1:$A$233,'PY1 Data(H)'!$A$1:$CZ$233))</f>
        <v>482339</v>
      </c>
      <c r="AQ6" s="173" cm="1">
        <f t="array" ref="AQ6">_xlfn.XLOOKUP(AQ$1,'PY1 Data(H)'!$A$1:$CZ$1,_xlfn.XLOOKUP($A6,'PY1 Data(H)'!$A$1:$A$233,'PY1 Data(H)'!$A$1:$CZ$233))</f>
        <v>255880</v>
      </c>
      <c r="AR6" s="173" cm="1">
        <f t="array" ref="AR6">_xlfn.XLOOKUP(AR$1,'PY1 Data(H)'!$A$1:$CZ$1,_xlfn.XLOOKUP($A6,'PY1 Data(H)'!$A$1:$A$233,'PY1 Data(H)'!$A$1:$CZ$233))</f>
        <v>32858460</v>
      </c>
      <c r="AS6" s="173" cm="1">
        <f t="array" ref="AS6">_xlfn.XLOOKUP(AS$1,'PY1 Data(H)'!$A$1:$CZ$1,_xlfn.XLOOKUP($A6,'PY1 Data(H)'!$A$1:$A$233,'PY1 Data(H)'!$A$1:$CZ$233))</f>
        <v>0</v>
      </c>
      <c r="AT6" s="173" cm="1">
        <f t="array" ref="AT6">_xlfn.XLOOKUP(AT$1,'PY1 Data(H)'!$A$1:$CZ$1,_xlfn.XLOOKUP($A6,'PY1 Data(H)'!$A$1:$A$233,'PY1 Data(H)'!$A$1:$CZ$233))</f>
        <v>0</v>
      </c>
      <c r="AU6" s="173" cm="1">
        <f t="array" ref="AU6">_xlfn.XLOOKUP(AU$1,'PY1 Data(H)'!$A$1:$CZ$1,_xlfn.XLOOKUP($A6,'PY1 Data(H)'!$A$1:$A$233,'PY1 Data(H)'!$A$1:$CZ$233))</f>
        <v>0</v>
      </c>
      <c r="AV6" s="173" cm="1">
        <f t="array" ref="AV6">_xlfn.XLOOKUP(AV$1,'PY1 Data(H)'!$A$1:$CZ$1,_xlfn.XLOOKUP($A6,'PY1 Data(H)'!$A$1:$A$233,'PY1 Data(H)'!$A$1:$CZ$233))</f>
        <v>0</v>
      </c>
      <c r="AW6" s="173" cm="1">
        <f t="array" ref="AW6">_xlfn.XLOOKUP(AW$1,'PY1 Data(H)'!$A$1:$CZ$1,_xlfn.XLOOKUP($A6,'PY1 Data(H)'!$A$1:$A$233,'PY1 Data(H)'!$A$1:$CZ$233))</f>
        <v>0</v>
      </c>
      <c r="AX6" s="173" cm="1">
        <f t="array" ref="AX6">_xlfn.XLOOKUP(AX$1,'PY1 Data(H)'!$A$1:$CZ$1,_xlfn.XLOOKUP($A6,'PY1 Data(H)'!$A$1:$A$233,'PY1 Data(H)'!$A$1:$CZ$233))</f>
        <v>0</v>
      </c>
      <c r="AY6" s="173" cm="1">
        <f t="array" ref="AY6">_xlfn.XLOOKUP(AY$1,'PY1 Data(H)'!$A$1:$CZ$1,_xlfn.XLOOKUP($A6,'PY1 Data(H)'!$A$1:$A$233,'PY1 Data(H)'!$A$1:$CZ$233))</f>
        <v>0</v>
      </c>
      <c r="AZ6" s="173" cm="1">
        <f t="array" ref="AZ6">_xlfn.XLOOKUP(AZ$1,'PY1 Data(H)'!$A$1:$CZ$1,_xlfn.XLOOKUP($A6,'PY1 Data(H)'!$A$1:$A$233,'PY1 Data(H)'!$A$1:$CZ$233))</f>
        <v>0</v>
      </c>
      <c r="BA6" s="173" cm="1">
        <f t="array" ref="BA6">_xlfn.XLOOKUP(BA$1,'PY1 Data(H)'!$A$1:$CZ$1,_xlfn.XLOOKUP($A6,'PY1 Data(H)'!$A$1:$A$233,'PY1 Data(H)'!$A$1:$CZ$233))</f>
        <v>0</v>
      </c>
      <c r="BB6" s="173" cm="1">
        <f t="array" ref="BB6">_xlfn.XLOOKUP(BB$1,'PY1 Data(H)'!$A$1:$CZ$1,_xlfn.XLOOKUP($A6,'PY1 Data(H)'!$A$1:$A$233,'PY1 Data(H)'!$A$1:$CZ$233))</f>
        <v>70448</v>
      </c>
      <c r="BC6" s="173" cm="1">
        <f t="array" ref="BC6">_xlfn.XLOOKUP(BC$1,'PY1 Data(H)'!$A$1:$CZ$1,_xlfn.XLOOKUP($A6,'PY1 Data(H)'!$A$1:$A$233,'PY1 Data(H)'!$A$1:$CZ$233))</f>
        <v>0</v>
      </c>
      <c r="BD6" s="173" cm="1">
        <f t="array" ref="BD6">_xlfn.XLOOKUP(BD$1,'PY1 Data(H)'!$A$1:$CZ$1,_xlfn.XLOOKUP($A6,'PY1 Data(H)'!$A$1:$A$233,'PY1 Data(H)'!$A$1:$CZ$233))</f>
        <v>0</v>
      </c>
      <c r="BE6" s="173" cm="1">
        <f t="array" ref="BE6">_xlfn.XLOOKUP(BE$1,'PY1 Data(H)'!$A$1:$CZ$1,_xlfn.XLOOKUP($A6,'PY1 Data(H)'!$A$1:$A$233,'PY1 Data(H)'!$A$1:$CZ$233))</f>
        <v>0</v>
      </c>
      <c r="BF6" s="173" cm="1">
        <f t="array" ref="BF6">_xlfn.XLOOKUP(BF$1,'PY1 Data(H)'!$A$1:$CZ$1,_xlfn.XLOOKUP($A6,'PY1 Data(H)'!$A$1:$A$233,'PY1 Data(H)'!$A$1:$CZ$233))</f>
        <v>0</v>
      </c>
      <c r="BG6" s="173" cm="1">
        <f t="array" ref="BG6">_xlfn.XLOOKUP(BG$1,'PY1 Data(H)'!$A$1:$CZ$1,_xlfn.XLOOKUP($A6,'PY1 Data(H)'!$A$1:$A$233,'PY1 Data(H)'!$A$1:$CZ$233))</f>
        <v>0</v>
      </c>
      <c r="BH6" s="173" cm="1">
        <f t="array" ref="BH6">_xlfn.XLOOKUP(BH$1,'PY1 Data(H)'!$A$1:$CZ$1,_xlfn.XLOOKUP($A6,'PY1 Data(H)'!$A$1:$A$233,'PY1 Data(H)'!$A$1:$CZ$233))</f>
        <v>0</v>
      </c>
      <c r="BI6" s="173" cm="1">
        <f t="array" ref="BI6">_xlfn.XLOOKUP(BI$1,'PY1 Data(H)'!$A$1:$CZ$1,_xlfn.XLOOKUP($A6,'PY1 Data(H)'!$A$1:$A$233,'PY1 Data(H)'!$A$1:$CZ$233))</f>
        <v>1612200</v>
      </c>
      <c r="BJ6" s="173" cm="1">
        <f t="array" ref="BJ6">_xlfn.XLOOKUP(BJ$1,'PY1 Data(H)'!$A$1:$CZ$1,_xlfn.XLOOKUP($A6,'PY1 Data(H)'!$A$1:$A$233,'PY1 Data(H)'!$A$1:$CZ$233))</f>
        <v>1544855</v>
      </c>
      <c r="BK6" s="173" cm="1">
        <f t="array" ref="BK6">_xlfn.XLOOKUP(BK$1,'PY1 Data(H)'!$A$1:$CZ$1,_xlfn.XLOOKUP($A6,'PY1 Data(H)'!$A$1:$A$233,'PY1 Data(H)'!$A$1:$CZ$233))</f>
        <v>0</v>
      </c>
      <c r="BL6" s="173" cm="1">
        <f t="array" ref="BL6">_xlfn.XLOOKUP(BL$1,'PY1 Data(H)'!$A$1:$CZ$1,_xlfn.XLOOKUP($A6,'PY1 Data(H)'!$A$1:$A$233,'PY1 Data(H)'!$A$1:$CZ$233))</f>
        <v>0</v>
      </c>
      <c r="BM6" s="173" cm="1">
        <f t="array" ref="BM6">_xlfn.XLOOKUP(BM$1,'PY1 Data(H)'!$A$1:$CZ$1,_xlfn.XLOOKUP($A6,'PY1 Data(H)'!$A$1:$A$233,'PY1 Data(H)'!$A$1:$CZ$233))</f>
        <v>0</v>
      </c>
      <c r="BN6" s="173" cm="1">
        <f t="array" ref="BN6">_xlfn.XLOOKUP(BN$1,'PY1 Data(H)'!$A$1:$CZ$1,_xlfn.XLOOKUP($A6,'PY1 Data(H)'!$A$1:$A$233,'PY1 Data(H)'!$A$1:$CZ$233))</f>
        <v>0</v>
      </c>
      <c r="BO6" s="173" cm="1">
        <f t="array" ref="BO6">_xlfn.XLOOKUP(BO$1,'PY1 Data(H)'!$A$1:$CZ$1,_xlfn.XLOOKUP($A6,'PY1 Data(H)'!$A$1:$A$233,'PY1 Data(H)'!$A$1:$CZ$233))</f>
        <v>1040890</v>
      </c>
      <c r="BP6" s="173" cm="1">
        <f t="array" ref="BP6">_xlfn.XLOOKUP(BP$1,'PY1 Data(H)'!$A$1:$CZ$1,_xlfn.XLOOKUP($A6,'PY1 Data(H)'!$A$1:$A$233,'PY1 Data(H)'!$A$1:$CZ$233))</f>
        <v>0</v>
      </c>
      <c r="BQ6" s="173" cm="1">
        <f t="array" ref="BQ6">_xlfn.XLOOKUP(BQ$1,'PY1 Data(H)'!$A$1:$CZ$1,_xlfn.XLOOKUP($A6,'PY1 Data(H)'!$A$1:$A$233,'PY1 Data(H)'!$A$1:$CZ$233))</f>
        <v>0</v>
      </c>
      <c r="BR6" s="173" cm="1">
        <f t="array" ref="BR6">_xlfn.XLOOKUP(BR$1,'PY1 Data(H)'!$A$1:$CZ$1,_xlfn.XLOOKUP($A6,'PY1 Data(H)'!$A$1:$A$233,'PY1 Data(H)'!$A$1:$CZ$233))</f>
        <v>3738</v>
      </c>
      <c r="BS6" s="173" cm="1">
        <f t="array" ref="BS6">_xlfn.XLOOKUP(BS$1,'PY1 Data(H)'!$A$1:$CZ$1,_xlfn.XLOOKUP($A6,'PY1 Data(H)'!$A$1:$A$233,'PY1 Data(H)'!$A$1:$CZ$233))</f>
        <v>0</v>
      </c>
      <c r="BT6" s="173" cm="1">
        <f t="array" ref="BT6">_xlfn.XLOOKUP(BT$1,'PY1 Data(H)'!$A$1:$CZ$1,_xlfn.XLOOKUP($A6,'PY1 Data(H)'!$A$1:$A$233,'PY1 Data(H)'!$A$1:$CZ$233))</f>
        <v>0</v>
      </c>
      <c r="BU6" s="173" cm="1">
        <f t="array" ref="BU6">_xlfn.XLOOKUP(BU$1,'PY1 Data(H)'!$A$1:$CZ$1,_xlfn.XLOOKUP($A6,'PY1 Data(H)'!$A$1:$A$233,'PY1 Data(H)'!$A$1:$CZ$233))</f>
        <v>0</v>
      </c>
      <c r="BV6" s="173" cm="1">
        <f t="array" ref="BV6">_xlfn.XLOOKUP(BV$1,'PY1 Data(H)'!$A$1:$CZ$1,_xlfn.XLOOKUP($A6,'PY1 Data(H)'!$A$1:$A$233,'PY1 Data(H)'!$A$1:$CZ$233))</f>
        <v>483896</v>
      </c>
      <c r="BW6" s="173" cm="1">
        <f t="array" ref="BW6">_xlfn.XLOOKUP(BW$1,'PY1 Data(H)'!$A$1:$CZ$1,_xlfn.XLOOKUP($A6,'PY1 Data(H)'!$A$1:$A$233,'PY1 Data(H)'!$A$1:$CZ$233))</f>
        <v>0</v>
      </c>
      <c r="BX6" s="173" cm="1">
        <f t="array" ref="BX6">_xlfn.XLOOKUP(BX$1,'PY1 Data(H)'!$A$1:$CZ$1,_xlfn.XLOOKUP($A6,'PY1 Data(H)'!$A$1:$A$233,'PY1 Data(H)'!$A$1:$CZ$233))</f>
        <v>0</v>
      </c>
      <c r="BY6" s="173" cm="1">
        <f t="array" ref="BY6">_xlfn.XLOOKUP(BY$1,'PY1 Data(H)'!$A$1:$CZ$1,_xlfn.XLOOKUP($A6,'PY1 Data(H)'!$A$1:$A$233,'PY1 Data(H)'!$A$1:$CZ$233))</f>
        <v>168192</v>
      </c>
      <c r="BZ6" s="173" cm="1">
        <f t="array" ref="BZ6">_xlfn.XLOOKUP(BZ$1,'PY1 Data(H)'!$A$1:$CZ$1,_xlfn.XLOOKUP($A6,'PY1 Data(H)'!$A$1:$A$233,'PY1 Data(H)'!$A$1:$CZ$233))</f>
        <v>0</v>
      </c>
      <c r="CA6" s="173" cm="1">
        <f t="array" ref="CA6">_xlfn.XLOOKUP(CA$1,'PY1 Data(H)'!$A$1:$CZ$1,_xlfn.XLOOKUP($A6,'PY1 Data(H)'!$A$1:$A$233,'PY1 Data(H)'!$A$1:$CZ$233))</f>
        <v>0</v>
      </c>
      <c r="CB6" s="173" cm="1">
        <f t="array" ref="CB6">_xlfn.XLOOKUP(CB$1,'PY1 Data(H)'!$A$1:$CZ$1,_xlfn.XLOOKUP($A6,'PY1 Data(H)'!$A$1:$A$233,'PY1 Data(H)'!$A$1:$CZ$233))</f>
        <v>0</v>
      </c>
      <c r="CC6" s="173" cm="1">
        <f t="array" ref="CC6">_xlfn.XLOOKUP(CC$1,'PY1 Data(H)'!$A$1:$CZ$1,_xlfn.XLOOKUP($A6,'PY1 Data(H)'!$A$1:$A$233,'PY1 Data(H)'!$A$1:$CZ$233))</f>
        <v>0</v>
      </c>
      <c r="CD6" s="173" cm="1">
        <f t="array" ref="CD6">_xlfn.XLOOKUP(CD$1,'PY1 Data(H)'!$A$1:$CZ$1,_xlfn.XLOOKUP($A6,'PY1 Data(H)'!$A$1:$A$233,'PY1 Data(H)'!$A$1:$CZ$233))</f>
        <v>862759</v>
      </c>
      <c r="CE6" s="173" cm="1">
        <f t="array" ref="CE6">_xlfn.XLOOKUP(CE$1,'PY1 Data(H)'!$A$1:$CZ$1,_xlfn.XLOOKUP($A6,'PY1 Data(H)'!$A$1:$A$233,'PY1 Data(H)'!$A$1:$CZ$233))</f>
        <v>932885</v>
      </c>
      <c r="CF6" s="173" cm="1">
        <f t="array" ref="CF6">_xlfn.XLOOKUP(CF$1,'PY1 Data(H)'!$A$1:$CZ$1,_xlfn.XLOOKUP($A6,'PY1 Data(H)'!$A$1:$A$233,'PY1 Data(H)'!$A$1:$CZ$233))</f>
        <v>0</v>
      </c>
      <c r="CG6" s="173" cm="1">
        <f t="array" ref="CG6">_xlfn.XLOOKUP(CG$1,'PY1 Data(H)'!$A$1:$CZ$1,_xlfn.XLOOKUP($A6,'PY1 Data(H)'!$A$1:$A$233,'PY1 Data(H)'!$A$1:$CZ$233))</f>
        <v>0</v>
      </c>
      <c r="CH6" s="173" cm="1">
        <f t="array" ref="CH6">_xlfn.XLOOKUP(CH$1,'PY1 Data(H)'!$A$1:$CZ$1,_xlfn.XLOOKUP($A6,'PY1 Data(H)'!$A$1:$A$233,'PY1 Data(H)'!$A$1:$CZ$233))</f>
        <v>0</v>
      </c>
      <c r="CI6" s="173" cm="1">
        <f t="array" ref="CI6">_xlfn.XLOOKUP(CI$1,'PY1 Data(H)'!$A$1:$CZ$1,_xlfn.XLOOKUP($A6,'PY1 Data(H)'!$A$1:$A$233,'PY1 Data(H)'!$A$1:$CZ$233))</f>
        <v>430668</v>
      </c>
      <c r="CJ6" s="173" cm="1">
        <f t="array" ref="CJ6">_xlfn.XLOOKUP(CJ$1,'PY1 Data(H)'!$A$1:$CZ$1,_xlfn.XLOOKUP($A6,'PY1 Data(H)'!$A$1:$A$233,'PY1 Data(H)'!$A$1:$CZ$233))</f>
        <v>0</v>
      </c>
      <c r="CK6" s="173" cm="1">
        <f t="array" ref="CK6">_xlfn.XLOOKUP(CK$1,'PY1 Data(H)'!$A$1:$CZ$1,_xlfn.XLOOKUP($A6,'PY1 Data(H)'!$A$1:$A$233,'PY1 Data(H)'!$A$1:$CZ$233))</f>
        <v>765091</v>
      </c>
      <c r="CL6" s="173" cm="1">
        <f t="array" ref="CL6">_xlfn.XLOOKUP(CL$1,'PY1 Data(H)'!$A$1:$CZ$1,_xlfn.XLOOKUP($A6,'PY1 Data(H)'!$A$1:$A$233,'PY1 Data(H)'!$A$1:$CZ$233))</f>
        <v>348152</v>
      </c>
      <c r="CM6" s="173" cm="1">
        <f t="array" ref="CM6">_xlfn.XLOOKUP(CM$1,'PY1 Data(H)'!$A$1:$CZ$1,_xlfn.XLOOKUP($A6,'PY1 Data(H)'!$A$1:$A$233,'PY1 Data(H)'!$A$1:$CZ$233))</f>
        <v>6462</v>
      </c>
      <c r="CN6" s="173" cm="1">
        <f t="array" ref="CN6">_xlfn.XLOOKUP(CN$1,'PY1 Data(H)'!$A$1:$CZ$1,_xlfn.XLOOKUP($A6,'PY1 Data(H)'!$A$1:$A$233,'PY1 Data(H)'!$A$1:$CZ$233))</f>
        <v>0</v>
      </c>
      <c r="CO6" s="173" cm="1">
        <f t="array" ref="CO6">_xlfn.XLOOKUP(CO$1,'PY1 Data(H)'!$A$1:$CZ$1,_xlfn.XLOOKUP($A6,'PY1 Data(H)'!$A$1:$A$233,'PY1 Data(H)'!$A$1:$CZ$233))</f>
        <v>262000</v>
      </c>
      <c r="CP6" s="173" cm="1">
        <f t="array" ref="CP6">_xlfn.XLOOKUP(CP$1,'PY1 Data(H)'!$A$1:$CZ$1,_xlfn.XLOOKUP($A6,'PY1 Data(H)'!$A$1:$A$233,'PY1 Data(H)'!$A$1:$CZ$233))</f>
        <v>0</v>
      </c>
      <c r="CQ6" s="173" cm="1">
        <f t="array" ref="CQ6">_xlfn.XLOOKUP(CQ$1,'PY1 Data(H)'!$A$1:$CZ$1,_xlfn.XLOOKUP($A6,'PY1 Data(H)'!$A$1:$A$233,'PY1 Data(H)'!$A$1:$CZ$233))</f>
        <v>0</v>
      </c>
      <c r="CR6" s="173" cm="1">
        <f t="array" ref="CR6">_xlfn.XLOOKUP(CR$1,'PY1 Data(H)'!$A$1:$CZ$1,_xlfn.XLOOKUP($A6,'PY1 Data(H)'!$A$1:$A$233,'PY1 Data(H)'!$A$1:$CZ$233))</f>
        <v>3069</v>
      </c>
      <c r="CS6" s="173" cm="1">
        <f t="array" ref="CS6">_xlfn.XLOOKUP(CS$1,'PY1 Data(H)'!$A$1:$CZ$1,_xlfn.XLOOKUP($A6,'PY1 Data(H)'!$A$1:$A$233,'PY1 Data(H)'!$A$1:$CZ$233))</f>
        <v>48459</v>
      </c>
      <c r="CT6" s="173" cm="1">
        <f t="array" ref="CT6">_xlfn.XLOOKUP(CT$1,'PY1 Data(H)'!$A$1:$CZ$1,_xlfn.XLOOKUP($A6,'PY1 Data(H)'!$A$1:$A$233,'PY1 Data(H)'!$A$1:$CZ$233))</f>
        <v>0</v>
      </c>
      <c r="CU6" s="173" cm="1">
        <f t="array" ref="CU6">_xlfn.XLOOKUP(CU$1,'PY1 Data(H)'!$A$1:$CZ$1,_xlfn.XLOOKUP($A6,'PY1 Data(H)'!$A$1:$A$233,'PY1 Data(H)'!$A$1:$CZ$233))</f>
        <v>0</v>
      </c>
      <c r="CV6" s="173" cm="1">
        <f t="array" ref="CV6">_xlfn.XLOOKUP(CV$1,'PY1 Data(H)'!$A$1:$CZ$1,_xlfn.XLOOKUP($A6,'PY1 Data(H)'!$A$1:$A$233,'PY1 Data(H)'!$A$1:$CZ$233))</f>
        <v>400000</v>
      </c>
      <c r="CW6" s="173" cm="1">
        <f t="array" ref="CW6">_xlfn.XLOOKUP(CW$1,'PY1 Data(H)'!$A$1:$CZ$1,_xlfn.XLOOKUP($A6,'PY1 Data(H)'!$A$1:$A$233,'PY1 Data(H)'!$A$1:$CZ$233))</f>
        <v>0</v>
      </c>
      <c r="CX6" s="173" cm="1">
        <f t="array" ref="CX6">_xlfn.XLOOKUP(CX$1,'PY1 Data(H)'!$A$1:$CZ$1,_xlfn.XLOOKUP($A6,'PY1 Data(H)'!$A$1:$A$233,'PY1 Data(H)'!$A$1:$CZ$233))</f>
        <v>51204</v>
      </c>
      <c r="CY6" s="173" cm="1">
        <f t="array" ref="CY6">_xlfn.XLOOKUP(CY$1,'PY1 Data(H)'!$A$1:$CZ$1,_xlfn.XLOOKUP($A6,'PY1 Data(H)'!$A$1:$A$233,'PY1 Data(H)'!$A$1:$CZ$233))</f>
        <v>245126</v>
      </c>
    </row>
    <row r="7" spans="1:103" x14ac:dyDescent="0.3">
      <c r="A7">
        <v>576</v>
      </c>
      <c r="D7" s="173" cm="1">
        <f t="array" ref="D7">_xlfn.XLOOKUP(D$1,'PY1 Data(H)'!$A$1:$CZ$1,_xlfn.XLOOKUP($A7,'PY1 Data(H)'!$A$1:$A$233,'PY1 Data(H)'!$A$1:$CZ$233))</f>
        <v>0</v>
      </c>
      <c r="E7" s="173" cm="1">
        <f t="array" ref="E7">_xlfn.XLOOKUP(E$1,'PY1 Data(H)'!$A$1:$CZ$1,_xlfn.XLOOKUP($A7,'PY1 Data(H)'!$A$1:$A$233,'PY1 Data(H)'!$A$1:$CZ$233))</f>
        <v>8500</v>
      </c>
      <c r="F7" s="173" cm="1">
        <f t="array" ref="F7">_xlfn.XLOOKUP(F$1,'PY1 Data(H)'!$A$1:$CZ$1,_xlfn.XLOOKUP($A7,'PY1 Data(H)'!$A$1:$A$233,'PY1 Data(H)'!$A$1:$CZ$233))</f>
        <v>0</v>
      </c>
      <c r="G7" s="173" cm="1">
        <f t="array" ref="G7">_xlfn.XLOOKUP(G$1,'PY1 Data(H)'!$A$1:$CZ$1,_xlfn.XLOOKUP($A7,'PY1 Data(H)'!$A$1:$A$233,'PY1 Data(H)'!$A$1:$CZ$233))</f>
        <v>0</v>
      </c>
      <c r="H7" s="173" cm="1">
        <f t="array" ref="H7">_xlfn.XLOOKUP(H$1,'PY1 Data(H)'!$A$1:$CZ$1,_xlfn.XLOOKUP($A7,'PY1 Data(H)'!$A$1:$A$233,'PY1 Data(H)'!$A$1:$CZ$233))</f>
        <v>0</v>
      </c>
      <c r="I7" s="173" cm="1">
        <f t="array" ref="I7">_xlfn.XLOOKUP(I$1,'PY1 Data(H)'!$A$1:$CZ$1,_xlfn.XLOOKUP($A7,'PY1 Data(H)'!$A$1:$A$233,'PY1 Data(H)'!$A$1:$CZ$233))</f>
        <v>0</v>
      </c>
      <c r="J7" s="173" cm="1">
        <f t="array" ref="J7">_xlfn.XLOOKUP(J$1,'PY1 Data(H)'!$A$1:$CZ$1,_xlfn.XLOOKUP($A7,'PY1 Data(H)'!$A$1:$A$233,'PY1 Data(H)'!$A$1:$CZ$233))</f>
        <v>0</v>
      </c>
      <c r="K7" s="173" cm="1">
        <f t="array" ref="K7">_xlfn.XLOOKUP(K$1,'PY1 Data(H)'!$A$1:$CZ$1,_xlfn.XLOOKUP($A7,'PY1 Data(H)'!$A$1:$A$233,'PY1 Data(H)'!$A$1:$CZ$233))</f>
        <v>0</v>
      </c>
      <c r="L7" s="173" cm="1">
        <f t="array" ref="L7">_xlfn.XLOOKUP(L$1,'PY1 Data(H)'!$A$1:$CZ$1,_xlfn.XLOOKUP($A7,'PY1 Data(H)'!$A$1:$A$233,'PY1 Data(H)'!$A$1:$CZ$233))</f>
        <v>0</v>
      </c>
      <c r="M7" s="173" cm="1">
        <f t="array" ref="M7">_xlfn.XLOOKUP(M$1,'PY1 Data(H)'!$A$1:$CZ$1,_xlfn.XLOOKUP($A7,'PY1 Data(H)'!$A$1:$A$233,'PY1 Data(H)'!$A$1:$CZ$233))</f>
        <v>0</v>
      </c>
      <c r="N7" s="173" cm="1">
        <f t="array" ref="N7">_xlfn.XLOOKUP(N$1,'PY1 Data(H)'!$A$1:$CZ$1,_xlfn.XLOOKUP($A7,'PY1 Data(H)'!$A$1:$A$233,'PY1 Data(H)'!$A$1:$CZ$233))</f>
        <v>0</v>
      </c>
      <c r="O7" s="173" cm="1">
        <f t="array" ref="O7">_xlfn.XLOOKUP(O$1,'PY1 Data(H)'!$A$1:$CZ$1,_xlfn.XLOOKUP($A7,'PY1 Data(H)'!$A$1:$A$233,'PY1 Data(H)'!$A$1:$CZ$233))</f>
        <v>0</v>
      </c>
      <c r="P7" s="173" cm="1">
        <f t="array" ref="P7">_xlfn.XLOOKUP(P$1,'PY1 Data(H)'!$A$1:$CZ$1,_xlfn.XLOOKUP($A7,'PY1 Data(H)'!$A$1:$A$233,'PY1 Data(H)'!$A$1:$CZ$233))</f>
        <v>0</v>
      </c>
      <c r="Q7" s="173" cm="1">
        <f t="array" ref="Q7">_xlfn.XLOOKUP(Q$1,'PY1 Data(H)'!$A$1:$CZ$1,_xlfn.XLOOKUP($A7,'PY1 Data(H)'!$A$1:$A$233,'PY1 Data(H)'!$A$1:$CZ$233))</f>
        <v>0</v>
      </c>
      <c r="R7" s="173" cm="1">
        <f t="array" ref="R7">_xlfn.XLOOKUP(R$1,'PY1 Data(H)'!$A$1:$CZ$1,_xlfn.XLOOKUP($A7,'PY1 Data(H)'!$A$1:$A$233,'PY1 Data(H)'!$A$1:$CZ$233))</f>
        <v>0</v>
      </c>
      <c r="S7" s="173" cm="1">
        <f t="array" ref="S7">_xlfn.XLOOKUP(S$1,'PY1 Data(H)'!$A$1:$CZ$1,_xlfn.XLOOKUP($A7,'PY1 Data(H)'!$A$1:$A$233,'PY1 Data(H)'!$A$1:$CZ$233))</f>
        <v>0</v>
      </c>
      <c r="T7" s="173" cm="1">
        <f t="array" ref="T7">_xlfn.XLOOKUP(T$1,'PY1 Data(H)'!$A$1:$CZ$1,_xlfn.XLOOKUP($A7,'PY1 Data(H)'!$A$1:$A$233,'PY1 Data(H)'!$A$1:$CZ$233))</f>
        <v>0</v>
      </c>
      <c r="U7" s="173" cm="1">
        <f t="array" ref="U7">_xlfn.XLOOKUP(U$1,'PY1 Data(H)'!$A$1:$CZ$1,_xlfn.XLOOKUP($A7,'PY1 Data(H)'!$A$1:$A$233,'PY1 Data(H)'!$A$1:$CZ$233))</f>
        <v>0</v>
      </c>
      <c r="V7" s="173" cm="1">
        <f t="array" ref="V7">_xlfn.XLOOKUP(V$1,'PY1 Data(H)'!$A$1:$CZ$1,_xlfn.XLOOKUP($A7,'PY1 Data(H)'!$A$1:$A$233,'PY1 Data(H)'!$A$1:$CZ$233))</f>
        <v>0</v>
      </c>
      <c r="W7" s="173" cm="1">
        <f t="array" ref="W7">_xlfn.XLOOKUP(W$1,'PY1 Data(H)'!$A$1:$CZ$1,_xlfn.XLOOKUP($A7,'PY1 Data(H)'!$A$1:$A$233,'PY1 Data(H)'!$A$1:$CZ$233))</f>
        <v>0</v>
      </c>
      <c r="X7" s="173" cm="1">
        <f t="array" ref="X7">_xlfn.XLOOKUP(X$1,'PY1 Data(H)'!$A$1:$CZ$1,_xlfn.XLOOKUP($A7,'PY1 Data(H)'!$A$1:$A$233,'PY1 Data(H)'!$A$1:$CZ$233))</f>
        <v>0</v>
      </c>
      <c r="Y7" s="173" cm="1">
        <f t="array" ref="Y7">_xlfn.XLOOKUP(Y$1,'PY1 Data(H)'!$A$1:$CZ$1,_xlfn.XLOOKUP($A7,'PY1 Data(H)'!$A$1:$A$233,'PY1 Data(H)'!$A$1:$CZ$233))</f>
        <v>0</v>
      </c>
      <c r="Z7" s="173" cm="1">
        <f t="array" ref="Z7">_xlfn.XLOOKUP(Z$1,'PY1 Data(H)'!$A$1:$CZ$1,_xlfn.XLOOKUP($A7,'PY1 Data(H)'!$A$1:$A$233,'PY1 Data(H)'!$A$1:$CZ$233))</f>
        <v>0</v>
      </c>
      <c r="AA7" s="173" cm="1">
        <f t="array" ref="AA7">_xlfn.XLOOKUP(AA$1,'PY1 Data(H)'!$A$1:$CZ$1,_xlfn.XLOOKUP($A7,'PY1 Data(H)'!$A$1:$A$233,'PY1 Data(H)'!$A$1:$CZ$233))</f>
        <v>0</v>
      </c>
      <c r="AB7" s="173" cm="1">
        <f t="array" ref="AB7">_xlfn.XLOOKUP(AB$1,'PY1 Data(H)'!$A$1:$CZ$1,_xlfn.XLOOKUP($A7,'PY1 Data(H)'!$A$1:$A$233,'PY1 Data(H)'!$A$1:$CZ$233))</f>
        <v>0</v>
      </c>
      <c r="AC7" s="173" cm="1">
        <f t="array" ref="AC7">_xlfn.XLOOKUP(AC$1,'PY1 Data(H)'!$A$1:$CZ$1,_xlfn.XLOOKUP($A7,'PY1 Data(H)'!$A$1:$A$233,'PY1 Data(H)'!$A$1:$CZ$233))</f>
        <v>0</v>
      </c>
      <c r="AD7" s="173" cm="1">
        <f t="array" ref="AD7">_xlfn.XLOOKUP(AD$1,'PY1 Data(H)'!$A$1:$CZ$1,_xlfn.XLOOKUP($A7,'PY1 Data(H)'!$A$1:$A$233,'PY1 Data(H)'!$A$1:$CZ$233))</f>
        <v>0</v>
      </c>
      <c r="AE7" s="173" cm="1">
        <f t="array" ref="AE7">_xlfn.XLOOKUP(AE$1,'PY1 Data(H)'!$A$1:$CZ$1,_xlfn.XLOOKUP($A7,'PY1 Data(H)'!$A$1:$A$233,'PY1 Data(H)'!$A$1:$CZ$233))</f>
        <v>468732</v>
      </c>
      <c r="AF7" s="173" cm="1">
        <f t="array" ref="AF7">_xlfn.XLOOKUP(AF$1,'PY1 Data(H)'!$A$1:$CZ$1,_xlfn.XLOOKUP($A7,'PY1 Data(H)'!$A$1:$A$233,'PY1 Data(H)'!$A$1:$CZ$233))</f>
        <v>0</v>
      </c>
      <c r="AG7" s="173" cm="1">
        <f t="array" ref="AG7">_xlfn.XLOOKUP(AG$1,'PY1 Data(H)'!$A$1:$CZ$1,_xlfn.XLOOKUP($A7,'PY1 Data(H)'!$A$1:$A$233,'PY1 Data(H)'!$A$1:$CZ$233))</f>
        <v>0</v>
      </c>
      <c r="AH7" s="173" cm="1">
        <f t="array" ref="AH7">_xlfn.XLOOKUP(AH$1,'PY1 Data(H)'!$A$1:$CZ$1,_xlfn.XLOOKUP($A7,'PY1 Data(H)'!$A$1:$A$233,'PY1 Data(H)'!$A$1:$CZ$233))</f>
        <v>0</v>
      </c>
      <c r="AI7" s="173" cm="1">
        <f t="array" ref="AI7">_xlfn.XLOOKUP(AI$1,'PY1 Data(H)'!$A$1:$CZ$1,_xlfn.XLOOKUP($A7,'PY1 Data(H)'!$A$1:$A$233,'PY1 Data(H)'!$A$1:$CZ$233))</f>
        <v>0</v>
      </c>
      <c r="AJ7" s="173" cm="1">
        <f t="array" ref="AJ7">_xlfn.XLOOKUP(AJ$1,'PY1 Data(H)'!$A$1:$CZ$1,_xlfn.XLOOKUP($A7,'PY1 Data(H)'!$A$1:$A$233,'PY1 Data(H)'!$A$1:$CZ$233))</f>
        <v>0</v>
      </c>
      <c r="AK7" s="173" cm="1">
        <f t="array" ref="AK7">_xlfn.XLOOKUP(AK$1,'PY1 Data(H)'!$A$1:$CZ$1,_xlfn.XLOOKUP($A7,'PY1 Data(H)'!$A$1:$A$233,'PY1 Data(H)'!$A$1:$CZ$233))</f>
        <v>0</v>
      </c>
      <c r="AL7" s="173" cm="1">
        <f t="array" ref="AL7">_xlfn.XLOOKUP(AL$1,'PY1 Data(H)'!$A$1:$CZ$1,_xlfn.XLOOKUP($A7,'PY1 Data(H)'!$A$1:$A$233,'PY1 Data(H)'!$A$1:$CZ$233))</f>
        <v>0</v>
      </c>
      <c r="AM7" s="173" cm="1">
        <f t="array" ref="AM7">_xlfn.XLOOKUP(AM$1,'PY1 Data(H)'!$A$1:$CZ$1,_xlfn.XLOOKUP($A7,'PY1 Data(H)'!$A$1:$A$233,'PY1 Data(H)'!$A$1:$CZ$233))</f>
        <v>0</v>
      </c>
      <c r="AN7" s="173" cm="1">
        <f t="array" ref="AN7">_xlfn.XLOOKUP(AN$1,'PY1 Data(H)'!$A$1:$CZ$1,_xlfn.XLOOKUP($A7,'PY1 Data(H)'!$A$1:$A$233,'PY1 Data(H)'!$A$1:$CZ$233))</f>
        <v>0</v>
      </c>
      <c r="AO7" s="173" cm="1">
        <f t="array" ref="AO7">_xlfn.XLOOKUP(AO$1,'PY1 Data(H)'!$A$1:$CZ$1,_xlfn.XLOOKUP($A7,'PY1 Data(H)'!$A$1:$A$233,'PY1 Data(H)'!$A$1:$CZ$233))</f>
        <v>0</v>
      </c>
      <c r="AP7" s="173" cm="1">
        <f t="array" ref="AP7">_xlfn.XLOOKUP(AP$1,'PY1 Data(H)'!$A$1:$CZ$1,_xlfn.XLOOKUP($A7,'PY1 Data(H)'!$A$1:$A$233,'PY1 Data(H)'!$A$1:$CZ$233))</f>
        <v>0</v>
      </c>
      <c r="AQ7" s="173" cm="1">
        <f t="array" ref="AQ7">_xlfn.XLOOKUP(AQ$1,'PY1 Data(H)'!$A$1:$CZ$1,_xlfn.XLOOKUP($A7,'PY1 Data(H)'!$A$1:$A$233,'PY1 Data(H)'!$A$1:$CZ$233))</f>
        <v>0</v>
      </c>
      <c r="AR7" s="173" cm="1">
        <f t="array" ref="AR7">_xlfn.XLOOKUP(AR$1,'PY1 Data(H)'!$A$1:$CZ$1,_xlfn.XLOOKUP($A7,'PY1 Data(H)'!$A$1:$A$233,'PY1 Data(H)'!$A$1:$CZ$233))</f>
        <v>0</v>
      </c>
      <c r="AS7" s="173" cm="1">
        <f t="array" ref="AS7">_xlfn.XLOOKUP(AS$1,'PY1 Data(H)'!$A$1:$CZ$1,_xlfn.XLOOKUP($A7,'PY1 Data(H)'!$A$1:$A$233,'PY1 Data(H)'!$A$1:$CZ$233))</f>
        <v>0</v>
      </c>
      <c r="AT7" s="173" cm="1">
        <f t="array" ref="AT7">_xlfn.XLOOKUP(AT$1,'PY1 Data(H)'!$A$1:$CZ$1,_xlfn.XLOOKUP($A7,'PY1 Data(H)'!$A$1:$A$233,'PY1 Data(H)'!$A$1:$CZ$233))</f>
        <v>2635037</v>
      </c>
      <c r="AU7" s="173" cm="1">
        <f t="array" ref="AU7">_xlfn.XLOOKUP(AU$1,'PY1 Data(H)'!$A$1:$CZ$1,_xlfn.XLOOKUP($A7,'PY1 Data(H)'!$A$1:$A$233,'PY1 Data(H)'!$A$1:$CZ$233))</f>
        <v>0</v>
      </c>
      <c r="AV7" s="173" cm="1">
        <f t="array" ref="AV7">_xlfn.XLOOKUP(AV$1,'PY1 Data(H)'!$A$1:$CZ$1,_xlfn.XLOOKUP($A7,'PY1 Data(H)'!$A$1:$A$233,'PY1 Data(H)'!$A$1:$CZ$233))</f>
        <v>0</v>
      </c>
      <c r="AW7" s="173" cm="1">
        <f t="array" ref="AW7">_xlfn.XLOOKUP(AW$1,'PY1 Data(H)'!$A$1:$CZ$1,_xlfn.XLOOKUP($A7,'PY1 Data(H)'!$A$1:$A$233,'PY1 Data(H)'!$A$1:$CZ$233))</f>
        <v>0</v>
      </c>
      <c r="AX7" s="173" cm="1">
        <f t="array" ref="AX7">_xlfn.XLOOKUP(AX$1,'PY1 Data(H)'!$A$1:$CZ$1,_xlfn.XLOOKUP($A7,'PY1 Data(H)'!$A$1:$A$233,'PY1 Data(H)'!$A$1:$CZ$233))</f>
        <v>0</v>
      </c>
      <c r="AY7" s="173" cm="1">
        <f t="array" ref="AY7">_xlfn.XLOOKUP(AY$1,'PY1 Data(H)'!$A$1:$CZ$1,_xlfn.XLOOKUP($A7,'PY1 Data(H)'!$A$1:$A$233,'PY1 Data(H)'!$A$1:$CZ$233))</f>
        <v>0</v>
      </c>
      <c r="AZ7" s="173" cm="1">
        <f t="array" ref="AZ7">_xlfn.XLOOKUP(AZ$1,'PY1 Data(H)'!$A$1:$CZ$1,_xlfn.XLOOKUP($A7,'PY1 Data(H)'!$A$1:$A$233,'PY1 Data(H)'!$A$1:$CZ$233))</f>
        <v>0</v>
      </c>
      <c r="BA7" s="173" cm="1">
        <f t="array" ref="BA7">_xlfn.XLOOKUP(BA$1,'PY1 Data(H)'!$A$1:$CZ$1,_xlfn.XLOOKUP($A7,'PY1 Data(H)'!$A$1:$A$233,'PY1 Data(H)'!$A$1:$CZ$233))</f>
        <v>0</v>
      </c>
      <c r="BB7" s="173" cm="1">
        <f t="array" ref="BB7">_xlfn.XLOOKUP(BB$1,'PY1 Data(H)'!$A$1:$CZ$1,_xlfn.XLOOKUP($A7,'PY1 Data(H)'!$A$1:$A$233,'PY1 Data(H)'!$A$1:$CZ$233))</f>
        <v>0</v>
      </c>
      <c r="BC7" s="173" cm="1">
        <f t="array" ref="BC7">_xlfn.XLOOKUP(BC$1,'PY1 Data(H)'!$A$1:$CZ$1,_xlfn.XLOOKUP($A7,'PY1 Data(H)'!$A$1:$A$233,'PY1 Data(H)'!$A$1:$CZ$233))</f>
        <v>0</v>
      </c>
      <c r="BD7" s="173" cm="1">
        <f t="array" ref="BD7">_xlfn.XLOOKUP(BD$1,'PY1 Data(H)'!$A$1:$CZ$1,_xlfn.XLOOKUP($A7,'PY1 Data(H)'!$A$1:$A$233,'PY1 Data(H)'!$A$1:$CZ$233))</f>
        <v>0</v>
      </c>
      <c r="BE7" s="173" cm="1">
        <f t="array" ref="BE7">_xlfn.XLOOKUP(BE$1,'PY1 Data(H)'!$A$1:$CZ$1,_xlfn.XLOOKUP($A7,'PY1 Data(H)'!$A$1:$A$233,'PY1 Data(H)'!$A$1:$CZ$233))</f>
        <v>0</v>
      </c>
      <c r="BF7" s="173" cm="1">
        <f t="array" ref="BF7">_xlfn.XLOOKUP(BF$1,'PY1 Data(H)'!$A$1:$CZ$1,_xlfn.XLOOKUP($A7,'PY1 Data(H)'!$A$1:$A$233,'PY1 Data(H)'!$A$1:$CZ$233))</f>
        <v>0</v>
      </c>
      <c r="BG7" s="173" cm="1">
        <f t="array" ref="BG7">_xlfn.XLOOKUP(BG$1,'PY1 Data(H)'!$A$1:$CZ$1,_xlfn.XLOOKUP($A7,'PY1 Data(H)'!$A$1:$A$233,'PY1 Data(H)'!$A$1:$CZ$233))</f>
        <v>0</v>
      </c>
      <c r="BH7" s="173" cm="1">
        <f t="array" ref="BH7">_xlfn.XLOOKUP(BH$1,'PY1 Data(H)'!$A$1:$CZ$1,_xlfn.XLOOKUP($A7,'PY1 Data(H)'!$A$1:$A$233,'PY1 Data(H)'!$A$1:$CZ$233))</f>
        <v>618830</v>
      </c>
      <c r="BI7" s="173" cm="1">
        <f t="array" ref="BI7">_xlfn.XLOOKUP(BI$1,'PY1 Data(H)'!$A$1:$CZ$1,_xlfn.XLOOKUP($A7,'PY1 Data(H)'!$A$1:$A$233,'PY1 Data(H)'!$A$1:$CZ$233))</f>
        <v>0</v>
      </c>
      <c r="BJ7" s="173" cm="1">
        <f t="array" ref="BJ7">_xlfn.XLOOKUP(BJ$1,'PY1 Data(H)'!$A$1:$CZ$1,_xlfn.XLOOKUP($A7,'PY1 Data(H)'!$A$1:$A$233,'PY1 Data(H)'!$A$1:$CZ$233))</f>
        <v>0</v>
      </c>
      <c r="BK7" s="173" cm="1">
        <f t="array" ref="BK7">_xlfn.XLOOKUP(BK$1,'PY1 Data(H)'!$A$1:$CZ$1,_xlfn.XLOOKUP($A7,'PY1 Data(H)'!$A$1:$A$233,'PY1 Data(H)'!$A$1:$CZ$233))</f>
        <v>44901</v>
      </c>
      <c r="BL7" s="173" cm="1">
        <f t="array" ref="BL7">_xlfn.XLOOKUP(BL$1,'PY1 Data(H)'!$A$1:$CZ$1,_xlfn.XLOOKUP($A7,'PY1 Data(H)'!$A$1:$A$233,'PY1 Data(H)'!$A$1:$CZ$233))</f>
        <v>0</v>
      </c>
      <c r="BM7" s="173" cm="1">
        <f t="array" ref="BM7">_xlfn.XLOOKUP(BM$1,'PY1 Data(H)'!$A$1:$CZ$1,_xlfn.XLOOKUP($A7,'PY1 Data(H)'!$A$1:$A$233,'PY1 Data(H)'!$A$1:$CZ$233))</f>
        <v>0</v>
      </c>
      <c r="BN7" s="173" cm="1">
        <f t="array" ref="BN7">_xlfn.XLOOKUP(BN$1,'PY1 Data(H)'!$A$1:$CZ$1,_xlfn.XLOOKUP($A7,'PY1 Data(H)'!$A$1:$A$233,'PY1 Data(H)'!$A$1:$CZ$233))</f>
        <v>0</v>
      </c>
      <c r="BO7" s="173" cm="1">
        <f t="array" ref="BO7">_xlfn.XLOOKUP(BO$1,'PY1 Data(H)'!$A$1:$CZ$1,_xlfn.XLOOKUP($A7,'PY1 Data(H)'!$A$1:$A$233,'PY1 Data(H)'!$A$1:$CZ$233))</f>
        <v>0</v>
      </c>
      <c r="BP7" s="173" cm="1">
        <f t="array" ref="BP7">_xlfn.XLOOKUP(BP$1,'PY1 Data(H)'!$A$1:$CZ$1,_xlfn.XLOOKUP($A7,'PY1 Data(H)'!$A$1:$A$233,'PY1 Data(H)'!$A$1:$CZ$233))</f>
        <v>0</v>
      </c>
      <c r="BQ7" s="173" cm="1">
        <f t="array" ref="BQ7">_xlfn.XLOOKUP(BQ$1,'PY1 Data(H)'!$A$1:$CZ$1,_xlfn.XLOOKUP($A7,'PY1 Data(H)'!$A$1:$A$233,'PY1 Data(H)'!$A$1:$CZ$233))</f>
        <v>0</v>
      </c>
      <c r="BR7" s="173" cm="1">
        <f t="array" ref="BR7">_xlfn.XLOOKUP(BR$1,'PY1 Data(H)'!$A$1:$CZ$1,_xlfn.XLOOKUP($A7,'PY1 Data(H)'!$A$1:$A$233,'PY1 Data(H)'!$A$1:$CZ$233))</f>
        <v>0</v>
      </c>
      <c r="BS7" s="173" cm="1">
        <f t="array" ref="BS7">_xlfn.XLOOKUP(BS$1,'PY1 Data(H)'!$A$1:$CZ$1,_xlfn.XLOOKUP($A7,'PY1 Data(H)'!$A$1:$A$233,'PY1 Data(H)'!$A$1:$CZ$233))</f>
        <v>0</v>
      </c>
      <c r="BT7" s="173" cm="1">
        <f t="array" ref="BT7">_xlfn.XLOOKUP(BT$1,'PY1 Data(H)'!$A$1:$CZ$1,_xlfn.XLOOKUP($A7,'PY1 Data(H)'!$A$1:$A$233,'PY1 Data(H)'!$A$1:$CZ$233))</f>
        <v>0</v>
      </c>
      <c r="BU7" s="173" cm="1">
        <f t="array" ref="BU7">_xlfn.XLOOKUP(BU$1,'PY1 Data(H)'!$A$1:$CZ$1,_xlfn.XLOOKUP($A7,'PY1 Data(H)'!$A$1:$A$233,'PY1 Data(H)'!$A$1:$CZ$233))</f>
        <v>0</v>
      </c>
      <c r="BV7" s="173" cm="1">
        <f t="array" ref="BV7">_xlfn.XLOOKUP(BV$1,'PY1 Data(H)'!$A$1:$CZ$1,_xlfn.XLOOKUP($A7,'PY1 Data(H)'!$A$1:$A$233,'PY1 Data(H)'!$A$1:$CZ$233))</f>
        <v>0</v>
      </c>
      <c r="BW7" s="173" cm="1">
        <f t="array" ref="BW7">_xlfn.XLOOKUP(BW$1,'PY1 Data(H)'!$A$1:$CZ$1,_xlfn.XLOOKUP($A7,'PY1 Data(H)'!$A$1:$A$233,'PY1 Data(H)'!$A$1:$CZ$233))</f>
        <v>0</v>
      </c>
      <c r="BX7" s="173" cm="1">
        <f t="array" ref="BX7">_xlfn.XLOOKUP(BX$1,'PY1 Data(H)'!$A$1:$CZ$1,_xlfn.XLOOKUP($A7,'PY1 Data(H)'!$A$1:$A$233,'PY1 Data(H)'!$A$1:$CZ$233))</f>
        <v>0</v>
      </c>
      <c r="BY7" s="173" cm="1">
        <f t="array" ref="BY7">_xlfn.XLOOKUP(BY$1,'PY1 Data(H)'!$A$1:$CZ$1,_xlfn.XLOOKUP($A7,'PY1 Data(H)'!$A$1:$A$233,'PY1 Data(H)'!$A$1:$CZ$233))</f>
        <v>0</v>
      </c>
      <c r="BZ7" s="173" cm="1">
        <f t="array" ref="BZ7">_xlfn.XLOOKUP(BZ$1,'PY1 Data(H)'!$A$1:$CZ$1,_xlfn.XLOOKUP($A7,'PY1 Data(H)'!$A$1:$A$233,'PY1 Data(H)'!$A$1:$CZ$233))</f>
        <v>0</v>
      </c>
      <c r="CA7" s="173" cm="1">
        <f t="array" ref="CA7">_xlfn.XLOOKUP(CA$1,'PY1 Data(H)'!$A$1:$CZ$1,_xlfn.XLOOKUP($A7,'PY1 Data(H)'!$A$1:$A$233,'PY1 Data(H)'!$A$1:$CZ$233))</f>
        <v>0</v>
      </c>
      <c r="CB7" s="173" cm="1">
        <f t="array" ref="CB7">_xlfn.XLOOKUP(CB$1,'PY1 Data(H)'!$A$1:$CZ$1,_xlfn.XLOOKUP($A7,'PY1 Data(H)'!$A$1:$A$233,'PY1 Data(H)'!$A$1:$CZ$233))</f>
        <v>0</v>
      </c>
      <c r="CC7" s="173" cm="1">
        <f t="array" ref="CC7">_xlfn.XLOOKUP(CC$1,'PY1 Data(H)'!$A$1:$CZ$1,_xlfn.XLOOKUP($A7,'PY1 Data(H)'!$A$1:$A$233,'PY1 Data(H)'!$A$1:$CZ$233))</f>
        <v>510761</v>
      </c>
      <c r="CD7" s="173" cm="1">
        <f t="array" ref="CD7">_xlfn.XLOOKUP(CD$1,'PY1 Data(H)'!$A$1:$CZ$1,_xlfn.XLOOKUP($A7,'PY1 Data(H)'!$A$1:$A$233,'PY1 Data(H)'!$A$1:$CZ$233))</f>
        <v>0</v>
      </c>
      <c r="CE7" s="173" cm="1">
        <f t="array" ref="CE7">_xlfn.XLOOKUP(CE$1,'PY1 Data(H)'!$A$1:$CZ$1,_xlfn.XLOOKUP($A7,'PY1 Data(H)'!$A$1:$A$233,'PY1 Data(H)'!$A$1:$CZ$233))</f>
        <v>0</v>
      </c>
      <c r="CF7" s="173" cm="1">
        <f t="array" ref="CF7">_xlfn.XLOOKUP(CF$1,'PY1 Data(H)'!$A$1:$CZ$1,_xlfn.XLOOKUP($A7,'PY1 Data(H)'!$A$1:$A$233,'PY1 Data(H)'!$A$1:$CZ$233))</f>
        <v>0</v>
      </c>
      <c r="CG7" s="173" cm="1">
        <f t="array" ref="CG7">_xlfn.XLOOKUP(CG$1,'PY1 Data(H)'!$A$1:$CZ$1,_xlfn.XLOOKUP($A7,'PY1 Data(H)'!$A$1:$A$233,'PY1 Data(H)'!$A$1:$CZ$233))</f>
        <v>0</v>
      </c>
      <c r="CH7" s="173" cm="1">
        <f t="array" ref="CH7">_xlfn.XLOOKUP(CH$1,'PY1 Data(H)'!$A$1:$CZ$1,_xlfn.XLOOKUP($A7,'PY1 Data(H)'!$A$1:$A$233,'PY1 Data(H)'!$A$1:$CZ$233))</f>
        <v>0</v>
      </c>
      <c r="CI7" s="173" cm="1">
        <f t="array" ref="CI7">_xlfn.XLOOKUP(CI$1,'PY1 Data(H)'!$A$1:$CZ$1,_xlfn.XLOOKUP($A7,'PY1 Data(H)'!$A$1:$A$233,'PY1 Data(H)'!$A$1:$CZ$233))</f>
        <v>0</v>
      </c>
      <c r="CJ7" s="173" cm="1">
        <f t="array" ref="CJ7">_xlfn.XLOOKUP(CJ$1,'PY1 Data(H)'!$A$1:$CZ$1,_xlfn.XLOOKUP($A7,'PY1 Data(H)'!$A$1:$A$233,'PY1 Data(H)'!$A$1:$CZ$233))</f>
        <v>0</v>
      </c>
      <c r="CK7" s="173" cm="1">
        <f t="array" ref="CK7">_xlfn.XLOOKUP(CK$1,'PY1 Data(H)'!$A$1:$CZ$1,_xlfn.XLOOKUP($A7,'PY1 Data(H)'!$A$1:$A$233,'PY1 Data(H)'!$A$1:$CZ$233))</f>
        <v>0</v>
      </c>
      <c r="CL7" s="173" cm="1">
        <f t="array" ref="CL7">_xlfn.XLOOKUP(CL$1,'PY1 Data(H)'!$A$1:$CZ$1,_xlfn.XLOOKUP($A7,'PY1 Data(H)'!$A$1:$A$233,'PY1 Data(H)'!$A$1:$CZ$233))</f>
        <v>0</v>
      </c>
      <c r="CM7" s="173" cm="1">
        <f t="array" ref="CM7">_xlfn.XLOOKUP(CM$1,'PY1 Data(H)'!$A$1:$CZ$1,_xlfn.XLOOKUP($A7,'PY1 Data(H)'!$A$1:$A$233,'PY1 Data(H)'!$A$1:$CZ$233))</f>
        <v>0</v>
      </c>
      <c r="CN7" s="173" cm="1">
        <f t="array" ref="CN7">_xlfn.XLOOKUP(CN$1,'PY1 Data(H)'!$A$1:$CZ$1,_xlfn.XLOOKUP($A7,'PY1 Data(H)'!$A$1:$A$233,'PY1 Data(H)'!$A$1:$CZ$233))</f>
        <v>0</v>
      </c>
      <c r="CO7" s="173" cm="1">
        <f t="array" ref="CO7">_xlfn.XLOOKUP(CO$1,'PY1 Data(H)'!$A$1:$CZ$1,_xlfn.XLOOKUP($A7,'PY1 Data(H)'!$A$1:$A$233,'PY1 Data(H)'!$A$1:$CZ$233))</f>
        <v>0</v>
      </c>
      <c r="CP7" s="173" cm="1">
        <f t="array" ref="CP7">_xlfn.XLOOKUP(CP$1,'PY1 Data(H)'!$A$1:$CZ$1,_xlfn.XLOOKUP($A7,'PY1 Data(H)'!$A$1:$A$233,'PY1 Data(H)'!$A$1:$CZ$233))</f>
        <v>0</v>
      </c>
      <c r="CQ7" s="173" cm="1">
        <f t="array" ref="CQ7">_xlfn.XLOOKUP(CQ$1,'PY1 Data(H)'!$A$1:$CZ$1,_xlfn.XLOOKUP($A7,'PY1 Data(H)'!$A$1:$A$233,'PY1 Data(H)'!$A$1:$CZ$233))</f>
        <v>0</v>
      </c>
      <c r="CR7" s="173" cm="1">
        <f t="array" ref="CR7">_xlfn.XLOOKUP(CR$1,'PY1 Data(H)'!$A$1:$CZ$1,_xlfn.XLOOKUP($A7,'PY1 Data(H)'!$A$1:$A$233,'PY1 Data(H)'!$A$1:$CZ$233))</f>
        <v>0</v>
      </c>
      <c r="CS7" s="173" cm="1">
        <f t="array" ref="CS7">_xlfn.XLOOKUP(CS$1,'PY1 Data(H)'!$A$1:$CZ$1,_xlfn.XLOOKUP($A7,'PY1 Data(H)'!$A$1:$A$233,'PY1 Data(H)'!$A$1:$CZ$233))</f>
        <v>0</v>
      </c>
      <c r="CT7" s="173" cm="1">
        <f t="array" ref="CT7">_xlfn.XLOOKUP(CT$1,'PY1 Data(H)'!$A$1:$CZ$1,_xlfn.XLOOKUP($A7,'PY1 Data(H)'!$A$1:$A$233,'PY1 Data(H)'!$A$1:$CZ$233))</f>
        <v>0</v>
      </c>
      <c r="CU7" s="173" cm="1">
        <f t="array" ref="CU7">_xlfn.XLOOKUP(CU$1,'PY1 Data(H)'!$A$1:$CZ$1,_xlfn.XLOOKUP($A7,'PY1 Data(H)'!$A$1:$A$233,'PY1 Data(H)'!$A$1:$CZ$233))</f>
        <v>0</v>
      </c>
      <c r="CV7" s="173" cm="1">
        <f t="array" ref="CV7">_xlfn.XLOOKUP(CV$1,'PY1 Data(H)'!$A$1:$CZ$1,_xlfn.XLOOKUP($A7,'PY1 Data(H)'!$A$1:$A$233,'PY1 Data(H)'!$A$1:$CZ$233))</f>
        <v>0</v>
      </c>
      <c r="CW7" s="173" cm="1">
        <f t="array" ref="CW7">_xlfn.XLOOKUP(CW$1,'PY1 Data(H)'!$A$1:$CZ$1,_xlfn.XLOOKUP($A7,'PY1 Data(H)'!$A$1:$A$233,'PY1 Data(H)'!$A$1:$CZ$233))</f>
        <v>135100</v>
      </c>
      <c r="CX7" s="173" cm="1">
        <f t="array" ref="CX7">_xlfn.XLOOKUP(CX$1,'PY1 Data(H)'!$A$1:$CZ$1,_xlfn.XLOOKUP($A7,'PY1 Data(H)'!$A$1:$A$233,'PY1 Data(H)'!$A$1:$CZ$233))</f>
        <v>0</v>
      </c>
      <c r="CY7" s="173" cm="1">
        <f t="array" ref="CY7">_xlfn.XLOOKUP(CY$1,'PY1 Data(H)'!$A$1:$CZ$1,_xlfn.XLOOKUP($A7,'PY1 Data(H)'!$A$1:$A$233,'PY1 Data(H)'!$A$1:$CZ$233))</f>
        <v>0</v>
      </c>
    </row>
    <row r="8" spans="1:103" x14ac:dyDescent="0.3">
      <c r="A8">
        <v>626</v>
      </c>
      <c r="D8" s="173" cm="1">
        <f t="array" ref="D8">_xlfn.XLOOKUP(D$1,'PY1 Data(H)'!$A$1:$CZ$1,_xlfn.XLOOKUP($A8,'PY1 Data(H)'!$A$1:$A$233,'PY1 Data(H)'!$A$1:$CZ$233))</f>
        <v>61645492</v>
      </c>
      <c r="E8" s="173" cm="1">
        <f t="array" ref="E8">_xlfn.XLOOKUP(E$1,'PY1 Data(H)'!$A$1:$CZ$1,_xlfn.XLOOKUP($A8,'PY1 Data(H)'!$A$1:$A$233,'PY1 Data(H)'!$A$1:$CZ$233))</f>
        <v>7372396</v>
      </c>
      <c r="F8" s="173" cm="1">
        <f t="array" ref="F8">_xlfn.XLOOKUP(F$1,'PY1 Data(H)'!$A$1:$CZ$1,_xlfn.XLOOKUP($A8,'PY1 Data(H)'!$A$1:$A$233,'PY1 Data(H)'!$A$1:$CZ$233))</f>
        <v>3990063</v>
      </c>
      <c r="G8" s="173" cm="1">
        <f t="array" ref="G8">_xlfn.XLOOKUP(G$1,'PY1 Data(H)'!$A$1:$CZ$1,_xlfn.XLOOKUP($A8,'PY1 Data(H)'!$A$1:$A$233,'PY1 Data(H)'!$A$1:$CZ$233))</f>
        <v>0</v>
      </c>
      <c r="H8" s="173" cm="1">
        <f t="array" ref="H8">_xlfn.XLOOKUP(H$1,'PY1 Data(H)'!$A$1:$CZ$1,_xlfn.XLOOKUP($A8,'PY1 Data(H)'!$A$1:$A$233,'PY1 Data(H)'!$A$1:$CZ$233))</f>
        <v>8229153</v>
      </c>
      <c r="I8" s="173" cm="1">
        <f t="array" ref="I8">_xlfn.XLOOKUP(I$1,'PY1 Data(H)'!$A$1:$CZ$1,_xlfn.XLOOKUP($A8,'PY1 Data(H)'!$A$1:$A$233,'PY1 Data(H)'!$A$1:$CZ$233))</f>
        <v>1869713</v>
      </c>
      <c r="J8" s="173" cm="1">
        <f t="array" ref="J8">_xlfn.XLOOKUP(J$1,'PY1 Data(H)'!$A$1:$CZ$1,_xlfn.XLOOKUP($A8,'PY1 Data(H)'!$A$1:$A$233,'PY1 Data(H)'!$A$1:$CZ$233))</f>
        <v>9000814</v>
      </c>
      <c r="K8" s="173" cm="1">
        <f t="array" ref="K8">_xlfn.XLOOKUP(K$1,'PY1 Data(H)'!$A$1:$CZ$1,_xlfn.XLOOKUP($A8,'PY1 Data(H)'!$A$1:$A$233,'PY1 Data(H)'!$A$1:$CZ$233))</f>
        <v>3132357</v>
      </c>
      <c r="L8" s="173" cm="1">
        <f t="array" ref="L8">_xlfn.XLOOKUP(L$1,'PY1 Data(H)'!$A$1:$CZ$1,_xlfn.XLOOKUP($A8,'PY1 Data(H)'!$A$1:$A$233,'PY1 Data(H)'!$A$1:$CZ$233))</f>
        <v>6281084</v>
      </c>
      <c r="M8" s="173" cm="1">
        <f t="array" ref="M8">_xlfn.XLOOKUP(M$1,'PY1 Data(H)'!$A$1:$CZ$1,_xlfn.XLOOKUP($A8,'PY1 Data(H)'!$A$1:$A$233,'PY1 Data(H)'!$A$1:$CZ$233))</f>
        <v>42250638</v>
      </c>
      <c r="N8" s="173" cm="1">
        <f t="array" ref="N8">_xlfn.XLOOKUP(N$1,'PY1 Data(H)'!$A$1:$CZ$1,_xlfn.XLOOKUP($A8,'PY1 Data(H)'!$A$1:$A$233,'PY1 Data(H)'!$A$1:$CZ$233))</f>
        <v>138844291</v>
      </c>
      <c r="O8" s="173" cm="1">
        <f t="array" ref="O8">_xlfn.XLOOKUP(O$1,'PY1 Data(H)'!$A$1:$CZ$1,_xlfn.XLOOKUP($A8,'PY1 Data(H)'!$A$1:$A$233,'PY1 Data(H)'!$A$1:$CZ$233))</f>
        <v>22495158</v>
      </c>
      <c r="P8" s="173" cm="1">
        <f t="array" ref="P8">_xlfn.XLOOKUP(P$1,'PY1 Data(H)'!$A$1:$CZ$1,_xlfn.XLOOKUP($A8,'PY1 Data(H)'!$A$1:$A$233,'PY1 Data(H)'!$A$1:$CZ$233))</f>
        <v>131890308</v>
      </c>
      <c r="Q8" s="173" cm="1">
        <f t="array" ref="Q8">_xlfn.XLOOKUP(Q$1,'PY1 Data(H)'!$A$1:$CZ$1,_xlfn.XLOOKUP($A8,'PY1 Data(H)'!$A$1:$A$233,'PY1 Data(H)'!$A$1:$CZ$233))</f>
        <v>37891892</v>
      </c>
      <c r="R8" s="173" cm="1">
        <f t="array" ref="R8">_xlfn.XLOOKUP(R$1,'PY1 Data(H)'!$A$1:$CZ$1,_xlfn.XLOOKUP($A8,'PY1 Data(H)'!$A$1:$A$233,'PY1 Data(H)'!$A$1:$CZ$233))</f>
        <v>2226288</v>
      </c>
      <c r="S8" s="173" cm="1">
        <f t="array" ref="S8">_xlfn.XLOOKUP(S$1,'PY1 Data(H)'!$A$1:$CZ$1,_xlfn.XLOOKUP($A8,'PY1 Data(H)'!$A$1:$A$233,'PY1 Data(H)'!$A$1:$CZ$233))</f>
        <v>18941645</v>
      </c>
      <c r="T8" s="173" cm="1">
        <f t="array" ref="T8">_xlfn.XLOOKUP(T$1,'PY1 Data(H)'!$A$1:$CZ$1,_xlfn.XLOOKUP($A8,'PY1 Data(H)'!$A$1:$A$233,'PY1 Data(H)'!$A$1:$CZ$233))</f>
        <v>0</v>
      </c>
      <c r="U8" s="173" cm="1">
        <f t="array" ref="U8">_xlfn.XLOOKUP(U$1,'PY1 Data(H)'!$A$1:$CZ$1,_xlfn.XLOOKUP($A8,'PY1 Data(H)'!$A$1:$A$233,'PY1 Data(H)'!$A$1:$CZ$233))</f>
        <v>46685927</v>
      </c>
      <c r="V8" s="173" cm="1">
        <f t="array" ref="V8">_xlfn.XLOOKUP(V$1,'PY1 Data(H)'!$A$1:$CZ$1,_xlfn.XLOOKUP($A8,'PY1 Data(H)'!$A$1:$A$233,'PY1 Data(H)'!$A$1:$CZ$233))</f>
        <v>39102035</v>
      </c>
      <c r="W8" s="173" cm="1">
        <f t="array" ref="W8">_xlfn.XLOOKUP(W$1,'PY1 Data(H)'!$A$1:$CZ$1,_xlfn.XLOOKUP($A8,'PY1 Data(H)'!$A$1:$A$233,'PY1 Data(H)'!$A$1:$CZ$233))</f>
        <v>0</v>
      </c>
      <c r="X8" s="173" cm="1">
        <f t="array" ref="X8">_xlfn.XLOOKUP(X$1,'PY1 Data(H)'!$A$1:$CZ$1,_xlfn.XLOOKUP($A8,'PY1 Data(H)'!$A$1:$A$233,'PY1 Data(H)'!$A$1:$CZ$233))</f>
        <v>2603930</v>
      </c>
      <c r="Y8" s="173" cm="1">
        <f t="array" ref="Y8">_xlfn.XLOOKUP(Y$1,'PY1 Data(H)'!$A$1:$CZ$1,_xlfn.XLOOKUP($A8,'PY1 Data(H)'!$A$1:$A$233,'PY1 Data(H)'!$A$1:$CZ$233))</f>
        <v>5917953</v>
      </c>
      <c r="Z8" s="173" cm="1">
        <f t="array" ref="Z8">_xlfn.XLOOKUP(Z$1,'PY1 Data(H)'!$A$1:$CZ$1,_xlfn.XLOOKUP($A8,'PY1 Data(H)'!$A$1:$A$233,'PY1 Data(H)'!$A$1:$CZ$233))</f>
        <v>73152286</v>
      </c>
      <c r="AA8" s="173" cm="1">
        <f t="array" ref="AA8">_xlfn.XLOOKUP(AA$1,'PY1 Data(H)'!$A$1:$CZ$1,_xlfn.XLOOKUP($A8,'PY1 Data(H)'!$A$1:$A$233,'PY1 Data(H)'!$A$1:$CZ$233))</f>
        <v>0</v>
      </c>
      <c r="AB8" s="173" cm="1">
        <f t="array" ref="AB8">_xlfn.XLOOKUP(AB$1,'PY1 Data(H)'!$A$1:$CZ$1,_xlfn.XLOOKUP($A8,'PY1 Data(H)'!$A$1:$A$233,'PY1 Data(H)'!$A$1:$CZ$233))</f>
        <v>37980000</v>
      </c>
      <c r="AC8" s="173" cm="1">
        <f t="array" ref="AC8">_xlfn.XLOOKUP(AC$1,'PY1 Data(H)'!$A$1:$CZ$1,_xlfn.XLOOKUP($A8,'PY1 Data(H)'!$A$1:$A$233,'PY1 Data(H)'!$A$1:$CZ$233))</f>
        <v>108920568</v>
      </c>
      <c r="AD8" s="173" cm="1">
        <f t="array" ref="AD8">_xlfn.XLOOKUP(AD$1,'PY1 Data(H)'!$A$1:$CZ$1,_xlfn.XLOOKUP($A8,'PY1 Data(H)'!$A$1:$A$233,'PY1 Data(H)'!$A$1:$CZ$233))</f>
        <v>9771620</v>
      </c>
      <c r="AE8" s="173" cm="1">
        <f t="array" ref="AE8">_xlfn.XLOOKUP(AE$1,'PY1 Data(H)'!$A$1:$CZ$1,_xlfn.XLOOKUP($A8,'PY1 Data(H)'!$A$1:$A$233,'PY1 Data(H)'!$A$1:$CZ$233))</f>
        <v>50191142</v>
      </c>
      <c r="AF8" s="173" cm="1">
        <f t="array" ref="AF8">_xlfn.XLOOKUP(AF$1,'PY1 Data(H)'!$A$1:$CZ$1,_xlfn.XLOOKUP($A8,'PY1 Data(H)'!$A$1:$A$233,'PY1 Data(H)'!$A$1:$CZ$233))</f>
        <v>36944794</v>
      </c>
      <c r="AG8" s="173" cm="1">
        <f t="array" ref="AG8">_xlfn.XLOOKUP(AG$1,'PY1 Data(H)'!$A$1:$CZ$1,_xlfn.XLOOKUP($A8,'PY1 Data(H)'!$A$1:$A$233,'PY1 Data(H)'!$A$1:$CZ$233))</f>
        <v>17931069</v>
      </c>
      <c r="AH8" s="173" cm="1">
        <f t="array" ref="AH8">_xlfn.XLOOKUP(AH$1,'PY1 Data(H)'!$A$1:$CZ$1,_xlfn.XLOOKUP($A8,'PY1 Data(H)'!$A$1:$A$233,'PY1 Data(H)'!$A$1:$CZ$233))</f>
        <v>28946234</v>
      </c>
      <c r="AI8" s="173" cm="1">
        <f t="array" ref="AI8">_xlfn.XLOOKUP(AI$1,'PY1 Data(H)'!$A$1:$CZ$1,_xlfn.XLOOKUP($A8,'PY1 Data(H)'!$A$1:$A$233,'PY1 Data(H)'!$A$1:$CZ$233))</f>
        <v>121093977</v>
      </c>
      <c r="AJ8" s="173" cm="1">
        <f t="array" ref="AJ8">_xlfn.XLOOKUP(AJ$1,'PY1 Data(H)'!$A$1:$CZ$1,_xlfn.XLOOKUP($A8,'PY1 Data(H)'!$A$1:$A$233,'PY1 Data(H)'!$A$1:$CZ$233))</f>
        <v>9035873</v>
      </c>
      <c r="AK8" s="173" cm="1">
        <f t="array" ref="AK8">_xlfn.XLOOKUP(AK$1,'PY1 Data(H)'!$A$1:$CZ$1,_xlfn.XLOOKUP($A8,'PY1 Data(H)'!$A$1:$A$233,'PY1 Data(H)'!$A$1:$CZ$233))</f>
        <v>191767480</v>
      </c>
      <c r="AL8" s="173" cm="1">
        <f t="array" ref="AL8">_xlfn.XLOOKUP(AL$1,'PY1 Data(H)'!$A$1:$CZ$1,_xlfn.XLOOKUP($A8,'PY1 Data(H)'!$A$1:$A$233,'PY1 Data(H)'!$A$1:$CZ$233))</f>
        <v>27194253</v>
      </c>
      <c r="AM8" s="173" cm="1">
        <f t="array" ref="AM8">_xlfn.XLOOKUP(AM$1,'PY1 Data(H)'!$A$1:$CZ$1,_xlfn.XLOOKUP($A8,'PY1 Data(H)'!$A$1:$A$233,'PY1 Data(H)'!$A$1:$CZ$233))</f>
        <v>98622268</v>
      </c>
      <c r="AN8" s="173" cm="1">
        <f t="array" ref="AN8">_xlfn.XLOOKUP(AN$1,'PY1 Data(H)'!$A$1:$CZ$1,_xlfn.XLOOKUP($A8,'PY1 Data(H)'!$A$1:$A$233,'PY1 Data(H)'!$A$1:$CZ$233))</f>
        <v>2633410</v>
      </c>
      <c r="AO8" s="173" cm="1">
        <f t="array" ref="AO8">_xlfn.XLOOKUP(AO$1,'PY1 Data(H)'!$A$1:$CZ$1,_xlfn.XLOOKUP($A8,'PY1 Data(H)'!$A$1:$A$233,'PY1 Data(H)'!$A$1:$CZ$233))</f>
        <v>8196997</v>
      </c>
      <c r="AP8" s="173" cm="1">
        <f t="array" ref="AP8">_xlfn.XLOOKUP(AP$1,'PY1 Data(H)'!$A$1:$CZ$1,_xlfn.XLOOKUP($A8,'PY1 Data(H)'!$A$1:$A$233,'PY1 Data(H)'!$A$1:$CZ$233))</f>
        <v>17839176</v>
      </c>
      <c r="AQ8" s="173" cm="1">
        <f t="array" ref="AQ8">_xlfn.XLOOKUP(AQ$1,'PY1 Data(H)'!$A$1:$CZ$1,_xlfn.XLOOKUP($A8,'PY1 Data(H)'!$A$1:$A$233,'PY1 Data(H)'!$A$1:$CZ$233))</f>
        <v>1933865</v>
      </c>
      <c r="AR8" s="173" cm="1">
        <f t="array" ref="AR8">_xlfn.XLOOKUP(AR$1,'PY1 Data(H)'!$A$1:$CZ$1,_xlfn.XLOOKUP($A8,'PY1 Data(H)'!$A$1:$A$233,'PY1 Data(H)'!$A$1:$CZ$233))</f>
        <v>219428951</v>
      </c>
      <c r="AS8" s="173" cm="1">
        <f t="array" ref="AS8">_xlfn.XLOOKUP(AS$1,'PY1 Data(H)'!$A$1:$CZ$1,_xlfn.XLOOKUP($A8,'PY1 Data(H)'!$A$1:$A$233,'PY1 Data(H)'!$A$1:$CZ$233))</f>
        <v>15857322</v>
      </c>
      <c r="AT8" s="173" cm="1">
        <f t="array" ref="AT8">_xlfn.XLOOKUP(AT$1,'PY1 Data(H)'!$A$1:$CZ$1,_xlfn.XLOOKUP($A8,'PY1 Data(H)'!$A$1:$A$233,'PY1 Data(H)'!$A$1:$CZ$233))</f>
        <v>59058467</v>
      </c>
      <c r="AU8" s="173" cm="1">
        <f t="array" ref="AU8">_xlfn.XLOOKUP(AU$1,'PY1 Data(H)'!$A$1:$CZ$1,_xlfn.XLOOKUP($A8,'PY1 Data(H)'!$A$1:$A$233,'PY1 Data(H)'!$A$1:$CZ$233))</f>
        <v>24211616</v>
      </c>
      <c r="AV8" s="173" cm="1">
        <f t="array" ref="AV8">_xlfn.XLOOKUP(AV$1,'PY1 Data(H)'!$A$1:$CZ$1,_xlfn.XLOOKUP($A8,'PY1 Data(H)'!$A$1:$A$233,'PY1 Data(H)'!$A$1:$CZ$233))</f>
        <v>53424590</v>
      </c>
      <c r="AW8" s="173" cm="1">
        <f t="array" ref="AW8">_xlfn.XLOOKUP(AW$1,'PY1 Data(H)'!$A$1:$CZ$1,_xlfn.XLOOKUP($A8,'PY1 Data(H)'!$A$1:$A$233,'PY1 Data(H)'!$A$1:$CZ$233))</f>
        <v>0</v>
      </c>
      <c r="AX8" s="173" cm="1">
        <f t="array" ref="AX8">_xlfn.XLOOKUP(AX$1,'PY1 Data(H)'!$A$1:$CZ$1,_xlfn.XLOOKUP($A8,'PY1 Data(H)'!$A$1:$A$233,'PY1 Data(H)'!$A$1:$CZ$233))</f>
        <v>29242404</v>
      </c>
      <c r="AY8" s="173" cm="1">
        <f t="array" ref="AY8">_xlfn.XLOOKUP(AY$1,'PY1 Data(H)'!$A$1:$CZ$1,_xlfn.XLOOKUP($A8,'PY1 Data(H)'!$A$1:$A$233,'PY1 Data(H)'!$A$1:$CZ$233))</f>
        <v>2929163</v>
      </c>
      <c r="AZ8" s="173" cm="1">
        <f t="array" ref="AZ8">_xlfn.XLOOKUP(AZ$1,'PY1 Data(H)'!$A$1:$CZ$1,_xlfn.XLOOKUP($A8,'PY1 Data(H)'!$A$1:$A$233,'PY1 Data(H)'!$A$1:$CZ$233))</f>
        <v>70867009</v>
      </c>
      <c r="BA8" s="173" cm="1">
        <f t="array" ref="BA8">_xlfn.XLOOKUP(BA$1,'PY1 Data(H)'!$A$1:$CZ$1,_xlfn.XLOOKUP($A8,'PY1 Data(H)'!$A$1:$A$233,'PY1 Data(H)'!$A$1:$CZ$233))</f>
        <v>19605874</v>
      </c>
      <c r="BB8" s="173" cm="1">
        <f t="array" ref="BB8">_xlfn.XLOOKUP(BB$1,'PY1 Data(H)'!$A$1:$CZ$1,_xlfn.XLOOKUP($A8,'PY1 Data(H)'!$A$1:$A$233,'PY1 Data(H)'!$A$1:$CZ$233))</f>
        <v>86163465</v>
      </c>
      <c r="BC8" s="173" cm="1">
        <f t="array" ref="BC8">_xlfn.XLOOKUP(BC$1,'PY1 Data(H)'!$A$1:$CZ$1,_xlfn.XLOOKUP($A8,'PY1 Data(H)'!$A$1:$A$233,'PY1 Data(H)'!$A$1:$CZ$233))</f>
        <v>2720820</v>
      </c>
      <c r="BD8" s="173" cm="1">
        <f t="array" ref="BD8">_xlfn.XLOOKUP(BD$1,'PY1 Data(H)'!$A$1:$CZ$1,_xlfn.XLOOKUP($A8,'PY1 Data(H)'!$A$1:$A$233,'PY1 Data(H)'!$A$1:$CZ$233))</f>
        <v>25865309</v>
      </c>
      <c r="BE8" s="173" cm="1">
        <f t="array" ref="BE8">_xlfn.XLOOKUP(BE$1,'PY1 Data(H)'!$A$1:$CZ$1,_xlfn.XLOOKUP($A8,'PY1 Data(H)'!$A$1:$A$233,'PY1 Data(H)'!$A$1:$CZ$233))</f>
        <v>21004531</v>
      </c>
      <c r="BF8" s="173" cm="1">
        <f t="array" ref="BF8">_xlfn.XLOOKUP(BF$1,'PY1 Data(H)'!$A$1:$CZ$1,_xlfn.XLOOKUP($A8,'PY1 Data(H)'!$A$1:$A$233,'PY1 Data(H)'!$A$1:$CZ$233))</f>
        <v>35241777</v>
      </c>
      <c r="BG8" s="173" cm="1">
        <f t="array" ref="BG8">_xlfn.XLOOKUP(BG$1,'PY1 Data(H)'!$A$1:$CZ$1,_xlfn.XLOOKUP($A8,'PY1 Data(H)'!$A$1:$A$233,'PY1 Data(H)'!$A$1:$CZ$233))</f>
        <v>10328504</v>
      </c>
      <c r="BH8" s="173" cm="1">
        <f t="array" ref="BH8">_xlfn.XLOOKUP(BH$1,'PY1 Data(H)'!$A$1:$CZ$1,_xlfn.XLOOKUP($A8,'PY1 Data(H)'!$A$1:$A$233,'PY1 Data(H)'!$A$1:$CZ$233))</f>
        <v>3797619</v>
      </c>
      <c r="BI8" s="173" cm="1">
        <f t="array" ref="BI8">_xlfn.XLOOKUP(BI$1,'PY1 Data(H)'!$A$1:$CZ$1,_xlfn.XLOOKUP($A8,'PY1 Data(H)'!$A$1:$A$233,'PY1 Data(H)'!$A$1:$CZ$233))</f>
        <v>7055766</v>
      </c>
      <c r="BJ8" s="173" cm="1">
        <f t="array" ref="BJ8">_xlfn.XLOOKUP(BJ$1,'PY1 Data(H)'!$A$1:$CZ$1,_xlfn.XLOOKUP($A8,'PY1 Data(H)'!$A$1:$A$233,'PY1 Data(H)'!$A$1:$CZ$233))</f>
        <v>14083777</v>
      </c>
      <c r="BK8" s="173" cm="1">
        <f t="array" ref="BK8">_xlfn.XLOOKUP(BK$1,'PY1 Data(H)'!$A$1:$CZ$1,_xlfn.XLOOKUP($A8,'PY1 Data(H)'!$A$1:$A$233,'PY1 Data(H)'!$A$1:$CZ$233))</f>
        <v>602546704</v>
      </c>
      <c r="BL8" s="173" cm="1">
        <f t="array" ref="BL8">_xlfn.XLOOKUP(BL$1,'PY1 Data(H)'!$A$1:$CZ$1,_xlfn.XLOOKUP($A8,'PY1 Data(H)'!$A$1:$A$233,'PY1 Data(H)'!$A$1:$CZ$233))</f>
        <v>1825931</v>
      </c>
      <c r="BM8" s="173" cm="1">
        <f t="array" ref="BM8">_xlfn.XLOOKUP(BM$1,'PY1 Data(H)'!$A$1:$CZ$1,_xlfn.XLOOKUP($A8,'PY1 Data(H)'!$A$1:$A$233,'PY1 Data(H)'!$A$1:$CZ$233))</f>
        <v>7762953</v>
      </c>
      <c r="BN8" s="173" cm="1">
        <f t="array" ref="BN8">_xlfn.XLOOKUP(BN$1,'PY1 Data(H)'!$A$1:$CZ$1,_xlfn.XLOOKUP($A8,'PY1 Data(H)'!$A$1:$A$233,'PY1 Data(H)'!$A$1:$CZ$233))</f>
        <v>41867381</v>
      </c>
      <c r="BO8" s="173" cm="1">
        <f t="array" ref="BO8">_xlfn.XLOOKUP(BO$1,'PY1 Data(H)'!$A$1:$CZ$1,_xlfn.XLOOKUP($A8,'PY1 Data(H)'!$A$1:$A$233,'PY1 Data(H)'!$A$1:$CZ$233))</f>
        <v>27727239</v>
      </c>
      <c r="BP8" s="173" cm="1">
        <f t="array" ref="BP8">_xlfn.XLOOKUP(BP$1,'PY1 Data(H)'!$A$1:$CZ$1,_xlfn.XLOOKUP($A8,'PY1 Data(H)'!$A$1:$A$233,'PY1 Data(H)'!$A$1:$CZ$233))</f>
        <v>119640170</v>
      </c>
      <c r="BQ8" s="173" cm="1">
        <f t="array" ref="BQ8">_xlfn.XLOOKUP(BQ$1,'PY1 Data(H)'!$A$1:$CZ$1,_xlfn.XLOOKUP($A8,'PY1 Data(H)'!$A$1:$A$233,'PY1 Data(H)'!$A$1:$CZ$233))</f>
        <v>0</v>
      </c>
      <c r="BR8" s="173" cm="1">
        <f t="array" ref="BR8">_xlfn.XLOOKUP(BR$1,'PY1 Data(H)'!$A$1:$CZ$1,_xlfn.XLOOKUP($A8,'PY1 Data(H)'!$A$1:$A$233,'PY1 Data(H)'!$A$1:$CZ$233))</f>
        <v>74475913</v>
      </c>
      <c r="BS8" s="173" cm="1">
        <f t="array" ref="BS8">_xlfn.XLOOKUP(BS$1,'PY1 Data(H)'!$A$1:$CZ$1,_xlfn.XLOOKUP($A8,'PY1 Data(H)'!$A$1:$A$233,'PY1 Data(H)'!$A$1:$CZ$233))</f>
        <v>73859022</v>
      </c>
      <c r="BT8" s="173" cm="1">
        <f t="array" ref="BT8">_xlfn.XLOOKUP(BT$1,'PY1 Data(H)'!$A$1:$CZ$1,_xlfn.XLOOKUP($A8,'PY1 Data(H)'!$A$1:$A$233,'PY1 Data(H)'!$A$1:$CZ$233))</f>
        <v>4365787</v>
      </c>
      <c r="BU8" s="173" cm="1">
        <f t="array" ref="BU8">_xlfn.XLOOKUP(BU$1,'PY1 Data(H)'!$A$1:$CZ$1,_xlfn.XLOOKUP($A8,'PY1 Data(H)'!$A$1:$A$233,'PY1 Data(H)'!$A$1:$CZ$233))</f>
        <v>10871436</v>
      </c>
      <c r="BV8" s="173" cm="1">
        <f t="array" ref="BV8">_xlfn.XLOOKUP(BV$1,'PY1 Data(H)'!$A$1:$CZ$1,_xlfn.XLOOKUP($A8,'PY1 Data(H)'!$A$1:$A$233,'PY1 Data(H)'!$A$1:$CZ$233))</f>
        <v>20413694</v>
      </c>
      <c r="BW8" s="173" cm="1">
        <f t="array" ref="BW8">_xlfn.XLOOKUP(BW$1,'PY1 Data(H)'!$A$1:$CZ$1,_xlfn.XLOOKUP($A8,'PY1 Data(H)'!$A$1:$A$233,'PY1 Data(H)'!$A$1:$CZ$233))</f>
        <v>1497835</v>
      </c>
      <c r="BX8" s="173" cm="1">
        <f t="array" ref="BX8">_xlfn.XLOOKUP(BX$1,'PY1 Data(H)'!$A$1:$CZ$1,_xlfn.XLOOKUP($A8,'PY1 Data(H)'!$A$1:$A$233,'PY1 Data(H)'!$A$1:$CZ$233))</f>
        <v>25996210</v>
      </c>
      <c r="BY8" s="173" cm="1">
        <f t="array" ref="BY8">_xlfn.XLOOKUP(BY$1,'PY1 Data(H)'!$A$1:$CZ$1,_xlfn.XLOOKUP($A8,'PY1 Data(H)'!$A$1:$A$233,'PY1 Data(H)'!$A$1:$CZ$233))</f>
        <v>43746819</v>
      </c>
      <c r="BZ8" s="173" cm="1">
        <f t="array" ref="BZ8">_xlfn.XLOOKUP(BZ$1,'PY1 Data(H)'!$A$1:$CZ$1,_xlfn.XLOOKUP($A8,'PY1 Data(H)'!$A$1:$A$233,'PY1 Data(H)'!$A$1:$CZ$233))</f>
        <v>11760188</v>
      </c>
      <c r="CA8" s="173" cm="1">
        <f t="array" ref="CA8">_xlfn.XLOOKUP(CA$1,'PY1 Data(H)'!$A$1:$CZ$1,_xlfn.XLOOKUP($A8,'PY1 Data(H)'!$A$1:$A$233,'PY1 Data(H)'!$A$1:$CZ$233))</f>
        <v>56389521</v>
      </c>
      <c r="CB8" s="173" cm="1">
        <f t="array" ref="CB8">_xlfn.XLOOKUP(CB$1,'PY1 Data(H)'!$A$1:$CZ$1,_xlfn.XLOOKUP($A8,'PY1 Data(H)'!$A$1:$A$233,'PY1 Data(H)'!$A$1:$CZ$233))</f>
        <v>7353040</v>
      </c>
      <c r="CC8" s="173" cm="1">
        <f t="array" ref="CC8">_xlfn.XLOOKUP(CC$1,'PY1 Data(H)'!$A$1:$CZ$1,_xlfn.XLOOKUP($A8,'PY1 Data(H)'!$A$1:$A$233,'PY1 Data(H)'!$A$1:$CZ$233))</f>
        <v>6711999</v>
      </c>
      <c r="CD8" s="173" cm="1">
        <f t="array" ref="CD8">_xlfn.XLOOKUP(CD$1,'PY1 Data(H)'!$A$1:$CZ$1,_xlfn.XLOOKUP($A8,'PY1 Data(H)'!$A$1:$A$233,'PY1 Data(H)'!$A$1:$CZ$233))</f>
        <v>20651770</v>
      </c>
      <c r="CE8" s="173" cm="1">
        <f t="array" ref="CE8">_xlfn.XLOOKUP(CE$1,'PY1 Data(H)'!$A$1:$CZ$1,_xlfn.XLOOKUP($A8,'PY1 Data(H)'!$A$1:$A$233,'PY1 Data(H)'!$A$1:$CZ$233))</f>
        <v>44166175</v>
      </c>
      <c r="CF8" s="173" cm="1">
        <f t="array" ref="CF8">_xlfn.XLOOKUP(CF$1,'PY1 Data(H)'!$A$1:$CZ$1,_xlfn.XLOOKUP($A8,'PY1 Data(H)'!$A$1:$A$233,'PY1 Data(H)'!$A$1:$CZ$233))</f>
        <v>16607881</v>
      </c>
      <c r="CG8" s="173" cm="1">
        <f t="array" ref="CG8">_xlfn.XLOOKUP(CG$1,'PY1 Data(H)'!$A$1:$CZ$1,_xlfn.XLOOKUP($A8,'PY1 Data(H)'!$A$1:$A$233,'PY1 Data(H)'!$A$1:$CZ$233))</f>
        <v>14856198</v>
      </c>
      <c r="CH8" s="173" cm="1">
        <f t="array" ref="CH8">_xlfn.XLOOKUP(CH$1,'PY1 Data(H)'!$A$1:$CZ$1,_xlfn.XLOOKUP($A8,'PY1 Data(H)'!$A$1:$A$233,'PY1 Data(H)'!$A$1:$CZ$233))</f>
        <v>11414278</v>
      </c>
      <c r="CI8" s="173" cm="1">
        <f t="array" ref="CI8">_xlfn.XLOOKUP(CI$1,'PY1 Data(H)'!$A$1:$CZ$1,_xlfn.XLOOKUP($A8,'PY1 Data(H)'!$A$1:$A$233,'PY1 Data(H)'!$A$1:$CZ$233))</f>
        <v>21040758</v>
      </c>
      <c r="CJ8" s="173" cm="1">
        <f t="array" ref="CJ8">_xlfn.XLOOKUP(CJ$1,'PY1 Data(H)'!$A$1:$CZ$1,_xlfn.XLOOKUP($A8,'PY1 Data(H)'!$A$1:$A$233,'PY1 Data(H)'!$A$1:$CZ$233))</f>
        <v>30130281</v>
      </c>
      <c r="CK8" s="173" cm="1">
        <f t="array" ref="CK8">_xlfn.XLOOKUP(CK$1,'PY1 Data(H)'!$A$1:$CZ$1,_xlfn.XLOOKUP($A8,'PY1 Data(H)'!$A$1:$A$233,'PY1 Data(H)'!$A$1:$CZ$233))</f>
        <v>33203731</v>
      </c>
      <c r="CL8" s="173" cm="1">
        <f t="array" ref="CL8">_xlfn.XLOOKUP(CL$1,'PY1 Data(H)'!$A$1:$CZ$1,_xlfn.XLOOKUP($A8,'PY1 Data(H)'!$A$1:$A$233,'PY1 Data(H)'!$A$1:$CZ$233))</f>
        <v>8290314</v>
      </c>
      <c r="CM8" s="173" cm="1">
        <f t="array" ref="CM8">_xlfn.XLOOKUP(CM$1,'PY1 Data(H)'!$A$1:$CZ$1,_xlfn.XLOOKUP($A8,'PY1 Data(H)'!$A$1:$A$233,'PY1 Data(H)'!$A$1:$CZ$233))</f>
        <v>7424910</v>
      </c>
      <c r="CN8" s="173" cm="1">
        <f t="array" ref="CN8">_xlfn.XLOOKUP(CN$1,'PY1 Data(H)'!$A$1:$CZ$1,_xlfn.XLOOKUP($A8,'PY1 Data(H)'!$A$1:$A$233,'PY1 Data(H)'!$A$1:$CZ$233))</f>
        <v>710675</v>
      </c>
      <c r="CO8" s="173" cm="1">
        <f t="array" ref="CO8">_xlfn.XLOOKUP(CO$1,'PY1 Data(H)'!$A$1:$CZ$1,_xlfn.XLOOKUP($A8,'PY1 Data(H)'!$A$1:$A$233,'PY1 Data(H)'!$A$1:$CZ$233))</f>
        <v>119592472</v>
      </c>
      <c r="CP8" s="173" cm="1">
        <f t="array" ref="CP8">_xlfn.XLOOKUP(CP$1,'PY1 Data(H)'!$A$1:$CZ$1,_xlfn.XLOOKUP($A8,'PY1 Data(H)'!$A$1:$A$233,'PY1 Data(H)'!$A$1:$CZ$233))</f>
        <v>12744864</v>
      </c>
      <c r="CQ8" s="173" cm="1">
        <f t="array" ref="CQ8">_xlfn.XLOOKUP(CQ$1,'PY1 Data(H)'!$A$1:$CZ$1,_xlfn.XLOOKUP($A8,'PY1 Data(H)'!$A$1:$A$233,'PY1 Data(H)'!$A$1:$CZ$233))</f>
        <v>594507323</v>
      </c>
      <c r="CR8" s="173" cm="1">
        <f t="array" ref="CR8">_xlfn.XLOOKUP(CR$1,'PY1 Data(H)'!$A$1:$CZ$1,_xlfn.XLOOKUP($A8,'PY1 Data(H)'!$A$1:$A$233,'PY1 Data(H)'!$A$1:$CZ$233))</f>
        <v>4810091</v>
      </c>
      <c r="CS8" s="173" cm="1">
        <f t="array" ref="CS8">_xlfn.XLOOKUP(CS$1,'PY1 Data(H)'!$A$1:$CZ$1,_xlfn.XLOOKUP($A8,'PY1 Data(H)'!$A$1:$A$233,'PY1 Data(H)'!$A$1:$CZ$233))</f>
        <v>1414232</v>
      </c>
      <c r="CT8" s="173" cm="1">
        <f t="array" ref="CT8">_xlfn.XLOOKUP(CT$1,'PY1 Data(H)'!$A$1:$CZ$1,_xlfn.XLOOKUP($A8,'PY1 Data(H)'!$A$1:$A$233,'PY1 Data(H)'!$A$1:$CZ$233))</f>
        <v>17087026</v>
      </c>
      <c r="CU8" s="173" cm="1">
        <f t="array" ref="CU8">_xlfn.XLOOKUP(CU$1,'PY1 Data(H)'!$A$1:$CZ$1,_xlfn.XLOOKUP($A8,'PY1 Data(H)'!$A$1:$A$233,'PY1 Data(H)'!$A$1:$CZ$233))</f>
        <v>53819610</v>
      </c>
      <c r="CV8" s="173" cm="1">
        <f t="array" ref="CV8">_xlfn.XLOOKUP(CV$1,'PY1 Data(H)'!$A$1:$CZ$1,_xlfn.XLOOKUP($A8,'PY1 Data(H)'!$A$1:$A$233,'PY1 Data(H)'!$A$1:$CZ$233))</f>
        <v>15628775</v>
      </c>
      <c r="CW8" s="173" cm="1">
        <f t="array" ref="CW8">_xlfn.XLOOKUP(CW$1,'PY1 Data(H)'!$A$1:$CZ$1,_xlfn.XLOOKUP($A8,'PY1 Data(H)'!$A$1:$A$233,'PY1 Data(H)'!$A$1:$CZ$233))</f>
        <v>14158476</v>
      </c>
      <c r="CX8" s="173" cm="1">
        <f t="array" ref="CX8">_xlfn.XLOOKUP(CX$1,'PY1 Data(H)'!$A$1:$CZ$1,_xlfn.XLOOKUP($A8,'PY1 Data(H)'!$A$1:$A$233,'PY1 Data(H)'!$A$1:$CZ$233))</f>
        <v>6871083</v>
      </c>
      <c r="CY8" s="173" cm="1">
        <f t="array" ref="CY8">_xlfn.XLOOKUP(CY$1,'PY1 Data(H)'!$A$1:$CZ$1,_xlfn.XLOOKUP($A8,'PY1 Data(H)'!$A$1:$A$233,'PY1 Data(H)'!$A$1:$CZ$233))</f>
        <v>11761169</v>
      </c>
    </row>
    <row r="9" spans="1:103" x14ac:dyDescent="0.3">
      <c r="A9">
        <v>627</v>
      </c>
      <c r="D9" s="173" cm="1">
        <f t="array" ref="D9">_xlfn.XLOOKUP(D$1,'PY1 Data(H)'!$A$1:$CZ$1,_xlfn.XLOOKUP($A9,'PY1 Data(H)'!$A$1:$A$233,'PY1 Data(H)'!$A$1:$CZ$233))</f>
        <v>0</v>
      </c>
      <c r="E9" s="173" cm="1">
        <f t="array" ref="E9">_xlfn.XLOOKUP(E$1,'PY1 Data(H)'!$A$1:$CZ$1,_xlfn.XLOOKUP($A9,'PY1 Data(H)'!$A$1:$A$233,'PY1 Data(H)'!$A$1:$CZ$233))</f>
        <v>0</v>
      </c>
      <c r="F9" s="173" cm="1">
        <f t="array" ref="F9">_xlfn.XLOOKUP(F$1,'PY1 Data(H)'!$A$1:$CZ$1,_xlfn.XLOOKUP($A9,'PY1 Data(H)'!$A$1:$A$233,'PY1 Data(H)'!$A$1:$CZ$233))</f>
        <v>0</v>
      </c>
      <c r="G9" s="173" cm="1">
        <f t="array" ref="G9">_xlfn.XLOOKUP(G$1,'PY1 Data(H)'!$A$1:$CZ$1,_xlfn.XLOOKUP($A9,'PY1 Data(H)'!$A$1:$A$233,'PY1 Data(H)'!$A$1:$CZ$233))</f>
        <v>0</v>
      </c>
      <c r="H9" s="173" cm="1">
        <f t="array" ref="H9">_xlfn.XLOOKUP(H$1,'PY1 Data(H)'!$A$1:$CZ$1,_xlfn.XLOOKUP($A9,'PY1 Data(H)'!$A$1:$A$233,'PY1 Data(H)'!$A$1:$CZ$233))</f>
        <v>0</v>
      </c>
      <c r="I9" s="173" cm="1">
        <f t="array" ref="I9">_xlfn.XLOOKUP(I$1,'PY1 Data(H)'!$A$1:$CZ$1,_xlfn.XLOOKUP($A9,'PY1 Data(H)'!$A$1:$A$233,'PY1 Data(H)'!$A$1:$CZ$233))</f>
        <v>0</v>
      </c>
      <c r="J9" s="173" cm="1">
        <f t="array" ref="J9">_xlfn.XLOOKUP(J$1,'PY1 Data(H)'!$A$1:$CZ$1,_xlfn.XLOOKUP($A9,'PY1 Data(H)'!$A$1:$A$233,'PY1 Data(H)'!$A$1:$CZ$233))</f>
        <v>0</v>
      </c>
      <c r="K9" s="173" cm="1">
        <f t="array" ref="K9">_xlfn.XLOOKUP(K$1,'PY1 Data(H)'!$A$1:$CZ$1,_xlfn.XLOOKUP($A9,'PY1 Data(H)'!$A$1:$A$233,'PY1 Data(H)'!$A$1:$CZ$233))</f>
        <v>0</v>
      </c>
      <c r="L9" s="173" cm="1">
        <f t="array" ref="L9">_xlfn.XLOOKUP(L$1,'PY1 Data(H)'!$A$1:$CZ$1,_xlfn.XLOOKUP($A9,'PY1 Data(H)'!$A$1:$A$233,'PY1 Data(H)'!$A$1:$CZ$233))</f>
        <v>101580</v>
      </c>
      <c r="M9" s="173" cm="1">
        <f t="array" ref="M9">_xlfn.XLOOKUP(M$1,'PY1 Data(H)'!$A$1:$CZ$1,_xlfn.XLOOKUP($A9,'PY1 Data(H)'!$A$1:$A$233,'PY1 Data(H)'!$A$1:$CZ$233))</f>
        <v>0</v>
      </c>
      <c r="N9" s="173" cm="1">
        <f t="array" ref="N9">_xlfn.XLOOKUP(N$1,'PY1 Data(H)'!$A$1:$CZ$1,_xlfn.XLOOKUP($A9,'PY1 Data(H)'!$A$1:$A$233,'PY1 Data(H)'!$A$1:$CZ$233))</f>
        <v>0</v>
      </c>
      <c r="O9" s="173" cm="1">
        <f t="array" ref="O9">_xlfn.XLOOKUP(O$1,'PY1 Data(H)'!$A$1:$CZ$1,_xlfn.XLOOKUP($A9,'PY1 Data(H)'!$A$1:$A$233,'PY1 Data(H)'!$A$1:$CZ$233))</f>
        <v>0</v>
      </c>
      <c r="P9" s="173" cm="1">
        <f t="array" ref="P9">_xlfn.XLOOKUP(P$1,'PY1 Data(H)'!$A$1:$CZ$1,_xlfn.XLOOKUP($A9,'PY1 Data(H)'!$A$1:$A$233,'PY1 Data(H)'!$A$1:$CZ$233))</f>
        <v>0</v>
      </c>
      <c r="Q9" s="173" cm="1">
        <f t="array" ref="Q9">_xlfn.XLOOKUP(Q$1,'PY1 Data(H)'!$A$1:$CZ$1,_xlfn.XLOOKUP($A9,'PY1 Data(H)'!$A$1:$A$233,'PY1 Data(H)'!$A$1:$CZ$233))</f>
        <v>0</v>
      </c>
      <c r="R9" s="173" cm="1">
        <f t="array" ref="R9">_xlfn.XLOOKUP(R$1,'PY1 Data(H)'!$A$1:$CZ$1,_xlfn.XLOOKUP($A9,'PY1 Data(H)'!$A$1:$A$233,'PY1 Data(H)'!$A$1:$CZ$233))</f>
        <v>0</v>
      </c>
      <c r="S9" s="173" cm="1">
        <f t="array" ref="S9">_xlfn.XLOOKUP(S$1,'PY1 Data(H)'!$A$1:$CZ$1,_xlfn.XLOOKUP($A9,'PY1 Data(H)'!$A$1:$A$233,'PY1 Data(H)'!$A$1:$CZ$233))</f>
        <v>0</v>
      </c>
      <c r="T9" s="173" cm="1">
        <f t="array" ref="T9">_xlfn.XLOOKUP(T$1,'PY1 Data(H)'!$A$1:$CZ$1,_xlfn.XLOOKUP($A9,'PY1 Data(H)'!$A$1:$A$233,'PY1 Data(H)'!$A$1:$CZ$233))</f>
        <v>0</v>
      </c>
      <c r="U9" s="173" cm="1">
        <f t="array" ref="U9">_xlfn.XLOOKUP(U$1,'PY1 Data(H)'!$A$1:$CZ$1,_xlfn.XLOOKUP($A9,'PY1 Data(H)'!$A$1:$A$233,'PY1 Data(H)'!$A$1:$CZ$233))</f>
        <v>0</v>
      </c>
      <c r="V9" s="173" cm="1">
        <f t="array" ref="V9">_xlfn.XLOOKUP(V$1,'PY1 Data(H)'!$A$1:$CZ$1,_xlfn.XLOOKUP($A9,'PY1 Data(H)'!$A$1:$A$233,'PY1 Data(H)'!$A$1:$CZ$233))</f>
        <v>0</v>
      </c>
      <c r="W9" s="173" cm="1">
        <f t="array" ref="W9">_xlfn.XLOOKUP(W$1,'PY1 Data(H)'!$A$1:$CZ$1,_xlfn.XLOOKUP($A9,'PY1 Data(H)'!$A$1:$A$233,'PY1 Data(H)'!$A$1:$CZ$233))</f>
        <v>0</v>
      </c>
      <c r="X9" s="173" cm="1">
        <f t="array" ref="X9">_xlfn.XLOOKUP(X$1,'PY1 Data(H)'!$A$1:$CZ$1,_xlfn.XLOOKUP($A9,'PY1 Data(H)'!$A$1:$A$233,'PY1 Data(H)'!$A$1:$CZ$233))</f>
        <v>0</v>
      </c>
      <c r="Y9" s="173" cm="1">
        <f t="array" ref="Y9">_xlfn.XLOOKUP(Y$1,'PY1 Data(H)'!$A$1:$CZ$1,_xlfn.XLOOKUP($A9,'PY1 Data(H)'!$A$1:$A$233,'PY1 Data(H)'!$A$1:$CZ$233))</f>
        <v>0</v>
      </c>
      <c r="Z9" s="173" cm="1">
        <f t="array" ref="Z9">_xlfn.XLOOKUP(Z$1,'PY1 Data(H)'!$A$1:$CZ$1,_xlfn.XLOOKUP($A9,'PY1 Data(H)'!$A$1:$A$233,'PY1 Data(H)'!$A$1:$CZ$233))</f>
        <v>0</v>
      </c>
      <c r="AA9" s="173" cm="1">
        <f t="array" ref="AA9">_xlfn.XLOOKUP(AA$1,'PY1 Data(H)'!$A$1:$CZ$1,_xlfn.XLOOKUP($A9,'PY1 Data(H)'!$A$1:$A$233,'PY1 Data(H)'!$A$1:$CZ$233))</f>
        <v>0</v>
      </c>
      <c r="AB9" s="173" cm="1">
        <f t="array" ref="AB9">_xlfn.XLOOKUP(AB$1,'PY1 Data(H)'!$A$1:$CZ$1,_xlfn.XLOOKUP($A9,'PY1 Data(H)'!$A$1:$A$233,'PY1 Data(H)'!$A$1:$CZ$233))</f>
        <v>0</v>
      </c>
      <c r="AC9" s="173" cm="1">
        <f t="array" ref="AC9">_xlfn.XLOOKUP(AC$1,'PY1 Data(H)'!$A$1:$CZ$1,_xlfn.XLOOKUP($A9,'PY1 Data(H)'!$A$1:$A$233,'PY1 Data(H)'!$A$1:$CZ$233))</f>
        <v>0</v>
      </c>
      <c r="AD9" s="173" cm="1">
        <f t="array" ref="AD9">_xlfn.XLOOKUP(AD$1,'PY1 Data(H)'!$A$1:$CZ$1,_xlfn.XLOOKUP($A9,'PY1 Data(H)'!$A$1:$A$233,'PY1 Data(H)'!$A$1:$CZ$233))</f>
        <v>0</v>
      </c>
      <c r="AE9" s="173" cm="1">
        <f t="array" ref="AE9">_xlfn.XLOOKUP(AE$1,'PY1 Data(H)'!$A$1:$CZ$1,_xlfn.XLOOKUP($A9,'PY1 Data(H)'!$A$1:$A$233,'PY1 Data(H)'!$A$1:$CZ$233))</f>
        <v>0</v>
      </c>
      <c r="AF9" s="173" cm="1">
        <f t="array" ref="AF9">_xlfn.XLOOKUP(AF$1,'PY1 Data(H)'!$A$1:$CZ$1,_xlfn.XLOOKUP($A9,'PY1 Data(H)'!$A$1:$A$233,'PY1 Data(H)'!$A$1:$CZ$233))</f>
        <v>0</v>
      </c>
      <c r="AG9" s="173" cm="1">
        <f t="array" ref="AG9">_xlfn.XLOOKUP(AG$1,'PY1 Data(H)'!$A$1:$CZ$1,_xlfn.XLOOKUP($A9,'PY1 Data(H)'!$A$1:$A$233,'PY1 Data(H)'!$A$1:$CZ$233))</f>
        <v>0</v>
      </c>
      <c r="AH9" s="173" cm="1">
        <f t="array" ref="AH9">_xlfn.XLOOKUP(AH$1,'PY1 Data(H)'!$A$1:$CZ$1,_xlfn.XLOOKUP($A9,'PY1 Data(H)'!$A$1:$A$233,'PY1 Data(H)'!$A$1:$CZ$233))</f>
        <v>0</v>
      </c>
      <c r="AI9" s="173" cm="1">
        <f t="array" ref="AI9">_xlfn.XLOOKUP(AI$1,'PY1 Data(H)'!$A$1:$CZ$1,_xlfn.XLOOKUP($A9,'PY1 Data(H)'!$A$1:$A$233,'PY1 Data(H)'!$A$1:$CZ$233))</f>
        <v>42581010</v>
      </c>
      <c r="AJ9" s="173" cm="1">
        <f t="array" ref="AJ9">_xlfn.XLOOKUP(AJ$1,'PY1 Data(H)'!$A$1:$CZ$1,_xlfn.XLOOKUP($A9,'PY1 Data(H)'!$A$1:$A$233,'PY1 Data(H)'!$A$1:$CZ$233))</f>
        <v>0</v>
      </c>
      <c r="AK9" s="173" cm="1">
        <f t="array" ref="AK9">_xlfn.XLOOKUP(AK$1,'PY1 Data(H)'!$A$1:$CZ$1,_xlfn.XLOOKUP($A9,'PY1 Data(H)'!$A$1:$A$233,'PY1 Data(H)'!$A$1:$CZ$233))</f>
        <v>0</v>
      </c>
      <c r="AL9" s="173" cm="1">
        <f t="array" ref="AL9">_xlfn.XLOOKUP(AL$1,'PY1 Data(H)'!$A$1:$CZ$1,_xlfn.XLOOKUP($A9,'PY1 Data(H)'!$A$1:$A$233,'PY1 Data(H)'!$A$1:$CZ$233))</f>
        <v>0</v>
      </c>
      <c r="AM9" s="173" cm="1">
        <f t="array" ref="AM9">_xlfn.XLOOKUP(AM$1,'PY1 Data(H)'!$A$1:$CZ$1,_xlfn.XLOOKUP($A9,'PY1 Data(H)'!$A$1:$A$233,'PY1 Data(H)'!$A$1:$CZ$233))</f>
        <v>0</v>
      </c>
      <c r="AN9" s="173" cm="1">
        <f t="array" ref="AN9">_xlfn.XLOOKUP(AN$1,'PY1 Data(H)'!$A$1:$CZ$1,_xlfn.XLOOKUP($A9,'PY1 Data(H)'!$A$1:$A$233,'PY1 Data(H)'!$A$1:$CZ$233))</f>
        <v>0</v>
      </c>
      <c r="AO9" s="173" cm="1">
        <f t="array" ref="AO9">_xlfn.XLOOKUP(AO$1,'PY1 Data(H)'!$A$1:$CZ$1,_xlfn.XLOOKUP($A9,'PY1 Data(H)'!$A$1:$A$233,'PY1 Data(H)'!$A$1:$CZ$233))</f>
        <v>0</v>
      </c>
      <c r="AP9" s="173" cm="1">
        <f t="array" ref="AP9">_xlfn.XLOOKUP(AP$1,'PY1 Data(H)'!$A$1:$CZ$1,_xlfn.XLOOKUP($A9,'PY1 Data(H)'!$A$1:$A$233,'PY1 Data(H)'!$A$1:$CZ$233))</f>
        <v>0</v>
      </c>
      <c r="AQ9" s="173" cm="1">
        <f t="array" ref="AQ9">_xlfn.XLOOKUP(AQ$1,'PY1 Data(H)'!$A$1:$CZ$1,_xlfn.XLOOKUP($A9,'PY1 Data(H)'!$A$1:$A$233,'PY1 Data(H)'!$A$1:$CZ$233))</f>
        <v>0</v>
      </c>
      <c r="AR9" s="173" cm="1">
        <f t="array" ref="AR9">_xlfn.XLOOKUP(AR$1,'PY1 Data(H)'!$A$1:$CZ$1,_xlfn.XLOOKUP($A9,'PY1 Data(H)'!$A$1:$A$233,'PY1 Data(H)'!$A$1:$CZ$233))</f>
        <v>0</v>
      </c>
      <c r="AS9" s="173" cm="1">
        <f t="array" ref="AS9">_xlfn.XLOOKUP(AS$1,'PY1 Data(H)'!$A$1:$CZ$1,_xlfn.XLOOKUP($A9,'PY1 Data(H)'!$A$1:$A$233,'PY1 Data(H)'!$A$1:$CZ$233))</f>
        <v>0</v>
      </c>
      <c r="AT9" s="173" cm="1">
        <f t="array" ref="AT9">_xlfn.XLOOKUP(AT$1,'PY1 Data(H)'!$A$1:$CZ$1,_xlfn.XLOOKUP($A9,'PY1 Data(H)'!$A$1:$A$233,'PY1 Data(H)'!$A$1:$CZ$233))</f>
        <v>0</v>
      </c>
      <c r="AU9" s="173" cm="1">
        <f t="array" ref="AU9">_xlfn.XLOOKUP(AU$1,'PY1 Data(H)'!$A$1:$CZ$1,_xlfn.XLOOKUP($A9,'PY1 Data(H)'!$A$1:$A$233,'PY1 Data(H)'!$A$1:$CZ$233))</f>
        <v>0</v>
      </c>
      <c r="AV9" s="173" cm="1">
        <f t="array" ref="AV9">_xlfn.XLOOKUP(AV$1,'PY1 Data(H)'!$A$1:$CZ$1,_xlfn.XLOOKUP($A9,'PY1 Data(H)'!$A$1:$A$233,'PY1 Data(H)'!$A$1:$CZ$233))</f>
        <v>0</v>
      </c>
      <c r="AW9" s="173" cm="1">
        <f t="array" ref="AW9">_xlfn.XLOOKUP(AW$1,'PY1 Data(H)'!$A$1:$CZ$1,_xlfn.XLOOKUP($A9,'PY1 Data(H)'!$A$1:$A$233,'PY1 Data(H)'!$A$1:$CZ$233))</f>
        <v>0</v>
      </c>
      <c r="AX9" s="173" cm="1">
        <f t="array" ref="AX9">_xlfn.XLOOKUP(AX$1,'PY1 Data(H)'!$A$1:$CZ$1,_xlfn.XLOOKUP($A9,'PY1 Data(H)'!$A$1:$A$233,'PY1 Data(H)'!$A$1:$CZ$233))</f>
        <v>0</v>
      </c>
      <c r="AY9" s="173" cm="1">
        <f t="array" ref="AY9">_xlfn.XLOOKUP(AY$1,'PY1 Data(H)'!$A$1:$CZ$1,_xlfn.XLOOKUP($A9,'PY1 Data(H)'!$A$1:$A$233,'PY1 Data(H)'!$A$1:$CZ$233))</f>
        <v>0</v>
      </c>
      <c r="AZ9" s="173" cm="1">
        <f t="array" ref="AZ9">_xlfn.XLOOKUP(AZ$1,'PY1 Data(H)'!$A$1:$CZ$1,_xlfn.XLOOKUP($A9,'PY1 Data(H)'!$A$1:$A$233,'PY1 Data(H)'!$A$1:$CZ$233))</f>
        <v>0</v>
      </c>
      <c r="BA9" s="173" cm="1">
        <f t="array" ref="BA9">_xlfn.XLOOKUP(BA$1,'PY1 Data(H)'!$A$1:$CZ$1,_xlfn.XLOOKUP($A9,'PY1 Data(H)'!$A$1:$A$233,'PY1 Data(H)'!$A$1:$CZ$233))</f>
        <v>0</v>
      </c>
      <c r="BB9" s="173" cm="1">
        <f t="array" ref="BB9">_xlfn.XLOOKUP(BB$1,'PY1 Data(H)'!$A$1:$CZ$1,_xlfn.XLOOKUP($A9,'PY1 Data(H)'!$A$1:$A$233,'PY1 Data(H)'!$A$1:$CZ$233))</f>
        <v>0</v>
      </c>
      <c r="BC9" s="173" cm="1">
        <f t="array" ref="BC9">_xlfn.XLOOKUP(BC$1,'PY1 Data(H)'!$A$1:$CZ$1,_xlfn.XLOOKUP($A9,'PY1 Data(H)'!$A$1:$A$233,'PY1 Data(H)'!$A$1:$CZ$233))</f>
        <v>0</v>
      </c>
      <c r="BD9" s="173" cm="1">
        <f t="array" ref="BD9">_xlfn.XLOOKUP(BD$1,'PY1 Data(H)'!$A$1:$CZ$1,_xlfn.XLOOKUP($A9,'PY1 Data(H)'!$A$1:$A$233,'PY1 Data(H)'!$A$1:$CZ$233))</f>
        <v>0</v>
      </c>
      <c r="BE9" s="173" cm="1">
        <f t="array" ref="BE9">_xlfn.XLOOKUP(BE$1,'PY1 Data(H)'!$A$1:$CZ$1,_xlfn.XLOOKUP($A9,'PY1 Data(H)'!$A$1:$A$233,'PY1 Data(H)'!$A$1:$CZ$233))</f>
        <v>0</v>
      </c>
      <c r="BF9" s="173" cm="1">
        <f t="array" ref="BF9">_xlfn.XLOOKUP(BF$1,'PY1 Data(H)'!$A$1:$CZ$1,_xlfn.XLOOKUP($A9,'PY1 Data(H)'!$A$1:$A$233,'PY1 Data(H)'!$A$1:$CZ$233))</f>
        <v>0</v>
      </c>
      <c r="BG9" s="173" cm="1">
        <f t="array" ref="BG9">_xlfn.XLOOKUP(BG$1,'PY1 Data(H)'!$A$1:$CZ$1,_xlfn.XLOOKUP($A9,'PY1 Data(H)'!$A$1:$A$233,'PY1 Data(H)'!$A$1:$CZ$233))</f>
        <v>0</v>
      </c>
      <c r="BH9" s="173" cm="1">
        <f t="array" ref="BH9">_xlfn.XLOOKUP(BH$1,'PY1 Data(H)'!$A$1:$CZ$1,_xlfn.XLOOKUP($A9,'PY1 Data(H)'!$A$1:$A$233,'PY1 Data(H)'!$A$1:$CZ$233))</f>
        <v>0</v>
      </c>
      <c r="BI9" s="173" cm="1">
        <f t="array" ref="BI9">_xlfn.XLOOKUP(BI$1,'PY1 Data(H)'!$A$1:$CZ$1,_xlfn.XLOOKUP($A9,'PY1 Data(H)'!$A$1:$A$233,'PY1 Data(H)'!$A$1:$CZ$233))</f>
        <v>0</v>
      </c>
      <c r="BJ9" s="173" cm="1">
        <f t="array" ref="BJ9">_xlfn.XLOOKUP(BJ$1,'PY1 Data(H)'!$A$1:$CZ$1,_xlfn.XLOOKUP($A9,'PY1 Data(H)'!$A$1:$A$233,'PY1 Data(H)'!$A$1:$CZ$233))</f>
        <v>0</v>
      </c>
      <c r="BK9" s="173" cm="1">
        <f t="array" ref="BK9">_xlfn.XLOOKUP(BK$1,'PY1 Data(H)'!$A$1:$CZ$1,_xlfn.XLOOKUP($A9,'PY1 Data(H)'!$A$1:$A$233,'PY1 Data(H)'!$A$1:$CZ$233))</f>
        <v>0</v>
      </c>
      <c r="BL9" s="173" cm="1">
        <f t="array" ref="BL9">_xlfn.XLOOKUP(BL$1,'PY1 Data(H)'!$A$1:$CZ$1,_xlfn.XLOOKUP($A9,'PY1 Data(H)'!$A$1:$A$233,'PY1 Data(H)'!$A$1:$CZ$233))</f>
        <v>0</v>
      </c>
      <c r="BM9" s="173" cm="1">
        <f t="array" ref="BM9">_xlfn.XLOOKUP(BM$1,'PY1 Data(H)'!$A$1:$CZ$1,_xlfn.XLOOKUP($A9,'PY1 Data(H)'!$A$1:$A$233,'PY1 Data(H)'!$A$1:$CZ$233))</f>
        <v>0</v>
      </c>
      <c r="BN9" s="173" cm="1">
        <f t="array" ref="BN9">_xlfn.XLOOKUP(BN$1,'PY1 Data(H)'!$A$1:$CZ$1,_xlfn.XLOOKUP($A9,'PY1 Data(H)'!$A$1:$A$233,'PY1 Data(H)'!$A$1:$CZ$233))</f>
        <v>0</v>
      </c>
      <c r="BO9" s="173" cm="1">
        <f t="array" ref="BO9">_xlfn.XLOOKUP(BO$1,'PY1 Data(H)'!$A$1:$CZ$1,_xlfn.XLOOKUP($A9,'PY1 Data(H)'!$A$1:$A$233,'PY1 Data(H)'!$A$1:$CZ$233))</f>
        <v>0</v>
      </c>
      <c r="BP9" s="173" cm="1">
        <f t="array" ref="BP9">_xlfn.XLOOKUP(BP$1,'PY1 Data(H)'!$A$1:$CZ$1,_xlfn.XLOOKUP($A9,'PY1 Data(H)'!$A$1:$A$233,'PY1 Data(H)'!$A$1:$CZ$233))</f>
        <v>0</v>
      </c>
      <c r="BQ9" s="173" cm="1">
        <f t="array" ref="BQ9">_xlfn.XLOOKUP(BQ$1,'PY1 Data(H)'!$A$1:$CZ$1,_xlfn.XLOOKUP($A9,'PY1 Data(H)'!$A$1:$A$233,'PY1 Data(H)'!$A$1:$CZ$233))</f>
        <v>0</v>
      </c>
      <c r="BR9" s="173" cm="1">
        <f t="array" ref="BR9">_xlfn.XLOOKUP(BR$1,'PY1 Data(H)'!$A$1:$CZ$1,_xlfn.XLOOKUP($A9,'PY1 Data(H)'!$A$1:$A$233,'PY1 Data(H)'!$A$1:$CZ$233))</f>
        <v>0</v>
      </c>
      <c r="BS9" s="173" cm="1">
        <f t="array" ref="BS9">_xlfn.XLOOKUP(BS$1,'PY1 Data(H)'!$A$1:$CZ$1,_xlfn.XLOOKUP($A9,'PY1 Data(H)'!$A$1:$A$233,'PY1 Data(H)'!$A$1:$CZ$233))</f>
        <v>0</v>
      </c>
      <c r="BT9" s="173" cm="1">
        <f t="array" ref="BT9">_xlfn.XLOOKUP(BT$1,'PY1 Data(H)'!$A$1:$CZ$1,_xlfn.XLOOKUP($A9,'PY1 Data(H)'!$A$1:$A$233,'PY1 Data(H)'!$A$1:$CZ$233))</f>
        <v>0</v>
      </c>
      <c r="BU9" s="173" cm="1">
        <f t="array" ref="BU9">_xlfn.XLOOKUP(BU$1,'PY1 Data(H)'!$A$1:$CZ$1,_xlfn.XLOOKUP($A9,'PY1 Data(H)'!$A$1:$A$233,'PY1 Data(H)'!$A$1:$CZ$233))</f>
        <v>0</v>
      </c>
      <c r="BV9" s="173" cm="1">
        <f t="array" ref="BV9">_xlfn.XLOOKUP(BV$1,'PY1 Data(H)'!$A$1:$CZ$1,_xlfn.XLOOKUP($A9,'PY1 Data(H)'!$A$1:$A$233,'PY1 Data(H)'!$A$1:$CZ$233))</f>
        <v>0</v>
      </c>
      <c r="BW9" s="173" cm="1">
        <f t="array" ref="BW9">_xlfn.XLOOKUP(BW$1,'PY1 Data(H)'!$A$1:$CZ$1,_xlfn.XLOOKUP($A9,'PY1 Data(H)'!$A$1:$A$233,'PY1 Data(H)'!$A$1:$CZ$233))</f>
        <v>0</v>
      </c>
      <c r="BX9" s="173" cm="1">
        <f t="array" ref="BX9">_xlfn.XLOOKUP(BX$1,'PY1 Data(H)'!$A$1:$CZ$1,_xlfn.XLOOKUP($A9,'PY1 Data(H)'!$A$1:$A$233,'PY1 Data(H)'!$A$1:$CZ$233))</f>
        <v>0</v>
      </c>
      <c r="BY9" s="173" cm="1">
        <f t="array" ref="BY9">_xlfn.XLOOKUP(BY$1,'PY1 Data(H)'!$A$1:$CZ$1,_xlfn.XLOOKUP($A9,'PY1 Data(H)'!$A$1:$A$233,'PY1 Data(H)'!$A$1:$CZ$233))</f>
        <v>0</v>
      </c>
      <c r="BZ9" s="173" cm="1">
        <f t="array" ref="BZ9">_xlfn.XLOOKUP(BZ$1,'PY1 Data(H)'!$A$1:$CZ$1,_xlfn.XLOOKUP($A9,'PY1 Data(H)'!$A$1:$A$233,'PY1 Data(H)'!$A$1:$CZ$233))</f>
        <v>0</v>
      </c>
      <c r="CA9" s="173" cm="1">
        <f t="array" ref="CA9">_xlfn.XLOOKUP(CA$1,'PY1 Data(H)'!$A$1:$CZ$1,_xlfn.XLOOKUP($A9,'PY1 Data(H)'!$A$1:$A$233,'PY1 Data(H)'!$A$1:$CZ$233))</f>
        <v>0</v>
      </c>
      <c r="CB9" s="173" cm="1">
        <f t="array" ref="CB9">_xlfn.XLOOKUP(CB$1,'PY1 Data(H)'!$A$1:$CZ$1,_xlfn.XLOOKUP($A9,'PY1 Data(H)'!$A$1:$A$233,'PY1 Data(H)'!$A$1:$CZ$233))</f>
        <v>0</v>
      </c>
      <c r="CC9" s="173" cm="1">
        <f t="array" ref="CC9">_xlfn.XLOOKUP(CC$1,'PY1 Data(H)'!$A$1:$CZ$1,_xlfn.XLOOKUP($A9,'PY1 Data(H)'!$A$1:$A$233,'PY1 Data(H)'!$A$1:$CZ$233))</f>
        <v>0</v>
      </c>
      <c r="CD9" s="173" cm="1">
        <f t="array" ref="CD9">_xlfn.XLOOKUP(CD$1,'PY1 Data(H)'!$A$1:$CZ$1,_xlfn.XLOOKUP($A9,'PY1 Data(H)'!$A$1:$A$233,'PY1 Data(H)'!$A$1:$CZ$233))</f>
        <v>0</v>
      </c>
      <c r="CE9" s="173" cm="1">
        <f t="array" ref="CE9">_xlfn.XLOOKUP(CE$1,'PY1 Data(H)'!$A$1:$CZ$1,_xlfn.XLOOKUP($A9,'PY1 Data(H)'!$A$1:$A$233,'PY1 Data(H)'!$A$1:$CZ$233))</f>
        <v>0</v>
      </c>
      <c r="CF9" s="173" cm="1">
        <f t="array" ref="CF9">_xlfn.XLOOKUP(CF$1,'PY1 Data(H)'!$A$1:$CZ$1,_xlfn.XLOOKUP($A9,'PY1 Data(H)'!$A$1:$A$233,'PY1 Data(H)'!$A$1:$CZ$233))</f>
        <v>0</v>
      </c>
      <c r="CG9" s="173" cm="1">
        <f t="array" ref="CG9">_xlfn.XLOOKUP(CG$1,'PY1 Data(H)'!$A$1:$CZ$1,_xlfn.XLOOKUP($A9,'PY1 Data(H)'!$A$1:$A$233,'PY1 Data(H)'!$A$1:$CZ$233))</f>
        <v>0</v>
      </c>
      <c r="CH9" s="173" cm="1">
        <f t="array" ref="CH9">_xlfn.XLOOKUP(CH$1,'PY1 Data(H)'!$A$1:$CZ$1,_xlfn.XLOOKUP($A9,'PY1 Data(H)'!$A$1:$A$233,'PY1 Data(H)'!$A$1:$CZ$233))</f>
        <v>0</v>
      </c>
      <c r="CI9" s="173" cm="1">
        <f t="array" ref="CI9">_xlfn.XLOOKUP(CI$1,'PY1 Data(H)'!$A$1:$CZ$1,_xlfn.XLOOKUP($A9,'PY1 Data(H)'!$A$1:$A$233,'PY1 Data(H)'!$A$1:$CZ$233))</f>
        <v>0</v>
      </c>
      <c r="CJ9" s="173" cm="1">
        <f t="array" ref="CJ9">_xlfn.XLOOKUP(CJ$1,'PY1 Data(H)'!$A$1:$CZ$1,_xlfn.XLOOKUP($A9,'PY1 Data(H)'!$A$1:$A$233,'PY1 Data(H)'!$A$1:$CZ$233))</f>
        <v>0</v>
      </c>
      <c r="CK9" s="173" cm="1">
        <f t="array" ref="CK9">_xlfn.XLOOKUP(CK$1,'PY1 Data(H)'!$A$1:$CZ$1,_xlfn.XLOOKUP($A9,'PY1 Data(H)'!$A$1:$A$233,'PY1 Data(H)'!$A$1:$CZ$233))</f>
        <v>0</v>
      </c>
      <c r="CL9" s="173" cm="1">
        <f t="array" ref="CL9">_xlfn.XLOOKUP(CL$1,'PY1 Data(H)'!$A$1:$CZ$1,_xlfn.XLOOKUP($A9,'PY1 Data(H)'!$A$1:$A$233,'PY1 Data(H)'!$A$1:$CZ$233))</f>
        <v>0</v>
      </c>
      <c r="CM9" s="173" cm="1">
        <f t="array" ref="CM9">_xlfn.XLOOKUP(CM$1,'PY1 Data(H)'!$A$1:$CZ$1,_xlfn.XLOOKUP($A9,'PY1 Data(H)'!$A$1:$A$233,'PY1 Data(H)'!$A$1:$CZ$233))</f>
        <v>0</v>
      </c>
      <c r="CN9" s="173" cm="1">
        <f t="array" ref="CN9">_xlfn.XLOOKUP(CN$1,'PY1 Data(H)'!$A$1:$CZ$1,_xlfn.XLOOKUP($A9,'PY1 Data(H)'!$A$1:$A$233,'PY1 Data(H)'!$A$1:$CZ$233))</f>
        <v>0</v>
      </c>
      <c r="CO9" s="173" cm="1">
        <f t="array" ref="CO9">_xlfn.XLOOKUP(CO$1,'PY1 Data(H)'!$A$1:$CZ$1,_xlfn.XLOOKUP($A9,'PY1 Data(H)'!$A$1:$A$233,'PY1 Data(H)'!$A$1:$CZ$233))</f>
        <v>0</v>
      </c>
      <c r="CP9" s="173" cm="1">
        <f t="array" ref="CP9">_xlfn.XLOOKUP(CP$1,'PY1 Data(H)'!$A$1:$CZ$1,_xlfn.XLOOKUP($A9,'PY1 Data(H)'!$A$1:$A$233,'PY1 Data(H)'!$A$1:$CZ$233))</f>
        <v>0</v>
      </c>
      <c r="CQ9" s="173" cm="1">
        <f t="array" ref="CQ9">_xlfn.XLOOKUP(CQ$1,'PY1 Data(H)'!$A$1:$CZ$1,_xlfn.XLOOKUP($A9,'PY1 Data(H)'!$A$1:$A$233,'PY1 Data(H)'!$A$1:$CZ$233))</f>
        <v>0</v>
      </c>
      <c r="CR9" s="173" cm="1">
        <f t="array" ref="CR9">_xlfn.XLOOKUP(CR$1,'PY1 Data(H)'!$A$1:$CZ$1,_xlfn.XLOOKUP($A9,'PY1 Data(H)'!$A$1:$A$233,'PY1 Data(H)'!$A$1:$CZ$233))</f>
        <v>0</v>
      </c>
      <c r="CS9" s="173" cm="1">
        <f t="array" ref="CS9">_xlfn.XLOOKUP(CS$1,'PY1 Data(H)'!$A$1:$CZ$1,_xlfn.XLOOKUP($A9,'PY1 Data(H)'!$A$1:$A$233,'PY1 Data(H)'!$A$1:$CZ$233))</f>
        <v>0</v>
      </c>
      <c r="CT9" s="173" cm="1">
        <f t="array" ref="CT9">_xlfn.XLOOKUP(CT$1,'PY1 Data(H)'!$A$1:$CZ$1,_xlfn.XLOOKUP($A9,'PY1 Data(H)'!$A$1:$A$233,'PY1 Data(H)'!$A$1:$CZ$233))</f>
        <v>0</v>
      </c>
      <c r="CU9" s="173" cm="1">
        <f t="array" ref="CU9">_xlfn.XLOOKUP(CU$1,'PY1 Data(H)'!$A$1:$CZ$1,_xlfn.XLOOKUP($A9,'PY1 Data(H)'!$A$1:$A$233,'PY1 Data(H)'!$A$1:$CZ$233))</f>
        <v>0</v>
      </c>
      <c r="CV9" s="173" cm="1">
        <f t="array" ref="CV9">_xlfn.XLOOKUP(CV$1,'PY1 Data(H)'!$A$1:$CZ$1,_xlfn.XLOOKUP($A9,'PY1 Data(H)'!$A$1:$A$233,'PY1 Data(H)'!$A$1:$CZ$233))</f>
        <v>0</v>
      </c>
      <c r="CW9" s="173" cm="1">
        <f t="array" ref="CW9">_xlfn.XLOOKUP(CW$1,'PY1 Data(H)'!$A$1:$CZ$1,_xlfn.XLOOKUP($A9,'PY1 Data(H)'!$A$1:$A$233,'PY1 Data(H)'!$A$1:$CZ$233))</f>
        <v>0</v>
      </c>
      <c r="CX9" s="173" cm="1">
        <f t="array" ref="CX9">_xlfn.XLOOKUP(CX$1,'PY1 Data(H)'!$A$1:$CZ$1,_xlfn.XLOOKUP($A9,'PY1 Data(H)'!$A$1:$A$233,'PY1 Data(H)'!$A$1:$CZ$233))</f>
        <v>0</v>
      </c>
      <c r="CY9" s="173" cm="1">
        <f t="array" ref="CY9">_xlfn.XLOOKUP(CY$1,'PY1 Data(H)'!$A$1:$CZ$1,_xlfn.XLOOKUP($A9,'PY1 Data(H)'!$A$1:$A$233,'PY1 Data(H)'!$A$1:$CZ$233))</f>
        <v>0</v>
      </c>
    </row>
    <row r="10" spans="1:103" x14ac:dyDescent="0.3">
      <c r="A10">
        <v>628</v>
      </c>
      <c r="D10" s="173" cm="1">
        <f t="array" ref="D10">_xlfn.XLOOKUP(D$1,'PY1 Data(H)'!$A$1:$CZ$1,_xlfn.XLOOKUP($A10,'PY1 Data(H)'!$A$1:$A$233,'PY1 Data(H)'!$A$1:$CZ$233))</f>
        <v>1899396</v>
      </c>
      <c r="E10" s="173" cm="1">
        <f t="array" ref="E10">_xlfn.XLOOKUP(E$1,'PY1 Data(H)'!$A$1:$CZ$1,_xlfn.XLOOKUP($A10,'PY1 Data(H)'!$A$1:$A$233,'PY1 Data(H)'!$A$1:$CZ$233))</f>
        <v>885000</v>
      </c>
      <c r="F10" s="173" cm="1">
        <f t="array" ref="F10">_xlfn.XLOOKUP(F$1,'PY1 Data(H)'!$A$1:$CZ$1,_xlfn.XLOOKUP($A10,'PY1 Data(H)'!$A$1:$A$233,'PY1 Data(H)'!$A$1:$CZ$233))</f>
        <v>266090</v>
      </c>
      <c r="G10" s="173" cm="1">
        <f t="array" ref="G10">_xlfn.XLOOKUP(G$1,'PY1 Data(H)'!$A$1:$CZ$1,_xlfn.XLOOKUP($A10,'PY1 Data(H)'!$A$1:$A$233,'PY1 Data(H)'!$A$1:$CZ$233))</f>
        <v>0</v>
      </c>
      <c r="H10" s="173" cm="1">
        <f t="array" ref="H10">_xlfn.XLOOKUP(H$1,'PY1 Data(H)'!$A$1:$CZ$1,_xlfn.XLOOKUP($A10,'PY1 Data(H)'!$A$1:$A$233,'PY1 Data(H)'!$A$1:$CZ$233))</f>
        <v>0</v>
      </c>
      <c r="I10" s="173" cm="1">
        <f t="array" ref="I10">_xlfn.XLOOKUP(I$1,'PY1 Data(H)'!$A$1:$CZ$1,_xlfn.XLOOKUP($A10,'PY1 Data(H)'!$A$1:$A$233,'PY1 Data(H)'!$A$1:$CZ$233))</f>
        <v>0</v>
      </c>
      <c r="J10" s="173" cm="1">
        <f t="array" ref="J10">_xlfn.XLOOKUP(J$1,'PY1 Data(H)'!$A$1:$CZ$1,_xlfn.XLOOKUP($A10,'PY1 Data(H)'!$A$1:$A$233,'PY1 Data(H)'!$A$1:$CZ$233))</f>
        <v>412410</v>
      </c>
      <c r="K10" s="173" cm="1">
        <f t="array" ref="K10">_xlfn.XLOOKUP(K$1,'PY1 Data(H)'!$A$1:$CZ$1,_xlfn.XLOOKUP($A10,'PY1 Data(H)'!$A$1:$A$233,'PY1 Data(H)'!$A$1:$CZ$233))</f>
        <v>344166</v>
      </c>
      <c r="L10" s="173" cm="1">
        <f t="array" ref="L10">_xlfn.XLOOKUP(L$1,'PY1 Data(H)'!$A$1:$CZ$1,_xlfn.XLOOKUP($A10,'PY1 Data(H)'!$A$1:$A$233,'PY1 Data(H)'!$A$1:$CZ$233))</f>
        <v>399281</v>
      </c>
      <c r="M10" s="173" cm="1">
        <f t="array" ref="M10">_xlfn.XLOOKUP(M$1,'PY1 Data(H)'!$A$1:$CZ$1,_xlfn.XLOOKUP($A10,'PY1 Data(H)'!$A$1:$A$233,'PY1 Data(H)'!$A$1:$CZ$233))</f>
        <v>275000</v>
      </c>
      <c r="N10" s="173" cm="1">
        <f t="array" ref="N10">_xlfn.XLOOKUP(N$1,'PY1 Data(H)'!$A$1:$CZ$1,_xlfn.XLOOKUP($A10,'PY1 Data(H)'!$A$1:$A$233,'PY1 Data(H)'!$A$1:$CZ$233))</f>
        <v>7480959</v>
      </c>
      <c r="O10" s="173" cm="1">
        <f t="array" ref="O10">_xlfn.XLOOKUP(O$1,'PY1 Data(H)'!$A$1:$CZ$1,_xlfn.XLOOKUP($A10,'PY1 Data(H)'!$A$1:$A$233,'PY1 Data(H)'!$A$1:$CZ$233))</f>
        <v>1775354</v>
      </c>
      <c r="P10" s="173" cm="1">
        <f t="array" ref="P10">_xlfn.XLOOKUP(P$1,'PY1 Data(H)'!$A$1:$CZ$1,_xlfn.XLOOKUP($A10,'PY1 Data(H)'!$A$1:$A$233,'PY1 Data(H)'!$A$1:$CZ$233))</f>
        <v>4337502</v>
      </c>
      <c r="Q10" s="173" cm="1">
        <f t="array" ref="Q10">_xlfn.XLOOKUP(Q$1,'PY1 Data(H)'!$A$1:$CZ$1,_xlfn.XLOOKUP($A10,'PY1 Data(H)'!$A$1:$A$233,'PY1 Data(H)'!$A$1:$CZ$233))</f>
        <v>2920719</v>
      </c>
      <c r="R10" s="173" cm="1">
        <f t="array" ref="R10">_xlfn.XLOOKUP(R$1,'PY1 Data(H)'!$A$1:$CZ$1,_xlfn.XLOOKUP($A10,'PY1 Data(H)'!$A$1:$A$233,'PY1 Data(H)'!$A$1:$CZ$233))</f>
        <v>210000</v>
      </c>
      <c r="S10" s="173" cm="1">
        <f t="array" ref="S10">_xlfn.XLOOKUP(S$1,'PY1 Data(H)'!$A$1:$CZ$1,_xlfn.XLOOKUP($A10,'PY1 Data(H)'!$A$1:$A$233,'PY1 Data(H)'!$A$1:$CZ$233))</f>
        <v>1384530</v>
      </c>
      <c r="T10" s="173" cm="1">
        <f t="array" ref="T10">_xlfn.XLOOKUP(T$1,'PY1 Data(H)'!$A$1:$CZ$1,_xlfn.XLOOKUP($A10,'PY1 Data(H)'!$A$1:$A$233,'PY1 Data(H)'!$A$1:$CZ$233))</f>
        <v>0</v>
      </c>
      <c r="U10" s="173" cm="1">
        <f t="array" ref="U10">_xlfn.XLOOKUP(U$1,'PY1 Data(H)'!$A$1:$CZ$1,_xlfn.XLOOKUP($A10,'PY1 Data(H)'!$A$1:$A$233,'PY1 Data(H)'!$A$1:$CZ$233))</f>
        <v>3772975</v>
      </c>
      <c r="V10" s="173" cm="1">
        <f t="array" ref="V10">_xlfn.XLOOKUP(V$1,'PY1 Data(H)'!$A$1:$CZ$1,_xlfn.XLOOKUP($A10,'PY1 Data(H)'!$A$1:$A$233,'PY1 Data(H)'!$A$1:$CZ$233))</f>
        <v>2052026</v>
      </c>
      <c r="W10" s="173" cm="1">
        <f t="array" ref="W10">_xlfn.XLOOKUP(W$1,'PY1 Data(H)'!$A$1:$CZ$1,_xlfn.XLOOKUP($A10,'PY1 Data(H)'!$A$1:$A$233,'PY1 Data(H)'!$A$1:$CZ$233))</f>
        <v>0</v>
      </c>
      <c r="X10" s="173" cm="1">
        <f t="array" ref="X10">_xlfn.XLOOKUP(X$1,'PY1 Data(H)'!$A$1:$CZ$1,_xlfn.XLOOKUP($A10,'PY1 Data(H)'!$A$1:$A$233,'PY1 Data(H)'!$A$1:$CZ$233))</f>
        <v>267585</v>
      </c>
      <c r="Y10" s="173" cm="1">
        <f t="array" ref="Y10">_xlfn.XLOOKUP(Y$1,'PY1 Data(H)'!$A$1:$CZ$1,_xlfn.XLOOKUP($A10,'PY1 Data(H)'!$A$1:$A$233,'PY1 Data(H)'!$A$1:$CZ$233))</f>
        <v>0</v>
      </c>
      <c r="Z10" s="173" cm="1">
        <f t="array" ref="Z10">_xlfn.XLOOKUP(Z$1,'PY1 Data(H)'!$A$1:$CZ$1,_xlfn.XLOOKUP($A10,'PY1 Data(H)'!$A$1:$A$233,'PY1 Data(H)'!$A$1:$CZ$233))</f>
        <v>448813</v>
      </c>
      <c r="AA10" s="173" cm="1">
        <f t="array" ref="AA10">_xlfn.XLOOKUP(AA$1,'PY1 Data(H)'!$A$1:$CZ$1,_xlfn.XLOOKUP($A10,'PY1 Data(H)'!$A$1:$A$233,'PY1 Data(H)'!$A$1:$CZ$233))</f>
        <v>0</v>
      </c>
      <c r="AB10" s="173" cm="1">
        <f t="array" ref="AB10">_xlfn.XLOOKUP(AB$1,'PY1 Data(H)'!$A$1:$CZ$1,_xlfn.XLOOKUP($A10,'PY1 Data(H)'!$A$1:$A$233,'PY1 Data(H)'!$A$1:$CZ$233))</f>
        <v>1731583</v>
      </c>
      <c r="AC10" s="173" cm="1">
        <f t="array" ref="AC10">_xlfn.XLOOKUP(AC$1,'PY1 Data(H)'!$A$1:$CZ$1,_xlfn.XLOOKUP($A10,'PY1 Data(H)'!$A$1:$A$233,'PY1 Data(H)'!$A$1:$CZ$233))</f>
        <v>6249200</v>
      </c>
      <c r="AD10" s="173" cm="1">
        <f t="array" ref="AD10">_xlfn.XLOOKUP(AD$1,'PY1 Data(H)'!$A$1:$CZ$1,_xlfn.XLOOKUP($A10,'PY1 Data(H)'!$A$1:$A$233,'PY1 Data(H)'!$A$1:$CZ$233))</f>
        <v>615363</v>
      </c>
      <c r="AE10" s="173" cm="1">
        <f t="array" ref="AE10">_xlfn.XLOOKUP(AE$1,'PY1 Data(H)'!$A$1:$CZ$1,_xlfn.XLOOKUP($A10,'PY1 Data(H)'!$A$1:$A$233,'PY1 Data(H)'!$A$1:$CZ$233))</f>
        <v>965000</v>
      </c>
      <c r="AF10" s="173" cm="1">
        <f t="array" ref="AF10">_xlfn.XLOOKUP(AF$1,'PY1 Data(H)'!$A$1:$CZ$1,_xlfn.XLOOKUP($A10,'PY1 Data(H)'!$A$1:$A$233,'PY1 Data(H)'!$A$1:$CZ$233))</f>
        <v>2100000</v>
      </c>
      <c r="AG10" s="173" cm="1">
        <f t="array" ref="AG10">_xlfn.XLOOKUP(AG$1,'PY1 Data(H)'!$A$1:$CZ$1,_xlfn.XLOOKUP($A10,'PY1 Data(H)'!$A$1:$A$233,'PY1 Data(H)'!$A$1:$CZ$233))</f>
        <v>837000</v>
      </c>
      <c r="AH10" s="173" cm="1">
        <f t="array" ref="AH10">_xlfn.XLOOKUP(AH$1,'PY1 Data(H)'!$A$1:$CZ$1,_xlfn.XLOOKUP($A10,'PY1 Data(H)'!$A$1:$A$233,'PY1 Data(H)'!$A$1:$CZ$233))</f>
        <v>281846</v>
      </c>
      <c r="AI10" s="173" cm="1">
        <f t="array" ref="AI10">_xlfn.XLOOKUP(AI$1,'PY1 Data(H)'!$A$1:$CZ$1,_xlfn.XLOOKUP($A10,'PY1 Data(H)'!$A$1:$A$233,'PY1 Data(H)'!$A$1:$CZ$233))</f>
        <v>6002749</v>
      </c>
      <c r="AJ10" s="173" cm="1">
        <f t="array" ref="AJ10">_xlfn.XLOOKUP(AJ$1,'PY1 Data(H)'!$A$1:$CZ$1,_xlfn.XLOOKUP($A10,'PY1 Data(H)'!$A$1:$A$233,'PY1 Data(H)'!$A$1:$CZ$233))</f>
        <v>0</v>
      </c>
      <c r="AK10" s="173" cm="1">
        <f t="array" ref="AK10">_xlfn.XLOOKUP(AK$1,'PY1 Data(H)'!$A$1:$CZ$1,_xlfn.XLOOKUP($A10,'PY1 Data(H)'!$A$1:$A$233,'PY1 Data(H)'!$A$1:$CZ$233))</f>
        <v>6412547</v>
      </c>
      <c r="AL10" s="173" cm="1">
        <f t="array" ref="AL10">_xlfn.XLOOKUP(AL$1,'PY1 Data(H)'!$A$1:$CZ$1,_xlfn.XLOOKUP($A10,'PY1 Data(H)'!$A$1:$A$233,'PY1 Data(H)'!$A$1:$CZ$233))</f>
        <v>486366</v>
      </c>
      <c r="AM10" s="173" cm="1">
        <f t="array" ref="AM10">_xlfn.XLOOKUP(AM$1,'PY1 Data(H)'!$A$1:$CZ$1,_xlfn.XLOOKUP($A10,'PY1 Data(H)'!$A$1:$A$233,'PY1 Data(H)'!$A$1:$CZ$233))</f>
        <v>2660240</v>
      </c>
      <c r="AN10" s="173" cm="1">
        <f t="array" ref="AN10">_xlfn.XLOOKUP(AN$1,'PY1 Data(H)'!$A$1:$CZ$1,_xlfn.XLOOKUP($A10,'PY1 Data(H)'!$A$1:$A$233,'PY1 Data(H)'!$A$1:$CZ$233))</f>
        <v>120318</v>
      </c>
      <c r="AO10" s="173" cm="1">
        <f t="array" ref="AO10">_xlfn.XLOOKUP(AO$1,'PY1 Data(H)'!$A$1:$CZ$1,_xlfn.XLOOKUP($A10,'PY1 Data(H)'!$A$1:$A$233,'PY1 Data(H)'!$A$1:$CZ$233))</f>
        <v>400000</v>
      </c>
      <c r="AP10" s="173" cm="1">
        <f t="array" ref="AP10">_xlfn.XLOOKUP(AP$1,'PY1 Data(H)'!$A$1:$CZ$1,_xlfn.XLOOKUP($A10,'PY1 Data(H)'!$A$1:$A$233,'PY1 Data(H)'!$A$1:$CZ$233))</f>
        <v>394468</v>
      </c>
      <c r="AQ10" s="173" cm="1">
        <f t="array" ref="AQ10">_xlfn.XLOOKUP(AQ$1,'PY1 Data(H)'!$A$1:$CZ$1,_xlfn.XLOOKUP($A10,'PY1 Data(H)'!$A$1:$A$233,'PY1 Data(H)'!$A$1:$CZ$233))</f>
        <v>0</v>
      </c>
      <c r="AR10" s="173" cm="1">
        <f t="array" ref="AR10">_xlfn.XLOOKUP(AR$1,'PY1 Data(H)'!$A$1:$CZ$1,_xlfn.XLOOKUP($A10,'PY1 Data(H)'!$A$1:$A$233,'PY1 Data(H)'!$A$1:$CZ$233))</f>
        <v>4258235</v>
      </c>
      <c r="AS10" s="173" cm="1">
        <f t="array" ref="AS10">_xlfn.XLOOKUP(AS$1,'PY1 Data(H)'!$A$1:$CZ$1,_xlfn.XLOOKUP($A10,'PY1 Data(H)'!$A$1:$A$233,'PY1 Data(H)'!$A$1:$CZ$233))</f>
        <v>783066</v>
      </c>
      <c r="AT10" s="173" cm="1">
        <f t="array" ref="AT10">_xlfn.XLOOKUP(AT$1,'PY1 Data(H)'!$A$1:$CZ$1,_xlfn.XLOOKUP($A10,'PY1 Data(H)'!$A$1:$A$233,'PY1 Data(H)'!$A$1:$CZ$233))</f>
        <v>2396354</v>
      </c>
      <c r="AU10" s="173" cm="1">
        <f t="array" ref="AU10">_xlfn.XLOOKUP(AU$1,'PY1 Data(H)'!$A$1:$CZ$1,_xlfn.XLOOKUP($A10,'PY1 Data(H)'!$A$1:$A$233,'PY1 Data(H)'!$A$1:$CZ$233))</f>
        <v>2205249</v>
      </c>
      <c r="AV10" s="173" cm="1">
        <f t="array" ref="AV10">_xlfn.XLOOKUP(AV$1,'PY1 Data(H)'!$A$1:$CZ$1,_xlfn.XLOOKUP($A10,'PY1 Data(H)'!$A$1:$A$233,'PY1 Data(H)'!$A$1:$CZ$233))</f>
        <v>414185</v>
      </c>
      <c r="AW10" s="173" cm="1">
        <f t="array" ref="AW10">_xlfn.XLOOKUP(AW$1,'PY1 Data(H)'!$A$1:$CZ$1,_xlfn.XLOOKUP($A10,'PY1 Data(H)'!$A$1:$A$233,'PY1 Data(H)'!$A$1:$CZ$233))</f>
        <v>0</v>
      </c>
      <c r="AX10" s="173" cm="1">
        <f t="array" ref="AX10">_xlfn.XLOOKUP(AX$1,'PY1 Data(H)'!$A$1:$CZ$1,_xlfn.XLOOKUP($A10,'PY1 Data(H)'!$A$1:$A$233,'PY1 Data(H)'!$A$1:$CZ$233))</f>
        <v>658649</v>
      </c>
      <c r="AY10" s="173" cm="1">
        <f t="array" ref="AY10">_xlfn.XLOOKUP(AY$1,'PY1 Data(H)'!$A$1:$CZ$1,_xlfn.XLOOKUP($A10,'PY1 Data(H)'!$A$1:$A$233,'PY1 Data(H)'!$A$1:$CZ$233))</f>
        <v>0</v>
      </c>
      <c r="AZ10" s="173" cm="1">
        <f t="array" ref="AZ10">_xlfn.XLOOKUP(AZ$1,'PY1 Data(H)'!$A$1:$CZ$1,_xlfn.XLOOKUP($A10,'PY1 Data(H)'!$A$1:$A$233,'PY1 Data(H)'!$A$1:$CZ$233))</f>
        <v>2861727</v>
      </c>
      <c r="BA10" s="173" cm="1">
        <f t="array" ref="BA10">_xlfn.XLOOKUP(BA$1,'PY1 Data(H)'!$A$1:$CZ$1,_xlfn.XLOOKUP($A10,'PY1 Data(H)'!$A$1:$A$233,'PY1 Data(H)'!$A$1:$CZ$233))</f>
        <v>487256</v>
      </c>
      <c r="BB10" s="173" cm="1">
        <f t="array" ref="BB10">_xlfn.XLOOKUP(BB$1,'PY1 Data(H)'!$A$1:$CZ$1,_xlfn.XLOOKUP($A10,'PY1 Data(H)'!$A$1:$A$233,'PY1 Data(H)'!$A$1:$CZ$233))</f>
        <v>2195923</v>
      </c>
      <c r="BC10" s="173" cm="1">
        <f t="array" ref="BC10">_xlfn.XLOOKUP(BC$1,'PY1 Data(H)'!$A$1:$CZ$1,_xlfn.XLOOKUP($A10,'PY1 Data(H)'!$A$1:$A$233,'PY1 Data(H)'!$A$1:$CZ$233))</f>
        <v>150000</v>
      </c>
      <c r="BD10" s="173" cm="1">
        <f t="array" ref="BD10">_xlfn.XLOOKUP(BD$1,'PY1 Data(H)'!$A$1:$CZ$1,_xlfn.XLOOKUP($A10,'PY1 Data(H)'!$A$1:$A$233,'PY1 Data(H)'!$A$1:$CZ$233))</f>
        <v>2000000</v>
      </c>
      <c r="BE10" s="173" cm="1">
        <f t="array" ref="BE10">_xlfn.XLOOKUP(BE$1,'PY1 Data(H)'!$A$1:$CZ$1,_xlfn.XLOOKUP($A10,'PY1 Data(H)'!$A$1:$A$233,'PY1 Data(H)'!$A$1:$CZ$233))</f>
        <v>500000</v>
      </c>
      <c r="BF10" s="173" cm="1">
        <f t="array" ref="BF10">_xlfn.XLOOKUP(BF$1,'PY1 Data(H)'!$A$1:$CZ$1,_xlfn.XLOOKUP($A10,'PY1 Data(H)'!$A$1:$A$233,'PY1 Data(H)'!$A$1:$CZ$233))</f>
        <v>1268731</v>
      </c>
      <c r="BG10" s="173" cm="1">
        <f t="array" ref="BG10">_xlfn.XLOOKUP(BG$1,'PY1 Data(H)'!$A$1:$CZ$1,_xlfn.XLOOKUP($A10,'PY1 Data(H)'!$A$1:$A$233,'PY1 Data(H)'!$A$1:$CZ$233))</f>
        <v>124237</v>
      </c>
      <c r="BH10" s="173" cm="1">
        <f t="array" ref="BH10">_xlfn.XLOOKUP(BH$1,'PY1 Data(H)'!$A$1:$CZ$1,_xlfn.XLOOKUP($A10,'PY1 Data(H)'!$A$1:$A$233,'PY1 Data(H)'!$A$1:$CZ$233))</f>
        <v>889646</v>
      </c>
      <c r="BI10" s="173" cm="1">
        <f t="array" ref="BI10">_xlfn.XLOOKUP(BI$1,'PY1 Data(H)'!$A$1:$CZ$1,_xlfn.XLOOKUP($A10,'PY1 Data(H)'!$A$1:$A$233,'PY1 Data(H)'!$A$1:$CZ$233))</f>
        <v>200000</v>
      </c>
      <c r="BJ10" s="173" cm="1">
        <f t="array" ref="BJ10">_xlfn.XLOOKUP(BJ$1,'PY1 Data(H)'!$A$1:$CZ$1,_xlfn.XLOOKUP($A10,'PY1 Data(H)'!$A$1:$A$233,'PY1 Data(H)'!$A$1:$CZ$233))</f>
        <v>0</v>
      </c>
      <c r="BK10" s="173" cm="1">
        <f t="array" ref="BK10">_xlfn.XLOOKUP(BK$1,'PY1 Data(H)'!$A$1:$CZ$1,_xlfn.XLOOKUP($A10,'PY1 Data(H)'!$A$1:$A$233,'PY1 Data(H)'!$A$1:$CZ$233))</f>
        <v>33486637</v>
      </c>
      <c r="BL10" s="173" cm="1">
        <f t="array" ref="BL10">_xlfn.XLOOKUP(BL$1,'PY1 Data(H)'!$A$1:$CZ$1,_xlfn.XLOOKUP($A10,'PY1 Data(H)'!$A$1:$A$233,'PY1 Data(H)'!$A$1:$CZ$233))</f>
        <v>0</v>
      </c>
      <c r="BM10" s="173" cm="1">
        <f t="array" ref="BM10">_xlfn.XLOOKUP(BM$1,'PY1 Data(H)'!$A$1:$CZ$1,_xlfn.XLOOKUP($A10,'PY1 Data(H)'!$A$1:$A$233,'PY1 Data(H)'!$A$1:$CZ$233))</f>
        <v>141307</v>
      </c>
      <c r="BN10" s="173" cm="1">
        <f t="array" ref="BN10">_xlfn.XLOOKUP(BN$1,'PY1 Data(H)'!$A$1:$CZ$1,_xlfn.XLOOKUP($A10,'PY1 Data(H)'!$A$1:$A$233,'PY1 Data(H)'!$A$1:$CZ$233))</f>
        <v>900000</v>
      </c>
      <c r="BO10" s="173" cm="1">
        <f t="array" ref="BO10">_xlfn.XLOOKUP(BO$1,'PY1 Data(H)'!$A$1:$CZ$1,_xlfn.XLOOKUP($A10,'PY1 Data(H)'!$A$1:$A$233,'PY1 Data(H)'!$A$1:$CZ$233))</f>
        <v>151502</v>
      </c>
      <c r="BP10" s="173" cm="1">
        <f t="array" ref="BP10">_xlfn.XLOOKUP(BP$1,'PY1 Data(H)'!$A$1:$CZ$1,_xlfn.XLOOKUP($A10,'PY1 Data(H)'!$A$1:$A$233,'PY1 Data(H)'!$A$1:$CZ$233))</f>
        <v>5810731</v>
      </c>
      <c r="BQ10" s="173" cm="1">
        <f t="array" ref="BQ10">_xlfn.XLOOKUP(BQ$1,'PY1 Data(H)'!$A$1:$CZ$1,_xlfn.XLOOKUP($A10,'PY1 Data(H)'!$A$1:$A$233,'PY1 Data(H)'!$A$1:$CZ$233))</f>
        <v>0</v>
      </c>
      <c r="BR10" s="173" cm="1">
        <f t="array" ref="BR10">_xlfn.XLOOKUP(BR$1,'PY1 Data(H)'!$A$1:$CZ$1,_xlfn.XLOOKUP($A10,'PY1 Data(H)'!$A$1:$A$233,'PY1 Data(H)'!$A$1:$CZ$233))</f>
        <v>1100959</v>
      </c>
      <c r="BS10" s="173" cm="1">
        <f t="array" ref="BS10">_xlfn.XLOOKUP(BS$1,'PY1 Data(H)'!$A$1:$CZ$1,_xlfn.XLOOKUP($A10,'PY1 Data(H)'!$A$1:$A$233,'PY1 Data(H)'!$A$1:$CZ$233))</f>
        <v>2475436</v>
      </c>
      <c r="BT10" s="173" cm="1">
        <f t="array" ref="BT10">_xlfn.XLOOKUP(BT$1,'PY1 Data(H)'!$A$1:$CZ$1,_xlfn.XLOOKUP($A10,'PY1 Data(H)'!$A$1:$A$233,'PY1 Data(H)'!$A$1:$CZ$233))</f>
        <v>150000</v>
      </c>
      <c r="BU10" s="173" cm="1">
        <f t="array" ref="BU10">_xlfn.XLOOKUP(BU$1,'PY1 Data(H)'!$A$1:$CZ$1,_xlfn.XLOOKUP($A10,'PY1 Data(H)'!$A$1:$A$233,'PY1 Data(H)'!$A$1:$CZ$233))</f>
        <v>610000</v>
      </c>
      <c r="BV10" s="173" cm="1">
        <f t="array" ref="BV10">_xlfn.XLOOKUP(BV$1,'PY1 Data(H)'!$A$1:$CZ$1,_xlfn.XLOOKUP($A10,'PY1 Data(H)'!$A$1:$A$233,'PY1 Data(H)'!$A$1:$CZ$233))</f>
        <v>629139</v>
      </c>
      <c r="BW10" s="173" cm="1">
        <f t="array" ref="BW10">_xlfn.XLOOKUP(BW$1,'PY1 Data(H)'!$A$1:$CZ$1,_xlfn.XLOOKUP($A10,'PY1 Data(H)'!$A$1:$A$233,'PY1 Data(H)'!$A$1:$CZ$233))</f>
        <v>160000</v>
      </c>
      <c r="BX10" s="173" cm="1">
        <f t="array" ref="BX10">_xlfn.XLOOKUP(BX$1,'PY1 Data(H)'!$A$1:$CZ$1,_xlfn.XLOOKUP($A10,'PY1 Data(H)'!$A$1:$A$233,'PY1 Data(H)'!$A$1:$CZ$233))</f>
        <v>314653</v>
      </c>
      <c r="BY10" s="173" cm="1">
        <f t="array" ref="BY10">_xlfn.XLOOKUP(BY$1,'PY1 Data(H)'!$A$1:$CZ$1,_xlfn.XLOOKUP($A10,'PY1 Data(H)'!$A$1:$A$233,'PY1 Data(H)'!$A$1:$CZ$233))</f>
        <v>1548000</v>
      </c>
      <c r="BZ10" s="173" cm="1">
        <f t="array" ref="BZ10">_xlfn.XLOOKUP(BZ$1,'PY1 Data(H)'!$A$1:$CZ$1,_xlfn.XLOOKUP($A10,'PY1 Data(H)'!$A$1:$A$233,'PY1 Data(H)'!$A$1:$CZ$233))</f>
        <v>336000</v>
      </c>
      <c r="CA10" s="173" cm="1">
        <f t="array" ref="CA10">_xlfn.XLOOKUP(CA$1,'PY1 Data(H)'!$A$1:$CZ$1,_xlfn.XLOOKUP($A10,'PY1 Data(H)'!$A$1:$A$233,'PY1 Data(H)'!$A$1:$CZ$233))</f>
        <v>3596067</v>
      </c>
      <c r="CB10" s="173" cm="1">
        <f t="array" ref="CB10">_xlfn.XLOOKUP(CB$1,'PY1 Data(H)'!$A$1:$CZ$1,_xlfn.XLOOKUP($A10,'PY1 Data(H)'!$A$1:$A$233,'PY1 Data(H)'!$A$1:$CZ$233))</f>
        <v>0</v>
      </c>
      <c r="CC10" s="173" cm="1">
        <f t="array" ref="CC10">_xlfn.XLOOKUP(CC$1,'PY1 Data(H)'!$A$1:$CZ$1,_xlfn.XLOOKUP($A10,'PY1 Data(H)'!$A$1:$A$233,'PY1 Data(H)'!$A$1:$CZ$233))</f>
        <v>498083</v>
      </c>
      <c r="CD10" s="173" cm="1">
        <f t="array" ref="CD10">_xlfn.XLOOKUP(CD$1,'PY1 Data(H)'!$A$1:$CZ$1,_xlfn.XLOOKUP($A10,'PY1 Data(H)'!$A$1:$A$233,'PY1 Data(H)'!$A$1:$CZ$233))</f>
        <v>1577832</v>
      </c>
      <c r="CE10" s="173" cm="1">
        <f t="array" ref="CE10">_xlfn.XLOOKUP(CE$1,'PY1 Data(H)'!$A$1:$CZ$1,_xlfn.XLOOKUP($A10,'PY1 Data(H)'!$A$1:$A$233,'PY1 Data(H)'!$A$1:$CZ$233))</f>
        <v>1133341</v>
      </c>
      <c r="CF10" s="173" cm="1">
        <f t="array" ref="CF10">_xlfn.XLOOKUP(CF$1,'PY1 Data(H)'!$A$1:$CZ$1,_xlfn.XLOOKUP($A10,'PY1 Data(H)'!$A$1:$A$233,'PY1 Data(H)'!$A$1:$CZ$233))</f>
        <v>1319630</v>
      </c>
      <c r="CG10" s="173" cm="1">
        <f t="array" ref="CG10">_xlfn.XLOOKUP(CG$1,'PY1 Data(H)'!$A$1:$CZ$1,_xlfn.XLOOKUP($A10,'PY1 Data(H)'!$A$1:$A$233,'PY1 Data(H)'!$A$1:$CZ$233))</f>
        <v>476400</v>
      </c>
      <c r="CH10" s="173" cm="1">
        <f t="array" ref="CH10">_xlfn.XLOOKUP(CH$1,'PY1 Data(H)'!$A$1:$CZ$1,_xlfn.XLOOKUP($A10,'PY1 Data(H)'!$A$1:$A$233,'PY1 Data(H)'!$A$1:$CZ$233))</f>
        <v>0</v>
      </c>
      <c r="CI10" s="173" cm="1">
        <f t="array" ref="CI10">_xlfn.XLOOKUP(CI$1,'PY1 Data(H)'!$A$1:$CZ$1,_xlfn.XLOOKUP($A10,'PY1 Data(H)'!$A$1:$A$233,'PY1 Data(H)'!$A$1:$CZ$233))</f>
        <v>1055792</v>
      </c>
      <c r="CJ10" s="173" cm="1">
        <f t="array" ref="CJ10">_xlfn.XLOOKUP(CJ$1,'PY1 Data(H)'!$A$1:$CZ$1,_xlfn.XLOOKUP($A10,'PY1 Data(H)'!$A$1:$A$233,'PY1 Data(H)'!$A$1:$CZ$233))</f>
        <v>1341180</v>
      </c>
      <c r="CK10" s="173" cm="1">
        <f t="array" ref="CK10">_xlfn.XLOOKUP(CK$1,'PY1 Data(H)'!$A$1:$CZ$1,_xlfn.XLOOKUP($A10,'PY1 Data(H)'!$A$1:$A$233,'PY1 Data(H)'!$A$1:$CZ$233))</f>
        <v>2001782</v>
      </c>
      <c r="CL10" s="173" cm="1">
        <f t="array" ref="CL10">_xlfn.XLOOKUP(CL$1,'PY1 Data(H)'!$A$1:$CZ$1,_xlfn.XLOOKUP($A10,'PY1 Data(H)'!$A$1:$A$233,'PY1 Data(H)'!$A$1:$CZ$233))</f>
        <v>440000</v>
      </c>
      <c r="CM10" s="173" cm="1">
        <f t="array" ref="CM10">_xlfn.XLOOKUP(CM$1,'PY1 Data(H)'!$A$1:$CZ$1,_xlfn.XLOOKUP($A10,'PY1 Data(H)'!$A$1:$A$233,'PY1 Data(H)'!$A$1:$CZ$233))</f>
        <v>1261556</v>
      </c>
      <c r="CN10" s="173" cm="1">
        <f t="array" ref="CN10">_xlfn.XLOOKUP(CN$1,'PY1 Data(H)'!$A$1:$CZ$1,_xlfn.XLOOKUP($A10,'PY1 Data(H)'!$A$1:$A$233,'PY1 Data(H)'!$A$1:$CZ$233))</f>
        <v>0</v>
      </c>
      <c r="CO10" s="173" cm="1">
        <f t="array" ref="CO10">_xlfn.XLOOKUP(CO$1,'PY1 Data(H)'!$A$1:$CZ$1,_xlfn.XLOOKUP($A10,'PY1 Data(H)'!$A$1:$A$233,'PY1 Data(H)'!$A$1:$CZ$233))</f>
        <v>6297864</v>
      </c>
      <c r="CP10" s="173" cm="1">
        <f t="array" ref="CP10">_xlfn.XLOOKUP(CP$1,'PY1 Data(H)'!$A$1:$CZ$1,_xlfn.XLOOKUP($A10,'PY1 Data(H)'!$A$1:$A$233,'PY1 Data(H)'!$A$1:$CZ$233))</f>
        <v>0</v>
      </c>
      <c r="CQ10" s="173" cm="1">
        <f t="array" ref="CQ10">_xlfn.XLOOKUP(CQ$1,'PY1 Data(H)'!$A$1:$CZ$1,_xlfn.XLOOKUP($A10,'PY1 Data(H)'!$A$1:$A$233,'PY1 Data(H)'!$A$1:$CZ$233))</f>
        <v>15075000</v>
      </c>
      <c r="CR10" s="173" cm="1">
        <f t="array" ref="CR10">_xlfn.XLOOKUP(CR$1,'PY1 Data(H)'!$A$1:$CZ$1,_xlfn.XLOOKUP($A10,'PY1 Data(H)'!$A$1:$A$233,'PY1 Data(H)'!$A$1:$CZ$233))</f>
        <v>208639</v>
      </c>
      <c r="CS10" s="173" cm="1">
        <f t="array" ref="CS10">_xlfn.XLOOKUP(CS$1,'PY1 Data(H)'!$A$1:$CZ$1,_xlfn.XLOOKUP($A10,'PY1 Data(H)'!$A$1:$A$233,'PY1 Data(H)'!$A$1:$CZ$233))</f>
        <v>0</v>
      </c>
      <c r="CT10" s="173" cm="1">
        <f t="array" ref="CT10">_xlfn.XLOOKUP(CT$1,'PY1 Data(H)'!$A$1:$CZ$1,_xlfn.XLOOKUP($A10,'PY1 Data(H)'!$A$1:$A$233,'PY1 Data(H)'!$A$1:$CZ$233))</f>
        <v>133954</v>
      </c>
      <c r="CU10" s="173" cm="1">
        <f t="array" ref="CU10">_xlfn.XLOOKUP(CU$1,'PY1 Data(H)'!$A$1:$CZ$1,_xlfn.XLOOKUP($A10,'PY1 Data(H)'!$A$1:$A$233,'PY1 Data(H)'!$A$1:$CZ$233))</f>
        <v>2334743</v>
      </c>
      <c r="CV10" s="173" cm="1">
        <f t="array" ref="CV10">_xlfn.XLOOKUP(CV$1,'PY1 Data(H)'!$A$1:$CZ$1,_xlfn.XLOOKUP($A10,'PY1 Data(H)'!$A$1:$A$233,'PY1 Data(H)'!$A$1:$CZ$233))</f>
        <v>1752606</v>
      </c>
      <c r="CW10" s="173" cm="1">
        <f t="array" ref="CW10">_xlfn.XLOOKUP(CW$1,'PY1 Data(H)'!$A$1:$CZ$1,_xlfn.XLOOKUP($A10,'PY1 Data(H)'!$A$1:$A$233,'PY1 Data(H)'!$A$1:$CZ$233))</f>
        <v>2365500</v>
      </c>
      <c r="CX10" s="173" cm="1">
        <f t="array" ref="CX10">_xlfn.XLOOKUP(CX$1,'PY1 Data(H)'!$A$1:$CZ$1,_xlfn.XLOOKUP($A10,'PY1 Data(H)'!$A$1:$A$233,'PY1 Data(H)'!$A$1:$CZ$233))</f>
        <v>241456</v>
      </c>
      <c r="CY10" s="173" cm="1">
        <f t="array" ref="CY10">_xlfn.XLOOKUP(CY$1,'PY1 Data(H)'!$A$1:$CZ$1,_xlfn.XLOOKUP($A10,'PY1 Data(H)'!$A$1:$A$233,'PY1 Data(H)'!$A$1:$CZ$233))</f>
        <v>449343</v>
      </c>
    </row>
    <row r="11" spans="1:103" x14ac:dyDescent="0.3">
      <c r="A11">
        <v>629</v>
      </c>
      <c r="D11" s="173" cm="1">
        <f t="array" ref="D11">_xlfn.XLOOKUP(D$1,'PY1 Data(H)'!$A$1:$CZ$1,_xlfn.XLOOKUP($A11,'PY1 Data(H)'!$A$1:$A$233,'PY1 Data(H)'!$A$1:$CZ$233))</f>
        <v>0</v>
      </c>
      <c r="E11" s="173" cm="1">
        <f t="array" ref="E11">_xlfn.XLOOKUP(E$1,'PY1 Data(H)'!$A$1:$CZ$1,_xlfn.XLOOKUP($A11,'PY1 Data(H)'!$A$1:$A$233,'PY1 Data(H)'!$A$1:$CZ$233))</f>
        <v>0</v>
      </c>
      <c r="F11" s="173" cm="1">
        <f t="array" ref="F11">_xlfn.XLOOKUP(F$1,'PY1 Data(H)'!$A$1:$CZ$1,_xlfn.XLOOKUP($A11,'PY1 Data(H)'!$A$1:$A$233,'PY1 Data(H)'!$A$1:$CZ$233))</f>
        <v>0</v>
      </c>
      <c r="G11" s="173" cm="1">
        <f t="array" ref="G11">_xlfn.XLOOKUP(G$1,'PY1 Data(H)'!$A$1:$CZ$1,_xlfn.XLOOKUP($A11,'PY1 Data(H)'!$A$1:$A$233,'PY1 Data(H)'!$A$1:$CZ$233))</f>
        <v>0</v>
      </c>
      <c r="H11" s="173" cm="1">
        <f t="array" ref="H11">_xlfn.XLOOKUP(H$1,'PY1 Data(H)'!$A$1:$CZ$1,_xlfn.XLOOKUP($A11,'PY1 Data(H)'!$A$1:$A$233,'PY1 Data(H)'!$A$1:$CZ$233))</f>
        <v>0</v>
      </c>
      <c r="I11" s="173" cm="1">
        <f t="array" ref="I11">_xlfn.XLOOKUP(I$1,'PY1 Data(H)'!$A$1:$CZ$1,_xlfn.XLOOKUP($A11,'PY1 Data(H)'!$A$1:$A$233,'PY1 Data(H)'!$A$1:$CZ$233))</f>
        <v>0</v>
      </c>
      <c r="J11" s="173" cm="1">
        <f t="array" ref="J11">_xlfn.XLOOKUP(J$1,'PY1 Data(H)'!$A$1:$CZ$1,_xlfn.XLOOKUP($A11,'PY1 Data(H)'!$A$1:$A$233,'PY1 Data(H)'!$A$1:$CZ$233))</f>
        <v>0</v>
      </c>
      <c r="K11" s="173" cm="1">
        <f t="array" ref="K11">_xlfn.XLOOKUP(K$1,'PY1 Data(H)'!$A$1:$CZ$1,_xlfn.XLOOKUP($A11,'PY1 Data(H)'!$A$1:$A$233,'PY1 Data(H)'!$A$1:$CZ$233))</f>
        <v>0</v>
      </c>
      <c r="L11" s="173" cm="1">
        <f t="array" ref="L11">_xlfn.XLOOKUP(L$1,'PY1 Data(H)'!$A$1:$CZ$1,_xlfn.XLOOKUP($A11,'PY1 Data(H)'!$A$1:$A$233,'PY1 Data(H)'!$A$1:$CZ$233))</f>
        <v>0</v>
      </c>
      <c r="M11" s="173" cm="1">
        <f t="array" ref="M11">_xlfn.XLOOKUP(M$1,'PY1 Data(H)'!$A$1:$CZ$1,_xlfn.XLOOKUP($A11,'PY1 Data(H)'!$A$1:$A$233,'PY1 Data(H)'!$A$1:$CZ$233))</f>
        <v>0</v>
      </c>
      <c r="N11" s="173" cm="1">
        <f t="array" ref="N11">_xlfn.XLOOKUP(N$1,'PY1 Data(H)'!$A$1:$CZ$1,_xlfn.XLOOKUP($A11,'PY1 Data(H)'!$A$1:$A$233,'PY1 Data(H)'!$A$1:$CZ$233))</f>
        <v>0</v>
      </c>
      <c r="O11" s="173" cm="1">
        <f t="array" ref="O11">_xlfn.XLOOKUP(O$1,'PY1 Data(H)'!$A$1:$CZ$1,_xlfn.XLOOKUP($A11,'PY1 Data(H)'!$A$1:$A$233,'PY1 Data(H)'!$A$1:$CZ$233))</f>
        <v>0</v>
      </c>
      <c r="P11" s="173" cm="1">
        <f t="array" ref="P11">_xlfn.XLOOKUP(P$1,'PY1 Data(H)'!$A$1:$CZ$1,_xlfn.XLOOKUP($A11,'PY1 Data(H)'!$A$1:$A$233,'PY1 Data(H)'!$A$1:$CZ$233))</f>
        <v>0</v>
      </c>
      <c r="Q11" s="173" cm="1">
        <f t="array" ref="Q11">_xlfn.XLOOKUP(Q$1,'PY1 Data(H)'!$A$1:$CZ$1,_xlfn.XLOOKUP($A11,'PY1 Data(H)'!$A$1:$A$233,'PY1 Data(H)'!$A$1:$CZ$233))</f>
        <v>0</v>
      </c>
      <c r="R11" s="173" cm="1">
        <f t="array" ref="R11">_xlfn.XLOOKUP(R$1,'PY1 Data(H)'!$A$1:$CZ$1,_xlfn.XLOOKUP($A11,'PY1 Data(H)'!$A$1:$A$233,'PY1 Data(H)'!$A$1:$CZ$233))</f>
        <v>0</v>
      </c>
      <c r="S11" s="173" cm="1">
        <f t="array" ref="S11">_xlfn.XLOOKUP(S$1,'PY1 Data(H)'!$A$1:$CZ$1,_xlfn.XLOOKUP($A11,'PY1 Data(H)'!$A$1:$A$233,'PY1 Data(H)'!$A$1:$CZ$233))</f>
        <v>0</v>
      </c>
      <c r="T11" s="173" cm="1">
        <f t="array" ref="T11">_xlfn.XLOOKUP(T$1,'PY1 Data(H)'!$A$1:$CZ$1,_xlfn.XLOOKUP($A11,'PY1 Data(H)'!$A$1:$A$233,'PY1 Data(H)'!$A$1:$CZ$233))</f>
        <v>0</v>
      </c>
      <c r="U11" s="173" cm="1">
        <f t="array" ref="U11">_xlfn.XLOOKUP(U$1,'PY1 Data(H)'!$A$1:$CZ$1,_xlfn.XLOOKUP($A11,'PY1 Data(H)'!$A$1:$A$233,'PY1 Data(H)'!$A$1:$CZ$233))</f>
        <v>0</v>
      </c>
      <c r="V11" s="173" cm="1">
        <f t="array" ref="V11">_xlfn.XLOOKUP(V$1,'PY1 Data(H)'!$A$1:$CZ$1,_xlfn.XLOOKUP($A11,'PY1 Data(H)'!$A$1:$A$233,'PY1 Data(H)'!$A$1:$CZ$233))</f>
        <v>0</v>
      </c>
      <c r="W11" s="173" cm="1">
        <f t="array" ref="W11">_xlfn.XLOOKUP(W$1,'PY1 Data(H)'!$A$1:$CZ$1,_xlfn.XLOOKUP($A11,'PY1 Data(H)'!$A$1:$A$233,'PY1 Data(H)'!$A$1:$CZ$233))</f>
        <v>0</v>
      </c>
      <c r="X11" s="173" cm="1">
        <f t="array" ref="X11">_xlfn.XLOOKUP(X$1,'PY1 Data(H)'!$A$1:$CZ$1,_xlfn.XLOOKUP($A11,'PY1 Data(H)'!$A$1:$A$233,'PY1 Data(H)'!$A$1:$CZ$233))</f>
        <v>0</v>
      </c>
      <c r="Y11" s="173" cm="1">
        <f t="array" ref="Y11">_xlfn.XLOOKUP(Y$1,'PY1 Data(H)'!$A$1:$CZ$1,_xlfn.XLOOKUP($A11,'PY1 Data(H)'!$A$1:$A$233,'PY1 Data(H)'!$A$1:$CZ$233))</f>
        <v>0</v>
      </c>
      <c r="Z11" s="173" cm="1">
        <f t="array" ref="Z11">_xlfn.XLOOKUP(Z$1,'PY1 Data(H)'!$A$1:$CZ$1,_xlfn.XLOOKUP($A11,'PY1 Data(H)'!$A$1:$A$233,'PY1 Data(H)'!$A$1:$CZ$233))</f>
        <v>0</v>
      </c>
      <c r="AA11" s="173" cm="1">
        <f t="array" ref="AA11">_xlfn.XLOOKUP(AA$1,'PY1 Data(H)'!$A$1:$CZ$1,_xlfn.XLOOKUP($A11,'PY1 Data(H)'!$A$1:$A$233,'PY1 Data(H)'!$A$1:$CZ$233))</f>
        <v>0</v>
      </c>
      <c r="AB11" s="173" cm="1">
        <f t="array" ref="AB11">_xlfn.XLOOKUP(AB$1,'PY1 Data(H)'!$A$1:$CZ$1,_xlfn.XLOOKUP($A11,'PY1 Data(H)'!$A$1:$A$233,'PY1 Data(H)'!$A$1:$CZ$233))</f>
        <v>0</v>
      </c>
      <c r="AC11" s="173" cm="1">
        <f t="array" ref="AC11">_xlfn.XLOOKUP(AC$1,'PY1 Data(H)'!$A$1:$CZ$1,_xlfn.XLOOKUP($A11,'PY1 Data(H)'!$A$1:$A$233,'PY1 Data(H)'!$A$1:$CZ$233))</f>
        <v>0</v>
      </c>
      <c r="AD11" s="173" cm="1">
        <f t="array" ref="AD11">_xlfn.XLOOKUP(AD$1,'PY1 Data(H)'!$A$1:$CZ$1,_xlfn.XLOOKUP($A11,'PY1 Data(H)'!$A$1:$A$233,'PY1 Data(H)'!$A$1:$CZ$233))</f>
        <v>0</v>
      </c>
      <c r="AE11" s="173" cm="1">
        <f t="array" ref="AE11">_xlfn.XLOOKUP(AE$1,'PY1 Data(H)'!$A$1:$CZ$1,_xlfn.XLOOKUP($A11,'PY1 Data(H)'!$A$1:$A$233,'PY1 Data(H)'!$A$1:$CZ$233))</f>
        <v>0</v>
      </c>
      <c r="AF11" s="173" cm="1">
        <f t="array" ref="AF11">_xlfn.XLOOKUP(AF$1,'PY1 Data(H)'!$A$1:$CZ$1,_xlfn.XLOOKUP($A11,'PY1 Data(H)'!$A$1:$A$233,'PY1 Data(H)'!$A$1:$CZ$233))</f>
        <v>0</v>
      </c>
      <c r="AG11" s="173" cm="1">
        <f t="array" ref="AG11">_xlfn.XLOOKUP(AG$1,'PY1 Data(H)'!$A$1:$CZ$1,_xlfn.XLOOKUP($A11,'PY1 Data(H)'!$A$1:$A$233,'PY1 Data(H)'!$A$1:$CZ$233))</f>
        <v>0</v>
      </c>
      <c r="AH11" s="173" cm="1">
        <f t="array" ref="AH11">_xlfn.XLOOKUP(AH$1,'PY1 Data(H)'!$A$1:$CZ$1,_xlfn.XLOOKUP($A11,'PY1 Data(H)'!$A$1:$A$233,'PY1 Data(H)'!$A$1:$CZ$233))</f>
        <v>0</v>
      </c>
      <c r="AI11" s="173" cm="1">
        <f t="array" ref="AI11">_xlfn.XLOOKUP(AI$1,'PY1 Data(H)'!$A$1:$CZ$1,_xlfn.XLOOKUP($A11,'PY1 Data(H)'!$A$1:$A$233,'PY1 Data(H)'!$A$1:$CZ$233))</f>
        <v>0</v>
      </c>
      <c r="AJ11" s="173" cm="1">
        <f t="array" ref="AJ11">_xlfn.XLOOKUP(AJ$1,'PY1 Data(H)'!$A$1:$CZ$1,_xlfn.XLOOKUP($A11,'PY1 Data(H)'!$A$1:$A$233,'PY1 Data(H)'!$A$1:$CZ$233))</f>
        <v>0</v>
      </c>
      <c r="AK11" s="173" cm="1">
        <f t="array" ref="AK11">_xlfn.XLOOKUP(AK$1,'PY1 Data(H)'!$A$1:$CZ$1,_xlfn.XLOOKUP($A11,'PY1 Data(H)'!$A$1:$A$233,'PY1 Data(H)'!$A$1:$CZ$233))</f>
        <v>0</v>
      </c>
      <c r="AL11" s="173" cm="1">
        <f t="array" ref="AL11">_xlfn.XLOOKUP(AL$1,'PY1 Data(H)'!$A$1:$CZ$1,_xlfn.XLOOKUP($A11,'PY1 Data(H)'!$A$1:$A$233,'PY1 Data(H)'!$A$1:$CZ$233))</f>
        <v>0</v>
      </c>
      <c r="AM11" s="173" cm="1">
        <f t="array" ref="AM11">_xlfn.XLOOKUP(AM$1,'PY1 Data(H)'!$A$1:$CZ$1,_xlfn.XLOOKUP($A11,'PY1 Data(H)'!$A$1:$A$233,'PY1 Data(H)'!$A$1:$CZ$233))</f>
        <v>0</v>
      </c>
      <c r="AN11" s="173" cm="1">
        <f t="array" ref="AN11">_xlfn.XLOOKUP(AN$1,'PY1 Data(H)'!$A$1:$CZ$1,_xlfn.XLOOKUP($A11,'PY1 Data(H)'!$A$1:$A$233,'PY1 Data(H)'!$A$1:$CZ$233))</f>
        <v>0</v>
      </c>
      <c r="AO11" s="173" cm="1">
        <f t="array" ref="AO11">_xlfn.XLOOKUP(AO$1,'PY1 Data(H)'!$A$1:$CZ$1,_xlfn.XLOOKUP($A11,'PY1 Data(H)'!$A$1:$A$233,'PY1 Data(H)'!$A$1:$CZ$233))</f>
        <v>0</v>
      </c>
      <c r="AP11" s="173" cm="1">
        <f t="array" ref="AP11">_xlfn.XLOOKUP(AP$1,'PY1 Data(H)'!$A$1:$CZ$1,_xlfn.XLOOKUP($A11,'PY1 Data(H)'!$A$1:$A$233,'PY1 Data(H)'!$A$1:$CZ$233))</f>
        <v>0</v>
      </c>
      <c r="AQ11" s="173" cm="1">
        <f t="array" ref="AQ11">_xlfn.XLOOKUP(AQ$1,'PY1 Data(H)'!$A$1:$CZ$1,_xlfn.XLOOKUP($A11,'PY1 Data(H)'!$A$1:$A$233,'PY1 Data(H)'!$A$1:$CZ$233))</f>
        <v>0</v>
      </c>
      <c r="AR11" s="173" cm="1">
        <f t="array" ref="AR11">_xlfn.XLOOKUP(AR$1,'PY1 Data(H)'!$A$1:$CZ$1,_xlfn.XLOOKUP($A11,'PY1 Data(H)'!$A$1:$A$233,'PY1 Data(H)'!$A$1:$CZ$233))</f>
        <v>0</v>
      </c>
      <c r="AS11" s="173" cm="1">
        <f t="array" ref="AS11">_xlfn.XLOOKUP(AS$1,'PY1 Data(H)'!$A$1:$CZ$1,_xlfn.XLOOKUP($A11,'PY1 Data(H)'!$A$1:$A$233,'PY1 Data(H)'!$A$1:$CZ$233))</f>
        <v>0</v>
      </c>
      <c r="AT11" s="173" cm="1">
        <f t="array" ref="AT11">_xlfn.XLOOKUP(AT$1,'PY1 Data(H)'!$A$1:$CZ$1,_xlfn.XLOOKUP($A11,'PY1 Data(H)'!$A$1:$A$233,'PY1 Data(H)'!$A$1:$CZ$233))</f>
        <v>0</v>
      </c>
      <c r="AU11" s="173" cm="1">
        <f t="array" ref="AU11">_xlfn.XLOOKUP(AU$1,'PY1 Data(H)'!$A$1:$CZ$1,_xlfn.XLOOKUP($A11,'PY1 Data(H)'!$A$1:$A$233,'PY1 Data(H)'!$A$1:$CZ$233))</f>
        <v>0</v>
      </c>
      <c r="AV11" s="173" cm="1">
        <f t="array" ref="AV11">_xlfn.XLOOKUP(AV$1,'PY1 Data(H)'!$A$1:$CZ$1,_xlfn.XLOOKUP($A11,'PY1 Data(H)'!$A$1:$A$233,'PY1 Data(H)'!$A$1:$CZ$233))</f>
        <v>0</v>
      </c>
      <c r="AW11" s="173" cm="1">
        <f t="array" ref="AW11">_xlfn.XLOOKUP(AW$1,'PY1 Data(H)'!$A$1:$CZ$1,_xlfn.XLOOKUP($A11,'PY1 Data(H)'!$A$1:$A$233,'PY1 Data(H)'!$A$1:$CZ$233))</f>
        <v>0</v>
      </c>
      <c r="AX11" s="173" cm="1">
        <f t="array" ref="AX11">_xlfn.XLOOKUP(AX$1,'PY1 Data(H)'!$A$1:$CZ$1,_xlfn.XLOOKUP($A11,'PY1 Data(H)'!$A$1:$A$233,'PY1 Data(H)'!$A$1:$CZ$233))</f>
        <v>0</v>
      </c>
      <c r="AY11" s="173" cm="1">
        <f t="array" ref="AY11">_xlfn.XLOOKUP(AY$1,'PY1 Data(H)'!$A$1:$CZ$1,_xlfn.XLOOKUP($A11,'PY1 Data(H)'!$A$1:$A$233,'PY1 Data(H)'!$A$1:$CZ$233))</f>
        <v>0</v>
      </c>
      <c r="AZ11" s="173" cm="1">
        <f t="array" ref="AZ11">_xlfn.XLOOKUP(AZ$1,'PY1 Data(H)'!$A$1:$CZ$1,_xlfn.XLOOKUP($A11,'PY1 Data(H)'!$A$1:$A$233,'PY1 Data(H)'!$A$1:$CZ$233))</f>
        <v>0</v>
      </c>
      <c r="BA11" s="173" cm="1">
        <f t="array" ref="BA11">_xlfn.XLOOKUP(BA$1,'PY1 Data(H)'!$A$1:$CZ$1,_xlfn.XLOOKUP($A11,'PY1 Data(H)'!$A$1:$A$233,'PY1 Data(H)'!$A$1:$CZ$233))</f>
        <v>0</v>
      </c>
      <c r="BB11" s="173" cm="1">
        <f t="array" ref="BB11">_xlfn.XLOOKUP(BB$1,'PY1 Data(H)'!$A$1:$CZ$1,_xlfn.XLOOKUP($A11,'PY1 Data(H)'!$A$1:$A$233,'PY1 Data(H)'!$A$1:$CZ$233))</f>
        <v>0</v>
      </c>
      <c r="BC11" s="173" cm="1">
        <f t="array" ref="BC11">_xlfn.XLOOKUP(BC$1,'PY1 Data(H)'!$A$1:$CZ$1,_xlfn.XLOOKUP($A11,'PY1 Data(H)'!$A$1:$A$233,'PY1 Data(H)'!$A$1:$CZ$233))</f>
        <v>0</v>
      </c>
      <c r="BD11" s="173" cm="1">
        <f t="array" ref="BD11">_xlfn.XLOOKUP(BD$1,'PY1 Data(H)'!$A$1:$CZ$1,_xlfn.XLOOKUP($A11,'PY1 Data(H)'!$A$1:$A$233,'PY1 Data(H)'!$A$1:$CZ$233))</f>
        <v>0</v>
      </c>
      <c r="BE11" s="173" cm="1">
        <f t="array" ref="BE11">_xlfn.XLOOKUP(BE$1,'PY1 Data(H)'!$A$1:$CZ$1,_xlfn.XLOOKUP($A11,'PY1 Data(H)'!$A$1:$A$233,'PY1 Data(H)'!$A$1:$CZ$233))</f>
        <v>0</v>
      </c>
      <c r="BF11" s="173" cm="1">
        <f t="array" ref="BF11">_xlfn.XLOOKUP(BF$1,'PY1 Data(H)'!$A$1:$CZ$1,_xlfn.XLOOKUP($A11,'PY1 Data(H)'!$A$1:$A$233,'PY1 Data(H)'!$A$1:$CZ$233))</f>
        <v>0</v>
      </c>
      <c r="BG11" s="173" cm="1">
        <f t="array" ref="BG11">_xlfn.XLOOKUP(BG$1,'PY1 Data(H)'!$A$1:$CZ$1,_xlfn.XLOOKUP($A11,'PY1 Data(H)'!$A$1:$A$233,'PY1 Data(H)'!$A$1:$CZ$233))</f>
        <v>0</v>
      </c>
      <c r="BH11" s="173" cm="1">
        <f t="array" ref="BH11">_xlfn.XLOOKUP(BH$1,'PY1 Data(H)'!$A$1:$CZ$1,_xlfn.XLOOKUP($A11,'PY1 Data(H)'!$A$1:$A$233,'PY1 Data(H)'!$A$1:$CZ$233))</f>
        <v>0</v>
      </c>
      <c r="BI11" s="173" cm="1">
        <f t="array" ref="BI11">_xlfn.XLOOKUP(BI$1,'PY1 Data(H)'!$A$1:$CZ$1,_xlfn.XLOOKUP($A11,'PY1 Data(H)'!$A$1:$A$233,'PY1 Data(H)'!$A$1:$CZ$233))</f>
        <v>0</v>
      </c>
      <c r="BJ11" s="173" cm="1">
        <f t="array" ref="BJ11">_xlfn.XLOOKUP(BJ$1,'PY1 Data(H)'!$A$1:$CZ$1,_xlfn.XLOOKUP($A11,'PY1 Data(H)'!$A$1:$A$233,'PY1 Data(H)'!$A$1:$CZ$233))</f>
        <v>0</v>
      </c>
      <c r="BK11" s="173" cm="1">
        <f t="array" ref="BK11">_xlfn.XLOOKUP(BK$1,'PY1 Data(H)'!$A$1:$CZ$1,_xlfn.XLOOKUP($A11,'PY1 Data(H)'!$A$1:$A$233,'PY1 Data(H)'!$A$1:$CZ$233))</f>
        <v>0</v>
      </c>
      <c r="BL11" s="173" cm="1">
        <f t="array" ref="BL11">_xlfn.XLOOKUP(BL$1,'PY1 Data(H)'!$A$1:$CZ$1,_xlfn.XLOOKUP($A11,'PY1 Data(H)'!$A$1:$A$233,'PY1 Data(H)'!$A$1:$CZ$233))</f>
        <v>0</v>
      </c>
      <c r="BM11" s="173" cm="1">
        <f t="array" ref="BM11">_xlfn.XLOOKUP(BM$1,'PY1 Data(H)'!$A$1:$CZ$1,_xlfn.XLOOKUP($A11,'PY1 Data(H)'!$A$1:$A$233,'PY1 Data(H)'!$A$1:$CZ$233))</f>
        <v>0</v>
      </c>
      <c r="BN11" s="173" cm="1">
        <f t="array" ref="BN11">_xlfn.XLOOKUP(BN$1,'PY1 Data(H)'!$A$1:$CZ$1,_xlfn.XLOOKUP($A11,'PY1 Data(H)'!$A$1:$A$233,'PY1 Data(H)'!$A$1:$CZ$233))</f>
        <v>0</v>
      </c>
      <c r="BO11" s="173" cm="1">
        <f t="array" ref="BO11">_xlfn.XLOOKUP(BO$1,'PY1 Data(H)'!$A$1:$CZ$1,_xlfn.XLOOKUP($A11,'PY1 Data(H)'!$A$1:$A$233,'PY1 Data(H)'!$A$1:$CZ$233))</f>
        <v>0</v>
      </c>
      <c r="BP11" s="173" cm="1">
        <f t="array" ref="BP11">_xlfn.XLOOKUP(BP$1,'PY1 Data(H)'!$A$1:$CZ$1,_xlfn.XLOOKUP($A11,'PY1 Data(H)'!$A$1:$A$233,'PY1 Data(H)'!$A$1:$CZ$233))</f>
        <v>0</v>
      </c>
      <c r="BQ11" s="173" cm="1">
        <f t="array" ref="BQ11">_xlfn.XLOOKUP(BQ$1,'PY1 Data(H)'!$A$1:$CZ$1,_xlfn.XLOOKUP($A11,'PY1 Data(H)'!$A$1:$A$233,'PY1 Data(H)'!$A$1:$CZ$233))</f>
        <v>0</v>
      </c>
      <c r="BR11" s="173" cm="1">
        <f t="array" ref="BR11">_xlfn.XLOOKUP(BR$1,'PY1 Data(H)'!$A$1:$CZ$1,_xlfn.XLOOKUP($A11,'PY1 Data(H)'!$A$1:$A$233,'PY1 Data(H)'!$A$1:$CZ$233))</f>
        <v>0</v>
      </c>
      <c r="BS11" s="173" cm="1">
        <f t="array" ref="BS11">_xlfn.XLOOKUP(BS$1,'PY1 Data(H)'!$A$1:$CZ$1,_xlfn.XLOOKUP($A11,'PY1 Data(H)'!$A$1:$A$233,'PY1 Data(H)'!$A$1:$CZ$233))</f>
        <v>0</v>
      </c>
      <c r="BT11" s="173" cm="1">
        <f t="array" ref="BT11">_xlfn.XLOOKUP(BT$1,'PY1 Data(H)'!$A$1:$CZ$1,_xlfn.XLOOKUP($A11,'PY1 Data(H)'!$A$1:$A$233,'PY1 Data(H)'!$A$1:$CZ$233))</f>
        <v>0</v>
      </c>
      <c r="BU11" s="173" cm="1">
        <f t="array" ref="BU11">_xlfn.XLOOKUP(BU$1,'PY1 Data(H)'!$A$1:$CZ$1,_xlfn.XLOOKUP($A11,'PY1 Data(H)'!$A$1:$A$233,'PY1 Data(H)'!$A$1:$CZ$233))</f>
        <v>0</v>
      </c>
      <c r="BV11" s="173" cm="1">
        <f t="array" ref="BV11">_xlfn.XLOOKUP(BV$1,'PY1 Data(H)'!$A$1:$CZ$1,_xlfn.XLOOKUP($A11,'PY1 Data(H)'!$A$1:$A$233,'PY1 Data(H)'!$A$1:$CZ$233))</f>
        <v>0</v>
      </c>
      <c r="BW11" s="173" cm="1">
        <f t="array" ref="BW11">_xlfn.XLOOKUP(BW$1,'PY1 Data(H)'!$A$1:$CZ$1,_xlfn.XLOOKUP($A11,'PY1 Data(H)'!$A$1:$A$233,'PY1 Data(H)'!$A$1:$CZ$233))</f>
        <v>0</v>
      </c>
      <c r="BX11" s="173" cm="1">
        <f t="array" ref="BX11">_xlfn.XLOOKUP(BX$1,'PY1 Data(H)'!$A$1:$CZ$1,_xlfn.XLOOKUP($A11,'PY1 Data(H)'!$A$1:$A$233,'PY1 Data(H)'!$A$1:$CZ$233))</f>
        <v>0</v>
      </c>
      <c r="BY11" s="173" cm="1">
        <f t="array" ref="BY11">_xlfn.XLOOKUP(BY$1,'PY1 Data(H)'!$A$1:$CZ$1,_xlfn.XLOOKUP($A11,'PY1 Data(H)'!$A$1:$A$233,'PY1 Data(H)'!$A$1:$CZ$233))</f>
        <v>0</v>
      </c>
      <c r="BZ11" s="173" cm="1">
        <f t="array" ref="BZ11">_xlfn.XLOOKUP(BZ$1,'PY1 Data(H)'!$A$1:$CZ$1,_xlfn.XLOOKUP($A11,'PY1 Data(H)'!$A$1:$A$233,'PY1 Data(H)'!$A$1:$CZ$233))</f>
        <v>0</v>
      </c>
      <c r="CA11" s="173" cm="1">
        <f t="array" ref="CA11">_xlfn.XLOOKUP(CA$1,'PY1 Data(H)'!$A$1:$CZ$1,_xlfn.XLOOKUP($A11,'PY1 Data(H)'!$A$1:$A$233,'PY1 Data(H)'!$A$1:$CZ$233))</f>
        <v>0</v>
      </c>
      <c r="CB11" s="173" cm="1">
        <f t="array" ref="CB11">_xlfn.XLOOKUP(CB$1,'PY1 Data(H)'!$A$1:$CZ$1,_xlfn.XLOOKUP($A11,'PY1 Data(H)'!$A$1:$A$233,'PY1 Data(H)'!$A$1:$CZ$233))</f>
        <v>0</v>
      </c>
      <c r="CC11" s="173" cm="1">
        <f t="array" ref="CC11">_xlfn.XLOOKUP(CC$1,'PY1 Data(H)'!$A$1:$CZ$1,_xlfn.XLOOKUP($A11,'PY1 Data(H)'!$A$1:$A$233,'PY1 Data(H)'!$A$1:$CZ$233))</f>
        <v>0</v>
      </c>
      <c r="CD11" s="173" cm="1">
        <f t="array" ref="CD11">_xlfn.XLOOKUP(CD$1,'PY1 Data(H)'!$A$1:$CZ$1,_xlfn.XLOOKUP($A11,'PY1 Data(H)'!$A$1:$A$233,'PY1 Data(H)'!$A$1:$CZ$233))</f>
        <v>0</v>
      </c>
      <c r="CE11" s="173" cm="1">
        <f t="array" ref="CE11">_xlfn.XLOOKUP(CE$1,'PY1 Data(H)'!$A$1:$CZ$1,_xlfn.XLOOKUP($A11,'PY1 Data(H)'!$A$1:$A$233,'PY1 Data(H)'!$A$1:$CZ$233))</f>
        <v>0</v>
      </c>
      <c r="CF11" s="173" cm="1">
        <f t="array" ref="CF11">_xlfn.XLOOKUP(CF$1,'PY1 Data(H)'!$A$1:$CZ$1,_xlfn.XLOOKUP($A11,'PY1 Data(H)'!$A$1:$A$233,'PY1 Data(H)'!$A$1:$CZ$233))</f>
        <v>0</v>
      </c>
      <c r="CG11" s="173" cm="1">
        <f t="array" ref="CG11">_xlfn.XLOOKUP(CG$1,'PY1 Data(H)'!$A$1:$CZ$1,_xlfn.XLOOKUP($A11,'PY1 Data(H)'!$A$1:$A$233,'PY1 Data(H)'!$A$1:$CZ$233))</f>
        <v>0</v>
      </c>
      <c r="CH11" s="173" cm="1">
        <f t="array" ref="CH11">_xlfn.XLOOKUP(CH$1,'PY1 Data(H)'!$A$1:$CZ$1,_xlfn.XLOOKUP($A11,'PY1 Data(H)'!$A$1:$A$233,'PY1 Data(H)'!$A$1:$CZ$233))</f>
        <v>0</v>
      </c>
      <c r="CI11" s="173" cm="1">
        <f t="array" ref="CI11">_xlfn.XLOOKUP(CI$1,'PY1 Data(H)'!$A$1:$CZ$1,_xlfn.XLOOKUP($A11,'PY1 Data(H)'!$A$1:$A$233,'PY1 Data(H)'!$A$1:$CZ$233))</f>
        <v>0</v>
      </c>
      <c r="CJ11" s="173" cm="1">
        <f t="array" ref="CJ11">_xlfn.XLOOKUP(CJ$1,'PY1 Data(H)'!$A$1:$CZ$1,_xlfn.XLOOKUP($A11,'PY1 Data(H)'!$A$1:$A$233,'PY1 Data(H)'!$A$1:$CZ$233))</f>
        <v>0</v>
      </c>
      <c r="CK11" s="173" cm="1">
        <f t="array" ref="CK11">_xlfn.XLOOKUP(CK$1,'PY1 Data(H)'!$A$1:$CZ$1,_xlfn.XLOOKUP($A11,'PY1 Data(H)'!$A$1:$A$233,'PY1 Data(H)'!$A$1:$CZ$233))</f>
        <v>0</v>
      </c>
      <c r="CL11" s="173" cm="1">
        <f t="array" ref="CL11">_xlfn.XLOOKUP(CL$1,'PY1 Data(H)'!$A$1:$CZ$1,_xlfn.XLOOKUP($A11,'PY1 Data(H)'!$A$1:$A$233,'PY1 Data(H)'!$A$1:$CZ$233))</f>
        <v>0</v>
      </c>
      <c r="CM11" s="173" cm="1">
        <f t="array" ref="CM11">_xlfn.XLOOKUP(CM$1,'PY1 Data(H)'!$A$1:$CZ$1,_xlfn.XLOOKUP($A11,'PY1 Data(H)'!$A$1:$A$233,'PY1 Data(H)'!$A$1:$CZ$233))</f>
        <v>0</v>
      </c>
      <c r="CN11" s="173" cm="1">
        <f t="array" ref="CN11">_xlfn.XLOOKUP(CN$1,'PY1 Data(H)'!$A$1:$CZ$1,_xlfn.XLOOKUP($A11,'PY1 Data(H)'!$A$1:$A$233,'PY1 Data(H)'!$A$1:$CZ$233))</f>
        <v>0</v>
      </c>
      <c r="CO11" s="173" cm="1">
        <f t="array" ref="CO11">_xlfn.XLOOKUP(CO$1,'PY1 Data(H)'!$A$1:$CZ$1,_xlfn.XLOOKUP($A11,'PY1 Data(H)'!$A$1:$A$233,'PY1 Data(H)'!$A$1:$CZ$233))</f>
        <v>0</v>
      </c>
      <c r="CP11" s="173" cm="1">
        <f t="array" ref="CP11">_xlfn.XLOOKUP(CP$1,'PY1 Data(H)'!$A$1:$CZ$1,_xlfn.XLOOKUP($A11,'PY1 Data(H)'!$A$1:$A$233,'PY1 Data(H)'!$A$1:$CZ$233))</f>
        <v>0</v>
      </c>
      <c r="CQ11" s="173" cm="1">
        <f t="array" ref="CQ11">_xlfn.XLOOKUP(CQ$1,'PY1 Data(H)'!$A$1:$CZ$1,_xlfn.XLOOKUP($A11,'PY1 Data(H)'!$A$1:$A$233,'PY1 Data(H)'!$A$1:$CZ$233))</f>
        <v>0</v>
      </c>
      <c r="CR11" s="173" cm="1">
        <f t="array" ref="CR11">_xlfn.XLOOKUP(CR$1,'PY1 Data(H)'!$A$1:$CZ$1,_xlfn.XLOOKUP($A11,'PY1 Data(H)'!$A$1:$A$233,'PY1 Data(H)'!$A$1:$CZ$233))</f>
        <v>0</v>
      </c>
      <c r="CS11" s="173" cm="1">
        <f t="array" ref="CS11">_xlfn.XLOOKUP(CS$1,'PY1 Data(H)'!$A$1:$CZ$1,_xlfn.XLOOKUP($A11,'PY1 Data(H)'!$A$1:$A$233,'PY1 Data(H)'!$A$1:$CZ$233))</f>
        <v>0</v>
      </c>
      <c r="CT11" s="173" cm="1">
        <f t="array" ref="CT11">_xlfn.XLOOKUP(CT$1,'PY1 Data(H)'!$A$1:$CZ$1,_xlfn.XLOOKUP($A11,'PY1 Data(H)'!$A$1:$A$233,'PY1 Data(H)'!$A$1:$CZ$233))</f>
        <v>0</v>
      </c>
      <c r="CU11" s="173" cm="1">
        <f t="array" ref="CU11">_xlfn.XLOOKUP(CU$1,'PY1 Data(H)'!$A$1:$CZ$1,_xlfn.XLOOKUP($A11,'PY1 Data(H)'!$A$1:$A$233,'PY1 Data(H)'!$A$1:$CZ$233))</f>
        <v>0</v>
      </c>
      <c r="CV11" s="173" cm="1">
        <f t="array" ref="CV11">_xlfn.XLOOKUP(CV$1,'PY1 Data(H)'!$A$1:$CZ$1,_xlfn.XLOOKUP($A11,'PY1 Data(H)'!$A$1:$A$233,'PY1 Data(H)'!$A$1:$CZ$233))</f>
        <v>0</v>
      </c>
      <c r="CW11" s="173" cm="1">
        <f t="array" ref="CW11">_xlfn.XLOOKUP(CW$1,'PY1 Data(H)'!$A$1:$CZ$1,_xlfn.XLOOKUP($A11,'PY1 Data(H)'!$A$1:$A$233,'PY1 Data(H)'!$A$1:$CZ$233))</f>
        <v>0</v>
      </c>
      <c r="CX11" s="173" cm="1">
        <f t="array" ref="CX11">_xlfn.XLOOKUP(CX$1,'PY1 Data(H)'!$A$1:$CZ$1,_xlfn.XLOOKUP($A11,'PY1 Data(H)'!$A$1:$A$233,'PY1 Data(H)'!$A$1:$CZ$233))</f>
        <v>0</v>
      </c>
      <c r="CY11" s="173" cm="1">
        <f t="array" ref="CY11">_xlfn.XLOOKUP(CY$1,'PY1 Data(H)'!$A$1:$CZ$1,_xlfn.XLOOKUP($A11,'PY1 Data(H)'!$A$1:$A$233,'PY1 Data(H)'!$A$1:$CZ$233))</f>
        <v>0</v>
      </c>
    </row>
    <row r="12" spans="1:103" x14ac:dyDescent="0.3">
      <c r="A12">
        <v>630</v>
      </c>
      <c r="D12" s="173" cm="1">
        <f t="array" ref="D12">_xlfn.XLOOKUP(D$1,'PY1 Data(H)'!$A$1:$CZ$1,_xlfn.XLOOKUP($A12,'PY1 Data(H)'!$A$1:$A$233,'PY1 Data(H)'!$A$1:$CZ$233))</f>
        <v>37296977</v>
      </c>
      <c r="E12" s="173" cm="1">
        <f t="array" ref="E12">_xlfn.XLOOKUP(E$1,'PY1 Data(H)'!$A$1:$CZ$1,_xlfn.XLOOKUP($A12,'PY1 Data(H)'!$A$1:$A$233,'PY1 Data(H)'!$A$1:$CZ$233))</f>
        <v>26823</v>
      </c>
      <c r="F12" s="173" cm="1">
        <f t="array" ref="F12">_xlfn.XLOOKUP(F$1,'PY1 Data(H)'!$A$1:$CZ$1,_xlfn.XLOOKUP($A12,'PY1 Data(H)'!$A$1:$A$233,'PY1 Data(H)'!$A$1:$CZ$233))</f>
        <v>0</v>
      </c>
      <c r="G12" s="173" cm="1">
        <f t="array" ref="G12">_xlfn.XLOOKUP(G$1,'PY1 Data(H)'!$A$1:$CZ$1,_xlfn.XLOOKUP($A12,'PY1 Data(H)'!$A$1:$A$233,'PY1 Data(H)'!$A$1:$CZ$233))</f>
        <v>0</v>
      </c>
      <c r="H12" s="173" cm="1">
        <f t="array" ref="H12">_xlfn.XLOOKUP(H$1,'PY1 Data(H)'!$A$1:$CZ$1,_xlfn.XLOOKUP($A12,'PY1 Data(H)'!$A$1:$A$233,'PY1 Data(H)'!$A$1:$CZ$233))</f>
        <v>4902974</v>
      </c>
      <c r="I12" s="173" cm="1">
        <f t="array" ref="I12">_xlfn.XLOOKUP(I$1,'PY1 Data(H)'!$A$1:$CZ$1,_xlfn.XLOOKUP($A12,'PY1 Data(H)'!$A$1:$A$233,'PY1 Data(H)'!$A$1:$CZ$233))</f>
        <v>0</v>
      </c>
      <c r="J12" s="173" cm="1">
        <f t="array" ref="J12">_xlfn.XLOOKUP(J$1,'PY1 Data(H)'!$A$1:$CZ$1,_xlfn.XLOOKUP($A12,'PY1 Data(H)'!$A$1:$A$233,'PY1 Data(H)'!$A$1:$CZ$233))</f>
        <v>0</v>
      </c>
      <c r="K12" s="173" cm="1">
        <f t="array" ref="K12">_xlfn.XLOOKUP(K$1,'PY1 Data(H)'!$A$1:$CZ$1,_xlfn.XLOOKUP($A12,'PY1 Data(H)'!$A$1:$A$233,'PY1 Data(H)'!$A$1:$CZ$233))</f>
        <v>0</v>
      </c>
      <c r="L12" s="173" cm="1">
        <f t="array" ref="L12">_xlfn.XLOOKUP(L$1,'PY1 Data(H)'!$A$1:$CZ$1,_xlfn.XLOOKUP($A12,'PY1 Data(H)'!$A$1:$A$233,'PY1 Data(H)'!$A$1:$CZ$233))</f>
        <v>0</v>
      </c>
      <c r="M12" s="173" cm="1">
        <f t="array" ref="M12">_xlfn.XLOOKUP(M$1,'PY1 Data(H)'!$A$1:$CZ$1,_xlfn.XLOOKUP($A12,'PY1 Data(H)'!$A$1:$A$233,'PY1 Data(H)'!$A$1:$CZ$233))</f>
        <v>0</v>
      </c>
      <c r="N12" s="173" cm="1">
        <f t="array" ref="N12">_xlfn.XLOOKUP(N$1,'PY1 Data(H)'!$A$1:$CZ$1,_xlfn.XLOOKUP($A12,'PY1 Data(H)'!$A$1:$A$233,'PY1 Data(H)'!$A$1:$CZ$233))</f>
        <v>2241330</v>
      </c>
      <c r="O12" s="173" cm="1">
        <f t="array" ref="O12">_xlfn.XLOOKUP(O$1,'PY1 Data(H)'!$A$1:$CZ$1,_xlfn.XLOOKUP($A12,'PY1 Data(H)'!$A$1:$A$233,'PY1 Data(H)'!$A$1:$CZ$233))</f>
        <v>0</v>
      </c>
      <c r="P12" s="173" cm="1">
        <f t="array" ref="P12">_xlfn.XLOOKUP(P$1,'PY1 Data(H)'!$A$1:$CZ$1,_xlfn.XLOOKUP($A12,'PY1 Data(H)'!$A$1:$A$233,'PY1 Data(H)'!$A$1:$CZ$233))</f>
        <v>0</v>
      </c>
      <c r="Q12" s="173" cm="1">
        <f t="array" ref="Q12">_xlfn.XLOOKUP(Q$1,'PY1 Data(H)'!$A$1:$CZ$1,_xlfn.XLOOKUP($A12,'PY1 Data(H)'!$A$1:$A$233,'PY1 Data(H)'!$A$1:$CZ$233))</f>
        <v>26809568</v>
      </c>
      <c r="R12" s="173" cm="1">
        <f t="array" ref="R12">_xlfn.XLOOKUP(R$1,'PY1 Data(H)'!$A$1:$CZ$1,_xlfn.XLOOKUP($A12,'PY1 Data(H)'!$A$1:$A$233,'PY1 Data(H)'!$A$1:$CZ$233))</f>
        <v>0</v>
      </c>
      <c r="S12" s="173" cm="1">
        <f t="array" ref="S12">_xlfn.XLOOKUP(S$1,'PY1 Data(H)'!$A$1:$CZ$1,_xlfn.XLOOKUP($A12,'PY1 Data(H)'!$A$1:$A$233,'PY1 Data(H)'!$A$1:$CZ$233))</f>
        <v>0</v>
      </c>
      <c r="T12" s="173" cm="1">
        <f t="array" ref="T12">_xlfn.XLOOKUP(T$1,'PY1 Data(H)'!$A$1:$CZ$1,_xlfn.XLOOKUP($A12,'PY1 Data(H)'!$A$1:$A$233,'PY1 Data(H)'!$A$1:$CZ$233))</f>
        <v>0</v>
      </c>
      <c r="U12" s="173" cm="1">
        <f t="array" ref="U12">_xlfn.XLOOKUP(U$1,'PY1 Data(H)'!$A$1:$CZ$1,_xlfn.XLOOKUP($A12,'PY1 Data(H)'!$A$1:$A$233,'PY1 Data(H)'!$A$1:$CZ$233))</f>
        <v>0</v>
      </c>
      <c r="V12" s="173" cm="1">
        <f t="array" ref="V12">_xlfn.XLOOKUP(V$1,'PY1 Data(H)'!$A$1:$CZ$1,_xlfn.XLOOKUP($A12,'PY1 Data(H)'!$A$1:$A$233,'PY1 Data(H)'!$A$1:$CZ$233))</f>
        <v>1001841</v>
      </c>
      <c r="W12" s="173" cm="1">
        <f t="array" ref="W12">_xlfn.XLOOKUP(W$1,'PY1 Data(H)'!$A$1:$CZ$1,_xlfn.XLOOKUP($A12,'PY1 Data(H)'!$A$1:$A$233,'PY1 Data(H)'!$A$1:$CZ$233))</f>
        <v>0</v>
      </c>
      <c r="X12" s="173" cm="1">
        <f t="array" ref="X12">_xlfn.XLOOKUP(X$1,'PY1 Data(H)'!$A$1:$CZ$1,_xlfn.XLOOKUP($A12,'PY1 Data(H)'!$A$1:$A$233,'PY1 Data(H)'!$A$1:$CZ$233))</f>
        <v>0</v>
      </c>
      <c r="Y12" s="173" cm="1">
        <f t="array" ref="Y12">_xlfn.XLOOKUP(Y$1,'PY1 Data(H)'!$A$1:$CZ$1,_xlfn.XLOOKUP($A12,'PY1 Data(H)'!$A$1:$A$233,'PY1 Data(H)'!$A$1:$CZ$233))</f>
        <v>0</v>
      </c>
      <c r="Z12" s="173" cm="1">
        <f t="array" ref="Z12">_xlfn.XLOOKUP(Z$1,'PY1 Data(H)'!$A$1:$CZ$1,_xlfn.XLOOKUP($A12,'PY1 Data(H)'!$A$1:$A$233,'PY1 Data(H)'!$A$1:$CZ$233))</f>
        <v>0</v>
      </c>
      <c r="AA12" s="173" cm="1">
        <f t="array" ref="AA12">_xlfn.XLOOKUP(AA$1,'PY1 Data(H)'!$A$1:$CZ$1,_xlfn.XLOOKUP($A12,'PY1 Data(H)'!$A$1:$A$233,'PY1 Data(H)'!$A$1:$CZ$233))</f>
        <v>0</v>
      </c>
      <c r="AB12" s="173" cm="1">
        <f t="array" ref="AB12">_xlfn.XLOOKUP(AB$1,'PY1 Data(H)'!$A$1:$CZ$1,_xlfn.XLOOKUP($A12,'PY1 Data(H)'!$A$1:$A$233,'PY1 Data(H)'!$A$1:$CZ$233))</f>
        <v>0</v>
      </c>
      <c r="AC12" s="173" cm="1">
        <f t="array" ref="AC12">_xlfn.XLOOKUP(AC$1,'PY1 Data(H)'!$A$1:$CZ$1,_xlfn.XLOOKUP($A12,'PY1 Data(H)'!$A$1:$A$233,'PY1 Data(H)'!$A$1:$CZ$233))</f>
        <v>64095952</v>
      </c>
      <c r="AD12" s="173" cm="1">
        <f t="array" ref="AD12">_xlfn.XLOOKUP(AD$1,'PY1 Data(H)'!$A$1:$CZ$1,_xlfn.XLOOKUP($A12,'PY1 Data(H)'!$A$1:$A$233,'PY1 Data(H)'!$A$1:$CZ$233))</f>
        <v>0</v>
      </c>
      <c r="AE12" s="173" cm="1">
        <f t="array" ref="AE12">_xlfn.XLOOKUP(AE$1,'PY1 Data(H)'!$A$1:$CZ$1,_xlfn.XLOOKUP($A12,'PY1 Data(H)'!$A$1:$A$233,'PY1 Data(H)'!$A$1:$CZ$233))</f>
        <v>131911</v>
      </c>
      <c r="AF12" s="173" cm="1">
        <f t="array" ref="AF12">_xlfn.XLOOKUP(AF$1,'PY1 Data(H)'!$A$1:$CZ$1,_xlfn.XLOOKUP($A12,'PY1 Data(H)'!$A$1:$A$233,'PY1 Data(H)'!$A$1:$CZ$233))</f>
        <v>17790152</v>
      </c>
      <c r="AG12" s="173" cm="1">
        <f t="array" ref="AG12">_xlfn.XLOOKUP(AG$1,'PY1 Data(H)'!$A$1:$CZ$1,_xlfn.XLOOKUP($A12,'PY1 Data(H)'!$A$1:$A$233,'PY1 Data(H)'!$A$1:$CZ$233))</f>
        <v>6566584</v>
      </c>
      <c r="AH12" s="173" cm="1">
        <f t="array" ref="AH12">_xlfn.XLOOKUP(AH$1,'PY1 Data(H)'!$A$1:$CZ$1,_xlfn.XLOOKUP($A12,'PY1 Data(H)'!$A$1:$A$233,'PY1 Data(H)'!$A$1:$CZ$233))</f>
        <v>0</v>
      </c>
      <c r="AI12" s="173" cm="1">
        <f t="array" ref="AI12">_xlfn.XLOOKUP(AI$1,'PY1 Data(H)'!$A$1:$CZ$1,_xlfn.XLOOKUP($A12,'PY1 Data(H)'!$A$1:$A$233,'PY1 Data(H)'!$A$1:$CZ$233))</f>
        <v>0</v>
      </c>
      <c r="AJ12" s="173" cm="1">
        <f t="array" ref="AJ12">_xlfn.XLOOKUP(AJ$1,'PY1 Data(H)'!$A$1:$CZ$1,_xlfn.XLOOKUP($A12,'PY1 Data(H)'!$A$1:$A$233,'PY1 Data(H)'!$A$1:$CZ$233))</f>
        <v>0</v>
      </c>
      <c r="AK12" s="173" cm="1">
        <f t="array" ref="AK12">_xlfn.XLOOKUP(AK$1,'PY1 Data(H)'!$A$1:$CZ$1,_xlfn.XLOOKUP($A12,'PY1 Data(H)'!$A$1:$A$233,'PY1 Data(H)'!$A$1:$CZ$233))</f>
        <v>0</v>
      </c>
      <c r="AL12" s="173" cm="1">
        <f t="array" ref="AL12">_xlfn.XLOOKUP(AL$1,'PY1 Data(H)'!$A$1:$CZ$1,_xlfn.XLOOKUP($A12,'PY1 Data(H)'!$A$1:$A$233,'PY1 Data(H)'!$A$1:$CZ$233))</f>
        <v>13825523</v>
      </c>
      <c r="AM12" s="173" cm="1">
        <f t="array" ref="AM12">_xlfn.XLOOKUP(AM$1,'PY1 Data(H)'!$A$1:$CZ$1,_xlfn.XLOOKUP($A12,'PY1 Data(H)'!$A$1:$A$233,'PY1 Data(H)'!$A$1:$CZ$233))</f>
        <v>155000</v>
      </c>
      <c r="AN12" s="173" cm="1">
        <f t="array" ref="AN12">_xlfn.XLOOKUP(AN$1,'PY1 Data(H)'!$A$1:$CZ$1,_xlfn.XLOOKUP($A12,'PY1 Data(H)'!$A$1:$A$233,'PY1 Data(H)'!$A$1:$CZ$233))</f>
        <v>0</v>
      </c>
      <c r="AO12" s="173" cm="1">
        <f t="array" ref="AO12">_xlfn.XLOOKUP(AO$1,'PY1 Data(H)'!$A$1:$CZ$1,_xlfn.XLOOKUP($A12,'PY1 Data(H)'!$A$1:$A$233,'PY1 Data(H)'!$A$1:$CZ$233))</f>
        <v>6000</v>
      </c>
      <c r="AP12" s="173" cm="1">
        <f t="array" ref="AP12">_xlfn.XLOOKUP(AP$1,'PY1 Data(H)'!$A$1:$CZ$1,_xlfn.XLOOKUP($A12,'PY1 Data(H)'!$A$1:$A$233,'PY1 Data(H)'!$A$1:$CZ$233))</f>
        <v>6016180</v>
      </c>
      <c r="AQ12" s="173" cm="1">
        <f t="array" ref="AQ12">_xlfn.XLOOKUP(AQ$1,'PY1 Data(H)'!$A$1:$CZ$1,_xlfn.XLOOKUP($A12,'PY1 Data(H)'!$A$1:$A$233,'PY1 Data(H)'!$A$1:$CZ$233))</f>
        <v>0</v>
      </c>
      <c r="AR12" s="173" cm="1">
        <f t="array" ref="AR12">_xlfn.XLOOKUP(AR$1,'PY1 Data(H)'!$A$1:$CZ$1,_xlfn.XLOOKUP($A12,'PY1 Data(H)'!$A$1:$A$233,'PY1 Data(H)'!$A$1:$CZ$233))</f>
        <v>0</v>
      </c>
      <c r="AS12" s="173" cm="1">
        <f t="array" ref="AS12">_xlfn.XLOOKUP(AS$1,'PY1 Data(H)'!$A$1:$CZ$1,_xlfn.XLOOKUP($A12,'PY1 Data(H)'!$A$1:$A$233,'PY1 Data(H)'!$A$1:$CZ$233))</f>
        <v>77907</v>
      </c>
      <c r="AT12" s="173" cm="1">
        <f t="array" ref="AT12">_xlfn.XLOOKUP(AT$1,'PY1 Data(H)'!$A$1:$CZ$1,_xlfn.XLOOKUP($A12,'PY1 Data(H)'!$A$1:$A$233,'PY1 Data(H)'!$A$1:$CZ$233))</f>
        <v>0</v>
      </c>
      <c r="AU12" s="173" cm="1">
        <f t="array" ref="AU12">_xlfn.XLOOKUP(AU$1,'PY1 Data(H)'!$A$1:$CZ$1,_xlfn.XLOOKUP($A12,'PY1 Data(H)'!$A$1:$A$233,'PY1 Data(H)'!$A$1:$CZ$233))</f>
        <v>10799979</v>
      </c>
      <c r="AV12" s="173" cm="1">
        <f t="array" ref="AV12">_xlfn.XLOOKUP(AV$1,'PY1 Data(H)'!$A$1:$CZ$1,_xlfn.XLOOKUP($A12,'PY1 Data(H)'!$A$1:$A$233,'PY1 Data(H)'!$A$1:$CZ$233))</f>
        <v>23070995</v>
      </c>
      <c r="AW12" s="173" cm="1">
        <f t="array" ref="AW12">_xlfn.XLOOKUP(AW$1,'PY1 Data(H)'!$A$1:$CZ$1,_xlfn.XLOOKUP($A12,'PY1 Data(H)'!$A$1:$A$233,'PY1 Data(H)'!$A$1:$CZ$233))</f>
        <v>0</v>
      </c>
      <c r="AX12" s="173" cm="1">
        <f t="array" ref="AX12">_xlfn.XLOOKUP(AX$1,'PY1 Data(H)'!$A$1:$CZ$1,_xlfn.XLOOKUP($A12,'PY1 Data(H)'!$A$1:$A$233,'PY1 Data(H)'!$A$1:$CZ$233))</f>
        <v>16286</v>
      </c>
      <c r="AY12" s="173" cm="1">
        <f t="array" ref="AY12">_xlfn.XLOOKUP(AY$1,'PY1 Data(H)'!$A$1:$CZ$1,_xlfn.XLOOKUP($A12,'PY1 Data(H)'!$A$1:$A$233,'PY1 Data(H)'!$A$1:$CZ$233))</f>
        <v>1448191</v>
      </c>
      <c r="AZ12" s="173" cm="1">
        <f t="array" ref="AZ12">_xlfn.XLOOKUP(AZ$1,'PY1 Data(H)'!$A$1:$CZ$1,_xlfn.XLOOKUP($A12,'PY1 Data(H)'!$A$1:$A$233,'PY1 Data(H)'!$A$1:$CZ$233))</f>
        <v>50956</v>
      </c>
      <c r="BA12" s="173" cm="1">
        <f t="array" ref="BA12">_xlfn.XLOOKUP(BA$1,'PY1 Data(H)'!$A$1:$CZ$1,_xlfn.XLOOKUP($A12,'PY1 Data(H)'!$A$1:$A$233,'PY1 Data(H)'!$A$1:$CZ$233))</f>
        <v>0</v>
      </c>
      <c r="BB12" s="173" cm="1">
        <f t="array" ref="BB12">_xlfn.XLOOKUP(BB$1,'PY1 Data(H)'!$A$1:$CZ$1,_xlfn.XLOOKUP($A12,'PY1 Data(H)'!$A$1:$A$233,'PY1 Data(H)'!$A$1:$CZ$233))</f>
        <v>41761152</v>
      </c>
      <c r="BC12" s="173" cm="1">
        <f t="array" ref="BC12">_xlfn.XLOOKUP(BC$1,'PY1 Data(H)'!$A$1:$CZ$1,_xlfn.XLOOKUP($A12,'PY1 Data(H)'!$A$1:$A$233,'PY1 Data(H)'!$A$1:$CZ$233))</f>
        <v>0</v>
      </c>
      <c r="BD12" s="173" cm="1">
        <f t="array" ref="BD12">_xlfn.XLOOKUP(BD$1,'PY1 Data(H)'!$A$1:$CZ$1,_xlfn.XLOOKUP($A12,'PY1 Data(H)'!$A$1:$A$233,'PY1 Data(H)'!$A$1:$CZ$233))</f>
        <v>865884</v>
      </c>
      <c r="BE12" s="173" cm="1">
        <f t="array" ref="BE12">_xlfn.XLOOKUP(BE$1,'PY1 Data(H)'!$A$1:$CZ$1,_xlfn.XLOOKUP($A12,'PY1 Data(H)'!$A$1:$A$233,'PY1 Data(H)'!$A$1:$CZ$233))</f>
        <v>0</v>
      </c>
      <c r="BF12" s="173" cm="1">
        <f t="array" ref="BF12">_xlfn.XLOOKUP(BF$1,'PY1 Data(H)'!$A$1:$CZ$1,_xlfn.XLOOKUP($A12,'PY1 Data(H)'!$A$1:$A$233,'PY1 Data(H)'!$A$1:$CZ$233))</f>
        <v>10989895</v>
      </c>
      <c r="BG12" s="173" cm="1">
        <f t="array" ref="BG12">_xlfn.XLOOKUP(BG$1,'PY1 Data(H)'!$A$1:$CZ$1,_xlfn.XLOOKUP($A12,'PY1 Data(H)'!$A$1:$A$233,'PY1 Data(H)'!$A$1:$CZ$233))</f>
        <v>2105253</v>
      </c>
      <c r="BH12" s="173" cm="1">
        <f t="array" ref="BH12">_xlfn.XLOOKUP(BH$1,'PY1 Data(H)'!$A$1:$CZ$1,_xlfn.XLOOKUP($A12,'PY1 Data(H)'!$A$1:$A$233,'PY1 Data(H)'!$A$1:$CZ$233))</f>
        <v>0</v>
      </c>
      <c r="BI12" s="173" cm="1">
        <f t="array" ref="BI12">_xlfn.XLOOKUP(BI$1,'PY1 Data(H)'!$A$1:$CZ$1,_xlfn.XLOOKUP($A12,'PY1 Data(H)'!$A$1:$A$233,'PY1 Data(H)'!$A$1:$CZ$233))</f>
        <v>0</v>
      </c>
      <c r="BJ12" s="173" cm="1">
        <f t="array" ref="BJ12">_xlfn.XLOOKUP(BJ$1,'PY1 Data(H)'!$A$1:$CZ$1,_xlfn.XLOOKUP($A12,'PY1 Data(H)'!$A$1:$A$233,'PY1 Data(H)'!$A$1:$CZ$233))</f>
        <v>12197397</v>
      </c>
      <c r="BK12" s="173" cm="1">
        <f t="array" ref="BK12">_xlfn.XLOOKUP(BK$1,'PY1 Data(H)'!$A$1:$CZ$1,_xlfn.XLOOKUP($A12,'PY1 Data(H)'!$A$1:$A$233,'PY1 Data(H)'!$A$1:$CZ$233))</f>
        <v>0</v>
      </c>
      <c r="BL12" s="173" cm="1">
        <f t="array" ref="BL12">_xlfn.XLOOKUP(BL$1,'PY1 Data(H)'!$A$1:$CZ$1,_xlfn.XLOOKUP($A12,'PY1 Data(H)'!$A$1:$A$233,'PY1 Data(H)'!$A$1:$CZ$233))</f>
        <v>0</v>
      </c>
      <c r="BM12" s="173" cm="1">
        <f t="array" ref="BM12">_xlfn.XLOOKUP(BM$1,'PY1 Data(H)'!$A$1:$CZ$1,_xlfn.XLOOKUP($A12,'PY1 Data(H)'!$A$1:$A$233,'PY1 Data(H)'!$A$1:$CZ$233))</f>
        <v>0</v>
      </c>
      <c r="BN12" s="173" cm="1">
        <f t="array" ref="BN12">_xlfn.XLOOKUP(BN$1,'PY1 Data(H)'!$A$1:$CZ$1,_xlfn.XLOOKUP($A12,'PY1 Data(H)'!$A$1:$A$233,'PY1 Data(H)'!$A$1:$CZ$233))</f>
        <v>6020089</v>
      </c>
      <c r="BO12" s="173" cm="1">
        <f t="array" ref="BO12">_xlfn.XLOOKUP(BO$1,'PY1 Data(H)'!$A$1:$CZ$1,_xlfn.XLOOKUP($A12,'PY1 Data(H)'!$A$1:$A$233,'PY1 Data(H)'!$A$1:$CZ$233))</f>
        <v>14784220</v>
      </c>
      <c r="BP12" s="173" cm="1">
        <f t="array" ref="BP12">_xlfn.XLOOKUP(BP$1,'PY1 Data(H)'!$A$1:$CZ$1,_xlfn.XLOOKUP($A12,'PY1 Data(H)'!$A$1:$A$233,'PY1 Data(H)'!$A$1:$CZ$233))</f>
        <v>0</v>
      </c>
      <c r="BQ12" s="173" cm="1">
        <f t="array" ref="BQ12">_xlfn.XLOOKUP(BQ$1,'PY1 Data(H)'!$A$1:$CZ$1,_xlfn.XLOOKUP($A12,'PY1 Data(H)'!$A$1:$A$233,'PY1 Data(H)'!$A$1:$CZ$233))</f>
        <v>0</v>
      </c>
      <c r="BR12" s="173" cm="1">
        <f t="array" ref="BR12">_xlfn.XLOOKUP(BR$1,'PY1 Data(H)'!$A$1:$CZ$1,_xlfn.XLOOKUP($A12,'PY1 Data(H)'!$A$1:$A$233,'PY1 Data(H)'!$A$1:$CZ$233))</f>
        <v>441662</v>
      </c>
      <c r="BS12" s="173" cm="1">
        <f t="array" ref="BS12">_xlfn.XLOOKUP(BS$1,'PY1 Data(H)'!$A$1:$CZ$1,_xlfn.XLOOKUP($A12,'PY1 Data(H)'!$A$1:$A$233,'PY1 Data(H)'!$A$1:$CZ$233))</f>
        <v>0</v>
      </c>
      <c r="BT12" s="173" cm="1">
        <f t="array" ref="BT12">_xlfn.XLOOKUP(BT$1,'PY1 Data(H)'!$A$1:$CZ$1,_xlfn.XLOOKUP($A12,'PY1 Data(H)'!$A$1:$A$233,'PY1 Data(H)'!$A$1:$CZ$233))</f>
        <v>0</v>
      </c>
      <c r="BU12" s="173" cm="1">
        <f t="array" ref="BU12">_xlfn.XLOOKUP(BU$1,'PY1 Data(H)'!$A$1:$CZ$1,_xlfn.XLOOKUP($A12,'PY1 Data(H)'!$A$1:$A$233,'PY1 Data(H)'!$A$1:$CZ$233))</f>
        <v>0</v>
      </c>
      <c r="BV12" s="173" cm="1">
        <f t="array" ref="BV12">_xlfn.XLOOKUP(BV$1,'PY1 Data(H)'!$A$1:$CZ$1,_xlfn.XLOOKUP($A12,'PY1 Data(H)'!$A$1:$A$233,'PY1 Data(H)'!$A$1:$CZ$233))</f>
        <v>0</v>
      </c>
      <c r="BW12" s="173" cm="1">
        <f t="array" ref="BW12">_xlfn.XLOOKUP(BW$1,'PY1 Data(H)'!$A$1:$CZ$1,_xlfn.XLOOKUP($A12,'PY1 Data(H)'!$A$1:$A$233,'PY1 Data(H)'!$A$1:$CZ$233))</f>
        <v>0</v>
      </c>
      <c r="BX12" s="173" cm="1">
        <f t="array" ref="BX12">_xlfn.XLOOKUP(BX$1,'PY1 Data(H)'!$A$1:$CZ$1,_xlfn.XLOOKUP($A12,'PY1 Data(H)'!$A$1:$A$233,'PY1 Data(H)'!$A$1:$CZ$233))</f>
        <v>0</v>
      </c>
      <c r="BY12" s="173" cm="1">
        <f t="array" ref="BY12">_xlfn.XLOOKUP(BY$1,'PY1 Data(H)'!$A$1:$CZ$1,_xlfn.XLOOKUP($A12,'PY1 Data(H)'!$A$1:$A$233,'PY1 Data(H)'!$A$1:$CZ$233))</f>
        <v>0</v>
      </c>
      <c r="BZ12" s="173" cm="1">
        <f t="array" ref="BZ12">_xlfn.XLOOKUP(BZ$1,'PY1 Data(H)'!$A$1:$CZ$1,_xlfn.XLOOKUP($A12,'PY1 Data(H)'!$A$1:$A$233,'PY1 Data(H)'!$A$1:$CZ$233))</f>
        <v>65851</v>
      </c>
      <c r="CA12" s="173" cm="1">
        <f t="array" ref="CA12">_xlfn.XLOOKUP(CA$1,'PY1 Data(H)'!$A$1:$CZ$1,_xlfn.XLOOKUP($A12,'PY1 Data(H)'!$A$1:$A$233,'PY1 Data(H)'!$A$1:$CZ$233))</f>
        <v>5143813</v>
      </c>
      <c r="CB12" s="173" cm="1">
        <f t="array" ref="CB12">_xlfn.XLOOKUP(CB$1,'PY1 Data(H)'!$A$1:$CZ$1,_xlfn.XLOOKUP($A12,'PY1 Data(H)'!$A$1:$A$233,'PY1 Data(H)'!$A$1:$CZ$233))</f>
        <v>0</v>
      </c>
      <c r="CC12" s="173" cm="1">
        <f t="array" ref="CC12">_xlfn.XLOOKUP(CC$1,'PY1 Data(H)'!$A$1:$CZ$1,_xlfn.XLOOKUP($A12,'PY1 Data(H)'!$A$1:$A$233,'PY1 Data(H)'!$A$1:$CZ$233))</f>
        <v>0</v>
      </c>
      <c r="CD12" s="173" cm="1">
        <f t="array" ref="CD12">_xlfn.XLOOKUP(CD$1,'PY1 Data(H)'!$A$1:$CZ$1,_xlfn.XLOOKUP($A12,'PY1 Data(H)'!$A$1:$A$233,'PY1 Data(H)'!$A$1:$CZ$233))</f>
        <v>0</v>
      </c>
      <c r="CE12" s="173" cm="1">
        <f t="array" ref="CE12">_xlfn.XLOOKUP(CE$1,'PY1 Data(H)'!$A$1:$CZ$1,_xlfn.XLOOKUP($A12,'PY1 Data(H)'!$A$1:$A$233,'PY1 Data(H)'!$A$1:$CZ$233))</f>
        <v>146335</v>
      </c>
      <c r="CF12" s="173" cm="1">
        <f t="array" ref="CF12">_xlfn.XLOOKUP(CF$1,'PY1 Data(H)'!$A$1:$CZ$1,_xlfn.XLOOKUP($A12,'PY1 Data(H)'!$A$1:$A$233,'PY1 Data(H)'!$A$1:$CZ$233))</f>
        <v>4913951</v>
      </c>
      <c r="CG12" s="173" cm="1">
        <f t="array" ref="CG12">_xlfn.XLOOKUP(CG$1,'PY1 Data(H)'!$A$1:$CZ$1,_xlfn.XLOOKUP($A12,'PY1 Data(H)'!$A$1:$A$233,'PY1 Data(H)'!$A$1:$CZ$233))</f>
        <v>0</v>
      </c>
      <c r="CH12" s="173" cm="1">
        <f t="array" ref="CH12">_xlfn.XLOOKUP(CH$1,'PY1 Data(H)'!$A$1:$CZ$1,_xlfn.XLOOKUP($A12,'PY1 Data(H)'!$A$1:$A$233,'PY1 Data(H)'!$A$1:$CZ$233))</f>
        <v>6576479</v>
      </c>
      <c r="CI12" s="173" cm="1">
        <f t="array" ref="CI12">_xlfn.XLOOKUP(CI$1,'PY1 Data(H)'!$A$1:$CZ$1,_xlfn.XLOOKUP($A12,'PY1 Data(H)'!$A$1:$A$233,'PY1 Data(H)'!$A$1:$CZ$233))</f>
        <v>0</v>
      </c>
      <c r="CJ12" s="173" cm="1">
        <f t="array" ref="CJ12">_xlfn.XLOOKUP(CJ$1,'PY1 Data(H)'!$A$1:$CZ$1,_xlfn.XLOOKUP($A12,'PY1 Data(H)'!$A$1:$A$233,'PY1 Data(H)'!$A$1:$CZ$233))</f>
        <v>50733</v>
      </c>
      <c r="CK12" s="173" cm="1">
        <f t="array" ref="CK12">_xlfn.XLOOKUP(CK$1,'PY1 Data(H)'!$A$1:$CZ$1,_xlfn.XLOOKUP($A12,'PY1 Data(H)'!$A$1:$A$233,'PY1 Data(H)'!$A$1:$CZ$233))</f>
        <v>16012396</v>
      </c>
      <c r="CL12" s="173" cm="1">
        <f t="array" ref="CL12">_xlfn.XLOOKUP(CL$1,'PY1 Data(H)'!$A$1:$CZ$1,_xlfn.XLOOKUP($A12,'PY1 Data(H)'!$A$1:$A$233,'PY1 Data(H)'!$A$1:$CZ$233))</f>
        <v>0</v>
      </c>
      <c r="CM12" s="173" cm="1">
        <f t="array" ref="CM12">_xlfn.XLOOKUP(CM$1,'PY1 Data(H)'!$A$1:$CZ$1,_xlfn.XLOOKUP($A12,'PY1 Data(H)'!$A$1:$A$233,'PY1 Data(H)'!$A$1:$CZ$233))</f>
        <v>0</v>
      </c>
      <c r="CN12" s="173" cm="1">
        <f t="array" ref="CN12">_xlfn.XLOOKUP(CN$1,'PY1 Data(H)'!$A$1:$CZ$1,_xlfn.XLOOKUP($A12,'PY1 Data(H)'!$A$1:$A$233,'PY1 Data(H)'!$A$1:$CZ$233))</f>
        <v>259638</v>
      </c>
      <c r="CO12" s="173" cm="1">
        <f t="array" ref="CO12">_xlfn.XLOOKUP(CO$1,'PY1 Data(H)'!$A$1:$CZ$1,_xlfn.XLOOKUP($A12,'PY1 Data(H)'!$A$1:$A$233,'PY1 Data(H)'!$A$1:$CZ$233))</f>
        <v>572452</v>
      </c>
      <c r="CP12" s="173" cm="1">
        <f t="array" ref="CP12">_xlfn.XLOOKUP(CP$1,'PY1 Data(H)'!$A$1:$CZ$1,_xlfn.XLOOKUP($A12,'PY1 Data(H)'!$A$1:$A$233,'PY1 Data(H)'!$A$1:$CZ$233))</f>
        <v>0</v>
      </c>
      <c r="CQ12" s="173" cm="1">
        <f t="array" ref="CQ12">_xlfn.XLOOKUP(CQ$1,'PY1 Data(H)'!$A$1:$CZ$1,_xlfn.XLOOKUP($A12,'PY1 Data(H)'!$A$1:$A$233,'PY1 Data(H)'!$A$1:$CZ$233))</f>
        <v>204808662</v>
      </c>
      <c r="CR12" s="173" cm="1">
        <f t="array" ref="CR12">_xlfn.XLOOKUP(CR$1,'PY1 Data(H)'!$A$1:$CZ$1,_xlfn.XLOOKUP($A12,'PY1 Data(H)'!$A$1:$A$233,'PY1 Data(H)'!$A$1:$CZ$233))</f>
        <v>68704</v>
      </c>
      <c r="CS12" s="173" cm="1">
        <f t="array" ref="CS12">_xlfn.XLOOKUP(CS$1,'PY1 Data(H)'!$A$1:$CZ$1,_xlfn.XLOOKUP($A12,'PY1 Data(H)'!$A$1:$A$233,'PY1 Data(H)'!$A$1:$CZ$233))</f>
        <v>0</v>
      </c>
      <c r="CT12" s="173" cm="1">
        <f t="array" ref="CT12">_xlfn.XLOOKUP(CT$1,'PY1 Data(H)'!$A$1:$CZ$1,_xlfn.XLOOKUP($A12,'PY1 Data(H)'!$A$1:$A$233,'PY1 Data(H)'!$A$1:$CZ$233))</f>
        <v>173743</v>
      </c>
      <c r="CU12" s="173" cm="1">
        <f t="array" ref="CU12">_xlfn.XLOOKUP(CU$1,'PY1 Data(H)'!$A$1:$CZ$1,_xlfn.XLOOKUP($A12,'PY1 Data(H)'!$A$1:$A$233,'PY1 Data(H)'!$A$1:$CZ$233))</f>
        <v>0</v>
      </c>
      <c r="CV12" s="173" cm="1">
        <f t="array" ref="CV12">_xlfn.XLOOKUP(CV$1,'PY1 Data(H)'!$A$1:$CZ$1,_xlfn.XLOOKUP($A12,'PY1 Data(H)'!$A$1:$A$233,'PY1 Data(H)'!$A$1:$CZ$233))</f>
        <v>0</v>
      </c>
      <c r="CW12" s="173" cm="1">
        <f t="array" ref="CW12">_xlfn.XLOOKUP(CW$1,'PY1 Data(H)'!$A$1:$CZ$1,_xlfn.XLOOKUP($A12,'PY1 Data(H)'!$A$1:$A$233,'PY1 Data(H)'!$A$1:$CZ$233))</f>
        <v>0</v>
      </c>
      <c r="CX12" s="173" cm="1">
        <f t="array" ref="CX12">_xlfn.XLOOKUP(CX$1,'PY1 Data(H)'!$A$1:$CZ$1,_xlfn.XLOOKUP($A12,'PY1 Data(H)'!$A$1:$A$233,'PY1 Data(H)'!$A$1:$CZ$233))</f>
        <v>0</v>
      </c>
      <c r="CY12" s="173" cm="1">
        <f t="array" ref="CY12">_xlfn.XLOOKUP(CY$1,'PY1 Data(H)'!$A$1:$CZ$1,_xlfn.XLOOKUP($A12,'PY1 Data(H)'!$A$1:$A$233,'PY1 Data(H)'!$A$1:$CZ$233))</f>
        <v>8612710</v>
      </c>
    </row>
    <row r="13" spans="1:103" x14ac:dyDescent="0.3">
      <c r="A13">
        <v>631</v>
      </c>
      <c r="D13" s="173" cm="1">
        <f t="array" ref="D13">_xlfn.XLOOKUP(D$1,'PY1 Data(H)'!$A$1:$CZ$1,_xlfn.XLOOKUP($A13,'PY1 Data(H)'!$A$1:$A$233,'PY1 Data(H)'!$A$1:$CZ$233))</f>
        <v>0</v>
      </c>
      <c r="E13" s="173" cm="1">
        <f t="array" ref="E13">_xlfn.XLOOKUP(E$1,'PY1 Data(H)'!$A$1:$CZ$1,_xlfn.XLOOKUP($A13,'PY1 Data(H)'!$A$1:$A$233,'PY1 Data(H)'!$A$1:$CZ$233))</f>
        <v>0</v>
      </c>
      <c r="F13" s="173" cm="1">
        <f t="array" ref="F13">_xlfn.XLOOKUP(F$1,'PY1 Data(H)'!$A$1:$CZ$1,_xlfn.XLOOKUP($A13,'PY1 Data(H)'!$A$1:$A$233,'PY1 Data(H)'!$A$1:$CZ$233))</f>
        <v>0</v>
      </c>
      <c r="G13" s="173" cm="1">
        <f t="array" ref="G13">_xlfn.XLOOKUP(G$1,'PY1 Data(H)'!$A$1:$CZ$1,_xlfn.XLOOKUP($A13,'PY1 Data(H)'!$A$1:$A$233,'PY1 Data(H)'!$A$1:$CZ$233))</f>
        <v>0</v>
      </c>
      <c r="H13" s="173" cm="1">
        <f t="array" ref="H13">_xlfn.XLOOKUP(H$1,'PY1 Data(H)'!$A$1:$CZ$1,_xlfn.XLOOKUP($A13,'PY1 Data(H)'!$A$1:$A$233,'PY1 Data(H)'!$A$1:$CZ$233))</f>
        <v>0</v>
      </c>
      <c r="I13" s="173" cm="1">
        <f t="array" ref="I13">_xlfn.XLOOKUP(I$1,'PY1 Data(H)'!$A$1:$CZ$1,_xlfn.XLOOKUP($A13,'PY1 Data(H)'!$A$1:$A$233,'PY1 Data(H)'!$A$1:$CZ$233))</f>
        <v>0</v>
      </c>
      <c r="J13" s="173" cm="1">
        <f t="array" ref="J13">_xlfn.XLOOKUP(J$1,'PY1 Data(H)'!$A$1:$CZ$1,_xlfn.XLOOKUP($A13,'PY1 Data(H)'!$A$1:$A$233,'PY1 Data(H)'!$A$1:$CZ$233))</f>
        <v>0</v>
      </c>
      <c r="K13" s="173" cm="1">
        <f t="array" ref="K13">_xlfn.XLOOKUP(K$1,'PY1 Data(H)'!$A$1:$CZ$1,_xlfn.XLOOKUP($A13,'PY1 Data(H)'!$A$1:$A$233,'PY1 Data(H)'!$A$1:$CZ$233))</f>
        <v>0</v>
      </c>
      <c r="L13" s="173" cm="1">
        <f t="array" ref="L13">_xlfn.XLOOKUP(L$1,'PY1 Data(H)'!$A$1:$CZ$1,_xlfn.XLOOKUP($A13,'PY1 Data(H)'!$A$1:$A$233,'PY1 Data(H)'!$A$1:$CZ$233))</f>
        <v>0</v>
      </c>
      <c r="M13" s="173" cm="1">
        <f t="array" ref="M13">_xlfn.XLOOKUP(M$1,'PY1 Data(H)'!$A$1:$CZ$1,_xlfn.XLOOKUP($A13,'PY1 Data(H)'!$A$1:$A$233,'PY1 Data(H)'!$A$1:$CZ$233))</f>
        <v>0</v>
      </c>
      <c r="N13" s="173" cm="1">
        <f t="array" ref="N13">_xlfn.XLOOKUP(N$1,'PY1 Data(H)'!$A$1:$CZ$1,_xlfn.XLOOKUP($A13,'PY1 Data(H)'!$A$1:$A$233,'PY1 Data(H)'!$A$1:$CZ$233))</f>
        <v>0</v>
      </c>
      <c r="O13" s="173" cm="1">
        <f t="array" ref="O13">_xlfn.XLOOKUP(O$1,'PY1 Data(H)'!$A$1:$CZ$1,_xlfn.XLOOKUP($A13,'PY1 Data(H)'!$A$1:$A$233,'PY1 Data(H)'!$A$1:$CZ$233))</f>
        <v>0</v>
      </c>
      <c r="P13" s="173" cm="1">
        <f t="array" ref="P13">_xlfn.XLOOKUP(P$1,'PY1 Data(H)'!$A$1:$CZ$1,_xlfn.XLOOKUP($A13,'PY1 Data(H)'!$A$1:$A$233,'PY1 Data(H)'!$A$1:$CZ$233))</f>
        <v>0</v>
      </c>
      <c r="Q13" s="173" cm="1">
        <f t="array" ref="Q13">_xlfn.XLOOKUP(Q$1,'PY1 Data(H)'!$A$1:$CZ$1,_xlfn.XLOOKUP($A13,'PY1 Data(H)'!$A$1:$A$233,'PY1 Data(H)'!$A$1:$CZ$233))</f>
        <v>0</v>
      </c>
      <c r="R13" s="173" cm="1">
        <f t="array" ref="R13">_xlfn.XLOOKUP(R$1,'PY1 Data(H)'!$A$1:$CZ$1,_xlfn.XLOOKUP($A13,'PY1 Data(H)'!$A$1:$A$233,'PY1 Data(H)'!$A$1:$CZ$233))</f>
        <v>0</v>
      </c>
      <c r="S13" s="173" cm="1">
        <f t="array" ref="S13">_xlfn.XLOOKUP(S$1,'PY1 Data(H)'!$A$1:$CZ$1,_xlfn.XLOOKUP($A13,'PY1 Data(H)'!$A$1:$A$233,'PY1 Data(H)'!$A$1:$CZ$233))</f>
        <v>0</v>
      </c>
      <c r="T13" s="173" cm="1">
        <f t="array" ref="T13">_xlfn.XLOOKUP(T$1,'PY1 Data(H)'!$A$1:$CZ$1,_xlfn.XLOOKUP($A13,'PY1 Data(H)'!$A$1:$A$233,'PY1 Data(H)'!$A$1:$CZ$233))</f>
        <v>0</v>
      </c>
      <c r="U13" s="173" cm="1">
        <f t="array" ref="U13">_xlfn.XLOOKUP(U$1,'PY1 Data(H)'!$A$1:$CZ$1,_xlfn.XLOOKUP($A13,'PY1 Data(H)'!$A$1:$A$233,'PY1 Data(H)'!$A$1:$CZ$233))</f>
        <v>0</v>
      </c>
      <c r="V13" s="173" cm="1">
        <f t="array" ref="V13">_xlfn.XLOOKUP(V$1,'PY1 Data(H)'!$A$1:$CZ$1,_xlfn.XLOOKUP($A13,'PY1 Data(H)'!$A$1:$A$233,'PY1 Data(H)'!$A$1:$CZ$233))</f>
        <v>0</v>
      </c>
      <c r="W13" s="173" cm="1">
        <f t="array" ref="W13">_xlfn.XLOOKUP(W$1,'PY1 Data(H)'!$A$1:$CZ$1,_xlfn.XLOOKUP($A13,'PY1 Data(H)'!$A$1:$A$233,'PY1 Data(H)'!$A$1:$CZ$233))</f>
        <v>0</v>
      </c>
      <c r="X13" s="173" cm="1">
        <f t="array" ref="X13">_xlfn.XLOOKUP(X$1,'PY1 Data(H)'!$A$1:$CZ$1,_xlfn.XLOOKUP($A13,'PY1 Data(H)'!$A$1:$A$233,'PY1 Data(H)'!$A$1:$CZ$233))</f>
        <v>0</v>
      </c>
      <c r="Y13" s="173" cm="1">
        <f t="array" ref="Y13">_xlfn.XLOOKUP(Y$1,'PY1 Data(H)'!$A$1:$CZ$1,_xlfn.XLOOKUP($A13,'PY1 Data(H)'!$A$1:$A$233,'PY1 Data(H)'!$A$1:$CZ$233))</f>
        <v>0</v>
      </c>
      <c r="Z13" s="173" cm="1">
        <f t="array" ref="Z13">_xlfn.XLOOKUP(Z$1,'PY1 Data(H)'!$A$1:$CZ$1,_xlfn.XLOOKUP($A13,'PY1 Data(H)'!$A$1:$A$233,'PY1 Data(H)'!$A$1:$CZ$233))</f>
        <v>0</v>
      </c>
      <c r="AA13" s="173" cm="1">
        <f t="array" ref="AA13">_xlfn.XLOOKUP(AA$1,'PY1 Data(H)'!$A$1:$CZ$1,_xlfn.XLOOKUP($A13,'PY1 Data(H)'!$A$1:$A$233,'PY1 Data(H)'!$A$1:$CZ$233))</f>
        <v>0</v>
      </c>
      <c r="AB13" s="173" cm="1">
        <f t="array" ref="AB13">_xlfn.XLOOKUP(AB$1,'PY1 Data(H)'!$A$1:$CZ$1,_xlfn.XLOOKUP($A13,'PY1 Data(H)'!$A$1:$A$233,'PY1 Data(H)'!$A$1:$CZ$233))</f>
        <v>0</v>
      </c>
      <c r="AC13" s="173" cm="1">
        <f t="array" ref="AC13">_xlfn.XLOOKUP(AC$1,'PY1 Data(H)'!$A$1:$CZ$1,_xlfn.XLOOKUP($A13,'PY1 Data(H)'!$A$1:$A$233,'PY1 Data(H)'!$A$1:$CZ$233))</f>
        <v>0</v>
      </c>
      <c r="AD13" s="173" cm="1">
        <f t="array" ref="AD13">_xlfn.XLOOKUP(AD$1,'PY1 Data(H)'!$A$1:$CZ$1,_xlfn.XLOOKUP($A13,'PY1 Data(H)'!$A$1:$A$233,'PY1 Data(H)'!$A$1:$CZ$233))</f>
        <v>0</v>
      </c>
      <c r="AE13" s="173" cm="1">
        <f t="array" ref="AE13">_xlfn.XLOOKUP(AE$1,'PY1 Data(H)'!$A$1:$CZ$1,_xlfn.XLOOKUP($A13,'PY1 Data(H)'!$A$1:$A$233,'PY1 Data(H)'!$A$1:$CZ$233))</f>
        <v>0</v>
      </c>
      <c r="AF13" s="173" cm="1">
        <f t="array" ref="AF13">_xlfn.XLOOKUP(AF$1,'PY1 Data(H)'!$A$1:$CZ$1,_xlfn.XLOOKUP($A13,'PY1 Data(H)'!$A$1:$A$233,'PY1 Data(H)'!$A$1:$CZ$233))</f>
        <v>0</v>
      </c>
      <c r="AG13" s="173" cm="1">
        <f t="array" ref="AG13">_xlfn.XLOOKUP(AG$1,'PY1 Data(H)'!$A$1:$CZ$1,_xlfn.XLOOKUP($A13,'PY1 Data(H)'!$A$1:$A$233,'PY1 Data(H)'!$A$1:$CZ$233))</f>
        <v>0</v>
      </c>
      <c r="AH13" s="173" cm="1">
        <f t="array" ref="AH13">_xlfn.XLOOKUP(AH$1,'PY1 Data(H)'!$A$1:$CZ$1,_xlfn.XLOOKUP($A13,'PY1 Data(H)'!$A$1:$A$233,'PY1 Data(H)'!$A$1:$CZ$233))</f>
        <v>0</v>
      </c>
      <c r="AI13" s="173" cm="1">
        <f t="array" ref="AI13">_xlfn.XLOOKUP(AI$1,'PY1 Data(H)'!$A$1:$CZ$1,_xlfn.XLOOKUP($A13,'PY1 Data(H)'!$A$1:$A$233,'PY1 Data(H)'!$A$1:$CZ$233))</f>
        <v>0</v>
      </c>
      <c r="AJ13" s="173" cm="1">
        <f t="array" ref="AJ13">_xlfn.XLOOKUP(AJ$1,'PY1 Data(H)'!$A$1:$CZ$1,_xlfn.XLOOKUP($A13,'PY1 Data(H)'!$A$1:$A$233,'PY1 Data(H)'!$A$1:$CZ$233))</f>
        <v>0</v>
      </c>
      <c r="AK13" s="173" cm="1">
        <f t="array" ref="AK13">_xlfn.XLOOKUP(AK$1,'PY1 Data(H)'!$A$1:$CZ$1,_xlfn.XLOOKUP($A13,'PY1 Data(H)'!$A$1:$A$233,'PY1 Data(H)'!$A$1:$CZ$233))</f>
        <v>0</v>
      </c>
      <c r="AL13" s="173" cm="1">
        <f t="array" ref="AL13">_xlfn.XLOOKUP(AL$1,'PY1 Data(H)'!$A$1:$CZ$1,_xlfn.XLOOKUP($A13,'PY1 Data(H)'!$A$1:$A$233,'PY1 Data(H)'!$A$1:$CZ$233))</f>
        <v>0</v>
      </c>
      <c r="AM13" s="173" cm="1">
        <f t="array" ref="AM13">_xlfn.XLOOKUP(AM$1,'PY1 Data(H)'!$A$1:$CZ$1,_xlfn.XLOOKUP($A13,'PY1 Data(H)'!$A$1:$A$233,'PY1 Data(H)'!$A$1:$CZ$233))</f>
        <v>0</v>
      </c>
      <c r="AN13" s="173" cm="1">
        <f t="array" ref="AN13">_xlfn.XLOOKUP(AN$1,'PY1 Data(H)'!$A$1:$CZ$1,_xlfn.XLOOKUP($A13,'PY1 Data(H)'!$A$1:$A$233,'PY1 Data(H)'!$A$1:$CZ$233))</f>
        <v>0</v>
      </c>
      <c r="AO13" s="173" cm="1">
        <f t="array" ref="AO13">_xlfn.XLOOKUP(AO$1,'PY1 Data(H)'!$A$1:$CZ$1,_xlfn.XLOOKUP($A13,'PY1 Data(H)'!$A$1:$A$233,'PY1 Data(H)'!$A$1:$CZ$233))</f>
        <v>0</v>
      </c>
      <c r="AP13" s="173" cm="1">
        <f t="array" ref="AP13">_xlfn.XLOOKUP(AP$1,'PY1 Data(H)'!$A$1:$CZ$1,_xlfn.XLOOKUP($A13,'PY1 Data(H)'!$A$1:$A$233,'PY1 Data(H)'!$A$1:$CZ$233))</f>
        <v>0</v>
      </c>
      <c r="AQ13" s="173" cm="1">
        <f t="array" ref="AQ13">_xlfn.XLOOKUP(AQ$1,'PY1 Data(H)'!$A$1:$CZ$1,_xlfn.XLOOKUP($A13,'PY1 Data(H)'!$A$1:$A$233,'PY1 Data(H)'!$A$1:$CZ$233))</f>
        <v>0</v>
      </c>
      <c r="AR13" s="173" cm="1">
        <f t="array" ref="AR13">_xlfn.XLOOKUP(AR$1,'PY1 Data(H)'!$A$1:$CZ$1,_xlfn.XLOOKUP($A13,'PY1 Data(H)'!$A$1:$A$233,'PY1 Data(H)'!$A$1:$CZ$233))</f>
        <v>0</v>
      </c>
      <c r="AS13" s="173" cm="1">
        <f t="array" ref="AS13">_xlfn.XLOOKUP(AS$1,'PY1 Data(H)'!$A$1:$CZ$1,_xlfn.XLOOKUP($A13,'PY1 Data(H)'!$A$1:$A$233,'PY1 Data(H)'!$A$1:$CZ$233))</f>
        <v>0</v>
      </c>
      <c r="AT13" s="173" cm="1">
        <f t="array" ref="AT13">_xlfn.XLOOKUP(AT$1,'PY1 Data(H)'!$A$1:$CZ$1,_xlfn.XLOOKUP($A13,'PY1 Data(H)'!$A$1:$A$233,'PY1 Data(H)'!$A$1:$CZ$233))</f>
        <v>0</v>
      </c>
      <c r="AU13" s="173" cm="1">
        <f t="array" ref="AU13">_xlfn.XLOOKUP(AU$1,'PY1 Data(H)'!$A$1:$CZ$1,_xlfn.XLOOKUP($A13,'PY1 Data(H)'!$A$1:$A$233,'PY1 Data(H)'!$A$1:$CZ$233))</f>
        <v>0</v>
      </c>
      <c r="AV13" s="173" cm="1">
        <f t="array" ref="AV13">_xlfn.XLOOKUP(AV$1,'PY1 Data(H)'!$A$1:$CZ$1,_xlfn.XLOOKUP($A13,'PY1 Data(H)'!$A$1:$A$233,'PY1 Data(H)'!$A$1:$CZ$233))</f>
        <v>0</v>
      </c>
      <c r="AW13" s="173" cm="1">
        <f t="array" ref="AW13">_xlfn.XLOOKUP(AW$1,'PY1 Data(H)'!$A$1:$CZ$1,_xlfn.XLOOKUP($A13,'PY1 Data(H)'!$A$1:$A$233,'PY1 Data(H)'!$A$1:$CZ$233))</f>
        <v>0</v>
      </c>
      <c r="AX13" s="173" cm="1">
        <f t="array" ref="AX13">_xlfn.XLOOKUP(AX$1,'PY1 Data(H)'!$A$1:$CZ$1,_xlfn.XLOOKUP($A13,'PY1 Data(H)'!$A$1:$A$233,'PY1 Data(H)'!$A$1:$CZ$233))</f>
        <v>0</v>
      </c>
      <c r="AY13" s="173" cm="1">
        <f t="array" ref="AY13">_xlfn.XLOOKUP(AY$1,'PY1 Data(H)'!$A$1:$CZ$1,_xlfn.XLOOKUP($A13,'PY1 Data(H)'!$A$1:$A$233,'PY1 Data(H)'!$A$1:$CZ$233))</f>
        <v>0</v>
      </c>
      <c r="AZ13" s="173" cm="1">
        <f t="array" ref="AZ13">_xlfn.XLOOKUP(AZ$1,'PY1 Data(H)'!$A$1:$CZ$1,_xlfn.XLOOKUP($A13,'PY1 Data(H)'!$A$1:$A$233,'PY1 Data(H)'!$A$1:$CZ$233))</f>
        <v>0</v>
      </c>
      <c r="BA13" s="173" cm="1">
        <f t="array" ref="BA13">_xlfn.XLOOKUP(BA$1,'PY1 Data(H)'!$A$1:$CZ$1,_xlfn.XLOOKUP($A13,'PY1 Data(H)'!$A$1:$A$233,'PY1 Data(H)'!$A$1:$CZ$233))</f>
        <v>0</v>
      </c>
      <c r="BB13" s="173" cm="1">
        <f t="array" ref="BB13">_xlfn.XLOOKUP(BB$1,'PY1 Data(H)'!$A$1:$CZ$1,_xlfn.XLOOKUP($A13,'PY1 Data(H)'!$A$1:$A$233,'PY1 Data(H)'!$A$1:$CZ$233))</f>
        <v>0</v>
      </c>
      <c r="BC13" s="173" cm="1">
        <f t="array" ref="BC13">_xlfn.XLOOKUP(BC$1,'PY1 Data(H)'!$A$1:$CZ$1,_xlfn.XLOOKUP($A13,'PY1 Data(H)'!$A$1:$A$233,'PY1 Data(H)'!$A$1:$CZ$233))</f>
        <v>0</v>
      </c>
      <c r="BD13" s="173" cm="1">
        <f t="array" ref="BD13">_xlfn.XLOOKUP(BD$1,'PY1 Data(H)'!$A$1:$CZ$1,_xlfn.XLOOKUP($A13,'PY1 Data(H)'!$A$1:$A$233,'PY1 Data(H)'!$A$1:$CZ$233))</f>
        <v>0</v>
      </c>
      <c r="BE13" s="173" cm="1">
        <f t="array" ref="BE13">_xlfn.XLOOKUP(BE$1,'PY1 Data(H)'!$A$1:$CZ$1,_xlfn.XLOOKUP($A13,'PY1 Data(H)'!$A$1:$A$233,'PY1 Data(H)'!$A$1:$CZ$233))</f>
        <v>0</v>
      </c>
      <c r="BF13" s="173" cm="1">
        <f t="array" ref="BF13">_xlfn.XLOOKUP(BF$1,'PY1 Data(H)'!$A$1:$CZ$1,_xlfn.XLOOKUP($A13,'PY1 Data(H)'!$A$1:$A$233,'PY1 Data(H)'!$A$1:$CZ$233))</f>
        <v>0</v>
      </c>
      <c r="BG13" s="173" cm="1">
        <f t="array" ref="BG13">_xlfn.XLOOKUP(BG$1,'PY1 Data(H)'!$A$1:$CZ$1,_xlfn.XLOOKUP($A13,'PY1 Data(H)'!$A$1:$A$233,'PY1 Data(H)'!$A$1:$CZ$233))</f>
        <v>0</v>
      </c>
      <c r="BH13" s="173" cm="1">
        <f t="array" ref="BH13">_xlfn.XLOOKUP(BH$1,'PY1 Data(H)'!$A$1:$CZ$1,_xlfn.XLOOKUP($A13,'PY1 Data(H)'!$A$1:$A$233,'PY1 Data(H)'!$A$1:$CZ$233))</f>
        <v>0</v>
      </c>
      <c r="BI13" s="173" cm="1">
        <f t="array" ref="BI13">_xlfn.XLOOKUP(BI$1,'PY1 Data(H)'!$A$1:$CZ$1,_xlfn.XLOOKUP($A13,'PY1 Data(H)'!$A$1:$A$233,'PY1 Data(H)'!$A$1:$CZ$233))</f>
        <v>0</v>
      </c>
      <c r="BJ13" s="173" cm="1">
        <f t="array" ref="BJ13">_xlfn.XLOOKUP(BJ$1,'PY1 Data(H)'!$A$1:$CZ$1,_xlfn.XLOOKUP($A13,'PY1 Data(H)'!$A$1:$A$233,'PY1 Data(H)'!$A$1:$CZ$233))</f>
        <v>0</v>
      </c>
      <c r="BK13" s="173" cm="1">
        <f t="array" ref="BK13">_xlfn.XLOOKUP(BK$1,'PY1 Data(H)'!$A$1:$CZ$1,_xlfn.XLOOKUP($A13,'PY1 Data(H)'!$A$1:$A$233,'PY1 Data(H)'!$A$1:$CZ$233))</f>
        <v>0</v>
      </c>
      <c r="BL13" s="173" cm="1">
        <f t="array" ref="BL13">_xlfn.XLOOKUP(BL$1,'PY1 Data(H)'!$A$1:$CZ$1,_xlfn.XLOOKUP($A13,'PY1 Data(H)'!$A$1:$A$233,'PY1 Data(H)'!$A$1:$CZ$233))</f>
        <v>0</v>
      </c>
      <c r="BM13" s="173" cm="1">
        <f t="array" ref="BM13">_xlfn.XLOOKUP(BM$1,'PY1 Data(H)'!$A$1:$CZ$1,_xlfn.XLOOKUP($A13,'PY1 Data(H)'!$A$1:$A$233,'PY1 Data(H)'!$A$1:$CZ$233))</f>
        <v>0</v>
      </c>
      <c r="BN13" s="173" cm="1">
        <f t="array" ref="BN13">_xlfn.XLOOKUP(BN$1,'PY1 Data(H)'!$A$1:$CZ$1,_xlfn.XLOOKUP($A13,'PY1 Data(H)'!$A$1:$A$233,'PY1 Data(H)'!$A$1:$CZ$233))</f>
        <v>0</v>
      </c>
      <c r="BO13" s="173" cm="1">
        <f t="array" ref="BO13">_xlfn.XLOOKUP(BO$1,'PY1 Data(H)'!$A$1:$CZ$1,_xlfn.XLOOKUP($A13,'PY1 Data(H)'!$A$1:$A$233,'PY1 Data(H)'!$A$1:$CZ$233))</f>
        <v>0</v>
      </c>
      <c r="BP13" s="173" cm="1">
        <f t="array" ref="BP13">_xlfn.XLOOKUP(BP$1,'PY1 Data(H)'!$A$1:$CZ$1,_xlfn.XLOOKUP($A13,'PY1 Data(H)'!$A$1:$A$233,'PY1 Data(H)'!$A$1:$CZ$233))</f>
        <v>0</v>
      </c>
      <c r="BQ13" s="173" cm="1">
        <f t="array" ref="BQ13">_xlfn.XLOOKUP(BQ$1,'PY1 Data(H)'!$A$1:$CZ$1,_xlfn.XLOOKUP($A13,'PY1 Data(H)'!$A$1:$A$233,'PY1 Data(H)'!$A$1:$CZ$233))</f>
        <v>0</v>
      </c>
      <c r="BR13" s="173" cm="1">
        <f t="array" ref="BR13">_xlfn.XLOOKUP(BR$1,'PY1 Data(H)'!$A$1:$CZ$1,_xlfn.XLOOKUP($A13,'PY1 Data(H)'!$A$1:$A$233,'PY1 Data(H)'!$A$1:$CZ$233))</f>
        <v>0</v>
      </c>
      <c r="BS13" s="173" cm="1">
        <f t="array" ref="BS13">_xlfn.XLOOKUP(BS$1,'PY1 Data(H)'!$A$1:$CZ$1,_xlfn.XLOOKUP($A13,'PY1 Data(H)'!$A$1:$A$233,'PY1 Data(H)'!$A$1:$CZ$233))</f>
        <v>0</v>
      </c>
      <c r="BT13" s="173" cm="1">
        <f t="array" ref="BT13">_xlfn.XLOOKUP(BT$1,'PY1 Data(H)'!$A$1:$CZ$1,_xlfn.XLOOKUP($A13,'PY1 Data(H)'!$A$1:$A$233,'PY1 Data(H)'!$A$1:$CZ$233))</f>
        <v>0</v>
      </c>
      <c r="BU13" s="173" cm="1">
        <f t="array" ref="BU13">_xlfn.XLOOKUP(BU$1,'PY1 Data(H)'!$A$1:$CZ$1,_xlfn.XLOOKUP($A13,'PY1 Data(H)'!$A$1:$A$233,'PY1 Data(H)'!$A$1:$CZ$233))</f>
        <v>0</v>
      </c>
      <c r="BV13" s="173" cm="1">
        <f t="array" ref="BV13">_xlfn.XLOOKUP(BV$1,'PY1 Data(H)'!$A$1:$CZ$1,_xlfn.XLOOKUP($A13,'PY1 Data(H)'!$A$1:$A$233,'PY1 Data(H)'!$A$1:$CZ$233))</f>
        <v>0</v>
      </c>
      <c r="BW13" s="173" cm="1">
        <f t="array" ref="BW13">_xlfn.XLOOKUP(BW$1,'PY1 Data(H)'!$A$1:$CZ$1,_xlfn.XLOOKUP($A13,'PY1 Data(H)'!$A$1:$A$233,'PY1 Data(H)'!$A$1:$CZ$233))</f>
        <v>0</v>
      </c>
      <c r="BX13" s="173" cm="1">
        <f t="array" ref="BX13">_xlfn.XLOOKUP(BX$1,'PY1 Data(H)'!$A$1:$CZ$1,_xlfn.XLOOKUP($A13,'PY1 Data(H)'!$A$1:$A$233,'PY1 Data(H)'!$A$1:$CZ$233))</f>
        <v>0</v>
      </c>
      <c r="BY13" s="173" cm="1">
        <f t="array" ref="BY13">_xlfn.XLOOKUP(BY$1,'PY1 Data(H)'!$A$1:$CZ$1,_xlfn.XLOOKUP($A13,'PY1 Data(H)'!$A$1:$A$233,'PY1 Data(H)'!$A$1:$CZ$233))</f>
        <v>0</v>
      </c>
      <c r="BZ13" s="173" cm="1">
        <f t="array" ref="BZ13">_xlfn.XLOOKUP(BZ$1,'PY1 Data(H)'!$A$1:$CZ$1,_xlfn.XLOOKUP($A13,'PY1 Data(H)'!$A$1:$A$233,'PY1 Data(H)'!$A$1:$CZ$233))</f>
        <v>0</v>
      </c>
      <c r="CA13" s="173" cm="1">
        <f t="array" ref="CA13">_xlfn.XLOOKUP(CA$1,'PY1 Data(H)'!$A$1:$CZ$1,_xlfn.XLOOKUP($A13,'PY1 Data(H)'!$A$1:$A$233,'PY1 Data(H)'!$A$1:$CZ$233))</f>
        <v>0</v>
      </c>
      <c r="CB13" s="173" cm="1">
        <f t="array" ref="CB13">_xlfn.XLOOKUP(CB$1,'PY1 Data(H)'!$A$1:$CZ$1,_xlfn.XLOOKUP($A13,'PY1 Data(H)'!$A$1:$A$233,'PY1 Data(H)'!$A$1:$CZ$233))</f>
        <v>0</v>
      </c>
      <c r="CC13" s="173" cm="1">
        <f t="array" ref="CC13">_xlfn.XLOOKUP(CC$1,'PY1 Data(H)'!$A$1:$CZ$1,_xlfn.XLOOKUP($A13,'PY1 Data(H)'!$A$1:$A$233,'PY1 Data(H)'!$A$1:$CZ$233))</f>
        <v>0</v>
      </c>
      <c r="CD13" s="173" cm="1">
        <f t="array" ref="CD13">_xlfn.XLOOKUP(CD$1,'PY1 Data(H)'!$A$1:$CZ$1,_xlfn.XLOOKUP($A13,'PY1 Data(H)'!$A$1:$A$233,'PY1 Data(H)'!$A$1:$CZ$233))</f>
        <v>0</v>
      </c>
      <c r="CE13" s="173" cm="1">
        <f t="array" ref="CE13">_xlfn.XLOOKUP(CE$1,'PY1 Data(H)'!$A$1:$CZ$1,_xlfn.XLOOKUP($A13,'PY1 Data(H)'!$A$1:$A$233,'PY1 Data(H)'!$A$1:$CZ$233))</f>
        <v>0</v>
      </c>
      <c r="CF13" s="173" cm="1">
        <f t="array" ref="CF13">_xlfn.XLOOKUP(CF$1,'PY1 Data(H)'!$A$1:$CZ$1,_xlfn.XLOOKUP($A13,'PY1 Data(H)'!$A$1:$A$233,'PY1 Data(H)'!$A$1:$CZ$233))</f>
        <v>0</v>
      </c>
      <c r="CG13" s="173" cm="1">
        <f t="array" ref="CG13">_xlfn.XLOOKUP(CG$1,'PY1 Data(H)'!$A$1:$CZ$1,_xlfn.XLOOKUP($A13,'PY1 Data(H)'!$A$1:$A$233,'PY1 Data(H)'!$A$1:$CZ$233))</f>
        <v>0</v>
      </c>
      <c r="CH13" s="173" cm="1">
        <f t="array" ref="CH13">_xlfn.XLOOKUP(CH$1,'PY1 Data(H)'!$A$1:$CZ$1,_xlfn.XLOOKUP($A13,'PY1 Data(H)'!$A$1:$A$233,'PY1 Data(H)'!$A$1:$CZ$233))</f>
        <v>0</v>
      </c>
      <c r="CI13" s="173" cm="1">
        <f t="array" ref="CI13">_xlfn.XLOOKUP(CI$1,'PY1 Data(H)'!$A$1:$CZ$1,_xlfn.XLOOKUP($A13,'PY1 Data(H)'!$A$1:$A$233,'PY1 Data(H)'!$A$1:$CZ$233))</f>
        <v>0</v>
      </c>
      <c r="CJ13" s="173" cm="1">
        <f t="array" ref="CJ13">_xlfn.XLOOKUP(CJ$1,'PY1 Data(H)'!$A$1:$CZ$1,_xlfn.XLOOKUP($A13,'PY1 Data(H)'!$A$1:$A$233,'PY1 Data(H)'!$A$1:$CZ$233))</f>
        <v>0</v>
      </c>
      <c r="CK13" s="173" cm="1">
        <f t="array" ref="CK13">_xlfn.XLOOKUP(CK$1,'PY1 Data(H)'!$A$1:$CZ$1,_xlfn.XLOOKUP($A13,'PY1 Data(H)'!$A$1:$A$233,'PY1 Data(H)'!$A$1:$CZ$233))</f>
        <v>0</v>
      </c>
      <c r="CL13" s="173" cm="1">
        <f t="array" ref="CL13">_xlfn.XLOOKUP(CL$1,'PY1 Data(H)'!$A$1:$CZ$1,_xlfn.XLOOKUP($A13,'PY1 Data(H)'!$A$1:$A$233,'PY1 Data(H)'!$A$1:$CZ$233))</f>
        <v>0</v>
      </c>
      <c r="CM13" s="173" cm="1">
        <f t="array" ref="CM13">_xlfn.XLOOKUP(CM$1,'PY1 Data(H)'!$A$1:$CZ$1,_xlfn.XLOOKUP($A13,'PY1 Data(H)'!$A$1:$A$233,'PY1 Data(H)'!$A$1:$CZ$233))</f>
        <v>0</v>
      </c>
      <c r="CN13" s="173" cm="1">
        <f t="array" ref="CN13">_xlfn.XLOOKUP(CN$1,'PY1 Data(H)'!$A$1:$CZ$1,_xlfn.XLOOKUP($A13,'PY1 Data(H)'!$A$1:$A$233,'PY1 Data(H)'!$A$1:$CZ$233))</f>
        <v>0</v>
      </c>
      <c r="CO13" s="173" cm="1">
        <f t="array" ref="CO13">_xlfn.XLOOKUP(CO$1,'PY1 Data(H)'!$A$1:$CZ$1,_xlfn.XLOOKUP($A13,'PY1 Data(H)'!$A$1:$A$233,'PY1 Data(H)'!$A$1:$CZ$233))</f>
        <v>0</v>
      </c>
      <c r="CP13" s="173" cm="1">
        <f t="array" ref="CP13">_xlfn.XLOOKUP(CP$1,'PY1 Data(H)'!$A$1:$CZ$1,_xlfn.XLOOKUP($A13,'PY1 Data(H)'!$A$1:$A$233,'PY1 Data(H)'!$A$1:$CZ$233))</f>
        <v>0</v>
      </c>
      <c r="CQ13" s="173" cm="1">
        <f t="array" ref="CQ13">_xlfn.XLOOKUP(CQ$1,'PY1 Data(H)'!$A$1:$CZ$1,_xlfn.XLOOKUP($A13,'PY1 Data(H)'!$A$1:$A$233,'PY1 Data(H)'!$A$1:$CZ$233))</f>
        <v>0</v>
      </c>
      <c r="CR13" s="173" cm="1">
        <f t="array" ref="CR13">_xlfn.XLOOKUP(CR$1,'PY1 Data(H)'!$A$1:$CZ$1,_xlfn.XLOOKUP($A13,'PY1 Data(H)'!$A$1:$A$233,'PY1 Data(H)'!$A$1:$CZ$233))</f>
        <v>0</v>
      </c>
      <c r="CS13" s="173" cm="1">
        <f t="array" ref="CS13">_xlfn.XLOOKUP(CS$1,'PY1 Data(H)'!$A$1:$CZ$1,_xlfn.XLOOKUP($A13,'PY1 Data(H)'!$A$1:$A$233,'PY1 Data(H)'!$A$1:$CZ$233))</f>
        <v>0</v>
      </c>
      <c r="CT13" s="173" cm="1">
        <f t="array" ref="CT13">_xlfn.XLOOKUP(CT$1,'PY1 Data(H)'!$A$1:$CZ$1,_xlfn.XLOOKUP($A13,'PY1 Data(H)'!$A$1:$A$233,'PY1 Data(H)'!$A$1:$CZ$233))</f>
        <v>0</v>
      </c>
      <c r="CU13" s="173" cm="1">
        <f t="array" ref="CU13">_xlfn.XLOOKUP(CU$1,'PY1 Data(H)'!$A$1:$CZ$1,_xlfn.XLOOKUP($A13,'PY1 Data(H)'!$A$1:$A$233,'PY1 Data(H)'!$A$1:$CZ$233))</f>
        <v>0</v>
      </c>
      <c r="CV13" s="173" cm="1">
        <f t="array" ref="CV13">_xlfn.XLOOKUP(CV$1,'PY1 Data(H)'!$A$1:$CZ$1,_xlfn.XLOOKUP($A13,'PY1 Data(H)'!$A$1:$A$233,'PY1 Data(H)'!$A$1:$CZ$233))</f>
        <v>0</v>
      </c>
      <c r="CW13" s="173" cm="1">
        <f t="array" ref="CW13">_xlfn.XLOOKUP(CW$1,'PY1 Data(H)'!$A$1:$CZ$1,_xlfn.XLOOKUP($A13,'PY1 Data(H)'!$A$1:$A$233,'PY1 Data(H)'!$A$1:$CZ$233))</f>
        <v>0</v>
      </c>
      <c r="CX13" s="173" cm="1">
        <f t="array" ref="CX13">_xlfn.XLOOKUP(CX$1,'PY1 Data(H)'!$A$1:$CZ$1,_xlfn.XLOOKUP($A13,'PY1 Data(H)'!$A$1:$A$233,'PY1 Data(H)'!$A$1:$CZ$233))</f>
        <v>0</v>
      </c>
      <c r="CY13" s="173" cm="1">
        <f t="array" ref="CY13">_xlfn.XLOOKUP(CY$1,'PY1 Data(H)'!$A$1:$CZ$1,_xlfn.XLOOKUP($A13,'PY1 Data(H)'!$A$1:$A$233,'PY1 Data(H)'!$A$1:$CZ$233))</f>
        <v>0</v>
      </c>
    </row>
    <row r="14" spans="1:103" x14ac:dyDescent="0.3">
      <c r="A14">
        <v>632</v>
      </c>
      <c r="D14" s="173" cm="1">
        <f t="array" ref="D14">_xlfn.XLOOKUP(D$1,'PY1 Data(H)'!$A$1:$CZ$1,_xlfn.XLOOKUP($A14,'PY1 Data(H)'!$A$1:$A$233,'PY1 Data(H)'!$A$1:$CZ$233))</f>
        <v>0</v>
      </c>
      <c r="E14" s="173" cm="1">
        <f t="array" ref="E14">_xlfn.XLOOKUP(E$1,'PY1 Data(H)'!$A$1:$CZ$1,_xlfn.XLOOKUP($A14,'PY1 Data(H)'!$A$1:$A$233,'PY1 Data(H)'!$A$1:$CZ$233))</f>
        <v>0</v>
      </c>
      <c r="F14" s="173" cm="1">
        <f t="array" ref="F14">_xlfn.XLOOKUP(F$1,'PY1 Data(H)'!$A$1:$CZ$1,_xlfn.XLOOKUP($A14,'PY1 Data(H)'!$A$1:$A$233,'PY1 Data(H)'!$A$1:$CZ$233))</f>
        <v>0</v>
      </c>
      <c r="G14" s="173" cm="1">
        <f t="array" ref="G14">_xlfn.XLOOKUP(G$1,'PY1 Data(H)'!$A$1:$CZ$1,_xlfn.XLOOKUP($A14,'PY1 Data(H)'!$A$1:$A$233,'PY1 Data(H)'!$A$1:$CZ$233))</f>
        <v>0</v>
      </c>
      <c r="H14" s="173" cm="1">
        <f t="array" ref="H14">_xlfn.XLOOKUP(H$1,'PY1 Data(H)'!$A$1:$CZ$1,_xlfn.XLOOKUP($A14,'PY1 Data(H)'!$A$1:$A$233,'PY1 Data(H)'!$A$1:$CZ$233))</f>
        <v>0</v>
      </c>
      <c r="I14" s="173" cm="1">
        <f t="array" ref="I14">_xlfn.XLOOKUP(I$1,'PY1 Data(H)'!$A$1:$CZ$1,_xlfn.XLOOKUP($A14,'PY1 Data(H)'!$A$1:$A$233,'PY1 Data(H)'!$A$1:$CZ$233))</f>
        <v>0</v>
      </c>
      <c r="J14" s="173" cm="1">
        <f t="array" ref="J14">_xlfn.XLOOKUP(J$1,'PY1 Data(H)'!$A$1:$CZ$1,_xlfn.XLOOKUP($A14,'PY1 Data(H)'!$A$1:$A$233,'PY1 Data(H)'!$A$1:$CZ$233))</f>
        <v>0</v>
      </c>
      <c r="K14" s="173" cm="1">
        <f t="array" ref="K14">_xlfn.XLOOKUP(K$1,'PY1 Data(H)'!$A$1:$CZ$1,_xlfn.XLOOKUP($A14,'PY1 Data(H)'!$A$1:$A$233,'PY1 Data(H)'!$A$1:$CZ$233))</f>
        <v>0</v>
      </c>
      <c r="L14" s="173" cm="1">
        <f t="array" ref="L14">_xlfn.XLOOKUP(L$1,'PY1 Data(H)'!$A$1:$CZ$1,_xlfn.XLOOKUP($A14,'PY1 Data(H)'!$A$1:$A$233,'PY1 Data(H)'!$A$1:$CZ$233))</f>
        <v>0</v>
      </c>
      <c r="M14" s="173" cm="1">
        <f t="array" ref="M14">_xlfn.XLOOKUP(M$1,'PY1 Data(H)'!$A$1:$CZ$1,_xlfn.XLOOKUP($A14,'PY1 Data(H)'!$A$1:$A$233,'PY1 Data(H)'!$A$1:$CZ$233))</f>
        <v>121697</v>
      </c>
      <c r="N14" s="173" cm="1">
        <f t="array" ref="N14">_xlfn.XLOOKUP(N$1,'PY1 Data(H)'!$A$1:$CZ$1,_xlfn.XLOOKUP($A14,'PY1 Data(H)'!$A$1:$A$233,'PY1 Data(H)'!$A$1:$CZ$233))</f>
        <v>0</v>
      </c>
      <c r="O14" s="173" cm="1">
        <f t="array" ref="O14">_xlfn.XLOOKUP(O$1,'PY1 Data(H)'!$A$1:$CZ$1,_xlfn.XLOOKUP($A14,'PY1 Data(H)'!$A$1:$A$233,'PY1 Data(H)'!$A$1:$CZ$233))</f>
        <v>0</v>
      </c>
      <c r="P14" s="173" cm="1">
        <f t="array" ref="P14">_xlfn.XLOOKUP(P$1,'PY1 Data(H)'!$A$1:$CZ$1,_xlfn.XLOOKUP($A14,'PY1 Data(H)'!$A$1:$A$233,'PY1 Data(H)'!$A$1:$CZ$233))</f>
        <v>0</v>
      </c>
      <c r="Q14" s="173" cm="1">
        <f t="array" ref="Q14">_xlfn.XLOOKUP(Q$1,'PY1 Data(H)'!$A$1:$CZ$1,_xlfn.XLOOKUP($A14,'PY1 Data(H)'!$A$1:$A$233,'PY1 Data(H)'!$A$1:$CZ$233))</f>
        <v>0</v>
      </c>
      <c r="R14" s="173" cm="1">
        <f t="array" ref="R14">_xlfn.XLOOKUP(R$1,'PY1 Data(H)'!$A$1:$CZ$1,_xlfn.XLOOKUP($A14,'PY1 Data(H)'!$A$1:$A$233,'PY1 Data(H)'!$A$1:$CZ$233))</f>
        <v>0</v>
      </c>
      <c r="S14" s="173" cm="1">
        <f t="array" ref="S14">_xlfn.XLOOKUP(S$1,'PY1 Data(H)'!$A$1:$CZ$1,_xlfn.XLOOKUP($A14,'PY1 Data(H)'!$A$1:$A$233,'PY1 Data(H)'!$A$1:$CZ$233))</f>
        <v>0</v>
      </c>
      <c r="T14" s="173" cm="1">
        <f t="array" ref="T14">_xlfn.XLOOKUP(T$1,'PY1 Data(H)'!$A$1:$CZ$1,_xlfn.XLOOKUP($A14,'PY1 Data(H)'!$A$1:$A$233,'PY1 Data(H)'!$A$1:$CZ$233))</f>
        <v>0</v>
      </c>
      <c r="U14" s="173" cm="1">
        <f t="array" ref="U14">_xlfn.XLOOKUP(U$1,'PY1 Data(H)'!$A$1:$CZ$1,_xlfn.XLOOKUP($A14,'PY1 Data(H)'!$A$1:$A$233,'PY1 Data(H)'!$A$1:$CZ$233))</f>
        <v>0</v>
      </c>
      <c r="V14" s="173" cm="1">
        <f t="array" ref="V14">_xlfn.XLOOKUP(V$1,'PY1 Data(H)'!$A$1:$CZ$1,_xlfn.XLOOKUP($A14,'PY1 Data(H)'!$A$1:$A$233,'PY1 Data(H)'!$A$1:$CZ$233))</f>
        <v>0</v>
      </c>
      <c r="W14" s="173" cm="1">
        <f t="array" ref="W14">_xlfn.XLOOKUP(W$1,'PY1 Data(H)'!$A$1:$CZ$1,_xlfn.XLOOKUP($A14,'PY1 Data(H)'!$A$1:$A$233,'PY1 Data(H)'!$A$1:$CZ$233))</f>
        <v>0</v>
      </c>
      <c r="X14" s="173" cm="1">
        <f t="array" ref="X14">_xlfn.XLOOKUP(X$1,'PY1 Data(H)'!$A$1:$CZ$1,_xlfn.XLOOKUP($A14,'PY1 Data(H)'!$A$1:$A$233,'PY1 Data(H)'!$A$1:$CZ$233))</f>
        <v>0</v>
      </c>
      <c r="Y14" s="173" cm="1">
        <f t="array" ref="Y14">_xlfn.XLOOKUP(Y$1,'PY1 Data(H)'!$A$1:$CZ$1,_xlfn.XLOOKUP($A14,'PY1 Data(H)'!$A$1:$A$233,'PY1 Data(H)'!$A$1:$CZ$233))</f>
        <v>0</v>
      </c>
      <c r="Z14" s="173" cm="1">
        <f t="array" ref="Z14">_xlfn.XLOOKUP(Z$1,'PY1 Data(H)'!$A$1:$CZ$1,_xlfn.XLOOKUP($A14,'PY1 Data(H)'!$A$1:$A$233,'PY1 Data(H)'!$A$1:$CZ$233))</f>
        <v>0</v>
      </c>
      <c r="AA14" s="173" cm="1">
        <f t="array" ref="AA14">_xlfn.XLOOKUP(AA$1,'PY1 Data(H)'!$A$1:$CZ$1,_xlfn.XLOOKUP($A14,'PY1 Data(H)'!$A$1:$A$233,'PY1 Data(H)'!$A$1:$CZ$233))</f>
        <v>0</v>
      </c>
      <c r="AB14" s="173" cm="1">
        <f t="array" ref="AB14">_xlfn.XLOOKUP(AB$1,'PY1 Data(H)'!$A$1:$CZ$1,_xlfn.XLOOKUP($A14,'PY1 Data(H)'!$A$1:$A$233,'PY1 Data(H)'!$A$1:$CZ$233))</f>
        <v>0</v>
      </c>
      <c r="AC14" s="173" cm="1">
        <f t="array" ref="AC14">_xlfn.XLOOKUP(AC$1,'PY1 Data(H)'!$A$1:$CZ$1,_xlfn.XLOOKUP($A14,'PY1 Data(H)'!$A$1:$A$233,'PY1 Data(H)'!$A$1:$CZ$233))</f>
        <v>0</v>
      </c>
      <c r="AD14" s="173" cm="1">
        <f t="array" ref="AD14">_xlfn.XLOOKUP(AD$1,'PY1 Data(H)'!$A$1:$CZ$1,_xlfn.XLOOKUP($A14,'PY1 Data(H)'!$A$1:$A$233,'PY1 Data(H)'!$A$1:$CZ$233))</f>
        <v>0</v>
      </c>
      <c r="AE14" s="173" cm="1">
        <f t="array" ref="AE14">_xlfn.XLOOKUP(AE$1,'PY1 Data(H)'!$A$1:$CZ$1,_xlfn.XLOOKUP($A14,'PY1 Data(H)'!$A$1:$A$233,'PY1 Data(H)'!$A$1:$CZ$233))</f>
        <v>0</v>
      </c>
      <c r="AF14" s="173" cm="1">
        <f t="array" ref="AF14">_xlfn.XLOOKUP(AF$1,'PY1 Data(H)'!$A$1:$CZ$1,_xlfn.XLOOKUP($A14,'PY1 Data(H)'!$A$1:$A$233,'PY1 Data(H)'!$A$1:$CZ$233))</f>
        <v>0</v>
      </c>
      <c r="AG14" s="173" cm="1">
        <f t="array" ref="AG14">_xlfn.XLOOKUP(AG$1,'PY1 Data(H)'!$A$1:$CZ$1,_xlfn.XLOOKUP($A14,'PY1 Data(H)'!$A$1:$A$233,'PY1 Data(H)'!$A$1:$CZ$233))</f>
        <v>0</v>
      </c>
      <c r="AH14" s="173" cm="1">
        <f t="array" ref="AH14">_xlfn.XLOOKUP(AH$1,'PY1 Data(H)'!$A$1:$CZ$1,_xlfn.XLOOKUP($A14,'PY1 Data(H)'!$A$1:$A$233,'PY1 Data(H)'!$A$1:$CZ$233))</f>
        <v>0</v>
      </c>
      <c r="AI14" s="173" cm="1">
        <f t="array" ref="AI14">_xlfn.XLOOKUP(AI$1,'PY1 Data(H)'!$A$1:$CZ$1,_xlfn.XLOOKUP($A14,'PY1 Data(H)'!$A$1:$A$233,'PY1 Data(H)'!$A$1:$CZ$233))</f>
        <v>0</v>
      </c>
      <c r="AJ14" s="173" cm="1">
        <f t="array" ref="AJ14">_xlfn.XLOOKUP(AJ$1,'PY1 Data(H)'!$A$1:$CZ$1,_xlfn.XLOOKUP($A14,'PY1 Data(H)'!$A$1:$A$233,'PY1 Data(H)'!$A$1:$CZ$233))</f>
        <v>0</v>
      </c>
      <c r="AK14" s="173" cm="1">
        <f t="array" ref="AK14">_xlfn.XLOOKUP(AK$1,'PY1 Data(H)'!$A$1:$CZ$1,_xlfn.XLOOKUP($A14,'PY1 Data(H)'!$A$1:$A$233,'PY1 Data(H)'!$A$1:$CZ$233))</f>
        <v>0</v>
      </c>
      <c r="AL14" s="173" cm="1">
        <f t="array" ref="AL14">_xlfn.XLOOKUP(AL$1,'PY1 Data(H)'!$A$1:$CZ$1,_xlfn.XLOOKUP($A14,'PY1 Data(H)'!$A$1:$A$233,'PY1 Data(H)'!$A$1:$CZ$233))</f>
        <v>0</v>
      </c>
      <c r="AM14" s="173" cm="1">
        <f t="array" ref="AM14">_xlfn.XLOOKUP(AM$1,'PY1 Data(H)'!$A$1:$CZ$1,_xlfn.XLOOKUP($A14,'PY1 Data(H)'!$A$1:$A$233,'PY1 Data(H)'!$A$1:$CZ$233))</f>
        <v>0</v>
      </c>
      <c r="AN14" s="173" cm="1">
        <f t="array" ref="AN14">_xlfn.XLOOKUP(AN$1,'PY1 Data(H)'!$A$1:$CZ$1,_xlfn.XLOOKUP($A14,'PY1 Data(H)'!$A$1:$A$233,'PY1 Data(H)'!$A$1:$CZ$233))</f>
        <v>0</v>
      </c>
      <c r="AO14" s="173" cm="1">
        <f t="array" ref="AO14">_xlfn.XLOOKUP(AO$1,'PY1 Data(H)'!$A$1:$CZ$1,_xlfn.XLOOKUP($A14,'PY1 Data(H)'!$A$1:$A$233,'PY1 Data(H)'!$A$1:$CZ$233))</f>
        <v>0</v>
      </c>
      <c r="AP14" s="173" cm="1">
        <f t="array" ref="AP14">_xlfn.XLOOKUP(AP$1,'PY1 Data(H)'!$A$1:$CZ$1,_xlfn.XLOOKUP($A14,'PY1 Data(H)'!$A$1:$A$233,'PY1 Data(H)'!$A$1:$CZ$233))</f>
        <v>0</v>
      </c>
      <c r="AQ14" s="173" cm="1">
        <f t="array" ref="AQ14">_xlfn.XLOOKUP(AQ$1,'PY1 Data(H)'!$A$1:$CZ$1,_xlfn.XLOOKUP($A14,'PY1 Data(H)'!$A$1:$A$233,'PY1 Data(H)'!$A$1:$CZ$233))</f>
        <v>0</v>
      </c>
      <c r="AR14" s="173" cm="1">
        <f t="array" ref="AR14">_xlfn.XLOOKUP(AR$1,'PY1 Data(H)'!$A$1:$CZ$1,_xlfn.XLOOKUP($A14,'PY1 Data(H)'!$A$1:$A$233,'PY1 Data(H)'!$A$1:$CZ$233))</f>
        <v>0</v>
      </c>
      <c r="AS14" s="173" cm="1">
        <f t="array" ref="AS14">_xlfn.XLOOKUP(AS$1,'PY1 Data(H)'!$A$1:$CZ$1,_xlfn.XLOOKUP($A14,'PY1 Data(H)'!$A$1:$A$233,'PY1 Data(H)'!$A$1:$CZ$233))</f>
        <v>0</v>
      </c>
      <c r="AT14" s="173" cm="1">
        <f t="array" ref="AT14">_xlfn.XLOOKUP(AT$1,'PY1 Data(H)'!$A$1:$CZ$1,_xlfn.XLOOKUP($A14,'PY1 Data(H)'!$A$1:$A$233,'PY1 Data(H)'!$A$1:$CZ$233))</f>
        <v>0</v>
      </c>
      <c r="AU14" s="173" cm="1">
        <f t="array" ref="AU14">_xlfn.XLOOKUP(AU$1,'PY1 Data(H)'!$A$1:$CZ$1,_xlfn.XLOOKUP($A14,'PY1 Data(H)'!$A$1:$A$233,'PY1 Data(H)'!$A$1:$CZ$233))</f>
        <v>0</v>
      </c>
      <c r="AV14" s="173" cm="1">
        <f t="array" ref="AV14">_xlfn.XLOOKUP(AV$1,'PY1 Data(H)'!$A$1:$CZ$1,_xlfn.XLOOKUP($A14,'PY1 Data(H)'!$A$1:$A$233,'PY1 Data(H)'!$A$1:$CZ$233))</f>
        <v>0</v>
      </c>
      <c r="AW14" s="173" cm="1">
        <f t="array" ref="AW14">_xlfn.XLOOKUP(AW$1,'PY1 Data(H)'!$A$1:$CZ$1,_xlfn.XLOOKUP($A14,'PY1 Data(H)'!$A$1:$A$233,'PY1 Data(H)'!$A$1:$CZ$233))</f>
        <v>0</v>
      </c>
      <c r="AX14" s="173" cm="1">
        <f t="array" ref="AX14">_xlfn.XLOOKUP(AX$1,'PY1 Data(H)'!$A$1:$CZ$1,_xlfn.XLOOKUP($A14,'PY1 Data(H)'!$A$1:$A$233,'PY1 Data(H)'!$A$1:$CZ$233))</f>
        <v>0</v>
      </c>
      <c r="AY14" s="173" cm="1">
        <f t="array" ref="AY14">_xlfn.XLOOKUP(AY$1,'PY1 Data(H)'!$A$1:$CZ$1,_xlfn.XLOOKUP($A14,'PY1 Data(H)'!$A$1:$A$233,'PY1 Data(H)'!$A$1:$CZ$233))</f>
        <v>0</v>
      </c>
      <c r="AZ14" s="173" cm="1">
        <f t="array" ref="AZ14">_xlfn.XLOOKUP(AZ$1,'PY1 Data(H)'!$A$1:$CZ$1,_xlfn.XLOOKUP($A14,'PY1 Data(H)'!$A$1:$A$233,'PY1 Data(H)'!$A$1:$CZ$233))</f>
        <v>0</v>
      </c>
      <c r="BA14" s="173" cm="1">
        <f t="array" ref="BA14">_xlfn.XLOOKUP(BA$1,'PY1 Data(H)'!$A$1:$CZ$1,_xlfn.XLOOKUP($A14,'PY1 Data(H)'!$A$1:$A$233,'PY1 Data(H)'!$A$1:$CZ$233))</f>
        <v>0</v>
      </c>
      <c r="BB14" s="173" cm="1">
        <f t="array" ref="BB14">_xlfn.XLOOKUP(BB$1,'PY1 Data(H)'!$A$1:$CZ$1,_xlfn.XLOOKUP($A14,'PY1 Data(H)'!$A$1:$A$233,'PY1 Data(H)'!$A$1:$CZ$233))</f>
        <v>0</v>
      </c>
      <c r="BC14" s="173" cm="1">
        <f t="array" ref="BC14">_xlfn.XLOOKUP(BC$1,'PY1 Data(H)'!$A$1:$CZ$1,_xlfn.XLOOKUP($A14,'PY1 Data(H)'!$A$1:$A$233,'PY1 Data(H)'!$A$1:$CZ$233))</f>
        <v>0</v>
      </c>
      <c r="BD14" s="173" cm="1">
        <f t="array" ref="BD14">_xlfn.XLOOKUP(BD$1,'PY1 Data(H)'!$A$1:$CZ$1,_xlfn.XLOOKUP($A14,'PY1 Data(H)'!$A$1:$A$233,'PY1 Data(H)'!$A$1:$CZ$233))</f>
        <v>0</v>
      </c>
      <c r="BE14" s="173" cm="1">
        <f t="array" ref="BE14">_xlfn.XLOOKUP(BE$1,'PY1 Data(H)'!$A$1:$CZ$1,_xlfn.XLOOKUP($A14,'PY1 Data(H)'!$A$1:$A$233,'PY1 Data(H)'!$A$1:$CZ$233))</f>
        <v>0</v>
      </c>
      <c r="BF14" s="173" cm="1">
        <f t="array" ref="BF14">_xlfn.XLOOKUP(BF$1,'PY1 Data(H)'!$A$1:$CZ$1,_xlfn.XLOOKUP($A14,'PY1 Data(H)'!$A$1:$A$233,'PY1 Data(H)'!$A$1:$CZ$233))</f>
        <v>0</v>
      </c>
      <c r="BG14" s="173" cm="1">
        <f t="array" ref="BG14">_xlfn.XLOOKUP(BG$1,'PY1 Data(H)'!$A$1:$CZ$1,_xlfn.XLOOKUP($A14,'PY1 Data(H)'!$A$1:$A$233,'PY1 Data(H)'!$A$1:$CZ$233))</f>
        <v>0</v>
      </c>
      <c r="BH14" s="173" cm="1">
        <f t="array" ref="BH14">_xlfn.XLOOKUP(BH$1,'PY1 Data(H)'!$A$1:$CZ$1,_xlfn.XLOOKUP($A14,'PY1 Data(H)'!$A$1:$A$233,'PY1 Data(H)'!$A$1:$CZ$233))</f>
        <v>0</v>
      </c>
      <c r="BI14" s="173" cm="1">
        <f t="array" ref="BI14">_xlfn.XLOOKUP(BI$1,'PY1 Data(H)'!$A$1:$CZ$1,_xlfn.XLOOKUP($A14,'PY1 Data(H)'!$A$1:$A$233,'PY1 Data(H)'!$A$1:$CZ$233))</f>
        <v>0</v>
      </c>
      <c r="BJ14" s="173" cm="1">
        <f t="array" ref="BJ14">_xlfn.XLOOKUP(BJ$1,'PY1 Data(H)'!$A$1:$CZ$1,_xlfn.XLOOKUP($A14,'PY1 Data(H)'!$A$1:$A$233,'PY1 Data(H)'!$A$1:$CZ$233))</f>
        <v>0</v>
      </c>
      <c r="BK14" s="173" cm="1">
        <f t="array" ref="BK14">_xlfn.XLOOKUP(BK$1,'PY1 Data(H)'!$A$1:$CZ$1,_xlfn.XLOOKUP($A14,'PY1 Data(H)'!$A$1:$A$233,'PY1 Data(H)'!$A$1:$CZ$233))</f>
        <v>0</v>
      </c>
      <c r="BL14" s="173" cm="1">
        <f t="array" ref="BL14">_xlfn.XLOOKUP(BL$1,'PY1 Data(H)'!$A$1:$CZ$1,_xlfn.XLOOKUP($A14,'PY1 Data(H)'!$A$1:$A$233,'PY1 Data(H)'!$A$1:$CZ$233))</f>
        <v>0</v>
      </c>
      <c r="BM14" s="173" cm="1">
        <f t="array" ref="BM14">_xlfn.XLOOKUP(BM$1,'PY1 Data(H)'!$A$1:$CZ$1,_xlfn.XLOOKUP($A14,'PY1 Data(H)'!$A$1:$A$233,'PY1 Data(H)'!$A$1:$CZ$233))</f>
        <v>0</v>
      </c>
      <c r="BN14" s="173" cm="1">
        <f t="array" ref="BN14">_xlfn.XLOOKUP(BN$1,'PY1 Data(H)'!$A$1:$CZ$1,_xlfn.XLOOKUP($A14,'PY1 Data(H)'!$A$1:$A$233,'PY1 Data(H)'!$A$1:$CZ$233))</f>
        <v>66127</v>
      </c>
      <c r="BO14" s="173" cm="1">
        <f t="array" ref="BO14">_xlfn.XLOOKUP(BO$1,'PY1 Data(H)'!$A$1:$CZ$1,_xlfn.XLOOKUP($A14,'PY1 Data(H)'!$A$1:$A$233,'PY1 Data(H)'!$A$1:$CZ$233))</f>
        <v>0</v>
      </c>
      <c r="BP14" s="173" cm="1">
        <f t="array" ref="BP14">_xlfn.XLOOKUP(BP$1,'PY1 Data(H)'!$A$1:$CZ$1,_xlfn.XLOOKUP($A14,'PY1 Data(H)'!$A$1:$A$233,'PY1 Data(H)'!$A$1:$CZ$233))</f>
        <v>0</v>
      </c>
      <c r="BQ14" s="173" cm="1">
        <f t="array" ref="BQ14">_xlfn.XLOOKUP(BQ$1,'PY1 Data(H)'!$A$1:$CZ$1,_xlfn.XLOOKUP($A14,'PY1 Data(H)'!$A$1:$A$233,'PY1 Data(H)'!$A$1:$CZ$233))</f>
        <v>0</v>
      </c>
      <c r="BR14" s="173" cm="1">
        <f t="array" ref="BR14">_xlfn.XLOOKUP(BR$1,'PY1 Data(H)'!$A$1:$CZ$1,_xlfn.XLOOKUP($A14,'PY1 Data(H)'!$A$1:$A$233,'PY1 Data(H)'!$A$1:$CZ$233))</f>
        <v>0</v>
      </c>
      <c r="BS14" s="173" cm="1">
        <f t="array" ref="BS14">_xlfn.XLOOKUP(BS$1,'PY1 Data(H)'!$A$1:$CZ$1,_xlfn.XLOOKUP($A14,'PY1 Data(H)'!$A$1:$A$233,'PY1 Data(H)'!$A$1:$CZ$233))</f>
        <v>0</v>
      </c>
      <c r="BT14" s="173" cm="1">
        <f t="array" ref="BT14">_xlfn.XLOOKUP(BT$1,'PY1 Data(H)'!$A$1:$CZ$1,_xlfn.XLOOKUP($A14,'PY1 Data(H)'!$A$1:$A$233,'PY1 Data(H)'!$A$1:$CZ$233))</f>
        <v>0</v>
      </c>
      <c r="BU14" s="173" cm="1">
        <f t="array" ref="BU14">_xlfn.XLOOKUP(BU$1,'PY1 Data(H)'!$A$1:$CZ$1,_xlfn.XLOOKUP($A14,'PY1 Data(H)'!$A$1:$A$233,'PY1 Data(H)'!$A$1:$CZ$233))</f>
        <v>0</v>
      </c>
      <c r="BV14" s="173" cm="1">
        <f t="array" ref="BV14">_xlfn.XLOOKUP(BV$1,'PY1 Data(H)'!$A$1:$CZ$1,_xlfn.XLOOKUP($A14,'PY1 Data(H)'!$A$1:$A$233,'PY1 Data(H)'!$A$1:$CZ$233))</f>
        <v>0</v>
      </c>
      <c r="BW14" s="173" cm="1">
        <f t="array" ref="BW14">_xlfn.XLOOKUP(BW$1,'PY1 Data(H)'!$A$1:$CZ$1,_xlfn.XLOOKUP($A14,'PY1 Data(H)'!$A$1:$A$233,'PY1 Data(H)'!$A$1:$CZ$233))</f>
        <v>0</v>
      </c>
      <c r="BX14" s="173" cm="1">
        <f t="array" ref="BX14">_xlfn.XLOOKUP(BX$1,'PY1 Data(H)'!$A$1:$CZ$1,_xlfn.XLOOKUP($A14,'PY1 Data(H)'!$A$1:$A$233,'PY1 Data(H)'!$A$1:$CZ$233))</f>
        <v>0</v>
      </c>
      <c r="BY14" s="173" cm="1">
        <f t="array" ref="BY14">_xlfn.XLOOKUP(BY$1,'PY1 Data(H)'!$A$1:$CZ$1,_xlfn.XLOOKUP($A14,'PY1 Data(H)'!$A$1:$A$233,'PY1 Data(H)'!$A$1:$CZ$233))</f>
        <v>0</v>
      </c>
      <c r="BZ14" s="173" cm="1">
        <f t="array" ref="BZ14">_xlfn.XLOOKUP(BZ$1,'PY1 Data(H)'!$A$1:$CZ$1,_xlfn.XLOOKUP($A14,'PY1 Data(H)'!$A$1:$A$233,'PY1 Data(H)'!$A$1:$CZ$233))</f>
        <v>0</v>
      </c>
      <c r="CA14" s="173" cm="1">
        <f t="array" ref="CA14">_xlfn.XLOOKUP(CA$1,'PY1 Data(H)'!$A$1:$CZ$1,_xlfn.XLOOKUP($A14,'PY1 Data(H)'!$A$1:$A$233,'PY1 Data(H)'!$A$1:$CZ$233))</f>
        <v>57168</v>
      </c>
      <c r="CB14" s="173" cm="1">
        <f t="array" ref="CB14">_xlfn.XLOOKUP(CB$1,'PY1 Data(H)'!$A$1:$CZ$1,_xlfn.XLOOKUP($A14,'PY1 Data(H)'!$A$1:$A$233,'PY1 Data(H)'!$A$1:$CZ$233))</f>
        <v>0</v>
      </c>
      <c r="CC14" s="173" cm="1">
        <f t="array" ref="CC14">_xlfn.XLOOKUP(CC$1,'PY1 Data(H)'!$A$1:$CZ$1,_xlfn.XLOOKUP($A14,'PY1 Data(H)'!$A$1:$A$233,'PY1 Data(H)'!$A$1:$CZ$233))</f>
        <v>0</v>
      </c>
      <c r="CD14" s="173" cm="1">
        <f t="array" ref="CD14">_xlfn.XLOOKUP(CD$1,'PY1 Data(H)'!$A$1:$CZ$1,_xlfn.XLOOKUP($A14,'PY1 Data(H)'!$A$1:$A$233,'PY1 Data(H)'!$A$1:$CZ$233))</f>
        <v>0</v>
      </c>
      <c r="CE14" s="173" cm="1">
        <f t="array" ref="CE14">_xlfn.XLOOKUP(CE$1,'PY1 Data(H)'!$A$1:$CZ$1,_xlfn.XLOOKUP($A14,'PY1 Data(H)'!$A$1:$A$233,'PY1 Data(H)'!$A$1:$CZ$233))</f>
        <v>0</v>
      </c>
      <c r="CF14" s="173" cm="1">
        <f t="array" ref="CF14">_xlfn.XLOOKUP(CF$1,'PY1 Data(H)'!$A$1:$CZ$1,_xlfn.XLOOKUP($A14,'PY1 Data(H)'!$A$1:$A$233,'PY1 Data(H)'!$A$1:$CZ$233))</f>
        <v>0</v>
      </c>
      <c r="CG14" s="173" cm="1">
        <f t="array" ref="CG14">_xlfn.XLOOKUP(CG$1,'PY1 Data(H)'!$A$1:$CZ$1,_xlfn.XLOOKUP($A14,'PY1 Data(H)'!$A$1:$A$233,'PY1 Data(H)'!$A$1:$CZ$233))</f>
        <v>0</v>
      </c>
      <c r="CH14" s="173" cm="1">
        <f t="array" ref="CH14">_xlfn.XLOOKUP(CH$1,'PY1 Data(H)'!$A$1:$CZ$1,_xlfn.XLOOKUP($A14,'PY1 Data(H)'!$A$1:$A$233,'PY1 Data(H)'!$A$1:$CZ$233))</f>
        <v>0</v>
      </c>
      <c r="CI14" s="173" cm="1">
        <f t="array" ref="CI14">_xlfn.XLOOKUP(CI$1,'PY1 Data(H)'!$A$1:$CZ$1,_xlfn.XLOOKUP($A14,'PY1 Data(H)'!$A$1:$A$233,'PY1 Data(H)'!$A$1:$CZ$233))</f>
        <v>0</v>
      </c>
      <c r="CJ14" s="173" cm="1">
        <f t="array" ref="CJ14">_xlfn.XLOOKUP(CJ$1,'PY1 Data(H)'!$A$1:$CZ$1,_xlfn.XLOOKUP($A14,'PY1 Data(H)'!$A$1:$A$233,'PY1 Data(H)'!$A$1:$CZ$233))</f>
        <v>0</v>
      </c>
      <c r="CK14" s="173" cm="1">
        <f t="array" ref="CK14">_xlfn.XLOOKUP(CK$1,'PY1 Data(H)'!$A$1:$CZ$1,_xlfn.XLOOKUP($A14,'PY1 Data(H)'!$A$1:$A$233,'PY1 Data(H)'!$A$1:$CZ$233))</f>
        <v>0</v>
      </c>
      <c r="CL14" s="173" cm="1">
        <f t="array" ref="CL14">_xlfn.XLOOKUP(CL$1,'PY1 Data(H)'!$A$1:$CZ$1,_xlfn.XLOOKUP($A14,'PY1 Data(H)'!$A$1:$A$233,'PY1 Data(H)'!$A$1:$CZ$233))</f>
        <v>0</v>
      </c>
      <c r="CM14" s="173" cm="1">
        <f t="array" ref="CM14">_xlfn.XLOOKUP(CM$1,'PY1 Data(H)'!$A$1:$CZ$1,_xlfn.XLOOKUP($A14,'PY1 Data(H)'!$A$1:$A$233,'PY1 Data(H)'!$A$1:$CZ$233))</f>
        <v>0</v>
      </c>
      <c r="CN14" s="173" cm="1">
        <f t="array" ref="CN14">_xlfn.XLOOKUP(CN$1,'PY1 Data(H)'!$A$1:$CZ$1,_xlfn.XLOOKUP($A14,'PY1 Data(H)'!$A$1:$A$233,'PY1 Data(H)'!$A$1:$CZ$233))</f>
        <v>0</v>
      </c>
      <c r="CO14" s="173" cm="1">
        <f t="array" ref="CO14">_xlfn.XLOOKUP(CO$1,'PY1 Data(H)'!$A$1:$CZ$1,_xlfn.XLOOKUP($A14,'PY1 Data(H)'!$A$1:$A$233,'PY1 Data(H)'!$A$1:$CZ$233))</f>
        <v>0</v>
      </c>
      <c r="CP14" s="173" cm="1">
        <f t="array" ref="CP14">_xlfn.XLOOKUP(CP$1,'PY1 Data(H)'!$A$1:$CZ$1,_xlfn.XLOOKUP($A14,'PY1 Data(H)'!$A$1:$A$233,'PY1 Data(H)'!$A$1:$CZ$233))</f>
        <v>0</v>
      </c>
      <c r="CQ14" s="173" cm="1">
        <f t="array" ref="CQ14">_xlfn.XLOOKUP(CQ$1,'PY1 Data(H)'!$A$1:$CZ$1,_xlfn.XLOOKUP($A14,'PY1 Data(H)'!$A$1:$A$233,'PY1 Data(H)'!$A$1:$CZ$233))</f>
        <v>0</v>
      </c>
      <c r="CR14" s="173" cm="1">
        <f t="array" ref="CR14">_xlfn.XLOOKUP(CR$1,'PY1 Data(H)'!$A$1:$CZ$1,_xlfn.XLOOKUP($A14,'PY1 Data(H)'!$A$1:$A$233,'PY1 Data(H)'!$A$1:$CZ$233))</f>
        <v>0</v>
      </c>
      <c r="CS14" s="173" cm="1">
        <f t="array" ref="CS14">_xlfn.XLOOKUP(CS$1,'PY1 Data(H)'!$A$1:$CZ$1,_xlfn.XLOOKUP($A14,'PY1 Data(H)'!$A$1:$A$233,'PY1 Data(H)'!$A$1:$CZ$233))</f>
        <v>0</v>
      </c>
      <c r="CT14" s="173" cm="1">
        <f t="array" ref="CT14">_xlfn.XLOOKUP(CT$1,'PY1 Data(H)'!$A$1:$CZ$1,_xlfn.XLOOKUP($A14,'PY1 Data(H)'!$A$1:$A$233,'PY1 Data(H)'!$A$1:$CZ$233))</f>
        <v>121745</v>
      </c>
      <c r="CU14" s="173" cm="1">
        <f t="array" ref="CU14">_xlfn.XLOOKUP(CU$1,'PY1 Data(H)'!$A$1:$CZ$1,_xlfn.XLOOKUP($A14,'PY1 Data(H)'!$A$1:$A$233,'PY1 Data(H)'!$A$1:$CZ$233))</f>
        <v>0</v>
      </c>
      <c r="CV14" s="173" cm="1">
        <f t="array" ref="CV14">_xlfn.XLOOKUP(CV$1,'PY1 Data(H)'!$A$1:$CZ$1,_xlfn.XLOOKUP($A14,'PY1 Data(H)'!$A$1:$A$233,'PY1 Data(H)'!$A$1:$CZ$233))</f>
        <v>0</v>
      </c>
      <c r="CW14" s="173" cm="1">
        <f t="array" ref="CW14">_xlfn.XLOOKUP(CW$1,'PY1 Data(H)'!$A$1:$CZ$1,_xlfn.XLOOKUP($A14,'PY1 Data(H)'!$A$1:$A$233,'PY1 Data(H)'!$A$1:$CZ$233))</f>
        <v>0</v>
      </c>
      <c r="CX14" s="173" cm="1">
        <f t="array" ref="CX14">_xlfn.XLOOKUP(CX$1,'PY1 Data(H)'!$A$1:$CZ$1,_xlfn.XLOOKUP($A14,'PY1 Data(H)'!$A$1:$A$233,'PY1 Data(H)'!$A$1:$CZ$233))</f>
        <v>0</v>
      </c>
      <c r="CY14" s="173" cm="1">
        <f t="array" ref="CY14">_xlfn.XLOOKUP(CY$1,'PY1 Data(H)'!$A$1:$CZ$1,_xlfn.XLOOKUP($A14,'PY1 Data(H)'!$A$1:$A$233,'PY1 Data(H)'!$A$1:$CZ$233))</f>
        <v>62639</v>
      </c>
    </row>
    <row r="15" spans="1:103" x14ac:dyDescent="0.3">
      <c r="A15">
        <v>338</v>
      </c>
      <c r="D15" s="173" cm="1">
        <f t="array" ref="D15">_xlfn.XLOOKUP(D$1,'PY1 Data(H)'!$A$1:$CZ$1,_xlfn.XLOOKUP($A15,'PY1 Data(H)'!$A$1:$A$233,'PY1 Data(H)'!$A$1:$CZ$233))</f>
        <v>389319294</v>
      </c>
      <c r="E15" s="173" cm="1">
        <f t="array" ref="E15">_xlfn.XLOOKUP(E$1,'PY1 Data(H)'!$A$1:$CZ$1,_xlfn.XLOOKUP($A15,'PY1 Data(H)'!$A$1:$A$233,'PY1 Data(H)'!$A$1:$CZ$233))</f>
        <v>47084054</v>
      </c>
      <c r="F15" s="173" cm="1">
        <f t="array" ref="F15">_xlfn.XLOOKUP(F$1,'PY1 Data(H)'!$A$1:$CZ$1,_xlfn.XLOOKUP($A15,'PY1 Data(H)'!$A$1:$A$233,'PY1 Data(H)'!$A$1:$CZ$233))</f>
        <v>23655993</v>
      </c>
      <c r="G15" s="173" cm="1">
        <f t="array" ref="G15">_xlfn.XLOOKUP(G$1,'PY1 Data(H)'!$A$1:$CZ$1,_xlfn.XLOOKUP($A15,'PY1 Data(H)'!$A$1:$A$233,'PY1 Data(H)'!$A$1:$CZ$233))</f>
        <v>0</v>
      </c>
      <c r="H15" s="173" cm="1">
        <f t="array" ref="H15">_xlfn.XLOOKUP(H$1,'PY1 Data(H)'!$A$1:$CZ$1,_xlfn.XLOOKUP($A15,'PY1 Data(H)'!$A$1:$A$233,'PY1 Data(H)'!$A$1:$CZ$233))</f>
        <v>38133567</v>
      </c>
      <c r="I15" s="173" cm="1">
        <f t="array" ref="I15">_xlfn.XLOOKUP(I$1,'PY1 Data(H)'!$A$1:$CZ$1,_xlfn.XLOOKUP($A15,'PY1 Data(H)'!$A$1:$A$233,'PY1 Data(H)'!$A$1:$CZ$233))</f>
        <v>24441043</v>
      </c>
      <c r="J15" s="173" cm="1">
        <f t="array" ref="J15">_xlfn.XLOOKUP(J$1,'PY1 Data(H)'!$A$1:$CZ$1,_xlfn.XLOOKUP($A15,'PY1 Data(H)'!$A$1:$A$233,'PY1 Data(H)'!$A$1:$CZ$233))</f>
        <v>36563064</v>
      </c>
      <c r="K15" s="173" cm="1">
        <f t="array" ref="K15">_xlfn.XLOOKUP(K$1,'PY1 Data(H)'!$A$1:$CZ$1,_xlfn.XLOOKUP($A15,'PY1 Data(H)'!$A$1:$A$233,'PY1 Data(H)'!$A$1:$CZ$233))</f>
        <v>48280130</v>
      </c>
      <c r="L15" s="173" cm="1">
        <f t="array" ref="L15">_xlfn.XLOOKUP(L$1,'PY1 Data(H)'!$A$1:$CZ$1,_xlfn.XLOOKUP($A15,'PY1 Data(H)'!$A$1:$A$233,'PY1 Data(H)'!$A$1:$CZ$233))</f>
        <v>73031069</v>
      </c>
      <c r="M15" s="173" cm="1">
        <f t="array" ref="M15">_xlfn.XLOOKUP(M$1,'PY1 Data(H)'!$A$1:$CZ$1,_xlfn.XLOOKUP($A15,'PY1 Data(H)'!$A$1:$A$233,'PY1 Data(H)'!$A$1:$CZ$233))</f>
        <v>368113324</v>
      </c>
      <c r="N15" s="173" cm="1">
        <f t="array" ref="N15">_xlfn.XLOOKUP(N$1,'PY1 Data(H)'!$A$1:$CZ$1,_xlfn.XLOOKUP($A15,'PY1 Data(H)'!$A$1:$A$233,'PY1 Data(H)'!$A$1:$CZ$233))</f>
        <v>763517177</v>
      </c>
      <c r="O15" s="173" cm="1">
        <f t="array" ref="O15">_xlfn.XLOOKUP(O$1,'PY1 Data(H)'!$A$1:$CZ$1,_xlfn.XLOOKUP($A15,'PY1 Data(H)'!$A$1:$A$233,'PY1 Data(H)'!$A$1:$CZ$233))</f>
        <v>112319468</v>
      </c>
      <c r="P15" s="173" cm="1">
        <f t="array" ref="P15">_xlfn.XLOOKUP(P$1,'PY1 Data(H)'!$A$1:$CZ$1,_xlfn.XLOOKUP($A15,'PY1 Data(H)'!$A$1:$A$233,'PY1 Data(H)'!$A$1:$CZ$233))</f>
        <v>602059685</v>
      </c>
      <c r="Q15" s="173" cm="1">
        <f t="array" ref="Q15">_xlfn.XLOOKUP(Q$1,'PY1 Data(H)'!$A$1:$CZ$1,_xlfn.XLOOKUP($A15,'PY1 Data(H)'!$A$1:$A$233,'PY1 Data(H)'!$A$1:$CZ$233))</f>
        <v>92372797</v>
      </c>
      <c r="R15" s="173" cm="1">
        <f t="array" ref="R15">_xlfn.XLOOKUP(R$1,'PY1 Data(H)'!$A$1:$CZ$1,_xlfn.XLOOKUP($A15,'PY1 Data(H)'!$A$1:$A$233,'PY1 Data(H)'!$A$1:$CZ$233))</f>
        <v>18649446</v>
      </c>
      <c r="S15" s="173" cm="1">
        <f t="array" ref="S15">_xlfn.XLOOKUP(S$1,'PY1 Data(H)'!$A$1:$CZ$1,_xlfn.XLOOKUP($A15,'PY1 Data(H)'!$A$1:$A$233,'PY1 Data(H)'!$A$1:$CZ$233))</f>
        <v>61071908</v>
      </c>
      <c r="T15" s="173" cm="1">
        <f t="array" ref="T15">_xlfn.XLOOKUP(T$1,'PY1 Data(H)'!$A$1:$CZ$1,_xlfn.XLOOKUP($A15,'PY1 Data(H)'!$A$1:$A$233,'PY1 Data(H)'!$A$1:$CZ$233))</f>
        <v>0</v>
      </c>
      <c r="U15" s="173" cm="1">
        <f t="array" ref="U15">_xlfn.XLOOKUP(U$1,'PY1 Data(H)'!$A$1:$CZ$1,_xlfn.XLOOKUP($A15,'PY1 Data(H)'!$A$1:$A$233,'PY1 Data(H)'!$A$1:$CZ$233))</f>
        <v>249520262</v>
      </c>
      <c r="V15" s="173" cm="1">
        <f t="array" ref="V15">_xlfn.XLOOKUP(V$1,'PY1 Data(H)'!$A$1:$CZ$1,_xlfn.XLOOKUP($A15,'PY1 Data(H)'!$A$1:$A$233,'PY1 Data(H)'!$A$1:$CZ$233))</f>
        <v>295599320</v>
      </c>
      <c r="W15" s="173" cm="1">
        <f t="array" ref="W15">_xlfn.XLOOKUP(W$1,'PY1 Data(H)'!$A$1:$CZ$1,_xlfn.XLOOKUP($A15,'PY1 Data(H)'!$A$1:$A$233,'PY1 Data(H)'!$A$1:$CZ$233))</f>
        <v>0</v>
      </c>
      <c r="X15" s="173" cm="1">
        <f t="array" ref="X15">_xlfn.XLOOKUP(X$1,'PY1 Data(H)'!$A$1:$CZ$1,_xlfn.XLOOKUP($A15,'PY1 Data(H)'!$A$1:$A$233,'PY1 Data(H)'!$A$1:$CZ$233))</f>
        <v>23127998</v>
      </c>
      <c r="Y15" s="173" cm="1">
        <f t="array" ref="Y15">_xlfn.XLOOKUP(Y$1,'PY1 Data(H)'!$A$1:$CZ$1,_xlfn.XLOOKUP($A15,'PY1 Data(H)'!$A$1:$A$233,'PY1 Data(H)'!$A$1:$CZ$233))</f>
        <v>19907153</v>
      </c>
      <c r="Z15" s="173" cm="1">
        <f t="array" ref="Z15">_xlfn.XLOOKUP(Z$1,'PY1 Data(H)'!$A$1:$CZ$1,_xlfn.XLOOKUP($A15,'PY1 Data(H)'!$A$1:$A$233,'PY1 Data(H)'!$A$1:$CZ$233))</f>
        <v>170133527</v>
      </c>
      <c r="AA15" s="173" cm="1">
        <f t="array" ref="AA15">_xlfn.XLOOKUP(AA$1,'PY1 Data(H)'!$A$1:$CZ$1,_xlfn.XLOOKUP($A15,'PY1 Data(H)'!$A$1:$A$233,'PY1 Data(H)'!$A$1:$CZ$233))</f>
        <v>0</v>
      </c>
      <c r="AB15" s="173" cm="1">
        <f t="array" ref="AB15">_xlfn.XLOOKUP(AB$1,'PY1 Data(H)'!$A$1:$CZ$1,_xlfn.XLOOKUP($A15,'PY1 Data(H)'!$A$1:$A$233,'PY1 Data(H)'!$A$1:$CZ$233))</f>
        <v>99319263</v>
      </c>
      <c r="AC15" s="173" cm="1">
        <f t="array" ref="AC15">_xlfn.XLOOKUP(AC$1,'PY1 Data(H)'!$A$1:$CZ$1,_xlfn.XLOOKUP($A15,'PY1 Data(H)'!$A$1:$A$233,'PY1 Data(H)'!$A$1:$CZ$233))</f>
        <v>462609632</v>
      </c>
      <c r="AD15" s="173" cm="1">
        <f t="array" ref="AD15">_xlfn.XLOOKUP(AD$1,'PY1 Data(H)'!$A$1:$CZ$1,_xlfn.XLOOKUP($A15,'PY1 Data(H)'!$A$1:$A$233,'PY1 Data(H)'!$A$1:$CZ$233))</f>
        <v>81759834</v>
      </c>
      <c r="AE15" s="173" cm="1">
        <f t="array" ref="AE15">_xlfn.XLOOKUP(AE$1,'PY1 Data(H)'!$A$1:$CZ$1,_xlfn.XLOOKUP($A15,'PY1 Data(H)'!$A$1:$A$233,'PY1 Data(H)'!$A$1:$CZ$233))</f>
        <v>331276617</v>
      </c>
      <c r="AF15" s="173" cm="1">
        <f t="array" ref="AF15">_xlfn.XLOOKUP(AF$1,'PY1 Data(H)'!$A$1:$CZ$1,_xlfn.XLOOKUP($A15,'PY1 Data(H)'!$A$1:$A$233,'PY1 Data(H)'!$A$1:$CZ$233))</f>
        <v>183732398</v>
      </c>
      <c r="AG15" s="173" cm="1">
        <f t="array" ref="AG15">_xlfn.XLOOKUP(AG$1,'PY1 Data(H)'!$A$1:$CZ$1,_xlfn.XLOOKUP($A15,'PY1 Data(H)'!$A$1:$A$233,'PY1 Data(H)'!$A$1:$CZ$233))</f>
        <v>96961237</v>
      </c>
      <c r="AH15" s="173" cm="1">
        <f t="array" ref="AH15">_xlfn.XLOOKUP(AH$1,'PY1 Data(H)'!$A$1:$CZ$1,_xlfn.XLOOKUP($A15,'PY1 Data(H)'!$A$1:$A$233,'PY1 Data(H)'!$A$1:$CZ$233))</f>
        <v>123565588</v>
      </c>
      <c r="AI15" s="173" cm="1">
        <f t="array" ref="AI15">_xlfn.XLOOKUP(AI$1,'PY1 Data(H)'!$A$1:$CZ$1,_xlfn.XLOOKUP($A15,'PY1 Data(H)'!$A$1:$A$233,'PY1 Data(H)'!$A$1:$CZ$233))</f>
        <v>1008640242</v>
      </c>
      <c r="AJ15" s="173" cm="1">
        <f t="array" ref="AJ15">_xlfn.XLOOKUP(AJ$1,'PY1 Data(H)'!$A$1:$CZ$1,_xlfn.XLOOKUP($A15,'PY1 Data(H)'!$A$1:$A$233,'PY1 Data(H)'!$A$1:$CZ$233))</f>
        <v>55290042</v>
      </c>
      <c r="AK15" s="173" cm="1">
        <f t="array" ref="AK15">_xlfn.XLOOKUP(AK$1,'PY1 Data(H)'!$A$1:$CZ$1,_xlfn.XLOOKUP($A15,'PY1 Data(H)'!$A$1:$A$233,'PY1 Data(H)'!$A$1:$CZ$233))</f>
        <v>1020210377</v>
      </c>
      <c r="AL15" s="173" cm="1">
        <f t="array" ref="AL15">_xlfn.XLOOKUP(AL$1,'PY1 Data(H)'!$A$1:$CZ$1,_xlfn.XLOOKUP($A15,'PY1 Data(H)'!$A$1:$A$233,'PY1 Data(H)'!$A$1:$CZ$233))</f>
        <v>161725249</v>
      </c>
      <c r="AM15" s="173" cm="1">
        <f t="array" ref="AM15">_xlfn.XLOOKUP(AM$1,'PY1 Data(H)'!$A$1:$CZ$1,_xlfn.XLOOKUP($A15,'PY1 Data(H)'!$A$1:$A$233,'PY1 Data(H)'!$A$1:$CZ$233))</f>
        <v>438535225</v>
      </c>
      <c r="AN15" s="173" cm="1">
        <f t="array" ref="AN15">_xlfn.XLOOKUP(AN$1,'PY1 Data(H)'!$A$1:$CZ$1,_xlfn.XLOOKUP($A15,'PY1 Data(H)'!$A$1:$A$233,'PY1 Data(H)'!$A$1:$CZ$233))</f>
        <v>16946157</v>
      </c>
      <c r="AO15" s="173" cm="1">
        <f t="array" ref="AO15">_xlfn.XLOOKUP(AO$1,'PY1 Data(H)'!$A$1:$CZ$1,_xlfn.XLOOKUP($A15,'PY1 Data(H)'!$A$1:$A$233,'PY1 Data(H)'!$A$1:$CZ$233))</f>
        <v>15541906</v>
      </c>
      <c r="AP15" s="173" cm="1">
        <f t="array" ref="AP15">_xlfn.XLOOKUP(AP$1,'PY1 Data(H)'!$A$1:$CZ$1,_xlfn.XLOOKUP($A15,'PY1 Data(H)'!$A$1:$A$233,'PY1 Data(H)'!$A$1:$CZ$233))</f>
        <v>131245881</v>
      </c>
      <c r="AQ15" s="173" cm="1">
        <f t="array" ref="AQ15">_xlfn.XLOOKUP(AQ$1,'PY1 Data(H)'!$A$1:$CZ$1,_xlfn.XLOOKUP($A15,'PY1 Data(H)'!$A$1:$A$233,'PY1 Data(H)'!$A$1:$CZ$233))</f>
        <v>29887559</v>
      </c>
      <c r="AR15" s="173" cm="1">
        <f t="array" ref="AR15">_xlfn.XLOOKUP(AR$1,'PY1 Data(H)'!$A$1:$CZ$1,_xlfn.XLOOKUP($A15,'PY1 Data(H)'!$A$1:$A$233,'PY1 Data(H)'!$A$1:$CZ$233))</f>
        <v>1274655278</v>
      </c>
      <c r="AS15" s="173" cm="1">
        <f t="array" ref="AS15">_xlfn.XLOOKUP(AS$1,'PY1 Data(H)'!$A$1:$CZ$1,_xlfn.XLOOKUP($A15,'PY1 Data(H)'!$A$1:$A$233,'PY1 Data(H)'!$A$1:$CZ$233))</f>
        <v>62303105</v>
      </c>
      <c r="AT15" s="173" cm="1">
        <f t="array" ref="AT15">_xlfn.XLOOKUP(AT$1,'PY1 Data(H)'!$A$1:$CZ$1,_xlfn.XLOOKUP($A15,'PY1 Data(H)'!$A$1:$A$233,'PY1 Data(H)'!$A$1:$CZ$233))</f>
        <v>325988628</v>
      </c>
      <c r="AU15" s="173" cm="1">
        <f t="array" ref="AU15">_xlfn.XLOOKUP(AU$1,'PY1 Data(H)'!$A$1:$CZ$1,_xlfn.XLOOKUP($A15,'PY1 Data(H)'!$A$1:$A$233,'PY1 Data(H)'!$A$1:$CZ$233))</f>
        <v>139912461</v>
      </c>
      <c r="AV15" s="173" cm="1">
        <f t="array" ref="AV15">_xlfn.XLOOKUP(AV$1,'PY1 Data(H)'!$A$1:$CZ$1,_xlfn.XLOOKUP($A15,'PY1 Data(H)'!$A$1:$A$233,'PY1 Data(H)'!$A$1:$CZ$233))</f>
        <v>298904297</v>
      </c>
      <c r="AW15" s="173" cm="1">
        <f t="array" ref="AW15">_xlfn.XLOOKUP(AW$1,'PY1 Data(H)'!$A$1:$CZ$1,_xlfn.XLOOKUP($A15,'PY1 Data(H)'!$A$1:$A$233,'PY1 Data(H)'!$A$1:$CZ$233))</f>
        <v>0</v>
      </c>
      <c r="AX15" s="173" cm="1">
        <f t="array" ref="AX15">_xlfn.XLOOKUP(AX$1,'PY1 Data(H)'!$A$1:$CZ$1,_xlfn.XLOOKUP($A15,'PY1 Data(H)'!$A$1:$A$233,'PY1 Data(H)'!$A$1:$CZ$233))</f>
        <v>94218531</v>
      </c>
      <c r="AY15" s="173" cm="1">
        <f t="array" ref="AY15">_xlfn.XLOOKUP(AY$1,'PY1 Data(H)'!$A$1:$CZ$1,_xlfn.XLOOKUP($A15,'PY1 Data(H)'!$A$1:$A$233,'PY1 Data(H)'!$A$1:$CZ$233))</f>
        <v>12766340</v>
      </c>
      <c r="AZ15" s="173" cm="1">
        <f t="array" ref="AZ15">_xlfn.XLOOKUP(AZ$1,'PY1 Data(H)'!$A$1:$CZ$1,_xlfn.XLOOKUP($A15,'PY1 Data(H)'!$A$1:$A$233,'PY1 Data(H)'!$A$1:$CZ$233))</f>
        <v>333456216</v>
      </c>
      <c r="BA15" s="173" cm="1">
        <f t="array" ref="BA15">_xlfn.XLOOKUP(BA$1,'PY1 Data(H)'!$A$1:$CZ$1,_xlfn.XLOOKUP($A15,'PY1 Data(H)'!$A$1:$A$233,'PY1 Data(H)'!$A$1:$CZ$233))</f>
        <v>136671674</v>
      </c>
      <c r="BB15" s="173" cm="1">
        <f t="array" ref="BB15">_xlfn.XLOOKUP(BB$1,'PY1 Data(H)'!$A$1:$CZ$1,_xlfn.XLOOKUP($A15,'PY1 Data(H)'!$A$1:$A$233,'PY1 Data(H)'!$A$1:$CZ$233))</f>
        <v>626446384</v>
      </c>
      <c r="BC15" s="173" cm="1">
        <f t="array" ref="BC15">_xlfn.XLOOKUP(BC$1,'PY1 Data(H)'!$A$1:$CZ$1,_xlfn.XLOOKUP($A15,'PY1 Data(H)'!$A$1:$A$233,'PY1 Data(H)'!$A$1:$CZ$233))</f>
        <v>19643249</v>
      </c>
      <c r="BD15" s="173" cm="1">
        <f t="array" ref="BD15">_xlfn.XLOOKUP(BD$1,'PY1 Data(H)'!$A$1:$CZ$1,_xlfn.XLOOKUP($A15,'PY1 Data(H)'!$A$1:$A$233,'PY1 Data(H)'!$A$1:$CZ$233))</f>
        <v>143972516</v>
      </c>
      <c r="BE15" s="173" cm="1">
        <f t="array" ref="BE15">_xlfn.XLOOKUP(BE$1,'PY1 Data(H)'!$A$1:$CZ$1,_xlfn.XLOOKUP($A15,'PY1 Data(H)'!$A$1:$A$233,'PY1 Data(H)'!$A$1:$CZ$233))</f>
        <v>78103749</v>
      </c>
      <c r="BF15" s="173" cm="1">
        <f t="array" ref="BF15">_xlfn.XLOOKUP(BF$1,'PY1 Data(H)'!$A$1:$CZ$1,_xlfn.XLOOKUP($A15,'PY1 Data(H)'!$A$1:$A$233,'PY1 Data(H)'!$A$1:$CZ$233))</f>
        <v>216599830</v>
      </c>
      <c r="BG15" s="173" cm="1">
        <f t="array" ref="BG15">_xlfn.XLOOKUP(BG$1,'PY1 Data(H)'!$A$1:$CZ$1,_xlfn.XLOOKUP($A15,'PY1 Data(H)'!$A$1:$A$233,'PY1 Data(H)'!$A$1:$CZ$233))</f>
        <v>135277910</v>
      </c>
      <c r="BH15" s="173" cm="1">
        <f t="array" ref="BH15">_xlfn.XLOOKUP(BH$1,'PY1 Data(H)'!$A$1:$CZ$1,_xlfn.XLOOKUP($A15,'PY1 Data(H)'!$A$1:$A$233,'PY1 Data(H)'!$A$1:$CZ$233))</f>
        <v>15516252</v>
      </c>
      <c r="BI15" s="173" cm="1">
        <f t="array" ref="BI15">_xlfn.XLOOKUP(BI$1,'PY1 Data(H)'!$A$1:$CZ$1,_xlfn.XLOOKUP($A15,'PY1 Data(H)'!$A$1:$A$233,'PY1 Data(H)'!$A$1:$CZ$233))</f>
        <v>49375188</v>
      </c>
      <c r="BJ15" s="173" cm="1">
        <f t="array" ref="BJ15">_xlfn.XLOOKUP(BJ$1,'PY1 Data(H)'!$A$1:$CZ$1,_xlfn.XLOOKUP($A15,'PY1 Data(H)'!$A$1:$A$233,'PY1 Data(H)'!$A$1:$CZ$233))</f>
        <v>55075272</v>
      </c>
      <c r="BK15" s="173" cm="1">
        <f t="array" ref="BK15">_xlfn.XLOOKUP(BK$1,'PY1 Data(H)'!$A$1:$CZ$1,_xlfn.XLOOKUP($A15,'PY1 Data(H)'!$A$1:$A$233,'PY1 Data(H)'!$A$1:$CZ$233))</f>
        <v>2815483900</v>
      </c>
      <c r="BL15" s="173" cm="1">
        <f t="array" ref="BL15">_xlfn.XLOOKUP(BL$1,'PY1 Data(H)'!$A$1:$CZ$1,_xlfn.XLOOKUP($A15,'PY1 Data(H)'!$A$1:$A$233,'PY1 Data(H)'!$A$1:$CZ$233))</f>
        <v>25187006</v>
      </c>
      <c r="BM15" s="173" cm="1">
        <f t="array" ref="BM15">_xlfn.XLOOKUP(BM$1,'PY1 Data(H)'!$A$1:$CZ$1,_xlfn.XLOOKUP($A15,'PY1 Data(H)'!$A$1:$A$233,'PY1 Data(H)'!$A$1:$CZ$233))</f>
        <v>87897011</v>
      </c>
      <c r="BN15" s="173" cm="1">
        <f t="array" ref="BN15">_xlfn.XLOOKUP(BN$1,'PY1 Data(H)'!$A$1:$CZ$1,_xlfn.XLOOKUP($A15,'PY1 Data(H)'!$A$1:$A$233,'PY1 Data(H)'!$A$1:$CZ$233))</f>
        <v>356939743</v>
      </c>
      <c r="BO15" s="173" cm="1">
        <f t="array" ref="BO15">_xlfn.XLOOKUP(BO$1,'PY1 Data(H)'!$A$1:$CZ$1,_xlfn.XLOOKUP($A15,'PY1 Data(H)'!$A$1:$A$233,'PY1 Data(H)'!$A$1:$CZ$233))</f>
        <v>185880840</v>
      </c>
      <c r="BP15" s="173" cm="1">
        <f t="array" ref="BP15">_xlfn.XLOOKUP(BP$1,'PY1 Data(H)'!$A$1:$CZ$1,_xlfn.XLOOKUP($A15,'PY1 Data(H)'!$A$1:$A$233,'PY1 Data(H)'!$A$1:$CZ$233))</f>
        <v>1121408370</v>
      </c>
      <c r="BQ15" s="173" cm="1">
        <f t="array" ref="BQ15">_xlfn.XLOOKUP(BQ$1,'PY1 Data(H)'!$A$1:$CZ$1,_xlfn.XLOOKUP($A15,'PY1 Data(H)'!$A$1:$A$233,'PY1 Data(H)'!$A$1:$CZ$233))</f>
        <v>0</v>
      </c>
      <c r="BR15" s="173" cm="1">
        <f t="array" ref="BR15">_xlfn.XLOOKUP(BR$1,'PY1 Data(H)'!$A$1:$CZ$1,_xlfn.XLOOKUP($A15,'PY1 Data(H)'!$A$1:$A$233,'PY1 Data(H)'!$A$1:$CZ$233))</f>
        <v>337376678</v>
      </c>
      <c r="BS15" s="173" cm="1">
        <f t="array" ref="BS15">_xlfn.XLOOKUP(BS$1,'PY1 Data(H)'!$A$1:$CZ$1,_xlfn.XLOOKUP($A15,'PY1 Data(H)'!$A$1:$A$233,'PY1 Data(H)'!$A$1:$CZ$233))</f>
        <v>591331631</v>
      </c>
      <c r="BT15" s="173" cm="1">
        <f t="array" ref="BT15">_xlfn.XLOOKUP(BT$1,'PY1 Data(H)'!$A$1:$CZ$1,_xlfn.XLOOKUP($A15,'PY1 Data(H)'!$A$1:$A$233,'PY1 Data(H)'!$A$1:$CZ$233))</f>
        <v>16200036</v>
      </c>
      <c r="BU15" s="173" cm="1">
        <f t="array" ref="BU15">_xlfn.XLOOKUP(BU$1,'PY1 Data(H)'!$A$1:$CZ$1,_xlfn.XLOOKUP($A15,'PY1 Data(H)'!$A$1:$A$233,'PY1 Data(H)'!$A$1:$CZ$233))</f>
        <v>73688986</v>
      </c>
      <c r="BV15" s="173" cm="1">
        <f t="array" ref="BV15">_xlfn.XLOOKUP(BV$1,'PY1 Data(H)'!$A$1:$CZ$1,_xlfn.XLOOKUP($A15,'PY1 Data(H)'!$A$1:$A$233,'PY1 Data(H)'!$A$1:$CZ$233))</f>
        <v>135994246</v>
      </c>
      <c r="BW15" s="173" cm="1">
        <f t="array" ref="BW15">_xlfn.XLOOKUP(BW$1,'PY1 Data(H)'!$A$1:$CZ$1,_xlfn.XLOOKUP($A15,'PY1 Data(H)'!$A$1:$A$233,'PY1 Data(H)'!$A$1:$CZ$233))</f>
        <v>13336051</v>
      </c>
      <c r="BX15" s="173" cm="1">
        <f t="array" ref="BX15">_xlfn.XLOOKUP(BX$1,'PY1 Data(H)'!$A$1:$CZ$1,_xlfn.XLOOKUP($A15,'PY1 Data(H)'!$A$1:$A$233,'PY1 Data(H)'!$A$1:$CZ$233))</f>
        <v>60896550</v>
      </c>
      <c r="BY15" s="173" cm="1">
        <f t="array" ref="BY15">_xlfn.XLOOKUP(BY$1,'PY1 Data(H)'!$A$1:$CZ$1,_xlfn.XLOOKUP($A15,'PY1 Data(H)'!$A$1:$A$233,'PY1 Data(H)'!$A$1:$CZ$233))</f>
        <v>306911574</v>
      </c>
      <c r="BZ15" s="173" cm="1">
        <f t="array" ref="BZ15">_xlfn.XLOOKUP(BZ$1,'PY1 Data(H)'!$A$1:$CZ$1,_xlfn.XLOOKUP($A15,'PY1 Data(H)'!$A$1:$A$233,'PY1 Data(H)'!$A$1:$CZ$233))</f>
        <v>32528304</v>
      </c>
      <c r="CA15" s="173" cm="1">
        <f t="array" ref="CA15">_xlfn.XLOOKUP(CA$1,'PY1 Data(H)'!$A$1:$CZ$1,_xlfn.XLOOKUP($A15,'PY1 Data(H)'!$A$1:$A$233,'PY1 Data(H)'!$A$1:$CZ$233))</f>
        <v>258425241</v>
      </c>
      <c r="CB15" s="173" cm="1">
        <f t="array" ref="CB15">_xlfn.XLOOKUP(CB$1,'PY1 Data(H)'!$A$1:$CZ$1,_xlfn.XLOOKUP($A15,'PY1 Data(H)'!$A$1:$A$233,'PY1 Data(H)'!$A$1:$CZ$233))</f>
        <v>48239572</v>
      </c>
      <c r="CC15" s="173" cm="1">
        <f t="array" ref="CC15">_xlfn.XLOOKUP(CC$1,'PY1 Data(H)'!$A$1:$CZ$1,_xlfn.XLOOKUP($A15,'PY1 Data(H)'!$A$1:$A$233,'PY1 Data(H)'!$A$1:$CZ$233))</f>
        <v>157507746</v>
      </c>
      <c r="CD15" s="173" cm="1">
        <f t="array" ref="CD15">_xlfn.XLOOKUP(CD$1,'PY1 Data(H)'!$A$1:$CZ$1,_xlfn.XLOOKUP($A15,'PY1 Data(H)'!$A$1:$A$233,'PY1 Data(H)'!$A$1:$CZ$233))</f>
        <v>185862314</v>
      </c>
      <c r="CE15" s="173" cm="1">
        <f t="array" ref="CE15">_xlfn.XLOOKUP(CE$1,'PY1 Data(H)'!$A$1:$CZ$1,_xlfn.XLOOKUP($A15,'PY1 Data(H)'!$A$1:$A$233,'PY1 Data(H)'!$A$1:$CZ$233))</f>
        <v>120695152</v>
      </c>
      <c r="CF15" s="173" cm="1">
        <f t="array" ref="CF15">_xlfn.XLOOKUP(CF$1,'PY1 Data(H)'!$A$1:$CZ$1,_xlfn.XLOOKUP($A15,'PY1 Data(H)'!$A$1:$A$233,'PY1 Data(H)'!$A$1:$CZ$233))</f>
        <v>101754612</v>
      </c>
      <c r="CG15" s="173" cm="1">
        <f t="array" ref="CG15">_xlfn.XLOOKUP(CG$1,'PY1 Data(H)'!$A$1:$CZ$1,_xlfn.XLOOKUP($A15,'PY1 Data(H)'!$A$1:$A$233,'PY1 Data(H)'!$A$1:$CZ$233))</f>
        <v>149624477</v>
      </c>
      <c r="CH15" s="173" cm="1">
        <f t="array" ref="CH15">_xlfn.XLOOKUP(CH$1,'PY1 Data(H)'!$A$1:$CZ$1,_xlfn.XLOOKUP($A15,'PY1 Data(H)'!$A$1:$A$233,'PY1 Data(H)'!$A$1:$CZ$233))</f>
        <v>108876921</v>
      </c>
      <c r="CI15" s="173" cm="1">
        <f t="array" ref="CI15">_xlfn.XLOOKUP(CI$1,'PY1 Data(H)'!$A$1:$CZ$1,_xlfn.XLOOKUP($A15,'PY1 Data(H)'!$A$1:$A$233,'PY1 Data(H)'!$A$1:$CZ$233))</f>
        <v>59645295</v>
      </c>
      <c r="CJ15" s="173" cm="1">
        <f t="array" ref="CJ15">_xlfn.XLOOKUP(CJ$1,'PY1 Data(H)'!$A$1:$CZ$1,_xlfn.XLOOKUP($A15,'PY1 Data(H)'!$A$1:$A$233,'PY1 Data(H)'!$A$1:$CZ$233))</f>
        <v>75733350</v>
      </c>
      <c r="CK15" s="173" cm="1">
        <f t="array" ref="CK15">_xlfn.XLOOKUP(CK$1,'PY1 Data(H)'!$A$1:$CZ$1,_xlfn.XLOOKUP($A15,'PY1 Data(H)'!$A$1:$A$233,'PY1 Data(H)'!$A$1:$CZ$233))</f>
        <v>158171611</v>
      </c>
      <c r="CL15" s="173" cm="1">
        <f t="array" ref="CL15">_xlfn.XLOOKUP(CL$1,'PY1 Data(H)'!$A$1:$CZ$1,_xlfn.XLOOKUP($A15,'PY1 Data(H)'!$A$1:$A$233,'PY1 Data(H)'!$A$1:$CZ$233))</f>
        <v>27767864</v>
      </c>
      <c r="CM15" s="173" cm="1">
        <f t="array" ref="CM15">_xlfn.XLOOKUP(CM$1,'PY1 Data(H)'!$A$1:$CZ$1,_xlfn.XLOOKUP($A15,'PY1 Data(H)'!$A$1:$A$233,'PY1 Data(H)'!$A$1:$CZ$233))</f>
        <v>22893707</v>
      </c>
      <c r="CN15" s="173" cm="1">
        <f t="array" ref="CN15">_xlfn.XLOOKUP(CN$1,'PY1 Data(H)'!$A$1:$CZ$1,_xlfn.XLOOKUP($A15,'PY1 Data(H)'!$A$1:$A$233,'PY1 Data(H)'!$A$1:$CZ$233))</f>
        <v>7487866</v>
      </c>
      <c r="CO15" s="173" cm="1">
        <f t="array" ref="CO15">_xlfn.XLOOKUP(CO$1,'PY1 Data(H)'!$A$1:$CZ$1,_xlfn.XLOOKUP($A15,'PY1 Data(H)'!$A$1:$A$233,'PY1 Data(H)'!$A$1:$CZ$233))</f>
        <v>737484748</v>
      </c>
      <c r="CP15" s="173" cm="1">
        <f t="array" ref="CP15">_xlfn.XLOOKUP(CP$1,'PY1 Data(H)'!$A$1:$CZ$1,_xlfn.XLOOKUP($A15,'PY1 Data(H)'!$A$1:$A$233,'PY1 Data(H)'!$A$1:$CZ$233))</f>
        <v>70533033</v>
      </c>
      <c r="CQ15" s="173" cm="1">
        <f t="array" ref="CQ15">_xlfn.XLOOKUP(CQ$1,'PY1 Data(H)'!$A$1:$CZ$1,_xlfn.XLOOKUP($A15,'PY1 Data(H)'!$A$1:$A$233,'PY1 Data(H)'!$A$1:$CZ$233))</f>
        <v>4181962737</v>
      </c>
      <c r="CR15" s="173" cm="1">
        <f t="array" ref="CR15">_xlfn.XLOOKUP(CR$1,'PY1 Data(H)'!$A$1:$CZ$1,_xlfn.XLOOKUP($A15,'PY1 Data(H)'!$A$1:$A$233,'PY1 Data(H)'!$A$1:$CZ$233))</f>
        <v>15536101</v>
      </c>
      <c r="CS15" s="173" cm="1">
        <f t="array" ref="CS15">_xlfn.XLOOKUP(CS$1,'PY1 Data(H)'!$A$1:$CZ$1,_xlfn.XLOOKUP($A15,'PY1 Data(H)'!$A$1:$A$233,'PY1 Data(H)'!$A$1:$CZ$233))</f>
        <v>22186463</v>
      </c>
      <c r="CT15" s="173" cm="1">
        <f t="array" ref="CT15">_xlfn.XLOOKUP(CT$1,'PY1 Data(H)'!$A$1:$CZ$1,_xlfn.XLOOKUP($A15,'PY1 Data(H)'!$A$1:$A$233,'PY1 Data(H)'!$A$1:$CZ$233))</f>
        <v>62098340</v>
      </c>
      <c r="CU15" s="173" cm="1">
        <f t="array" ref="CU15">_xlfn.XLOOKUP(CU$1,'PY1 Data(H)'!$A$1:$CZ$1,_xlfn.XLOOKUP($A15,'PY1 Data(H)'!$A$1:$A$233,'PY1 Data(H)'!$A$1:$CZ$233))</f>
        <v>188591498</v>
      </c>
      <c r="CV15" s="173" cm="1">
        <f t="array" ref="CV15">_xlfn.XLOOKUP(CV$1,'PY1 Data(H)'!$A$1:$CZ$1,_xlfn.XLOOKUP($A15,'PY1 Data(H)'!$A$1:$A$233,'PY1 Data(H)'!$A$1:$CZ$233))</f>
        <v>110273697</v>
      </c>
      <c r="CW15" s="173" cm="1">
        <f t="array" ref="CW15">_xlfn.XLOOKUP(CW$1,'PY1 Data(H)'!$A$1:$CZ$1,_xlfn.XLOOKUP($A15,'PY1 Data(H)'!$A$1:$A$233,'PY1 Data(H)'!$A$1:$CZ$233))</f>
        <v>140028391</v>
      </c>
      <c r="CX15" s="173" cm="1">
        <f t="array" ref="CX15">_xlfn.XLOOKUP(CX$1,'PY1 Data(H)'!$A$1:$CZ$1,_xlfn.XLOOKUP($A15,'PY1 Data(H)'!$A$1:$A$233,'PY1 Data(H)'!$A$1:$CZ$233))</f>
        <v>36581287</v>
      </c>
      <c r="CY15" s="173" cm="1">
        <f t="array" ref="CY15">_xlfn.XLOOKUP(CY$1,'PY1 Data(H)'!$A$1:$CZ$1,_xlfn.XLOOKUP($A15,'PY1 Data(H)'!$A$1:$A$233,'PY1 Data(H)'!$A$1:$CZ$233))</f>
        <v>33755012</v>
      </c>
    </row>
    <row r="16" spans="1:103" x14ac:dyDescent="0.3">
      <c r="A16">
        <v>335</v>
      </c>
      <c r="D16" s="173" cm="1">
        <f t="array" ref="D16">_xlfn.XLOOKUP(D$1,'PY1 Data(H)'!$A$1:$CZ$1,_xlfn.XLOOKUP($A16,'PY1 Data(H)'!$A$1:$A$233,'PY1 Data(H)'!$A$1:$CZ$233))</f>
        <v>0</v>
      </c>
      <c r="E16" s="173" cm="1">
        <f t="array" ref="E16">_xlfn.XLOOKUP(E$1,'PY1 Data(H)'!$A$1:$CZ$1,_xlfn.XLOOKUP($A16,'PY1 Data(H)'!$A$1:$A$233,'PY1 Data(H)'!$A$1:$CZ$233))</f>
        <v>126190</v>
      </c>
      <c r="F16" s="173" cm="1">
        <f t="array" ref="F16">_xlfn.XLOOKUP(F$1,'PY1 Data(H)'!$A$1:$CZ$1,_xlfn.XLOOKUP($A16,'PY1 Data(H)'!$A$1:$A$233,'PY1 Data(H)'!$A$1:$CZ$233))</f>
        <v>2326043</v>
      </c>
      <c r="G16" s="173" cm="1">
        <f t="array" ref="G16">_xlfn.XLOOKUP(G$1,'PY1 Data(H)'!$A$1:$CZ$1,_xlfn.XLOOKUP($A16,'PY1 Data(H)'!$A$1:$A$233,'PY1 Data(H)'!$A$1:$CZ$233))</f>
        <v>0</v>
      </c>
      <c r="H16" s="173" cm="1">
        <f t="array" ref="H16">_xlfn.XLOOKUP(H$1,'PY1 Data(H)'!$A$1:$CZ$1,_xlfn.XLOOKUP($A16,'PY1 Data(H)'!$A$1:$A$233,'PY1 Data(H)'!$A$1:$CZ$233))</f>
        <v>4902974</v>
      </c>
      <c r="I16" s="173" cm="1">
        <f t="array" ref="I16">_xlfn.XLOOKUP(I$1,'PY1 Data(H)'!$A$1:$CZ$1,_xlfn.XLOOKUP($A16,'PY1 Data(H)'!$A$1:$A$233,'PY1 Data(H)'!$A$1:$CZ$233))</f>
        <v>0</v>
      </c>
      <c r="J16" s="173" cm="1">
        <f t="array" ref="J16">_xlfn.XLOOKUP(J$1,'PY1 Data(H)'!$A$1:$CZ$1,_xlfn.XLOOKUP($A16,'PY1 Data(H)'!$A$1:$A$233,'PY1 Data(H)'!$A$1:$CZ$233))</f>
        <v>0</v>
      </c>
      <c r="K16" s="173" cm="1">
        <f t="array" ref="K16">_xlfn.XLOOKUP(K$1,'PY1 Data(H)'!$A$1:$CZ$1,_xlfn.XLOOKUP($A16,'PY1 Data(H)'!$A$1:$A$233,'PY1 Data(H)'!$A$1:$CZ$233))</f>
        <v>0</v>
      </c>
      <c r="L16" s="173" cm="1">
        <f t="array" ref="L16">_xlfn.XLOOKUP(L$1,'PY1 Data(H)'!$A$1:$CZ$1,_xlfn.XLOOKUP($A16,'PY1 Data(H)'!$A$1:$A$233,'PY1 Data(H)'!$A$1:$CZ$233))</f>
        <v>0</v>
      </c>
      <c r="M16" s="173" cm="1">
        <f t="array" ref="M16">_xlfn.XLOOKUP(M$1,'PY1 Data(H)'!$A$1:$CZ$1,_xlfn.XLOOKUP($A16,'PY1 Data(H)'!$A$1:$A$233,'PY1 Data(H)'!$A$1:$CZ$233))</f>
        <v>15727779</v>
      </c>
      <c r="N16" s="173" cm="1">
        <f t="array" ref="N16">_xlfn.XLOOKUP(N$1,'PY1 Data(H)'!$A$1:$CZ$1,_xlfn.XLOOKUP($A16,'PY1 Data(H)'!$A$1:$A$233,'PY1 Data(H)'!$A$1:$CZ$233))</f>
        <v>44835261</v>
      </c>
      <c r="O16" s="173" cm="1">
        <f t="array" ref="O16">_xlfn.XLOOKUP(O$1,'PY1 Data(H)'!$A$1:$CZ$1,_xlfn.XLOOKUP($A16,'PY1 Data(H)'!$A$1:$A$233,'PY1 Data(H)'!$A$1:$CZ$233))</f>
        <v>0</v>
      </c>
      <c r="P16" s="173" cm="1">
        <f t="array" ref="P16">_xlfn.XLOOKUP(P$1,'PY1 Data(H)'!$A$1:$CZ$1,_xlfn.XLOOKUP($A16,'PY1 Data(H)'!$A$1:$A$233,'PY1 Data(H)'!$A$1:$CZ$233))</f>
        <v>413100</v>
      </c>
      <c r="Q16" s="173" cm="1">
        <f t="array" ref="Q16">_xlfn.XLOOKUP(Q$1,'PY1 Data(H)'!$A$1:$CZ$1,_xlfn.XLOOKUP($A16,'PY1 Data(H)'!$A$1:$A$233,'PY1 Data(H)'!$A$1:$CZ$233))</f>
        <v>315793</v>
      </c>
      <c r="R16" s="173" cm="1">
        <f t="array" ref="R16">_xlfn.XLOOKUP(R$1,'PY1 Data(H)'!$A$1:$CZ$1,_xlfn.XLOOKUP($A16,'PY1 Data(H)'!$A$1:$A$233,'PY1 Data(H)'!$A$1:$CZ$233))</f>
        <v>0</v>
      </c>
      <c r="S16" s="173" cm="1">
        <f t="array" ref="S16">_xlfn.XLOOKUP(S$1,'PY1 Data(H)'!$A$1:$CZ$1,_xlfn.XLOOKUP($A16,'PY1 Data(H)'!$A$1:$A$233,'PY1 Data(H)'!$A$1:$CZ$233))</f>
        <v>11074531</v>
      </c>
      <c r="T16" s="173" cm="1">
        <f t="array" ref="T16">_xlfn.XLOOKUP(T$1,'PY1 Data(H)'!$A$1:$CZ$1,_xlfn.XLOOKUP($A16,'PY1 Data(H)'!$A$1:$A$233,'PY1 Data(H)'!$A$1:$CZ$233))</f>
        <v>0</v>
      </c>
      <c r="U16" s="173" cm="1">
        <f t="array" ref="U16">_xlfn.XLOOKUP(U$1,'PY1 Data(H)'!$A$1:$CZ$1,_xlfn.XLOOKUP($A16,'PY1 Data(H)'!$A$1:$A$233,'PY1 Data(H)'!$A$1:$CZ$233))</f>
        <v>0</v>
      </c>
      <c r="V16" s="173" cm="1">
        <f t="array" ref="V16">_xlfn.XLOOKUP(V$1,'PY1 Data(H)'!$A$1:$CZ$1,_xlfn.XLOOKUP($A16,'PY1 Data(H)'!$A$1:$A$233,'PY1 Data(H)'!$A$1:$CZ$233))</f>
        <v>0</v>
      </c>
      <c r="W16" s="173" cm="1">
        <f t="array" ref="W16">_xlfn.XLOOKUP(W$1,'PY1 Data(H)'!$A$1:$CZ$1,_xlfn.XLOOKUP($A16,'PY1 Data(H)'!$A$1:$A$233,'PY1 Data(H)'!$A$1:$CZ$233))</f>
        <v>0</v>
      </c>
      <c r="X16" s="173" cm="1">
        <f t="array" ref="X16">_xlfn.XLOOKUP(X$1,'PY1 Data(H)'!$A$1:$CZ$1,_xlfn.XLOOKUP($A16,'PY1 Data(H)'!$A$1:$A$233,'PY1 Data(H)'!$A$1:$CZ$233))</f>
        <v>0</v>
      </c>
      <c r="Y16" s="173" cm="1">
        <f t="array" ref="Y16">_xlfn.XLOOKUP(Y$1,'PY1 Data(H)'!$A$1:$CZ$1,_xlfn.XLOOKUP($A16,'PY1 Data(H)'!$A$1:$A$233,'PY1 Data(H)'!$A$1:$CZ$233))</f>
        <v>3738194</v>
      </c>
      <c r="Z16" s="173" cm="1">
        <f t="array" ref="Z16">_xlfn.XLOOKUP(Z$1,'PY1 Data(H)'!$A$1:$CZ$1,_xlfn.XLOOKUP($A16,'PY1 Data(H)'!$A$1:$A$233,'PY1 Data(H)'!$A$1:$CZ$233))</f>
        <v>58750000</v>
      </c>
      <c r="AA16" s="173" cm="1">
        <f t="array" ref="AA16">_xlfn.XLOOKUP(AA$1,'PY1 Data(H)'!$A$1:$CZ$1,_xlfn.XLOOKUP($A16,'PY1 Data(H)'!$A$1:$A$233,'PY1 Data(H)'!$A$1:$CZ$233))</f>
        <v>0</v>
      </c>
      <c r="AB16" s="173" cm="1">
        <f t="array" ref="AB16">_xlfn.XLOOKUP(AB$1,'PY1 Data(H)'!$A$1:$CZ$1,_xlfn.XLOOKUP($A16,'PY1 Data(H)'!$A$1:$A$233,'PY1 Data(H)'!$A$1:$CZ$233))</f>
        <v>24491035</v>
      </c>
      <c r="AC16" s="173" cm="1">
        <f t="array" ref="AC16">_xlfn.XLOOKUP(AC$1,'PY1 Data(H)'!$A$1:$CZ$1,_xlfn.XLOOKUP($A16,'PY1 Data(H)'!$A$1:$A$233,'PY1 Data(H)'!$A$1:$CZ$233))</f>
        <v>64095952</v>
      </c>
      <c r="AD16" s="173" cm="1">
        <f t="array" ref="AD16">_xlfn.XLOOKUP(AD$1,'PY1 Data(H)'!$A$1:$CZ$1,_xlfn.XLOOKUP($A16,'PY1 Data(H)'!$A$1:$A$233,'PY1 Data(H)'!$A$1:$CZ$233))</f>
        <v>46214</v>
      </c>
      <c r="AE16" s="173" cm="1">
        <f t="array" ref="AE16">_xlfn.XLOOKUP(AE$1,'PY1 Data(H)'!$A$1:$CZ$1,_xlfn.XLOOKUP($A16,'PY1 Data(H)'!$A$1:$A$233,'PY1 Data(H)'!$A$1:$CZ$233))</f>
        <v>717618</v>
      </c>
      <c r="AF16" s="173" cm="1">
        <f t="array" ref="AF16">_xlfn.XLOOKUP(AF$1,'PY1 Data(H)'!$A$1:$CZ$1,_xlfn.XLOOKUP($A16,'PY1 Data(H)'!$A$1:$A$233,'PY1 Data(H)'!$A$1:$CZ$233))</f>
        <v>480078</v>
      </c>
      <c r="AG16" s="173" cm="1">
        <f t="array" ref="AG16">_xlfn.XLOOKUP(AG$1,'PY1 Data(H)'!$A$1:$CZ$1,_xlfn.XLOOKUP($A16,'PY1 Data(H)'!$A$1:$A$233,'PY1 Data(H)'!$A$1:$CZ$233))</f>
        <v>6693551</v>
      </c>
      <c r="AH16" s="173" cm="1">
        <f t="array" ref="AH16">_xlfn.XLOOKUP(AH$1,'PY1 Data(H)'!$A$1:$CZ$1,_xlfn.XLOOKUP($A16,'PY1 Data(H)'!$A$1:$A$233,'PY1 Data(H)'!$A$1:$CZ$233))</f>
        <v>12944470</v>
      </c>
      <c r="AI16" s="173" cm="1">
        <f t="array" ref="AI16">_xlfn.XLOOKUP(AI$1,'PY1 Data(H)'!$A$1:$CZ$1,_xlfn.XLOOKUP($A16,'PY1 Data(H)'!$A$1:$A$233,'PY1 Data(H)'!$A$1:$CZ$233))</f>
        <v>0</v>
      </c>
      <c r="AJ16" s="173" cm="1">
        <f t="array" ref="AJ16">_xlfn.XLOOKUP(AJ$1,'PY1 Data(H)'!$A$1:$CZ$1,_xlfn.XLOOKUP($A16,'PY1 Data(H)'!$A$1:$A$233,'PY1 Data(H)'!$A$1:$CZ$233))</f>
        <v>2030995</v>
      </c>
      <c r="AK16" s="173" cm="1">
        <f t="array" ref="AK16">_xlfn.XLOOKUP(AK$1,'PY1 Data(H)'!$A$1:$CZ$1,_xlfn.XLOOKUP($A16,'PY1 Data(H)'!$A$1:$A$233,'PY1 Data(H)'!$A$1:$CZ$233))</f>
        <v>84625262</v>
      </c>
      <c r="AL16" s="173" cm="1">
        <f t="array" ref="AL16">_xlfn.XLOOKUP(AL$1,'PY1 Data(H)'!$A$1:$CZ$1,_xlfn.XLOOKUP($A16,'PY1 Data(H)'!$A$1:$A$233,'PY1 Data(H)'!$A$1:$CZ$233))</f>
        <v>0</v>
      </c>
      <c r="AM16" s="173" cm="1">
        <f t="array" ref="AM16">_xlfn.XLOOKUP(AM$1,'PY1 Data(H)'!$A$1:$CZ$1,_xlfn.XLOOKUP($A16,'PY1 Data(H)'!$A$1:$A$233,'PY1 Data(H)'!$A$1:$CZ$233))</f>
        <v>3326705</v>
      </c>
      <c r="AN16" s="173" cm="1">
        <f t="array" ref="AN16">_xlfn.XLOOKUP(AN$1,'PY1 Data(H)'!$A$1:$CZ$1,_xlfn.XLOOKUP($A16,'PY1 Data(H)'!$A$1:$A$233,'PY1 Data(H)'!$A$1:$CZ$233))</f>
        <v>1122892</v>
      </c>
      <c r="AO16" s="173" cm="1">
        <f t="array" ref="AO16">_xlfn.XLOOKUP(AO$1,'PY1 Data(H)'!$A$1:$CZ$1,_xlfn.XLOOKUP($A16,'PY1 Data(H)'!$A$1:$A$233,'PY1 Data(H)'!$A$1:$CZ$233))</f>
        <v>6264365</v>
      </c>
      <c r="AP16" s="173" cm="1">
        <f t="array" ref="AP16">_xlfn.XLOOKUP(AP$1,'PY1 Data(H)'!$A$1:$CZ$1,_xlfn.XLOOKUP($A16,'PY1 Data(H)'!$A$1:$A$233,'PY1 Data(H)'!$A$1:$CZ$233))</f>
        <v>6016180</v>
      </c>
      <c r="AQ16" s="173" cm="1">
        <f t="array" ref="AQ16">_xlfn.XLOOKUP(AQ$1,'PY1 Data(H)'!$A$1:$CZ$1,_xlfn.XLOOKUP($A16,'PY1 Data(H)'!$A$1:$A$233,'PY1 Data(H)'!$A$1:$CZ$233))</f>
        <v>758919</v>
      </c>
      <c r="AR16" s="173" cm="1">
        <f t="array" ref="AR16">_xlfn.XLOOKUP(AR$1,'PY1 Data(H)'!$A$1:$CZ$1,_xlfn.XLOOKUP($A16,'PY1 Data(H)'!$A$1:$A$233,'PY1 Data(H)'!$A$1:$CZ$233))</f>
        <v>0</v>
      </c>
      <c r="AS16" s="173" cm="1">
        <f t="array" ref="AS16">_xlfn.XLOOKUP(AS$1,'PY1 Data(H)'!$A$1:$CZ$1,_xlfn.XLOOKUP($A16,'PY1 Data(H)'!$A$1:$A$233,'PY1 Data(H)'!$A$1:$CZ$233))</f>
        <v>9713856</v>
      </c>
      <c r="AT16" s="173" cm="1">
        <f t="array" ref="AT16">_xlfn.XLOOKUP(AT$1,'PY1 Data(H)'!$A$1:$CZ$1,_xlfn.XLOOKUP($A16,'PY1 Data(H)'!$A$1:$A$233,'PY1 Data(H)'!$A$1:$CZ$233))</f>
        <v>20142238</v>
      </c>
      <c r="AU16" s="173" cm="1">
        <f t="array" ref="AU16">_xlfn.XLOOKUP(AU$1,'PY1 Data(H)'!$A$1:$CZ$1,_xlfn.XLOOKUP($A16,'PY1 Data(H)'!$A$1:$A$233,'PY1 Data(H)'!$A$1:$CZ$233))</f>
        <v>0</v>
      </c>
      <c r="AV16" s="173" cm="1">
        <f t="array" ref="AV16">_xlfn.XLOOKUP(AV$1,'PY1 Data(H)'!$A$1:$CZ$1,_xlfn.XLOOKUP($A16,'PY1 Data(H)'!$A$1:$A$233,'PY1 Data(H)'!$A$1:$CZ$233))</f>
        <v>23070995</v>
      </c>
      <c r="AW16" s="173" cm="1">
        <f t="array" ref="AW16">_xlfn.XLOOKUP(AW$1,'PY1 Data(H)'!$A$1:$CZ$1,_xlfn.XLOOKUP($A16,'PY1 Data(H)'!$A$1:$A$233,'PY1 Data(H)'!$A$1:$CZ$233))</f>
        <v>0</v>
      </c>
      <c r="AX16" s="173" cm="1">
        <f t="array" ref="AX16">_xlfn.XLOOKUP(AX$1,'PY1 Data(H)'!$A$1:$CZ$1,_xlfn.XLOOKUP($A16,'PY1 Data(H)'!$A$1:$A$233,'PY1 Data(H)'!$A$1:$CZ$233))</f>
        <v>21868941</v>
      </c>
      <c r="AY16" s="173" cm="1">
        <f t="array" ref="AY16">_xlfn.XLOOKUP(AY$1,'PY1 Data(H)'!$A$1:$CZ$1,_xlfn.XLOOKUP($A16,'PY1 Data(H)'!$A$1:$A$233,'PY1 Data(H)'!$A$1:$CZ$233))</f>
        <v>0</v>
      </c>
      <c r="AZ16" s="173" cm="1">
        <f t="array" ref="AZ16">_xlfn.XLOOKUP(AZ$1,'PY1 Data(H)'!$A$1:$CZ$1,_xlfn.XLOOKUP($A16,'PY1 Data(H)'!$A$1:$A$233,'PY1 Data(H)'!$A$1:$CZ$233))</f>
        <v>523542</v>
      </c>
      <c r="BA16" s="173" cm="1">
        <f t="array" ref="BA16">_xlfn.XLOOKUP(BA$1,'PY1 Data(H)'!$A$1:$CZ$1,_xlfn.XLOOKUP($A16,'PY1 Data(H)'!$A$1:$A$233,'PY1 Data(H)'!$A$1:$CZ$233))</f>
        <v>125634</v>
      </c>
      <c r="BB16" s="173" cm="1">
        <f t="array" ref="BB16">_xlfn.XLOOKUP(BB$1,'PY1 Data(H)'!$A$1:$CZ$1,_xlfn.XLOOKUP($A16,'PY1 Data(H)'!$A$1:$A$233,'PY1 Data(H)'!$A$1:$CZ$233))</f>
        <v>0</v>
      </c>
      <c r="BC16" s="173" cm="1">
        <f t="array" ref="BC16">_xlfn.XLOOKUP(BC$1,'PY1 Data(H)'!$A$1:$CZ$1,_xlfn.XLOOKUP($A16,'PY1 Data(H)'!$A$1:$A$233,'PY1 Data(H)'!$A$1:$CZ$233))</f>
        <v>0</v>
      </c>
      <c r="BD16" s="173" cm="1">
        <f t="array" ref="BD16">_xlfn.XLOOKUP(BD$1,'PY1 Data(H)'!$A$1:$CZ$1,_xlfn.XLOOKUP($A16,'PY1 Data(H)'!$A$1:$A$233,'PY1 Data(H)'!$A$1:$CZ$233))</f>
        <v>526307</v>
      </c>
      <c r="BE16" s="173" cm="1">
        <f t="array" ref="BE16">_xlfn.XLOOKUP(BE$1,'PY1 Data(H)'!$A$1:$CZ$1,_xlfn.XLOOKUP($A16,'PY1 Data(H)'!$A$1:$A$233,'PY1 Data(H)'!$A$1:$CZ$233))</f>
        <v>8416938</v>
      </c>
      <c r="BF16" s="173" cm="1">
        <f t="array" ref="BF16">_xlfn.XLOOKUP(BF$1,'PY1 Data(H)'!$A$1:$CZ$1,_xlfn.XLOOKUP($A16,'PY1 Data(H)'!$A$1:$A$233,'PY1 Data(H)'!$A$1:$CZ$233))</f>
        <v>8162896</v>
      </c>
      <c r="BG16" s="173" cm="1">
        <f t="array" ref="BG16">_xlfn.XLOOKUP(BG$1,'PY1 Data(H)'!$A$1:$CZ$1,_xlfn.XLOOKUP($A16,'PY1 Data(H)'!$A$1:$A$233,'PY1 Data(H)'!$A$1:$CZ$233))</f>
        <v>7079</v>
      </c>
      <c r="BH16" s="173" cm="1">
        <f t="array" ref="BH16">_xlfn.XLOOKUP(BH$1,'PY1 Data(H)'!$A$1:$CZ$1,_xlfn.XLOOKUP($A16,'PY1 Data(H)'!$A$1:$A$233,'PY1 Data(H)'!$A$1:$CZ$233))</f>
        <v>50424</v>
      </c>
      <c r="BI16" s="173" cm="1">
        <f t="array" ref="BI16">_xlfn.XLOOKUP(BI$1,'PY1 Data(H)'!$A$1:$CZ$1,_xlfn.XLOOKUP($A16,'PY1 Data(H)'!$A$1:$A$233,'PY1 Data(H)'!$A$1:$CZ$233))</f>
        <v>4416329</v>
      </c>
      <c r="BJ16" s="173" cm="1">
        <f t="array" ref="BJ16">_xlfn.XLOOKUP(BJ$1,'PY1 Data(H)'!$A$1:$CZ$1,_xlfn.XLOOKUP($A16,'PY1 Data(H)'!$A$1:$A$233,'PY1 Data(H)'!$A$1:$CZ$233))</f>
        <v>0</v>
      </c>
      <c r="BK16" s="173" cm="1">
        <f t="array" ref="BK16">_xlfn.XLOOKUP(BK$1,'PY1 Data(H)'!$A$1:$CZ$1,_xlfn.XLOOKUP($A16,'PY1 Data(H)'!$A$1:$A$233,'PY1 Data(H)'!$A$1:$CZ$233))</f>
        <v>0</v>
      </c>
      <c r="BL16" s="173" cm="1">
        <f t="array" ref="BL16">_xlfn.XLOOKUP(BL$1,'PY1 Data(H)'!$A$1:$CZ$1,_xlfn.XLOOKUP($A16,'PY1 Data(H)'!$A$1:$A$233,'PY1 Data(H)'!$A$1:$CZ$233))</f>
        <v>8011724</v>
      </c>
      <c r="BM16" s="173" cm="1">
        <f t="array" ref="BM16">_xlfn.XLOOKUP(BM$1,'PY1 Data(H)'!$A$1:$CZ$1,_xlfn.XLOOKUP($A16,'PY1 Data(H)'!$A$1:$A$233,'PY1 Data(H)'!$A$1:$CZ$233))</f>
        <v>2811599</v>
      </c>
      <c r="BN16" s="173" cm="1">
        <f t="array" ref="BN16">_xlfn.XLOOKUP(BN$1,'PY1 Data(H)'!$A$1:$CZ$1,_xlfn.XLOOKUP($A16,'PY1 Data(H)'!$A$1:$A$233,'PY1 Data(H)'!$A$1:$CZ$233))</f>
        <v>9594757</v>
      </c>
      <c r="BO16" s="173" cm="1">
        <f t="array" ref="BO16">_xlfn.XLOOKUP(BO$1,'PY1 Data(H)'!$A$1:$CZ$1,_xlfn.XLOOKUP($A16,'PY1 Data(H)'!$A$1:$A$233,'PY1 Data(H)'!$A$1:$CZ$233))</f>
        <v>14789985</v>
      </c>
      <c r="BP16" s="173" cm="1">
        <f t="array" ref="BP16">_xlfn.XLOOKUP(BP$1,'PY1 Data(H)'!$A$1:$CZ$1,_xlfn.XLOOKUP($A16,'PY1 Data(H)'!$A$1:$A$233,'PY1 Data(H)'!$A$1:$CZ$233))</f>
        <v>29586521</v>
      </c>
      <c r="BQ16" s="173" cm="1">
        <f t="array" ref="BQ16">_xlfn.XLOOKUP(BQ$1,'PY1 Data(H)'!$A$1:$CZ$1,_xlfn.XLOOKUP($A16,'PY1 Data(H)'!$A$1:$A$233,'PY1 Data(H)'!$A$1:$CZ$233))</f>
        <v>0</v>
      </c>
      <c r="BR16" s="173" cm="1">
        <f t="array" ref="BR16">_xlfn.XLOOKUP(BR$1,'PY1 Data(H)'!$A$1:$CZ$1,_xlfn.XLOOKUP($A16,'PY1 Data(H)'!$A$1:$A$233,'PY1 Data(H)'!$A$1:$CZ$233))</f>
        <v>652836</v>
      </c>
      <c r="BS16" s="173" cm="1">
        <f t="array" ref="BS16">_xlfn.XLOOKUP(BS$1,'PY1 Data(H)'!$A$1:$CZ$1,_xlfn.XLOOKUP($A16,'PY1 Data(H)'!$A$1:$A$233,'PY1 Data(H)'!$A$1:$CZ$233))</f>
        <v>23798242</v>
      </c>
      <c r="BT16" s="173" cm="1">
        <f t="array" ref="BT16">_xlfn.XLOOKUP(BT$1,'PY1 Data(H)'!$A$1:$CZ$1,_xlfn.XLOOKUP($A16,'PY1 Data(H)'!$A$1:$A$233,'PY1 Data(H)'!$A$1:$CZ$233))</f>
        <v>2951552</v>
      </c>
      <c r="BU16" s="173" cm="1">
        <f t="array" ref="BU16">_xlfn.XLOOKUP(BU$1,'PY1 Data(H)'!$A$1:$CZ$1,_xlfn.XLOOKUP($A16,'PY1 Data(H)'!$A$1:$A$233,'PY1 Data(H)'!$A$1:$CZ$233))</f>
        <v>8930784</v>
      </c>
      <c r="BV16" s="173" cm="1">
        <f t="array" ref="BV16">_xlfn.XLOOKUP(BV$1,'PY1 Data(H)'!$A$1:$CZ$1,_xlfn.XLOOKUP($A16,'PY1 Data(H)'!$A$1:$A$233,'PY1 Data(H)'!$A$1:$CZ$233))</f>
        <v>6286579</v>
      </c>
      <c r="BW16" s="173" cm="1">
        <f t="array" ref="BW16">_xlfn.XLOOKUP(BW$1,'PY1 Data(H)'!$A$1:$CZ$1,_xlfn.XLOOKUP($A16,'PY1 Data(H)'!$A$1:$A$233,'PY1 Data(H)'!$A$1:$CZ$233))</f>
        <v>0</v>
      </c>
      <c r="BX16" s="173" cm="1">
        <f t="array" ref="BX16">_xlfn.XLOOKUP(BX$1,'PY1 Data(H)'!$A$1:$CZ$1,_xlfn.XLOOKUP($A16,'PY1 Data(H)'!$A$1:$A$233,'PY1 Data(H)'!$A$1:$CZ$233))</f>
        <v>19776976</v>
      </c>
      <c r="BY16" s="173" cm="1">
        <f t="array" ref="BY16">_xlfn.XLOOKUP(BY$1,'PY1 Data(H)'!$A$1:$CZ$1,_xlfn.XLOOKUP($A16,'PY1 Data(H)'!$A$1:$A$233,'PY1 Data(H)'!$A$1:$CZ$233))</f>
        <v>17135840</v>
      </c>
      <c r="BZ16" s="173" cm="1">
        <f t="array" ref="BZ16">_xlfn.XLOOKUP(BZ$1,'PY1 Data(H)'!$A$1:$CZ$1,_xlfn.XLOOKUP($A16,'PY1 Data(H)'!$A$1:$A$233,'PY1 Data(H)'!$A$1:$CZ$233))</f>
        <v>0</v>
      </c>
      <c r="CA16" s="173" cm="1">
        <f t="array" ref="CA16">_xlfn.XLOOKUP(CA$1,'PY1 Data(H)'!$A$1:$CZ$1,_xlfn.XLOOKUP($A16,'PY1 Data(H)'!$A$1:$A$233,'PY1 Data(H)'!$A$1:$CZ$233))</f>
        <v>0</v>
      </c>
      <c r="CB16" s="173" cm="1">
        <f t="array" ref="CB16">_xlfn.XLOOKUP(CB$1,'PY1 Data(H)'!$A$1:$CZ$1,_xlfn.XLOOKUP($A16,'PY1 Data(H)'!$A$1:$A$233,'PY1 Data(H)'!$A$1:$CZ$233))</f>
        <v>6239486</v>
      </c>
      <c r="CC16" s="173" cm="1">
        <f t="array" ref="CC16">_xlfn.XLOOKUP(CC$1,'PY1 Data(H)'!$A$1:$CZ$1,_xlfn.XLOOKUP($A16,'PY1 Data(H)'!$A$1:$A$233,'PY1 Data(H)'!$A$1:$CZ$233))</f>
        <v>0</v>
      </c>
      <c r="CD16" s="173" cm="1">
        <f t="array" ref="CD16">_xlfn.XLOOKUP(CD$1,'PY1 Data(H)'!$A$1:$CZ$1,_xlfn.XLOOKUP($A16,'PY1 Data(H)'!$A$1:$A$233,'PY1 Data(H)'!$A$1:$CZ$233))</f>
        <v>8240420</v>
      </c>
      <c r="CE16" s="173" cm="1">
        <f t="array" ref="CE16">_xlfn.XLOOKUP(CE$1,'PY1 Data(H)'!$A$1:$CZ$1,_xlfn.XLOOKUP($A16,'PY1 Data(H)'!$A$1:$A$233,'PY1 Data(H)'!$A$1:$CZ$233))</f>
        <v>23775921</v>
      </c>
      <c r="CF16" s="173" cm="1">
        <f t="array" ref="CF16">_xlfn.XLOOKUP(CF$1,'PY1 Data(H)'!$A$1:$CZ$1,_xlfn.XLOOKUP($A16,'PY1 Data(H)'!$A$1:$A$233,'PY1 Data(H)'!$A$1:$CZ$233))</f>
        <v>0</v>
      </c>
      <c r="CG16" s="173" cm="1">
        <f t="array" ref="CG16">_xlfn.XLOOKUP(CG$1,'PY1 Data(H)'!$A$1:$CZ$1,_xlfn.XLOOKUP($A16,'PY1 Data(H)'!$A$1:$A$233,'PY1 Data(H)'!$A$1:$CZ$233))</f>
        <v>0</v>
      </c>
      <c r="CH16" s="173" cm="1">
        <f t="array" ref="CH16">_xlfn.XLOOKUP(CH$1,'PY1 Data(H)'!$A$1:$CZ$1,_xlfn.XLOOKUP($A16,'PY1 Data(H)'!$A$1:$A$233,'PY1 Data(H)'!$A$1:$CZ$233))</f>
        <v>6576479</v>
      </c>
      <c r="CI16" s="173" cm="1">
        <f t="array" ref="CI16">_xlfn.XLOOKUP(CI$1,'PY1 Data(H)'!$A$1:$CZ$1,_xlfn.XLOOKUP($A16,'PY1 Data(H)'!$A$1:$A$233,'PY1 Data(H)'!$A$1:$CZ$233))</f>
        <v>12302735</v>
      </c>
      <c r="CJ16" s="173" cm="1">
        <f t="array" ref="CJ16">_xlfn.XLOOKUP(CJ$1,'PY1 Data(H)'!$A$1:$CZ$1,_xlfn.XLOOKUP($A16,'PY1 Data(H)'!$A$1:$A$233,'PY1 Data(H)'!$A$1:$CZ$233))</f>
        <v>21282702</v>
      </c>
      <c r="CK16" s="173" cm="1">
        <f t="array" ref="CK16">_xlfn.XLOOKUP(CK$1,'PY1 Data(H)'!$A$1:$CZ$1,_xlfn.XLOOKUP($A16,'PY1 Data(H)'!$A$1:$A$233,'PY1 Data(H)'!$A$1:$CZ$233))</f>
        <v>0</v>
      </c>
      <c r="CL16" s="173" cm="1">
        <f t="array" ref="CL16">_xlfn.XLOOKUP(CL$1,'PY1 Data(H)'!$A$1:$CZ$1,_xlfn.XLOOKUP($A16,'PY1 Data(H)'!$A$1:$A$233,'PY1 Data(H)'!$A$1:$CZ$233))</f>
        <v>3953556</v>
      </c>
      <c r="CM16" s="173" cm="1">
        <f t="array" ref="CM16">_xlfn.XLOOKUP(CM$1,'PY1 Data(H)'!$A$1:$CZ$1,_xlfn.XLOOKUP($A16,'PY1 Data(H)'!$A$1:$A$233,'PY1 Data(H)'!$A$1:$CZ$233))</f>
        <v>123119</v>
      </c>
      <c r="CN16" s="173" cm="1">
        <f t="array" ref="CN16">_xlfn.XLOOKUP(CN$1,'PY1 Data(H)'!$A$1:$CZ$1,_xlfn.XLOOKUP($A16,'PY1 Data(H)'!$A$1:$A$233,'PY1 Data(H)'!$A$1:$CZ$233))</f>
        <v>259638</v>
      </c>
      <c r="CO16" s="173" cm="1">
        <f t="array" ref="CO16">_xlfn.XLOOKUP(CO$1,'PY1 Data(H)'!$A$1:$CZ$1,_xlfn.XLOOKUP($A16,'PY1 Data(H)'!$A$1:$A$233,'PY1 Data(H)'!$A$1:$CZ$233))</f>
        <v>4500</v>
      </c>
      <c r="CP16" s="173" cm="1">
        <f t="array" ref="CP16">_xlfn.XLOOKUP(CP$1,'PY1 Data(H)'!$A$1:$CZ$1,_xlfn.XLOOKUP($A16,'PY1 Data(H)'!$A$1:$A$233,'PY1 Data(H)'!$A$1:$CZ$233))</f>
        <v>8650402</v>
      </c>
      <c r="CQ16" s="173" cm="1">
        <f t="array" ref="CQ16">_xlfn.XLOOKUP(CQ$1,'PY1 Data(H)'!$A$1:$CZ$1,_xlfn.XLOOKUP($A16,'PY1 Data(H)'!$A$1:$A$233,'PY1 Data(H)'!$A$1:$CZ$233))</f>
        <v>0</v>
      </c>
      <c r="CR16" s="173" cm="1">
        <f t="array" ref="CR16">_xlfn.XLOOKUP(CR$1,'PY1 Data(H)'!$A$1:$CZ$1,_xlfn.XLOOKUP($A16,'PY1 Data(H)'!$A$1:$A$233,'PY1 Data(H)'!$A$1:$CZ$233))</f>
        <v>0</v>
      </c>
      <c r="CS16" s="173" cm="1">
        <f t="array" ref="CS16">_xlfn.XLOOKUP(CS$1,'PY1 Data(H)'!$A$1:$CZ$1,_xlfn.XLOOKUP($A16,'PY1 Data(H)'!$A$1:$A$233,'PY1 Data(H)'!$A$1:$CZ$233))</f>
        <v>0</v>
      </c>
      <c r="CT16" s="173" cm="1">
        <f t="array" ref="CT16">_xlfn.XLOOKUP(CT$1,'PY1 Data(H)'!$A$1:$CZ$1,_xlfn.XLOOKUP($A16,'PY1 Data(H)'!$A$1:$A$233,'PY1 Data(H)'!$A$1:$CZ$233))</f>
        <v>0</v>
      </c>
      <c r="CU16" s="173" cm="1">
        <f t="array" ref="CU16">_xlfn.XLOOKUP(CU$1,'PY1 Data(H)'!$A$1:$CZ$1,_xlfn.XLOOKUP($A16,'PY1 Data(H)'!$A$1:$A$233,'PY1 Data(H)'!$A$1:$CZ$233))</f>
        <v>0</v>
      </c>
      <c r="CV16" s="173" cm="1">
        <f t="array" ref="CV16">_xlfn.XLOOKUP(CV$1,'PY1 Data(H)'!$A$1:$CZ$1,_xlfn.XLOOKUP($A16,'PY1 Data(H)'!$A$1:$A$233,'PY1 Data(H)'!$A$1:$CZ$233))</f>
        <v>7347374</v>
      </c>
      <c r="CW16" s="173" cm="1">
        <f t="array" ref="CW16">_xlfn.XLOOKUP(CW$1,'PY1 Data(H)'!$A$1:$CZ$1,_xlfn.XLOOKUP($A16,'PY1 Data(H)'!$A$1:$A$233,'PY1 Data(H)'!$A$1:$CZ$233))</f>
        <v>72877</v>
      </c>
      <c r="CX16" s="173" cm="1">
        <f t="array" ref="CX16">_xlfn.XLOOKUP(CX$1,'PY1 Data(H)'!$A$1:$CZ$1,_xlfn.XLOOKUP($A16,'PY1 Data(H)'!$A$1:$A$233,'PY1 Data(H)'!$A$1:$CZ$233))</f>
        <v>1639091</v>
      </c>
      <c r="CY16" s="173" cm="1">
        <f t="array" ref="CY16">_xlfn.XLOOKUP(CY$1,'PY1 Data(H)'!$A$1:$CZ$1,_xlfn.XLOOKUP($A16,'PY1 Data(H)'!$A$1:$A$233,'PY1 Data(H)'!$A$1:$CZ$233))</f>
        <v>0</v>
      </c>
    </row>
    <row r="17" spans="1:103" x14ac:dyDescent="0.3">
      <c r="A17">
        <v>252</v>
      </c>
      <c r="D17" s="173" cm="1">
        <f t="array" ref="D17">_xlfn.XLOOKUP(D$1,'PY1 Data(H)'!$A$1:$CZ$1,_xlfn.XLOOKUP($A17,'PY1 Data(H)'!$A$1:$A$233,'PY1 Data(H)'!$A$1:$CZ$233))</f>
        <v>52560069</v>
      </c>
      <c r="E17" s="173" cm="1">
        <f t="array" ref="E17">_xlfn.XLOOKUP(E$1,'PY1 Data(H)'!$A$1:$CZ$1,_xlfn.XLOOKUP($A17,'PY1 Data(H)'!$A$1:$A$233,'PY1 Data(H)'!$A$1:$CZ$233))</f>
        <v>17037979</v>
      </c>
      <c r="F17" s="173" cm="1">
        <f t="array" ref="F17">_xlfn.XLOOKUP(F$1,'PY1 Data(H)'!$A$1:$CZ$1,_xlfn.XLOOKUP($A17,'PY1 Data(H)'!$A$1:$A$233,'PY1 Data(H)'!$A$1:$CZ$233))</f>
        <v>16013918</v>
      </c>
      <c r="G17" s="173" cm="1">
        <f t="array" ref="G17">_xlfn.XLOOKUP(G$1,'PY1 Data(H)'!$A$1:$CZ$1,_xlfn.XLOOKUP($A17,'PY1 Data(H)'!$A$1:$A$233,'PY1 Data(H)'!$A$1:$CZ$233))</f>
        <v>0</v>
      </c>
      <c r="H17" s="173" cm="1">
        <f t="array" ref="H17">_xlfn.XLOOKUP(H$1,'PY1 Data(H)'!$A$1:$CZ$1,_xlfn.XLOOKUP($A17,'PY1 Data(H)'!$A$1:$A$233,'PY1 Data(H)'!$A$1:$CZ$233))</f>
        <v>36077341</v>
      </c>
      <c r="I17" s="173" cm="1">
        <f t="array" ref="I17">_xlfn.XLOOKUP(I$1,'PY1 Data(H)'!$A$1:$CZ$1,_xlfn.XLOOKUP($A17,'PY1 Data(H)'!$A$1:$A$233,'PY1 Data(H)'!$A$1:$CZ$233))</f>
        <v>34793128</v>
      </c>
      <c r="J17" s="173" cm="1">
        <f t="array" ref="J17">_xlfn.XLOOKUP(J$1,'PY1 Data(H)'!$A$1:$CZ$1,_xlfn.XLOOKUP($A17,'PY1 Data(H)'!$A$1:$A$233,'PY1 Data(H)'!$A$1:$CZ$233))</f>
        <v>21662820</v>
      </c>
      <c r="K17" s="173" cm="1">
        <f t="array" ref="K17">_xlfn.XLOOKUP(K$1,'PY1 Data(H)'!$A$1:$CZ$1,_xlfn.XLOOKUP($A17,'PY1 Data(H)'!$A$1:$A$233,'PY1 Data(H)'!$A$1:$CZ$233))</f>
        <v>14168650</v>
      </c>
      <c r="L17" s="173" cm="1">
        <f t="array" ref="L17">_xlfn.XLOOKUP(L$1,'PY1 Data(H)'!$A$1:$CZ$1,_xlfn.XLOOKUP($A17,'PY1 Data(H)'!$A$1:$A$233,'PY1 Data(H)'!$A$1:$CZ$233))</f>
        <v>11764827</v>
      </c>
      <c r="M17" s="173" cm="1">
        <f t="array" ref="M17">_xlfn.XLOOKUP(M$1,'PY1 Data(H)'!$A$1:$CZ$1,_xlfn.XLOOKUP($A17,'PY1 Data(H)'!$A$1:$A$233,'PY1 Data(H)'!$A$1:$CZ$233))</f>
        <v>127746956</v>
      </c>
      <c r="N17" s="173" cm="1">
        <f t="array" ref="N17">_xlfn.XLOOKUP(N$1,'PY1 Data(H)'!$A$1:$CZ$1,_xlfn.XLOOKUP($A17,'PY1 Data(H)'!$A$1:$A$233,'PY1 Data(H)'!$A$1:$CZ$233))</f>
        <v>86010615</v>
      </c>
      <c r="O17" s="173" cm="1">
        <f t="array" ref="O17">_xlfn.XLOOKUP(O$1,'PY1 Data(H)'!$A$1:$CZ$1,_xlfn.XLOOKUP($A17,'PY1 Data(H)'!$A$1:$A$233,'PY1 Data(H)'!$A$1:$CZ$233))</f>
        <v>36079462</v>
      </c>
      <c r="P17" s="173" cm="1">
        <f t="array" ref="P17">_xlfn.XLOOKUP(P$1,'PY1 Data(H)'!$A$1:$CZ$1,_xlfn.XLOOKUP($A17,'PY1 Data(H)'!$A$1:$A$233,'PY1 Data(H)'!$A$1:$CZ$233))</f>
        <v>156428800</v>
      </c>
      <c r="Q17" s="173" cm="1">
        <f t="array" ref="Q17">_xlfn.XLOOKUP(Q$1,'PY1 Data(H)'!$A$1:$CZ$1,_xlfn.XLOOKUP($A17,'PY1 Data(H)'!$A$1:$A$233,'PY1 Data(H)'!$A$1:$CZ$233))</f>
        <v>22645701</v>
      </c>
      <c r="R17" s="173" cm="1">
        <f t="array" ref="R17">_xlfn.XLOOKUP(R$1,'PY1 Data(H)'!$A$1:$CZ$1,_xlfn.XLOOKUP($A17,'PY1 Data(H)'!$A$1:$A$233,'PY1 Data(H)'!$A$1:$CZ$233))</f>
        <v>13447330</v>
      </c>
      <c r="S17" s="173" cm="1">
        <f t="array" ref="S17">_xlfn.XLOOKUP(S$1,'PY1 Data(H)'!$A$1:$CZ$1,_xlfn.XLOOKUP($A17,'PY1 Data(H)'!$A$1:$A$233,'PY1 Data(H)'!$A$1:$CZ$233))</f>
        <v>26311016</v>
      </c>
      <c r="T17" s="173" cm="1">
        <f t="array" ref="T17">_xlfn.XLOOKUP(T$1,'PY1 Data(H)'!$A$1:$CZ$1,_xlfn.XLOOKUP($A17,'PY1 Data(H)'!$A$1:$A$233,'PY1 Data(H)'!$A$1:$CZ$233))</f>
        <v>0</v>
      </c>
      <c r="U17" s="173" cm="1">
        <f t="array" ref="U17">_xlfn.XLOOKUP(U$1,'PY1 Data(H)'!$A$1:$CZ$1,_xlfn.XLOOKUP($A17,'PY1 Data(H)'!$A$1:$A$233,'PY1 Data(H)'!$A$1:$CZ$233))</f>
        <v>131737711</v>
      </c>
      <c r="V17" s="173" cm="1">
        <f t="array" ref="V17">_xlfn.XLOOKUP(V$1,'PY1 Data(H)'!$A$1:$CZ$1,_xlfn.XLOOKUP($A17,'PY1 Data(H)'!$A$1:$A$233,'PY1 Data(H)'!$A$1:$CZ$233))</f>
        <v>66655633</v>
      </c>
      <c r="W17" s="173" cm="1">
        <f t="array" ref="W17">_xlfn.XLOOKUP(W$1,'PY1 Data(H)'!$A$1:$CZ$1,_xlfn.XLOOKUP($A17,'PY1 Data(H)'!$A$1:$A$233,'PY1 Data(H)'!$A$1:$CZ$233))</f>
        <v>0</v>
      </c>
      <c r="X17" s="173" cm="1">
        <f t="array" ref="X17">_xlfn.XLOOKUP(X$1,'PY1 Data(H)'!$A$1:$CZ$1,_xlfn.XLOOKUP($A17,'PY1 Data(H)'!$A$1:$A$233,'PY1 Data(H)'!$A$1:$CZ$233))</f>
        <v>23940926</v>
      </c>
      <c r="Y17" s="173" cm="1">
        <f t="array" ref="Y17">_xlfn.XLOOKUP(Y$1,'PY1 Data(H)'!$A$1:$CZ$1,_xlfn.XLOOKUP($A17,'PY1 Data(H)'!$A$1:$A$233,'PY1 Data(H)'!$A$1:$CZ$233))</f>
        <v>18582472</v>
      </c>
      <c r="Z17" s="173" cm="1">
        <f t="array" ref="Z17">_xlfn.XLOOKUP(Z$1,'PY1 Data(H)'!$A$1:$CZ$1,_xlfn.XLOOKUP($A17,'PY1 Data(H)'!$A$1:$A$233,'PY1 Data(H)'!$A$1:$CZ$233))</f>
        <v>84103556</v>
      </c>
      <c r="AA17" s="173" cm="1">
        <f t="array" ref="AA17">_xlfn.XLOOKUP(AA$1,'PY1 Data(H)'!$A$1:$CZ$1,_xlfn.XLOOKUP($A17,'PY1 Data(H)'!$A$1:$A$233,'PY1 Data(H)'!$A$1:$CZ$233))</f>
        <v>0</v>
      </c>
      <c r="AB17" s="173" cm="1">
        <f t="array" ref="AB17">_xlfn.XLOOKUP(AB$1,'PY1 Data(H)'!$A$1:$CZ$1,_xlfn.XLOOKUP($A17,'PY1 Data(H)'!$A$1:$A$233,'PY1 Data(H)'!$A$1:$CZ$233))</f>
        <v>53172950</v>
      </c>
      <c r="AC17" s="173" cm="1">
        <f t="array" ref="AC17">_xlfn.XLOOKUP(AC$1,'PY1 Data(H)'!$A$1:$CZ$1,_xlfn.XLOOKUP($A17,'PY1 Data(H)'!$A$1:$A$233,'PY1 Data(H)'!$A$1:$CZ$233))</f>
        <v>158558572</v>
      </c>
      <c r="AD17" s="173" cm="1">
        <f t="array" ref="AD17">_xlfn.XLOOKUP(AD$1,'PY1 Data(H)'!$A$1:$CZ$1,_xlfn.XLOOKUP($A17,'PY1 Data(H)'!$A$1:$A$233,'PY1 Data(H)'!$A$1:$CZ$233))</f>
        <v>102559955</v>
      </c>
      <c r="AE17" s="173" cm="1">
        <f t="array" ref="AE17">_xlfn.XLOOKUP(AE$1,'PY1 Data(H)'!$A$1:$CZ$1,_xlfn.XLOOKUP($A17,'PY1 Data(H)'!$A$1:$A$233,'PY1 Data(H)'!$A$1:$CZ$233))</f>
        <v>109016078</v>
      </c>
      <c r="AF17" s="173" cm="1">
        <f t="array" ref="AF17">_xlfn.XLOOKUP(AF$1,'PY1 Data(H)'!$A$1:$CZ$1,_xlfn.XLOOKUP($A17,'PY1 Data(H)'!$A$1:$A$233,'PY1 Data(H)'!$A$1:$CZ$233))</f>
        <v>64434632</v>
      </c>
      <c r="AG17" s="173" cm="1">
        <f t="array" ref="AG17">_xlfn.XLOOKUP(AG$1,'PY1 Data(H)'!$A$1:$CZ$1,_xlfn.XLOOKUP($A17,'PY1 Data(H)'!$A$1:$A$233,'PY1 Data(H)'!$A$1:$CZ$233))</f>
        <v>21296969</v>
      </c>
      <c r="AH17" s="173" cm="1">
        <f t="array" ref="AH17">_xlfn.XLOOKUP(AH$1,'PY1 Data(H)'!$A$1:$CZ$1,_xlfn.XLOOKUP($A17,'PY1 Data(H)'!$A$1:$A$233,'PY1 Data(H)'!$A$1:$CZ$233))</f>
        <v>12419305</v>
      </c>
      <c r="AI17" s="173" cm="1">
        <f t="array" ref="AI17">_xlfn.XLOOKUP(AI$1,'PY1 Data(H)'!$A$1:$CZ$1,_xlfn.XLOOKUP($A17,'PY1 Data(H)'!$A$1:$A$233,'PY1 Data(H)'!$A$1:$CZ$233))</f>
        <v>108073865</v>
      </c>
      <c r="AJ17" s="173" cm="1">
        <f t="array" ref="AJ17">_xlfn.XLOOKUP(AJ$1,'PY1 Data(H)'!$A$1:$CZ$1,_xlfn.XLOOKUP($A17,'PY1 Data(H)'!$A$1:$A$233,'PY1 Data(H)'!$A$1:$CZ$233))</f>
        <v>17231689</v>
      </c>
      <c r="AK17" s="173" cm="1">
        <f t="array" ref="AK17">_xlfn.XLOOKUP(AK$1,'PY1 Data(H)'!$A$1:$CZ$1,_xlfn.XLOOKUP($A17,'PY1 Data(H)'!$A$1:$A$233,'PY1 Data(H)'!$A$1:$CZ$233))</f>
        <v>194391826</v>
      </c>
      <c r="AL17" s="173" cm="1">
        <f t="array" ref="AL17">_xlfn.XLOOKUP(AL$1,'PY1 Data(H)'!$A$1:$CZ$1,_xlfn.XLOOKUP($A17,'PY1 Data(H)'!$A$1:$A$233,'PY1 Data(H)'!$A$1:$CZ$233))</f>
        <v>40734153</v>
      </c>
      <c r="AM17" s="173" cm="1">
        <f t="array" ref="AM17">_xlfn.XLOOKUP(AM$1,'PY1 Data(H)'!$A$1:$CZ$1,_xlfn.XLOOKUP($A17,'PY1 Data(H)'!$A$1:$A$233,'PY1 Data(H)'!$A$1:$CZ$233))</f>
        <v>84203927</v>
      </c>
      <c r="AN17" s="173" cm="1">
        <f t="array" ref="AN17">_xlfn.XLOOKUP(AN$1,'PY1 Data(H)'!$A$1:$CZ$1,_xlfn.XLOOKUP($A17,'PY1 Data(H)'!$A$1:$A$233,'PY1 Data(H)'!$A$1:$CZ$233))</f>
        <v>7022407</v>
      </c>
      <c r="AO17" s="173" cm="1">
        <f t="array" ref="AO17">_xlfn.XLOOKUP(AO$1,'PY1 Data(H)'!$A$1:$CZ$1,_xlfn.XLOOKUP($A17,'PY1 Data(H)'!$A$1:$A$233,'PY1 Data(H)'!$A$1:$CZ$233))</f>
        <v>11564236</v>
      </c>
      <c r="AP17" s="173" cm="1">
        <f t="array" ref="AP17">_xlfn.XLOOKUP(AP$1,'PY1 Data(H)'!$A$1:$CZ$1,_xlfn.XLOOKUP($A17,'PY1 Data(H)'!$A$1:$A$233,'PY1 Data(H)'!$A$1:$CZ$233))</f>
        <v>43120085</v>
      </c>
      <c r="AQ17" s="173" cm="1">
        <f t="array" ref="AQ17">_xlfn.XLOOKUP(AQ$1,'PY1 Data(H)'!$A$1:$CZ$1,_xlfn.XLOOKUP($A17,'PY1 Data(H)'!$A$1:$A$233,'PY1 Data(H)'!$A$1:$CZ$233))</f>
        <v>13748012</v>
      </c>
      <c r="AR17" s="173" cm="1">
        <f t="array" ref="AR17">_xlfn.XLOOKUP(AR$1,'PY1 Data(H)'!$A$1:$CZ$1,_xlfn.XLOOKUP($A17,'PY1 Data(H)'!$A$1:$A$233,'PY1 Data(H)'!$A$1:$CZ$233))</f>
        <v>177303005</v>
      </c>
      <c r="AS17" s="173" cm="1">
        <f t="array" ref="AS17">_xlfn.XLOOKUP(AS$1,'PY1 Data(H)'!$A$1:$CZ$1,_xlfn.XLOOKUP($A17,'PY1 Data(H)'!$A$1:$A$233,'PY1 Data(H)'!$A$1:$CZ$233))</f>
        <v>15872923</v>
      </c>
      <c r="AT17" s="173" cm="1">
        <f t="array" ref="AT17">_xlfn.XLOOKUP(AT$1,'PY1 Data(H)'!$A$1:$CZ$1,_xlfn.XLOOKUP($A17,'PY1 Data(H)'!$A$1:$A$233,'PY1 Data(H)'!$A$1:$CZ$233))</f>
        <v>57578059</v>
      </c>
      <c r="AU17" s="173" cm="1">
        <f t="array" ref="AU17">_xlfn.XLOOKUP(AU$1,'PY1 Data(H)'!$A$1:$CZ$1,_xlfn.XLOOKUP($A17,'PY1 Data(H)'!$A$1:$A$233,'PY1 Data(H)'!$A$1:$CZ$233))</f>
        <v>59468047</v>
      </c>
      <c r="AV17" s="173" cm="1">
        <f t="array" ref="AV17">_xlfn.XLOOKUP(AV$1,'PY1 Data(H)'!$A$1:$CZ$1,_xlfn.XLOOKUP($A17,'PY1 Data(H)'!$A$1:$A$233,'PY1 Data(H)'!$A$1:$CZ$233))</f>
        <v>69357469</v>
      </c>
      <c r="AW17" s="173" cm="1">
        <f t="array" ref="AW17">_xlfn.XLOOKUP(AW$1,'PY1 Data(H)'!$A$1:$CZ$1,_xlfn.XLOOKUP($A17,'PY1 Data(H)'!$A$1:$A$233,'PY1 Data(H)'!$A$1:$CZ$233))</f>
        <v>0</v>
      </c>
      <c r="AX17" s="173" cm="1">
        <f t="array" ref="AX17">_xlfn.XLOOKUP(AX$1,'PY1 Data(H)'!$A$1:$CZ$1,_xlfn.XLOOKUP($A17,'PY1 Data(H)'!$A$1:$A$233,'PY1 Data(H)'!$A$1:$CZ$233))</f>
        <v>20472395</v>
      </c>
      <c r="AY17" s="173" cm="1">
        <f t="array" ref="AY17">_xlfn.XLOOKUP(AY$1,'PY1 Data(H)'!$A$1:$CZ$1,_xlfn.XLOOKUP($A17,'PY1 Data(H)'!$A$1:$A$233,'PY1 Data(H)'!$A$1:$CZ$233))</f>
        <v>18853774</v>
      </c>
      <c r="AZ17" s="173" cm="1">
        <f t="array" ref="AZ17">_xlfn.XLOOKUP(AZ$1,'PY1 Data(H)'!$A$1:$CZ$1,_xlfn.XLOOKUP($A17,'PY1 Data(H)'!$A$1:$A$233,'PY1 Data(H)'!$A$1:$CZ$233))</f>
        <v>257273207</v>
      </c>
      <c r="BA17" s="173" cm="1">
        <f t="array" ref="BA17">_xlfn.XLOOKUP(BA$1,'PY1 Data(H)'!$A$1:$CZ$1,_xlfn.XLOOKUP($A17,'PY1 Data(H)'!$A$1:$A$233,'PY1 Data(H)'!$A$1:$CZ$233))</f>
        <v>86016523</v>
      </c>
      <c r="BB17" s="173" cm="1">
        <f t="array" ref="BB17">_xlfn.XLOOKUP(BB$1,'PY1 Data(H)'!$A$1:$CZ$1,_xlfn.XLOOKUP($A17,'PY1 Data(H)'!$A$1:$A$233,'PY1 Data(H)'!$A$1:$CZ$233))</f>
        <v>62035930</v>
      </c>
      <c r="BC17" s="173" cm="1">
        <f t="array" ref="BC17">_xlfn.XLOOKUP(BC$1,'PY1 Data(H)'!$A$1:$CZ$1,_xlfn.XLOOKUP($A17,'PY1 Data(H)'!$A$1:$A$233,'PY1 Data(H)'!$A$1:$CZ$233))</f>
        <v>5113737</v>
      </c>
      <c r="BD17" s="173" cm="1">
        <f t="array" ref="BD17">_xlfn.XLOOKUP(BD$1,'PY1 Data(H)'!$A$1:$CZ$1,_xlfn.XLOOKUP($A17,'PY1 Data(H)'!$A$1:$A$233,'PY1 Data(H)'!$A$1:$CZ$233))</f>
        <v>30225186</v>
      </c>
      <c r="BE17" s="173" cm="1">
        <f t="array" ref="BE17">_xlfn.XLOOKUP(BE$1,'PY1 Data(H)'!$A$1:$CZ$1,_xlfn.XLOOKUP($A17,'PY1 Data(H)'!$A$1:$A$233,'PY1 Data(H)'!$A$1:$CZ$233))</f>
        <v>14619820</v>
      </c>
      <c r="BF17" s="173" cm="1">
        <f t="array" ref="BF17">_xlfn.XLOOKUP(BF$1,'PY1 Data(H)'!$A$1:$CZ$1,_xlfn.XLOOKUP($A17,'PY1 Data(H)'!$A$1:$A$233,'PY1 Data(H)'!$A$1:$CZ$233))</f>
        <v>80496053</v>
      </c>
      <c r="BG17" s="173" cm="1">
        <f t="array" ref="BG17">_xlfn.XLOOKUP(BG$1,'PY1 Data(H)'!$A$1:$CZ$1,_xlfn.XLOOKUP($A17,'PY1 Data(H)'!$A$1:$A$233,'PY1 Data(H)'!$A$1:$CZ$233))</f>
        <v>21530233</v>
      </c>
      <c r="BH17" s="173" cm="1">
        <f t="array" ref="BH17">_xlfn.XLOOKUP(BH$1,'PY1 Data(H)'!$A$1:$CZ$1,_xlfn.XLOOKUP($A17,'PY1 Data(H)'!$A$1:$A$233,'PY1 Data(H)'!$A$1:$CZ$233))</f>
        <v>7783723</v>
      </c>
      <c r="BI17" s="173" cm="1">
        <f t="array" ref="BI17">_xlfn.XLOOKUP(BI$1,'PY1 Data(H)'!$A$1:$CZ$1,_xlfn.XLOOKUP($A17,'PY1 Data(H)'!$A$1:$A$233,'PY1 Data(H)'!$A$1:$CZ$233))</f>
        <v>11717910</v>
      </c>
      <c r="BJ17" s="173" cm="1">
        <f t="array" ref="BJ17">_xlfn.XLOOKUP(BJ$1,'PY1 Data(H)'!$A$1:$CZ$1,_xlfn.XLOOKUP($A17,'PY1 Data(H)'!$A$1:$A$233,'PY1 Data(H)'!$A$1:$CZ$233))</f>
        <v>29770319</v>
      </c>
      <c r="BK17" s="173" cm="1">
        <f t="array" ref="BK17">_xlfn.XLOOKUP(BK$1,'PY1 Data(H)'!$A$1:$CZ$1,_xlfn.XLOOKUP($A17,'PY1 Data(H)'!$A$1:$A$233,'PY1 Data(H)'!$A$1:$CZ$233))</f>
        <v>1274244490</v>
      </c>
      <c r="BL17" s="173" cm="1">
        <f t="array" ref="BL17">_xlfn.XLOOKUP(BL$1,'PY1 Data(H)'!$A$1:$CZ$1,_xlfn.XLOOKUP($A17,'PY1 Data(H)'!$A$1:$A$233,'PY1 Data(H)'!$A$1:$CZ$233))</f>
        <v>13946052</v>
      </c>
      <c r="BM17" s="173" cm="1">
        <f t="array" ref="BM17">_xlfn.XLOOKUP(BM$1,'PY1 Data(H)'!$A$1:$CZ$1,_xlfn.XLOOKUP($A17,'PY1 Data(H)'!$A$1:$A$233,'PY1 Data(H)'!$A$1:$CZ$233))</f>
        <v>27828227</v>
      </c>
      <c r="BN17" s="173" cm="1">
        <f t="array" ref="BN17">_xlfn.XLOOKUP(BN$1,'PY1 Data(H)'!$A$1:$CZ$1,_xlfn.XLOOKUP($A17,'PY1 Data(H)'!$A$1:$A$233,'PY1 Data(H)'!$A$1:$CZ$233))</f>
        <v>65310961</v>
      </c>
      <c r="BO17" s="173" cm="1">
        <f t="array" ref="BO17">_xlfn.XLOOKUP(BO$1,'PY1 Data(H)'!$A$1:$CZ$1,_xlfn.XLOOKUP($A17,'PY1 Data(H)'!$A$1:$A$233,'PY1 Data(H)'!$A$1:$CZ$233))</f>
        <v>59969498</v>
      </c>
      <c r="BP17" s="173" cm="1">
        <f t="array" ref="BP17">_xlfn.XLOOKUP(BP$1,'PY1 Data(H)'!$A$1:$CZ$1,_xlfn.XLOOKUP($A17,'PY1 Data(H)'!$A$1:$A$233,'PY1 Data(H)'!$A$1:$CZ$233))</f>
        <v>158331129</v>
      </c>
      <c r="BQ17" s="173" cm="1">
        <f t="array" ref="BQ17">_xlfn.XLOOKUP(BQ$1,'PY1 Data(H)'!$A$1:$CZ$1,_xlfn.XLOOKUP($A17,'PY1 Data(H)'!$A$1:$A$233,'PY1 Data(H)'!$A$1:$CZ$233))</f>
        <v>0</v>
      </c>
      <c r="BR17" s="173" cm="1">
        <f t="array" ref="BR17">_xlfn.XLOOKUP(BR$1,'PY1 Data(H)'!$A$1:$CZ$1,_xlfn.XLOOKUP($A17,'PY1 Data(H)'!$A$1:$A$233,'PY1 Data(H)'!$A$1:$CZ$233))</f>
        <v>245213899</v>
      </c>
      <c r="BS17" s="173" cm="1">
        <f t="array" ref="BS17">_xlfn.XLOOKUP(BS$1,'PY1 Data(H)'!$A$1:$CZ$1,_xlfn.XLOOKUP($A17,'PY1 Data(H)'!$A$1:$A$233,'PY1 Data(H)'!$A$1:$CZ$233))</f>
        <v>64787858</v>
      </c>
      <c r="BT17" s="173" cm="1">
        <f t="array" ref="BT17">_xlfn.XLOOKUP(BT$1,'PY1 Data(H)'!$A$1:$CZ$1,_xlfn.XLOOKUP($A17,'PY1 Data(H)'!$A$1:$A$233,'PY1 Data(H)'!$A$1:$CZ$233))</f>
        <v>4193934</v>
      </c>
      <c r="BU17" s="173" cm="1">
        <f t="array" ref="BU17">_xlfn.XLOOKUP(BU$1,'PY1 Data(H)'!$A$1:$CZ$1,_xlfn.XLOOKUP($A17,'PY1 Data(H)'!$A$1:$A$233,'PY1 Data(H)'!$A$1:$CZ$233))</f>
        <v>23834297</v>
      </c>
      <c r="BV17" s="173" cm="1">
        <f t="array" ref="BV17">_xlfn.XLOOKUP(BV$1,'PY1 Data(H)'!$A$1:$CZ$1,_xlfn.XLOOKUP($A17,'PY1 Data(H)'!$A$1:$A$233,'PY1 Data(H)'!$A$1:$CZ$233))</f>
        <v>29185261</v>
      </c>
      <c r="BW17" s="173" cm="1">
        <f t="array" ref="BW17">_xlfn.XLOOKUP(BW$1,'PY1 Data(H)'!$A$1:$CZ$1,_xlfn.XLOOKUP($A17,'PY1 Data(H)'!$A$1:$A$233,'PY1 Data(H)'!$A$1:$CZ$233))</f>
        <v>3588987</v>
      </c>
      <c r="BX17" s="173" cm="1">
        <f t="array" ref="BX17">_xlfn.XLOOKUP(BX$1,'PY1 Data(H)'!$A$1:$CZ$1,_xlfn.XLOOKUP($A17,'PY1 Data(H)'!$A$1:$A$233,'PY1 Data(H)'!$A$1:$CZ$233))</f>
        <v>41858897</v>
      </c>
      <c r="BY17" s="173" cm="1">
        <f t="array" ref="BY17">_xlfn.XLOOKUP(BY$1,'PY1 Data(H)'!$A$1:$CZ$1,_xlfn.XLOOKUP($A17,'PY1 Data(H)'!$A$1:$A$233,'PY1 Data(H)'!$A$1:$CZ$233))</f>
        <v>59494188</v>
      </c>
      <c r="BZ17" s="173" cm="1">
        <f t="array" ref="BZ17">_xlfn.XLOOKUP(BZ$1,'PY1 Data(H)'!$A$1:$CZ$1,_xlfn.XLOOKUP($A17,'PY1 Data(H)'!$A$1:$A$233,'PY1 Data(H)'!$A$1:$CZ$233))</f>
        <v>28463258</v>
      </c>
      <c r="CA17" s="173" cm="1">
        <f t="array" ref="CA17">_xlfn.XLOOKUP(CA$1,'PY1 Data(H)'!$A$1:$CZ$1,_xlfn.XLOOKUP($A17,'PY1 Data(H)'!$A$1:$A$233,'PY1 Data(H)'!$A$1:$CZ$233))</f>
        <v>68749487</v>
      </c>
      <c r="CB17" s="173" cm="1">
        <f t="array" ref="CB17">_xlfn.XLOOKUP(CB$1,'PY1 Data(H)'!$A$1:$CZ$1,_xlfn.XLOOKUP($A17,'PY1 Data(H)'!$A$1:$A$233,'PY1 Data(H)'!$A$1:$CZ$233))</f>
        <v>23160814</v>
      </c>
      <c r="CC17" s="173" cm="1">
        <f t="array" ref="CC17">_xlfn.XLOOKUP(CC$1,'PY1 Data(H)'!$A$1:$CZ$1,_xlfn.XLOOKUP($A17,'PY1 Data(H)'!$A$1:$A$233,'PY1 Data(H)'!$A$1:$CZ$233))</f>
        <v>23331121</v>
      </c>
      <c r="CD17" s="173" cm="1">
        <f t="array" ref="CD17">_xlfn.XLOOKUP(CD$1,'PY1 Data(H)'!$A$1:$CZ$1,_xlfn.XLOOKUP($A17,'PY1 Data(H)'!$A$1:$A$233,'PY1 Data(H)'!$A$1:$CZ$233))</f>
        <v>20436907</v>
      </c>
      <c r="CE17" s="173" cm="1">
        <f t="array" ref="CE17">_xlfn.XLOOKUP(CE$1,'PY1 Data(H)'!$A$1:$CZ$1,_xlfn.XLOOKUP($A17,'PY1 Data(H)'!$A$1:$A$233,'PY1 Data(H)'!$A$1:$CZ$233))</f>
        <v>65452414</v>
      </c>
      <c r="CF17" s="173" cm="1">
        <f t="array" ref="CF17">_xlfn.XLOOKUP(CF$1,'PY1 Data(H)'!$A$1:$CZ$1,_xlfn.XLOOKUP($A17,'PY1 Data(H)'!$A$1:$A$233,'PY1 Data(H)'!$A$1:$CZ$233))</f>
        <v>71606467</v>
      </c>
      <c r="CG17" s="173" cm="1">
        <f t="array" ref="CG17">_xlfn.XLOOKUP(CG$1,'PY1 Data(H)'!$A$1:$CZ$1,_xlfn.XLOOKUP($A17,'PY1 Data(H)'!$A$1:$A$233,'PY1 Data(H)'!$A$1:$CZ$233))</f>
        <v>35680715</v>
      </c>
      <c r="CH17" s="173" cm="1">
        <f t="array" ref="CH17">_xlfn.XLOOKUP(CH$1,'PY1 Data(H)'!$A$1:$CZ$1,_xlfn.XLOOKUP($A17,'PY1 Data(H)'!$A$1:$A$233,'PY1 Data(H)'!$A$1:$CZ$233))</f>
        <v>14928149</v>
      </c>
      <c r="CI17" s="173" cm="1">
        <f t="array" ref="CI17">_xlfn.XLOOKUP(CI$1,'PY1 Data(H)'!$A$1:$CZ$1,_xlfn.XLOOKUP($A17,'PY1 Data(H)'!$A$1:$A$233,'PY1 Data(H)'!$A$1:$CZ$233))</f>
        <v>18531676</v>
      </c>
      <c r="CJ17" s="173" cm="1">
        <f t="array" ref="CJ17">_xlfn.XLOOKUP(CJ$1,'PY1 Data(H)'!$A$1:$CZ$1,_xlfn.XLOOKUP($A17,'PY1 Data(H)'!$A$1:$A$233,'PY1 Data(H)'!$A$1:$CZ$233))</f>
        <v>29343312</v>
      </c>
      <c r="CK17" s="173" cm="1">
        <f t="array" ref="CK17">_xlfn.XLOOKUP(CK$1,'PY1 Data(H)'!$A$1:$CZ$1,_xlfn.XLOOKUP($A17,'PY1 Data(H)'!$A$1:$A$233,'PY1 Data(H)'!$A$1:$CZ$233))</f>
        <v>15971993</v>
      </c>
      <c r="CL17" s="173" cm="1">
        <f t="array" ref="CL17">_xlfn.XLOOKUP(CL$1,'PY1 Data(H)'!$A$1:$CZ$1,_xlfn.XLOOKUP($A17,'PY1 Data(H)'!$A$1:$A$233,'PY1 Data(H)'!$A$1:$CZ$233))</f>
        <v>12715935</v>
      </c>
      <c r="CM17" s="173" cm="1">
        <f t="array" ref="CM17">_xlfn.XLOOKUP(CM$1,'PY1 Data(H)'!$A$1:$CZ$1,_xlfn.XLOOKUP($A17,'PY1 Data(H)'!$A$1:$A$233,'PY1 Data(H)'!$A$1:$CZ$233))</f>
        <v>37460724</v>
      </c>
      <c r="CN17" s="173" cm="1">
        <f t="array" ref="CN17">_xlfn.XLOOKUP(CN$1,'PY1 Data(H)'!$A$1:$CZ$1,_xlfn.XLOOKUP($A17,'PY1 Data(H)'!$A$1:$A$233,'PY1 Data(H)'!$A$1:$CZ$233))</f>
        <v>3430631</v>
      </c>
      <c r="CO17" s="173" cm="1">
        <f t="array" ref="CO17">_xlfn.XLOOKUP(CO$1,'PY1 Data(H)'!$A$1:$CZ$1,_xlfn.XLOOKUP($A17,'PY1 Data(H)'!$A$1:$A$233,'PY1 Data(H)'!$A$1:$CZ$233))</f>
        <v>50651906</v>
      </c>
      <c r="CP17" s="173" cm="1">
        <f t="array" ref="CP17">_xlfn.XLOOKUP(CP$1,'PY1 Data(H)'!$A$1:$CZ$1,_xlfn.XLOOKUP($A17,'PY1 Data(H)'!$A$1:$A$233,'PY1 Data(H)'!$A$1:$CZ$233))</f>
        <v>5736289</v>
      </c>
      <c r="CQ17" s="173" cm="1">
        <f t="array" ref="CQ17">_xlfn.XLOOKUP(CQ$1,'PY1 Data(H)'!$A$1:$CZ$1,_xlfn.XLOOKUP($A17,'PY1 Data(H)'!$A$1:$A$233,'PY1 Data(H)'!$A$1:$CZ$233))</f>
        <v>567068232</v>
      </c>
      <c r="CR17" s="173" cm="1">
        <f t="array" ref="CR17">_xlfn.XLOOKUP(CR$1,'PY1 Data(H)'!$A$1:$CZ$1,_xlfn.XLOOKUP($A17,'PY1 Data(H)'!$A$1:$A$233,'PY1 Data(H)'!$A$1:$CZ$233))</f>
        <v>15201929</v>
      </c>
      <c r="CS17" s="173" cm="1">
        <f t="array" ref="CS17">_xlfn.XLOOKUP(CS$1,'PY1 Data(H)'!$A$1:$CZ$1,_xlfn.XLOOKUP($A17,'PY1 Data(H)'!$A$1:$A$233,'PY1 Data(H)'!$A$1:$CZ$233))</f>
        <v>19612779</v>
      </c>
      <c r="CT17" s="173" cm="1">
        <f t="array" ref="CT17">_xlfn.XLOOKUP(CT$1,'PY1 Data(H)'!$A$1:$CZ$1,_xlfn.XLOOKUP($A17,'PY1 Data(H)'!$A$1:$A$233,'PY1 Data(H)'!$A$1:$CZ$233))</f>
        <v>106042522</v>
      </c>
      <c r="CU17" s="173" cm="1">
        <f t="array" ref="CU17">_xlfn.XLOOKUP(CU$1,'PY1 Data(H)'!$A$1:$CZ$1,_xlfn.XLOOKUP($A17,'PY1 Data(H)'!$A$1:$A$233,'PY1 Data(H)'!$A$1:$CZ$233))</f>
        <v>97579730</v>
      </c>
      <c r="CV17" s="173" cm="1">
        <f t="array" ref="CV17">_xlfn.XLOOKUP(CV$1,'PY1 Data(H)'!$A$1:$CZ$1,_xlfn.XLOOKUP($A17,'PY1 Data(H)'!$A$1:$A$233,'PY1 Data(H)'!$A$1:$CZ$233))</f>
        <v>27584281</v>
      </c>
      <c r="CW17" s="173" cm="1">
        <f t="array" ref="CW17">_xlfn.XLOOKUP(CW$1,'PY1 Data(H)'!$A$1:$CZ$1,_xlfn.XLOOKUP($A17,'PY1 Data(H)'!$A$1:$A$233,'PY1 Data(H)'!$A$1:$CZ$233))</f>
        <v>29410751</v>
      </c>
      <c r="CX17" s="173" cm="1">
        <f t="array" ref="CX17">_xlfn.XLOOKUP(CX$1,'PY1 Data(H)'!$A$1:$CZ$1,_xlfn.XLOOKUP($A17,'PY1 Data(H)'!$A$1:$A$233,'PY1 Data(H)'!$A$1:$CZ$233))</f>
        <v>35854490</v>
      </c>
      <c r="CY17" s="173" cm="1">
        <f t="array" ref="CY17">_xlfn.XLOOKUP(CY$1,'PY1 Data(H)'!$A$1:$CZ$1,_xlfn.XLOOKUP($A17,'PY1 Data(H)'!$A$1:$A$233,'PY1 Data(H)'!$A$1:$CZ$233))</f>
        <v>14126061</v>
      </c>
    </row>
    <row r="18" spans="1:103" x14ac:dyDescent="0.3">
      <c r="A18">
        <v>253</v>
      </c>
      <c r="D18" s="173" cm="1">
        <f t="array" ref="D18">_xlfn.XLOOKUP(D$1,'PY1 Data(H)'!$A$1:$CZ$1,_xlfn.XLOOKUP($A18,'PY1 Data(H)'!$A$1:$A$233,'PY1 Data(H)'!$A$1:$CZ$233))</f>
        <v>25251849</v>
      </c>
      <c r="E18" s="173" cm="1">
        <f t="array" ref="E18">_xlfn.XLOOKUP(E$1,'PY1 Data(H)'!$A$1:$CZ$1,_xlfn.XLOOKUP($A18,'PY1 Data(H)'!$A$1:$A$233,'PY1 Data(H)'!$A$1:$CZ$233))</f>
        <v>8104261</v>
      </c>
      <c r="F18" s="173" cm="1">
        <f t="array" ref="F18">_xlfn.XLOOKUP(F$1,'PY1 Data(H)'!$A$1:$CZ$1,_xlfn.XLOOKUP($A18,'PY1 Data(H)'!$A$1:$A$233,'PY1 Data(H)'!$A$1:$CZ$233))</f>
        <v>1912477</v>
      </c>
      <c r="G18" s="173" cm="1">
        <f t="array" ref="G18">_xlfn.XLOOKUP(G$1,'PY1 Data(H)'!$A$1:$CZ$1,_xlfn.XLOOKUP($A18,'PY1 Data(H)'!$A$1:$A$233,'PY1 Data(H)'!$A$1:$CZ$233))</f>
        <v>0</v>
      </c>
      <c r="H18" s="173" cm="1">
        <f t="array" ref="H18">_xlfn.XLOOKUP(H$1,'PY1 Data(H)'!$A$1:$CZ$1,_xlfn.XLOOKUP($A18,'PY1 Data(H)'!$A$1:$A$233,'PY1 Data(H)'!$A$1:$CZ$233))</f>
        <v>10508251</v>
      </c>
      <c r="I18" s="173" cm="1">
        <f t="array" ref="I18">_xlfn.XLOOKUP(I$1,'PY1 Data(H)'!$A$1:$CZ$1,_xlfn.XLOOKUP($A18,'PY1 Data(H)'!$A$1:$A$233,'PY1 Data(H)'!$A$1:$CZ$233))</f>
        <v>8201703</v>
      </c>
      <c r="J18" s="173" cm="1">
        <f t="array" ref="J18">_xlfn.XLOOKUP(J$1,'PY1 Data(H)'!$A$1:$CZ$1,_xlfn.XLOOKUP($A18,'PY1 Data(H)'!$A$1:$A$233,'PY1 Data(H)'!$A$1:$CZ$233))</f>
        <v>12906140</v>
      </c>
      <c r="K18" s="173" cm="1">
        <f t="array" ref="K18">_xlfn.XLOOKUP(K$1,'PY1 Data(H)'!$A$1:$CZ$1,_xlfn.XLOOKUP($A18,'PY1 Data(H)'!$A$1:$A$233,'PY1 Data(H)'!$A$1:$CZ$233))</f>
        <v>4226574</v>
      </c>
      <c r="L18" s="173" cm="1">
        <f t="array" ref="L18">_xlfn.XLOOKUP(L$1,'PY1 Data(H)'!$A$1:$CZ$1,_xlfn.XLOOKUP($A18,'PY1 Data(H)'!$A$1:$A$233,'PY1 Data(H)'!$A$1:$CZ$233))</f>
        <v>20289768</v>
      </c>
      <c r="M18" s="173" cm="1">
        <f t="array" ref="M18">_xlfn.XLOOKUP(M$1,'PY1 Data(H)'!$A$1:$CZ$1,_xlfn.XLOOKUP($A18,'PY1 Data(H)'!$A$1:$A$233,'PY1 Data(H)'!$A$1:$CZ$233))</f>
        <v>23171792</v>
      </c>
      <c r="N18" s="173" cm="1">
        <f t="array" ref="N18">_xlfn.XLOOKUP(N$1,'PY1 Data(H)'!$A$1:$CZ$1,_xlfn.XLOOKUP($A18,'PY1 Data(H)'!$A$1:$A$233,'PY1 Data(H)'!$A$1:$CZ$233))</f>
        <v>105625683</v>
      </c>
      <c r="O18" s="173" cm="1">
        <f t="array" ref="O18">_xlfn.XLOOKUP(O$1,'PY1 Data(H)'!$A$1:$CZ$1,_xlfn.XLOOKUP($A18,'PY1 Data(H)'!$A$1:$A$233,'PY1 Data(H)'!$A$1:$CZ$233))</f>
        <v>45140758</v>
      </c>
      <c r="P18" s="173" cm="1">
        <f t="array" ref="P18">_xlfn.XLOOKUP(P$1,'PY1 Data(H)'!$A$1:$CZ$1,_xlfn.XLOOKUP($A18,'PY1 Data(H)'!$A$1:$A$233,'PY1 Data(H)'!$A$1:$CZ$233))</f>
        <v>110468295</v>
      </c>
      <c r="Q18" s="173" cm="1">
        <f t="array" ref="Q18">_xlfn.XLOOKUP(Q$1,'PY1 Data(H)'!$A$1:$CZ$1,_xlfn.XLOOKUP($A18,'PY1 Data(H)'!$A$1:$A$233,'PY1 Data(H)'!$A$1:$CZ$233))</f>
        <v>10000083</v>
      </c>
      <c r="R18" s="173" cm="1">
        <f t="array" ref="R18">_xlfn.XLOOKUP(R$1,'PY1 Data(H)'!$A$1:$CZ$1,_xlfn.XLOOKUP($A18,'PY1 Data(H)'!$A$1:$A$233,'PY1 Data(H)'!$A$1:$CZ$233))</f>
        <v>7224052</v>
      </c>
      <c r="S18" s="173" cm="1">
        <f t="array" ref="S18">_xlfn.XLOOKUP(S$1,'PY1 Data(H)'!$A$1:$CZ$1,_xlfn.XLOOKUP($A18,'PY1 Data(H)'!$A$1:$A$233,'PY1 Data(H)'!$A$1:$CZ$233))</f>
        <v>41518084</v>
      </c>
      <c r="T18" s="173" cm="1">
        <f t="array" ref="T18">_xlfn.XLOOKUP(T$1,'PY1 Data(H)'!$A$1:$CZ$1,_xlfn.XLOOKUP($A18,'PY1 Data(H)'!$A$1:$A$233,'PY1 Data(H)'!$A$1:$CZ$233))</f>
        <v>0</v>
      </c>
      <c r="U18" s="173" cm="1">
        <f t="array" ref="U18">_xlfn.XLOOKUP(U$1,'PY1 Data(H)'!$A$1:$CZ$1,_xlfn.XLOOKUP($A18,'PY1 Data(H)'!$A$1:$A$233,'PY1 Data(H)'!$A$1:$CZ$233))</f>
        <v>36821265</v>
      </c>
      <c r="V18" s="173" cm="1">
        <f t="array" ref="V18">_xlfn.XLOOKUP(V$1,'PY1 Data(H)'!$A$1:$CZ$1,_xlfn.XLOOKUP($A18,'PY1 Data(H)'!$A$1:$A$233,'PY1 Data(H)'!$A$1:$CZ$233))</f>
        <v>12937461</v>
      </c>
      <c r="W18" s="173" cm="1">
        <f t="array" ref="W18">_xlfn.XLOOKUP(W$1,'PY1 Data(H)'!$A$1:$CZ$1,_xlfn.XLOOKUP($A18,'PY1 Data(H)'!$A$1:$A$233,'PY1 Data(H)'!$A$1:$CZ$233))</f>
        <v>0</v>
      </c>
      <c r="X18" s="173" cm="1">
        <f t="array" ref="X18">_xlfn.XLOOKUP(X$1,'PY1 Data(H)'!$A$1:$CZ$1,_xlfn.XLOOKUP($A18,'PY1 Data(H)'!$A$1:$A$233,'PY1 Data(H)'!$A$1:$CZ$233))</f>
        <v>2538168</v>
      </c>
      <c r="Y18" s="173" cm="1">
        <f t="array" ref="Y18">_xlfn.XLOOKUP(Y$1,'PY1 Data(H)'!$A$1:$CZ$1,_xlfn.XLOOKUP($A18,'PY1 Data(H)'!$A$1:$A$233,'PY1 Data(H)'!$A$1:$CZ$233))</f>
        <v>2450172</v>
      </c>
      <c r="Z18" s="173" cm="1">
        <f t="array" ref="Z18">_xlfn.XLOOKUP(Z$1,'PY1 Data(H)'!$A$1:$CZ$1,_xlfn.XLOOKUP($A18,'PY1 Data(H)'!$A$1:$A$233,'PY1 Data(H)'!$A$1:$CZ$233))</f>
        <v>25102730</v>
      </c>
      <c r="AA18" s="173" cm="1">
        <f t="array" ref="AA18">_xlfn.XLOOKUP(AA$1,'PY1 Data(H)'!$A$1:$CZ$1,_xlfn.XLOOKUP($A18,'PY1 Data(H)'!$A$1:$A$233,'PY1 Data(H)'!$A$1:$CZ$233))</f>
        <v>0</v>
      </c>
      <c r="AB18" s="173" cm="1">
        <f t="array" ref="AB18">_xlfn.XLOOKUP(AB$1,'PY1 Data(H)'!$A$1:$CZ$1,_xlfn.XLOOKUP($A18,'PY1 Data(H)'!$A$1:$A$233,'PY1 Data(H)'!$A$1:$CZ$233))</f>
        <v>31832174</v>
      </c>
      <c r="AC18" s="173" cm="1">
        <f t="array" ref="AC18">_xlfn.XLOOKUP(AC$1,'PY1 Data(H)'!$A$1:$CZ$1,_xlfn.XLOOKUP($A18,'PY1 Data(H)'!$A$1:$A$233,'PY1 Data(H)'!$A$1:$CZ$233))</f>
        <v>99565582</v>
      </c>
      <c r="AD18" s="173" cm="1">
        <f t="array" ref="AD18">_xlfn.XLOOKUP(AD$1,'PY1 Data(H)'!$A$1:$CZ$1,_xlfn.XLOOKUP($A18,'PY1 Data(H)'!$A$1:$A$233,'PY1 Data(H)'!$A$1:$CZ$233))</f>
        <v>67058289</v>
      </c>
      <c r="AE18" s="173" cm="1">
        <f t="array" ref="AE18">_xlfn.XLOOKUP(AE$1,'PY1 Data(H)'!$A$1:$CZ$1,_xlfn.XLOOKUP($A18,'PY1 Data(H)'!$A$1:$A$233,'PY1 Data(H)'!$A$1:$CZ$233))</f>
        <v>78457012</v>
      </c>
      <c r="AF18" s="173" cm="1">
        <f t="array" ref="AF18">_xlfn.XLOOKUP(AF$1,'PY1 Data(H)'!$A$1:$CZ$1,_xlfn.XLOOKUP($A18,'PY1 Data(H)'!$A$1:$A$233,'PY1 Data(H)'!$A$1:$CZ$233))</f>
        <v>24981683</v>
      </c>
      <c r="AG18" s="173" cm="1">
        <f t="array" ref="AG18">_xlfn.XLOOKUP(AG$1,'PY1 Data(H)'!$A$1:$CZ$1,_xlfn.XLOOKUP($A18,'PY1 Data(H)'!$A$1:$A$233,'PY1 Data(H)'!$A$1:$CZ$233))</f>
        <v>12739652</v>
      </c>
      <c r="AH18" s="173" cm="1">
        <f t="array" ref="AH18">_xlfn.XLOOKUP(AH$1,'PY1 Data(H)'!$A$1:$CZ$1,_xlfn.XLOOKUP($A18,'PY1 Data(H)'!$A$1:$A$233,'PY1 Data(H)'!$A$1:$CZ$233))</f>
        <v>18344671</v>
      </c>
      <c r="AI18" s="173" cm="1">
        <f t="array" ref="AI18">_xlfn.XLOOKUP(AI$1,'PY1 Data(H)'!$A$1:$CZ$1,_xlfn.XLOOKUP($A18,'PY1 Data(H)'!$A$1:$A$233,'PY1 Data(H)'!$A$1:$CZ$233))</f>
        <v>115860818</v>
      </c>
      <c r="AJ18" s="173" cm="1">
        <f t="array" ref="AJ18">_xlfn.XLOOKUP(AJ$1,'PY1 Data(H)'!$A$1:$CZ$1,_xlfn.XLOOKUP($A18,'PY1 Data(H)'!$A$1:$A$233,'PY1 Data(H)'!$A$1:$CZ$233))</f>
        <v>8837702</v>
      </c>
      <c r="AK18" s="173" cm="1">
        <f t="array" ref="AK18">_xlfn.XLOOKUP(AK$1,'PY1 Data(H)'!$A$1:$CZ$1,_xlfn.XLOOKUP($A18,'PY1 Data(H)'!$A$1:$A$233,'PY1 Data(H)'!$A$1:$CZ$233))</f>
        <v>147893636</v>
      </c>
      <c r="AL18" s="173" cm="1">
        <f t="array" ref="AL18">_xlfn.XLOOKUP(AL$1,'PY1 Data(H)'!$A$1:$CZ$1,_xlfn.XLOOKUP($A18,'PY1 Data(H)'!$A$1:$A$233,'PY1 Data(H)'!$A$1:$CZ$233))</f>
        <v>31294213</v>
      </c>
      <c r="AM18" s="173" cm="1">
        <f t="array" ref="AM18">_xlfn.XLOOKUP(AM$1,'PY1 Data(H)'!$A$1:$CZ$1,_xlfn.XLOOKUP($A18,'PY1 Data(H)'!$A$1:$A$233,'PY1 Data(H)'!$A$1:$CZ$233))</f>
        <v>63100685</v>
      </c>
      <c r="AN18" s="173" cm="1">
        <f t="array" ref="AN18">_xlfn.XLOOKUP(AN$1,'PY1 Data(H)'!$A$1:$CZ$1,_xlfn.XLOOKUP($A18,'PY1 Data(H)'!$A$1:$A$233,'PY1 Data(H)'!$A$1:$CZ$233))</f>
        <v>3711373</v>
      </c>
      <c r="AO18" s="173" cm="1">
        <f t="array" ref="AO18">_xlfn.XLOOKUP(AO$1,'PY1 Data(H)'!$A$1:$CZ$1,_xlfn.XLOOKUP($A18,'PY1 Data(H)'!$A$1:$A$233,'PY1 Data(H)'!$A$1:$CZ$233))</f>
        <v>2491431</v>
      </c>
      <c r="AP18" s="173" cm="1">
        <f t="array" ref="AP18">_xlfn.XLOOKUP(AP$1,'PY1 Data(H)'!$A$1:$CZ$1,_xlfn.XLOOKUP($A18,'PY1 Data(H)'!$A$1:$A$233,'PY1 Data(H)'!$A$1:$CZ$233))</f>
        <v>14785285</v>
      </c>
      <c r="AQ18" s="173" cm="1">
        <f t="array" ref="AQ18">_xlfn.XLOOKUP(AQ$1,'PY1 Data(H)'!$A$1:$CZ$1,_xlfn.XLOOKUP($A18,'PY1 Data(H)'!$A$1:$A$233,'PY1 Data(H)'!$A$1:$CZ$233))</f>
        <v>6261539</v>
      </c>
      <c r="AR18" s="173" cm="1">
        <f t="array" ref="AR18">_xlfn.XLOOKUP(AR$1,'PY1 Data(H)'!$A$1:$CZ$1,_xlfn.XLOOKUP($A18,'PY1 Data(H)'!$A$1:$A$233,'PY1 Data(H)'!$A$1:$CZ$233))</f>
        <v>119387618</v>
      </c>
      <c r="AS18" s="173" cm="1">
        <f t="array" ref="AS18">_xlfn.XLOOKUP(AS$1,'PY1 Data(H)'!$A$1:$CZ$1,_xlfn.XLOOKUP($A18,'PY1 Data(H)'!$A$1:$A$233,'PY1 Data(H)'!$A$1:$CZ$233))</f>
        <v>26492533</v>
      </c>
      <c r="AT18" s="173" cm="1">
        <f t="array" ref="AT18">_xlfn.XLOOKUP(AT$1,'PY1 Data(H)'!$A$1:$CZ$1,_xlfn.XLOOKUP($A18,'PY1 Data(H)'!$A$1:$A$233,'PY1 Data(H)'!$A$1:$CZ$233))</f>
        <v>24411608</v>
      </c>
      <c r="AU18" s="173" cm="1">
        <f t="array" ref="AU18">_xlfn.XLOOKUP(AU$1,'PY1 Data(H)'!$A$1:$CZ$1,_xlfn.XLOOKUP($A18,'PY1 Data(H)'!$A$1:$A$233,'PY1 Data(H)'!$A$1:$CZ$233))</f>
        <v>12732310</v>
      </c>
      <c r="AV18" s="173" cm="1">
        <f t="array" ref="AV18">_xlfn.XLOOKUP(AV$1,'PY1 Data(H)'!$A$1:$CZ$1,_xlfn.XLOOKUP($A18,'PY1 Data(H)'!$A$1:$A$233,'PY1 Data(H)'!$A$1:$CZ$233))</f>
        <v>31688891</v>
      </c>
      <c r="AW18" s="173" cm="1">
        <f t="array" ref="AW18">_xlfn.XLOOKUP(AW$1,'PY1 Data(H)'!$A$1:$CZ$1,_xlfn.XLOOKUP($A18,'PY1 Data(H)'!$A$1:$A$233,'PY1 Data(H)'!$A$1:$CZ$233))</f>
        <v>0</v>
      </c>
      <c r="AX18" s="173" cm="1">
        <f t="array" ref="AX18">_xlfn.XLOOKUP(AX$1,'PY1 Data(H)'!$A$1:$CZ$1,_xlfn.XLOOKUP($A18,'PY1 Data(H)'!$A$1:$A$233,'PY1 Data(H)'!$A$1:$CZ$233))</f>
        <v>15197347</v>
      </c>
      <c r="AY18" s="173" cm="1">
        <f t="array" ref="AY18">_xlfn.XLOOKUP(AY$1,'PY1 Data(H)'!$A$1:$CZ$1,_xlfn.XLOOKUP($A18,'PY1 Data(H)'!$A$1:$A$233,'PY1 Data(H)'!$A$1:$CZ$233))</f>
        <v>12028874</v>
      </c>
      <c r="AZ18" s="173" cm="1">
        <f t="array" ref="AZ18">_xlfn.XLOOKUP(AZ$1,'PY1 Data(H)'!$A$1:$CZ$1,_xlfn.XLOOKUP($A18,'PY1 Data(H)'!$A$1:$A$233,'PY1 Data(H)'!$A$1:$CZ$233))</f>
        <v>81092396</v>
      </c>
      <c r="BA18" s="173" cm="1">
        <f t="array" ref="BA18">_xlfn.XLOOKUP(BA$1,'PY1 Data(H)'!$A$1:$CZ$1,_xlfn.XLOOKUP($A18,'PY1 Data(H)'!$A$1:$A$233,'PY1 Data(H)'!$A$1:$CZ$233))</f>
        <v>9828623</v>
      </c>
      <c r="BB18" s="173" cm="1">
        <f t="array" ref="BB18">_xlfn.XLOOKUP(BB$1,'PY1 Data(H)'!$A$1:$CZ$1,_xlfn.XLOOKUP($A18,'PY1 Data(H)'!$A$1:$A$233,'PY1 Data(H)'!$A$1:$CZ$233))</f>
        <v>54509569</v>
      </c>
      <c r="BC18" s="173" cm="1">
        <f t="array" ref="BC18">_xlfn.XLOOKUP(BC$1,'PY1 Data(H)'!$A$1:$CZ$1,_xlfn.XLOOKUP($A18,'PY1 Data(H)'!$A$1:$A$233,'PY1 Data(H)'!$A$1:$CZ$233))</f>
        <v>7026611</v>
      </c>
      <c r="BD18" s="173" cm="1">
        <f t="array" ref="BD18">_xlfn.XLOOKUP(BD$1,'PY1 Data(H)'!$A$1:$CZ$1,_xlfn.XLOOKUP($A18,'PY1 Data(H)'!$A$1:$A$233,'PY1 Data(H)'!$A$1:$CZ$233))</f>
        <v>17340006</v>
      </c>
      <c r="BE18" s="173" cm="1">
        <f t="array" ref="BE18">_xlfn.XLOOKUP(BE$1,'PY1 Data(H)'!$A$1:$CZ$1,_xlfn.XLOOKUP($A18,'PY1 Data(H)'!$A$1:$A$233,'PY1 Data(H)'!$A$1:$CZ$233))</f>
        <v>10591108</v>
      </c>
      <c r="BF18" s="173" cm="1">
        <f t="array" ref="BF18">_xlfn.XLOOKUP(BF$1,'PY1 Data(H)'!$A$1:$CZ$1,_xlfn.XLOOKUP($A18,'PY1 Data(H)'!$A$1:$A$233,'PY1 Data(H)'!$A$1:$CZ$233))</f>
        <v>44152021</v>
      </c>
      <c r="BG18" s="173" cm="1">
        <f t="array" ref="BG18">_xlfn.XLOOKUP(BG$1,'PY1 Data(H)'!$A$1:$CZ$1,_xlfn.XLOOKUP($A18,'PY1 Data(H)'!$A$1:$A$233,'PY1 Data(H)'!$A$1:$CZ$233))</f>
        <v>8437616</v>
      </c>
      <c r="BH18" s="173" cm="1">
        <f t="array" ref="BH18">_xlfn.XLOOKUP(BH$1,'PY1 Data(H)'!$A$1:$CZ$1,_xlfn.XLOOKUP($A18,'PY1 Data(H)'!$A$1:$A$233,'PY1 Data(H)'!$A$1:$CZ$233))</f>
        <v>11385822</v>
      </c>
      <c r="BI18" s="173" cm="1">
        <f t="array" ref="BI18">_xlfn.XLOOKUP(BI$1,'PY1 Data(H)'!$A$1:$CZ$1,_xlfn.XLOOKUP($A18,'PY1 Data(H)'!$A$1:$A$233,'PY1 Data(H)'!$A$1:$CZ$233))</f>
        <v>23733209</v>
      </c>
      <c r="BJ18" s="173" cm="1">
        <f t="array" ref="BJ18">_xlfn.XLOOKUP(BJ$1,'PY1 Data(H)'!$A$1:$CZ$1,_xlfn.XLOOKUP($A18,'PY1 Data(H)'!$A$1:$A$233,'PY1 Data(H)'!$A$1:$CZ$233))</f>
        <v>8590525</v>
      </c>
      <c r="BK18" s="173" cm="1">
        <f t="array" ref="BK18">_xlfn.XLOOKUP(BK$1,'PY1 Data(H)'!$A$1:$CZ$1,_xlfn.XLOOKUP($A18,'PY1 Data(H)'!$A$1:$A$233,'PY1 Data(H)'!$A$1:$CZ$233))</f>
        <v>221564287</v>
      </c>
      <c r="BL18" s="173" cm="1">
        <f t="array" ref="BL18">_xlfn.XLOOKUP(BL$1,'PY1 Data(H)'!$A$1:$CZ$1,_xlfn.XLOOKUP($A18,'PY1 Data(H)'!$A$1:$A$233,'PY1 Data(H)'!$A$1:$CZ$233))</f>
        <v>1769787</v>
      </c>
      <c r="BM18" s="173" cm="1">
        <f t="array" ref="BM18">_xlfn.XLOOKUP(BM$1,'PY1 Data(H)'!$A$1:$CZ$1,_xlfn.XLOOKUP($A18,'PY1 Data(H)'!$A$1:$A$233,'PY1 Data(H)'!$A$1:$CZ$233))</f>
        <v>24804966</v>
      </c>
      <c r="BN18" s="173" cm="1">
        <f t="array" ref="BN18">_xlfn.XLOOKUP(BN$1,'PY1 Data(H)'!$A$1:$CZ$1,_xlfn.XLOOKUP($A18,'PY1 Data(H)'!$A$1:$A$233,'PY1 Data(H)'!$A$1:$CZ$233))</f>
        <v>24887494</v>
      </c>
      <c r="BO18" s="173" cm="1">
        <f t="array" ref="BO18">_xlfn.XLOOKUP(BO$1,'PY1 Data(H)'!$A$1:$CZ$1,_xlfn.XLOOKUP($A18,'PY1 Data(H)'!$A$1:$A$233,'PY1 Data(H)'!$A$1:$CZ$233))</f>
        <v>40535085</v>
      </c>
      <c r="BP18" s="173" cm="1">
        <f t="array" ref="BP18">_xlfn.XLOOKUP(BP$1,'PY1 Data(H)'!$A$1:$CZ$1,_xlfn.XLOOKUP($A18,'PY1 Data(H)'!$A$1:$A$233,'PY1 Data(H)'!$A$1:$CZ$233))</f>
        <v>488327065</v>
      </c>
      <c r="BQ18" s="173" cm="1">
        <f t="array" ref="BQ18">_xlfn.XLOOKUP(BQ$1,'PY1 Data(H)'!$A$1:$CZ$1,_xlfn.XLOOKUP($A18,'PY1 Data(H)'!$A$1:$A$233,'PY1 Data(H)'!$A$1:$CZ$233))</f>
        <v>0</v>
      </c>
      <c r="BR18" s="173" cm="1">
        <f t="array" ref="BR18">_xlfn.XLOOKUP(BR$1,'PY1 Data(H)'!$A$1:$CZ$1,_xlfn.XLOOKUP($A18,'PY1 Data(H)'!$A$1:$A$233,'PY1 Data(H)'!$A$1:$CZ$233))</f>
        <v>50055740</v>
      </c>
      <c r="BS18" s="173" cm="1">
        <f t="array" ref="BS18">_xlfn.XLOOKUP(BS$1,'PY1 Data(H)'!$A$1:$CZ$1,_xlfn.XLOOKUP($A18,'PY1 Data(H)'!$A$1:$A$233,'PY1 Data(H)'!$A$1:$CZ$233))</f>
        <v>28245307</v>
      </c>
      <c r="BT18" s="173" cm="1">
        <f t="array" ref="BT18">_xlfn.XLOOKUP(BT$1,'PY1 Data(H)'!$A$1:$CZ$1,_xlfn.XLOOKUP($A18,'PY1 Data(H)'!$A$1:$A$233,'PY1 Data(H)'!$A$1:$CZ$233))</f>
        <v>2384445</v>
      </c>
      <c r="BU18" s="173" cm="1">
        <f t="array" ref="BU18">_xlfn.XLOOKUP(BU$1,'PY1 Data(H)'!$A$1:$CZ$1,_xlfn.XLOOKUP($A18,'PY1 Data(H)'!$A$1:$A$233,'PY1 Data(H)'!$A$1:$CZ$233))</f>
        <v>8277773</v>
      </c>
      <c r="BV18" s="173" cm="1">
        <f t="array" ref="BV18">_xlfn.XLOOKUP(BV$1,'PY1 Data(H)'!$A$1:$CZ$1,_xlfn.XLOOKUP($A18,'PY1 Data(H)'!$A$1:$A$233,'PY1 Data(H)'!$A$1:$CZ$233))</f>
        <v>17095653</v>
      </c>
      <c r="BW18" s="173" cm="1">
        <f t="array" ref="BW18">_xlfn.XLOOKUP(BW$1,'PY1 Data(H)'!$A$1:$CZ$1,_xlfn.XLOOKUP($A18,'PY1 Data(H)'!$A$1:$A$233,'PY1 Data(H)'!$A$1:$CZ$233))</f>
        <v>8368352</v>
      </c>
      <c r="BX18" s="173" cm="1">
        <f t="array" ref="BX18">_xlfn.XLOOKUP(BX$1,'PY1 Data(H)'!$A$1:$CZ$1,_xlfn.XLOOKUP($A18,'PY1 Data(H)'!$A$1:$A$233,'PY1 Data(H)'!$A$1:$CZ$233))</f>
        <v>20085679</v>
      </c>
      <c r="BY18" s="173" cm="1">
        <f t="array" ref="BY18">_xlfn.XLOOKUP(BY$1,'PY1 Data(H)'!$A$1:$CZ$1,_xlfn.XLOOKUP($A18,'PY1 Data(H)'!$A$1:$A$233,'PY1 Data(H)'!$A$1:$CZ$233))</f>
        <v>17602986</v>
      </c>
      <c r="BZ18" s="173" cm="1">
        <f t="array" ref="BZ18">_xlfn.XLOOKUP(BZ$1,'PY1 Data(H)'!$A$1:$CZ$1,_xlfn.XLOOKUP($A18,'PY1 Data(H)'!$A$1:$A$233,'PY1 Data(H)'!$A$1:$CZ$233))</f>
        <v>4280097</v>
      </c>
      <c r="CA18" s="173" cm="1">
        <f t="array" ref="CA18">_xlfn.XLOOKUP(CA$1,'PY1 Data(H)'!$A$1:$CZ$1,_xlfn.XLOOKUP($A18,'PY1 Data(H)'!$A$1:$A$233,'PY1 Data(H)'!$A$1:$CZ$233))</f>
        <v>28935078</v>
      </c>
      <c r="CB18" s="173" cm="1">
        <f t="array" ref="CB18">_xlfn.XLOOKUP(CB$1,'PY1 Data(H)'!$A$1:$CZ$1,_xlfn.XLOOKUP($A18,'PY1 Data(H)'!$A$1:$A$233,'PY1 Data(H)'!$A$1:$CZ$233))</f>
        <v>16445557</v>
      </c>
      <c r="CC18" s="173" cm="1">
        <f t="array" ref="CC18">_xlfn.XLOOKUP(CC$1,'PY1 Data(H)'!$A$1:$CZ$1,_xlfn.XLOOKUP($A18,'PY1 Data(H)'!$A$1:$A$233,'PY1 Data(H)'!$A$1:$CZ$233))</f>
        <v>13841900</v>
      </c>
      <c r="CD18" s="173" cm="1">
        <f t="array" ref="CD18">_xlfn.XLOOKUP(CD$1,'PY1 Data(H)'!$A$1:$CZ$1,_xlfn.XLOOKUP($A18,'PY1 Data(H)'!$A$1:$A$233,'PY1 Data(H)'!$A$1:$CZ$233))</f>
        <v>43407652</v>
      </c>
      <c r="CE18" s="173" cm="1">
        <f t="array" ref="CE18">_xlfn.XLOOKUP(CE$1,'PY1 Data(H)'!$A$1:$CZ$1,_xlfn.XLOOKUP($A18,'PY1 Data(H)'!$A$1:$A$233,'PY1 Data(H)'!$A$1:$CZ$233))</f>
        <v>24960376</v>
      </c>
      <c r="CF18" s="173" cm="1">
        <f t="array" ref="CF18">_xlfn.XLOOKUP(CF$1,'PY1 Data(H)'!$A$1:$CZ$1,_xlfn.XLOOKUP($A18,'PY1 Data(H)'!$A$1:$A$233,'PY1 Data(H)'!$A$1:$CZ$233))</f>
        <v>32490590</v>
      </c>
      <c r="CG18" s="173" cm="1">
        <f t="array" ref="CG18">_xlfn.XLOOKUP(CG$1,'PY1 Data(H)'!$A$1:$CZ$1,_xlfn.XLOOKUP($A18,'PY1 Data(H)'!$A$1:$A$233,'PY1 Data(H)'!$A$1:$CZ$233))</f>
        <v>17079616</v>
      </c>
      <c r="CH18" s="173" cm="1">
        <f t="array" ref="CH18">_xlfn.XLOOKUP(CH$1,'PY1 Data(H)'!$A$1:$CZ$1,_xlfn.XLOOKUP($A18,'PY1 Data(H)'!$A$1:$A$233,'PY1 Data(H)'!$A$1:$CZ$233))</f>
        <v>8549126</v>
      </c>
      <c r="CI18" s="173" cm="1">
        <f t="array" ref="CI18">_xlfn.XLOOKUP(CI$1,'PY1 Data(H)'!$A$1:$CZ$1,_xlfn.XLOOKUP($A18,'PY1 Data(H)'!$A$1:$A$233,'PY1 Data(H)'!$A$1:$CZ$233))</f>
        <v>9762196</v>
      </c>
      <c r="CJ18" s="173" cm="1">
        <f t="array" ref="CJ18">_xlfn.XLOOKUP(CJ$1,'PY1 Data(H)'!$A$1:$CZ$1,_xlfn.XLOOKUP($A18,'PY1 Data(H)'!$A$1:$A$233,'PY1 Data(H)'!$A$1:$CZ$233))</f>
        <v>9608475</v>
      </c>
      <c r="CK18" s="173" cm="1">
        <f t="array" ref="CK18">_xlfn.XLOOKUP(CK$1,'PY1 Data(H)'!$A$1:$CZ$1,_xlfn.XLOOKUP($A18,'PY1 Data(H)'!$A$1:$A$233,'PY1 Data(H)'!$A$1:$CZ$233))</f>
        <v>22287087</v>
      </c>
      <c r="CL18" s="173" cm="1">
        <f t="array" ref="CL18">_xlfn.XLOOKUP(CL$1,'PY1 Data(H)'!$A$1:$CZ$1,_xlfn.XLOOKUP($A18,'PY1 Data(H)'!$A$1:$A$233,'PY1 Data(H)'!$A$1:$CZ$233))</f>
        <v>57904692</v>
      </c>
      <c r="CM18" s="173" cm="1">
        <f t="array" ref="CM18">_xlfn.XLOOKUP(CM$1,'PY1 Data(H)'!$A$1:$CZ$1,_xlfn.XLOOKUP($A18,'PY1 Data(H)'!$A$1:$A$233,'PY1 Data(H)'!$A$1:$CZ$233))</f>
        <v>11194536</v>
      </c>
      <c r="CN18" s="173" cm="1">
        <f t="array" ref="CN18">_xlfn.XLOOKUP(CN$1,'PY1 Data(H)'!$A$1:$CZ$1,_xlfn.XLOOKUP($A18,'PY1 Data(H)'!$A$1:$A$233,'PY1 Data(H)'!$A$1:$CZ$233))</f>
        <v>1297098</v>
      </c>
      <c r="CO18" s="173" cm="1">
        <f t="array" ref="CO18">_xlfn.XLOOKUP(CO$1,'PY1 Data(H)'!$A$1:$CZ$1,_xlfn.XLOOKUP($A18,'PY1 Data(H)'!$A$1:$A$233,'PY1 Data(H)'!$A$1:$CZ$233))</f>
        <v>89263583</v>
      </c>
      <c r="CP18" s="173" cm="1">
        <f t="array" ref="CP18">_xlfn.XLOOKUP(CP$1,'PY1 Data(H)'!$A$1:$CZ$1,_xlfn.XLOOKUP($A18,'PY1 Data(H)'!$A$1:$A$233,'PY1 Data(H)'!$A$1:$CZ$233))</f>
        <v>11478378</v>
      </c>
      <c r="CQ18" s="173" cm="1">
        <f t="array" ref="CQ18">_xlfn.XLOOKUP(CQ$1,'PY1 Data(H)'!$A$1:$CZ$1,_xlfn.XLOOKUP($A18,'PY1 Data(H)'!$A$1:$A$233,'PY1 Data(H)'!$A$1:$CZ$233))</f>
        <v>445049051</v>
      </c>
      <c r="CR18" s="173" cm="1">
        <f t="array" ref="CR18">_xlfn.XLOOKUP(CR$1,'PY1 Data(H)'!$A$1:$CZ$1,_xlfn.XLOOKUP($A18,'PY1 Data(H)'!$A$1:$A$233,'PY1 Data(H)'!$A$1:$CZ$233))</f>
        <v>8075265</v>
      </c>
      <c r="CS18" s="173" cm="1">
        <f t="array" ref="CS18">_xlfn.XLOOKUP(CS$1,'PY1 Data(H)'!$A$1:$CZ$1,_xlfn.XLOOKUP($A18,'PY1 Data(H)'!$A$1:$A$233,'PY1 Data(H)'!$A$1:$CZ$233))</f>
        <v>4664059</v>
      </c>
      <c r="CT18" s="173" cm="1">
        <f t="array" ref="CT18">_xlfn.XLOOKUP(CT$1,'PY1 Data(H)'!$A$1:$CZ$1,_xlfn.XLOOKUP($A18,'PY1 Data(H)'!$A$1:$A$233,'PY1 Data(H)'!$A$1:$CZ$233))</f>
        <v>13075064</v>
      </c>
      <c r="CU18" s="173" cm="1">
        <f t="array" ref="CU18">_xlfn.XLOOKUP(CU$1,'PY1 Data(H)'!$A$1:$CZ$1,_xlfn.XLOOKUP($A18,'PY1 Data(H)'!$A$1:$A$233,'PY1 Data(H)'!$A$1:$CZ$233))</f>
        <v>41429433</v>
      </c>
      <c r="CV18" s="173" cm="1">
        <f t="array" ref="CV18">_xlfn.XLOOKUP(CV$1,'PY1 Data(H)'!$A$1:$CZ$1,_xlfn.XLOOKUP($A18,'PY1 Data(H)'!$A$1:$A$233,'PY1 Data(H)'!$A$1:$CZ$233))</f>
        <v>7200118</v>
      </c>
      <c r="CW18" s="173" cm="1">
        <f t="array" ref="CW18">_xlfn.XLOOKUP(CW$1,'PY1 Data(H)'!$A$1:$CZ$1,_xlfn.XLOOKUP($A18,'PY1 Data(H)'!$A$1:$A$233,'PY1 Data(H)'!$A$1:$CZ$233))</f>
        <v>37733692</v>
      </c>
      <c r="CX18" s="173" cm="1">
        <f t="array" ref="CX18">_xlfn.XLOOKUP(CX$1,'PY1 Data(H)'!$A$1:$CZ$1,_xlfn.XLOOKUP($A18,'PY1 Data(H)'!$A$1:$A$233,'PY1 Data(H)'!$A$1:$CZ$233))</f>
        <v>3738712</v>
      </c>
      <c r="CY18" s="173" cm="1">
        <f t="array" ref="CY18">_xlfn.XLOOKUP(CY$1,'PY1 Data(H)'!$A$1:$CZ$1,_xlfn.XLOOKUP($A18,'PY1 Data(H)'!$A$1:$A$233,'PY1 Data(H)'!$A$1:$CZ$233))</f>
        <v>3848482</v>
      </c>
    </row>
    <row r="19" spans="1:103" x14ac:dyDescent="0.3">
      <c r="A19">
        <v>254</v>
      </c>
      <c r="D19" s="173" cm="1">
        <f t="array" ref="D19">_xlfn.XLOOKUP(D$1,'PY1 Data(H)'!$A$1:$CZ$1,_xlfn.XLOOKUP($A19,'PY1 Data(H)'!$A$1:$A$233,'PY1 Data(H)'!$A$1:$CZ$233))</f>
        <v>-111967028</v>
      </c>
      <c r="E19" s="173" cm="1">
        <f t="array" ref="E19">_xlfn.XLOOKUP(E$1,'PY1 Data(H)'!$A$1:$CZ$1,_xlfn.XLOOKUP($A19,'PY1 Data(H)'!$A$1:$A$233,'PY1 Data(H)'!$A$1:$CZ$233))</f>
        <v>-5965847</v>
      </c>
      <c r="F19" s="173" cm="1">
        <f t="array" ref="F19">_xlfn.XLOOKUP(F$1,'PY1 Data(H)'!$A$1:$CZ$1,_xlfn.XLOOKUP($A19,'PY1 Data(H)'!$A$1:$A$233,'PY1 Data(H)'!$A$1:$CZ$233))</f>
        <v>-3936825</v>
      </c>
      <c r="G19" s="173" cm="1">
        <f t="array" ref="G19">_xlfn.XLOOKUP(G$1,'PY1 Data(H)'!$A$1:$CZ$1,_xlfn.XLOOKUP($A19,'PY1 Data(H)'!$A$1:$A$233,'PY1 Data(H)'!$A$1:$CZ$233))</f>
        <v>0</v>
      </c>
      <c r="H19" s="173" cm="1">
        <f t="array" ref="H19">_xlfn.XLOOKUP(H$1,'PY1 Data(H)'!$A$1:$CZ$1,_xlfn.XLOOKUP($A19,'PY1 Data(H)'!$A$1:$A$233,'PY1 Data(H)'!$A$1:$CZ$233))</f>
        <v>3039057</v>
      </c>
      <c r="I19" s="173" cm="1">
        <f t="array" ref="I19">_xlfn.XLOOKUP(I$1,'PY1 Data(H)'!$A$1:$CZ$1,_xlfn.XLOOKUP($A19,'PY1 Data(H)'!$A$1:$A$233,'PY1 Data(H)'!$A$1:$CZ$233))</f>
        <v>23602568</v>
      </c>
      <c r="J19" s="173" cm="1">
        <f t="array" ref="J19">_xlfn.XLOOKUP(J$1,'PY1 Data(H)'!$A$1:$CZ$1,_xlfn.XLOOKUP($A19,'PY1 Data(H)'!$A$1:$A$233,'PY1 Data(H)'!$A$1:$CZ$233))</f>
        <v>22960530</v>
      </c>
      <c r="K19" s="173" cm="1">
        <f t="array" ref="K19">_xlfn.XLOOKUP(K$1,'PY1 Data(H)'!$A$1:$CZ$1,_xlfn.XLOOKUP($A19,'PY1 Data(H)'!$A$1:$A$233,'PY1 Data(H)'!$A$1:$CZ$233))</f>
        <v>-18470393</v>
      </c>
      <c r="L19" s="173" cm="1">
        <f t="array" ref="L19">_xlfn.XLOOKUP(L$1,'PY1 Data(H)'!$A$1:$CZ$1,_xlfn.XLOOKUP($A19,'PY1 Data(H)'!$A$1:$A$233,'PY1 Data(H)'!$A$1:$CZ$233))</f>
        <v>-1090668</v>
      </c>
      <c r="M19" s="173" cm="1">
        <f t="array" ref="M19">_xlfn.XLOOKUP(M$1,'PY1 Data(H)'!$A$1:$CZ$1,_xlfn.XLOOKUP($A19,'PY1 Data(H)'!$A$1:$A$233,'PY1 Data(H)'!$A$1:$CZ$233))</f>
        <v>-58291400</v>
      </c>
      <c r="N19" s="173" cm="1">
        <f t="array" ref="N19">_xlfn.XLOOKUP(N$1,'PY1 Data(H)'!$A$1:$CZ$1,_xlfn.XLOOKUP($A19,'PY1 Data(H)'!$A$1:$A$233,'PY1 Data(H)'!$A$1:$CZ$233))</f>
        <v>-267344791</v>
      </c>
      <c r="O19" s="173" cm="1">
        <f t="array" ref="O19">_xlfn.XLOOKUP(O$1,'PY1 Data(H)'!$A$1:$CZ$1,_xlfn.XLOOKUP($A19,'PY1 Data(H)'!$A$1:$A$233,'PY1 Data(H)'!$A$1:$CZ$233))</f>
        <v>-22974016</v>
      </c>
      <c r="P19" s="173" cm="1">
        <f t="array" ref="P19">_xlfn.XLOOKUP(P$1,'PY1 Data(H)'!$A$1:$CZ$1,_xlfn.XLOOKUP($A19,'PY1 Data(H)'!$A$1:$A$233,'PY1 Data(H)'!$A$1:$CZ$233))</f>
        <v>-218982098</v>
      </c>
      <c r="Q19" s="173" cm="1">
        <f t="array" ref="Q19">_xlfn.XLOOKUP(Q$1,'PY1 Data(H)'!$A$1:$CZ$1,_xlfn.XLOOKUP($A19,'PY1 Data(H)'!$A$1:$A$233,'PY1 Data(H)'!$A$1:$CZ$233))</f>
        <v>-6118756</v>
      </c>
      <c r="R19" s="173" cm="1">
        <f t="array" ref="R19">_xlfn.XLOOKUP(R$1,'PY1 Data(H)'!$A$1:$CZ$1,_xlfn.XLOOKUP($A19,'PY1 Data(H)'!$A$1:$A$233,'PY1 Data(H)'!$A$1:$CZ$233))</f>
        <v>2956290</v>
      </c>
      <c r="S19" s="173" cm="1">
        <f t="array" ref="S19">_xlfn.XLOOKUP(S$1,'PY1 Data(H)'!$A$1:$CZ$1,_xlfn.XLOOKUP($A19,'PY1 Data(H)'!$A$1:$A$233,'PY1 Data(H)'!$A$1:$CZ$233))</f>
        <v>34706796</v>
      </c>
      <c r="T19" s="173" cm="1">
        <f t="array" ref="T19">_xlfn.XLOOKUP(T$1,'PY1 Data(H)'!$A$1:$CZ$1,_xlfn.XLOOKUP($A19,'PY1 Data(H)'!$A$1:$A$233,'PY1 Data(H)'!$A$1:$CZ$233))</f>
        <v>0</v>
      </c>
      <c r="U19" s="173" cm="1">
        <f t="array" ref="U19">_xlfn.XLOOKUP(U$1,'PY1 Data(H)'!$A$1:$CZ$1,_xlfn.XLOOKUP($A19,'PY1 Data(H)'!$A$1:$A$233,'PY1 Data(H)'!$A$1:$CZ$233))</f>
        <v>10189348</v>
      </c>
      <c r="V19" s="173" cm="1">
        <f t="array" ref="V19">_xlfn.XLOOKUP(V$1,'PY1 Data(H)'!$A$1:$CZ$1,_xlfn.XLOOKUP($A19,'PY1 Data(H)'!$A$1:$A$233,'PY1 Data(H)'!$A$1:$CZ$233))</f>
        <v>-34878262</v>
      </c>
      <c r="W19" s="173" cm="1">
        <f t="array" ref="W19">_xlfn.XLOOKUP(W$1,'PY1 Data(H)'!$A$1:$CZ$1,_xlfn.XLOOKUP($A19,'PY1 Data(H)'!$A$1:$A$233,'PY1 Data(H)'!$A$1:$CZ$233))</f>
        <v>0</v>
      </c>
      <c r="X19" s="173" cm="1">
        <f t="array" ref="X19">_xlfn.XLOOKUP(X$1,'PY1 Data(H)'!$A$1:$CZ$1,_xlfn.XLOOKUP($A19,'PY1 Data(H)'!$A$1:$A$233,'PY1 Data(H)'!$A$1:$CZ$233))</f>
        <v>4745296</v>
      </c>
      <c r="Y19" s="173" cm="1">
        <f t="array" ref="Y19">_xlfn.XLOOKUP(Y$1,'PY1 Data(H)'!$A$1:$CZ$1,_xlfn.XLOOKUP($A19,'PY1 Data(H)'!$A$1:$A$233,'PY1 Data(H)'!$A$1:$CZ$233))</f>
        <v>157719</v>
      </c>
      <c r="Z19" s="173" cm="1">
        <f t="array" ref="Z19">_xlfn.XLOOKUP(Z$1,'PY1 Data(H)'!$A$1:$CZ$1,_xlfn.XLOOKUP($A19,'PY1 Data(H)'!$A$1:$A$233,'PY1 Data(H)'!$A$1:$CZ$233))</f>
        <v>23902557</v>
      </c>
      <c r="AA19" s="173" cm="1">
        <f t="array" ref="AA19">_xlfn.XLOOKUP(AA$1,'PY1 Data(H)'!$A$1:$CZ$1,_xlfn.XLOOKUP($A19,'PY1 Data(H)'!$A$1:$A$233,'PY1 Data(H)'!$A$1:$CZ$233))</f>
        <v>0</v>
      </c>
      <c r="AB19" s="173" cm="1">
        <f t="array" ref="AB19">_xlfn.XLOOKUP(AB$1,'PY1 Data(H)'!$A$1:$CZ$1,_xlfn.XLOOKUP($A19,'PY1 Data(H)'!$A$1:$A$233,'PY1 Data(H)'!$A$1:$CZ$233))</f>
        <v>28047649</v>
      </c>
      <c r="AC19" s="173" cm="1">
        <f t="array" ref="AC19">_xlfn.XLOOKUP(AC$1,'PY1 Data(H)'!$A$1:$CZ$1,_xlfn.XLOOKUP($A19,'PY1 Data(H)'!$A$1:$A$233,'PY1 Data(H)'!$A$1:$CZ$233))</f>
        <v>-67035224</v>
      </c>
      <c r="AD19" s="173" cm="1">
        <f t="array" ref="AD19">_xlfn.XLOOKUP(AD$1,'PY1 Data(H)'!$A$1:$CZ$1,_xlfn.XLOOKUP($A19,'PY1 Data(H)'!$A$1:$A$233,'PY1 Data(H)'!$A$1:$CZ$233))</f>
        <v>25447416</v>
      </c>
      <c r="AE19" s="173" cm="1">
        <f t="array" ref="AE19">_xlfn.XLOOKUP(AE$1,'PY1 Data(H)'!$A$1:$CZ$1,_xlfn.XLOOKUP($A19,'PY1 Data(H)'!$A$1:$A$233,'PY1 Data(H)'!$A$1:$CZ$233))</f>
        <v>-85034270</v>
      </c>
      <c r="AF19" s="173" cm="1">
        <f t="array" ref="AF19">_xlfn.XLOOKUP(AF$1,'PY1 Data(H)'!$A$1:$CZ$1,_xlfn.XLOOKUP($A19,'PY1 Data(H)'!$A$1:$A$233,'PY1 Data(H)'!$A$1:$CZ$233))</f>
        <v>46390070</v>
      </c>
      <c r="AG19" s="173" cm="1">
        <f t="array" ref="AG19">_xlfn.XLOOKUP(AG$1,'PY1 Data(H)'!$A$1:$CZ$1,_xlfn.XLOOKUP($A19,'PY1 Data(H)'!$A$1:$A$233,'PY1 Data(H)'!$A$1:$CZ$233))</f>
        <v>-46887941</v>
      </c>
      <c r="AH19" s="173" cm="1">
        <f t="array" ref="AH19">_xlfn.XLOOKUP(AH$1,'PY1 Data(H)'!$A$1:$CZ$1,_xlfn.XLOOKUP($A19,'PY1 Data(H)'!$A$1:$A$233,'PY1 Data(H)'!$A$1:$CZ$233))</f>
        <v>-17051810</v>
      </c>
      <c r="AI19" s="173" cm="1">
        <f t="array" ref="AI19">_xlfn.XLOOKUP(AI$1,'PY1 Data(H)'!$A$1:$CZ$1,_xlfn.XLOOKUP($A19,'PY1 Data(H)'!$A$1:$A$233,'PY1 Data(H)'!$A$1:$CZ$233))</f>
        <v>-160393172</v>
      </c>
      <c r="AJ19" s="173" cm="1">
        <f t="array" ref="AJ19">_xlfn.XLOOKUP(AJ$1,'PY1 Data(H)'!$A$1:$CZ$1,_xlfn.XLOOKUP($A19,'PY1 Data(H)'!$A$1:$A$233,'PY1 Data(H)'!$A$1:$CZ$233))</f>
        <v>15622416</v>
      </c>
      <c r="AK19" s="173" cm="1">
        <f t="array" ref="AK19">_xlfn.XLOOKUP(AK$1,'PY1 Data(H)'!$A$1:$CZ$1,_xlfn.XLOOKUP($A19,'PY1 Data(H)'!$A$1:$A$233,'PY1 Data(H)'!$A$1:$CZ$233))</f>
        <v>-376204756</v>
      </c>
      <c r="AL19" s="173" cm="1">
        <f t="array" ref="AL19">_xlfn.XLOOKUP(AL$1,'PY1 Data(H)'!$A$1:$CZ$1,_xlfn.XLOOKUP($A19,'PY1 Data(H)'!$A$1:$A$233,'PY1 Data(H)'!$A$1:$CZ$233))</f>
        <v>-65361909</v>
      </c>
      <c r="AM19" s="173" cm="1">
        <f t="array" ref="AM19">_xlfn.XLOOKUP(AM$1,'PY1 Data(H)'!$A$1:$CZ$1,_xlfn.XLOOKUP($A19,'PY1 Data(H)'!$A$1:$A$233,'PY1 Data(H)'!$A$1:$CZ$233))</f>
        <v>-87946311</v>
      </c>
      <c r="AN19" s="173" cm="1">
        <f t="array" ref="AN19">_xlfn.XLOOKUP(AN$1,'PY1 Data(H)'!$A$1:$CZ$1,_xlfn.XLOOKUP($A19,'PY1 Data(H)'!$A$1:$A$233,'PY1 Data(H)'!$A$1:$CZ$233))</f>
        <v>-5986229</v>
      </c>
      <c r="AO19" s="173" cm="1">
        <f t="array" ref="AO19">_xlfn.XLOOKUP(AO$1,'PY1 Data(H)'!$A$1:$CZ$1,_xlfn.XLOOKUP($A19,'PY1 Data(H)'!$A$1:$A$233,'PY1 Data(H)'!$A$1:$CZ$233))</f>
        <v>9762885</v>
      </c>
      <c r="AP19" s="173" cm="1">
        <f t="array" ref="AP19">_xlfn.XLOOKUP(AP$1,'PY1 Data(H)'!$A$1:$CZ$1,_xlfn.XLOOKUP($A19,'PY1 Data(H)'!$A$1:$A$233,'PY1 Data(H)'!$A$1:$CZ$233))</f>
        <v>-34972531</v>
      </c>
      <c r="AQ19" s="173" cm="1">
        <f t="array" ref="AQ19">_xlfn.XLOOKUP(AQ$1,'PY1 Data(H)'!$A$1:$CZ$1,_xlfn.XLOOKUP($A19,'PY1 Data(H)'!$A$1:$A$233,'PY1 Data(H)'!$A$1:$CZ$233))</f>
        <v>-3287485</v>
      </c>
      <c r="AR19" s="173" cm="1">
        <f t="array" ref="AR19">_xlfn.XLOOKUP(AR$1,'PY1 Data(H)'!$A$1:$CZ$1,_xlfn.XLOOKUP($A19,'PY1 Data(H)'!$A$1:$A$233,'PY1 Data(H)'!$A$1:$CZ$233))</f>
        <v>-639035400</v>
      </c>
      <c r="AS19" s="173" cm="1">
        <f t="array" ref="AS19">_xlfn.XLOOKUP(AS$1,'PY1 Data(H)'!$A$1:$CZ$1,_xlfn.XLOOKUP($A19,'PY1 Data(H)'!$A$1:$A$233,'PY1 Data(H)'!$A$1:$CZ$233))</f>
        <v>-5072449</v>
      </c>
      <c r="AT19" s="173" cm="1">
        <f t="array" ref="AT19">_xlfn.XLOOKUP(AT$1,'PY1 Data(H)'!$A$1:$CZ$1,_xlfn.XLOOKUP($A19,'PY1 Data(H)'!$A$1:$A$233,'PY1 Data(H)'!$A$1:$CZ$233))</f>
        <v>-75414982</v>
      </c>
      <c r="AU19" s="173" cm="1">
        <f t="array" ref="AU19">_xlfn.XLOOKUP(AU$1,'PY1 Data(H)'!$A$1:$CZ$1,_xlfn.XLOOKUP($A19,'PY1 Data(H)'!$A$1:$A$233,'PY1 Data(H)'!$A$1:$CZ$233))</f>
        <v>-4795773</v>
      </c>
      <c r="AV19" s="173" cm="1">
        <f t="array" ref="AV19">_xlfn.XLOOKUP(AV$1,'PY1 Data(H)'!$A$1:$CZ$1,_xlfn.XLOOKUP($A19,'PY1 Data(H)'!$A$1:$A$233,'PY1 Data(H)'!$A$1:$CZ$233))</f>
        <v>-83572909</v>
      </c>
      <c r="AW19" s="173" cm="1">
        <f t="array" ref="AW19">_xlfn.XLOOKUP(AW$1,'PY1 Data(H)'!$A$1:$CZ$1,_xlfn.XLOOKUP($A19,'PY1 Data(H)'!$A$1:$A$233,'PY1 Data(H)'!$A$1:$CZ$233))</f>
        <v>0</v>
      </c>
      <c r="AX19" s="173" cm="1">
        <f t="array" ref="AX19">_xlfn.XLOOKUP(AX$1,'PY1 Data(H)'!$A$1:$CZ$1,_xlfn.XLOOKUP($A19,'PY1 Data(H)'!$A$1:$A$233,'PY1 Data(H)'!$A$1:$CZ$233))</f>
        <v>11210051</v>
      </c>
      <c r="AY19" s="173" cm="1">
        <f t="array" ref="AY19">_xlfn.XLOOKUP(AY$1,'PY1 Data(H)'!$A$1:$CZ$1,_xlfn.XLOOKUP($A19,'PY1 Data(H)'!$A$1:$A$233,'PY1 Data(H)'!$A$1:$CZ$233))</f>
        <v>-4090515</v>
      </c>
      <c r="AZ19" s="173" cm="1">
        <f t="array" ref="AZ19">_xlfn.XLOOKUP(AZ$1,'PY1 Data(H)'!$A$1:$CZ$1,_xlfn.XLOOKUP($A19,'PY1 Data(H)'!$A$1:$A$233,'PY1 Data(H)'!$A$1:$CZ$233))</f>
        <v>66405993</v>
      </c>
      <c r="BA19" s="173" cm="1">
        <f t="array" ref="BA19">_xlfn.XLOOKUP(BA$1,'PY1 Data(H)'!$A$1:$CZ$1,_xlfn.XLOOKUP($A19,'PY1 Data(H)'!$A$1:$A$233,'PY1 Data(H)'!$A$1:$CZ$233))</f>
        <v>-31194428</v>
      </c>
      <c r="BB19" s="173" cm="1">
        <f t="array" ref="BB19">_xlfn.XLOOKUP(BB$1,'PY1 Data(H)'!$A$1:$CZ$1,_xlfn.XLOOKUP($A19,'PY1 Data(H)'!$A$1:$A$233,'PY1 Data(H)'!$A$1:$CZ$233))</f>
        <v>-283743159</v>
      </c>
      <c r="BC19" s="173" cm="1">
        <f t="array" ref="BC19">_xlfn.XLOOKUP(BC$1,'PY1 Data(H)'!$A$1:$CZ$1,_xlfn.XLOOKUP($A19,'PY1 Data(H)'!$A$1:$A$233,'PY1 Data(H)'!$A$1:$CZ$233))</f>
        <v>35623812</v>
      </c>
      <c r="BD19" s="173" cm="1">
        <f t="array" ref="BD19">_xlfn.XLOOKUP(BD$1,'PY1 Data(H)'!$A$1:$CZ$1,_xlfn.XLOOKUP($A19,'PY1 Data(H)'!$A$1:$A$233,'PY1 Data(H)'!$A$1:$CZ$233))</f>
        <v>-74004881</v>
      </c>
      <c r="BE19" s="173" cm="1">
        <f t="array" ref="BE19">_xlfn.XLOOKUP(BE$1,'PY1 Data(H)'!$A$1:$CZ$1,_xlfn.XLOOKUP($A19,'PY1 Data(H)'!$A$1:$A$233,'PY1 Data(H)'!$A$1:$CZ$233))</f>
        <v>-6657220</v>
      </c>
      <c r="BF19" s="173" cm="1">
        <f t="array" ref="BF19">_xlfn.XLOOKUP(BF$1,'PY1 Data(H)'!$A$1:$CZ$1,_xlfn.XLOOKUP($A19,'PY1 Data(H)'!$A$1:$A$233,'PY1 Data(H)'!$A$1:$CZ$233))</f>
        <v>-59123510</v>
      </c>
      <c r="BG19" s="173" cm="1">
        <f t="array" ref="BG19">_xlfn.XLOOKUP(BG$1,'PY1 Data(H)'!$A$1:$CZ$1,_xlfn.XLOOKUP($A19,'PY1 Data(H)'!$A$1:$A$233,'PY1 Data(H)'!$A$1:$CZ$233))</f>
        <v>-46379410</v>
      </c>
      <c r="BH19" s="173" cm="1">
        <f t="array" ref="BH19">_xlfn.XLOOKUP(BH$1,'PY1 Data(H)'!$A$1:$CZ$1,_xlfn.XLOOKUP($A19,'PY1 Data(H)'!$A$1:$A$233,'PY1 Data(H)'!$A$1:$CZ$233))</f>
        <v>4198525</v>
      </c>
      <c r="BI19" s="173" cm="1">
        <f t="array" ref="BI19">_xlfn.XLOOKUP(BI$1,'PY1 Data(H)'!$A$1:$CZ$1,_xlfn.XLOOKUP($A19,'PY1 Data(H)'!$A$1:$A$233,'PY1 Data(H)'!$A$1:$CZ$233))</f>
        <v>-4930976</v>
      </c>
      <c r="BJ19" s="173" cm="1">
        <f t="array" ref="BJ19">_xlfn.XLOOKUP(BJ$1,'PY1 Data(H)'!$A$1:$CZ$1,_xlfn.XLOOKUP($A19,'PY1 Data(H)'!$A$1:$A$233,'PY1 Data(H)'!$A$1:$CZ$233))</f>
        <v>5460176</v>
      </c>
      <c r="BK19" s="173" cm="1">
        <f t="array" ref="BK19">_xlfn.XLOOKUP(BK$1,'PY1 Data(H)'!$A$1:$CZ$1,_xlfn.XLOOKUP($A19,'PY1 Data(H)'!$A$1:$A$233,'PY1 Data(H)'!$A$1:$CZ$233))</f>
        <v>-1131335818</v>
      </c>
      <c r="BL19" s="173" cm="1">
        <f t="array" ref="BL19">_xlfn.XLOOKUP(BL$1,'PY1 Data(H)'!$A$1:$CZ$1,_xlfn.XLOOKUP($A19,'PY1 Data(H)'!$A$1:$A$233,'PY1 Data(H)'!$A$1:$CZ$233))</f>
        <v>-2738309</v>
      </c>
      <c r="BM19" s="173" cm="1">
        <f t="array" ref="BM19">_xlfn.XLOOKUP(BM$1,'PY1 Data(H)'!$A$1:$CZ$1,_xlfn.XLOOKUP($A19,'PY1 Data(H)'!$A$1:$A$233,'PY1 Data(H)'!$A$1:$CZ$233))</f>
        <v>24202261</v>
      </c>
      <c r="BN19" s="173" cm="1">
        <f t="array" ref="BN19">_xlfn.XLOOKUP(BN$1,'PY1 Data(H)'!$A$1:$CZ$1,_xlfn.XLOOKUP($A19,'PY1 Data(H)'!$A$1:$A$233,'PY1 Data(H)'!$A$1:$CZ$233))</f>
        <v>-126273905</v>
      </c>
      <c r="BO19" s="173" cm="1">
        <f t="array" ref="BO19">_xlfn.XLOOKUP(BO$1,'PY1 Data(H)'!$A$1:$CZ$1,_xlfn.XLOOKUP($A19,'PY1 Data(H)'!$A$1:$A$233,'PY1 Data(H)'!$A$1:$CZ$233))</f>
        <v>-70266071</v>
      </c>
      <c r="BP19" s="173" cm="1">
        <f t="array" ref="BP19">_xlfn.XLOOKUP(BP$1,'PY1 Data(H)'!$A$1:$CZ$1,_xlfn.XLOOKUP($A19,'PY1 Data(H)'!$A$1:$A$233,'PY1 Data(H)'!$A$1:$CZ$233))</f>
        <v>-668527571</v>
      </c>
      <c r="BQ19" s="173" cm="1">
        <f t="array" ref="BQ19">_xlfn.XLOOKUP(BQ$1,'PY1 Data(H)'!$A$1:$CZ$1,_xlfn.XLOOKUP($A19,'PY1 Data(H)'!$A$1:$A$233,'PY1 Data(H)'!$A$1:$CZ$233))</f>
        <v>0</v>
      </c>
      <c r="BR19" s="173" cm="1">
        <f t="array" ref="BR19">_xlfn.XLOOKUP(BR$1,'PY1 Data(H)'!$A$1:$CZ$1,_xlfn.XLOOKUP($A19,'PY1 Data(H)'!$A$1:$A$233,'PY1 Data(H)'!$A$1:$CZ$233))</f>
        <v>-260115762</v>
      </c>
      <c r="BS19" s="173" cm="1">
        <f t="array" ref="BS19">_xlfn.XLOOKUP(BS$1,'PY1 Data(H)'!$A$1:$CZ$1,_xlfn.XLOOKUP($A19,'PY1 Data(H)'!$A$1:$A$233,'PY1 Data(H)'!$A$1:$CZ$233))</f>
        <v>-255080848</v>
      </c>
      <c r="BT19" s="173" cm="1">
        <f t="array" ref="BT19">_xlfn.XLOOKUP(BT$1,'PY1 Data(H)'!$A$1:$CZ$1,_xlfn.XLOOKUP($A19,'PY1 Data(H)'!$A$1:$A$233,'PY1 Data(H)'!$A$1:$CZ$233))</f>
        <v>7547403</v>
      </c>
      <c r="BU19" s="173" cm="1">
        <f t="array" ref="BU19">_xlfn.XLOOKUP(BU$1,'PY1 Data(H)'!$A$1:$CZ$1,_xlfn.XLOOKUP($A19,'PY1 Data(H)'!$A$1:$A$233,'PY1 Data(H)'!$A$1:$CZ$233))</f>
        <v>-2818428</v>
      </c>
      <c r="BV19" s="173" cm="1">
        <f t="array" ref="BV19">_xlfn.XLOOKUP(BV$1,'PY1 Data(H)'!$A$1:$CZ$1,_xlfn.XLOOKUP($A19,'PY1 Data(H)'!$A$1:$A$233,'PY1 Data(H)'!$A$1:$CZ$233))</f>
        <v>-40084138</v>
      </c>
      <c r="BW19" s="173" cm="1">
        <f t="array" ref="BW19">_xlfn.XLOOKUP(BW$1,'PY1 Data(H)'!$A$1:$CZ$1,_xlfn.XLOOKUP($A19,'PY1 Data(H)'!$A$1:$A$233,'PY1 Data(H)'!$A$1:$CZ$233))</f>
        <v>5731816</v>
      </c>
      <c r="BX19" s="173" cm="1">
        <f t="array" ref="BX19">_xlfn.XLOOKUP(BX$1,'PY1 Data(H)'!$A$1:$CZ$1,_xlfn.XLOOKUP($A19,'PY1 Data(H)'!$A$1:$A$233,'PY1 Data(H)'!$A$1:$CZ$233))</f>
        <v>15193213</v>
      </c>
      <c r="BY19" s="173" cm="1">
        <f t="array" ref="BY19">_xlfn.XLOOKUP(BY$1,'PY1 Data(H)'!$A$1:$CZ$1,_xlfn.XLOOKUP($A19,'PY1 Data(H)'!$A$1:$A$233,'PY1 Data(H)'!$A$1:$CZ$233))</f>
        <v>3206252</v>
      </c>
      <c r="BZ19" s="173" cm="1">
        <f t="array" ref="BZ19">_xlfn.XLOOKUP(BZ$1,'PY1 Data(H)'!$A$1:$CZ$1,_xlfn.XLOOKUP($A19,'PY1 Data(H)'!$A$1:$A$233,'PY1 Data(H)'!$A$1:$CZ$233))</f>
        <v>10900716</v>
      </c>
      <c r="CA19" s="173" cm="1">
        <f t="array" ref="CA19">_xlfn.XLOOKUP(CA$1,'PY1 Data(H)'!$A$1:$CZ$1,_xlfn.XLOOKUP($A19,'PY1 Data(H)'!$A$1:$A$233,'PY1 Data(H)'!$A$1:$CZ$233))</f>
        <v>-35408255</v>
      </c>
      <c r="CB19" s="173" cm="1">
        <f t="array" ref="CB19">_xlfn.XLOOKUP(CB$1,'PY1 Data(H)'!$A$1:$CZ$1,_xlfn.XLOOKUP($A19,'PY1 Data(H)'!$A$1:$A$233,'PY1 Data(H)'!$A$1:$CZ$233))</f>
        <v>-10932400</v>
      </c>
      <c r="CC19" s="173" cm="1">
        <f t="array" ref="CC19">_xlfn.XLOOKUP(CC$1,'PY1 Data(H)'!$A$1:$CZ$1,_xlfn.XLOOKUP($A19,'PY1 Data(H)'!$A$1:$A$233,'PY1 Data(H)'!$A$1:$CZ$233))</f>
        <v>-16646916</v>
      </c>
      <c r="CD19" s="173" cm="1">
        <f t="array" ref="CD19">_xlfn.XLOOKUP(CD$1,'PY1 Data(H)'!$A$1:$CZ$1,_xlfn.XLOOKUP($A19,'PY1 Data(H)'!$A$1:$A$233,'PY1 Data(H)'!$A$1:$CZ$233))</f>
        <v>-44423788</v>
      </c>
      <c r="CE19" s="173" cm="1">
        <f t="array" ref="CE19">_xlfn.XLOOKUP(CE$1,'PY1 Data(H)'!$A$1:$CZ$1,_xlfn.XLOOKUP($A19,'PY1 Data(H)'!$A$1:$A$233,'PY1 Data(H)'!$A$1:$CZ$233))</f>
        <v>20577542</v>
      </c>
      <c r="CF19" s="173" cm="1">
        <f t="array" ref="CF19">_xlfn.XLOOKUP(CF$1,'PY1 Data(H)'!$A$1:$CZ$1,_xlfn.XLOOKUP($A19,'PY1 Data(H)'!$A$1:$A$233,'PY1 Data(H)'!$A$1:$CZ$233))</f>
        <v>-17655693</v>
      </c>
      <c r="CG19" s="173" cm="1">
        <f t="array" ref="CG19">_xlfn.XLOOKUP(CG$1,'PY1 Data(H)'!$A$1:$CZ$1,_xlfn.XLOOKUP($A19,'PY1 Data(H)'!$A$1:$A$233,'PY1 Data(H)'!$A$1:$CZ$233))</f>
        <v>14847507</v>
      </c>
      <c r="CH19" s="173" cm="1">
        <f t="array" ref="CH19">_xlfn.XLOOKUP(CH$1,'PY1 Data(H)'!$A$1:$CZ$1,_xlfn.XLOOKUP($A19,'PY1 Data(H)'!$A$1:$A$233,'PY1 Data(H)'!$A$1:$CZ$233))</f>
        <v>-52018344</v>
      </c>
      <c r="CI19" s="173" cm="1">
        <f t="array" ref="CI19">_xlfn.XLOOKUP(CI$1,'PY1 Data(H)'!$A$1:$CZ$1,_xlfn.XLOOKUP($A19,'PY1 Data(H)'!$A$1:$A$233,'PY1 Data(H)'!$A$1:$CZ$233))</f>
        <v>25413805</v>
      </c>
      <c r="CJ19" s="173" cm="1">
        <f t="array" ref="CJ19">_xlfn.XLOOKUP(CJ$1,'PY1 Data(H)'!$A$1:$CZ$1,_xlfn.XLOOKUP($A19,'PY1 Data(H)'!$A$1:$A$233,'PY1 Data(H)'!$A$1:$CZ$233))</f>
        <v>-597736</v>
      </c>
      <c r="CK19" s="173" cm="1">
        <f t="array" ref="CK19">_xlfn.XLOOKUP(CK$1,'PY1 Data(H)'!$A$1:$CZ$1,_xlfn.XLOOKUP($A19,'PY1 Data(H)'!$A$1:$A$233,'PY1 Data(H)'!$A$1:$CZ$233))</f>
        <v>19303716</v>
      </c>
      <c r="CL19" s="173" cm="1">
        <f t="array" ref="CL19">_xlfn.XLOOKUP(CL$1,'PY1 Data(H)'!$A$1:$CZ$1,_xlfn.XLOOKUP($A19,'PY1 Data(H)'!$A$1:$A$233,'PY1 Data(H)'!$A$1:$CZ$233))</f>
        <v>-3712306</v>
      </c>
      <c r="CM19" s="173" cm="1">
        <f t="array" ref="CM19">_xlfn.XLOOKUP(CM$1,'PY1 Data(H)'!$A$1:$CZ$1,_xlfn.XLOOKUP($A19,'PY1 Data(H)'!$A$1:$A$233,'PY1 Data(H)'!$A$1:$CZ$233))</f>
        <v>40727245</v>
      </c>
      <c r="CN19" s="173" cm="1">
        <f t="array" ref="CN19">_xlfn.XLOOKUP(CN$1,'PY1 Data(H)'!$A$1:$CZ$1,_xlfn.XLOOKUP($A19,'PY1 Data(H)'!$A$1:$A$233,'PY1 Data(H)'!$A$1:$CZ$233))</f>
        <v>-3045226</v>
      </c>
      <c r="CO19" s="173" cm="1">
        <f t="array" ref="CO19">_xlfn.XLOOKUP(CO$1,'PY1 Data(H)'!$A$1:$CZ$1,_xlfn.XLOOKUP($A19,'PY1 Data(H)'!$A$1:$A$233,'PY1 Data(H)'!$A$1:$CZ$233))</f>
        <v>-193063777</v>
      </c>
      <c r="CP19" s="173" cm="1">
        <f t="array" ref="CP19">_xlfn.XLOOKUP(CP$1,'PY1 Data(H)'!$A$1:$CZ$1,_xlfn.XLOOKUP($A19,'PY1 Data(H)'!$A$1:$A$233,'PY1 Data(H)'!$A$1:$CZ$233))</f>
        <v>2139317</v>
      </c>
      <c r="CQ19" s="173" cm="1">
        <f t="array" ref="CQ19">_xlfn.XLOOKUP(CQ$1,'PY1 Data(H)'!$A$1:$CZ$1,_xlfn.XLOOKUP($A19,'PY1 Data(H)'!$A$1:$A$233,'PY1 Data(H)'!$A$1:$CZ$233))</f>
        <v>-2464141422</v>
      </c>
      <c r="CR19" s="173" cm="1">
        <f t="array" ref="CR19">_xlfn.XLOOKUP(CR$1,'PY1 Data(H)'!$A$1:$CZ$1,_xlfn.XLOOKUP($A19,'PY1 Data(H)'!$A$1:$A$233,'PY1 Data(H)'!$A$1:$CZ$233))</f>
        <v>12610874</v>
      </c>
      <c r="CS19" s="173" cm="1">
        <f t="array" ref="CS19">_xlfn.XLOOKUP(CS$1,'PY1 Data(H)'!$A$1:$CZ$1,_xlfn.XLOOKUP($A19,'PY1 Data(H)'!$A$1:$A$233,'PY1 Data(H)'!$A$1:$CZ$233))</f>
        <v>-5764262</v>
      </c>
      <c r="CT19" s="173" cm="1">
        <f t="array" ref="CT19">_xlfn.XLOOKUP(CT$1,'PY1 Data(H)'!$A$1:$CZ$1,_xlfn.XLOOKUP($A19,'PY1 Data(H)'!$A$1:$A$233,'PY1 Data(H)'!$A$1:$CZ$233))</f>
        <v>85264312</v>
      </c>
      <c r="CU19" s="173" cm="1">
        <f t="array" ref="CU19">_xlfn.XLOOKUP(CU$1,'PY1 Data(H)'!$A$1:$CZ$1,_xlfn.XLOOKUP($A19,'PY1 Data(H)'!$A$1:$A$233,'PY1 Data(H)'!$A$1:$CZ$233))</f>
        <v>-2232330</v>
      </c>
      <c r="CV19" s="173" cm="1">
        <f t="array" ref="CV19">_xlfn.XLOOKUP(CV$1,'PY1 Data(H)'!$A$1:$CZ$1,_xlfn.XLOOKUP($A19,'PY1 Data(H)'!$A$1:$A$233,'PY1 Data(H)'!$A$1:$CZ$233))</f>
        <v>-20221735</v>
      </c>
      <c r="CW19" s="173" cm="1">
        <f t="array" ref="CW19">_xlfn.XLOOKUP(CW$1,'PY1 Data(H)'!$A$1:$CZ$1,_xlfn.XLOOKUP($A19,'PY1 Data(H)'!$A$1:$A$233,'PY1 Data(H)'!$A$1:$CZ$233))</f>
        <v>-52941951</v>
      </c>
      <c r="CX19" s="173" cm="1">
        <f t="array" ref="CX19">_xlfn.XLOOKUP(CX$1,'PY1 Data(H)'!$A$1:$CZ$1,_xlfn.XLOOKUP($A19,'PY1 Data(H)'!$A$1:$A$233,'PY1 Data(H)'!$A$1:$CZ$233))</f>
        <v>18786439</v>
      </c>
      <c r="CY19" s="173" cm="1">
        <f t="array" ref="CY19">_xlfn.XLOOKUP(CY$1,'PY1 Data(H)'!$A$1:$CZ$1,_xlfn.XLOOKUP($A19,'PY1 Data(H)'!$A$1:$A$233,'PY1 Data(H)'!$A$1:$CZ$233))</f>
        <v>-6998213</v>
      </c>
    </row>
    <row r="20" spans="1:103" x14ac:dyDescent="0.3">
      <c r="D20" s="173" cm="1">
        <f t="array" ref="D20">_xlfn.XLOOKUP(D$1,'PY1 Data(H)'!$A$1:$CZ$1,_xlfn.XLOOKUP($A20,'PY1 Data(H)'!$A$1:$A$233,'PY1 Data(H)'!$A$1:$CZ$233))</f>
        <v>0</v>
      </c>
      <c r="E20" s="173" cm="1">
        <f t="array" ref="E20">_xlfn.XLOOKUP(E$1,'PY1 Data(H)'!$A$1:$CZ$1,_xlfn.XLOOKUP($A20,'PY1 Data(H)'!$A$1:$A$233,'PY1 Data(H)'!$A$1:$CZ$233))</f>
        <v>0</v>
      </c>
      <c r="F20" s="173" cm="1">
        <f t="array" ref="F20">_xlfn.XLOOKUP(F$1,'PY1 Data(H)'!$A$1:$CZ$1,_xlfn.XLOOKUP($A20,'PY1 Data(H)'!$A$1:$A$233,'PY1 Data(H)'!$A$1:$CZ$233))</f>
        <v>0</v>
      </c>
      <c r="G20" s="173" cm="1">
        <f t="array" ref="G20">_xlfn.XLOOKUP(G$1,'PY1 Data(H)'!$A$1:$CZ$1,_xlfn.XLOOKUP($A20,'PY1 Data(H)'!$A$1:$A$233,'PY1 Data(H)'!$A$1:$CZ$233))</f>
        <v>0</v>
      </c>
      <c r="H20" s="173" cm="1">
        <f t="array" ref="H20">_xlfn.XLOOKUP(H$1,'PY1 Data(H)'!$A$1:$CZ$1,_xlfn.XLOOKUP($A20,'PY1 Data(H)'!$A$1:$A$233,'PY1 Data(H)'!$A$1:$CZ$233))</f>
        <v>0</v>
      </c>
      <c r="I20" s="173" cm="1">
        <f t="array" ref="I20">_xlfn.XLOOKUP(I$1,'PY1 Data(H)'!$A$1:$CZ$1,_xlfn.XLOOKUP($A20,'PY1 Data(H)'!$A$1:$A$233,'PY1 Data(H)'!$A$1:$CZ$233))</f>
        <v>0</v>
      </c>
      <c r="J20" s="173" cm="1">
        <f t="array" ref="J20">_xlfn.XLOOKUP(J$1,'PY1 Data(H)'!$A$1:$CZ$1,_xlfn.XLOOKUP($A20,'PY1 Data(H)'!$A$1:$A$233,'PY1 Data(H)'!$A$1:$CZ$233))</f>
        <v>0</v>
      </c>
      <c r="K20" s="173" cm="1">
        <f t="array" ref="K20">_xlfn.XLOOKUP(K$1,'PY1 Data(H)'!$A$1:$CZ$1,_xlfn.XLOOKUP($A20,'PY1 Data(H)'!$A$1:$A$233,'PY1 Data(H)'!$A$1:$CZ$233))</f>
        <v>0</v>
      </c>
      <c r="L20" s="173" cm="1">
        <f t="array" ref="L20">_xlfn.XLOOKUP(L$1,'PY1 Data(H)'!$A$1:$CZ$1,_xlfn.XLOOKUP($A20,'PY1 Data(H)'!$A$1:$A$233,'PY1 Data(H)'!$A$1:$CZ$233))</f>
        <v>0</v>
      </c>
      <c r="M20" s="173" cm="1">
        <f t="array" ref="M20">_xlfn.XLOOKUP(M$1,'PY1 Data(H)'!$A$1:$CZ$1,_xlfn.XLOOKUP($A20,'PY1 Data(H)'!$A$1:$A$233,'PY1 Data(H)'!$A$1:$CZ$233))</f>
        <v>0</v>
      </c>
      <c r="N20" s="173" cm="1">
        <f t="array" ref="N20">_xlfn.XLOOKUP(N$1,'PY1 Data(H)'!$A$1:$CZ$1,_xlfn.XLOOKUP($A20,'PY1 Data(H)'!$A$1:$A$233,'PY1 Data(H)'!$A$1:$CZ$233))</f>
        <v>0</v>
      </c>
      <c r="O20" s="173" cm="1">
        <f t="array" ref="O20">_xlfn.XLOOKUP(O$1,'PY1 Data(H)'!$A$1:$CZ$1,_xlfn.XLOOKUP($A20,'PY1 Data(H)'!$A$1:$A$233,'PY1 Data(H)'!$A$1:$CZ$233))</f>
        <v>0</v>
      </c>
      <c r="P20" s="173" cm="1">
        <f t="array" ref="P20">_xlfn.XLOOKUP(P$1,'PY1 Data(H)'!$A$1:$CZ$1,_xlfn.XLOOKUP($A20,'PY1 Data(H)'!$A$1:$A$233,'PY1 Data(H)'!$A$1:$CZ$233))</f>
        <v>0</v>
      </c>
      <c r="Q20" s="173" cm="1">
        <f t="array" ref="Q20">_xlfn.XLOOKUP(Q$1,'PY1 Data(H)'!$A$1:$CZ$1,_xlfn.XLOOKUP($A20,'PY1 Data(H)'!$A$1:$A$233,'PY1 Data(H)'!$A$1:$CZ$233))</f>
        <v>0</v>
      </c>
      <c r="R20" s="173" cm="1">
        <f t="array" ref="R20">_xlfn.XLOOKUP(R$1,'PY1 Data(H)'!$A$1:$CZ$1,_xlfn.XLOOKUP($A20,'PY1 Data(H)'!$A$1:$A$233,'PY1 Data(H)'!$A$1:$CZ$233))</f>
        <v>0</v>
      </c>
      <c r="S20" s="173" cm="1">
        <f t="array" ref="S20">_xlfn.XLOOKUP(S$1,'PY1 Data(H)'!$A$1:$CZ$1,_xlfn.XLOOKUP($A20,'PY1 Data(H)'!$A$1:$A$233,'PY1 Data(H)'!$A$1:$CZ$233))</f>
        <v>0</v>
      </c>
      <c r="T20" s="173" cm="1">
        <f t="array" ref="T20">_xlfn.XLOOKUP(T$1,'PY1 Data(H)'!$A$1:$CZ$1,_xlfn.XLOOKUP($A20,'PY1 Data(H)'!$A$1:$A$233,'PY1 Data(H)'!$A$1:$CZ$233))</f>
        <v>0</v>
      </c>
      <c r="U20" s="173" cm="1">
        <f t="array" ref="U20">_xlfn.XLOOKUP(U$1,'PY1 Data(H)'!$A$1:$CZ$1,_xlfn.XLOOKUP($A20,'PY1 Data(H)'!$A$1:$A$233,'PY1 Data(H)'!$A$1:$CZ$233))</f>
        <v>0</v>
      </c>
      <c r="V20" s="173" cm="1">
        <f t="array" ref="V20">_xlfn.XLOOKUP(V$1,'PY1 Data(H)'!$A$1:$CZ$1,_xlfn.XLOOKUP($A20,'PY1 Data(H)'!$A$1:$A$233,'PY1 Data(H)'!$A$1:$CZ$233))</f>
        <v>0</v>
      </c>
      <c r="W20" s="173" cm="1">
        <f t="array" ref="W20">_xlfn.XLOOKUP(W$1,'PY1 Data(H)'!$A$1:$CZ$1,_xlfn.XLOOKUP($A20,'PY1 Data(H)'!$A$1:$A$233,'PY1 Data(H)'!$A$1:$CZ$233))</f>
        <v>0</v>
      </c>
      <c r="X20" s="173" cm="1">
        <f t="array" ref="X20">_xlfn.XLOOKUP(X$1,'PY1 Data(H)'!$A$1:$CZ$1,_xlfn.XLOOKUP($A20,'PY1 Data(H)'!$A$1:$A$233,'PY1 Data(H)'!$A$1:$CZ$233))</f>
        <v>0</v>
      </c>
      <c r="Y20" s="173" cm="1">
        <f t="array" ref="Y20">_xlfn.XLOOKUP(Y$1,'PY1 Data(H)'!$A$1:$CZ$1,_xlfn.XLOOKUP($A20,'PY1 Data(H)'!$A$1:$A$233,'PY1 Data(H)'!$A$1:$CZ$233))</f>
        <v>0</v>
      </c>
      <c r="Z20" s="173" cm="1">
        <f t="array" ref="Z20">_xlfn.XLOOKUP(Z$1,'PY1 Data(H)'!$A$1:$CZ$1,_xlfn.XLOOKUP($A20,'PY1 Data(H)'!$A$1:$A$233,'PY1 Data(H)'!$A$1:$CZ$233))</f>
        <v>0</v>
      </c>
      <c r="AA20" s="173" cm="1">
        <f t="array" ref="AA20">_xlfn.XLOOKUP(AA$1,'PY1 Data(H)'!$A$1:$CZ$1,_xlfn.XLOOKUP($A20,'PY1 Data(H)'!$A$1:$A$233,'PY1 Data(H)'!$A$1:$CZ$233))</f>
        <v>0</v>
      </c>
      <c r="AB20" s="173" cm="1">
        <f t="array" ref="AB20">_xlfn.XLOOKUP(AB$1,'PY1 Data(H)'!$A$1:$CZ$1,_xlfn.XLOOKUP($A20,'PY1 Data(H)'!$A$1:$A$233,'PY1 Data(H)'!$A$1:$CZ$233))</f>
        <v>0</v>
      </c>
      <c r="AC20" s="173" cm="1">
        <f t="array" ref="AC20">_xlfn.XLOOKUP(AC$1,'PY1 Data(H)'!$A$1:$CZ$1,_xlfn.XLOOKUP($A20,'PY1 Data(H)'!$A$1:$A$233,'PY1 Data(H)'!$A$1:$CZ$233))</f>
        <v>0</v>
      </c>
      <c r="AD20" s="173" cm="1">
        <f t="array" ref="AD20">_xlfn.XLOOKUP(AD$1,'PY1 Data(H)'!$A$1:$CZ$1,_xlfn.XLOOKUP($A20,'PY1 Data(H)'!$A$1:$A$233,'PY1 Data(H)'!$A$1:$CZ$233))</f>
        <v>0</v>
      </c>
      <c r="AE20" s="173" cm="1">
        <f t="array" ref="AE20">_xlfn.XLOOKUP(AE$1,'PY1 Data(H)'!$A$1:$CZ$1,_xlfn.XLOOKUP($A20,'PY1 Data(H)'!$A$1:$A$233,'PY1 Data(H)'!$A$1:$CZ$233))</f>
        <v>0</v>
      </c>
      <c r="AF20" s="173" cm="1">
        <f t="array" ref="AF20">_xlfn.XLOOKUP(AF$1,'PY1 Data(H)'!$A$1:$CZ$1,_xlfn.XLOOKUP($A20,'PY1 Data(H)'!$A$1:$A$233,'PY1 Data(H)'!$A$1:$CZ$233))</f>
        <v>0</v>
      </c>
      <c r="AG20" s="173" cm="1">
        <f t="array" ref="AG20">_xlfn.XLOOKUP(AG$1,'PY1 Data(H)'!$A$1:$CZ$1,_xlfn.XLOOKUP($A20,'PY1 Data(H)'!$A$1:$A$233,'PY1 Data(H)'!$A$1:$CZ$233))</f>
        <v>0</v>
      </c>
      <c r="AH20" s="173" cm="1">
        <f t="array" ref="AH20">_xlfn.XLOOKUP(AH$1,'PY1 Data(H)'!$A$1:$CZ$1,_xlfn.XLOOKUP($A20,'PY1 Data(H)'!$A$1:$A$233,'PY1 Data(H)'!$A$1:$CZ$233))</f>
        <v>0</v>
      </c>
      <c r="AI20" s="173" cm="1">
        <f t="array" ref="AI20">_xlfn.XLOOKUP(AI$1,'PY1 Data(H)'!$A$1:$CZ$1,_xlfn.XLOOKUP($A20,'PY1 Data(H)'!$A$1:$A$233,'PY1 Data(H)'!$A$1:$CZ$233))</f>
        <v>0</v>
      </c>
      <c r="AJ20" s="173" cm="1">
        <f t="array" ref="AJ20">_xlfn.XLOOKUP(AJ$1,'PY1 Data(H)'!$A$1:$CZ$1,_xlfn.XLOOKUP($A20,'PY1 Data(H)'!$A$1:$A$233,'PY1 Data(H)'!$A$1:$CZ$233))</f>
        <v>0</v>
      </c>
      <c r="AK20" s="173" cm="1">
        <f t="array" ref="AK20">_xlfn.XLOOKUP(AK$1,'PY1 Data(H)'!$A$1:$CZ$1,_xlfn.XLOOKUP($A20,'PY1 Data(H)'!$A$1:$A$233,'PY1 Data(H)'!$A$1:$CZ$233))</f>
        <v>0</v>
      </c>
      <c r="AL20" s="173" cm="1">
        <f t="array" ref="AL20">_xlfn.XLOOKUP(AL$1,'PY1 Data(H)'!$A$1:$CZ$1,_xlfn.XLOOKUP($A20,'PY1 Data(H)'!$A$1:$A$233,'PY1 Data(H)'!$A$1:$CZ$233))</f>
        <v>0</v>
      </c>
      <c r="AM20" s="173" cm="1">
        <f t="array" ref="AM20">_xlfn.XLOOKUP(AM$1,'PY1 Data(H)'!$A$1:$CZ$1,_xlfn.XLOOKUP($A20,'PY1 Data(H)'!$A$1:$A$233,'PY1 Data(H)'!$A$1:$CZ$233))</f>
        <v>0</v>
      </c>
      <c r="AN20" s="173" cm="1">
        <f t="array" ref="AN20">_xlfn.XLOOKUP(AN$1,'PY1 Data(H)'!$A$1:$CZ$1,_xlfn.XLOOKUP($A20,'PY1 Data(H)'!$A$1:$A$233,'PY1 Data(H)'!$A$1:$CZ$233))</f>
        <v>0</v>
      </c>
      <c r="AO20" s="173" cm="1">
        <f t="array" ref="AO20">_xlfn.XLOOKUP(AO$1,'PY1 Data(H)'!$A$1:$CZ$1,_xlfn.XLOOKUP($A20,'PY1 Data(H)'!$A$1:$A$233,'PY1 Data(H)'!$A$1:$CZ$233))</f>
        <v>0</v>
      </c>
      <c r="AP20" s="173" cm="1">
        <f t="array" ref="AP20">_xlfn.XLOOKUP(AP$1,'PY1 Data(H)'!$A$1:$CZ$1,_xlfn.XLOOKUP($A20,'PY1 Data(H)'!$A$1:$A$233,'PY1 Data(H)'!$A$1:$CZ$233))</f>
        <v>0</v>
      </c>
      <c r="AQ20" s="173" cm="1">
        <f t="array" ref="AQ20">_xlfn.XLOOKUP(AQ$1,'PY1 Data(H)'!$A$1:$CZ$1,_xlfn.XLOOKUP($A20,'PY1 Data(H)'!$A$1:$A$233,'PY1 Data(H)'!$A$1:$CZ$233))</f>
        <v>0</v>
      </c>
      <c r="AR20" s="173" cm="1">
        <f t="array" ref="AR20">_xlfn.XLOOKUP(AR$1,'PY1 Data(H)'!$A$1:$CZ$1,_xlfn.XLOOKUP($A20,'PY1 Data(H)'!$A$1:$A$233,'PY1 Data(H)'!$A$1:$CZ$233))</f>
        <v>0</v>
      </c>
      <c r="AS20" s="173" cm="1">
        <f t="array" ref="AS20">_xlfn.XLOOKUP(AS$1,'PY1 Data(H)'!$A$1:$CZ$1,_xlfn.XLOOKUP($A20,'PY1 Data(H)'!$A$1:$A$233,'PY1 Data(H)'!$A$1:$CZ$233))</f>
        <v>0</v>
      </c>
      <c r="AT20" s="173" cm="1">
        <f t="array" ref="AT20">_xlfn.XLOOKUP(AT$1,'PY1 Data(H)'!$A$1:$CZ$1,_xlfn.XLOOKUP($A20,'PY1 Data(H)'!$A$1:$A$233,'PY1 Data(H)'!$A$1:$CZ$233))</f>
        <v>0</v>
      </c>
      <c r="AU20" s="173" cm="1">
        <f t="array" ref="AU20">_xlfn.XLOOKUP(AU$1,'PY1 Data(H)'!$A$1:$CZ$1,_xlfn.XLOOKUP($A20,'PY1 Data(H)'!$A$1:$A$233,'PY1 Data(H)'!$A$1:$CZ$233))</f>
        <v>0</v>
      </c>
      <c r="AV20" s="173" cm="1">
        <f t="array" ref="AV20">_xlfn.XLOOKUP(AV$1,'PY1 Data(H)'!$A$1:$CZ$1,_xlfn.XLOOKUP($A20,'PY1 Data(H)'!$A$1:$A$233,'PY1 Data(H)'!$A$1:$CZ$233))</f>
        <v>0</v>
      </c>
      <c r="AW20" s="173" cm="1">
        <f t="array" ref="AW20">_xlfn.XLOOKUP(AW$1,'PY1 Data(H)'!$A$1:$CZ$1,_xlfn.XLOOKUP($A20,'PY1 Data(H)'!$A$1:$A$233,'PY1 Data(H)'!$A$1:$CZ$233))</f>
        <v>0</v>
      </c>
      <c r="AX20" s="173" cm="1">
        <f t="array" ref="AX20">_xlfn.XLOOKUP(AX$1,'PY1 Data(H)'!$A$1:$CZ$1,_xlfn.XLOOKUP($A20,'PY1 Data(H)'!$A$1:$A$233,'PY1 Data(H)'!$A$1:$CZ$233))</f>
        <v>0</v>
      </c>
      <c r="AY20" s="173" cm="1">
        <f t="array" ref="AY20">_xlfn.XLOOKUP(AY$1,'PY1 Data(H)'!$A$1:$CZ$1,_xlfn.XLOOKUP($A20,'PY1 Data(H)'!$A$1:$A$233,'PY1 Data(H)'!$A$1:$CZ$233))</f>
        <v>0</v>
      </c>
      <c r="AZ20" s="173" cm="1">
        <f t="array" ref="AZ20">_xlfn.XLOOKUP(AZ$1,'PY1 Data(H)'!$A$1:$CZ$1,_xlfn.XLOOKUP($A20,'PY1 Data(H)'!$A$1:$A$233,'PY1 Data(H)'!$A$1:$CZ$233))</f>
        <v>0</v>
      </c>
      <c r="BA20" s="173" cm="1">
        <f t="array" ref="BA20">_xlfn.XLOOKUP(BA$1,'PY1 Data(H)'!$A$1:$CZ$1,_xlfn.XLOOKUP($A20,'PY1 Data(H)'!$A$1:$A$233,'PY1 Data(H)'!$A$1:$CZ$233))</f>
        <v>0</v>
      </c>
      <c r="BB20" s="173" cm="1">
        <f t="array" ref="BB20">_xlfn.XLOOKUP(BB$1,'PY1 Data(H)'!$A$1:$CZ$1,_xlfn.XLOOKUP($A20,'PY1 Data(H)'!$A$1:$A$233,'PY1 Data(H)'!$A$1:$CZ$233))</f>
        <v>0</v>
      </c>
      <c r="BC20" s="173" cm="1">
        <f t="array" ref="BC20">_xlfn.XLOOKUP(BC$1,'PY1 Data(H)'!$A$1:$CZ$1,_xlfn.XLOOKUP($A20,'PY1 Data(H)'!$A$1:$A$233,'PY1 Data(H)'!$A$1:$CZ$233))</f>
        <v>0</v>
      </c>
      <c r="BD20" s="173" cm="1">
        <f t="array" ref="BD20">_xlfn.XLOOKUP(BD$1,'PY1 Data(H)'!$A$1:$CZ$1,_xlfn.XLOOKUP($A20,'PY1 Data(H)'!$A$1:$A$233,'PY1 Data(H)'!$A$1:$CZ$233))</f>
        <v>0</v>
      </c>
      <c r="BE20" s="173" cm="1">
        <f t="array" ref="BE20">_xlfn.XLOOKUP(BE$1,'PY1 Data(H)'!$A$1:$CZ$1,_xlfn.XLOOKUP($A20,'PY1 Data(H)'!$A$1:$A$233,'PY1 Data(H)'!$A$1:$CZ$233))</f>
        <v>0</v>
      </c>
      <c r="BF20" s="173" cm="1">
        <f t="array" ref="BF20">_xlfn.XLOOKUP(BF$1,'PY1 Data(H)'!$A$1:$CZ$1,_xlfn.XLOOKUP($A20,'PY1 Data(H)'!$A$1:$A$233,'PY1 Data(H)'!$A$1:$CZ$233))</f>
        <v>0</v>
      </c>
      <c r="BG20" s="173" cm="1">
        <f t="array" ref="BG20">_xlfn.XLOOKUP(BG$1,'PY1 Data(H)'!$A$1:$CZ$1,_xlfn.XLOOKUP($A20,'PY1 Data(H)'!$A$1:$A$233,'PY1 Data(H)'!$A$1:$CZ$233))</f>
        <v>0</v>
      </c>
      <c r="BH20" s="173" cm="1">
        <f t="array" ref="BH20">_xlfn.XLOOKUP(BH$1,'PY1 Data(H)'!$A$1:$CZ$1,_xlfn.XLOOKUP($A20,'PY1 Data(H)'!$A$1:$A$233,'PY1 Data(H)'!$A$1:$CZ$233))</f>
        <v>0</v>
      </c>
      <c r="BI20" s="173" cm="1">
        <f t="array" ref="BI20">_xlfn.XLOOKUP(BI$1,'PY1 Data(H)'!$A$1:$CZ$1,_xlfn.XLOOKUP($A20,'PY1 Data(H)'!$A$1:$A$233,'PY1 Data(H)'!$A$1:$CZ$233))</f>
        <v>0</v>
      </c>
      <c r="BJ20" s="173" cm="1">
        <f t="array" ref="BJ20">_xlfn.XLOOKUP(BJ$1,'PY1 Data(H)'!$A$1:$CZ$1,_xlfn.XLOOKUP($A20,'PY1 Data(H)'!$A$1:$A$233,'PY1 Data(H)'!$A$1:$CZ$233))</f>
        <v>0</v>
      </c>
      <c r="BK20" s="173" cm="1">
        <f t="array" ref="BK20">_xlfn.XLOOKUP(BK$1,'PY1 Data(H)'!$A$1:$CZ$1,_xlfn.XLOOKUP($A20,'PY1 Data(H)'!$A$1:$A$233,'PY1 Data(H)'!$A$1:$CZ$233))</f>
        <v>0</v>
      </c>
      <c r="BL20" s="173" cm="1">
        <f t="array" ref="BL20">_xlfn.XLOOKUP(BL$1,'PY1 Data(H)'!$A$1:$CZ$1,_xlfn.XLOOKUP($A20,'PY1 Data(H)'!$A$1:$A$233,'PY1 Data(H)'!$A$1:$CZ$233))</f>
        <v>0</v>
      </c>
      <c r="BM20" s="173" cm="1">
        <f t="array" ref="BM20">_xlfn.XLOOKUP(BM$1,'PY1 Data(H)'!$A$1:$CZ$1,_xlfn.XLOOKUP($A20,'PY1 Data(H)'!$A$1:$A$233,'PY1 Data(H)'!$A$1:$CZ$233))</f>
        <v>0</v>
      </c>
      <c r="BN20" s="173" cm="1">
        <f t="array" ref="BN20">_xlfn.XLOOKUP(BN$1,'PY1 Data(H)'!$A$1:$CZ$1,_xlfn.XLOOKUP($A20,'PY1 Data(H)'!$A$1:$A$233,'PY1 Data(H)'!$A$1:$CZ$233))</f>
        <v>0</v>
      </c>
      <c r="BO20" s="173" cm="1">
        <f t="array" ref="BO20">_xlfn.XLOOKUP(BO$1,'PY1 Data(H)'!$A$1:$CZ$1,_xlfn.XLOOKUP($A20,'PY1 Data(H)'!$A$1:$A$233,'PY1 Data(H)'!$A$1:$CZ$233))</f>
        <v>0</v>
      </c>
      <c r="BP20" s="173" cm="1">
        <f t="array" ref="BP20">_xlfn.XLOOKUP(BP$1,'PY1 Data(H)'!$A$1:$CZ$1,_xlfn.XLOOKUP($A20,'PY1 Data(H)'!$A$1:$A$233,'PY1 Data(H)'!$A$1:$CZ$233))</f>
        <v>0</v>
      </c>
      <c r="BQ20" s="173" cm="1">
        <f t="array" ref="BQ20">_xlfn.XLOOKUP(BQ$1,'PY1 Data(H)'!$A$1:$CZ$1,_xlfn.XLOOKUP($A20,'PY1 Data(H)'!$A$1:$A$233,'PY1 Data(H)'!$A$1:$CZ$233))</f>
        <v>0</v>
      </c>
      <c r="BR20" s="173" cm="1">
        <f t="array" ref="BR20">_xlfn.XLOOKUP(BR$1,'PY1 Data(H)'!$A$1:$CZ$1,_xlfn.XLOOKUP($A20,'PY1 Data(H)'!$A$1:$A$233,'PY1 Data(H)'!$A$1:$CZ$233))</f>
        <v>0</v>
      </c>
      <c r="BS20" s="173" cm="1">
        <f t="array" ref="BS20">_xlfn.XLOOKUP(BS$1,'PY1 Data(H)'!$A$1:$CZ$1,_xlfn.XLOOKUP($A20,'PY1 Data(H)'!$A$1:$A$233,'PY1 Data(H)'!$A$1:$CZ$233))</f>
        <v>0</v>
      </c>
      <c r="BT20" s="173" cm="1">
        <f t="array" ref="BT20">_xlfn.XLOOKUP(BT$1,'PY1 Data(H)'!$A$1:$CZ$1,_xlfn.XLOOKUP($A20,'PY1 Data(H)'!$A$1:$A$233,'PY1 Data(H)'!$A$1:$CZ$233))</f>
        <v>0</v>
      </c>
      <c r="BU20" s="173" cm="1">
        <f t="array" ref="BU20">_xlfn.XLOOKUP(BU$1,'PY1 Data(H)'!$A$1:$CZ$1,_xlfn.XLOOKUP($A20,'PY1 Data(H)'!$A$1:$A$233,'PY1 Data(H)'!$A$1:$CZ$233))</f>
        <v>0</v>
      </c>
      <c r="BV20" s="173" cm="1">
        <f t="array" ref="BV20">_xlfn.XLOOKUP(BV$1,'PY1 Data(H)'!$A$1:$CZ$1,_xlfn.XLOOKUP($A20,'PY1 Data(H)'!$A$1:$A$233,'PY1 Data(H)'!$A$1:$CZ$233))</f>
        <v>0</v>
      </c>
      <c r="BW20" s="173" cm="1">
        <f t="array" ref="BW20">_xlfn.XLOOKUP(BW$1,'PY1 Data(H)'!$A$1:$CZ$1,_xlfn.XLOOKUP($A20,'PY1 Data(H)'!$A$1:$A$233,'PY1 Data(H)'!$A$1:$CZ$233))</f>
        <v>0</v>
      </c>
      <c r="BX20" s="173" cm="1">
        <f t="array" ref="BX20">_xlfn.XLOOKUP(BX$1,'PY1 Data(H)'!$A$1:$CZ$1,_xlfn.XLOOKUP($A20,'PY1 Data(H)'!$A$1:$A$233,'PY1 Data(H)'!$A$1:$CZ$233))</f>
        <v>0</v>
      </c>
      <c r="BY20" s="173" cm="1">
        <f t="array" ref="BY20">_xlfn.XLOOKUP(BY$1,'PY1 Data(H)'!$A$1:$CZ$1,_xlfn.XLOOKUP($A20,'PY1 Data(H)'!$A$1:$A$233,'PY1 Data(H)'!$A$1:$CZ$233))</f>
        <v>0</v>
      </c>
      <c r="BZ20" s="173" cm="1">
        <f t="array" ref="BZ20">_xlfn.XLOOKUP(BZ$1,'PY1 Data(H)'!$A$1:$CZ$1,_xlfn.XLOOKUP($A20,'PY1 Data(H)'!$A$1:$A$233,'PY1 Data(H)'!$A$1:$CZ$233))</f>
        <v>0</v>
      </c>
      <c r="CA20" s="173" cm="1">
        <f t="array" ref="CA20">_xlfn.XLOOKUP(CA$1,'PY1 Data(H)'!$A$1:$CZ$1,_xlfn.XLOOKUP($A20,'PY1 Data(H)'!$A$1:$A$233,'PY1 Data(H)'!$A$1:$CZ$233))</f>
        <v>0</v>
      </c>
      <c r="CB20" s="173" cm="1">
        <f t="array" ref="CB20">_xlfn.XLOOKUP(CB$1,'PY1 Data(H)'!$A$1:$CZ$1,_xlfn.XLOOKUP($A20,'PY1 Data(H)'!$A$1:$A$233,'PY1 Data(H)'!$A$1:$CZ$233))</f>
        <v>0</v>
      </c>
      <c r="CC20" s="173" cm="1">
        <f t="array" ref="CC20">_xlfn.XLOOKUP(CC$1,'PY1 Data(H)'!$A$1:$CZ$1,_xlfn.XLOOKUP($A20,'PY1 Data(H)'!$A$1:$A$233,'PY1 Data(H)'!$A$1:$CZ$233))</f>
        <v>0</v>
      </c>
      <c r="CD20" s="173" cm="1">
        <f t="array" ref="CD20">_xlfn.XLOOKUP(CD$1,'PY1 Data(H)'!$A$1:$CZ$1,_xlfn.XLOOKUP($A20,'PY1 Data(H)'!$A$1:$A$233,'PY1 Data(H)'!$A$1:$CZ$233))</f>
        <v>0</v>
      </c>
      <c r="CE20" s="173" cm="1">
        <f t="array" ref="CE20">_xlfn.XLOOKUP(CE$1,'PY1 Data(H)'!$A$1:$CZ$1,_xlfn.XLOOKUP($A20,'PY1 Data(H)'!$A$1:$A$233,'PY1 Data(H)'!$A$1:$CZ$233))</f>
        <v>0</v>
      </c>
      <c r="CF20" s="173" cm="1">
        <f t="array" ref="CF20">_xlfn.XLOOKUP(CF$1,'PY1 Data(H)'!$A$1:$CZ$1,_xlfn.XLOOKUP($A20,'PY1 Data(H)'!$A$1:$A$233,'PY1 Data(H)'!$A$1:$CZ$233))</f>
        <v>0</v>
      </c>
      <c r="CG20" s="173" cm="1">
        <f t="array" ref="CG20">_xlfn.XLOOKUP(CG$1,'PY1 Data(H)'!$A$1:$CZ$1,_xlfn.XLOOKUP($A20,'PY1 Data(H)'!$A$1:$A$233,'PY1 Data(H)'!$A$1:$CZ$233))</f>
        <v>0</v>
      </c>
      <c r="CH20" s="173" cm="1">
        <f t="array" ref="CH20">_xlfn.XLOOKUP(CH$1,'PY1 Data(H)'!$A$1:$CZ$1,_xlfn.XLOOKUP($A20,'PY1 Data(H)'!$A$1:$A$233,'PY1 Data(H)'!$A$1:$CZ$233))</f>
        <v>0</v>
      </c>
      <c r="CI20" s="173" cm="1">
        <f t="array" ref="CI20">_xlfn.XLOOKUP(CI$1,'PY1 Data(H)'!$A$1:$CZ$1,_xlfn.XLOOKUP($A20,'PY1 Data(H)'!$A$1:$A$233,'PY1 Data(H)'!$A$1:$CZ$233))</f>
        <v>0</v>
      </c>
      <c r="CJ20" s="173" cm="1">
        <f t="array" ref="CJ20">_xlfn.XLOOKUP(CJ$1,'PY1 Data(H)'!$A$1:$CZ$1,_xlfn.XLOOKUP($A20,'PY1 Data(H)'!$A$1:$A$233,'PY1 Data(H)'!$A$1:$CZ$233))</f>
        <v>0</v>
      </c>
      <c r="CK20" s="173" cm="1">
        <f t="array" ref="CK20">_xlfn.XLOOKUP(CK$1,'PY1 Data(H)'!$A$1:$CZ$1,_xlfn.XLOOKUP($A20,'PY1 Data(H)'!$A$1:$A$233,'PY1 Data(H)'!$A$1:$CZ$233))</f>
        <v>0</v>
      </c>
      <c r="CL20" s="173" cm="1">
        <f t="array" ref="CL20">_xlfn.XLOOKUP(CL$1,'PY1 Data(H)'!$A$1:$CZ$1,_xlfn.XLOOKUP($A20,'PY1 Data(H)'!$A$1:$A$233,'PY1 Data(H)'!$A$1:$CZ$233))</f>
        <v>0</v>
      </c>
      <c r="CM20" s="173" cm="1">
        <f t="array" ref="CM20">_xlfn.XLOOKUP(CM$1,'PY1 Data(H)'!$A$1:$CZ$1,_xlfn.XLOOKUP($A20,'PY1 Data(H)'!$A$1:$A$233,'PY1 Data(H)'!$A$1:$CZ$233))</f>
        <v>0</v>
      </c>
      <c r="CN20" s="173" cm="1">
        <f t="array" ref="CN20">_xlfn.XLOOKUP(CN$1,'PY1 Data(H)'!$A$1:$CZ$1,_xlfn.XLOOKUP($A20,'PY1 Data(H)'!$A$1:$A$233,'PY1 Data(H)'!$A$1:$CZ$233))</f>
        <v>0</v>
      </c>
      <c r="CO20" s="173" cm="1">
        <f t="array" ref="CO20">_xlfn.XLOOKUP(CO$1,'PY1 Data(H)'!$A$1:$CZ$1,_xlfn.XLOOKUP($A20,'PY1 Data(H)'!$A$1:$A$233,'PY1 Data(H)'!$A$1:$CZ$233))</f>
        <v>0</v>
      </c>
      <c r="CP20" s="173" cm="1">
        <f t="array" ref="CP20">_xlfn.XLOOKUP(CP$1,'PY1 Data(H)'!$A$1:$CZ$1,_xlfn.XLOOKUP($A20,'PY1 Data(H)'!$A$1:$A$233,'PY1 Data(H)'!$A$1:$CZ$233))</f>
        <v>0</v>
      </c>
      <c r="CQ20" s="173" cm="1">
        <f t="array" ref="CQ20">_xlfn.XLOOKUP(CQ$1,'PY1 Data(H)'!$A$1:$CZ$1,_xlfn.XLOOKUP($A20,'PY1 Data(H)'!$A$1:$A$233,'PY1 Data(H)'!$A$1:$CZ$233))</f>
        <v>0</v>
      </c>
      <c r="CR20" s="173" cm="1">
        <f t="array" ref="CR20">_xlfn.XLOOKUP(CR$1,'PY1 Data(H)'!$A$1:$CZ$1,_xlfn.XLOOKUP($A20,'PY1 Data(H)'!$A$1:$A$233,'PY1 Data(H)'!$A$1:$CZ$233))</f>
        <v>0</v>
      </c>
      <c r="CS20" s="173" cm="1">
        <f t="array" ref="CS20">_xlfn.XLOOKUP(CS$1,'PY1 Data(H)'!$A$1:$CZ$1,_xlfn.XLOOKUP($A20,'PY1 Data(H)'!$A$1:$A$233,'PY1 Data(H)'!$A$1:$CZ$233))</f>
        <v>0</v>
      </c>
      <c r="CT20" s="173" cm="1">
        <f t="array" ref="CT20">_xlfn.XLOOKUP(CT$1,'PY1 Data(H)'!$A$1:$CZ$1,_xlfn.XLOOKUP($A20,'PY1 Data(H)'!$A$1:$A$233,'PY1 Data(H)'!$A$1:$CZ$233))</f>
        <v>0</v>
      </c>
      <c r="CU20" s="173" cm="1">
        <f t="array" ref="CU20">_xlfn.XLOOKUP(CU$1,'PY1 Data(H)'!$A$1:$CZ$1,_xlfn.XLOOKUP($A20,'PY1 Data(H)'!$A$1:$A$233,'PY1 Data(H)'!$A$1:$CZ$233))</f>
        <v>0</v>
      </c>
      <c r="CV20" s="173" cm="1">
        <f t="array" ref="CV20">_xlfn.XLOOKUP(CV$1,'PY1 Data(H)'!$A$1:$CZ$1,_xlfn.XLOOKUP($A20,'PY1 Data(H)'!$A$1:$A$233,'PY1 Data(H)'!$A$1:$CZ$233))</f>
        <v>0</v>
      </c>
      <c r="CW20" s="173" cm="1">
        <f t="array" ref="CW20">_xlfn.XLOOKUP(CW$1,'PY1 Data(H)'!$A$1:$CZ$1,_xlfn.XLOOKUP($A20,'PY1 Data(H)'!$A$1:$A$233,'PY1 Data(H)'!$A$1:$CZ$233))</f>
        <v>0</v>
      </c>
      <c r="CX20" s="173" cm="1">
        <f t="array" ref="CX20">_xlfn.XLOOKUP(CX$1,'PY1 Data(H)'!$A$1:$CZ$1,_xlfn.XLOOKUP($A20,'PY1 Data(H)'!$A$1:$A$233,'PY1 Data(H)'!$A$1:$CZ$233))</f>
        <v>0</v>
      </c>
      <c r="CY20" s="173" cm="1">
        <f t="array" ref="CY20">_xlfn.XLOOKUP(CY$1,'PY1 Data(H)'!$A$1:$CZ$1,_xlfn.XLOOKUP($A20,'PY1 Data(H)'!$A$1:$A$233,'PY1 Data(H)'!$A$1:$CZ$233))</f>
        <v>0</v>
      </c>
    </row>
    <row r="21" spans="1:103" x14ac:dyDescent="0.3">
      <c r="A21">
        <v>502</v>
      </c>
      <c r="D21" s="173" cm="1">
        <f t="array" ref="D21">_xlfn.XLOOKUP(D$1,'PY1 Data(H)'!$A$1:$CZ$1,_xlfn.XLOOKUP($A21,'PY1 Data(H)'!$A$1:$A$233,'PY1 Data(H)'!$A$1:$CZ$233))</f>
        <v>27816987</v>
      </c>
      <c r="E21" s="173" cm="1">
        <f t="array" ref="E21">_xlfn.XLOOKUP(E$1,'PY1 Data(H)'!$A$1:$CZ$1,_xlfn.XLOOKUP($A21,'PY1 Data(H)'!$A$1:$A$233,'PY1 Data(H)'!$A$1:$CZ$233))</f>
        <v>9418171</v>
      </c>
      <c r="F21" s="173" cm="1">
        <f t="array" ref="F21">_xlfn.XLOOKUP(F$1,'PY1 Data(H)'!$A$1:$CZ$1,_xlfn.XLOOKUP($A21,'PY1 Data(H)'!$A$1:$A$233,'PY1 Data(H)'!$A$1:$CZ$233))</f>
        <v>386560</v>
      </c>
      <c r="G21" s="173" cm="1">
        <f t="array" ref="G21">_xlfn.XLOOKUP(G$1,'PY1 Data(H)'!$A$1:$CZ$1,_xlfn.XLOOKUP($A21,'PY1 Data(H)'!$A$1:$A$233,'PY1 Data(H)'!$A$1:$CZ$233))</f>
        <v>0</v>
      </c>
      <c r="H21" s="173" cm="1">
        <f t="array" ref="H21">_xlfn.XLOOKUP(H$1,'PY1 Data(H)'!$A$1:$CZ$1,_xlfn.XLOOKUP($A21,'PY1 Data(H)'!$A$1:$A$233,'PY1 Data(H)'!$A$1:$CZ$233))</f>
        <v>5101346</v>
      </c>
      <c r="I21" s="173" cm="1">
        <f t="array" ref="I21">_xlfn.XLOOKUP(I$1,'PY1 Data(H)'!$A$1:$CZ$1,_xlfn.XLOOKUP($A21,'PY1 Data(H)'!$A$1:$A$233,'PY1 Data(H)'!$A$1:$CZ$233))</f>
        <v>0</v>
      </c>
      <c r="J21" s="173" cm="1">
        <f t="array" ref="J21">_xlfn.XLOOKUP(J$1,'PY1 Data(H)'!$A$1:$CZ$1,_xlfn.XLOOKUP($A21,'PY1 Data(H)'!$A$1:$A$233,'PY1 Data(H)'!$A$1:$CZ$233))</f>
        <v>12989744</v>
      </c>
      <c r="K21" s="173" cm="1">
        <f t="array" ref="K21">_xlfn.XLOOKUP(K$1,'PY1 Data(H)'!$A$1:$CZ$1,_xlfn.XLOOKUP($A21,'PY1 Data(H)'!$A$1:$A$233,'PY1 Data(H)'!$A$1:$CZ$233))</f>
        <v>1605038</v>
      </c>
      <c r="L21" s="173" cm="1">
        <f t="array" ref="L21">_xlfn.XLOOKUP(L$1,'PY1 Data(H)'!$A$1:$CZ$1,_xlfn.XLOOKUP($A21,'PY1 Data(H)'!$A$1:$A$233,'PY1 Data(H)'!$A$1:$CZ$233))</f>
        <v>3913409</v>
      </c>
      <c r="M21" s="173" cm="1">
        <f t="array" ref="M21">_xlfn.XLOOKUP(M$1,'PY1 Data(H)'!$A$1:$CZ$1,_xlfn.XLOOKUP($A21,'PY1 Data(H)'!$A$1:$A$233,'PY1 Data(H)'!$A$1:$CZ$233))</f>
        <v>86709355</v>
      </c>
      <c r="N21" s="173" cm="1">
        <f t="array" ref="N21">_xlfn.XLOOKUP(N$1,'PY1 Data(H)'!$A$1:$CZ$1,_xlfn.XLOOKUP($A21,'PY1 Data(H)'!$A$1:$A$233,'PY1 Data(H)'!$A$1:$CZ$233))</f>
        <v>24961968</v>
      </c>
      <c r="O21" s="173" cm="1">
        <f t="array" ref="O21">_xlfn.XLOOKUP(O$1,'PY1 Data(H)'!$A$1:$CZ$1,_xlfn.XLOOKUP($A21,'PY1 Data(H)'!$A$1:$A$233,'PY1 Data(H)'!$A$1:$CZ$233))</f>
        <v>2295536</v>
      </c>
      <c r="P21" s="173" cm="1">
        <f t="array" ref="P21">_xlfn.XLOOKUP(P$1,'PY1 Data(H)'!$A$1:$CZ$1,_xlfn.XLOOKUP($A21,'PY1 Data(H)'!$A$1:$A$233,'PY1 Data(H)'!$A$1:$CZ$233))</f>
        <v>7196158</v>
      </c>
      <c r="Q21" s="173" cm="1">
        <f t="array" ref="Q21">_xlfn.XLOOKUP(Q$1,'PY1 Data(H)'!$A$1:$CZ$1,_xlfn.XLOOKUP($A21,'PY1 Data(H)'!$A$1:$A$233,'PY1 Data(H)'!$A$1:$CZ$233))</f>
        <v>8664869</v>
      </c>
      <c r="R21" s="173" cm="1">
        <f t="array" ref="R21">_xlfn.XLOOKUP(R$1,'PY1 Data(H)'!$A$1:$CZ$1,_xlfn.XLOOKUP($A21,'PY1 Data(H)'!$A$1:$A$233,'PY1 Data(H)'!$A$1:$CZ$233))</f>
        <v>3082968</v>
      </c>
      <c r="S21" s="173" cm="1">
        <f t="array" ref="S21">_xlfn.XLOOKUP(S$1,'PY1 Data(H)'!$A$1:$CZ$1,_xlfn.XLOOKUP($A21,'PY1 Data(H)'!$A$1:$A$233,'PY1 Data(H)'!$A$1:$CZ$233))</f>
        <v>2574707</v>
      </c>
      <c r="T21" s="173" cm="1">
        <f t="array" ref="T21">_xlfn.XLOOKUP(T$1,'PY1 Data(H)'!$A$1:$CZ$1,_xlfn.XLOOKUP($A21,'PY1 Data(H)'!$A$1:$A$233,'PY1 Data(H)'!$A$1:$CZ$233))</f>
        <v>0</v>
      </c>
      <c r="U21" s="173" cm="1">
        <f t="array" ref="U21">_xlfn.XLOOKUP(U$1,'PY1 Data(H)'!$A$1:$CZ$1,_xlfn.XLOOKUP($A21,'PY1 Data(H)'!$A$1:$A$233,'PY1 Data(H)'!$A$1:$CZ$233))</f>
        <v>40650758</v>
      </c>
      <c r="V21" s="173" cm="1">
        <f t="array" ref="V21">_xlfn.XLOOKUP(V$1,'PY1 Data(H)'!$A$1:$CZ$1,_xlfn.XLOOKUP($A21,'PY1 Data(H)'!$A$1:$A$233,'PY1 Data(H)'!$A$1:$CZ$233))</f>
        <v>35537327</v>
      </c>
      <c r="W21" s="173" cm="1">
        <f t="array" ref="W21">_xlfn.XLOOKUP(W$1,'PY1 Data(H)'!$A$1:$CZ$1,_xlfn.XLOOKUP($A21,'PY1 Data(H)'!$A$1:$A$233,'PY1 Data(H)'!$A$1:$CZ$233))</f>
        <v>0</v>
      </c>
      <c r="X21" s="173" cm="1">
        <f t="array" ref="X21">_xlfn.XLOOKUP(X$1,'PY1 Data(H)'!$A$1:$CZ$1,_xlfn.XLOOKUP($A21,'PY1 Data(H)'!$A$1:$A$233,'PY1 Data(H)'!$A$1:$CZ$233))</f>
        <v>3269141</v>
      </c>
      <c r="Y21" s="173" cm="1">
        <f t="array" ref="Y21">_xlfn.XLOOKUP(Y$1,'PY1 Data(H)'!$A$1:$CZ$1,_xlfn.XLOOKUP($A21,'PY1 Data(H)'!$A$1:$A$233,'PY1 Data(H)'!$A$1:$CZ$233))</f>
        <v>478227</v>
      </c>
      <c r="Z21" s="173" cm="1">
        <f t="array" ref="Z21">_xlfn.XLOOKUP(Z$1,'PY1 Data(H)'!$A$1:$CZ$1,_xlfn.XLOOKUP($A21,'PY1 Data(H)'!$A$1:$A$233,'PY1 Data(H)'!$A$1:$CZ$233))</f>
        <v>5321249</v>
      </c>
      <c r="AA21" s="173" cm="1">
        <f t="array" ref="AA21">_xlfn.XLOOKUP(AA$1,'PY1 Data(H)'!$A$1:$CZ$1,_xlfn.XLOOKUP($A21,'PY1 Data(H)'!$A$1:$A$233,'PY1 Data(H)'!$A$1:$CZ$233))</f>
        <v>0</v>
      </c>
      <c r="AB21" s="173" cm="1">
        <f t="array" ref="AB21">_xlfn.XLOOKUP(AB$1,'PY1 Data(H)'!$A$1:$CZ$1,_xlfn.XLOOKUP($A21,'PY1 Data(H)'!$A$1:$A$233,'PY1 Data(H)'!$A$1:$CZ$233))</f>
        <v>13464594</v>
      </c>
      <c r="AC21" s="173" cm="1">
        <f t="array" ref="AC21">_xlfn.XLOOKUP(AC$1,'PY1 Data(H)'!$A$1:$CZ$1,_xlfn.XLOOKUP($A21,'PY1 Data(H)'!$A$1:$A$233,'PY1 Data(H)'!$A$1:$CZ$233))</f>
        <v>55850388</v>
      </c>
      <c r="AD21" s="173" cm="1">
        <f t="array" ref="AD21">_xlfn.XLOOKUP(AD$1,'PY1 Data(H)'!$A$1:$CZ$1,_xlfn.XLOOKUP($A21,'PY1 Data(H)'!$A$1:$A$233,'PY1 Data(H)'!$A$1:$CZ$233))</f>
        <v>23955193</v>
      </c>
      <c r="AE21" s="173" cm="1">
        <f t="array" ref="AE21">_xlfn.XLOOKUP(AE$1,'PY1 Data(H)'!$A$1:$CZ$1,_xlfn.XLOOKUP($A21,'PY1 Data(H)'!$A$1:$A$233,'PY1 Data(H)'!$A$1:$CZ$233))</f>
        <v>5503460</v>
      </c>
      <c r="AF21" s="173" cm="1">
        <f t="array" ref="AF21">_xlfn.XLOOKUP(AF$1,'PY1 Data(H)'!$A$1:$CZ$1,_xlfn.XLOOKUP($A21,'PY1 Data(H)'!$A$1:$A$233,'PY1 Data(H)'!$A$1:$CZ$233))</f>
        <v>26007883</v>
      </c>
      <c r="AG21" s="173" cm="1">
        <f t="array" ref="AG21">_xlfn.XLOOKUP(AG$1,'PY1 Data(H)'!$A$1:$CZ$1,_xlfn.XLOOKUP($A21,'PY1 Data(H)'!$A$1:$A$233,'PY1 Data(H)'!$A$1:$CZ$233))</f>
        <v>13433455</v>
      </c>
      <c r="AH21" s="173" cm="1">
        <f t="array" ref="AH21">_xlfn.XLOOKUP(AH$1,'PY1 Data(H)'!$A$1:$CZ$1,_xlfn.XLOOKUP($A21,'PY1 Data(H)'!$A$1:$A$233,'PY1 Data(H)'!$A$1:$CZ$233))</f>
        <v>16385791</v>
      </c>
      <c r="AI21" s="173" cm="1">
        <f t="array" ref="AI21">_xlfn.XLOOKUP(AI$1,'PY1 Data(H)'!$A$1:$CZ$1,_xlfn.XLOOKUP($A21,'PY1 Data(H)'!$A$1:$A$233,'PY1 Data(H)'!$A$1:$CZ$233))</f>
        <v>38960036</v>
      </c>
      <c r="AJ21" s="173" cm="1">
        <f t="array" ref="AJ21">_xlfn.XLOOKUP(AJ$1,'PY1 Data(H)'!$A$1:$CZ$1,_xlfn.XLOOKUP($A21,'PY1 Data(H)'!$A$1:$A$233,'PY1 Data(H)'!$A$1:$CZ$233))</f>
        <v>3654791</v>
      </c>
      <c r="AK21" s="173" cm="1">
        <f t="array" ref="AK21">_xlfn.XLOOKUP(AK$1,'PY1 Data(H)'!$A$1:$CZ$1,_xlfn.XLOOKUP($A21,'PY1 Data(H)'!$A$1:$A$233,'PY1 Data(H)'!$A$1:$CZ$233))</f>
        <v>0</v>
      </c>
      <c r="AL21" s="173" cm="1">
        <f t="array" ref="AL21">_xlfn.XLOOKUP(AL$1,'PY1 Data(H)'!$A$1:$CZ$1,_xlfn.XLOOKUP($A21,'PY1 Data(H)'!$A$1:$A$233,'PY1 Data(H)'!$A$1:$CZ$233))</f>
        <v>25347577</v>
      </c>
      <c r="AM21" s="173" cm="1">
        <f t="array" ref="AM21">_xlfn.XLOOKUP(AM$1,'PY1 Data(H)'!$A$1:$CZ$1,_xlfn.XLOOKUP($A21,'PY1 Data(H)'!$A$1:$A$233,'PY1 Data(H)'!$A$1:$CZ$233))</f>
        <v>17082466</v>
      </c>
      <c r="AN21" s="173" cm="1">
        <f t="array" ref="AN21">_xlfn.XLOOKUP(AN$1,'PY1 Data(H)'!$A$1:$CZ$1,_xlfn.XLOOKUP($A21,'PY1 Data(H)'!$A$1:$A$233,'PY1 Data(H)'!$A$1:$CZ$233))</f>
        <v>3131767</v>
      </c>
      <c r="AO21" s="173" cm="1">
        <f t="array" ref="AO21">_xlfn.XLOOKUP(AO$1,'PY1 Data(H)'!$A$1:$CZ$1,_xlfn.XLOOKUP($A21,'PY1 Data(H)'!$A$1:$A$233,'PY1 Data(H)'!$A$1:$CZ$233))</f>
        <v>0</v>
      </c>
      <c r="AP21" s="173" cm="1">
        <f t="array" ref="AP21">_xlfn.XLOOKUP(AP$1,'PY1 Data(H)'!$A$1:$CZ$1,_xlfn.XLOOKUP($A21,'PY1 Data(H)'!$A$1:$A$233,'PY1 Data(H)'!$A$1:$CZ$233))</f>
        <v>3388440</v>
      </c>
      <c r="AQ21" s="173" cm="1">
        <f t="array" ref="AQ21">_xlfn.XLOOKUP(AQ$1,'PY1 Data(H)'!$A$1:$CZ$1,_xlfn.XLOOKUP($A21,'PY1 Data(H)'!$A$1:$A$233,'PY1 Data(H)'!$A$1:$CZ$233))</f>
        <v>3339189</v>
      </c>
      <c r="AR21" s="173" cm="1">
        <f t="array" ref="AR21">_xlfn.XLOOKUP(AR$1,'PY1 Data(H)'!$A$1:$CZ$1,_xlfn.XLOOKUP($A21,'PY1 Data(H)'!$A$1:$A$233,'PY1 Data(H)'!$A$1:$CZ$233))</f>
        <v>0</v>
      </c>
      <c r="AS21" s="173" cm="1">
        <f t="array" ref="AS21">_xlfn.XLOOKUP(AS$1,'PY1 Data(H)'!$A$1:$CZ$1,_xlfn.XLOOKUP($A21,'PY1 Data(H)'!$A$1:$A$233,'PY1 Data(H)'!$A$1:$CZ$233))</f>
        <v>7935225</v>
      </c>
      <c r="AT21" s="173" cm="1">
        <f t="array" ref="AT21">_xlfn.XLOOKUP(AT$1,'PY1 Data(H)'!$A$1:$CZ$1,_xlfn.XLOOKUP($A21,'PY1 Data(H)'!$A$1:$A$233,'PY1 Data(H)'!$A$1:$CZ$233))</f>
        <v>89379414</v>
      </c>
      <c r="AU21" s="173" cm="1">
        <f t="array" ref="AU21">_xlfn.XLOOKUP(AU$1,'PY1 Data(H)'!$A$1:$CZ$1,_xlfn.XLOOKUP($A21,'PY1 Data(H)'!$A$1:$A$233,'PY1 Data(H)'!$A$1:$CZ$233))</f>
        <v>0</v>
      </c>
      <c r="AV21" s="173" cm="1">
        <f t="array" ref="AV21">_xlfn.XLOOKUP(AV$1,'PY1 Data(H)'!$A$1:$CZ$1,_xlfn.XLOOKUP($A21,'PY1 Data(H)'!$A$1:$A$233,'PY1 Data(H)'!$A$1:$CZ$233))</f>
        <v>1848534</v>
      </c>
      <c r="AW21" s="173" cm="1">
        <f t="array" ref="AW21">_xlfn.XLOOKUP(AW$1,'PY1 Data(H)'!$A$1:$CZ$1,_xlfn.XLOOKUP($A21,'PY1 Data(H)'!$A$1:$A$233,'PY1 Data(H)'!$A$1:$CZ$233))</f>
        <v>0</v>
      </c>
      <c r="AX21" s="173" cm="1">
        <f t="array" ref="AX21">_xlfn.XLOOKUP(AX$1,'PY1 Data(H)'!$A$1:$CZ$1,_xlfn.XLOOKUP($A21,'PY1 Data(H)'!$A$1:$A$233,'PY1 Data(H)'!$A$1:$CZ$233))</f>
        <v>15974901</v>
      </c>
      <c r="AY21" s="173" cm="1">
        <f t="array" ref="AY21">_xlfn.XLOOKUP(AY$1,'PY1 Data(H)'!$A$1:$CZ$1,_xlfn.XLOOKUP($A21,'PY1 Data(H)'!$A$1:$A$233,'PY1 Data(H)'!$A$1:$CZ$233))</f>
        <v>540068</v>
      </c>
      <c r="AZ21" s="173" cm="1">
        <f t="array" ref="AZ21">_xlfn.XLOOKUP(AZ$1,'PY1 Data(H)'!$A$1:$CZ$1,_xlfn.XLOOKUP($A21,'PY1 Data(H)'!$A$1:$A$233,'PY1 Data(H)'!$A$1:$CZ$233))</f>
        <v>28576402</v>
      </c>
      <c r="BA21" s="173" cm="1">
        <f t="array" ref="BA21">_xlfn.XLOOKUP(BA$1,'PY1 Data(H)'!$A$1:$CZ$1,_xlfn.XLOOKUP($A21,'PY1 Data(H)'!$A$1:$A$233,'PY1 Data(H)'!$A$1:$CZ$233))</f>
        <v>980097</v>
      </c>
      <c r="BB21" s="173" cm="1">
        <f t="array" ref="BB21">_xlfn.XLOOKUP(BB$1,'PY1 Data(H)'!$A$1:$CZ$1,_xlfn.XLOOKUP($A21,'PY1 Data(H)'!$A$1:$A$233,'PY1 Data(H)'!$A$1:$CZ$233))</f>
        <v>94200211</v>
      </c>
      <c r="BC21" s="173" cm="1">
        <f t="array" ref="BC21">_xlfn.XLOOKUP(BC$1,'PY1 Data(H)'!$A$1:$CZ$1,_xlfn.XLOOKUP($A21,'PY1 Data(H)'!$A$1:$A$233,'PY1 Data(H)'!$A$1:$CZ$233))</f>
        <v>4881347</v>
      </c>
      <c r="BD21" s="173" cm="1">
        <f t="array" ref="BD21">_xlfn.XLOOKUP(BD$1,'PY1 Data(H)'!$A$1:$CZ$1,_xlfn.XLOOKUP($A21,'PY1 Data(H)'!$A$1:$A$233,'PY1 Data(H)'!$A$1:$CZ$233))</f>
        <v>688052</v>
      </c>
      <c r="BE21" s="173" cm="1">
        <f t="array" ref="BE21">_xlfn.XLOOKUP(BE$1,'PY1 Data(H)'!$A$1:$CZ$1,_xlfn.XLOOKUP($A21,'PY1 Data(H)'!$A$1:$A$233,'PY1 Data(H)'!$A$1:$CZ$233))</f>
        <v>3762317</v>
      </c>
      <c r="BF21" s="173" cm="1">
        <f t="array" ref="BF21">_xlfn.XLOOKUP(BF$1,'PY1 Data(H)'!$A$1:$CZ$1,_xlfn.XLOOKUP($A21,'PY1 Data(H)'!$A$1:$A$233,'PY1 Data(H)'!$A$1:$CZ$233))</f>
        <v>33503406</v>
      </c>
      <c r="BG21" s="173" cm="1">
        <f t="array" ref="BG21">_xlfn.XLOOKUP(BG$1,'PY1 Data(H)'!$A$1:$CZ$1,_xlfn.XLOOKUP($A21,'PY1 Data(H)'!$A$1:$A$233,'PY1 Data(H)'!$A$1:$CZ$233))</f>
        <v>13232064</v>
      </c>
      <c r="BH21" s="173" cm="1">
        <f t="array" ref="BH21">_xlfn.XLOOKUP(BH$1,'PY1 Data(H)'!$A$1:$CZ$1,_xlfn.XLOOKUP($A21,'PY1 Data(H)'!$A$1:$A$233,'PY1 Data(H)'!$A$1:$CZ$233))</f>
        <v>1737295</v>
      </c>
      <c r="BI21" s="173" cm="1">
        <f t="array" ref="BI21">_xlfn.XLOOKUP(BI$1,'PY1 Data(H)'!$A$1:$CZ$1,_xlfn.XLOOKUP($A21,'PY1 Data(H)'!$A$1:$A$233,'PY1 Data(H)'!$A$1:$CZ$233))</f>
        <v>21507</v>
      </c>
      <c r="BJ21" s="173" cm="1">
        <f t="array" ref="BJ21">_xlfn.XLOOKUP(BJ$1,'PY1 Data(H)'!$A$1:$CZ$1,_xlfn.XLOOKUP($A21,'PY1 Data(H)'!$A$1:$A$233,'PY1 Data(H)'!$A$1:$CZ$233))</f>
        <v>881855</v>
      </c>
      <c r="BK21" s="173" cm="1">
        <f t="array" ref="BK21">_xlfn.XLOOKUP(BK$1,'PY1 Data(H)'!$A$1:$CZ$1,_xlfn.XLOOKUP($A21,'PY1 Data(H)'!$A$1:$A$233,'PY1 Data(H)'!$A$1:$CZ$233))</f>
        <v>46407396</v>
      </c>
      <c r="BL21" s="173" cm="1">
        <f t="array" ref="BL21">_xlfn.XLOOKUP(BL$1,'PY1 Data(H)'!$A$1:$CZ$1,_xlfn.XLOOKUP($A21,'PY1 Data(H)'!$A$1:$A$233,'PY1 Data(H)'!$A$1:$CZ$233))</f>
        <v>0</v>
      </c>
      <c r="BM21" s="173" cm="1">
        <f t="array" ref="BM21">_xlfn.XLOOKUP(BM$1,'PY1 Data(H)'!$A$1:$CZ$1,_xlfn.XLOOKUP($A21,'PY1 Data(H)'!$A$1:$A$233,'PY1 Data(H)'!$A$1:$CZ$233))</f>
        <v>7089272</v>
      </c>
      <c r="BN21" s="173" cm="1">
        <f t="array" ref="BN21">_xlfn.XLOOKUP(BN$1,'PY1 Data(H)'!$A$1:$CZ$1,_xlfn.XLOOKUP($A21,'PY1 Data(H)'!$A$1:$A$233,'PY1 Data(H)'!$A$1:$CZ$233))</f>
        <v>24798438</v>
      </c>
      <c r="BO21" s="173" cm="1">
        <f t="array" ref="BO21">_xlfn.XLOOKUP(BO$1,'PY1 Data(H)'!$A$1:$CZ$1,_xlfn.XLOOKUP($A21,'PY1 Data(H)'!$A$1:$A$233,'PY1 Data(H)'!$A$1:$CZ$233))</f>
        <v>7597860</v>
      </c>
      <c r="BP21" s="173" cm="1">
        <f t="array" ref="BP21">_xlfn.XLOOKUP(BP$1,'PY1 Data(H)'!$A$1:$CZ$1,_xlfn.XLOOKUP($A21,'PY1 Data(H)'!$A$1:$A$233,'PY1 Data(H)'!$A$1:$CZ$233))</f>
        <v>24343153</v>
      </c>
      <c r="BQ21" s="173" cm="1">
        <f t="array" ref="BQ21">_xlfn.XLOOKUP(BQ$1,'PY1 Data(H)'!$A$1:$CZ$1,_xlfn.XLOOKUP($A21,'PY1 Data(H)'!$A$1:$A$233,'PY1 Data(H)'!$A$1:$CZ$233))</f>
        <v>0</v>
      </c>
      <c r="BR21" s="173" cm="1">
        <f t="array" ref="BR21">_xlfn.XLOOKUP(BR$1,'PY1 Data(H)'!$A$1:$CZ$1,_xlfn.XLOOKUP($A21,'PY1 Data(H)'!$A$1:$A$233,'PY1 Data(H)'!$A$1:$CZ$233))</f>
        <v>46322057</v>
      </c>
      <c r="BS21" s="173" cm="1">
        <f t="array" ref="BS21">_xlfn.XLOOKUP(BS$1,'PY1 Data(H)'!$A$1:$CZ$1,_xlfn.XLOOKUP($A21,'PY1 Data(H)'!$A$1:$A$233,'PY1 Data(H)'!$A$1:$CZ$233))</f>
        <v>18133272</v>
      </c>
      <c r="BT21" s="173" cm="1">
        <f t="array" ref="BT21">_xlfn.XLOOKUP(BT$1,'PY1 Data(H)'!$A$1:$CZ$1,_xlfn.XLOOKUP($A21,'PY1 Data(H)'!$A$1:$A$233,'PY1 Data(H)'!$A$1:$CZ$233))</f>
        <v>3238388</v>
      </c>
      <c r="BU21" s="173" cm="1">
        <f t="array" ref="BU21">_xlfn.XLOOKUP(BU$1,'PY1 Data(H)'!$A$1:$CZ$1,_xlfn.XLOOKUP($A21,'PY1 Data(H)'!$A$1:$A$233,'PY1 Data(H)'!$A$1:$CZ$233))</f>
        <v>12191951</v>
      </c>
      <c r="BV21" s="173" cm="1">
        <f t="array" ref="BV21">_xlfn.XLOOKUP(BV$1,'PY1 Data(H)'!$A$1:$CZ$1,_xlfn.XLOOKUP($A21,'PY1 Data(H)'!$A$1:$A$233,'PY1 Data(H)'!$A$1:$CZ$233))</f>
        <v>20858601</v>
      </c>
      <c r="BW21" s="173" cm="1">
        <f t="array" ref="BW21">_xlfn.XLOOKUP(BW$1,'PY1 Data(H)'!$A$1:$CZ$1,_xlfn.XLOOKUP($A21,'PY1 Data(H)'!$A$1:$A$233,'PY1 Data(H)'!$A$1:$CZ$233))</f>
        <v>1708834</v>
      </c>
      <c r="BX21" s="173" cm="1">
        <f t="array" ref="BX21">_xlfn.XLOOKUP(BX$1,'PY1 Data(H)'!$A$1:$CZ$1,_xlfn.XLOOKUP($A21,'PY1 Data(H)'!$A$1:$A$233,'PY1 Data(H)'!$A$1:$CZ$233))</f>
        <v>773590</v>
      </c>
      <c r="BY21" s="173" cm="1">
        <f t="array" ref="BY21">_xlfn.XLOOKUP(BY$1,'PY1 Data(H)'!$A$1:$CZ$1,_xlfn.XLOOKUP($A21,'PY1 Data(H)'!$A$1:$A$233,'PY1 Data(H)'!$A$1:$CZ$233))</f>
        <v>0</v>
      </c>
      <c r="BZ21" s="173" cm="1">
        <f t="array" ref="BZ21">_xlfn.XLOOKUP(BZ$1,'PY1 Data(H)'!$A$1:$CZ$1,_xlfn.XLOOKUP($A21,'PY1 Data(H)'!$A$1:$A$233,'PY1 Data(H)'!$A$1:$CZ$233))</f>
        <v>1460910</v>
      </c>
      <c r="CA21" s="173" cm="1">
        <f t="array" ref="CA21">_xlfn.XLOOKUP(CA$1,'PY1 Data(H)'!$A$1:$CZ$1,_xlfn.XLOOKUP($A21,'PY1 Data(H)'!$A$1:$A$233,'PY1 Data(H)'!$A$1:$CZ$233))</f>
        <v>677378</v>
      </c>
      <c r="CB21" s="173" cm="1">
        <f t="array" ref="CB21">_xlfn.XLOOKUP(CB$1,'PY1 Data(H)'!$A$1:$CZ$1,_xlfn.XLOOKUP($A21,'PY1 Data(H)'!$A$1:$A$233,'PY1 Data(H)'!$A$1:$CZ$233))</f>
        <v>17192943</v>
      </c>
      <c r="CC21" s="173" cm="1">
        <f t="array" ref="CC21">_xlfn.XLOOKUP(CC$1,'PY1 Data(H)'!$A$1:$CZ$1,_xlfn.XLOOKUP($A21,'PY1 Data(H)'!$A$1:$A$233,'PY1 Data(H)'!$A$1:$CZ$233))</f>
        <v>25339509</v>
      </c>
      <c r="CD21" s="173" cm="1">
        <f t="array" ref="CD21">_xlfn.XLOOKUP(CD$1,'PY1 Data(H)'!$A$1:$CZ$1,_xlfn.XLOOKUP($A21,'PY1 Data(H)'!$A$1:$A$233,'PY1 Data(H)'!$A$1:$CZ$233))</f>
        <v>12814362</v>
      </c>
      <c r="CE21" s="173" cm="1">
        <f t="array" ref="CE21">_xlfn.XLOOKUP(CE$1,'PY1 Data(H)'!$A$1:$CZ$1,_xlfn.XLOOKUP($A21,'PY1 Data(H)'!$A$1:$A$233,'PY1 Data(H)'!$A$1:$CZ$233))</f>
        <v>33460041</v>
      </c>
      <c r="CF21" s="173" cm="1">
        <f t="array" ref="CF21">_xlfn.XLOOKUP(CF$1,'PY1 Data(H)'!$A$1:$CZ$1,_xlfn.XLOOKUP($A21,'PY1 Data(H)'!$A$1:$A$233,'PY1 Data(H)'!$A$1:$CZ$233))</f>
        <v>7500118</v>
      </c>
      <c r="CG21" s="173" cm="1">
        <f t="array" ref="CG21">_xlfn.XLOOKUP(CG$1,'PY1 Data(H)'!$A$1:$CZ$1,_xlfn.XLOOKUP($A21,'PY1 Data(H)'!$A$1:$A$233,'PY1 Data(H)'!$A$1:$CZ$233))</f>
        <v>9391915</v>
      </c>
      <c r="CH21" s="173" cm="1">
        <f t="array" ref="CH21">_xlfn.XLOOKUP(CH$1,'PY1 Data(H)'!$A$1:$CZ$1,_xlfn.XLOOKUP($A21,'PY1 Data(H)'!$A$1:$A$233,'PY1 Data(H)'!$A$1:$CZ$233))</f>
        <v>4401708</v>
      </c>
      <c r="CI21" s="173" cm="1">
        <f t="array" ref="CI21">_xlfn.XLOOKUP(CI$1,'PY1 Data(H)'!$A$1:$CZ$1,_xlfn.XLOOKUP($A21,'PY1 Data(H)'!$A$1:$A$233,'PY1 Data(H)'!$A$1:$CZ$233))</f>
        <v>4056265</v>
      </c>
      <c r="CJ21" s="173" cm="1">
        <f t="array" ref="CJ21">_xlfn.XLOOKUP(CJ$1,'PY1 Data(H)'!$A$1:$CZ$1,_xlfn.XLOOKUP($A21,'PY1 Data(H)'!$A$1:$A$233,'PY1 Data(H)'!$A$1:$CZ$233))</f>
        <v>558966</v>
      </c>
      <c r="CK21" s="173" cm="1">
        <f t="array" ref="CK21">_xlfn.XLOOKUP(CK$1,'PY1 Data(H)'!$A$1:$CZ$1,_xlfn.XLOOKUP($A21,'PY1 Data(H)'!$A$1:$A$233,'PY1 Data(H)'!$A$1:$CZ$233))</f>
        <v>3613452</v>
      </c>
      <c r="CL21" s="173" cm="1">
        <f t="array" ref="CL21">_xlfn.XLOOKUP(CL$1,'PY1 Data(H)'!$A$1:$CZ$1,_xlfn.XLOOKUP($A21,'PY1 Data(H)'!$A$1:$A$233,'PY1 Data(H)'!$A$1:$CZ$233))</f>
        <v>215459</v>
      </c>
      <c r="CM21" s="173" cm="1">
        <f t="array" ref="CM21">_xlfn.XLOOKUP(CM$1,'PY1 Data(H)'!$A$1:$CZ$1,_xlfn.XLOOKUP($A21,'PY1 Data(H)'!$A$1:$A$233,'PY1 Data(H)'!$A$1:$CZ$233))</f>
        <v>5679212</v>
      </c>
      <c r="CN21" s="173" cm="1">
        <f t="array" ref="CN21">_xlfn.XLOOKUP(CN$1,'PY1 Data(H)'!$A$1:$CZ$1,_xlfn.XLOOKUP($A21,'PY1 Data(H)'!$A$1:$A$233,'PY1 Data(H)'!$A$1:$CZ$233))</f>
        <v>1823299</v>
      </c>
      <c r="CO21" s="173" cm="1">
        <f t="array" ref="CO21">_xlfn.XLOOKUP(CO$1,'PY1 Data(H)'!$A$1:$CZ$1,_xlfn.XLOOKUP($A21,'PY1 Data(H)'!$A$1:$A$233,'PY1 Data(H)'!$A$1:$CZ$233))</f>
        <v>152691948</v>
      </c>
      <c r="CP21" s="173" cm="1">
        <f t="array" ref="CP21">_xlfn.XLOOKUP(CP$1,'PY1 Data(H)'!$A$1:$CZ$1,_xlfn.XLOOKUP($A21,'PY1 Data(H)'!$A$1:$A$233,'PY1 Data(H)'!$A$1:$CZ$233))</f>
        <v>1313421</v>
      </c>
      <c r="CQ21" s="173" cm="1">
        <f t="array" ref="CQ21">_xlfn.XLOOKUP(CQ$1,'PY1 Data(H)'!$A$1:$CZ$1,_xlfn.XLOOKUP($A21,'PY1 Data(H)'!$A$1:$A$233,'PY1 Data(H)'!$A$1:$CZ$233))</f>
        <v>63697922</v>
      </c>
      <c r="CR21" s="173" cm="1">
        <f t="array" ref="CR21">_xlfn.XLOOKUP(CR$1,'PY1 Data(H)'!$A$1:$CZ$1,_xlfn.XLOOKUP($A21,'PY1 Data(H)'!$A$1:$A$233,'PY1 Data(H)'!$A$1:$CZ$233))</f>
        <v>8762882</v>
      </c>
      <c r="CS21" s="173" cm="1">
        <f t="array" ref="CS21">_xlfn.XLOOKUP(CS$1,'PY1 Data(H)'!$A$1:$CZ$1,_xlfn.XLOOKUP($A21,'PY1 Data(H)'!$A$1:$A$233,'PY1 Data(H)'!$A$1:$CZ$233))</f>
        <v>2654171</v>
      </c>
      <c r="CT21" s="173" cm="1">
        <f t="array" ref="CT21">_xlfn.XLOOKUP(CT$1,'PY1 Data(H)'!$A$1:$CZ$1,_xlfn.XLOOKUP($A21,'PY1 Data(H)'!$A$1:$A$233,'PY1 Data(H)'!$A$1:$CZ$233))</f>
        <v>8743292</v>
      </c>
      <c r="CU21" s="173" cm="1">
        <f t="array" ref="CU21">_xlfn.XLOOKUP(CU$1,'PY1 Data(H)'!$A$1:$CZ$1,_xlfn.XLOOKUP($A21,'PY1 Data(H)'!$A$1:$A$233,'PY1 Data(H)'!$A$1:$CZ$233))</f>
        <v>14708969</v>
      </c>
      <c r="CV21" s="173" cm="1">
        <f t="array" ref="CV21">_xlfn.XLOOKUP(CV$1,'PY1 Data(H)'!$A$1:$CZ$1,_xlfn.XLOOKUP($A21,'PY1 Data(H)'!$A$1:$A$233,'PY1 Data(H)'!$A$1:$CZ$233))</f>
        <v>3669777</v>
      </c>
      <c r="CW21" s="173" cm="1">
        <f t="array" ref="CW21">_xlfn.XLOOKUP(CW$1,'PY1 Data(H)'!$A$1:$CZ$1,_xlfn.XLOOKUP($A21,'PY1 Data(H)'!$A$1:$A$233,'PY1 Data(H)'!$A$1:$CZ$233))</f>
        <v>25460178</v>
      </c>
      <c r="CX21" s="173" cm="1">
        <f t="array" ref="CX21">_xlfn.XLOOKUP(CX$1,'PY1 Data(H)'!$A$1:$CZ$1,_xlfn.XLOOKUP($A21,'PY1 Data(H)'!$A$1:$A$233,'PY1 Data(H)'!$A$1:$CZ$233))</f>
        <v>564250</v>
      </c>
      <c r="CY21" s="173" cm="1">
        <f t="array" ref="CY21">_xlfn.XLOOKUP(CY$1,'PY1 Data(H)'!$A$1:$CZ$1,_xlfn.XLOOKUP($A21,'PY1 Data(H)'!$A$1:$A$233,'PY1 Data(H)'!$A$1:$CZ$233))</f>
        <v>0</v>
      </c>
    </row>
    <row r="22" spans="1:103" x14ac:dyDescent="0.3">
      <c r="A22">
        <v>503</v>
      </c>
      <c r="D22" s="173" cm="1">
        <f t="array" ref="D22">_xlfn.XLOOKUP(D$1,'PY1 Data(H)'!$A$1:$CZ$1,_xlfn.XLOOKUP($A22,'PY1 Data(H)'!$A$1:$A$233,'PY1 Data(H)'!$A$1:$CZ$233))</f>
        <v>0</v>
      </c>
      <c r="E22" s="173" cm="1">
        <f t="array" ref="E22">_xlfn.XLOOKUP(E$1,'PY1 Data(H)'!$A$1:$CZ$1,_xlfn.XLOOKUP($A22,'PY1 Data(H)'!$A$1:$A$233,'PY1 Data(H)'!$A$1:$CZ$233))</f>
        <v>0</v>
      </c>
      <c r="F22" s="173" cm="1">
        <f t="array" ref="F22">_xlfn.XLOOKUP(F$1,'PY1 Data(H)'!$A$1:$CZ$1,_xlfn.XLOOKUP($A22,'PY1 Data(H)'!$A$1:$A$233,'PY1 Data(H)'!$A$1:$CZ$233))</f>
        <v>0</v>
      </c>
      <c r="G22" s="173" cm="1">
        <f t="array" ref="G22">_xlfn.XLOOKUP(G$1,'PY1 Data(H)'!$A$1:$CZ$1,_xlfn.XLOOKUP($A22,'PY1 Data(H)'!$A$1:$A$233,'PY1 Data(H)'!$A$1:$CZ$233))</f>
        <v>0</v>
      </c>
      <c r="H22" s="173" cm="1">
        <f t="array" ref="H22">_xlfn.XLOOKUP(H$1,'PY1 Data(H)'!$A$1:$CZ$1,_xlfn.XLOOKUP($A22,'PY1 Data(H)'!$A$1:$A$233,'PY1 Data(H)'!$A$1:$CZ$233))</f>
        <v>0</v>
      </c>
      <c r="I22" s="173" cm="1">
        <f t="array" ref="I22">_xlfn.XLOOKUP(I$1,'PY1 Data(H)'!$A$1:$CZ$1,_xlfn.XLOOKUP($A22,'PY1 Data(H)'!$A$1:$A$233,'PY1 Data(H)'!$A$1:$CZ$233))</f>
        <v>0</v>
      </c>
      <c r="J22" s="173" cm="1">
        <f t="array" ref="J22">_xlfn.XLOOKUP(J$1,'PY1 Data(H)'!$A$1:$CZ$1,_xlfn.XLOOKUP($A22,'PY1 Data(H)'!$A$1:$A$233,'PY1 Data(H)'!$A$1:$CZ$233))</f>
        <v>242600</v>
      </c>
      <c r="K22" s="173" cm="1">
        <f t="array" ref="K22">_xlfn.XLOOKUP(K$1,'PY1 Data(H)'!$A$1:$CZ$1,_xlfn.XLOOKUP($A22,'PY1 Data(H)'!$A$1:$A$233,'PY1 Data(H)'!$A$1:$CZ$233))</f>
        <v>325857</v>
      </c>
      <c r="L22" s="173" cm="1">
        <f t="array" ref="L22">_xlfn.XLOOKUP(L$1,'PY1 Data(H)'!$A$1:$CZ$1,_xlfn.XLOOKUP($A22,'PY1 Data(H)'!$A$1:$A$233,'PY1 Data(H)'!$A$1:$CZ$233))</f>
        <v>252539</v>
      </c>
      <c r="M22" s="173" cm="1">
        <f t="array" ref="M22">_xlfn.XLOOKUP(M$1,'PY1 Data(H)'!$A$1:$CZ$1,_xlfn.XLOOKUP($A22,'PY1 Data(H)'!$A$1:$A$233,'PY1 Data(H)'!$A$1:$CZ$233))</f>
        <v>87219705</v>
      </c>
      <c r="N22" s="173" cm="1">
        <f t="array" ref="N22">_xlfn.XLOOKUP(N$1,'PY1 Data(H)'!$A$1:$CZ$1,_xlfn.XLOOKUP($A22,'PY1 Data(H)'!$A$1:$A$233,'PY1 Data(H)'!$A$1:$CZ$233))</f>
        <v>9744687</v>
      </c>
      <c r="O22" s="173" cm="1">
        <f t="array" ref="O22">_xlfn.XLOOKUP(O$1,'PY1 Data(H)'!$A$1:$CZ$1,_xlfn.XLOOKUP($A22,'PY1 Data(H)'!$A$1:$A$233,'PY1 Data(H)'!$A$1:$CZ$233))</f>
        <v>134076</v>
      </c>
      <c r="P22" s="173" cm="1">
        <f t="array" ref="P22">_xlfn.XLOOKUP(P$1,'PY1 Data(H)'!$A$1:$CZ$1,_xlfn.XLOOKUP($A22,'PY1 Data(H)'!$A$1:$A$233,'PY1 Data(H)'!$A$1:$CZ$233))</f>
        <v>0</v>
      </c>
      <c r="Q22" s="173" cm="1">
        <f t="array" ref="Q22">_xlfn.XLOOKUP(Q$1,'PY1 Data(H)'!$A$1:$CZ$1,_xlfn.XLOOKUP($A22,'PY1 Data(H)'!$A$1:$A$233,'PY1 Data(H)'!$A$1:$CZ$233))</f>
        <v>98800</v>
      </c>
      <c r="R22" s="173" cm="1">
        <f t="array" ref="R22">_xlfn.XLOOKUP(R$1,'PY1 Data(H)'!$A$1:$CZ$1,_xlfn.XLOOKUP($A22,'PY1 Data(H)'!$A$1:$A$233,'PY1 Data(H)'!$A$1:$CZ$233))</f>
        <v>0</v>
      </c>
      <c r="S22" s="173" cm="1">
        <f t="array" ref="S22">_xlfn.XLOOKUP(S$1,'PY1 Data(H)'!$A$1:$CZ$1,_xlfn.XLOOKUP($A22,'PY1 Data(H)'!$A$1:$A$233,'PY1 Data(H)'!$A$1:$CZ$233))</f>
        <v>43932</v>
      </c>
      <c r="T22" s="173" cm="1">
        <f t="array" ref="T22">_xlfn.XLOOKUP(T$1,'PY1 Data(H)'!$A$1:$CZ$1,_xlfn.XLOOKUP($A22,'PY1 Data(H)'!$A$1:$A$233,'PY1 Data(H)'!$A$1:$CZ$233))</f>
        <v>0</v>
      </c>
      <c r="U22" s="173" cm="1">
        <f t="array" ref="U22">_xlfn.XLOOKUP(U$1,'PY1 Data(H)'!$A$1:$CZ$1,_xlfn.XLOOKUP($A22,'PY1 Data(H)'!$A$1:$A$233,'PY1 Data(H)'!$A$1:$CZ$233))</f>
        <v>0</v>
      </c>
      <c r="V22" s="173" cm="1">
        <f t="array" ref="V22">_xlfn.XLOOKUP(V$1,'PY1 Data(H)'!$A$1:$CZ$1,_xlfn.XLOOKUP($A22,'PY1 Data(H)'!$A$1:$A$233,'PY1 Data(H)'!$A$1:$CZ$233))</f>
        <v>487779</v>
      </c>
      <c r="W22" s="173" cm="1">
        <f t="array" ref="W22">_xlfn.XLOOKUP(W$1,'PY1 Data(H)'!$A$1:$CZ$1,_xlfn.XLOOKUP($A22,'PY1 Data(H)'!$A$1:$A$233,'PY1 Data(H)'!$A$1:$CZ$233))</f>
        <v>0</v>
      </c>
      <c r="X22" s="173" cm="1">
        <f t="array" ref="X22">_xlfn.XLOOKUP(X$1,'PY1 Data(H)'!$A$1:$CZ$1,_xlfn.XLOOKUP($A22,'PY1 Data(H)'!$A$1:$A$233,'PY1 Data(H)'!$A$1:$CZ$233))</f>
        <v>32250</v>
      </c>
      <c r="Y22" s="173" cm="1">
        <f t="array" ref="Y22">_xlfn.XLOOKUP(Y$1,'PY1 Data(H)'!$A$1:$CZ$1,_xlfn.XLOOKUP($A22,'PY1 Data(H)'!$A$1:$A$233,'PY1 Data(H)'!$A$1:$CZ$233))</f>
        <v>120913</v>
      </c>
      <c r="Z22" s="173" cm="1">
        <f t="array" ref="Z22">_xlfn.XLOOKUP(Z$1,'PY1 Data(H)'!$A$1:$CZ$1,_xlfn.XLOOKUP($A22,'PY1 Data(H)'!$A$1:$A$233,'PY1 Data(H)'!$A$1:$CZ$233))</f>
        <v>0</v>
      </c>
      <c r="AA22" s="173" cm="1">
        <f t="array" ref="AA22">_xlfn.XLOOKUP(AA$1,'PY1 Data(H)'!$A$1:$CZ$1,_xlfn.XLOOKUP($A22,'PY1 Data(H)'!$A$1:$A$233,'PY1 Data(H)'!$A$1:$CZ$233))</f>
        <v>0</v>
      </c>
      <c r="AB22" s="173" cm="1">
        <f t="array" ref="AB22">_xlfn.XLOOKUP(AB$1,'PY1 Data(H)'!$A$1:$CZ$1,_xlfn.XLOOKUP($A22,'PY1 Data(H)'!$A$1:$A$233,'PY1 Data(H)'!$A$1:$CZ$233))</f>
        <v>325760</v>
      </c>
      <c r="AC22" s="173" cm="1">
        <f t="array" ref="AC22">_xlfn.XLOOKUP(AC$1,'PY1 Data(H)'!$A$1:$CZ$1,_xlfn.XLOOKUP($A22,'PY1 Data(H)'!$A$1:$A$233,'PY1 Data(H)'!$A$1:$CZ$233))</f>
        <v>1681686</v>
      </c>
      <c r="AD22" s="173" cm="1">
        <f t="array" ref="AD22">_xlfn.XLOOKUP(AD$1,'PY1 Data(H)'!$A$1:$CZ$1,_xlfn.XLOOKUP($A22,'PY1 Data(H)'!$A$1:$A$233,'PY1 Data(H)'!$A$1:$CZ$233))</f>
        <v>2770627</v>
      </c>
      <c r="AE22" s="173" cm="1">
        <f t="array" ref="AE22">_xlfn.XLOOKUP(AE$1,'PY1 Data(H)'!$A$1:$CZ$1,_xlfn.XLOOKUP($A22,'PY1 Data(H)'!$A$1:$A$233,'PY1 Data(H)'!$A$1:$CZ$233))</f>
        <v>19523882</v>
      </c>
      <c r="AF22" s="173" cm="1">
        <f t="array" ref="AF22">_xlfn.XLOOKUP(AF$1,'PY1 Data(H)'!$A$1:$CZ$1,_xlfn.XLOOKUP($A22,'PY1 Data(H)'!$A$1:$A$233,'PY1 Data(H)'!$A$1:$CZ$233))</f>
        <v>0</v>
      </c>
      <c r="AG22" s="173" cm="1">
        <f t="array" ref="AG22">_xlfn.XLOOKUP(AG$1,'PY1 Data(H)'!$A$1:$CZ$1,_xlfn.XLOOKUP($A22,'PY1 Data(H)'!$A$1:$A$233,'PY1 Data(H)'!$A$1:$CZ$233))</f>
        <v>311392</v>
      </c>
      <c r="AH22" s="173" cm="1">
        <f t="array" ref="AH22">_xlfn.XLOOKUP(AH$1,'PY1 Data(H)'!$A$1:$CZ$1,_xlfn.XLOOKUP($A22,'PY1 Data(H)'!$A$1:$A$233,'PY1 Data(H)'!$A$1:$CZ$233))</f>
        <v>0</v>
      </c>
      <c r="AI22" s="173" cm="1">
        <f t="array" ref="AI22">_xlfn.XLOOKUP(AI$1,'PY1 Data(H)'!$A$1:$CZ$1,_xlfn.XLOOKUP($A22,'PY1 Data(H)'!$A$1:$A$233,'PY1 Data(H)'!$A$1:$CZ$233))</f>
        <v>7265351</v>
      </c>
      <c r="AJ22" s="173" cm="1">
        <f t="array" ref="AJ22">_xlfn.XLOOKUP(AJ$1,'PY1 Data(H)'!$A$1:$CZ$1,_xlfn.XLOOKUP($A22,'PY1 Data(H)'!$A$1:$A$233,'PY1 Data(H)'!$A$1:$CZ$233))</f>
        <v>332520</v>
      </c>
      <c r="AK22" s="173" cm="1">
        <f t="array" ref="AK22">_xlfn.XLOOKUP(AK$1,'PY1 Data(H)'!$A$1:$CZ$1,_xlfn.XLOOKUP($A22,'PY1 Data(H)'!$A$1:$A$233,'PY1 Data(H)'!$A$1:$CZ$233))</f>
        <v>0</v>
      </c>
      <c r="AL22" s="173" cm="1">
        <f t="array" ref="AL22">_xlfn.XLOOKUP(AL$1,'PY1 Data(H)'!$A$1:$CZ$1,_xlfn.XLOOKUP($A22,'PY1 Data(H)'!$A$1:$A$233,'PY1 Data(H)'!$A$1:$CZ$233))</f>
        <v>0</v>
      </c>
      <c r="AM22" s="173" cm="1">
        <f t="array" ref="AM22">_xlfn.XLOOKUP(AM$1,'PY1 Data(H)'!$A$1:$CZ$1,_xlfn.XLOOKUP($A22,'PY1 Data(H)'!$A$1:$A$233,'PY1 Data(H)'!$A$1:$CZ$233))</f>
        <v>0</v>
      </c>
      <c r="AN22" s="173" cm="1">
        <f t="array" ref="AN22">_xlfn.XLOOKUP(AN$1,'PY1 Data(H)'!$A$1:$CZ$1,_xlfn.XLOOKUP($A22,'PY1 Data(H)'!$A$1:$A$233,'PY1 Data(H)'!$A$1:$CZ$233))</f>
        <v>0</v>
      </c>
      <c r="AO22" s="173" cm="1">
        <f t="array" ref="AO22">_xlfn.XLOOKUP(AO$1,'PY1 Data(H)'!$A$1:$CZ$1,_xlfn.XLOOKUP($A22,'PY1 Data(H)'!$A$1:$A$233,'PY1 Data(H)'!$A$1:$CZ$233))</f>
        <v>0</v>
      </c>
      <c r="AP22" s="173" cm="1">
        <f t="array" ref="AP22">_xlfn.XLOOKUP(AP$1,'PY1 Data(H)'!$A$1:$CZ$1,_xlfn.XLOOKUP($A22,'PY1 Data(H)'!$A$1:$A$233,'PY1 Data(H)'!$A$1:$CZ$233))</f>
        <v>0</v>
      </c>
      <c r="AQ22" s="173" cm="1">
        <f t="array" ref="AQ22">_xlfn.XLOOKUP(AQ$1,'PY1 Data(H)'!$A$1:$CZ$1,_xlfn.XLOOKUP($A22,'PY1 Data(H)'!$A$1:$A$233,'PY1 Data(H)'!$A$1:$CZ$233))</f>
        <v>7944267</v>
      </c>
      <c r="AR22" s="173" cm="1">
        <f t="array" ref="AR22">_xlfn.XLOOKUP(AR$1,'PY1 Data(H)'!$A$1:$CZ$1,_xlfn.XLOOKUP($A22,'PY1 Data(H)'!$A$1:$A$233,'PY1 Data(H)'!$A$1:$CZ$233))</f>
        <v>0</v>
      </c>
      <c r="AS22" s="173" cm="1">
        <f t="array" ref="AS22">_xlfn.XLOOKUP(AS$1,'PY1 Data(H)'!$A$1:$CZ$1,_xlfn.XLOOKUP($A22,'PY1 Data(H)'!$A$1:$A$233,'PY1 Data(H)'!$A$1:$CZ$233))</f>
        <v>99127</v>
      </c>
      <c r="AT22" s="173" cm="1">
        <f t="array" ref="AT22">_xlfn.XLOOKUP(AT$1,'PY1 Data(H)'!$A$1:$CZ$1,_xlfn.XLOOKUP($A22,'PY1 Data(H)'!$A$1:$A$233,'PY1 Data(H)'!$A$1:$CZ$233))</f>
        <v>2042795</v>
      </c>
      <c r="AU22" s="173" cm="1">
        <f t="array" ref="AU22">_xlfn.XLOOKUP(AU$1,'PY1 Data(H)'!$A$1:$CZ$1,_xlfn.XLOOKUP($A22,'PY1 Data(H)'!$A$1:$A$233,'PY1 Data(H)'!$A$1:$CZ$233))</f>
        <v>0</v>
      </c>
      <c r="AV22" s="173" cm="1">
        <f t="array" ref="AV22">_xlfn.XLOOKUP(AV$1,'PY1 Data(H)'!$A$1:$CZ$1,_xlfn.XLOOKUP($A22,'PY1 Data(H)'!$A$1:$A$233,'PY1 Data(H)'!$A$1:$CZ$233))</f>
        <v>0</v>
      </c>
      <c r="AW22" s="173" cm="1">
        <f t="array" ref="AW22">_xlfn.XLOOKUP(AW$1,'PY1 Data(H)'!$A$1:$CZ$1,_xlfn.XLOOKUP($A22,'PY1 Data(H)'!$A$1:$A$233,'PY1 Data(H)'!$A$1:$CZ$233))</f>
        <v>0</v>
      </c>
      <c r="AX22" s="173" cm="1">
        <f t="array" ref="AX22">_xlfn.XLOOKUP(AX$1,'PY1 Data(H)'!$A$1:$CZ$1,_xlfn.XLOOKUP($A22,'PY1 Data(H)'!$A$1:$A$233,'PY1 Data(H)'!$A$1:$CZ$233))</f>
        <v>1560559</v>
      </c>
      <c r="AY22" s="173" cm="1">
        <f t="array" ref="AY22">_xlfn.XLOOKUP(AY$1,'PY1 Data(H)'!$A$1:$CZ$1,_xlfn.XLOOKUP($A22,'PY1 Data(H)'!$A$1:$A$233,'PY1 Data(H)'!$A$1:$CZ$233))</f>
        <v>257116</v>
      </c>
      <c r="AZ22" s="173" cm="1">
        <f t="array" ref="AZ22">_xlfn.XLOOKUP(AZ$1,'PY1 Data(H)'!$A$1:$CZ$1,_xlfn.XLOOKUP($A22,'PY1 Data(H)'!$A$1:$A$233,'PY1 Data(H)'!$A$1:$CZ$233))</f>
        <v>11192734</v>
      </c>
      <c r="BA22" s="173" cm="1">
        <f t="array" ref="BA22">_xlfn.XLOOKUP(BA$1,'PY1 Data(H)'!$A$1:$CZ$1,_xlfn.XLOOKUP($A22,'PY1 Data(H)'!$A$1:$A$233,'PY1 Data(H)'!$A$1:$CZ$233))</f>
        <v>0</v>
      </c>
      <c r="BB22" s="173" cm="1">
        <f t="array" ref="BB22">_xlfn.XLOOKUP(BB$1,'PY1 Data(H)'!$A$1:$CZ$1,_xlfn.XLOOKUP($A22,'PY1 Data(H)'!$A$1:$A$233,'PY1 Data(H)'!$A$1:$CZ$233))</f>
        <v>53867387</v>
      </c>
      <c r="BC22" s="173" cm="1">
        <f t="array" ref="BC22">_xlfn.XLOOKUP(BC$1,'PY1 Data(H)'!$A$1:$CZ$1,_xlfn.XLOOKUP($A22,'PY1 Data(H)'!$A$1:$A$233,'PY1 Data(H)'!$A$1:$CZ$233))</f>
        <v>177977</v>
      </c>
      <c r="BD22" s="173" cm="1">
        <f t="array" ref="BD22">_xlfn.XLOOKUP(BD$1,'PY1 Data(H)'!$A$1:$CZ$1,_xlfn.XLOOKUP($A22,'PY1 Data(H)'!$A$1:$A$233,'PY1 Data(H)'!$A$1:$CZ$233))</f>
        <v>0</v>
      </c>
      <c r="BE22" s="173" cm="1">
        <f t="array" ref="BE22">_xlfn.XLOOKUP(BE$1,'PY1 Data(H)'!$A$1:$CZ$1,_xlfn.XLOOKUP($A22,'PY1 Data(H)'!$A$1:$A$233,'PY1 Data(H)'!$A$1:$CZ$233))</f>
        <v>0</v>
      </c>
      <c r="BF22" s="173" cm="1">
        <f t="array" ref="BF22">_xlfn.XLOOKUP(BF$1,'PY1 Data(H)'!$A$1:$CZ$1,_xlfn.XLOOKUP($A22,'PY1 Data(H)'!$A$1:$A$233,'PY1 Data(H)'!$A$1:$CZ$233))</f>
        <v>16799120</v>
      </c>
      <c r="BG22" s="173" cm="1">
        <f t="array" ref="BG22">_xlfn.XLOOKUP(BG$1,'PY1 Data(H)'!$A$1:$CZ$1,_xlfn.XLOOKUP($A22,'PY1 Data(H)'!$A$1:$A$233,'PY1 Data(H)'!$A$1:$CZ$233))</f>
        <v>710570</v>
      </c>
      <c r="BH22" s="173" cm="1">
        <f t="array" ref="BH22">_xlfn.XLOOKUP(BH$1,'PY1 Data(H)'!$A$1:$CZ$1,_xlfn.XLOOKUP($A22,'PY1 Data(H)'!$A$1:$A$233,'PY1 Data(H)'!$A$1:$CZ$233))</f>
        <v>0</v>
      </c>
      <c r="BI22" s="173" cm="1">
        <f t="array" ref="BI22">_xlfn.XLOOKUP(BI$1,'PY1 Data(H)'!$A$1:$CZ$1,_xlfn.XLOOKUP($A22,'PY1 Data(H)'!$A$1:$A$233,'PY1 Data(H)'!$A$1:$CZ$233))</f>
        <v>0</v>
      </c>
      <c r="BJ22" s="173" cm="1">
        <f t="array" ref="BJ22">_xlfn.XLOOKUP(BJ$1,'PY1 Data(H)'!$A$1:$CZ$1,_xlfn.XLOOKUP($A22,'PY1 Data(H)'!$A$1:$A$233,'PY1 Data(H)'!$A$1:$CZ$233))</f>
        <v>51342</v>
      </c>
      <c r="BK22" s="173" cm="1">
        <f t="array" ref="BK22">_xlfn.XLOOKUP(BK$1,'PY1 Data(H)'!$A$1:$CZ$1,_xlfn.XLOOKUP($A22,'PY1 Data(H)'!$A$1:$A$233,'PY1 Data(H)'!$A$1:$CZ$233))</f>
        <v>1840126</v>
      </c>
      <c r="BL22" s="173" cm="1">
        <f t="array" ref="BL22">_xlfn.XLOOKUP(BL$1,'PY1 Data(H)'!$A$1:$CZ$1,_xlfn.XLOOKUP($A22,'PY1 Data(H)'!$A$1:$A$233,'PY1 Data(H)'!$A$1:$CZ$233))</f>
        <v>0</v>
      </c>
      <c r="BM22" s="173" cm="1">
        <f t="array" ref="BM22">_xlfn.XLOOKUP(BM$1,'PY1 Data(H)'!$A$1:$CZ$1,_xlfn.XLOOKUP($A22,'PY1 Data(H)'!$A$1:$A$233,'PY1 Data(H)'!$A$1:$CZ$233))</f>
        <v>0</v>
      </c>
      <c r="BN22" s="173" cm="1">
        <f t="array" ref="BN22">_xlfn.XLOOKUP(BN$1,'PY1 Data(H)'!$A$1:$CZ$1,_xlfn.XLOOKUP($A22,'PY1 Data(H)'!$A$1:$A$233,'PY1 Data(H)'!$A$1:$CZ$233))</f>
        <v>1759389</v>
      </c>
      <c r="BO22" s="173" cm="1">
        <f t="array" ref="BO22">_xlfn.XLOOKUP(BO$1,'PY1 Data(H)'!$A$1:$CZ$1,_xlfn.XLOOKUP($A22,'PY1 Data(H)'!$A$1:$A$233,'PY1 Data(H)'!$A$1:$CZ$233))</f>
        <v>128458</v>
      </c>
      <c r="BP22" s="173" cm="1">
        <f t="array" ref="BP22">_xlfn.XLOOKUP(BP$1,'PY1 Data(H)'!$A$1:$CZ$1,_xlfn.XLOOKUP($A22,'PY1 Data(H)'!$A$1:$A$233,'PY1 Data(H)'!$A$1:$CZ$233))</f>
        <v>1404947</v>
      </c>
      <c r="BQ22" s="173" cm="1">
        <f t="array" ref="BQ22">_xlfn.XLOOKUP(BQ$1,'PY1 Data(H)'!$A$1:$CZ$1,_xlfn.XLOOKUP($A22,'PY1 Data(H)'!$A$1:$A$233,'PY1 Data(H)'!$A$1:$CZ$233))</f>
        <v>0</v>
      </c>
      <c r="BR22" s="173" cm="1">
        <f t="array" ref="BR22">_xlfn.XLOOKUP(BR$1,'PY1 Data(H)'!$A$1:$CZ$1,_xlfn.XLOOKUP($A22,'PY1 Data(H)'!$A$1:$A$233,'PY1 Data(H)'!$A$1:$CZ$233))</f>
        <v>34267670</v>
      </c>
      <c r="BS22" s="173" cm="1">
        <f t="array" ref="BS22">_xlfn.XLOOKUP(BS$1,'PY1 Data(H)'!$A$1:$CZ$1,_xlfn.XLOOKUP($A22,'PY1 Data(H)'!$A$1:$A$233,'PY1 Data(H)'!$A$1:$CZ$233))</f>
        <v>1709444</v>
      </c>
      <c r="BT22" s="173" cm="1">
        <f t="array" ref="BT22">_xlfn.XLOOKUP(BT$1,'PY1 Data(H)'!$A$1:$CZ$1,_xlfn.XLOOKUP($A22,'PY1 Data(H)'!$A$1:$A$233,'PY1 Data(H)'!$A$1:$CZ$233))</f>
        <v>62575</v>
      </c>
      <c r="BU22" s="173" cm="1">
        <f t="array" ref="BU22">_xlfn.XLOOKUP(BU$1,'PY1 Data(H)'!$A$1:$CZ$1,_xlfn.XLOOKUP($A22,'PY1 Data(H)'!$A$1:$A$233,'PY1 Data(H)'!$A$1:$CZ$233))</f>
        <v>1478926</v>
      </c>
      <c r="BV22" s="173" cm="1">
        <f t="array" ref="BV22">_xlfn.XLOOKUP(BV$1,'PY1 Data(H)'!$A$1:$CZ$1,_xlfn.XLOOKUP($A22,'PY1 Data(H)'!$A$1:$A$233,'PY1 Data(H)'!$A$1:$CZ$233))</f>
        <v>1977665</v>
      </c>
      <c r="BW22" s="173" cm="1">
        <f t="array" ref="BW22">_xlfn.XLOOKUP(BW$1,'PY1 Data(H)'!$A$1:$CZ$1,_xlfn.XLOOKUP($A22,'PY1 Data(H)'!$A$1:$A$233,'PY1 Data(H)'!$A$1:$CZ$233))</f>
        <v>66336</v>
      </c>
      <c r="BX22" s="173" cm="1">
        <f t="array" ref="BX22">_xlfn.XLOOKUP(BX$1,'PY1 Data(H)'!$A$1:$CZ$1,_xlfn.XLOOKUP($A22,'PY1 Data(H)'!$A$1:$A$233,'PY1 Data(H)'!$A$1:$CZ$233))</f>
        <v>0</v>
      </c>
      <c r="BY22" s="173" cm="1">
        <f t="array" ref="BY22">_xlfn.XLOOKUP(BY$1,'PY1 Data(H)'!$A$1:$CZ$1,_xlfn.XLOOKUP($A22,'PY1 Data(H)'!$A$1:$A$233,'PY1 Data(H)'!$A$1:$CZ$233))</f>
        <v>0</v>
      </c>
      <c r="BZ22" s="173" cm="1">
        <f t="array" ref="BZ22">_xlfn.XLOOKUP(BZ$1,'PY1 Data(H)'!$A$1:$CZ$1,_xlfn.XLOOKUP($A22,'PY1 Data(H)'!$A$1:$A$233,'PY1 Data(H)'!$A$1:$CZ$233))</f>
        <v>0</v>
      </c>
      <c r="CA22" s="173" cm="1">
        <f t="array" ref="CA22">_xlfn.XLOOKUP(CA$1,'PY1 Data(H)'!$A$1:$CZ$1,_xlfn.XLOOKUP($A22,'PY1 Data(H)'!$A$1:$A$233,'PY1 Data(H)'!$A$1:$CZ$233))</f>
        <v>0</v>
      </c>
      <c r="CB22" s="173" cm="1">
        <f t="array" ref="CB22">_xlfn.XLOOKUP(CB$1,'PY1 Data(H)'!$A$1:$CZ$1,_xlfn.XLOOKUP($A22,'PY1 Data(H)'!$A$1:$A$233,'PY1 Data(H)'!$A$1:$CZ$233))</f>
        <v>209666</v>
      </c>
      <c r="CC22" s="173" cm="1">
        <f t="array" ref="CC22">_xlfn.XLOOKUP(CC$1,'PY1 Data(H)'!$A$1:$CZ$1,_xlfn.XLOOKUP($A22,'PY1 Data(H)'!$A$1:$A$233,'PY1 Data(H)'!$A$1:$CZ$233))</f>
        <v>55815</v>
      </c>
      <c r="CD22" s="173" cm="1">
        <f t="array" ref="CD22">_xlfn.XLOOKUP(CD$1,'PY1 Data(H)'!$A$1:$CZ$1,_xlfn.XLOOKUP($A22,'PY1 Data(H)'!$A$1:$A$233,'PY1 Data(H)'!$A$1:$CZ$233))</f>
        <v>956523</v>
      </c>
      <c r="CE22" s="173" cm="1">
        <f t="array" ref="CE22">_xlfn.XLOOKUP(CE$1,'PY1 Data(H)'!$A$1:$CZ$1,_xlfn.XLOOKUP($A22,'PY1 Data(H)'!$A$1:$A$233,'PY1 Data(H)'!$A$1:$CZ$233))</f>
        <v>5003949</v>
      </c>
      <c r="CF22" s="173" cm="1">
        <f t="array" ref="CF22">_xlfn.XLOOKUP(CF$1,'PY1 Data(H)'!$A$1:$CZ$1,_xlfn.XLOOKUP($A22,'PY1 Data(H)'!$A$1:$A$233,'PY1 Data(H)'!$A$1:$CZ$233))</f>
        <v>0</v>
      </c>
      <c r="CG22" s="173" cm="1">
        <f t="array" ref="CG22">_xlfn.XLOOKUP(CG$1,'PY1 Data(H)'!$A$1:$CZ$1,_xlfn.XLOOKUP($A22,'PY1 Data(H)'!$A$1:$A$233,'PY1 Data(H)'!$A$1:$CZ$233))</f>
        <v>0</v>
      </c>
      <c r="CH22" s="173" cm="1">
        <f t="array" ref="CH22">_xlfn.XLOOKUP(CH$1,'PY1 Data(H)'!$A$1:$CZ$1,_xlfn.XLOOKUP($A22,'PY1 Data(H)'!$A$1:$A$233,'PY1 Data(H)'!$A$1:$CZ$233))</f>
        <v>0</v>
      </c>
      <c r="CI22" s="173" cm="1">
        <f t="array" ref="CI22">_xlfn.XLOOKUP(CI$1,'PY1 Data(H)'!$A$1:$CZ$1,_xlfn.XLOOKUP($A22,'PY1 Data(H)'!$A$1:$A$233,'PY1 Data(H)'!$A$1:$CZ$233))</f>
        <v>17239816</v>
      </c>
      <c r="CJ22" s="173" cm="1">
        <f t="array" ref="CJ22">_xlfn.XLOOKUP(CJ$1,'PY1 Data(H)'!$A$1:$CZ$1,_xlfn.XLOOKUP($A22,'PY1 Data(H)'!$A$1:$A$233,'PY1 Data(H)'!$A$1:$CZ$233))</f>
        <v>2741</v>
      </c>
      <c r="CK22" s="173" cm="1">
        <f t="array" ref="CK22">_xlfn.XLOOKUP(CK$1,'PY1 Data(H)'!$A$1:$CZ$1,_xlfn.XLOOKUP($A22,'PY1 Data(H)'!$A$1:$A$233,'PY1 Data(H)'!$A$1:$CZ$233))</f>
        <v>2905715</v>
      </c>
      <c r="CL22" s="173" cm="1">
        <f t="array" ref="CL22">_xlfn.XLOOKUP(CL$1,'PY1 Data(H)'!$A$1:$CZ$1,_xlfn.XLOOKUP($A22,'PY1 Data(H)'!$A$1:$A$233,'PY1 Data(H)'!$A$1:$CZ$233))</f>
        <v>0</v>
      </c>
      <c r="CM22" s="173" cm="1">
        <f t="array" ref="CM22">_xlfn.XLOOKUP(CM$1,'PY1 Data(H)'!$A$1:$CZ$1,_xlfn.XLOOKUP($A22,'PY1 Data(H)'!$A$1:$A$233,'PY1 Data(H)'!$A$1:$CZ$233))</f>
        <v>6751791</v>
      </c>
      <c r="CN22" s="173" cm="1">
        <f t="array" ref="CN22">_xlfn.XLOOKUP(CN$1,'PY1 Data(H)'!$A$1:$CZ$1,_xlfn.XLOOKUP($A22,'PY1 Data(H)'!$A$1:$A$233,'PY1 Data(H)'!$A$1:$CZ$233))</f>
        <v>179528</v>
      </c>
      <c r="CO22" s="173" cm="1">
        <f t="array" ref="CO22">_xlfn.XLOOKUP(CO$1,'PY1 Data(H)'!$A$1:$CZ$1,_xlfn.XLOOKUP($A22,'PY1 Data(H)'!$A$1:$A$233,'PY1 Data(H)'!$A$1:$CZ$233))</f>
        <v>152998567</v>
      </c>
      <c r="CP22" s="173" cm="1">
        <f t="array" ref="CP22">_xlfn.XLOOKUP(CP$1,'PY1 Data(H)'!$A$1:$CZ$1,_xlfn.XLOOKUP($A22,'PY1 Data(H)'!$A$1:$A$233,'PY1 Data(H)'!$A$1:$CZ$233))</f>
        <v>484744</v>
      </c>
      <c r="CQ22" s="173" cm="1">
        <f t="array" ref="CQ22">_xlfn.XLOOKUP(CQ$1,'PY1 Data(H)'!$A$1:$CZ$1,_xlfn.XLOOKUP($A22,'PY1 Data(H)'!$A$1:$A$233,'PY1 Data(H)'!$A$1:$CZ$233))</f>
        <v>0</v>
      </c>
      <c r="CR22" s="173" cm="1">
        <f t="array" ref="CR22">_xlfn.XLOOKUP(CR$1,'PY1 Data(H)'!$A$1:$CZ$1,_xlfn.XLOOKUP($A22,'PY1 Data(H)'!$A$1:$A$233,'PY1 Data(H)'!$A$1:$CZ$233))</f>
        <v>7587</v>
      </c>
      <c r="CS22" s="173" cm="1">
        <f t="array" ref="CS22">_xlfn.XLOOKUP(CS$1,'PY1 Data(H)'!$A$1:$CZ$1,_xlfn.XLOOKUP($A22,'PY1 Data(H)'!$A$1:$A$233,'PY1 Data(H)'!$A$1:$CZ$233))</f>
        <v>168400</v>
      </c>
      <c r="CT22" s="173" cm="1">
        <f t="array" ref="CT22">_xlfn.XLOOKUP(CT$1,'PY1 Data(H)'!$A$1:$CZ$1,_xlfn.XLOOKUP($A22,'PY1 Data(H)'!$A$1:$A$233,'PY1 Data(H)'!$A$1:$CZ$233))</f>
        <v>0</v>
      </c>
      <c r="CU22" s="173" cm="1">
        <f t="array" ref="CU22">_xlfn.XLOOKUP(CU$1,'PY1 Data(H)'!$A$1:$CZ$1,_xlfn.XLOOKUP($A22,'PY1 Data(H)'!$A$1:$A$233,'PY1 Data(H)'!$A$1:$CZ$233))</f>
        <v>28870</v>
      </c>
      <c r="CV22" s="173" cm="1">
        <f t="array" ref="CV22">_xlfn.XLOOKUP(CV$1,'PY1 Data(H)'!$A$1:$CZ$1,_xlfn.XLOOKUP($A22,'PY1 Data(H)'!$A$1:$A$233,'PY1 Data(H)'!$A$1:$CZ$233))</f>
        <v>5396004</v>
      </c>
      <c r="CW22" s="173" cm="1">
        <f t="array" ref="CW22">_xlfn.XLOOKUP(CW$1,'PY1 Data(H)'!$A$1:$CZ$1,_xlfn.XLOOKUP($A22,'PY1 Data(H)'!$A$1:$A$233,'PY1 Data(H)'!$A$1:$CZ$233))</f>
        <v>330698</v>
      </c>
      <c r="CX22" s="173" cm="1">
        <f t="array" ref="CX22">_xlfn.XLOOKUP(CX$1,'PY1 Data(H)'!$A$1:$CZ$1,_xlfn.XLOOKUP($A22,'PY1 Data(H)'!$A$1:$A$233,'PY1 Data(H)'!$A$1:$CZ$233))</f>
        <v>0</v>
      </c>
      <c r="CY22" s="173" cm="1">
        <f t="array" ref="CY22">_xlfn.XLOOKUP(CY$1,'PY1 Data(H)'!$A$1:$CZ$1,_xlfn.XLOOKUP($A22,'PY1 Data(H)'!$A$1:$A$233,'PY1 Data(H)'!$A$1:$CZ$233))</f>
        <v>0</v>
      </c>
    </row>
    <row r="23" spans="1:103" x14ac:dyDescent="0.3">
      <c r="D23" s="173" cm="1">
        <f t="array" ref="D23">_xlfn.XLOOKUP(D$1,'PY1 Data(H)'!$A$1:$CZ$1,_xlfn.XLOOKUP($A23,'PY1 Data(H)'!$A$1:$A$233,'PY1 Data(H)'!$A$1:$CZ$233))</f>
        <v>0</v>
      </c>
      <c r="E23" s="173" cm="1">
        <f t="array" ref="E23">_xlfn.XLOOKUP(E$1,'PY1 Data(H)'!$A$1:$CZ$1,_xlfn.XLOOKUP($A23,'PY1 Data(H)'!$A$1:$A$233,'PY1 Data(H)'!$A$1:$CZ$233))</f>
        <v>0</v>
      </c>
      <c r="F23" s="173" cm="1">
        <f t="array" ref="F23">_xlfn.XLOOKUP(F$1,'PY1 Data(H)'!$A$1:$CZ$1,_xlfn.XLOOKUP($A23,'PY1 Data(H)'!$A$1:$A$233,'PY1 Data(H)'!$A$1:$CZ$233))</f>
        <v>0</v>
      </c>
      <c r="G23" s="173" cm="1">
        <f t="array" ref="G23">_xlfn.XLOOKUP(G$1,'PY1 Data(H)'!$A$1:$CZ$1,_xlfn.XLOOKUP($A23,'PY1 Data(H)'!$A$1:$A$233,'PY1 Data(H)'!$A$1:$CZ$233))</f>
        <v>0</v>
      </c>
      <c r="H23" s="173" cm="1">
        <f t="array" ref="H23">_xlfn.XLOOKUP(H$1,'PY1 Data(H)'!$A$1:$CZ$1,_xlfn.XLOOKUP($A23,'PY1 Data(H)'!$A$1:$A$233,'PY1 Data(H)'!$A$1:$CZ$233))</f>
        <v>0</v>
      </c>
      <c r="I23" s="173" cm="1">
        <f t="array" ref="I23">_xlfn.XLOOKUP(I$1,'PY1 Data(H)'!$A$1:$CZ$1,_xlfn.XLOOKUP($A23,'PY1 Data(H)'!$A$1:$A$233,'PY1 Data(H)'!$A$1:$CZ$233))</f>
        <v>0</v>
      </c>
      <c r="J23" s="173" cm="1">
        <f t="array" ref="J23">_xlfn.XLOOKUP(J$1,'PY1 Data(H)'!$A$1:$CZ$1,_xlfn.XLOOKUP($A23,'PY1 Data(H)'!$A$1:$A$233,'PY1 Data(H)'!$A$1:$CZ$233))</f>
        <v>0</v>
      </c>
      <c r="K23" s="173" cm="1">
        <f t="array" ref="K23">_xlfn.XLOOKUP(K$1,'PY1 Data(H)'!$A$1:$CZ$1,_xlfn.XLOOKUP($A23,'PY1 Data(H)'!$A$1:$A$233,'PY1 Data(H)'!$A$1:$CZ$233))</f>
        <v>0</v>
      </c>
      <c r="L23" s="173" cm="1">
        <f t="array" ref="L23">_xlfn.XLOOKUP(L$1,'PY1 Data(H)'!$A$1:$CZ$1,_xlfn.XLOOKUP($A23,'PY1 Data(H)'!$A$1:$A$233,'PY1 Data(H)'!$A$1:$CZ$233))</f>
        <v>0</v>
      </c>
      <c r="M23" s="173" cm="1">
        <f t="array" ref="M23">_xlfn.XLOOKUP(M$1,'PY1 Data(H)'!$A$1:$CZ$1,_xlfn.XLOOKUP($A23,'PY1 Data(H)'!$A$1:$A$233,'PY1 Data(H)'!$A$1:$CZ$233))</f>
        <v>0</v>
      </c>
      <c r="N23" s="173" cm="1">
        <f t="array" ref="N23">_xlfn.XLOOKUP(N$1,'PY1 Data(H)'!$A$1:$CZ$1,_xlfn.XLOOKUP($A23,'PY1 Data(H)'!$A$1:$A$233,'PY1 Data(H)'!$A$1:$CZ$233))</f>
        <v>0</v>
      </c>
      <c r="O23" s="173" cm="1">
        <f t="array" ref="O23">_xlfn.XLOOKUP(O$1,'PY1 Data(H)'!$A$1:$CZ$1,_xlfn.XLOOKUP($A23,'PY1 Data(H)'!$A$1:$A$233,'PY1 Data(H)'!$A$1:$CZ$233))</f>
        <v>0</v>
      </c>
      <c r="P23" s="173" cm="1">
        <f t="array" ref="P23">_xlfn.XLOOKUP(P$1,'PY1 Data(H)'!$A$1:$CZ$1,_xlfn.XLOOKUP($A23,'PY1 Data(H)'!$A$1:$A$233,'PY1 Data(H)'!$A$1:$CZ$233))</f>
        <v>0</v>
      </c>
      <c r="Q23" s="173" cm="1">
        <f t="array" ref="Q23">_xlfn.XLOOKUP(Q$1,'PY1 Data(H)'!$A$1:$CZ$1,_xlfn.XLOOKUP($A23,'PY1 Data(H)'!$A$1:$A$233,'PY1 Data(H)'!$A$1:$CZ$233))</f>
        <v>0</v>
      </c>
      <c r="R23" s="173" cm="1">
        <f t="array" ref="R23">_xlfn.XLOOKUP(R$1,'PY1 Data(H)'!$A$1:$CZ$1,_xlfn.XLOOKUP($A23,'PY1 Data(H)'!$A$1:$A$233,'PY1 Data(H)'!$A$1:$CZ$233))</f>
        <v>0</v>
      </c>
      <c r="S23" s="173" cm="1">
        <f t="array" ref="S23">_xlfn.XLOOKUP(S$1,'PY1 Data(H)'!$A$1:$CZ$1,_xlfn.XLOOKUP($A23,'PY1 Data(H)'!$A$1:$A$233,'PY1 Data(H)'!$A$1:$CZ$233))</f>
        <v>0</v>
      </c>
      <c r="T23" s="173" cm="1">
        <f t="array" ref="T23">_xlfn.XLOOKUP(T$1,'PY1 Data(H)'!$A$1:$CZ$1,_xlfn.XLOOKUP($A23,'PY1 Data(H)'!$A$1:$A$233,'PY1 Data(H)'!$A$1:$CZ$233))</f>
        <v>0</v>
      </c>
      <c r="U23" s="173" cm="1">
        <f t="array" ref="U23">_xlfn.XLOOKUP(U$1,'PY1 Data(H)'!$A$1:$CZ$1,_xlfn.XLOOKUP($A23,'PY1 Data(H)'!$A$1:$A$233,'PY1 Data(H)'!$A$1:$CZ$233))</f>
        <v>0</v>
      </c>
      <c r="V23" s="173" cm="1">
        <f t="array" ref="V23">_xlfn.XLOOKUP(V$1,'PY1 Data(H)'!$A$1:$CZ$1,_xlfn.XLOOKUP($A23,'PY1 Data(H)'!$A$1:$A$233,'PY1 Data(H)'!$A$1:$CZ$233))</f>
        <v>0</v>
      </c>
      <c r="W23" s="173" cm="1">
        <f t="array" ref="W23">_xlfn.XLOOKUP(W$1,'PY1 Data(H)'!$A$1:$CZ$1,_xlfn.XLOOKUP($A23,'PY1 Data(H)'!$A$1:$A$233,'PY1 Data(H)'!$A$1:$CZ$233))</f>
        <v>0</v>
      </c>
      <c r="X23" s="173" cm="1">
        <f t="array" ref="X23">_xlfn.XLOOKUP(X$1,'PY1 Data(H)'!$A$1:$CZ$1,_xlfn.XLOOKUP($A23,'PY1 Data(H)'!$A$1:$A$233,'PY1 Data(H)'!$A$1:$CZ$233))</f>
        <v>0</v>
      </c>
      <c r="Y23" s="173" cm="1">
        <f t="array" ref="Y23">_xlfn.XLOOKUP(Y$1,'PY1 Data(H)'!$A$1:$CZ$1,_xlfn.XLOOKUP($A23,'PY1 Data(H)'!$A$1:$A$233,'PY1 Data(H)'!$A$1:$CZ$233))</f>
        <v>0</v>
      </c>
      <c r="Z23" s="173" cm="1">
        <f t="array" ref="Z23">_xlfn.XLOOKUP(Z$1,'PY1 Data(H)'!$A$1:$CZ$1,_xlfn.XLOOKUP($A23,'PY1 Data(H)'!$A$1:$A$233,'PY1 Data(H)'!$A$1:$CZ$233))</f>
        <v>0</v>
      </c>
      <c r="AA23" s="173" cm="1">
        <f t="array" ref="AA23">_xlfn.XLOOKUP(AA$1,'PY1 Data(H)'!$A$1:$CZ$1,_xlfn.XLOOKUP($A23,'PY1 Data(H)'!$A$1:$A$233,'PY1 Data(H)'!$A$1:$CZ$233))</f>
        <v>0</v>
      </c>
      <c r="AB23" s="173" cm="1">
        <f t="array" ref="AB23">_xlfn.XLOOKUP(AB$1,'PY1 Data(H)'!$A$1:$CZ$1,_xlfn.XLOOKUP($A23,'PY1 Data(H)'!$A$1:$A$233,'PY1 Data(H)'!$A$1:$CZ$233))</f>
        <v>0</v>
      </c>
      <c r="AC23" s="173" cm="1">
        <f t="array" ref="AC23">_xlfn.XLOOKUP(AC$1,'PY1 Data(H)'!$A$1:$CZ$1,_xlfn.XLOOKUP($A23,'PY1 Data(H)'!$A$1:$A$233,'PY1 Data(H)'!$A$1:$CZ$233))</f>
        <v>0</v>
      </c>
      <c r="AD23" s="173" cm="1">
        <f t="array" ref="AD23">_xlfn.XLOOKUP(AD$1,'PY1 Data(H)'!$A$1:$CZ$1,_xlfn.XLOOKUP($A23,'PY1 Data(H)'!$A$1:$A$233,'PY1 Data(H)'!$A$1:$CZ$233))</f>
        <v>0</v>
      </c>
      <c r="AE23" s="173" cm="1">
        <f t="array" ref="AE23">_xlfn.XLOOKUP(AE$1,'PY1 Data(H)'!$A$1:$CZ$1,_xlfn.XLOOKUP($A23,'PY1 Data(H)'!$A$1:$A$233,'PY1 Data(H)'!$A$1:$CZ$233))</f>
        <v>0</v>
      </c>
      <c r="AF23" s="173" cm="1">
        <f t="array" ref="AF23">_xlfn.XLOOKUP(AF$1,'PY1 Data(H)'!$A$1:$CZ$1,_xlfn.XLOOKUP($A23,'PY1 Data(H)'!$A$1:$A$233,'PY1 Data(H)'!$A$1:$CZ$233))</f>
        <v>0</v>
      </c>
      <c r="AG23" s="173" cm="1">
        <f t="array" ref="AG23">_xlfn.XLOOKUP(AG$1,'PY1 Data(H)'!$A$1:$CZ$1,_xlfn.XLOOKUP($A23,'PY1 Data(H)'!$A$1:$A$233,'PY1 Data(H)'!$A$1:$CZ$233))</f>
        <v>0</v>
      </c>
      <c r="AH23" s="173" cm="1">
        <f t="array" ref="AH23">_xlfn.XLOOKUP(AH$1,'PY1 Data(H)'!$A$1:$CZ$1,_xlfn.XLOOKUP($A23,'PY1 Data(H)'!$A$1:$A$233,'PY1 Data(H)'!$A$1:$CZ$233))</f>
        <v>0</v>
      </c>
      <c r="AI23" s="173" cm="1">
        <f t="array" ref="AI23">_xlfn.XLOOKUP(AI$1,'PY1 Data(H)'!$A$1:$CZ$1,_xlfn.XLOOKUP($A23,'PY1 Data(H)'!$A$1:$A$233,'PY1 Data(H)'!$A$1:$CZ$233))</f>
        <v>0</v>
      </c>
      <c r="AJ23" s="173" cm="1">
        <f t="array" ref="AJ23">_xlfn.XLOOKUP(AJ$1,'PY1 Data(H)'!$A$1:$CZ$1,_xlfn.XLOOKUP($A23,'PY1 Data(H)'!$A$1:$A$233,'PY1 Data(H)'!$A$1:$CZ$233))</f>
        <v>0</v>
      </c>
      <c r="AK23" s="173" cm="1">
        <f t="array" ref="AK23">_xlfn.XLOOKUP(AK$1,'PY1 Data(H)'!$A$1:$CZ$1,_xlfn.XLOOKUP($A23,'PY1 Data(H)'!$A$1:$A$233,'PY1 Data(H)'!$A$1:$CZ$233))</f>
        <v>0</v>
      </c>
      <c r="AL23" s="173" cm="1">
        <f t="array" ref="AL23">_xlfn.XLOOKUP(AL$1,'PY1 Data(H)'!$A$1:$CZ$1,_xlfn.XLOOKUP($A23,'PY1 Data(H)'!$A$1:$A$233,'PY1 Data(H)'!$A$1:$CZ$233))</f>
        <v>0</v>
      </c>
      <c r="AM23" s="173" cm="1">
        <f t="array" ref="AM23">_xlfn.XLOOKUP(AM$1,'PY1 Data(H)'!$A$1:$CZ$1,_xlfn.XLOOKUP($A23,'PY1 Data(H)'!$A$1:$A$233,'PY1 Data(H)'!$A$1:$CZ$233))</f>
        <v>0</v>
      </c>
      <c r="AN23" s="173" cm="1">
        <f t="array" ref="AN23">_xlfn.XLOOKUP(AN$1,'PY1 Data(H)'!$A$1:$CZ$1,_xlfn.XLOOKUP($A23,'PY1 Data(H)'!$A$1:$A$233,'PY1 Data(H)'!$A$1:$CZ$233))</f>
        <v>0</v>
      </c>
      <c r="AO23" s="173" cm="1">
        <f t="array" ref="AO23">_xlfn.XLOOKUP(AO$1,'PY1 Data(H)'!$A$1:$CZ$1,_xlfn.XLOOKUP($A23,'PY1 Data(H)'!$A$1:$A$233,'PY1 Data(H)'!$A$1:$CZ$233))</f>
        <v>0</v>
      </c>
      <c r="AP23" s="173" cm="1">
        <f t="array" ref="AP23">_xlfn.XLOOKUP(AP$1,'PY1 Data(H)'!$A$1:$CZ$1,_xlfn.XLOOKUP($A23,'PY1 Data(H)'!$A$1:$A$233,'PY1 Data(H)'!$A$1:$CZ$233))</f>
        <v>0</v>
      </c>
      <c r="AQ23" s="173" cm="1">
        <f t="array" ref="AQ23">_xlfn.XLOOKUP(AQ$1,'PY1 Data(H)'!$A$1:$CZ$1,_xlfn.XLOOKUP($A23,'PY1 Data(H)'!$A$1:$A$233,'PY1 Data(H)'!$A$1:$CZ$233))</f>
        <v>0</v>
      </c>
      <c r="AR23" s="173" cm="1">
        <f t="array" ref="AR23">_xlfn.XLOOKUP(AR$1,'PY1 Data(H)'!$A$1:$CZ$1,_xlfn.XLOOKUP($A23,'PY1 Data(H)'!$A$1:$A$233,'PY1 Data(H)'!$A$1:$CZ$233))</f>
        <v>0</v>
      </c>
      <c r="AS23" s="173" cm="1">
        <f t="array" ref="AS23">_xlfn.XLOOKUP(AS$1,'PY1 Data(H)'!$A$1:$CZ$1,_xlfn.XLOOKUP($A23,'PY1 Data(H)'!$A$1:$A$233,'PY1 Data(H)'!$A$1:$CZ$233))</f>
        <v>0</v>
      </c>
      <c r="AT23" s="173" cm="1">
        <f t="array" ref="AT23">_xlfn.XLOOKUP(AT$1,'PY1 Data(H)'!$A$1:$CZ$1,_xlfn.XLOOKUP($A23,'PY1 Data(H)'!$A$1:$A$233,'PY1 Data(H)'!$A$1:$CZ$233))</f>
        <v>0</v>
      </c>
      <c r="AU23" s="173" cm="1">
        <f t="array" ref="AU23">_xlfn.XLOOKUP(AU$1,'PY1 Data(H)'!$A$1:$CZ$1,_xlfn.XLOOKUP($A23,'PY1 Data(H)'!$A$1:$A$233,'PY1 Data(H)'!$A$1:$CZ$233))</f>
        <v>0</v>
      </c>
      <c r="AV23" s="173" cm="1">
        <f t="array" ref="AV23">_xlfn.XLOOKUP(AV$1,'PY1 Data(H)'!$A$1:$CZ$1,_xlfn.XLOOKUP($A23,'PY1 Data(H)'!$A$1:$A$233,'PY1 Data(H)'!$A$1:$CZ$233))</f>
        <v>0</v>
      </c>
      <c r="AW23" s="173" cm="1">
        <f t="array" ref="AW23">_xlfn.XLOOKUP(AW$1,'PY1 Data(H)'!$A$1:$CZ$1,_xlfn.XLOOKUP($A23,'PY1 Data(H)'!$A$1:$A$233,'PY1 Data(H)'!$A$1:$CZ$233))</f>
        <v>0</v>
      </c>
      <c r="AX23" s="173" cm="1">
        <f t="array" ref="AX23">_xlfn.XLOOKUP(AX$1,'PY1 Data(H)'!$A$1:$CZ$1,_xlfn.XLOOKUP($A23,'PY1 Data(H)'!$A$1:$A$233,'PY1 Data(H)'!$A$1:$CZ$233))</f>
        <v>0</v>
      </c>
      <c r="AY23" s="173" cm="1">
        <f t="array" ref="AY23">_xlfn.XLOOKUP(AY$1,'PY1 Data(H)'!$A$1:$CZ$1,_xlfn.XLOOKUP($A23,'PY1 Data(H)'!$A$1:$A$233,'PY1 Data(H)'!$A$1:$CZ$233))</f>
        <v>0</v>
      </c>
      <c r="AZ23" s="173" cm="1">
        <f t="array" ref="AZ23">_xlfn.XLOOKUP(AZ$1,'PY1 Data(H)'!$A$1:$CZ$1,_xlfn.XLOOKUP($A23,'PY1 Data(H)'!$A$1:$A$233,'PY1 Data(H)'!$A$1:$CZ$233))</f>
        <v>0</v>
      </c>
      <c r="BA23" s="173" cm="1">
        <f t="array" ref="BA23">_xlfn.XLOOKUP(BA$1,'PY1 Data(H)'!$A$1:$CZ$1,_xlfn.XLOOKUP($A23,'PY1 Data(H)'!$A$1:$A$233,'PY1 Data(H)'!$A$1:$CZ$233))</f>
        <v>0</v>
      </c>
      <c r="BB23" s="173" cm="1">
        <f t="array" ref="BB23">_xlfn.XLOOKUP(BB$1,'PY1 Data(H)'!$A$1:$CZ$1,_xlfn.XLOOKUP($A23,'PY1 Data(H)'!$A$1:$A$233,'PY1 Data(H)'!$A$1:$CZ$233))</f>
        <v>0</v>
      </c>
      <c r="BC23" s="173" cm="1">
        <f t="array" ref="BC23">_xlfn.XLOOKUP(BC$1,'PY1 Data(H)'!$A$1:$CZ$1,_xlfn.XLOOKUP($A23,'PY1 Data(H)'!$A$1:$A$233,'PY1 Data(H)'!$A$1:$CZ$233))</f>
        <v>0</v>
      </c>
      <c r="BD23" s="173" cm="1">
        <f t="array" ref="BD23">_xlfn.XLOOKUP(BD$1,'PY1 Data(H)'!$A$1:$CZ$1,_xlfn.XLOOKUP($A23,'PY1 Data(H)'!$A$1:$A$233,'PY1 Data(H)'!$A$1:$CZ$233))</f>
        <v>0</v>
      </c>
      <c r="BE23" s="173" cm="1">
        <f t="array" ref="BE23">_xlfn.XLOOKUP(BE$1,'PY1 Data(H)'!$A$1:$CZ$1,_xlfn.XLOOKUP($A23,'PY1 Data(H)'!$A$1:$A$233,'PY1 Data(H)'!$A$1:$CZ$233))</f>
        <v>0</v>
      </c>
      <c r="BF23" s="173" cm="1">
        <f t="array" ref="BF23">_xlfn.XLOOKUP(BF$1,'PY1 Data(H)'!$A$1:$CZ$1,_xlfn.XLOOKUP($A23,'PY1 Data(H)'!$A$1:$A$233,'PY1 Data(H)'!$A$1:$CZ$233))</f>
        <v>0</v>
      </c>
      <c r="BG23" s="173" cm="1">
        <f t="array" ref="BG23">_xlfn.XLOOKUP(BG$1,'PY1 Data(H)'!$A$1:$CZ$1,_xlfn.XLOOKUP($A23,'PY1 Data(H)'!$A$1:$A$233,'PY1 Data(H)'!$A$1:$CZ$233))</f>
        <v>0</v>
      </c>
      <c r="BH23" s="173" cm="1">
        <f t="array" ref="BH23">_xlfn.XLOOKUP(BH$1,'PY1 Data(H)'!$A$1:$CZ$1,_xlfn.XLOOKUP($A23,'PY1 Data(H)'!$A$1:$A$233,'PY1 Data(H)'!$A$1:$CZ$233))</f>
        <v>0</v>
      </c>
      <c r="BI23" s="173" cm="1">
        <f t="array" ref="BI23">_xlfn.XLOOKUP(BI$1,'PY1 Data(H)'!$A$1:$CZ$1,_xlfn.XLOOKUP($A23,'PY1 Data(H)'!$A$1:$A$233,'PY1 Data(H)'!$A$1:$CZ$233))</f>
        <v>0</v>
      </c>
      <c r="BJ23" s="173" cm="1">
        <f t="array" ref="BJ23">_xlfn.XLOOKUP(BJ$1,'PY1 Data(H)'!$A$1:$CZ$1,_xlfn.XLOOKUP($A23,'PY1 Data(H)'!$A$1:$A$233,'PY1 Data(H)'!$A$1:$CZ$233))</f>
        <v>0</v>
      </c>
      <c r="BK23" s="173" cm="1">
        <f t="array" ref="BK23">_xlfn.XLOOKUP(BK$1,'PY1 Data(H)'!$A$1:$CZ$1,_xlfn.XLOOKUP($A23,'PY1 Data(H)'!$A$1:$A$233,'PY1 Data(H)'!$A$1:$CZ$233))</f>
        <v>0</v>
      </c>
      <c r="BL23" s="173" cm="1">
        <f t="array" ref="BL23">_xlfn.XLOOKUP(BL$1,'PY1 Data(H)'!$A$1:$CZ$1,_xlfn.XLOOKUP($A23,'PY1 Data(H)'!$A$1:$A$233,'PY1 Data(H)'!$A$1:$CZ$233))</f>
        <v>0</v>
      </c>
      <c r="BM23" s="173" cm="1">
        <f t="array" ref="BM23">_xlfn.XLOOKUP(BM$1,'PY1 Data(H)'!$A$1:$CZ$1,_xlfn.XLOOKUP($A23,'PY1 Data(H)'!$A$1:$A$233,'PY1 Data(H)'!$A$1:$CZ$233))</f>
        <v>0</v>
      </c>
      <c r="BN23" s="173" cm="1">
        <f t="array" ref="BN23">_xlfn.XLOOKUP(BN$1,'PY1 Data(H)'!$A$1:$CZ$1,_xlfn.XLOOKUP($A23,'PY1 Data(H)'!$A$1:$A$233,'PY1 Data(H)'!$A$1:$CZ$233))</f>
        <v>0</v>
      </c>
      <c r="BO23" s="173" cm="1">
        <f t="array" ref="BO23">_xlfn.XLOOKUP(BO$1,'PY1 Data(H)'!$A$1:$CZ$1,_xlfn.XLOOKUP($A23,'PY1 Data(H)'!$A$1:$A$233,'PY1 Data(H)'!$A$1:$CZ$233))</f>
        <v>0</v>
      </c>
      <c r="BP23" s="173" cm="1">
        <f t="array" ref="BP23">_xlfn.XLOOKUP(BP$1,'PY1 Data(H)'!$A$1:$CZ$1,_xlfn.XLOOKUP($A23,'PY1 Data(H)'!$A$1:$A$233,'PY1 Data(H)'!$A$1:$CZ$233))</f>
        <v>0</v>
      </c>
      <c r="BQ23" s="173" cm="1">
        <f t="array" ref="BQ23">_xlfn.XLOOKUP(BQ$1,'PY1 Data(H)'!$A$1:$CZ$1,_xlfn.XLOOKUP($A23,'PY1 Data(H)'!$A$1:$A$233,'PY1 Data(H)'!$A$1:$CZ$233))</f>
        <v>0</v>
      </c>
      <c r="BR23" s="173" cm="1">
        <f t="array" ref="BR23">_xlfn.XLOOKUP(BR$1,'PY1 Data(H)'!$A$1:$CZ$1,_xlfn.XLOOKUP($A23,'PY1 Data(H)'!$A$1:$A$233,'PY1 Data(H)'!$A$1:$CZ$233))</f>
        <v>0</v>
      </c>
      <c r="BS23" s="173" cm="1">
        <f t="array" ref="BS23">_xlfn.XLOOKUP(BS$1,'PY1 Data(H)'!$A$1:$CZ$1,_xlfn.XLOOKUP($A23,'PY1 Data(H)'!$A$1:$A$233,'PY1 Data(H)'!$A$1:$CZ$233))</f>
        <v>0</v>
      </c>
      <c r="BT23" s="173" cm="1">
        <f t="array" ref="BT23">_xlfn.XLOOKUP(BT$1,'PY1 Data(H)'!$A$1:$CZ$1,_xlfn.XLOOKUP($A23,'PY1 Data(H)'!$A$1:$A$233,'PY1 Data(H)'!$A$1:$CZ$233))</f>
        <v>0</v>
      </c>
      <c r="BU23" s="173" cm="1">
        <f t="array" ref="BU23">_xlfn.XLOOKUP(BU$1,'PY1 Data(H)'!$A$1:$CZ$1,_xlfn.XLOOKUP($A23,'PY1 Data(H)'!$A$1:$A$233,'PY1 Data(H)'!$A$1:$CZ$233))</f>
        <v>0</v>
      </c>
      <c r="BV23" s="173" cm="1">
        <f t="array" ref="BV23">_xlfn.XLOOKUP(BV$1,'PY1 Data(H)'!$A$1:$CZ$1,_xlfn.XLOOKUP($A23,'PY1 Data(H)'!$A$1:$A$233,'PY1 Data(H)'!$A$1:$CZ$233))</f>
        <v>0</v>
      </c>
      <c r="BW23" s="173" cm="1">
        <f t="array" ref="BW23">_xlfn.XLOOKUP(BW$1,'PY1 Data(H)'!$A$1:$CZ$1,_xlfn.XLOOKUP($A23,'PY1 Data(H)'!$A$1:$A$233,'PY1 Data(H)'!$A$1:$CZ$233))</f>
        <v>0</v>
      </c>
      <c r="BX23" s="173" cm="1">
        <f t="array" ref="BX23">_xlfn.XLOOKUP(BX$1,'PY1 Data(H)'!$A$1:$CZ$1,_xlfn.XLOOKUP($A23,'PY1 Data(H)'!$A$1:$A$233,'PY1 Data(H)'!$A$1:$CZ$233))</f>
        <v>0</v>
      </c>
      <c r="BY23" s="173" cm="1">
        <f t="array" ref="BY23">_xlfn.XLOOKUP(BY$1,'PY1 Data(H)'!$A$1:$CZ$1,_xlfn.XLOOKUP($A23,'PY1 Data(H)'!$A$1:$A$233,'PY1 Data(H)'!$A$1:$CZ$233))</f>
        <v>0</v>
      </c>
      <c r="BZ23" s="173" cm="1">
        <f t="array" ref="BZ23">_xlfn.XLOOKUP(BZ$1,'PY1 Data(H)'!$A$1:$CZ$1,_xlfn.XLOOKUP($A23,'PY1 Data(H)'!$A$1:$A$233,'PY1 Data(H)'!$A$1:$CZ$233))</f>
        <v>0</v>
      </c>
      <c r="CA23" s="173" cm="1">
        <f t="array" ref="CA23">_xlfn.XLOOKUP(CA$1,'PY1 Data(H)'!$A$1:$CZ$1,_xlfn.XLOOKUP($A23,'PY1 Data(H)'!$A$1:$A$233,'PY1 Data(H)'!$A$1:$CZ$233))</f>
        <v>0</v>
      </c>
      <c r="CB23" s="173" cm="1">
        <f t="array" ref="CB23">_xlfn.XLOOKUP(CB$1,'PY1 Data(H)'!$A$1:$CZ$1,_xlfn.XLOOKUP($A23,'PY1 Data(H)'!$A$1:$A$233,'PY1 Data(H)'!$A$1:$CZ$233))</f>
        <v>0</v>
      </c>
      <c r="CC23" s="173" cm="1">
        <f t="array" ref="CC23">_xlfn.XLOOKUP(CC$1,'PY1 Data(H)'!$A$1:$CZ$1,_xlfn.XLOOKUP($A23,'PY1 Data(H)'!$A$1:$A$233,'PY1 Data(H)'!$A$1:$CZ$233))</f>
        <v>0</v>
      </c>
      <c r="CD23" s="173" cm="1">
        <f t="array" ref="CD23">_xlfn.XLOOKUP(CD$1,'PY1 Data(H)'!$A$1:$CZ$1,_xlfn.XLOOKUP($A23,'PY1 Data(H)'!$A$1:$A$233,'PY1 Data(H)'!$A$1:$CZ$233))</f>
        <v>0</v>
      </c>
      <c r="CE23" s="173" cm="1">
        <f t="array" ref="CE23">_xlfn.XLOOKUP(CE$1,'PY1 Data(H)'!$A$1:$CZ$1,_xlfn.XLOOKUP($A23,'PY1 Data(H)'!$A$1:$A$233,'PY1 Data(H)'!$A$1:$CZ$233))</f>
        <v>0</v>
      </c>
      <c r="CF23" s="173" cm="1">
        <f t="array" ref="CF23">_xlfn.XLOOKUP(CF$1,'PY1 Data(H)'!$A$1:$CZ$1,_xlfn.XLOOKUP($A23,'PY1 Data(H)'!$A$1:$A$233,'PY1 Data(H)'!$A$1:$CZ$233))</f>
        <v>0</v>
      </c>
      <c r="CG23" s="173" cm="1">
        <f t="array" ref="CG23">_xlfn.XLOOKUP(CG$1,'PY1 Data(H)'!$A$1:$CZ$1,_xlfn.XLOOKUP($A23,'PY1 Data(H)'!$A$1:$A$233,'PY1 Data(H)'!$A$1:$CZ$233))</f>
        <v>0</v>
      </c>
      <c r="CH23" s="173" cm="1">
        <f t="array" ref="CH23">_xlfn.XLOOKUP(CH$1,'PY1 Data(H)'!$A$1:$CZ$1,_xlfn.XLOOKUP($A23,'PY1 Data(H)'!$A$1:$A$233,'PY1 Data(H)'!$A$1:$CZ$233))</f>
        <v>0</v>
      </c>
      <c r="CI23" s="173" cm="1">
        <f t="array" ref="CI23">_xlfn.XLOOKUP(CI$1,'PY1 Data(H)'!$A$1:$CZ$1,_xlfn.XLOOKUP($A23,'PY1 Data(H)'!$A$1:$A$233,'PY1 Data(H)'!$A$1:$CZ$233))</f>
        <v>0</v>
      </c>
      <c r="CJ23" s="173" cm="1">
        <f t="array" ref="CJ23">_xlfn.XLOOKUP(CJ$1,'PY1 Data(H)'!$A$1:$CZ$1,_xlfn.XLOOKUP($A23,'PY1 Data(H)'!$A$1:$A$233,'PY1 Data(H)'!$A$1:$CZ$233))</f>
        <v>0</v>
      </c>
      <c r="CK23" s="173" cm="1">
        <f t="array" ref="CK23">_xlfn.XLOOKUP(CK$1,'PY1 Data(H)'!$A$1:$CZ$1,_xlfn.XLOOKUP($A23,'PY1 Data(H)'!$A$1:$A$233,'PY1 Data(H)'!$A$1:$CZ$233))</f>
        <v>0</v>
      </c>
      <c r="CL23" s="173" cm="1">
        <f t="array" ref="CL23">_xlfn.XLOOKUP(CL$1,'PY1 Data(H)'!$A$1:$CZ$1,_xlfn.XLOOKUP($A23,'PY1 Data(H)'!$A$1:$A$233,'PY1 Data(H)'!$A$1:$CZ$233))</f>
        <v>0</v>
      </c>
      <c r="CM23" s="173" cm="1">
        <f t="array" ref="CM23">_xlfn.XLOOKUP(CM$1,'PY1 Data(H)'!$A$1:$CZ$1,_xlfn.XLOOKUP($A23,'PY1 Data(H)'!$A$1:$A$233,'PY1 Data(H)'!$A$1:$CZ$233))</f>
        <v>0</v>
      </c>
      <c r="CN23" s="173" cm="1">
        <f t="array" ref="CN23">_xlfn.XLOOKUP(CN$1,'PY1 Data(H)'!$A$1:$CZ$1,_xlfn.XLOOKUP($A23,'PY1 Data(H)'!$A$1:$A$233,'PY1 Data(H)'!$A$1:$CZ$233))</f>
        <v>0</v>
      </c>
      <c r="CO23" s="173" cm="1">
        <f t="array" ref="CO23">_xlfn.XLOOKUP(CO$1,'PY1 Data(H)'!$A$1:$CZ$1,_xlfn.XLOOKUP($A23,'PY1 Data(H)'!$A$1:$A$233,'PY1 Data(H)'!$A$1:$CZ$233))</f>
        <v>0</v>
      </c>
      <c r="CP23" s="173" cm="1">
        <f t="array" ref="CP23">_xlfn.XLOOKUP(CP$1,'PY1 Data(H)'!$A$1:$CZ$1,_xlfn.XLOOKUP($A23,'PY1 Data(H)'!$A$1:$A$233,'PY1 Data(H)'!$A$1:$CZ$233))</f>
        <v>0</v>
      </c>
      <c r="CQ23" s="173" cm="1">
        <f t="array" ref="CQ23">_xlfn.XLOOKUP(CQ$1,'PY1 Data(H)'!$A$1:$CZ$1,_xlfn.XLOOKUP($A23,'PY1 Data(H)'!$A$1:$A$233,'PY1 Data(H)'!$A$1:$CZ$233))</f>
        <v>0</v>
      </c>
      <c r="CR23" s="173" cm="1">
        <f t="array" ref="CR23">_xlfn.XLOOKUP(CR$1,'PY1 Data(H)'!$A$1:$CZ$1,_xlfn.XLOOKUP($A23,'PY1 Data(H)'!$A$1:$A$233,'PY1 Data(H)'!$A$1:$CZ$233))</f>
        <v>0</v>
      </c>
      <c r="CS23" s="173" cm="1">
        <f t="array" ref="CS23">_xlfn.XLOOKUP(CS$1,'PY1 Data(H)'!$A$1:$CZ$1,_xlfn.XLOOKUP($A23,'PY1 Data(H)'!$A$1:$A$233,'PY1 Data(H)'!$A$1:$CZ$233))</f>
        <v>0</v>
      </c>
      <c r="CT23" s="173" cm="1">
        <f t="array" ref="CT23">_xlfn.XLOOKUP(CT$1,'PY1 Data(H)'!$A$1:$CZ$1,_xlfn.XLOOKUP($A23,'PY1 Data(H)'!$A$1:$A$233,'PY1 Data(H)'!$A$1:$CZ$233))</f>
        <v>0</v>
      </c>
      <c r="CU23" s="173" cm="1">
        <f t="array" ref="CU23">_xlfn.XLOOKUP(CU$1,'PY1 Data(H)'!$A$1:$CZ$1,_xlfn.XLOOKUP($A23,'PY1 Data(H)'!$A$1:$A$233,'PY1 Data(H)'!$A$1:$CZ$233))</f>
        <v>0</v>
      </c>
      <c r="CV23" s="173" cm="1">
        <f t="array" ref="CV23">_xlfn.XLOOKUP(CV$1,'PY1 Data(H)'!$A$1:$CZ$1,_xlfn.XLOOKUP($A23,'PY1 Data(H)'!$A$1:$A$233,'PY1 Data(H)'!$A$1:$CZ$233))</f>
        <v>0</v>
      </c>
      <c r="CW23" s="173" cm="1">
        <f t="array" ref="CW23">_xlfn.XLOOKUP(CW$1,'PY1 Data(H)'!$A$1:$CZ$1,_xlfn.XLOOKUP($A23,'PY1 Data(H)'!$A$1:$A$233,'PY1 Data(H)'!$A$1:$CZ$233))</f>
        <v>0</v>
      </c>
      <c r="CX23" s="173" cm="1">
        <f t="array" ref="CX23">_xlfn.XLOOKUP(CX$1,'PY1 Data(H)'!$A$1:$CZ$1,_xlfn.XLOOKUP($A23,'PY1 Data(H)'!$A$1:$A$233,'PY1 Data(H)'!$A$1:$CZ$233))</f>
        <v>0</v>
      </c>
      <c r="CY23" s="173" cm="1">
        <f t="array" ref="CY23">_xlfn.XLOOKUP(CY$1,'PY1 Data(H)'!$A$1:$CZ$1,_xlfn.XLOOKUP($A23,'PY1 Data(H)'!$A$1:$A$233,'PY1 Data(H)'!$A$1:$CZ$233))</f>
        <v>0</v>
      </c>
    </row>
    <row r="24" spans="1:103" x14ac:dyDescent="0.3">
      <c r="A24">
        <v>344</v>
      </c>
      <c r="D24" s="173" cm="1">
        <f t="array" ref="D24">_xlfn.XLOOKUP(D$1,'PY1 Data(H)'!$A$1:$CZ$1,_xlfn.XLOOKUP($A24,'PY1 Data(H)'!$A$1:$A$233,'PY1 Data(H)'!$A$1:$CZ$233))</f>
        <v>6716077</v>
      </c>
      <c r="E24" s="173" cm="1">
        <f t="array" ref="E24">_xlfn.XLOOKUP(E$1,'PY1 Data(H)'!$A$1:$CZ$1,_xlfn.XLOOKUP($A24,'PY1 Data(H)'!$A$1:$A$233,'PY1 Data(H)'!$A$1:$CZ$233))</f>
        <v>33413</v>
      </c>
      <c r="F24" s="173" cm="1">
        <f t="array" ref="F24">_xlfn.XLOOKUP(F$1,'PY1 Data(H)'!$A$1:$CZ$1,_xlfn.XLOOKUP($A24,'PY1 Data(H)'!$A$1:$A$233,'PY1 Data(H)'!$A$1:$CZ$233))</f>
        <v>69667</v>
      </c>
      <c r="G24" s="173" cm="1">
        <f t="array" ref="G24">_xlfn.XLOOKUP(G$1,'PY1 Data(H)'!$A$1:$CZ$1,_xlfn.XLOOKUP($A24,'PY1 Data(H)'!$A$1:$A$233,'PY1 Data(H)'!$A$1:$CZ$233))</f>
        <v>0</v>
      </c>
      <c r="H24" s="173" cm="1">
        <f t="array" ref="H24">_xlfn.XLOOKUP(H$1,'PY1 Data(H)'!$A$1:$CZ$1,_xlfn.XLOOKUP($A24,'PY1 Data(H)'!$A$1:$A$233,'PY1 Data(H)'!$A$1:$CZ$233))</f>
        <v>342819</v>
      </c>
      <c r="I24" s="173" cm="1">
        <f t="array" ref="I24">_xlfn.XLOOKUP(I$1,'PY1 Data(H)'!$A$1:$CZ$1,_xlfn.XLOOKUP($A24,'PY1 Data(H)'!$A$1:$A$233,'PY1 Data(H)'!$A$1:$CZ$233))</f>
        <v>92363</v>
      </c>
      <c r="J24" s="173" cm="1">
        <f t="array" ref="J24">_xlfn.XLOOKUP(J$1,'PY1 Data(H)'!$A$1:$CZ$1,_xlfn.XLOOKUP($A24,'PY1 Data(H)'!$A$1:$A$233,'PY1 Data(H)'!$A$1:$CZ$233))</f>
        <v>282579</v>
      </c>
      <c r="K24" s="173" cm="1">
        <f t="array" ref="K24">_xlfn.XLOOKUP(K$1,'PY1 Data(H)'!$A$1:$CZ$1,_xlfn.XLOOKUP($A24,'PY1 Data(H)'!$A$1:$A$233,'PY1 Data(H)'!$A$1:$CZ$233))</f>
        <v>884711</v>
      </c>
      <c r="L24" s="173" cm="1">
        <f t="array" ref="L24">_xlfn.XLOOKUP(L$1,'PY1 Data(H)'!$A$1:$CZ$1,_xlfn.XLOOKUP($A24,'PY1 Data(H)'!$A$1:$A$233,'PY1 Data(H)'!$A$1:$CZ$233))</f>
        <v>733584</v>
      </c>
      <c r="M24" s="173" cm="1">
        <f t="array" ref="M24">_xlfn.XLOOKUP(M$1,'PY1 Data(H)'!$A$1:$CZ$1,_xlfn.XLOOKUP($A24,'PY1 Data(H)'!$A$1:$A$233,'PY1 Data(H)'!$A$1:$CZ$233))</f>
        <v>4006029</v>
      </c>
      <c r="N24" s="173" cm="1">
        <f t="array" ref="N24">_xlfn.XLOOKUP(N$1,'PY1 Data(H)'!$A$1:$CZ$1,_xlfn.XLOOKUP($A24,'PY1 Data(H)'!$A$1:$A$233,'PY1 Data(H)'!$A$1:$CZ$233))</f>
        <v>12316370</v>
      </c>
      <c r="O24" s="173" cm="1">
        <f t="array" ref="O24">_xlfn.XLOOKUP(O$1,'PY1 Data(H)'!$A$1:$CZ$1,_xlfn.XLOOKUP($A24,'PY1 Data(H)'!$A$1:$A$233,'PY1 Data(H)'!$A$1:$CZ$233))</f>
        <v>1802559</v>
      </c>
      <c r="P24" s="173" cm="1">
        <f t="array" ref="P24">_xlfn.XLOOKUP(P$1,'PY1 Data(H)'!$A$1:$CZ$1,_xlfn.XLOOKUP($A24,'PY1 Data(H)'!$A$1:$A$233,'PY1 Data(H)'!$A$1:$CZ$233))</f>
        <v>12271921</v>
      </c>
      <c r="Q24" s="173" cm="1">
        <f t="array" ref="Q24">_xlfn.XLOOKUP(Q$1,'PY1 Data(H)'!$A$1:$CZ$1,_xlfn.XLOOKUP($A24,'PY1 Data(H)'!$A$1:$A$233,'PY1 Data(H)'!$A$1:$CZ$233))</f>
        <v>593189</v>
      </c>
      <c r="R24" s="173" cm="1">
        <f t="array" ref="R24">_xlfn.XLOOKUP(R$1,'PY1 Data(H)'!$A$1:$CZ$1,_xlfn.XLOOKUP($A24,'PY1 Data(H)'!$A$1:$A$233,'PY1 Data(H)'!$A$1:$CZ$233))</f>
        <v>83249</v>
      </c>
      <c r="S24" s="173" cm="1">
        <f t="array" ref="S24">_xlfn.XLOOKUP(S$1,'PY1 Data(H)'!$A$1:$CZ$1,_xlfn.XLOOKUP($A24,'PY1 Data(H)'!$A$1:$A$233,'PY1 Data(H)'!$A$1:$CZ$233))</f>
        <v>649124</v>
      </c>
      <c r="T24" s="173" cm="1">
        <f t="array" ref="T24">_xlfn.XLOOKUP(T$1,'PY1 Data(H)'!$A$1:$CZ$1,_xlfn.XLOOKUP($A24,'PY1 Data(H)'!$A$1:$A$233,'PY1 Data(H)'!$A$1:$CZ$233))</f>
        <v>0</v>
      </c>
      <c r="U24" s="173" cm="1">
        <f t="array" ref="U24">_xlfn.XLOOKUP(U$1,'PY1 Data(H)'!$A$1:$CZ$1,_xlfn.XLOOKUP($A24,'PY1 Data(H)'!$A$1:$A$233,'PY1 Data(H)'!$A$1:$CZ$233))</f>
        <v>2562883</v>
      </c>
      <c r="V24" s="173" cm="1">
        <f t="array" ref="V24">_xlfn.XLOOKUP(V$1,'PY1 Data(H)'!$A$1:$CZ$1,_xlfn.XLOOKUP($A24,'PY1 Data(H)'!$A$1:$A$233,'PY1 Data(H)'!$A$1:$CZ$233))</f>
        <v>9093556</v>
      </c>
      <c r="W24" s="173" cm="1">
        <f t="array" ref="W24">_xlfn.XLOOKUP(W$1,'PY1 Data(H)'!$A$1:$CZ$1,_xlfn.XLOOKUP($A24,'PY1 Data(H)'!$A$1:$A$233,'PY1 Data(H)'!$A$1:$CZ$233))</f>
        <v>0</v>
      </c>
      <c r="X24" s="173" cm="1">
        <f t="array" ref="X24">_xlfn.XLOOKUP(X$1,'PY1 Data(H)'!$A$1:$CZ$1,_xlfn.XLOOKUP($A24,'PY1 Data(H)'!$A$1:$A$233,'PY1 Data(H)'!$A$1:$CZ$233))</f>
        <v>107109</v>
      </c>
      <c r="Y24" s="173" cm="1">
        <f t="array" ref="Y24">_xlfn.XLOOKUP(Y$1,'PY1 Data(H)'!$A$1:$CZ$1,_xlfn.XLOOKUP($A24,'PY1 Data(H)'!$A$1:$A$233,'PY1 Data(H)'!$A$1:$CZ$233))</f>
        <v>224301</v>
      </c>
      <c r="Z24" s="173" cm="1">
        <f t="array" ref="Z24">_xlfn.XLOOKUP(Z$1,'PY1 Data(H)'!$A$1:$CZ$1,_xlfn.XLOOKUP($A24,'PY1 Data(H)'!$A$1:$A$233,'PY1 Data(H)'!$A$1:$CZ$233))</f>
        <v>1319872</v>
      </c>
      <c r="AA24" s="173" cm="1">
        <f t="array" ref="AA24">_xlfn.XLOOKUP(AA$1,'PY1 Data(H)'!$A$1:$CZ$1,_xlfn.XLOOKUP($A24,'PY1 Data(H)'!$A$1:$A$233,'PY1 Data(H)'!$A$1:$CZ$233))</f>
        <v>0</v>
      </c>
      <c r="AB24" s="173" cm="1">
        <f t="array" ref="AB24">_xlfn.XLOOKUP(AB$1,'PY1 Data(H)'!$A$1:$CZ$1,_xlfn.XLOOKUP($A24,'PY1 Data(H)'!$A$1:$A$233,'PY1 Data(H)'!$A$1:$CZ$233))</f>
        <v>1119654</v>
      </c>
      <c r="AC24" s="173" cm="1">
        <f t="array" ref="AC24">_xlfn.XLOOKUP(AC$1,'PY1 Data(H)'!$A$1:$CZ$1,_xlfn.XLOOKUP($A24,'PY1 Data(H)'!$A$1:$A$233,'PY1 Data(H)'!$A$1:$CZ$233))</f>
        <v>2380021</v>
      </c>
      <c r="AD24" s="173" cm="1">
        <f t="array" ref="AD24">_xlfn.XLOOKUP(AD$1,'PY1 Data(H)'!$A$1:$CZ$1,_xlfn.XLOOKUP($A24,'PY1 Data(H)'!$A$1:$A$233,'PY1 Data(H)'!$A$1:$CZ$233))</f>
        <v>478838</v>
      </c>
      <c r="AE24" s="173" cm="1">
        <f t="array" ref="AE24">_xlfn.XLOOKUP(AE$1,'PY1 Data(H)'!$A$1:$CZ$1,_xlfn.XLOOKUP($A24,'PY1 Data(H)'!$A$1:$A$233,'PY1 Data(H)'!$A$1:$CZ$233))</f>
        <v>2654743</v>
      </c>
      <c r="AF24" s="173" cm="1">
        <f t="array" ref="AF24">_xlfn.XLOOKUP(AF$1,'PY1 Data(H)'!$A$1:$CZ$1,_xlfn.XLOOKUP($A24,'PY1 Data(H)'!$A$1:$A$233,'PY1 Data(H)'!$A$1:$CZ$233))</f>
        <v>3613216</v>
      </c>
      <c r="AG24" s="173" cm="1">
        <f t="array" ref="AG24">_xlfn.XLOOKUP(AG$1,'PY1 Data(H)'!$A$1:$CZ$1,_xlfn.XLOOKUP($A24,'PY1 Data(H)'!$A$1:$A$233,'PY1 Data(H)'!$A$1:$CZ$233))</f>
        <v>1903283</v>
      </c>
      <c r="AH24" s="173" cm="1">
        <f t="array" ref="AH24">_xlfn.XLOOKUP(AH$1,'PY1 Data(H)'!$A$1:$CZ$1,_xlfn.XLOOKUP($A24,'PY1 Data(H)'!$A$1:$A$233,'PY1 Data(H)'!$A$1:$CZ$233))</f>
        <v>2340513</v>
      </c>
      <c r="AI24" s="173" cm="1">
        <f t="array" ref="AI24">_xlfn.XLOOKUP(AI$1,'PY1 Data(H)'!$A$1:$CZ$1,_xlfn.XLOOKUP($A24,'PY1 Data(H)'!$A$1:$A$233,'PY1 Data(H)'!$A$1:$CZ$233))</f>
        <v>14794595</v>
      </c>
      <c r="AJ24" s="173" cm="1">
        <f t="array" ref="AJ24">_xlfn.XLOOKUP(AJ$1,'PY1 Data(H)'!$A$1:$CZ$1,_xlfn.XLOOKUP($A24,'PY1 Data(H)'!$A$1:$A$233,'PY1 Data(H)'!$A$1:$CZ$233))</f>
        <v>842985</v>
      </c>
      <c r="AK24" s="173" cm="1">
        <f t="array" ref="AK24">_xlfn.XLOOKUP(AK$1,'PY1 Data(H)'!$A$1:$CZ$1,_xlfn.XLOOKUP($A24,'PY1 Data(H)'!$A$1:$A$233,'PY1 Data(H)'!$A$1:$CZ$233))</f>
        <v>17652260</v>
      </c>
      <c r="AL24" s="173" cm="1">
        <f t="array" ref="AL24">_xlfn.XLOOKUP(AL$1,'PY1 Data(H)'!$A$1:$CZ$1,_xlfn.XLOOKUP($A24,'PY1 Data(H)'!$A$1:$A$233,'PY1 Data(H)'!$A$1:$CZ$233))</f>
        <v>1370521</v>
      </c>
      <c r="AM24" s="173" cm="1">
        <f t="array" ref="AM24">_xlfn.XLOOKUP(AM$1,'PY1 Data(H)'!$A$1:$CZ$1,_xlfn.XLOOKUP($A24,'PY1 Data(H)'!$A$1:$A$233,'PY1 Data(H)'!$A$1:$CZ$233))</f>
        <v>6978209</v>
      </c>
      <c r="AN24" s="173" cm="1">
        <f t="array" ref="AN24">_xlfn.XLOOKUP(AN$1,'PY1 Data(H)'!$A$1:$CZ$1,_xlfn.XLOOKUP($A24,'PY1 Data(H)'!$A$1:$A$233,'PY1 Data(H)'!$A$1:$CZ$233))</f>
        <v>298772</v>
      </c>
      <c r="AO24" s="173" cm="1">
        <f t="array" ref="AO24">_xlfn.XLOOKUP(AO$1,'PY1 Data(H)'!$A$1:$CZ$1,_xlfn.XLOOKUP($A24,'PY1 Data(H)'!$A$1:$A$233,'PY1 Data(H)'!$A$1:$CZ$233))</f>
        <v>108657</v>
      </c>
      <c r="AP24" s="173" cm="1">
        <f t="array" ref="AP24">_xlfn.XLOOKUP(AP$1,'PY1 Data(H)'!$A$1:$CZ$1,_xlfn.XLOOKUP($A24,'PY1 Data(H)'!$A$1:$A$233,'PY1 Data(H)'!$A$1:$CZ$233))</f>
        <v>3082417</v>
      </c>
      <c r="AQ24" s="173" cm="1">
        <f t="array" ref="AQ24">_xlfn.XLOOKUP(AQ$1,'PY1 Data(H)'!$A$1:$CZ$1,_xlfn.XLOOKUP($A24,'PY1 Data(H)'!$A$1:$A$233,'PY1 Data(H)'!$A$1:$CZ$233))</f>
        <v>805692</v>
      </c>
      <c r="AR24" s="173" cm="1">
        <f t="array" ref="AR24">_xlfn.XLOOKUP(AR$1,'PY1 Data(H)'!$A$1:$CZ$1,_xlfn.XLOOKUP($A24,'PY1 Data(H)'!$A$1:$A$233,'PY1 Data(H)'!$A$1:$CZ$233))</f>
        <v>20551974</v>
      </c>
      <c r="AS24" s="173" cm="1">
        <f t="array" ref="AS24">_xlfn.XLOOKUP(AS$1,'PY1 Data(H)'!$A$1:$CZ$1,_xlfn.XLOOKUP($A24,'PY1 Data(H)'!$A$1:$A$233,'PY1 Data(H)'!$A$1:$CZ$233))</f>
        <v>566697</v>
      </c>
      <c r="AT24" s="173" cm="1">
        <f t="array" ref="AT24">_xlfn.XLOOKUP(AT$1,'PY1 Data(H)'!$A$1:$CZ$1,_xlfn.XLOOKUP($A24,'PY1 Data(H)'!$A$1:$A$233,'PY1 Data(H)'!$A$1:$CZ$233))</f>
        <v>8454218</v>
      </c>
      <c r="AU24" s="173" cm="1">
        <f t="array" ref="AU24">_xlfn.XLOOKUP(AU$1,'PY1 Data(H)'!$A$1:$CZ$1,_xlfn.XLOOKUP($A24,'PY1 Data(H)'!$A$1:$A$233,'PY1 Data(H)'!$A$1:$CZ$233))</f>
        <v>913286</v>
      </c>
      <c r="AV24" s="173" cm="1">
        <f t="array" ref="AV24">_xlfn.XLOOKUP(AV$1,'PY1 Data(H)'!$A$1:$CZ$1,_xlfn.XLOOKUP($A24,'PY1 Data(H)'!$A$1:$A$233,'PY1 Data(H)'!$A$1:$CZ$233))</f>
        <v>5358185</v>
      </c>
      <c r="AW24" s="173" cm="1">
        <f t="array" ref="AW24">_xlfn.XLOOKUP(AW$1,'PY1 Data(H)'!$A$1:$CZ$1,_xlfn.XLOOKUP($A24,'PY1 Data(H)'!$A$1:$A$233,'PY1 Data(H)'!$A$1:$CZ$233))</f>
        <v>0</v>
      </c>
      <c r="AX24" s="173" cm="1">
        <f t="array" ref="AX24">_xlfn.XLOOKUP(AX$1,'PY1 Data(H)'!$A$1:$CZ$1,_xlfn.XLOOKUP($A24,'PY1 Data(H)'!$A$1:$A$233,'PY1 Data(H)'!$A$1:$CZ$233))</f>
        <v>1306931</v>
      </c>
      <c r="AY24" s="173" cm="1">
        <f t="array" ref="AY24">_xlfn.XLOOKUP(AY$1,'PY1 Data(H)'!$A$1:$CZ$1,_xlfn.XLOOKUP($A24,'PY1 Data(H)'!$A$1:$A$233,'PY1 Data(H)'!$A$1:$CZ$233))</f>
        <v>116111</v>
      </c>
      <c r="AZ24" s="173" cm="1">
        <f t="array" ref="AZ24">_xlfn.XLOOKUP(AZ$1,'PY1 Data(H)'!$A$1:$CZ$1,_xlfn.XLOOKUP($A24,'PY1 Data(H)'!$A$1:$A$233,'PY1 Data(H)'!$A$1:$CZ$233))</f>
        <v>5876932</v>
      </c>
      <c r="BA24" s="173" cm="1">
        <f t="array" ref="BA24">_xlfn.XLOOKUP(BA$1,'PY1 Data(H)'!$A$1:$CZ$1,_xlfn.XLOOKUP($A24,'PY1 Data(H)'!$A$1:$A$233,'PY1 Data(H)'!$A$1:$CZ$233))</f>
        <v>600683</v>
      </c>
      <c r="BB24" s="173" cm="1">
        <f t="array" ref="BB24">_xlfn.XLOOKUP(BB$1,'PY1 Data(H)'!$A$1:$CZ$1,_xlfn.XLOOKUP($A24,'PY1 Data(H)'!$A$1:$A$233,'PY1 Data(H)'!$A$1:$CZ$233))</f>
        <v>9081858</v>
      </c>
      <c r="BC24" s="173" cm="1">
        <f t="array" ref="BC24">_xlfn.XLOOKUP(BC$1,'PY1 Data(H)'!$A$1:$CZ$1,_xlfn.XLOOKUP($A24,'PY1 Data(H)'!$A$1:$A$233,'PY1 Data(H)'!$A$1:$CZ$233))</f>
        <v>176905</v>
      </c>
      <c r="BD24" s="173" cm="1">
        <f t="array" ref="BD24">_xlfn.XLOOKUP(BD$1,'PY1 Data(H)'!$A$1:$CZ$1,_xlfn.XLOOKUP($A24,'PY1 Data(H)'!$A$1:$A$233,'PY1 Data(H)'!$A$1:$CZ$233))</f>
        <v>2549037</v>
      </c>
      <c r="BE24" s="173" cm="1">
        <f t="array" ref="BE24">_xlfn.XLOOKUP(BE$1,'PY1 Data(H)'!$A$1:$CZ$1,_xlfn.XLOOKUP($A24,'PY1 Data(H)'!$A$1:$A$233,'PY1 Data(H)'!$A$1:$CZ$233))</f>
        <v>1324849</v>
      </c>
      <c r="BF24" s="173" cm="1">
        <f t="array" ref="BF24">_xlfn.XLOOKUP(BF$1,'PY1 Data(H)'!$A$1:$CZ$1,_xlfn.XLOOKUP($A24,'PY1 Data(H)'!$A$1:$A$233,'PY1 Data(H)'!$A$1:$CZ$233))</f>
        <v>2532813</v>
      </c>
      <c r="BG24" s="173" cm="1">
        <f t="array" ref="BG24">_xlfn.XLOOKUP(BG$1,'PY1 Data(H)'!$A$1:$CZ$1,_xlfn.XLOOKUP($A24,'PY1 Data(H)'!$A$1:$A$233,'PY1 Data(H)'!$A$1:$CZ$233))</f>
        <v>823020</v>
      </c>
      <c r="BH24" s="173" cm="1">
        <f t="array" ref="BH24">_xlfn.XLOOKUP(BH$1,'PY1 Data(H)'!$A$1:$CZ$1,_xlfn.XLOOKUP($A24,'PY1 Data(H)'!$A$1:$A$233,'PY1 Data(H)'!$A$1:$CZ$233))</f>
        <v>300920</v>
      </c>
      <c r="BI24" s="173" cm="1">
        <f t="array" ref="BI24">_xlfn.XLOOKUP(BI$1,'PY1 Data(H)'!$A$1:$CZ$1,_xlfn.XLOOKUP($A24,'PY1 Data(H)'!$A$1:$A$233,'PY1 Data(H)'!$A$1:$CZ$233))</f>
        <v>763593</v>
      </c>
      <c r="BJ24" s="173" cm="1">
        <f t="array" ref="BJ24">_xlfn.XLOOKUP(BJ$1,'PY1 Data(H)'!$A$1:$CZ$1,_xlfn.XLOOKUP($A24,'PY1 Data(H)'!$A$1:$A$233,'PY1 Data(H)'!$A$1:$CZ$233))</f>
        <v>677808</v>
      </c>
      <c r="BK24" s="173" cm="1">
        <f t="array" ref="BK24">_xlfn.XLOOKUP(BK$1,'PY1 Data(H)'!$A$1:$CZ$1,_xlfn.XLOOKUP($A24,'PY1 Data(H)'!$A$1:$A$233,'PY1 Data(H)'!$A$1:$CZ$233))</f>
        <v>61532273</v>
      </c>
      <c r="BL24" s="173" cm="1">
        <f t="array" ref="BL24">_xlfn.XLOOKUP(BL$1,'PY1 Data(H)'!$A$1:$CZ$1,_xlfn.XLOOKUP($A24,'PY1 Data(H)'!$A$1:$A$233,'PY1 Data(H)'!$A$1:$CZ$233))</f>
        <v>1582</v>
      </c>
      <c r="BM24" s="173" cm="1">
        <f t="array" ref="BM24">_xlfn.XLOOKUP(BM$1,'PY1 Data(H)'!$A$1:$CZ$1,_xlfn.XLOOKUP($A24,'PY1 Data(H)'!$A$1:$A$233,'PY1 Data(H)'!$A$1:$CZ$233))</f>
        <v>1628628</v>
      </c>
      <c r="BN24" s="173" cm="1">
        <f t="array" ref="BN24">_xlfn.XLOOKUP(BN$1,'PY1 Data(H)'!$A$1:$CZ$1,_xlfn.XLOOKUP($A24,'PY1 Data(H)'!$A$1:$A$233,'PY1 Data(H)'!$A$1:$CZ$233))</f>
        <v>7206248</v>
      </c>
      <c r="BO24" s="173" cm="1">
        <f t="array" ref="BO24">_xlfn.XLOOKUP(BO$1,'PY1 Data(H)'!$A$1:$CZ$1,_xlfn.XLOOKUP($A24,'PY1 Data(H)'!$A$1:$A$233,'PY1 Data(H)'!$A$1:$CZ$233))</f>
        <v>1455952</v>
      </c>
      <c r="BP24" s="173" cm="1">
        <f t="array" ref="BP24">_xlfn.XLOOKUP(BP$1,'PY1 Data(H)'!$A$1:$CZ$1,_xlfn.XLOOKUP($A24,'PY1 Data(H)'!$A$1:$A$233,'PY1 Data(H)'!$A$1:$CZ$233))</f>
        <v>8689824</v>
      </c>
      <c r="BQ24" s="173" cm="1">
        <f t="array" ref="BQ24">_xlfn.XLOOKUP(BQ$1,'PY1 Data(H)'!$A$1:$CZ$1,_xlfn.XLOOKUP($A24,'PY1 Data(H)'!$A$1:$A$233,'PY1 Data(H)'!$A$1:$CZ$233))</f>
        <v>0</v>
      </c>
      <c r="BR24" s="173" cm="1">
        <f t="array" ref="BR24">_xlfn.XLOOKUP(BR$1,'PY1 Data(H)'!$A$1:$CZ$1,_xlfn.XLOOKUP($A24,'PY1 Data(H)'!$A$1:$A$233,'PY1 Data(H)'!$A$1:$CZ$233))</f>
        <v>7677130</v>
      </c>
      <c r="BS24" s="173" cm="1">
        <f t="array" ref="BS24">_xlfn.XLOOKUP(BS$1,'PY1 Data(H)'!$A$1:$CZ$1,_xlfn.XLOOKUP($A24,'PY1 Data(H)'!$A$1:$A$233,'PY1 Data(H)'!$A$1:$CZ$233))</f>
        <v>9301115</v>
      </c>
      <c r="BT24" s="173" cm="1">
        <f t="array" ref="BT24">_xlfn.XLOOKUP(BT$1,'PY1 Data(H)'!$A$1:$CZ$1,_xlfn.XLOOKUP($A24,'PY1 Data(H)'!$A$1:$A$233,'PY1 Data(H)'!$A$1:$CZ$233))</f>
        <v>305634</v>
      </c>
      <c r="BU24" s="173" cm="1">
        <f t="array" ref="BU24">_xlfn.XLOOKUP(BU$1,'PY1 Data(H)'!$A$1:$CZ$1,_xlfn.XLOOKUP($A24,'PY1 Data(H)'!$A$1:$A$233,'PY1 Data(H)'!$A$1:$CZ$233))</f>
        <v>819125</v>
      </c>
      <c r="BV24" s="173" cm="1">
        <f t="array" ref="BV24">_xlfn.XLOOKUP(BV$1,'PY1 Data(H)'!$A$1:$CZ$1,_xlfn.XLOOKUP($A24,'PY1 Data(H)'!$A$1:$A$233,'PY1 Data(H)'!$A$1:$CZ$233))</f>
        <v>2424019</v>
      </c>
      <c r="BW24" s="173" cm="1">
        <f t="array" ref="BW24">_xlfn.XLOOKUP(BW$1,'PY1 Data(H)'!$A$1:$CZ$1,_xlfn.XLOOKUP($A24,'PY1 Data(H)'!$A$1:$A$233,'PY1 Data(H)'!$A$1:$CZ$233))</f>
        <v>128660</v>
      </c>
      <c r="BX24" s="173" cm="1">
        <f t="array" ref="BX24">_xlfn.XLOOKUP(BX$1,'PY1 Data(H)'!$A$1:$CZ$1,_xlfn.XLOOKUP($A24,'PY1 Data(H)'!$A$1:$A$233,'PY1 Data(H)'!$A$1:$CZ$233))</f>
        <v>228927</v>
      </c>
      <c r="BY24" s="173" cm="1">
        <f t="array" ref="BY24">_xlfn.XLOOKUP(BY$1,'PY1 Data(H)'!$A$1:$CZ$1,_xlfn.XLOOKUP($A24,'PY1 Data(H)'!$A$1:$A$233,'PY1 Data(H)'!$A$1:$CZ$233))</f>
        <v>4577711</v>
      </c>
      <c r="BZ24" s="173" cm="1">
        <f t="array" ref="BZ24">_xlfn.XLOOKUP(BZ$1,'PY1 Data(H)'!$A$1:$CZ$1,_xlfn.XLOOKUP($A24,'PY1 Data(H)'!$A$1:$A$233,'PY1 Data(H)'!$A$1:$CZ$233))</f>
        <v>333418</v>
      </c>
      <c r="CA24" s="173" cm="1">
        <f t="array" ref="CA24">_xlfn.XLOOKUP(CA$1,'PY1 Data(H)'!$A$1:$CZ$1,_xlfn.XLOOKUP($A24,'PY1 Data(H)'!$A$1:$A$233,'PY1 Data(H)'!$A$1:$CZ$233))</f>
        <v>4060499</v>
      </c>
      <c r="CB24" s="173" cm="1">
        <f t="array" ref="CB24">_xlfn.XLOOKUP(CB$1,'PY1 Data(H)'!$A$1:$CZ$1,_xlfn.XLOOKUP($A24,'PY1 Data(H)'!$A$1:$A$233,'PY1 Data(H)'!$A$1:$CZ$233))</f>
        <v>437853</v>
      </c>
      <c r="CC24" s="173" cm="1">
        <f t="array" ref="CC24">_xlfn.XLOOKUP(CC$1,'PY1 Data(H)'!$A$1:$CZ$1,_xlfn.XLOOKUP($A24,'PY1 Data(H)'!$A$1:$A$233,'PY1 Data(H)'!$A$1:$CZ$233))</f>
        <v>567884</v>
      </c>
      <c r="CD24" s="173" cm="1">
        <f t="array" ref="CD24">_xlfn.XLOOKUP(CD$1,'PY1 Data(H)'!$A$1:$CZ$1,_xlfn.XLOOKUP($A24,'PY1 Data(H)'!$A$1:$A$233,'PY1 Data(H)'!$A$1:$CZ$233))</f>
        <v>1648476</v>
      </c>
      <c r="CE24" s="173" cm="1">
        <f t="array" ref="CE24">_xlfn.XLOOKUP(CE$1,'PY1 Data(H)'!$A$1:$CZ$1,_xlfn.XLOOKUP($A24,'PY1 Data(H)'!$A$1:$A$233,'PY1 Data(H)'!$A$1:$CZ$233))</f>
        <v>1004943</v>
      </c>
      <c r="CF24" s="173" cm="1">
        <f t="array" ref="CF24">_xlfn.XLOOKUP(CF$1,'PY1 Data(H)'!$A$1:$CZ$1,_xlfn.XLOOKUP($A24,'PY1 Data(H)'!$A$1:$A$233,'PY1 Data(H)'!$A$1:$CZ$233))</f>
        <v>1227226</v>
      </c>
      <c r="CG24" s="173" cm="1">
        <f t="array" ref="CG24">_xlfn.XLOOKUP(CG$1,'PY1 Data(H)'!$A$1:$CZ$1,_xlfn.XLOOKUP($A24,'PY1 Data(H)'!$A$1:$A$233,'PY1 Data(H)'!$A$1:$CZ$233))</f>
        <v>4362670</v>
      </c>
      <c r="CH24" s="173" cm="1">
        <f t="array" ref="CH24">_xlfn.XLOOKUP(CH$1,'PY1 Data(H)'!$A$1:$CZ$1,_xlfn.XLOOKUP($A24,'PY1 Data(H)'!$A$1:$A$233,'PY1 Data(H)'!$A$1:$CZ$233))</f>
        <v>1959018</v>
      </c>
      <c r="CI24" s="173" cm="1">
        <f t="array" ref="CI24">_xlfn.XLOOKUP(CI$1,'PY1 Data(H)'!$A$1:$CZ$1,_xlfn.XLOOKUP($A24,'PY1 Data(H)'!$A$1:$A$233,'PY1 Data(H)'!$A$1:$CZ$233))</f>
        <v>332682</v>
      </c>
      <c r="CJ24" s="173" cm="1">
        <f t="array" ref="CJ24">_xlfn.XLOOKUP(CJ$1,'PY1 Data(H)'!$A$1:$CZ$1,_xlfn.XLOOKUP($A24,'PY1 Data(H)'!$A$1:$A$233,'PY1 Data(H)'!$A$1:$CZ$233))</f>
        <v>1588068</v>
      </c>
      <c r="CK24" s="173" cm="1">
        <f t="array" ref="CK24">_xlfn.XLOOKUP(CK$1,'PY1 Data(H)'!$A$1:$CZ$1,_xlfn.XLOOKUP($A24,'PY1 Data(H)'!$A$1:$A$233,'PY1 Data(H)'!$A$1:$CZ$233))</f>
        <v>2392699</v>
      </c>
      <c r="CL24" s="173" cm="1">
        <f t="array" ref="CL24">_xlfn.XLOOKUP(CL$1,'PY1 Data(H)'!$A$1:$CZ$1,_xlfn.XLOOKUP($A24,'PY1 Data(H)'!$A$1:$A$233,'PY1 Data(H)'!$A$1:$CZ$233))</f>
        <v>524362</v>
      </c>
      <c r="CM24" s="173" cm="1">
        <f t="array" ref="CM24">_xlfn.XLOOKUP(CM$1,'PY1 Data(H)'!$A$1:$CZ$1,_xlfn.XLOOKUP($A24,'PY1 Data(H)'!$A$1:$A$233,'PY1 Data(H)'!$A$1:$CZ$233))</f>
        <v>53240</v>
      </c>
      <c r="CN24" s="173" cm="1">
        <f t="array" ref="CN24">_xlfn.XLOOKUP(CN$1,'PY1 Data(H)'!$A$1:$CZ$1,_xlfn.XLOOKUP($A24,'PY1 Data(H)'!$A$1:$A$233,'PY1 Data(H)'!$A$1:$CZ$233))</f>
        <v>29061</v>
      </c>
      <c r="CO24" s="173" cm="1">
        <f t="array" ref="CO24">_xlfn.XLOOKUP(CO$1,'PY1 Data(H)'!$A$1:$CZ$1,_xlfn.XLOOKUP($A24,'PY1 Data(H)'!$A$1:$A$233,'PY1 Data(H)'!$A$1:$CZ$233))</f>
        <v>12714619</v>
      </c>
      <c r="CP24" s="173" cm="1">
        <f t="array" ref="CP24">_xlfn.XLOOKUP(CP$1,'PY1 Data(H)'!$A$1:$CZ$1,_xlfn.XLOOKUP($A24,'PY1 Data(H)'!$A$1:$A$233,'PY1 Data(H)'!$A$1:$CZ$233))</f>
        <v>315728</v>
      </c>
      <c r="CQ24" s="173" cm="1">
        <f t="array" ref="CQ24">_xlfn.XLOOKUP(CQ$1,'PY1 Data(H)'!$A$1:$CZ$1,_xlfn.XLOOKUP($A24,'PY1 Data(H)'!$A$1:$A$233,'PY1 Data(H)'!$A$1:$CZ$233))</f>
        <v>100747112</v>
      </c>
      <c r="CR24" s="173" cm="1">
        <f t="array" ref="CR24">_xlfn.XLOOKUP(CR$1,'PY1 Data(H)'!$A$1:$CZ$1,_xlfn.XLOOKUP($A24,'PY1 Data(H)'!$A$1:$A$233,'PY1 Data(H)'!$A$1:$CZ$233))</f>
        <v>122560</v>
      </c>
      <c r="CS24" s="173" cm="1">
        <f t="array" ref="CS24">_xlfn.XLOOKUP(CS$1,'PY1 Data(H)'!$A$1:$CZ$1,_xlfn.XLOOKUP($A24,'PY1 Data(H)'!$A$1:$A$233,'PY1 Data(H)'!$A$1:$CZ$233))</f>
        <v>1813</v>
      </c>
      <c r="CT24" s="173" cm="1">
        <f t="array" ref="CT24">_xlfn.XLOOKUP(CT$1,'PY1 Data(H)'!$A$1:$CZ$1,_xlfn.XLOOKUP($A24,'PY1 Data(H)'!$A$1:$A$233,'PY1 Data(H)'!$A$1:$CZ$233))</f>
        <v>1482080</v>
      </c>
      <c r="CU24" s="173" cm="1">
        <f t="array" ref="CU24">_xlfn.XLOOKUP(CU$1,'PY1 Data(H)'!$A$1:$CZ$1,_xlfn.XLOOKUP($A24,'PY1 Data(H)'!$A$1:$A$233,'PY1 Data(H)'!$A$1:$CZ$233))</f>
        <v>2367500</v>
      </c>
      <c r="CV24" s="173" cm="1">
        <f t="array" ref="CV24">_xlfn.XLOOKUP(CV$1,'PY1 Data(H)'!$A$1:$CZ$1,_xlfn.XLOOKUP($A24,'PY1 Data(H)'!$A$1:$A$233,'PY1 Data(H)'!$A$1:$CZ$233))</f>
        <v>1694369</v>
      </c>
      <c r="CW24" s="173" cm="1">
        <f t="array" ref="CW24">_xlfn.XLOOKUP(CW$1,'PY1 Data(H)'!$A$1:$CZ$1,_xlfn.XLOOKUP($A24,'PY1 Data(H)'!$A$1:$A$233,'PY1 Data(H)'!$A$1:$CZ$233))</f>
        <v>433719</v>
      </c>
      <c r="CX24" s="173" cm="1">
        <f t="array" ref="CX24">_xlfn.XLOOKUP(CX$1,'PY1 Data(H)'!$A$1:$CZ$1,_xlfn.XLOOKUP($A24,'PY1 Data(H)'!$A$1:$A$233,'PY1 Data(H)'!$A$1:$CZ$233))</f>
        <v>446535</v>
      </c>
      <c r="CY24" s="173" cm="1">
        <f t="array" ref="CY24">_xlfn.XLOOKUP(CY$1,'PY1 Data(H)'!$A$1:$CZ$1,_xlfn.XLOOKUP($A24,'PY1 Data(H)'!$A$1:$A$233,'PY1 Data(H)'!$A$1:$CZ$233))</f>
        <v>349328</v>
      </c>
    </row>
    <row r="25" spans="1:103" x14ac:dyDescent="0.3">
      <c r="A25">
        <v>388</v>
      </c>
      <c r="D25" s="173" cm="1">
        <f t="array" ref="D25">_xlfn.XLOOKUP(D$1,'PY1 Data(H)'!$A$1:$CZ$1,_xlfn.XLOOKUP($A25,'PY1 Data(H)'!$A$1:$A$233,'PY1 Data(H)'!$A$1:$CZ$233))</f>
        <v>252064898</v>
      </c>
      <c r="E25" s="173" cm="1">
        <f t="array" ref="E25">_xlfn.XLOOKUP(E$1,'PY1 Data(H)'!$A$1:$CZ$1,_xlfn.XLOOKUP($A25,'PY1 Data(H)'!$A$1:$A$233,'PY1 Data(H)'!$A$1:$CZ$233))</f>
        <v>45692170</v>
      </c>
      <c r="F25" s="173" cm="1">
        <f t="array" ref="F25">_xlfn.XLOOKUP(F$1,'PY1 Data(H)'!$A$1:$CZ$1,_xlfn.XLOOKUP($A25,'PY1 Data(H)'!$A$1:$A$233,'PY1 Data(H)'!$A$1:$CZ$233))</f>
        <v>19427971</v>
      </c>
      <c r="G25" s="173" cm="1">
        <f t="array" ref="G25">_xlfn.XLOOKUP(G$1,'PY1 Data(H)'!$A$1:$CZ$1,_xlfn.XLOOKUP($A25,'PY1 Data(H)'!$A$1:$A$233,'PY1 Data(H)'!$A$1:$CZ$233))</f>
        <v>0</v>
      </c>
      <c r="H25" s="173" cm="1">
        <f t="array" ref="H25">_xlfn.XLOOKUP(H$1,'PY1 Data(H)'!$A$1:$CZ$1,_xlfn.XLOOKUP($A25,'PY1 Data(H)'!$A$1:$A$233,'PY1 Data(H)'!$A$1:$CZ$233))</f>
        <v>40591094</v>
      </c>
      <c r="I25" s="173" cm="1">
        <f t="array" ref="I25">_xlfn.XLOOKUP(I$1,'PY1 Data(H)'!$A$1:$CZ$1,_xlfn.XLOOKUP($A25,'PY1 Data(H)'!$A$1:$A$233,'PY1 Data(H)'!$A$1:$CZ$233))</f>
        <v>34141809</v>
      </c>
      <c r="J25" s="173" cm="1">
        <f t="array" ref="J25">_xlfn.XLOOKUP(J$1,'PY1 Data(H)'!$A$1:$CZ$1,_xlfn.XLOOKUP($A25,'PY1 Data(H)'!$A$1:$A$233,'PY1 Data(H)'!$A$1:$CZ$233))</f>
        <v>66746144</v>
      </c>
      <c r="K25" s="173" cm="1">
        <f t="array" ref="K25">_xlfn.XLOOKUP(K$1,'PY1 Data(H)'!$A$1:$CZ$1,_xlfn.XLOOKUP($A25,'PY1 Data(H)'!$A$1:$A$233,'PY1 Data(H)'!$A$1:$CZ$233))</f>
        <v>28768441</v>
      </c>
      <c r="L25" s="173" cm="1">
        <f t="array" ref="L25">_xlfn.XLOOKUP(L$1,'PY1 Data(H)'!$A$1:$CZ$1,_xlfn.XLOOKUP($A25,'PY1 Data(H)'!$A$1:$A$233,'PY1 Data(H)'!$A$1:$CZ$233))</f>
        <v>50833248</v>
      </c>
      <c r="M25" s="173" cm="1">
        <f t="array" ref="M25">_xlfn.XLOOKUP(M$1,'PY1 Data(H)'!$A$1:$CZ$1,_xlfn.XLOOKUP($A25,'PY1 Data(H)'!$A$1:$A$233,'PY1 Data(H)'!$A$1:$CZ$233))</f>
        <v>246070199</v>
      </c>
      <c r="N25" s="173" cm="1">
        <f t="array" ref="N25">_xlfn.XLOOKUP(N$1,'PY1 Data(H)'!$A$1:$CZ$1,_xlfn.XLOOKUP($A25,'PY1 Data(H)'!$A$1:$A$233,'PY1 Data(H)'!$A$1:$CZ$233))</f>
        <v>508685711</v>
      </c>
      <c r="O25" s="173" cm="1">
        <f t="array" ref="O25">_xlfn.XLOOKUP(O$1,'PY1 Data(H)'!$A$1:$CZ$1,_xlfn.XLOOKUP($A25,'PY1 Data(H)'!$A$1:$A$233,'PY1 Data(H)'!$A$1:$CZ$233))</f>
        <v>99511740</v>
      </c>
      <c r="P25" s="173" cm="1">
        <f t="array" ref="P25">_xlfn.XLOOKUP(P$1,'PY1 Data(H)'!$A$1:$CZ$1,_xlfn.XLOOKUP($A25,'PY1 Data(H)'!$A$1:$A$233,'PY1 Data(H)'!$A$1:$CZ$233))</f>
        <v>319090244</v>
      </c>
      <c r="Q25" s="173" cm="1">
        <f t="array" ref="Q25">_xlfn.XLOOKUP(Q$1,'PY1 Data(H)'!$A$1:$CZ$1,_xlfn.XLOOKUP($A25,'PY1 Data(H)'!$A$1:$A$233,'PY1 Data(H)'!$A$1:$CZ$233))</f>
        <v>102907777</v>
      </c>
      <c r="R25" s="173" cm="1">
        <f t="array" ref="R25">_xlfn.XLOOKUP(R$1,'PY1 Data(H)'!$A$1:$CZ$1,_xlfn.XLOOKUP($A25,'PY1 Data(H)'!$A$1:$A$233,'PY1 Data(H)'!$A$1:$CZ$233))</f>
        <v>17386163</v>
      </c>
      <c r="S25" s="173" cm="1">
        <f t="array" ref="S25">_xlfn.XLOOKUP(S$1,'PY1 Data(H)'!$A$1:$CZ$1,_xlfn.XLOOKUP($A25,'PY1 Data(H)'!$A$1:$A$233,'PY1 Data(H)'!$A$1:$CZ$233))</f>
        <v>117739039</v>
      </c>
      <c r="T25" s="173" cm="1">
        <f t="array" ref="T25">_xlfn.XLOOKUP(T$1,'PY1 Data(H)'!$A$1:$CZ$1,_xlfn.XLOOKUP($A25,'PY1 Data(H)'!$A$1:$A$233,'PY1 Data(H)'!$A$1:$CZ$233))</f>
        <v>0</v>
      </c>
      <c r="U25" s="173" cm="1">
        <f t="array" ref="U25">_xlfn.XLOOKUP(U$1,'PY1 Data(H)'!$A$1:$CZ$1,_xlfn.XLOOKUP($A25,'PY1 Data(H)'!$A$1:$A$233,'PY1 Data(H)'!$A$1:$CZ$233))</f>
        <v>205005076</v>
      </c>
      <c r="V25" s="173" cm="1">
        <f t="array" ref="V25">_xlfn.XLOOKUP(V$1,'PY1 Data(H)'!$A$1:$CZ$1,_xlfn.XLOOKUP($A25,'PY1 Data(H)'!$A$1:$A$233,'PY1 Data(H)'!$A$1:$CZ$233))</f>
        <v>145673125</v>
      </c>
      <c r="W25" s="173" cm="1">
        <f t="array" ref="W25">_xlfn.XLOOKUP(W$1,'PY1 Data(H)'!$A$1:$CZ$1,_xlfn.XLOOKUP($A25,'PY1 Data(H)'!$A$1:$A$233,'PY1 Data(H)'!$A$1:$CZ$233))</f>
        <v>0</v>
      </c>
      <c r="X25" s="173" cm="1">
        <f t="array" ref="X25">_xlfn.XLOOKUP(X$1,'PY1 Data(H)'!$A$1:$CZ$1,_xlfn.XLOOKUP($A25,'PY1 Data(H)'!$A$1:$A$233,'PY1 Data(H)'!$A$1:$CZ$233))</f>
        <v>19442014</v>
      </c>
      <c r="Y25" s="173" cm="1">
        <f t="array" ref="Y25">_xlfn.XLOOKUP(Y$1,'PY1 Data(H)'!$A$1:$CZ$1,_xlfn.XLOOKUP($A25,'PY1 Data(H)'!$A$1:$A$233,'PY1 Data(H)'!$A$1:$CZ$233))</f>
        <v>21811425</v>
      </c>
      <c r="Z25" s="173" cm="1">
        <f t="array" ref="Z25">_xlfn.XLOOKUP(Z$1,'PY1 Data(H)'!$A$1:$CZ$1,_xlfn.XLOOKUP($A25,'PY1 Data(H)'!$A$1:$A$233,'PY1 Data(H)'!$A$1:$CZ$233))</f>
        <v>139562464</v>
      </c>
      <c r="AA25" s="173" cm="1">
        <f t="array" ref="AA25">_xlfn.XLOOKUP(AA$1,'PY1 Data(H)'!$A$1:$CZ$1,_xlfn.XLOOKUP($A25,'PY1 Data(H)'!$A$1:$A$233,'PY1 Data(H)'!$A$1:$CZ$233))</f>
        <v>0</v>
      </c>
      <c r="AB25" s="173" cm="1">
        <f t="array" ref="AB25">_xlfn.XLOOKUP(AB$1,'PY1 Data(H)'!$A$1:$CZ$1,_xlfn.XLOOKUP($A25,'PY1 Data(H)'!$A$1:$A$233,'PY1 Data(H)'!$A$1:$CZ$233))</f>
        <v>123827430</v>
      </c>
      <c r="AC25" s="173" cm="1">
        <f t="array" ref="AC25">_xlfn.XLOOKUP(AC$1,'PY1 Data(H)'!$A$1:$CZ$1,_xlfn.XLOOKUP($A25,'PY1 Data(H)'!$A$1:$A$233,'PY1 Data(H)'!$A$1:$CZ$233))</f>
        <v>332038926</v>
      </c>
      <c r="AD25" s="173" cm="1">
        <f t="array" ref="AD25">_xlfn.XLOOKUP(AD$1,'PY1 Data(H)'!$A$1:$CZ$1,_xlfn.XLOOKUP($A25,'PY1 Data(H)'!$A$1:$A$233,'PY1 Data(H)'!$A$1:$CZ$233))</f>
        <v>79047456</v>
      </c>
      <c r="AE25" s="173" cm="1">
        <f t="array" ref="AE25">_xlfn.XLOOKUP(AE$1,'PY1 Data(H)'!$A$1:$CZ$1,_xlfn.XLOOKUP($A25,'PY1 Data(H)'!$A$1:$A$233,'PY1 Data(H)'!$A$1:$CZ$233))</f>
        <v>122382934</v>
      </c>
      <c r="AF25" s="173" cm="1">
        <f t="array" ref="AF25">_xlfn.XLOOKUP(AF$1,'PY1 Data(H)'!$A$1:$CZ$1,_xlfn.XLOOKUP($A25,'PY1 Data(H)'!$A$1:$A$233,'PY1 Data(H)'!$A$1:$CZ$233))</f>
        <v>161953436</v>
      </c>
      <c r="AG25" s="173" cm="1">
        <f t="array" ref="AG25">_xlfn.XLOOKUP(AG$1,'PY1 Data(H)'!$A$1:$CZ$1,_xlfn.XLOOKUP($A25,'PY1 Data(H)'!$A$1:$A$233,'PY1 Data(H)'!$A$1:$CZ$233))</f>
        <v>65102536</v>
      </c>
      <c r="AH25" s="173" cm="1">
        <f t="array" ref="AH25">_xlfn.XLOOKUP(AH$1,'PY1 Data(H)'!$A$1:$CZ$1,_xlfn.XLOOKUP($A25,'PY1 Data(H)'!$A$1:$A$233,'PY1 Data(H)'!$A$1:$CZ$233))</f>
        <v>74394917</v>
      </c>
      <c r="AI25" s="173" cm="1">
        <f t="array" ref="AI25">_xlfn.XLOOKUP(AI$1,'PY1 Data(H)'!$A$1:$CZ$1,_xlfn.XLOOKUP($A25,'PY1 Data(H)'!$A$1:$A$233,'PY1 Data(H)'!$A$1:$CZ$233))</f>
        <v>613465834</v>
      </c>
      <c r="AJ25" s="173" cm="1">
        <f t="array" ref="AJ25">_xlfn.XLOOKUP(AJ$1,'PY1 Data(H)'!$A$1:$CZ$1,_xlfn.XLOOKUP($A25,'PY1 Data(H)'!$A$1:$A$233,'PY1 Data(H)'!$A$1:$CZ$233))</f>
        <v>62179539</v>
      </c>
      <c r="AK25" s="173" cm="1">
        <f t="array" ref="AK25">_xlfn.XLOOKUP(AK$1,'PY1 Data(H)'!$A$1:$CZ$1,_xlfn.XLOOKUP($A25,'PY1 Data(H)'!$A$1:$A$233,'PY1 Data(H)'!$A$1:$CZ$233))</f>
        <v>506716097</v>
      </c>
      <c r="AL25" s="173" cm="1">
        <f t="array" ref="AL25">_xlfn.XLOOKUP(AL$1,'PY1 Data(H)'!$A$1:$CZ$1,_xlfn.XLOOKUP($A25,'PY1 Data(H)'!$A$1:$A$233,'PY1 Data(H)'!$A$1:$CZ$233))</f>
        <v>103435615</v>
      </c>
      <c r="AM25" s="173" cm="1">
        <f t="array" ref="AM25">_xlfn.XLOOKUP(AM$1,'PY1 Data(H)'!$A$1:$CZ$1,_xlfn.XLOOKUP($A25,'PY1 Data(H)'!$A$1:$A$233,'PY1 Data(H)'!$A$1:$CZ$233))</f>
        <v>303587803</v>
      </c>
      <c r="AN25" s="173" cm="1">
        <f t="array" ref="AN25">_xlfn.XLOOKUP(AN$1,'PY1 Data(H)'!$A$1:$CZ$1,_xlfn.XLOOKUP($A25,'PY1 Data(H)'!$A$1:$A$233,'PY1 Data(H)'!$A$1:$CZ$233))</f>
        <v>12578994</v>
      </c>
      <c r="AO25" s="173" cm="1">
        <f t="array" ref="AO25">_xlfn.XLOOKUP(AO$1,'PY1 Data(H)'!$A$1:$CZ$1,_xlfn.XLOOKUP($A25,'PY1 Data(H)'!$A$1:$A$233,'PY1 Data(H)'!$A$1:$CZ$233))</f>
        <v>22268738</v>
      </c>
      <c r="AP25" s="173" cm="1">
        <f t="array" ref="AP25">_xlfn.XLOOKUP(AP$1,'PY1 Data(H)'!$A$1:$CZ$1,_xlfn.XLOOKUP($A25,'PY1 Data(H)'!$A$1:$A$233,'PY1 Data(H)'!$A$1:$CZ$233))</f>
        <v>66111077</v>
      </c>
      <c r="AQ25" s="173" cm="1">
        <f t="array" ref="AQ25">_xlfn.XLOOKUP(AQ$1,'PY1 Data(H)'!$A$1:$CZ$1,_xlfn.XLOOKUP($A25,'PY1 Data(H)'!$A$1:$A$233,'PY1 Data(H)'!$A$1:$CZ$233))</f>
        <v>23857897</v>
      </c>
      <c r="AR25" s="173" cm="1">
        <f t="array" ref="AR25">_xlfn.XLOOKUP(AR$1,'PY1 Data(H)'!$A$1:$CZ$1,_xlfn.XLOOKUP($A25,'PY1 Data(H)'!$A$1:$A$233,'PY1 Data(H)'!$A$1:$CZ$233))</f>
        <v>665897440</v>
      </c>
      <c r="AS25" s="173" cm="1">
        <f t="array" ref="AS25">_xlfn.XLOOKUP(AS$1,'PY1 Data(H)'!$A$1:$CZ$1,_xlfn.XLOOKUP($A25,'PY1 Data(H)'!$A$1:$A$233,'PY1 Data(H)'!$A$1:$CZ$233))</f>
        <v>75291771</v>
      </c>
      <c r="AT25" s="173" cm="1">
        <f t="array" ref="AT25">_xlfn.XLOOKUP(AT$1,'PY1 Data(H)'!$A$1:$CZ$1,_xlfn.XLOOKUP($A25,'PY1 Data(H)'!$A$1:$A$233,'PY1 Data(H)'!$A$1:$CZ$233))</f>
        <v>181208258</v>
      </c>
      <c r="AU25" s="173" cm="1">
        <f t="array" ref="AU25">_xlfn.XLOOKUP(AU$1,'PY1 Data(H)'!$A$1:$CZ$1,_xlfn.XLOOKUP($A25,'PY1 Data(H)'!$A$1:$A$233,'PY1 Data(H)'!$A$1:$CZ$233))</f>
        <v>105911995</v>
      </c>
      <c r="AV25" s="173" cm="1">
        <f t="array" ref="AV25">_xlfn.XLOOKUP(AV$1,'PY1 Data(H)'!$A$1:$CZ$1,_xlfn.XLOOKUP($A25,'PY1 Data(H)'!$A$1:$A$233,'PY1 Data(H)'!$A$1:$CZ$233))</f>
        <v>203499959</v>
      </c>
      <c r="AW25" s="173" cm="1">
        <f t="array" ref="AW25">_xlfn.XLOOKUP(AW$1,'PY1 Data(H)'!$A$1:$CZ$1,_xlfn.XLOOKUP($A25,'PY1 Data(H)'!$A$1:$A$233,'PY1 Data(H)'!$A$1:$CZ$233))</f>
        <v>0</v>
      </c>
      <c r="AX25" s="173" cm="1">
        <f t="array" ref="AX25">_xlfn.XLOOKUP(AX$1,'PY1 Data(H)'!$A$1:$CZ$1,_xlfn.XLOOKUP($A25,'PY1 Data(H)'!$A$1:$A$233,'PY1 Data(H)'!$A$1:$CZ$233))</f>
        <v>52817941</v>
      </c>
      <c r="AY25" s="173" cm="1">
        <f t="array" ref="AY25">_xlfn.XLOOKUP(AY$1,'PY1 Data(H)'!$A$1:$CZ$1,_xlfn.XLOOKUP($A25,'PY1 Data(H)'!$A$1:$A$233,'PY1 Data(H)'!$A$1:$CZ$233))</f>
        <v>17080997</v>
      </c>
      <c r="AZ25" s="173" cm="1">
        <f t="array" ref="AZ25">_xlfn.XLOOKUP(AZ$1,'PY1 Data(H)'!$A$1:$CZ$1,_xlfn.XLOOKUP($A25,'PY1 Data(H)'!$A$1:$A$233,'PY1 Data(H)'!$A$1:$CZ$233))</f>
        <v>236546131</v>
      </c>
      <c r="BA25" s="173" cm="1">
        <f t="array" ref="BA25">_xlfn.XLOOKUP(BA$1,'PY1 Data(H)'!$A$1:$CZ$1,_xlfn.XLOOKUP($A25,'PY1 Data(H)'!$A$1:$A$233,'PY1 Data(H)'!$A$1:$CZ$233))</f>
        <v>69592606</v>
      </c>
      <c r="BB25" s="173" cm="1">
        <f t="array" ref="BB25">_xlfn.XLOOKUP(BB$1,'PY1 Data(H)'!$A$1:$CZ$1,_xlfn.XLOOKUP($A25,'PY1 Data(H)'!$A$1:$A$233,'PY1 Data(H)'!$A$1:$CZ$233))</f>
        <v>287764377</v>
      </c>
      <c r="BC25" s="173" cm="1">
        <f t="array" ref="BC25">_xlfn.XLOOKUP(BC$1,'PY1 Data(H)'!$A$1:$CZ$1,_xlfn.XLOOKUP($A25,'PY1 Data(H)'!$A$1:$A$233,'PY1 Data(H)'!$A$1:$CZ$233))</f>
        <v>18274041</v>
      </c>
      <c r="BD25" s="173" cm="1">
        <f t="array" ref="BD25">_xlfn.XLOOKUP(BD$1,'PY1 Data(H)'!$A$1:$CZ$1,_xlfn.XLOOKUP($A25,'PY1 Data(H)'!$A$1:$A$233,'PY1 Data(H)'!$A$1:$CZ$233))</f>
        <v>74940298</v>
      </c>
      <c r="BE25" s="173" cm="1">
        <f t="array" ref="BE25">_xlfn.XLOOKUP(BE$1,'PY1 Data(H)'!$A$1:$CZ$1,_xlfn.XLOOKUP($A25,'PY1 Data(H)'!$A$1:$A$233,'PY1 Data(H)'!$A$1:$CZ$233))</f>
        <v>70064228</v>
      </c>
      <c r="BF25" s="173" cm="1">
        <f t="array" ref="BF25">_xlfn.XLOOKUP(BF$1,'PY1 Data(H)'!$A$1:$CZ$1,_xlfn.XLOOKUP($A25,'PY1 Data(H)'!$A$1:$A$233,'PY1 Data(H)'!$A$1:$CZ$233))</f>
        <v>128169808</v>
      </c>
      <c r="BG25" s="173" cm="1">
        <f t="array" ref="BG25">_xlfn.XLOOKUP(BG$1,'PY1 Data(H)'!$A$1:$CZ$1,_xlfn.XLOOKUP($A25,'PY1 Data(H)'!$A$1:$A$233,'PY1 Data(H)'!$A$1:$CZ$233))</f>
        <v>70590351</v>
      </c>
      <c r="BH25" s="173" cm="1">
        <f t="array" ref="BH25">_xlfn.XLOOKUP(BH$1,'PY1 Data(H)'!$A$1:$CZ$1,_xlfn.XLOOKUP($A25,'PY1 Data(H)'!$A$1:$A$233,'PY1 Data(H)'!$A$1:$CZ$233))</f>
        <v>30376949</v>
      </c>
      <c r="BI25" s="173" cm="1">
        <f t="array" ref="BI25">_xlfn.XLOOKUP(BI$1,'PY1 Data(H)'!$A$1:$CZ$1,_xlfn.XLOOKUP($A25,'PY1 Data(H)'!$A$1:$A$233,'PY1 Data(H)'!$A$1:$CZ$233))</f>
        <v>33219674</v>
      </c>
      <c r="BJ25" s="173" cm="1">
        <f t="array" ref="BJ25">_xlfn.XLOOKUP(BJ$1,'PY1 Data(H)'!$A$1:$CZ$1,_xlfn.XLOOKUP($A25,'PY1 Data(H)'!$A$1:$A$233,'PY1 Data(H)'!$A$1:$CZ$233))</f>
        <v>60743877</v>
      </c>
      <c r="BK25" s="173" cm="1">
        <f t="array" ref="BK25">_xlfn.XLOOKUP(BK$1,'PY1 Data(H)'!$A$1:$CZ$1,_xlfn.XLOOKUP($A25,'PY1 Data(H)'!$A$1:$A$233,'PY1 Data(H)'!$A$1:$CZ$233))</f>
        <v>2139657811</v>
      </c>
      <c r="BL25" s="173" cm="1">
        <f t="array" ref="BL25">_xlfn.XLOOKUP(BL$1,'PY1 Data(H)'!$A$1:$CZ$1,_xlfn.XLOOKUP($A25,'PY1 Data(H)'!$A$1:$A$233,'PY1 Data(H)'!$A$1:$CZ$233))</f>
        <v>23388374</v>
      </c>
      <c r="BM25" s="173" cm="1">
        <f t="array" ref="BM25">_xlfn.XLOOKUP(BM$1,'PY1 Data(H)'!$A$1:$CZ$1,_xlfn.XLOOKUP($A25,'PY1 Data(H)'!$A$1:$A$233,'PY1 Data(H)'!$A$1:$CZ$233))</f>
        <v>34384675</v>
      </c>
      <c r="BN25" s="173" cm="1">
        <f t="array" ref="BN25">_xlfn.XLOOKUP(BN$1,'PY1 Data(H)'!$A$1:$CZ$1,_xlfn.XLOOKUP($A25,'PY1 Data(H)'!$A$1:$A$233,'PY1 Data(H)'!$A$1:$CZ$233))</f>
        <v>137395248</v>
      </c>
      <c r="BO25" s="173" cm="1">
        <f t="array" ref="BO25">_xlfn.XLOOKUP(BO$1,'PY1 Data(H)'!$A$1:$CZ$1,_xlfn.XLOOKUP($A25,'PY1 Data(H)'!$A$1:$A$233,'PY1 Data(H)'!$A$1:$CZ$233))</f>
        <v>106312438</v>
      </c>
      <c r="BP25" s="173" cm="1">
        <f t="array" ref="BP25">_xlfn.XLOOKUP(BP$1,'PY1 Data(H)'!$A$1:$CZ$1,_xlfn.XLOOKUP($A25,'PY1 Data(H)'!$A$1:$A$233,'PY1 Data(H)'!$A$1:$CZ$233))</f>
        <v>415421864</v>
      </c>
      <c r="BQ25" s="173" cm="1">
        <f t="array" ref="BQ25">_xlfn.XLOOKUP(BQ$1,'PY1 Data(H)'!$A$1:$CZ$1,_xlfn.XLOOKUP($A25,'PY1 Data(H)'!$A$1:$A$233,'PY1 Data(H)'!$A$1:$CZ$233))</f>
        <v>0</v>
      </c>
      <c r="BR25" s="173" cm="1">
        <f t="array" ref="BR25">_xlfn.XLOOKUP(BR$1,'PY1 Data(H)'!$A$1:$CZ$1,_xlfn.XLOOKUP($A25,'PY1 Data(H)'!$A$1:$A$233,'PY1 Data(H)'!$A$1:$CZ$233))</f>
        <v>220000259</v>
      </c>
      <c r="BS25" s="173" cm="1">
        <f t="array" ref="BS25">_xlfn.XLOOKUP(BS$1,'PY1 Data(H)'!$A$1:$CZ$1,_xlfn.XLOOKUP($A25,'PY1 Data(H)'!$A$1:$A$233,'PY1 Data(H)'!$A$1:$CZ$233))</f>
        <v>293403100</v>
      </c>
      <c r="BT25" s="173" cm="1">
        <f t="array" ref="BT25">_xlfn.XLOOKUP(BT$1,'PY1 Data(H)'!$A$1:$CZ$1,_xlfn.XLOOKUP($A25,'PY1 Data(H)'!$A$1:$A$233,'PY1 Data(H)'!$A$1:$CZ$233))</f>
        <v>22899369</v>
      </c>
      <c r="BU25" s="173" cm="1">
        <f t="array" ref="BU25">_xlfn.XLOOKUP(BU$1,'PY1 Data(H)'!$A$1:$CZ$1,_xlfn.XLOOKUP($A25,'PY1 Data(H)'!$A$1:$A$233,'PY1 Data(H)'!$A$1:$CZ$233))</f>
        <v>54013064</v>
      </c>
      <c r="BV25" s="173" cm="1">
        <f t="array" ref="BV25">_xlfn.XLOOKUP(BV$1,'PY1 Data(H)'!$A$1:$CZ$1,_xlfn.XLOOKUP($A25,'PY1 Data(H)'!$A$1:$A$233,'PY1 Data(H)'!$A$1:$CZ$233))</f>
        <v>96975861</v>
      </c>
      <c r="BW25" s="173" cm="1">
        <f t="array" ref="BW25">_xlfn.XLOOKUP(BW$1,'PY1 Data(H)'!$A$1:$CZ$1,_xlfn.XLOOKUP($A25,'PY1 Data(H)'!$A$1:$A$233,'PY1 Data(H)'!$A$1:$CZ$233))</f>
        <v>17770411</v>
      </c>
      <c r="BX25" s="173" cm="1">
        <f t="array" ref="BX25">_xlfn.XLOOKUP(BX$1,'PY1 Data(H)'!$A$1:$CZ$1,_xlfn.XLOOKUP($A25,'PY1 Data(H)'!$A$1:$A$233,'PY1 Data(H)'!$A$1:$CZ$233))</f>
        <v>71773872</v>
      </c>
      <c r="BY25" s="173" cm="1">
        <f t="array" ref="BY25">_xlfn.XLOOKUP(BY$1,'PY1 Data(H)'!$A$1:$CZ$1,_xlfn.XLOOKUP($A25,'PY1 Data(H)'!$A$1:$A$233,'PY1 Data(H)'!$A$1:$CZ$233))</f>
        <v>197508099</v>
      </c>
      <c r="BZ25" s="173" cm="1">
        <f t="array" ref="BZ25">_xlfn.XLOOKUP(BZ$1,'PY1 Data(H)'!$A$1:$CZ$1,_xlfn.XLOOKUP($A25,'PY1 Data(H)'!$A$1:$A$233,'PY1 Data(H)'!$A$1:$CZ$233))</f>
        <v>31752705</v>
      </c>
      <c r="CA25" s="173" cm="1">
        <f t="array" ref="CA25">_xlfn.XLOOKUP(CA$1,'PY1 Data(H)'!$A$1:$CZ$1,_xlfn.XLOOKUP($A25,'PY1 Data(H)'!$A$1:$A$233,'PY1 Data(H)'!$A$1:$CZ$233))</f>
        <v>173579827</v>
      </c>
      <c r="CB25" s="173" cm="1">
        <f t="array" ref="CB25">_xlfn.XLOOKUP(CB$1,'PY1 Data(H)'!$A$1:$CZ$1,_xlfn.XLOOKUP($A25,'PY1 Data(H)'!$A$1:$A$233,'PY1 Data(H)'!$A$1:$CZ$233))</f>
        <v>59679742</v>
      </c>
      <c r="CC25" s="173" cm="1">
        <f t="array" ref="CC25">_xlfn.XLOOKUP(CC$1,'PY1 Data(H)'!$A$1:$CZ$1,_xlfn.XLOOKUP($A25,'PY1 Data(H)'!$A$1:$A$233,'PY1 Data(H)'!$A$1:$CZ$233))</f>
        <v>146682918</v>
      </c>
      <c r="CD25" s="173" cm="1">
        <f t="array" ref="CD25">_xlfn.XLOOKUP(CD$1,'PY1 Data(H)'!$A$1:$CZ$1,_xlfn.XLOOKUP($A25,'PY1 Data(H)'!$A$1:$A$233,'PY1 Data(H)'!$A$1:$CZ$233))</f>
        <v>113160040</v>
      </c>
      <c r="CE25" s="173" cm="1">
        <f t="array" ref="CE25">_xlfn.XLOOKUP(CE$1,'PY1 Data(H)'!$A$1:$CZ$1,_xlfn.XLOOKUP($A25,'PY1 Data(H)'!$A$1:$A$233,'PY1 Data(H)'!$A$1:$CZ$233))</f>
        <v>158688818</v>
      </c>
      <c r="CF25" s="173" cm="1">
        <f t="array" ref="CF25">_xlfn.XLOOKUP(CF$1,'PY1 Data(H)'!$A$1:$CZ$1,_xlfn.XLOOKUP($A25,'PY1 Data(H)'!$A$1:$A$233,'PY1 Data(H)'!$A$1:$CZ$233))</f>
        <v>78696942</v>
      </c>
      <c r="CG25" s="173" cm="1">
        <f t="array" ref="CG25">_xlfn.XLOOKUP(CG$1,'PY1 Data(H)'!$A$1:$CZ$1,_xlfn.XLOOKUP($A25,'PY1 Data(H)'!$A$1:$A$233,'PY1 Data(H)'!$A$1:$CZ$233))</f>
        <v>82432963</v>
      </c>
      <c r="CH25" s="173" cm="1">
        <f t="array" ref="CH25">_xlfn.XLOOKUP(CH$1,'PY1 Data(H)'!$A$1:$CZ$1,_xlfn.XLOOKUP($A25,'PY1 Data(H)'!$A$1:$A$233,'PY1 Data(H)'!$A$1:$CZ$233))</f>
        <v>48820729</v>
      </c>
      <c r="CI25" s="173" cm="1">
        <f t="array" ref="CI25">_xlfn.XLOOKUP(CI$1,'PY1 Data(H)'!$A$1:$CZ$1,_xlfn.XLOOKUP($A25,'PY1 Data(H)'!$A$1:$A$233,'PY1 Data(H)'!$A$1:$CZ$233))</f>
        <v>73741130</v>
      </c>
      <c r="CJ25" s="173" cm="1">
        <f t="array" ref="CJ25">_xlfn.XLOOKUP(CJ$1,'PY1 Data(H)'!$A$1:$CZ$1,_xlfn.XLOOKUP($A25,'PY1 Data(H)'!$A$1:$A$233,'PY1 Data(H)'!$A$1:$CZ$233))</f>
        <v>61545904</v>
      </c>
      <c r="CK25" s="173" cm="1">
        <f t="array" ref="CK25">_xlfn.XLOOKUP(CK$1,'PY1 Data(H)'!$A$1:$CZ$1,_xlfn.XLOOKUP($A25,'PY1 Data(H)'!$A$1:$A$233,'PY1 Data(H)'!$A$1:$CZ$233))</f>
        <v>93268991</v>
      </c>
      <c r="CL25" s="173" cm="1">
        <f t="array" ref="CL25">_xlfn.XLOOKUP(CL$1,'PY1 Data(H)'!$A$1:$CZ$1,_xlfn.XLOOKUP($A25,'PY1 Data(H)'!$A$1:$A$233,'PY1 Data(H)'!$A$1:$CZ$233))</f>
        <v>24465744</v>
      </c>
      <c r="CM25" s="173" cm="1">
        <f t="array" ref="CM25">_xlfn.XLOOKUP(CM$1,'PY1 Data(H)'!$A$1:$CZ$1,_xlfn.XLOOKUP($A25,'PY1 Data(H)'!$A$1:$A$233,'PY1 Data(H)'!$A$1:$CZ$233))</f>
        <v>64035236</v>
      </c>
      <c r="CN25" s="173" cm="1">
        <f t="array" ref="CN25">_xlfn.XLOOKUP(CN$1,'PY1 Data(H)'!$A$1:$CZ$1,_xlfn.XLOOKUP($A25,'PY1 Data(H)'!$A$1:$A$233,'PY1 Data(H)'!$A$1:$CZ$233))</f>
        <v>7939264</v>
      </c>
      <c r="CO25" s="173" cm="1">
        <f t="array" ref="CO25">_xlfn.XLOOKUP(CO$1,'PY1 Data(H)'!$A$1:$CZ$1,_xlfn.XLOOKUP($A25,'PY1 Data(H)'!$A$1:$A$233,'PY1 Data(H)'!$A$1:$CZ$233))</f>
        <v>331006909</v>
      </c>
      <c r="CP25" s="173" cm="1">
        <f t="array" ref="CP25">_xlfn.XLOOKUP(CP$1,'PY1 Data(H)'!$A$1:$CZ$1,_xlfn.XLOOKUP($A25,'PY1 Data(H)'!$A$1:$A$233,'PY1 Data(H)'!$A$1:$CZ$233))</f>
        <v>48191135</v>
      </c>
      <c r="CQ25" s="173" cm="1">
        <f t="array" ref="CQ25">_xlfn.XLOOKUP(CQ$1,'PY1 Data(H)'!$A$1:$CZ$1,_xlfn.XLOOKUP($A25,'PY1 Data(H)'!$A$1:$A$233,'PY1 Data(H)'!$A$1:$CZ$233))</f>
        <v>1897913263</v>
      </c>
      <c r="CR25" s="173" cm="1">
        <f t="array" ref="CR25">_xlfn.XLOOKUP(CR$1,'PY1 Data(H)'!$A$1:$CZ$1,_xlfn.XLOOKUP($A25,'PY1 Data(H)'!$A$1:$A$233,'PY1 Data(H)'!$A$1:$CZ$233))</f>
        <v>32294998</v>
      </c>
      <c r="CS25" s="173" cm="1">
        <f t="array" ref="CS25">_xlfn.XLOOKUP(CS$1,'PY1 Data(H)'!$A$1:$CZ$1,_xlfn.XLOOKUP($A25,'PY1 Data(H)'!$A$1:$A$233,'PY1 Data(H)'!$A$1:$CZ$233))</f>
        <v>16885385</v>
      </c>
      <c r="CT25" s="173" cm="1">
        <f t="array" ref="CT25">_xlfn.XLOOKUP(CT$1,'PY1 Data(H)'!$A$1:$CZ$1,_xlfn.XLOOKUP($A25,'PY1 Data(H)'!$A$1:$A$233,'PY1 Data(H)'!$A$1:$CZ$233))</f>
        <v>66053386</v>
      </c>
      <c r="CU25" s="173" cm="1">
        <f t="array" ref="CU25">_xlfn.XLOOKUP(CU$1,'PY1 Data(H)'!$A$1:$CZ$1,_xlfn.XLOOKUP($A25,'PY1 Data(H)'!$A$1:$A$233,'PY1 Data(H)'!$A$1:$CZ$233))</f>
        <v>121056295</v>
      </c>
      <c r="CV25" s="173" cm="1">
        <f t="array" ref="CV25">_xlfn.XLOOKUP(CV$1,'PY1 Data(H)'!$A$1:$CZ$1,_xlfn.XLOOKUP($A25,'PY1 Data(H)'!$A$1:$A$233,'PY1 Data(H)'!$A$1:$CZ$233))</f>
        <v>91551501</v>
      </c>
      <c r="CW25" s="173" cm="1">
        <f t="array" ref="CW25">_xlfn.XLOOKUP(CW$1,'PY1 Data(H)'!$A$1:$CZ$1,_xlfn.XLOOKUP($A25,'PY1 Data(H)'!$A$1:$A$233,'PY1 Data(H)'!$A$1:$CZ$233))</f>
        <v>126397978</v>
      </c>
      <c r="CX25" s="173" cm="1">
        <f t="array" ref="CX25">_xlfn.XLOOKUP(CX$1,'PY1 Data(H)'!$A$1:$CZ$1,_xlfn.XLOOKUP($A25,'PY1 Data(H)'!$A$1:$A$233,'PY1 Data(H)'!$A$1:$CZ$233))</f>
        <v>42785639</v>
      </c>
      <c r="CY25" s="173" cm="1">
        <f t="array" ref="CY25">_xlfn.XLOOKUP(CY$1,'PY1 Data(H)'!$A$1:$CZ$1,_xlfn.XLOOKUP($A25,'PY1 Data(H)'!$A$1:$A$233,'PY1 Data(H)'!$A$1:$CZ$233))</f>
        <v>28166927</v>
      </c>
    </row>
    <row r="26" spans="1:103" x14ac:dyDescent="0.3">
      <c r="A26">
        <v>339</v>
      </c>
      <c r="D26" s="173" cm="1">
        <f t="array" ref="D26">_xlfn.XLOOKUP(D$1,'PY1 Data(H)'!$A$1:$CZ$1,_xlfn.XLOOKUP($A26,'PY1 Data(H)'!$A$1:$A$233,'PY1 Data(H)'!$A$1:$CZ$233))</f>
        <v>18026898</v>
      </c>
      <c r="E26" s="173" cm="1">
        <f t="array" ref="E26">_xlfn.XLOOKUP(E$1,'PY1 Data(H)'!$A$1:$CZ$1,_xlfn.XLOOKUP($A26,'PY1 Data(H)'!$A$1:$A$233,'PY1 Data(H)'!$A$1:$CZ$233))</f>
        <v>5335713</v>
      </c>
      <c r="F26" s="173" cm="1">
        <f t="array" ref="F26">_xlfn.XLOOKUP(F$1,'PY1 Data(H)'!$A$1:$CZ$1,_xlfn.XLOOKUP($A26,'PY1 Data(H)'!$A$1:$A$233,'PY1 Data(H)'!$A$1:$CZ$233))</f>
        <v>1455622</v>
      </c>
      <c r="G26" s="173" cm="1">
        <f t="array" ref="G26">_xlfn.XLOOKUP(G$1,'PY1 Data(H)'!$A$1:$CZ$1,_xlfn.XLOOKUP($A26,'PY1 Data(H)'!$A$1:$A$233,'PY1 Data(H)'!$A$1:$CZ$233))</f>
        <v>0</v>
      </c>
      <c r="H26" s="173" cm="1">
        <f t="array" ref="H26">_xlfn.XLOOKUP(H$1,'PY1 Data(H)'!$A$1:$CZ$1,_xlfn.XLOOKUP($A26,'PY1 Data(H)'!$A$1:$A$233,'PY1 Data(H)'!$A$1:$CZ$233))</f>
        <v>2105499</v>
      </c>
      <c r="I26" s="173" cm="1">
        <f t="array" ref="I26">_xlfn.XLOOKUP(I$1,'PY1 Data(H)'!$A$1:$CZ$1,_xlfn.XLOOKUP($A26,'PY1 Data(H)'!$A$1:$A$233,'PY1 Data(H)'!$A$1:$CZ$233))</f>
        <v>3328208</v>
      </c>
      <c r="J26" s="173" cm="1">
        <f t="array" ref="J26">_xlfn.XLOOKUP(J$1,'PY1 Data(H)'!$A$1:$CZ$1,_xlfn.XLOOKUP($A26,'PY1 Data(H)'!$A$1:$A$233,'PY1 Data(H)'!$A$1:$CZ$233))</f>
        <v>6021587</v>
      </c>
      <c r="K26" s="173" cm="1">
        <f t="array" ref="K26">_xlfn.XLOOKUP(K$1,'PY1 Data(H)'!$A$1:$CZ$1,_xlfn.XLOOKUP($A26,'PY1 Data(H)'!$A$1:$A$233,'PY1 Data(H)'!$A$1:$CZ$233))</f>
        <v>7419202</v>
      </c>
      <c r="L26" s="173" cm="1">
        <f t="array" ref="L26">_xlfn.XLOOKUP(L$1,'PY1 Data(H)'!$A$1:$CZ$1,_xlfn.XLOOKUP($A26,'PY1 Data(H)'!$A$1:$A$233,'PY1 Data(H)'!$A$1:$CZ$233))</f>
        <v>10551200</v>
      </c>
      <c r="M26" s="173" cm="1">
        <f t="array" ref="M26">_xlfn.XLOOKUP(M$1,'PY1 Data(H)'!$A$1:$CZ$1,_xlfn.XLOOKUP($A26,'PY1 Data(H)'!$A$1:$A$233,'PY1 Data(H)'!$A$1:$CZ$233))</f>
        <v>28753942</v>
      </c>
      <c r="N26" s="173" cm="1">
        <f t="array" ref="N26">_xlfn.XLOOKUP(N$1,'PY1 Data(H)'!$A$1:$CZ$1,_xlfn.XLOOKUP($A26,'PY1 Data(H)'!$A$1:$A$233,'PY1 Data(H)'!$A$1:$CZ$233))</f>
        <v>31895979</v>
      </c>
      <c r="O26" s="173" cm="1">
        <f t="array" ref="O26">_xlfn.XLOOKUP(O$1,'PY1 Data(H)'!$A$1:$CZ$1,_xlfn.XLOOKUP($A26,'PY1 Data(H)'!$A$1:$A$233,'PY1 Data(H)'!$A$1:$CZ$233))</f>
        <v>8344158</v>
      </c>
      <c r="P26" s="173" cm="1">
        <f t="array" ref="P26">_xlfn.XLOOKUP(P$1,'PY1 Data(H)'!$A$1:$CZ$1,_xlfn.XLOOKUP($A26,'PY1 Data(H)'!$A$1:$A$233,'PY1 Data(H)'!$A$1:$CZ$233))</f>
        <v>28573284</v>
      </c>
      <c r="Q26" s="173" cm="1">
        <f t="array" ref="Q26">_xlfn.XLOOKUP(Q$1,'PY1 Data(H)'!$A$1:$CZ$1,_xlfn.XLOOKUP($A26,'PY1 Data(H)'!$A$1:$A$233,'PY1 Data(H)'!$A$1:$CZ$233))</f>
        <v>20137316</v>
      </c>
      <c r="R26" s="173" cm="1">
        <f t="array" ref="R26">_xlfn.XLOOKUP(R$1,'PY1 Data(H)'!$A$1:$CZ$1,_xlfn.XLOOKUP($A26,'PY1 Data(H)'!$A$1:$A$233,'PY1 Data(H)'!$A$1:$CZ$233))</f>
        <v>1444363</v>
      </c>
      <c r="S26" s="173" cm="1">
        <f t="array" ref="S26">_xlfn.XLOOKUP(S$1,'PY1 Data(H)'!$A$1:$CZ$1,_xlfn.XLOOKUP($A26,'PY1 Data(H)'!$A$1:$A$233,'PY1 Data(H)'!$A$1:$CZ$233))</f>
        <v>10361526</v>
      </c>
      <c r="T26" s="173" cm="1">
        <f t="array" ref="T26">_xlfn.XLOOKUP(T$1,'PY1 Data(H)'!$A$1:$CZ$1,_xlfn.XLOOKUP($A26,'PY1 Data(H)'!$A$1:$A$233,'PY1 Data(H)'!$A$1:$CZ$233))</f>
        <v>0</v>
      </c>
      <c r="U26" s="173" cm="1">
        <f t="array" ref="U26">_xlfn.XLOOKUP(U$1,'PY1 Data(H)'!$A$1:$CZ$1,_xlfn.XLOOKUP($A26,'PY1 Data(H)'!$A$1:$A$233,'PY1 Data(H)'!$A$1:$CZ$233))</f>
        <v>21319718</v>
      </c>
      <c r="V26" s="173" cm="1">
        <f t="array" ref="V26">_xlfn.XLOOKUP(V$1,'PY1 Data(H)'!$A$1:$CZ$1,_xlfn.XLOOKUP($A26,'PY1 Data(H)'!$A$1:$A$233,'PY1 Data(H)'!$A$1:$CZ$233))</f>
        <v>11153325</v>
      </c>
      <c r="W26" s="173" cm="1">
        <f t="array" ref="W26">_xlfn.XLOOKUP(W$1,'PY1 Data(H)'!$A$1:$CZ$1,_xlfn.XLOOKUP($A26,'PY1 Data(H)'!$A$1:$A$233,'PY1 Data(H)'!$A$1:$CZ$233))</f>
        <v>0</v>
      </c>
      <c r="X26" s="173" cm="1">
        <f t="array" ref="X26">_xlfn.XLOOKUP(X$1,'PY1 Data(H)'!$A$1:$CZ$1,_xlfn.XLOOKUP($A26,'PY1 Data(H)'!$A$1:$A$233,'PY1 Data(H)'!$A$1:$CZ$233))</f>
        <v>2586918</v>
      </c>
      <c r="Y26" s="173" cm="1">
        <f t="array" ref="Y26">_xlfn.XLOOKUP(Y$1,'PY1 Data(H)'!$A$1:$CZ$1,_xlfn.XLOOKUP($A26,'PY1 Data(H)'!$A$1:$A$233,'PY1 Data(H)'!$A$1:$CZ$233))</f>
        <v>3083907</v>
      </c>
      <c r="Z26" s="173" cm="1">
        <f t="array" ref="Z26">_xlfn.XLOOKUP(Z$1,'PY1 Data(H)'!$A$1:$CZ$1,_xlfn.XLOOKUP($A26,'PY1 Data(H)'!$A$1:$A$233,'PY1 Data(H)'!$A$1:$CZ$233))</f>
        <v>17580306</v>
      </c>
      <c r="AA26" s="173" cm="1">
        <f t="array" ref="AA26">_xlfn.XLOOKUP(AA$1,'PY1 Data(H)'!$A$1:$CZ$1,_xlfn.XLOOKUP($A26,'PY1 Data(H)'!$A$1:$A$233,'PY1 Data(H)'!$A$1:$CZ$233))</f>
        <v>0</v>
      </c>
      <c r="AB26" s="173" cm="1">
        <f t="array" ref="AB26">_xlfn.XLOOKUP(AB$1,'PY1 Data(H)'!$A$1:$CZ$1,_xlfn.XLOOKUP($A26,'PY1 Data(H)'!$A$1:$A$233,'PY1 Data(H)'!$A$1:$CZ$233))</f>
        <v>15752578</v>
      </c>
      <c r="AC26" s="173" cm="1">
        <f t="array" ref="AC26">_xlfn.XLOOKUP(AC$1,'PY1 Data(H)'!$A$1:$CZ$1,_xlfn.XLOOKUP($A26,'PY1 Data(H)'!$A$1:$A$233,'PY1 Data(H)'!$A$1:$CZ$233))</f>
        <v>19760821</v>
      </c>
      <c r="AD26" s="173" cm="1">
        <f t="array" ref="AD26">_xlfn.XLOOKUP(AD$1,'PY1 Data(H)'!$A$1:$CZ$1,_xlfn.XLOOKUP($A26,'PY1 Data(H)'!$A$1:$A$233,'PY1 Data(H)'!$A$1:$CZ$233))</f>
        <v>6559967</v>
      </c>
      <c r="AE26" s="173" cm="1">
        <f t="array" ref="AE26">_xlfn.XLOOKUP(AE$1,'PY1 Data(H)'!$A$1:$CZ$1,_xlfn.XLOOKUP($A26,'PY1 Data(H)'!$A$1:$A$233,'PY1 Data(H)'!$A$1:$CZ$233))</f>
        <v>17320475</v>
      </c>
      <c r="AF26" s="173" cm="1">
        <f t="array" ref="AF26">_xlfn.XLOOKUP(AF$1,'PY1 Data(H)'!$A$1:$CZ$1,_xlfn.XLOOKUP($A26,'PY1 Data(H)'!$A$1:$A$233,'PY1 Data(H)'!$A$1:$CZ$233))</f>
        <v>7448125</v>
      </c>
      <c r="AG26" s="173" cm="1">
        <f t="array" ref="AG26">_xlfn.XLOOKUP(AG$1,'PY1 Data(H)'!$A$1:$CZ$1,_xlfn.XLOOKUP($A26,'PY1 Data(H)'!$A$1:$A$233,'PY1 Data(H)'!$A$1:$CZ$233))</f>
        <v>6906395</v>
      </c>
      <c r="AH26" s="173" cm="1">
        <f t="array" ref="AH26">_xlfn.XLOOKUP(AH$1,'PY1 Data(H)'!$A$1:$CZ$1,_xlfn.XLOOKUP($A26,'PY1 Data(H)'!$A$1:$A$233,'PY1 Data(H)'!$A$1:$CZ$233))</f>
        <v>14313612</v>
      </c>
      <c r="AI26" s="173" cm="1">
        <f t="array" ref="AI26">_xlfn.XLOOKUP(AI$1,'PY1 Data(H)'!$A$1:$CZ$1,_xlfn.XLOOKUP($A26,'PY1 Data(H)'!$A$1:$A$233,'PY1 Data(H)'!$A$1:$CZ$233))</f>
        <v>40882755</v>
      </c>
      <c r="AJ26" s="173" cm="1">
        <f t="array" ref="AJ26">_xlfn.XLOOKUP(AJ$1,'PY1 Data(H)'!$A$1:$CZ$1,_xlfn.XLOOKUP($A26,'PY1 Data(H)'!$A$1:$A$233,'PY1 Data(H)'!$A$1:$CZ$233))</f>
        <v>6728516</v>
      </c>
      <c r="AK26" s="173" cm="1">
        <f t="array" ref="AK26">_xlfn.XLOOKUP(AK$1,'PY1 Data(H)'!$A$1:$CZ$1,_xlfn.XLOOKUP($A26,'PY1 Data(H)'!$A$1:$A$233,'PY1 Data(H)'!$A$1:$CZ$233))</f>
        <v>42428232</v>
      </c>
      <c r="AL26" s="173" cm="1">
        <f t="array" ref="AL26">_xlfn.XLOOKUP(AL$1,'PY1 Data(H)'!$A$1:$CZ$1,_xlfn.XLOOKUP($A26,'PY1 Data(H)'!$A$1:$A$233,'PY1 Data(H)'!$A$1:$CZ$233))</f>
        <v>14531306</v>
      </c>
      <c r="AM26" s="173" cm="1">
        <f t="array" ref="AM26">_xlfn.XLOOKUP(AM$1,'PY1 Data(H)'!$A$1:$CZ$1,_xlfn.XLOOKUP($A26,'PY1 Data(H)'!$A$1:$A$233,'PY1 Data(H)'!$A$1:$CZ$233))</f>
        <v>38588850</v>
      </c>
      <c r="AN26" s="173" cm="1">
        <f t="array" ref="AN26">_xlfn.XLOOKUP(AN$1,'PY1 Data(H)'!$A$1:$CZ$1,_xlfn.XLOOKUP($A26,'PY1 Data(H)'!$A$1:$A$233,'PY1 Data(H)'!$A$1:$CZ$233))</f>
        <v>683909</v>
      </c>
      <c r="AO26" s="173" cm="1">
        <f t="array" ref="AO26">_xlfn.XLOOKUP(AO$1,'PY1 Data(H)'!$A$1:$CZ$1,_xlfn.XLOOKUP($A26,'PY1 Data(H)'!$A$1:$A$233,'PY1 Data(H)'!$A$1:$CZ$233))</f>
        <v>2531518</v>
      </c>
      <c r="AP26" s="173" cm="1">
        <f t="array" ref="AP26">_xlfn.XLOOKUP(AP$1,'PY1 Data(H)'!$A$1:$CZ$1,_xlfn.XLOOKUP($A26,'PY1 Data(H)'!$A$1:$A$233,'PY1 Data(H)'!$A$1:$CZ$233))</f>
        <v>2628516</v>
      </c>
      <c r="AQ26" s="173" cm="1">
        <f t="array" ref="AQ26">_xlfn.XLOOKUP(AQ$1,'PY1 Data(H)'!$A$1:$CZ$1,_xlfn.XLOOKUP($A26,'PY1 Data(H)'!$A$1:$A$233,'PY1 Data(H)'!$A$1:$CZ$233))</f>
        <v>3148187</v>
      </c>
      <c r="AR26" s="173" cm="1">
        <f t="array" ref="AR26">_xlfn.XLOOKUP(AR$1,'PY1 Data(H)'!$A$1:$CZ$1,_xlfn.XLOOKUP($A26,'PY1 Data(H)'!$A$1:$A$233,'PY1 Data(H)'!$A$1:$CZ$233))</f>
        <v>50164932</v>
      </c>
      <c r="AS26" s="173" cm="1">
        <f t="array" ref="AS26">_xlfn.XLOOKUP(AS$1,'PY1 Data(H)'!$A$1:$CZ$1,_xlfn.XLOOKUP($A26,'PY1 Data(H)'!$A$1:$A$233,'PY1 Data(H)'!$A$1:$CZ$233))</f>
        <v>7291687</v>
      </c>
      <c r="AT26" s="173" cm="1">
        <f t="array" ref="AT26">_xlfn.XLOOKUP(AT$1,'PY1 Data(H)'!$A$1:$CZ$1,_xlfn.XLOOKUP($A26,'PY1 Data(H)'!$A$1:$A$233,'PY1 Data(H)'!$A$1:$CZ$233))</f>
        <v>37707274</v>
      </c>
      <c r="AU26" s="173" cm="1">
        <f t="array" ref="AU26">_xlfn.XLOOKUP(AU$1,'PY1 Data(H)'!$A$1:$CZ$1,_xlfn.XLOOKUP($A26,'PY1 Data(H)'!$A$1:$A$233,'PY1 Data(H)'!$A$1:$CZ$233))</f>
        <v>12088884</v>
      </c>
      <c r="AV26" s="173" cm="1">
        <f t="array" ref="AV26">_xlfn.XLOOKUP(AV$1,'PY1 Data(H)'!$A$1:$CZ$1,_xlfn.XLOOKUP($A26,'PY1 Data(H)'!$A$1:$A$233,'PY1 Data(H)'!$A$1:$CZ$233))</f>
        <v>12004456</v>
      </c>
      <c r="AW26" s="173" cm="1">
        <f t="array" ref="AW26">_xlfn.XLOOKUP(AW$1,'PY1 Data(H)'!$A$1:$CZ$1,_xlfn.XLOOKUP($A26,'PY1 Data(H)'!$A$1:$A$233,'PY1 Data(H)'!$A$1:$CZ$233))</f>
        <v>0</v>
      </c>
      <c r="AX26" s="173" cm="1">
        <f t="array" ref="AX26">_xlfn.XLOOKUP(AX$1,'PY1 Data(H)'!$A$1:$CZ$1,_xlfn.XLOOKUP($A26,'PY1 Data(H)'!$A$1:$A$233,'PY1 Data(H)'!$A$1:$CZ$233))</f>
        <v>5694259</v>
      </c>
      <c r="AY26" s="173" cm="1">
        <f t="array" ref="AY26">_xlfn.XLOOKUP(AY$1,'PY1 Data(H)'!$A$1:$CZ$1,_xlfn.XLOOKUP($A26,'PY1 Data(H)'!$A$1:$A$233,'PY1 Data(H)'!$A$1:$CZ$233))</f>
        <v>901812</v>
      </c>
      <c r="AZ26" s="173" cm="1">
        <f t="array" ref="AZ26">_xlfn.XLOOKUP(AZ$1,'PY1 Data(H)'!$A$1:$CZ$1,_xlfn.XLOOKUP($A26,'PY1 Data(H)'!$A$1:$A$233,'PY1 Data(H)'!$A$1:$CZ$233))</f>
        <v>25760550</v>
      </c>
      <c r="BA26" s="173" cm="1">
        <f t="array" ref="BA26">_xlfn.XLOOKUP(BA$1,'PY1 Data(H)'!$A$1:$CZ$1,_xlfn.XLOOKUP($A26,'PY1 Data(H)'!$A$1:$A$233,'PY1 Data(H)'!$A$1:$CZ$233))</f>
        <v>6222545</v>
      </c>
      <c r="BB26" s="173" cm="1">
        <f t="array" ref="BB26">_xlfn.XLOOKUP(BB$1,'PY1 Data(H)'!$A$1:$CZ$1,_xlfn.XLOOKUP($A26,'PY1 Data(H)'!$A$1:$A$233,'PY1 Data(H)'!$A$1:$CZ$233))</f>
        <v>34777110</v>
      </c>
      <c r="BC26" s="173" cm="1">
        <f t="array" ref="BC26">_xlfn.XLOOKUP(BC$1,'PY1 Data(H)'!$A$1:$CZ$1,_xlfn.XLOOKUP($A26,'PY1 Data(H)'!$A$1:$A$233,'PY1 Data(H)'!$A$1:$CZ$233))</f>
        <v>3213051</v>
      </c>
      <c r="BD26" s="173" cm="1">
        <f t="array" ref="BD26">_xlfn.XLOOKUP(BD$1,'PY1 Data(H)'!$A$1:$CZ$1,_xlfn.XLOOKUP($A26,'PY1 Data(H)'!$A$1:$A$233,'PY1 Data(H)'!$A$1:$CZ$233))</f>
        <v>3916381</v>
      </c>
      <c r="BE26" s="173" cm="1">
        <f t="array" ref="BE26">_xlfn.XLOOKUP(BE$1,'PY1 Data(H)'!$A$1:$CZ$1,_xlfn.XLOOKUP($A26,'PY1 Data(H)'!$A$1:$A$233,'PY1 Data(H)'!$A$1:$CZ$233))</f>
        <v>6398553</v>
      </c>
      <c r="BF26" s="173" cm="1">
        <f t="array" ref="BF26">_xlfn.XLOOKUP(BF$1,'PY1 Data(H)'!$A$1:$CZ$1,_xlfn.XLOOKUP($A26,'PY1 Data(H)'!$A$1:$A$233,'PY1 Data(H)'!$A$1:$CZ$233))</f>
        <v>12150268</v>
      </c>
      <c r="BG26" s="173" cm="1">
        <f t="array" ref="BG26">_xlfn.XLOOKUP(BG$1,'PY1 Data(H)'!$A$1:$CZ$1,_xlfn.XLOOKUP($A26,'PY1 Data(H)'!$A$1:$A$233,'PY1 Data(H)'!$A$1:$CZ$233))</f>
        <v>6108851</v>
      </c>
      <c r="BH26" s="173" cm="1">
        <f t="array" ref="BH26">_xlfn.XLOOKUP(BH$1,'PY1 Data(H)'!$A$1:$CZ$1,_xlfn.XLOOKUP($A26,'PY1 Data(H)'!$A$1:$A$233,'PY1 Data(H)'!$A$1:$CZ$233))</f>
        <v>3480426</v>
      </c>
      <c r="BI26" s="173" cm="1">
        <f t="array" ref="BI26">_xlfn.XLOOKUP(BI$1,'PY1 Data(H)'!$A$1:$CZ$1,_xlfn.XLOOKUP($A26,'PY1 Data(H)'!$A$1:$A$233,'PY1 Data(H)'!$A$1:$CZ$233))</f>
        <v>3963115</v>
      </c>
      <c r="BJ26" s="173" cm="1">
        <f t="array" ref="BJ26">_xlfn.XLOOKUP(BJ$1,'PY1 Data(H)'!$A$1:$CZ$1,_xlfn.XLOOKUP($A26,'PY1 Data(H)'!$A$1:$A$233,'PY1 Data(H)'!$A$1:$CZ$233))</f>
        <v>6973932</v>
      </c>
      <c r="BK26" s="173" cm="1">
        <f t="array" ref="BK26">_xlfn.XLOOKUP(BK$1,'PY1 Data(H)'!$A$1:$CZ$1,_xlfn.XLOOKUP($A26,'PY1 Data(H)'!$A$1:$A$233,'PY1 Data(H)'!$A$1:$CZ$233))</f>
        <v>332709138</v>
      </c>
      <c r="BL26" s="173" cm="1">
        <f t="array" ref="BL26">_xlfn.XLOOKUP(BL$1,'PY1 Data(H)'!$A$1:$CZ$1,_xlfn.XLOOKUP($A26,'PY1 Data(H)'!$A$1:$A$233,'PY1 Data(H)'!$A$1:$CZ$233))</f>
        <v>971660</v>
      </c>
      <c r="BM26" s="173" cm="1">
        <f t="array" ref="BM26">_xlfn.XLOOKUP(BM$1,'PY1 Data(H)'!$A$1:$CZ$1,_xlfn.XLOOKUP($A26,'PY1 Data(H)'!$A$1:$A$233,'PY1 Data(H)'!$A$1:$CZ$233))</f>
        <v>4267235</v>
      </c>
      <c r="BN26" s="173" cm="1">
        <f t="array" ref="BN26">_xlfn.XLOOKUP(BN$1,'PY1 Data(H)'!$A$1:$CZ$1,_xlfn.XLOOKUP($A26,'PY1 Data(H)'!$A$1:$A$233,'PY1 Data(H)'!$A$1:$CZ$233))</f>
        <v>17471884</v>
      </c>
      <c r="BO26" s="173" cm="1">
        <f t="array" ref="BO26">_xlfn.XLOOKUP(BO$1,'PY1 Data(H)'!$A$1:$CZ$1,_xlfn.XLOOKUP($A26,'PY1 Data(H)'!$A$1:$A$233,'PY1 Data(H)'!$A$1:$CZ$233))</f>
        <v>10617508</v>
      </c>
      <c r="BP26" s="173" cm="1">
        <f t="array" ref="BP26">_xlfn.XLOOKUP(BP$1,'PY1 Data(H)'!$A$1:$CZ$1,_xlfn.XLOOKUP($A26,'PY1 Data(H)'!$A$1:$A$233,'PY1 Data(H)'!$A$1:$CZ$233))</f>
        <v>20339989</v>
      </c>
      <c r="BQ26" s="173" cm="1">
        <f t="array" ref="BQ26">_xlfn.XLOOKUP(BQ$1,'PY1 Data(H)'!$A$1:$CZ$1,_xlfn.XLOOKUP($A26,'PY1 Data(H)'!$A$1:$A$233,'PY1 Data(H)'!$A$1:$CZ$233))</f>
        <v>0</v>
      </c>
      <c r="BR26" s="173" cm="1">
        <f t="array" ref="BR26">_xlfn.XLOOKUP(BR$1,'PY1 Data(H)'!$A$1:$CZ$1,_xlfn.XLOOKUP($A26,'PY1 Data(H)'!$A$1:$A$233,'PY1 Data(H)'!$A$1:$CZ$233))</f>
        <v>25105346</v>
      </c>
      <c r="BS26" s="173" cm="1">
        <f t="array" ref="BS26">_xlfn.XLOOKUP(BS$1,'PY1 Data(H)'!$A$1:$CZ$1,_xlfn.XLOOKUP($A26,'PY1 Data(H)'!$A$1:$A$233,'PY1 Data(H)'!$A$1:$CZ$233))</f>
        <v>14984721</v>
      </c>
      <c r="BT26" s="173" cm="1">
        <f t="array" ref="BT26">_xlfn.XLOOKUP(BT$1,'PY1 Data(H)'!$A$1:$CZ$1,_xlfn.XLOOKUP($A26,'PY1 Data(H)'!$A$1:$A$233,'PY1 Data(H)'!$A$1:$CZ$233))</f>
        <v>2059389</v>
      </c>
      <c r="BU26" s="173" cm="1">
        <f t="array" ref="BU26">_xlfn.XLOOKUP(BU$1,'PY1 Data(H)'!$A$1:$CZ$1,_xlfn.XLOOKUP($A26,'PY1 Data(H)'!$A$1:$A$233,'PY1 Data(H)'!$A$1:$CZ$233))</f>
        <v>7912830</v>
      </c>
      <c r="BV26" s="173" cm="1">
        <f t="array" ref="BV26">_xlfn.XLOOKUP(BV$1,'PY1 Data(H)'!$A$1:$CZ$1,_xlfn.XLOOKUP($A26,'PY1 Data(H)'!$A$1:$A$233,'PY1 Data(H)'!$A$1:$CZ$233))</f>
        <v>7302992</v>
      </c>
      <c r="BW26" s="173" cm="1">
        <f t="array" ref="BW26">_xlfn.XLOOKUP(BW$1,'PY1 Data(H)'!$A$1:$CZ$1,_xlfn.XLOOKUP($A26,'PY1 Data(H)'!$A$1:$A$233,'PY1 Data(H)'!$A$1:$CZ$233))</f>
        <v>3363346</v>
      </c>
      <c r="BX26" s="173" cm="1">
        <f t="array" ref="BX26">_xlfn.XLOOKUP(BX$1,'PY1 Data(H)'!$A$1:$CZ$1,_xlfn.XLOOKUP($A26,'PY1 Data(H)'!$A$1:$A$233,'PY1 Data(H)'!$A$1:$CZ$233))</f>
        <v>11394232</v>
      </c>
      <c r="BY26" s="173" cm="1">
        <f t="array" ref="BY26">_xlfn.XLOOKUP(BY$1,'PY1 Data(H)'!$A$1:$CZ$1,_xlfn.XLOOKUP($A26,'PY1 Data(H)'!$A$1:$A$233,'PY1 Data(H)'!$A$1:$CZ$233))</f>
        <v>24183623</v>
      </c>
      <c r="BZ26" s="173" cm="1">
        <f t="array" ref="BZ26">_xlfn.XLOOKUP(BZ$1,'PY1 Data(H)'!$A$1:$CZ$1,_xlfn.XLOOKUP($A26,'PY1 Data(H)'!$A$1:$A$233,'PY1 Data(H)'!$A$1:$CZ$233))</f>
        <v>3942393</v>
      </c>
      <c r="CA26" s="173" cm="1">
        <f t="array" ref="CA26">_xlfn.XLOOKUP(CA$1,'PY1 Data(H)'!$A$1:$CZ$1,_xlfn.XLOOKUP($A26,'PY1 Data(H)'!$A$1:$A$233,'PY1 Data(H)'!$A$1:$CZ$233))</f>
        <v>16190822</v>
      </c>
      <c r="CB26" s="173" cm="1">
        <f t="array" ref="CB26">_xlfn.XLOOKUP(CB$1,'PY1 Data(H)'!$A$1:$CZ$1,_xlfn.XLOOKUP($A26,'PY1 Data(H)'!$A$1:$A$233,'PY1 Data(H)'!$A$1:$CZ$233))</f>
        <v>2723487</v>
      </c>
      <c r="CC26" s="173" cm="1">
        <f t="array" ref="CC26">_xlfn.XLOOKUP(CC$1,'PY1 Data(H)'!$A$1:$CZ$1,_xlfn.XLOOKUP($A26,'PY1 Data(H)'!$A$1:$A$233,'PY1 Data(H)'!$A$1:$CZ$233))</f>
        <v>13738921</v>
      </c>
      <c r="CD26" s="173" cm="1">
        <f t="array" ref="CD26">_xlfn.XLOOKUP(CD$1,'PY1 Data(H)'!$A$1:$CZ$1,_xlfn.XLOOKUP($A26,'PY1 Data(H)'!$A$1:$A$233,'PY1 Data(H)'!$A$1:$CZ$233))</f>
        <v>25008125</v>
      </c>
      <c r="CE26" s="173" cm="1">
        <f t="array" ref="CE26">_xlfn.XLOOKUP(CE$1,'PY1 Data(H)'!$A$1:$CZ$1,_xlfn.XLOOKUP($A26,'PY1 Data(H)'!$A$1:$A$233,'PY1 Data(H)'!$A$1:$CZ$233))</f>
        <v>12717814</v>
      </c>
      <c r="CF26" s="173" cm="1">
        <f t="array" ref="CF26">_xlfn.XLOOKUP(CF$1,'PY1 Data(H)'!$A$1:$CZ$1,_xlfn.XLOOKUP($A26,'PY1 Data(H)'!$A$1:$A$233,'PY1 Data(H)'!$A$1:$CZ$233))</f>
        <v>6358498</v>
      </c>
      <c r="CG26" s="173" cm="1">
        <f t="array" ref="CG26">_xlfn.XLOOKUP(CG$1,'PY1 Data(H)'!$A$1:$CZ$1,_xlfn.XLOOKUP($A26,'PY1 Data(H)'!$A$1:$A$233,'PY1 Data(H)'!$A$1:$CZ$233))</f>
        <v>9953151</v>
      </c>
      <c r="CH26" s="173" cm="1">
        <f t="array" ref="CH26">_xlfn.XLOOKUP(CH$1,'PY1 Data(H)'!$A$1:$CZ$1,_xlfn.XLOOKUP($A26,'PY1 Data(H)'!$A$1:$A$233,'PY1 Data(H)'!$A$1:$CZ$233))</f>
        <v>7145528</v>
      </c>
      <c r="CI26" s="173" cm="1">
        <f t="array" ref="CI26">_xlfn.XLOOKUP(CI$1,'PY1 Data(H)'!$A$1:$CZ$1,_xlfn.XLOOKUP($A26,'PY1 Data(H)'!$A$1:$A$233,'PY1 Data(H)'!$A$1:$CZ$233))</f>
        <v>10288449</v>
      </c>
      <c r="CJ26" s="173" cm="1">
        <f t="array" ref="CJ26">_xlfn.XLOOKUP(CJ$1,'PY1 Data(H)'!$A$1:$CZ$1,_xlfn.XLOOKUP($A26,'PY1 Data(H)'!$A$1:$A$233,'PY1 Data(H)'!$A$1:$CZ$233))</f>
        <v>5799005</v>
      </c>
      <c r="CK26" s="173" cm="1">
        <f t="array" ref="CK26">_xlfn.XLOOKUP(CK$1,'PY1 Data(H)'!$A$1:$CZ$1,_xlfn.XLOOKUP($A26,'PY1 Data(H)'!$A$1:$A$233,'PY1 Data(H)'!$A$1:$CZ$233))</f>
        <v>12163191</v>
      </c>
      <c r="CL26" s="173" cm="1">
        <f t="array" ref="CL26">_xlfn.XLOOKUP(CL$1,'PY1 Data(H)'!$A$1:$CZ$1,_xlfn.XLOOKUP($A26,'PY1 Data(H)'!$A$1:$A$233,'PY1 Data(H)'!$A$1:$CZ$233))</f>
        <v>4597054</v>
      </c>
      <c r="CM26" s="173" cm="1">
        <f t="array" ref="CM26">_xlfn.XLOOKUP(CM$1,'PY1 Data(H)'!$A$1:$CZ$1,_xlfn.XLOOKUP($A26,'PY1 Data(H)'!$A$1:$A$233,'PY1 Data(H)'!$A$1:$CZ$233))</f>
        <v>5638481</v>
      </c>
      <c r="CN26" s="173" cm="1">
        <f t="array" ref="CN26">_xlfn.XLOOKUP(CN$1,'PY1 Data(H)'!$A$1:$CZ$1,_xlfn.XLOOKUP($A26,'PY1 Data(H)'!$A$1:$A$233,'PY1 Data(H)'!$A$1:$CZ$233))</f>
        <v>457088</v>
      </c>
      <c r="CO26" s="173" cm="1">
        <f t="array" ref="CO26">_xlfn.XLOOKUP(CO$1,'PY1 Data(H)'!$A$1:$CZ$1,_xlfn.XLOOKUP($A26,'PY1 Data(H)'!$A$1:$A$233,'PY1 Data(H)'!$A$1:$CZ$233))</f>
        <v>42819993</v>
      </c>
      <c r="CP26" s="173" cm="1">
        <f t="array" ref="CP26">_xlfn.XLOOKUP(CP$1,'PY1 Data(H)'!$A$1:$CZ$1,_xlfn.XLOOKUP($A26,'PY1 Data(H)'!$A$1:$A$233,'PY1 Data(H)'!$A$1:$CZ$233))</f>
        <v>4664190</v>
      </c>
      <c r="CQ26" s="173" cm="1">
        <f t="array" ref="CQ26">_xlfn.XLOOKUP(CQ$1,'PY1 Data(H)'!$A$1:$CZ$1,_xlfn.XLOOKUP($A26,'PY1 Data(H)'!$A$1:$A$233,'PY1 Data(H)'!$A$1:$CZ$233))</f>
        <v>258441192</v>
      </c>
      <c r="CR26" s="173" cm="1">
        <f t="array" ref="CR26">_xlfn.XLOOKUP(CR$1,'PY1 Data(H)'!$A$1:$CZ$1,_xlfn.XLOOKUP($A26,'PY1 Data(H)'!$A$1:$A$233,'PY1 Data(H)'!$A$1:$CZ$233))</f>
        <v>3119030</v>
      </c>
      <c r="CS26" s="173" cm="1">
        <f t="array" ref="CS26">_xlfn.XLOOKUP(CS$1,'PY1 Data(H)'!$A$1:$CZ$1,_xlfn.XLOOKUP($A26,'PY1 Data(H)'!$A$1:$A$233,'PY1 Data(H)'!$A$1:$CZ$233))</f>
        <v>2371376</v>
      </c>
      <c r="CT26" s="173" cm="1">
        <f t="array" ref="CT26">_xlfn.XLOOKUP(CT$1,'PY1 Data(H)'!$A$1:$CZ$1,_xlfn.XLOOKUP($A26,'PY1 Data(H)'!$A$1:$A$233,'PY1 Data(H)'!$A$1:$CZ$233))</f>
        <v>4361245</v>
      </c>
      <c r="CU26" s="173" cm="1">
        <f t="array" ref="CU26">_xlfn.XLOOKUP(CU$1,'PY1 Data(H)'!$A$1:$CZ$1,_xlfn.XLOOKUP($A26,'PY1 Data(H)'!$A$1:$A$233,'PY1 Data(H)'!$A$1:$CZ$233))</f>
        <v>21566878</v>
      </c>
      <c r="CV26" s="173" cm="1">
        <f t="array" ref="CV26">_xlfn.XLOOKUP(CV$1,'PY1 Data(H)'!$A$1:$CZ$1,_xlfn.XLOOKUP($A26,'PY1 Data(H)'!$A$1:$A$233,'PY1 Data(H)'!$A$1:$CZ$233))</f>
        <v>10404082</v>
      </c>
      <c r="CW26" s="173" cm="1">
        <f t="array" ref="CW26">_xlfn.XLOOKUP(CW$1,'PY1 Data(H)'!$A$1:$CZ$1,_xlfn.XLOOKUP($A26,'PY1 Data(H)'!$A$1:$A$233,'PY1 Data(H)'!$A$1:$CZ$233))</f>
        <v>11543721</v>
      </c>
      <c r="CX26" s="173" cm="1">
        <f t="array" ref="CX26">_xlfn.XLOOKUP(CX$1,'PY1 Data(H)'!$A$1:$CZ$1,_xlfn.XLOOKUP($A26,'PY1 Data(H)'!$A$1:$A$233,'PY1 Data(H)'!$A$1:$CZ$233))</f>
        <v>4048380</v>
      </c>
      <c r="CY26" s="173" cm="1">
        <f t="array" ref="CY26">_xlfn.XLOOKUP(CY$1,'PY1 Data(H)'!$A$1:$CZ$1,_xlfn.XLOOKUP($A26,'PY1 Data(H)'!$A$1:$A$233,'PY1 Data(H)'!$A$1:$CZ$233))</f>
        <v>3119011</v>
      </c>
    </row>
    <row r="27" spans="1:103" x14ac:dyDescent="0.3">
      <c r="A27">
        <v>504</v>
      </c>
      <c r="D27" s="173" cm="1">
        <f t="array" ref="D27">_xlfn.XLOOKUP(D$1,'PY1 Data(H)'!$A$1:$CZ$1,_xlfn.XLOOKUP($A27,'PY1 Data(H)'!$A$1:$A$233,'PY1 Data(H)'!$A$1:$CZ$233))</f>
        <v>36287550</v>
      </c>
      <c r="E27" s="173" cm="1">
        <f t="array" ref="E27">_xlfn.XLOOKUP(E$1,'PY1 Data(H)'!$A$1:$CZ$1,_xlfn.XLOOKUP($A27,'PY1 Data(H)'!$A$1:$A$233,'PY1 Data(H)'!$A$1:$CZ$233))</f>
        <v>5501457</v>
      </c>
      <c r="F27" s="173" cm="1">
        <f t="array" ref="F27">_xlfn.XLOOKUP(F$1,'PY1 Data(H)'!$A$1:$CZ$1,_xlfn.XLOOKUP($A27,'PY1 Data(H)'!$A$1:$A$233,'PY1 Data(H)'!$A$1:$CZ$233))</f>
        <v>4333897</v>
      </c>
      <c r="G27" s="173" cm="1">
        <f t="array" ref="G27">_xlfn.XLOOKUP(G$1,'PY1 Data(H)'!$A$1:$CZ$1,_xlfn.XLOOKUP($A27,'PY1 Data(H)'!$A$1:$A$233,'PY1 Data(H)'!$A$1:$CZ$233))</f>
        <v>0</v>
      </c>
      <c r="H27" s="173" cm="1">
        <f t="array" ref="H27">_xlfn.XLOOKUP(H$1,'PY1 Data(H)'!$A$1:$CZ$1,_xlfn.XLOOKUP($A27,'PY1 Data(H)'!$A$1:$A$233,'PY1 Data(H)'!$A$1:$CZ$233))</f>
        <v>7188302</v>
      </c>
      <c r="I27" s="173" cm="1">
        <f t="array" ref="I27">_xlfn.XLOOKUP(I$1,'PY1 Data(H)'!$A$1:$CZ$1,_xlfn.XLOOKUP($A27,'PY1 Data(H)'!$A$1:$A$233,'PY1 Data(H)'!$A$1:$CZ$233))</f>
        <v>7795164</v>
      </c>
      <c r="J27" s="173" cm="1">
        <f t="array" ref="J27">_xlfn.XLOOKUP(J$1,'PY1 Data(H)'!$A$1:$CZ$1,_xlfn.XLOOKUP($A27,'PY1 Data(H)'!$A$1:$A$233,'PY1 Data(H)'!$A$1:$CZ$233))</f>
        <v>20473276</v>
      </c>
      <c r="K27" s="173" cm="1">
        <f t="array" ref="K27">_xlfn.XLOOKUP(K$1,'PY1 Data(H)'!$A$1:$CZ$1,_xlfn.XLOOKUP($A27,'PY1 Data(H)'!$A$1:$A$233,'PY1 Data(H)'!$A$1:$CZ$233))</f>
        <v>5816024</v>
      </c>
      <c r="L27" s="173" cm="1">
        <f t="array" ref="L27">_xlfn.XLOOKUP(L$1,'PY1 Data(H)'!$A$1:$CZ$1,_xlfn.XLOOKUP($A27,'PY1 Data(H)'!$A$1:$A$233,'PY1 Data(H)'!$A$1:$CZ$233))</f>
        <v>16251607</v>
      </c>
      <c r="M27" s="173" cm="1">
        <f t="array" ref="M27">_xlfn.XLOOKUP(M$1,'PY1 Data(H)'!$A$1:$CZ$1,_xlfn.XLOOKUP($A27,'PY1 Data(H)'!$A$1:$A$233,'PY1 Data(H)'!$A$1:$CZ$233))</f>
        <v>39378400</v>
      </c>
      <c r="N27" s="173" cm="1">
        <f t="array" ref="N27">_xlfn.XLOOKUP(N$1,'PY1 Data(H)'!$A$1:$CZ$1,_xlfn.XLOOKUP($A27,'PY1 Data(H)'!$A$1:$A$233,'PY1 Data(H)'!$A$1:$CZ$233))</f>
        <v>79355050</v>
      </c>
      <c r="O27" s="173" cm="1">
        <f t="array" ref="O27">_xlfn.XLOOKUP(O$1,'PY1 Data(H)'!$A$1:$CZ$1,_xlfn.XLOOKUP($A27,'PY1 Data(H)'!$A$1:$A$233,'PY1 Data(H)'!$A$1:$CZ$233))</f>
        <v>21027531</v>
      </c>
      <c r="P27" s="173" cm="1">
        <f t="array" ref="P27">_xlfn.XLOOKUP(P$1,'PY1 Data(H)'!$A$1:$CZ$1,_xlfn.XLOOKUP($A27,'PY1 Data(H)'!$A$1:$A$233,'PY1 Data(H)'!$A$1:$CZ$233))</f>
        <v>55114802</v>
      </c>
      <c r="Q27" s="173" cm="1">
        <f t="array" ref="Q27">_xlfn.XLOOKUP(Q$1,'PY1 Data(H)'!$A$1:$CZ$1,_xlfn.XLOOKUP($A27,'PY1 Data(H)'!$A$1:$A$233,'PY1 Data(H)'!$A$1:$CZ$233))</f>
        <v>17832824</v>
      </c>
      <c r="R27" s="173" cm="1">
        <f t="array" ref="R27">_xlfn.XLOOKUP(R$1,'PY1 Data(H)'!$A$1:$CZ$1,_xlfn.XLOOKUP($A27,'PY1 Data(H)'!$A$1:$A$233,'PY1 Data(H)'!$A$1:$CZ$233))</f>
        <v>3335498</v>
      </c>
      <c r="S27" s="173" cm="1">
        <f t="array" ref="S27">_xlfn.XLOOKUP(S$1,'PY1 Data(H)'!$A$1:$CZ$1,_xlfn.XLOOKUP($A27,'PY1 Data(H)'!$A$1:$A$233,'PY1 Data(H)'!$A$1:$CZ$233))</f>
        <v>20032760</v>
      </c>
      <c r="T27" s="173" cm="1">
        <f t="array" ref="T27">_xlfn.XLOOKUP(T$1,'PY1 Data(H)'!$A$1:$CZ$1,_xlfn.XLOOKUP($A27,'PY1 Data(H)'!$A$1:$A$233,'PY1 Data(H)'!$A$1:$CZ$233))</f>
        <v>0</v>
      </c>
      <c r="U27" s="173" cm="1">
        <f t="array" ref="U27">_xlfn.XLOOKUP(U$1,'PY1 Data(H)'!$A$1:$CZ$1,_xlfn.XLOOKUP($A27,'PY1 Data(H)'!$A$1:$A$233,'PY1 Data(H)'!$A$1:$CZ$233))</f>
        <v>47486254</v>
      </c>
      <c r="V27" s="173" cm="1">
        <f t="array" ref="V27">_xlfn.XLOOKUP(V$1,'PY1 Data(H)'!$A$1:$CZ$1,_xlfn.XLOOKUP($A27,'PY1 Data(H)'!$A$1:$A$233,'PY1 Data(H)'!$A$1:$CZ$233))</f>
        <v>15725937</v>
      </c>
      <c r="W27" s="173" cm="1">
        <f t="array" ref="W27">_xlfn.XLOOKUP(W$1,'PY1 Data(H)'!$A$1:$CZ$1,_xlfn.XLOOKUP($A27,'PY1 Data(H)'!$A$1:$A$233,'PY1 Data(H)'!$A$1:$CZ$233))</f>
        <v>0</v>
      </c>
      <c r="X27" s="173" cm="1">
        <f t="array" ref="X27">_xlfn.XLOOKUP(X$1,'PY1 Data(H)'!$A$1:$CZ$1,_xlfn.XLOOKUP($A27,'PY1 Data(H)'!$A$1:$A$233,'PY1 Data(H)'!$A$1:$CZ$233))</f>
        <v>5112680</v>
      </c>
      <c r="Y27" s="173" cm="1">
        <f t="array" ref="Y27">_xlfn.XLOOKUP(Y$1,'PY1 Data(H)'!$A$1:$CZ$1,_xlfn.XLOOKUP($A27,'PY1 Data(H)'!$A$1:$A$233,'PY1 Data(H)'!$A$1:$CZ$233))</f>
        <v>5156300</v>
      </c>
      <c r="Z27" s="173" cm="1">
        <f t="array" ref="Z27">_xlfn.XLOOKUP(Z$1,'PY1 Data(H)'!$A$1:$CZ$1,_xlfn.XLOOKUP($A27,'PY1 Data(H)'!$A$1:$A$233,'PY1 Data(H)'!$A$1:$CZ$233))</f>
        <v>32979257</v>
      </c>
      <c r="AA27" s="173" cm="1">
        <f t="array" ref="AA27">_xlfn.XLOOKUP(AA$1,'PY1 Data(H)'!$A$1:$CZ$1,_xlfn.XLOOKUP($A27,'PY1 Data(H)'!$A$1:$A$233,'PY1 Data(H)'!$A$1:$CZ$233))</f>
        <v>0</v>
      </c>
      <c r="AB27" s="173" cm="1">
        <f t="array" ref="AB27">_xlfn.XLOOKUP(AB$1,'PY1 Data(H)'!$A$1:$CZ$1,_xlfn.XLOOKUP($A27,'PY1 Data(H)'!$A$1:$A$233,'PY1 Data(H)'!$A$1:$CZ$233))</f>
        <v>33087082</v>
      </c>
      <c r="AC27" s="173" cm="1">
        <f t="array" ref="AC27">_xlfn.XLOOKUP(AC$1,'PY1 Data(H)'!$A$1:$CZ$1,_xlfn.XLOOKUP($A27,'PY1 Data(H)'!$A$1:$A$233,'PY1 Data(H)'!$A$1:$CZ$233))</f>
        <v>74854194</v>
      </c>
      <c r="AD27" s="173" cm="1">
        <f t="array" ref="AD27">_xlfn.XLOOKUP(AD$1,'PY1 Data(H)'!$A$1:$CZ$1,_xlfn.XLOOKUP($A27,'PY1 Data(H)'!$A$1:$A$233,'PY1 Data(H)'!$A$1:$CZ$233))</f>
        <v>7891944</v>
      </c>
      <c r="AE27" s="173" cm="1">
        <f t="array" ref="AE27">_xlfn.XLOOKUP(AE$1,'PY1 Data(H)'!$A$1:$CZ$1,_xlfn.XLOOKUP($A27,'PY1 Data(H)'!$A$1:$A$233,'PY1 Data(H)'!$A$1:$CZ$233))</f>
        <v>14514318</v>
      </c>
      <c r="AF27" s="173" cm="1">
        <f t="array" ref="AF27">_xlfn.XLOOKUP(AF$1,'PY1 Data(H)'!$A$1:$CZ$1,_xlfn.XLOOKUP($A27,'PY1 Data(H)'!$A$1:$A$233,'PY1 Data(H)'!$A$1:$CZ$233))</f>
        <v>30175660</v>
      </c>
      <c r="AG27" s="173" cm="1">
        <f t="array" ref="AG27">_xlfn.XLOOKUP(AG$1,'PY1 Data(H)'!$A$1:$CZ$1,_xlfn.XLOOKUP($A27,'PY1 Data(H)'!$A$1:$A$233,'PY1 Data(H)'!$A$1:$CZ$233))</f>
        <v>11593294</v>
      </c>
      <c r="AH27" s="173" cm="1">
        <f t="array" ref="AH27">_xlfn.XLOOKUP(AH$1,'PY1 Data(H)'!$A$1:$CZ$1,_xlfn.XLOOKUP($A27,'PY1 Data(H)'!$A$1:$A$233,'PY1 Data(H)'!$A$1:$CZ$233))</f>
        <v>12121599</v>
      </c>
      <c r="AI27" s="173" cm="1">
        <f t="array" ref="AI27">_xlfn.XLOOKUP(AI$1,'PY1 Data(H)'!$A$1:$CZ$1,_xlfn.XLOOKUP($A27,'PY1 Data(H)'!$A$1:$A$233,'PY1 Data(H)'!$A$1:$CZ$233))</f>
        <v>90995806</v>
      </c>
      <c r="AJ27" s="173" cm="1">
        <f t="array" ref="AJ27">_xlfn.XLOOKUP(AJ$1,'PY1 Data(H)'!$A$1:$CZ$1,_xlfn.XLOOKUP($A27,'PY1 Data(H)'!$A$1:$A$233,'PY1 Data(H)'!$A$1:$CZ$233))</f>
        <v>17211391</v>
      </c>
      <c r="AK27" s="173" cm="1">
        <f t="array" ref="AK27">_xlfn.XLOOKUP(AK$1,'PY1 Data(H)'!$A$1:$CZ$1,_xlfn.XLOOKUP($A27,'PY1 Data(H)'!$A$1:$A$233,'PY1 Data(H)'!$A$1:$CZ$233))</f>
        <v>88786082</v>
      </c>
      <c r="AL27" s="173" cm="1">
        <f t="array" ref="AL27">_xlfn.XLOOKUP(AL$1,'PY1 Data(H)'!$A$1:$CZ$1,_xlfn.XLOOKUP($A27,'PY1 Data(H)'!$A$1:$A$233,'PY1 Data(H)'!$A$1:$CZ$233))</f>
        <v>15930791</v>
      </c>
      <c r="AM27" s="173" cm="1">
        <f t="array" ref="AM27">_xlfn.XLOOKUP(AM$1,'PY1 Data(H)'!$A$1:$CZ$1,_xlfn.XLOOKUP($A27,'PY1 Data(H)'!$A$1:$A$233,'PY1 Data(H)'!$A$1:$CZ$233))</f>
        <v>3797473</v>
      </c>
      <c r="AN27" s="173" cm="1">
        <f t="array" ref="AN27">_xlfn.XLOOKUP(AN$1,'PY1 Data(H)'!$A$1:$CZ$1,_xlfn.XLOOKUP($A27,'PY1 Data(H)'!$A$1:$A$233,'PY1 Data(H)'!$A$1:$CZ$233))</f>
        <v>2629672</v>
      </c>
      <c r="AO27" s="173" cm="1">
        <f t="array" ref="AO27">_xlfn.XLOOKUP(AO$1,'PY1 Data(H)'!$A$1:$CZ$1,_xlfn.XLOOKUP($A27,'PY1 Data(H)'!$A$1:$A$233,'PY1 Data(H)'!$A$1:$CZ$233))</f>
        <v>5538310</v>
      </c>
      <c r="AP27" s="173" cm="1">
        <f t="array" ref="AP27">_xlfn.XLOOKUP(AP$1,'PY1 Data(H)'!$A$1:$CZ$1,_xlfn.XLOOKUP($A27,'PY1 Data(H)'!$A$1:$A$233,'PY1 Data(H)'!$A$1:$CZ$233))</f>
        <v>10875464</v>
      </c>
      <c r="AQ27" s="173" cm="1">
        <f t="array" ref="AQ27">_xlfn.XLOOKUP(AQ$1,'PY1 Data(H)'!$A$1:$CZ$1,_xlfn.XLOOKUP($A27,'PY1 Data(H)'!$A$1:$A$233,'PY1 Data(H)'!$A$1:$CZ$233))</f>
        <v>9213251</v>
      </c>
      <c r="AR27" s="173" cm="1">
        <f t="array" ref="AR27">_xlfn.XLOOKUP(AR$1,'PY1 Data(H)'!$A$1:$CZ$1,_xlfn.XLOOKUP($A27,'PY1 Data(H)'!$A$1:$A$233,'PY1 Data(H)'!$A$1:$CZ$233))</f>
        <v>121820557</v>
      </c>
      <c r="AS27" s="173" cm="1">
        <f t="array" ref="AS27">_xlfn.XLOOKUP(AS$1,'PY1 Data(H)'!$A$1:$CZ$1,_xlfn.XLOOKUP($A27,'PY1 Data(H)'!$A$1:$A$233,'PY1 Data(H)'!$A$1:$CZ$233))</f>
        <v>17536509</v>
      </c>
      <c r="AT27" s="173" cm="1">
        <f t="array" ref="AT27">_xlfn.XLOOKUP(AT$1,'PY1 Data(H)'!$A$1:$CZ$1,_xlfn.XLOOKUP($A27,'PY1 Data(H)'!$A$1:$A$233,'PY1 Data(H)'!$A$1:$CZ$233))</f>
        <v>9041339</v>
      </c>
      <c r="AU27" s="173" cm="1">
        <f t="array" ref="AU27">_xlfn.XLOOKUP(AU$1,'PY1 Data(H)'!$A$1:$CZ$1,_xlfn.XLOOKUP($A27,'PY1 Data(H)'!$A$1:$A$233,'PY1 Data(H)'!$A$1:$CZ$233))</f>
        <v>22639753</v>
      </c>
      <c r="AV27" s="173" cm="1">
        <f t="array" ref="AV27">_xlfn.XLOOKUP(AV$1,'PY1 Data(H)'!$A$1:$CZ$1,_xlfn.XLOOKUP($A27,'PY1 Data(H)'!$A$1:$A$233,'PY1 Data(H)'!$A$1:$CZ$233))</f>
        <v>25821612</v>
      </c>
      <c r="AW27" s="173" cm="1">
        <f t="array" ref="AW27">_xlfn.XLOOKUP(AW$1,'PY1 Data(H)'!$A$1:$CZ$1,_xlfn.XLOOKUP($A27,'PY1 Data(H)'!$A$1:$A$233,'PY1 Data(H)'!$A$1:$CZ$233))</f>
        <v>0</v>
      </c>
      <c r="AX27" s="173" cm="1">
        <f t="array" ref="AX27">_xlfn.XLOOKUP(AX$1,'PY1 Data(H)'!$A$1:$CZ$1,_xlfn.XLOOKUP($A27,'PY1 Data(H)'!$A$1:$A$233,'PY1 Data(H)'!$A$1:$CZ$233))</f>
        <v>9992974</v>
      </c>
      <c r="AY27" s="173" cm="1">
        <f t="array" ref="AY27">_xlfn.XLOOKUP(AY$1,'PY1 Data(H)'!$A$1:$CZ$1,_xlfn.XLOOKUP($A27,'PY1 Data(H)'!$A$1:$A$233,'PY1 Data(H)'!$A$1:$CZ$233))</f>
        <v>3727545</v>
      </c>
      <c r="AZ27" s="173" cm="1">
        <f t="array" ref="AZ27">_xlfn.XLOOKUP(AZ$1,'PY1 Data(H)'!$A$1:$CZ$1,_xlfn.XLOOKUP($A27,'PY1 Data(H)'!$A$1:$A$233,'PY1 Data(H)'!$A$1:$CZ$233))</f>
        <v>21571128</v>
      </c>
      <c r="BA27" s="173" cm="1">
        <f t="array" ref="BA27">_xlfn.XLOOKUP(BA$1,'PY1 Data(H)'!$A$1:$CZ$1,_xlfn.XLOOKUP($A27,'PY1 Data(H)'!$A$1:$A$233,'PY1 Data(H)'!$A$1:$CZ$233))</f>
        <v>8650937</v>
      </c>
      <c r="BB27" s="173" cm="1">
        <f t="array" ref="BB27">_xlfn.XLOOKUP(BB$1,'PY1 Data(H)'!$A$1:$CZ$1,_xlfn.XLOOKUP($A27,'PY1 Data(H)'!$A$1:$A$233,'PY1 Data(H)'!$A$1:$CZ$233))</f>
        <v>36112605</v>
      </c>
      <c r="BC27" s="173" cm="1">
        <f t="array" ref="BC27">_xlfn.XLOOKUP(BC$1,'PY1 Data(H)'!$A$1:$CZ$1,_xlfn.XLOOKUP($A27,'PY1 Data(H)'!$A$1:$A$233,'PY1 Data(H)'!$A$1:$CZ$233))</f>
        <v>5201367</v>
      </c>
      <c r="BD27" s="173" cm="1">
        <f t="array" ref="BD27">_xlfn.XLOOKUP(BD$1,'PY1 Data(H)'!$A$1:$CZ$1,_xlfn.XLOOKUP($A27,'PY1 Data(H)'!$A$1:$A$233,'PY1 Data(H)'!$A$1:$CZ$233))</f>
        <v>10182833</v>
      </c>
      <c r="BE27" s="173" cm="1">
        <f t="array" ref="BE27">_xlfn.XLOOKUP(BE$1,'PY1 Data(H)'!$A$1:$CZ$1,_xlfn.XLOOKUP($A27,'PY1 Data(H)'!$A$1:$A$233,'PY1 Data(H)'!$A$1:$CZ$233))</f>
        <v>13379071</v>
      </c>
      <c r="BF27" s="173" cm="1">
        <f t="array" ref="BF27">_xlfn.XLOOKUP(BF$1,'PY1 Data(H)'!$A$1:$CZ$1,_xlfn.XLOOKUP($A27,'PY1 Data(H)'!$A$1:$A$233,'PY1 Data(H)'!$A$1:$CZ$233))</f>
        <v>18728957</v>
      </c>
      <c r="BG27" s="173" cm="1">
        <f t="array" ref="BG27">_xlfn.XLOOKUP(BG$1,'PY1 Data(H)'!$A$1:$CZ$1,_xlfn.XLOOKUP($A27,'PY1 Data(H)'!$A$1:$A$233,'PY1 Data(H)'!$A$1:$CZ$233))</f>
        <v>12112974</v>
      </c>
      <c r="BH27" s="173" cm="1">
        <f t="array" ref="BH27">_xlfn.XLOOKUP(BH$1,'PY1 Data(H)'!$A$1:$CZ$1,_xlfn.XLOOKUP($A27,'PY1 Data(H)'!$A$1:$A$233,'PY1 Data(H)'!$A$1:$CZ$233))</f>
        <v>7380947</v>
      </c>
      <c r="BI27" s="173" cm="1">
        <f t="array" ref="BI27">_xlfn.XLOOKUP(BI$1,'PY1 Data(H)'!$A$1:$CZ$1,_xlfn.XLOOKUP($A27,'PY1 Data(H)'!$A$1:$A$233,'PY1 Data(H)'!$A$1:$CZ$233))</f>
        <v>6839380</v>
      </c>
      <c r="BJ27" s="173" cm="1">
        <f t="array" ref="BJ27">_xlfn.XLOOKUP(BJ$1,'PY1 Data(H)'!$A$1:$CZ$1,_xlfn.XLOOKUP($A27,'PY1 Data(H)'!$A$1:$A$233,'PY1 Data(H)'!$A$1:$CZ$233))</f>
        <v>10933472</v>
      </c>
      <c r="BK27" s="173" cm="1">
        <f t="array" ref="BK27">_xlfn.XLOOKUP(BK$1,'PY1 Data(H)'!$A$1:$CZ$1,_xlfn.XLOOKUP($A27,'PY1 Data(H)'!$A$1:$A$233,'PY1 Data(H)'!$A$1:$CZ$233))</f>
        <v>232632735</v>
      </c>
      <c r="BL27" s="173" cm="1">
        <f t="array" ref="BL27">_xlfn.XLOOKUP(BL$1,'PY1 Data(H)'!$A$1:$CZ$1,_xlfn.XLOOKUP($A27,'PY1 Data(H)'!$A$1:$A$233,'PY1 Data(H)'!$A$1:$CZ$233))</f>
        <v>4143317</v>
      </c>
      <c r="BM27" s="173" cm="1">
        <f t="array" ref="BM27">_xlfn.XLOOKUP(BM$1,'PY1 Data(H)'!$A$1:$CZ$1,_xlfn.XLOOKUP($A27,'PY1 Data(H)'!$A$1:$A$233,'PY1 Data(H)'!$A$1:$CZ$233))</f>
        <v>5887863</v>
      </c>
      <c r="BN27" s="173" cm="1">
        <f t="array" ref="BN27">_xlfn.XLOOKUP(BN$1,'PY1 Data(H)'!$A$1:$CZ$1,_xlfn.XLOOKUP($A27,'PY1 Data(H)'!$A$1:$A$233,'PY1 Data(H)'!$A$1:$CZ$233))</f>
        <v>24129123</v>
      </c>
      <c r="BO27" s="173" cm="1">
        <f t="array" ref="BO27">_xlfn.XLOOKUP(BO$1,'PY1 Data(H)'!$A$1:$CZ$1,_xlfn.XLOOKUP($A27,'PY1 Data(H)'!$A$1:$A$233,'PY1 Data(H)'!$A$1:$CZ$233))</f>
        <v>25701776</v>
      </c>
      <c r="BP27" s="173" cm="1">
        <f t="array" ref="BP27">_xlfn.XLOOKUP(BP$1,'PY1 Data(H)'!$A$1:$CZ$1,_xlfn.XLOOKUP($A27,'PY1 Data(H)'!$A$1:$A$233,'PY1 Data(H)'!$A$1:$CZ$233))</f>
        <v>81367590</v>
      </c>
      <c r="BQ27" s="173" cm="1">
        <f t="array" ref="BQ27">_xlfn.XLOOKUP(BQ$1,'PY1 Data(H)'!$A$1:$CZ$1,_xlfn.XLOOKUP($A27,'PY1 Data(H)'!$A$1:$A$233,'PY1 Data(H)'!$A$1:$CZ$233))</f>
        <v>0</v>
      </c>
      <c r="BR27" s="173" cm="1">
        <f t="array" ref="BR27">_xlfn.XLOOKUP(BR$1,'PY1 Data(H)'!$A$1:$CZ$1,_xlfn.XLOOKUP($A27,'PY1 Data(H)'!$A$1:$A$233,'PY1 Data(H)'!$A$1:$CZ$233))</f>
        <v>42588311</v>
      </c>
      <c r="BS27" s="173" cm="1">
        <f t="array" ref="BS27">_xlfn.XLOOKUP(BS$1,'PY1 Data(H)'!$A$1:$CZ$1,_xlfn.XLOOKUP($A27,'PY1 Data(H)'!$A$1:$A$233,'PY1 Data(H)'!$A$1:$CZ$233))</f>
        <v>31355542</v>
      </c>
      <c r="BT27" s="173" cm="1">
        <f t="array" ref="BT27">_xlfn.XLOOKUP(BT$1,'PY1 Data(H)'!$A$1:$CZ$1,_xlfn.XLOOKUP($A27,'PY1 Data(H)'!$A$1:$A$233,'PY1 Data(H)'!$A$1:$CZ$233))</f>
        <v>4421261</v>
      </c>
      <c r="BU27" s="173" cm="1">
        <f t="array" ref="BU27">_xlfn.XLOOKUP(BU$1,'PY1 Data(H)'!$A$1:$CZ$1,_xlfn.XLOOKUP($A27,'PY1 Data(H)'!$A$1:$A$233,'PY1 Data(H)'!$A$1:$CZ$233))</f>
        <v>8155324</v>
      </c>
      <c r="BV27" s="173" cm="1">
        <f t="array" ref="BV27">_xlfn.XLOOKUP(BV$1,'PY1 Data(H)'!$A$1:$CZ$1,_xlfn.XLOOKUP($A27,'PY1 Data(H)'!$A$1:$A$233,'PY1 Data(H)'!$A$1:$CZ$233))</f>
        <v>13921813</v>
      </c>
      <c r="BW27" s="173" cm="1">
        <f t="array" ref="BW27">_xlfn.XLOOKUP(BW$1,'PY1 Data(H)'!$A$1:$CZ$1,_xlfn.XLOOKUP($A27,'PY1 Data(H)'!$A$1:$A$233,'PY1 Data(H)'!$A$1:$CZ$233))</f>
        <v>3120818</v>
      </c>
      <c r="BX27" s="173" cm="1">
        <f t="array" ref="BX27">_xlfn.XLOOKUP(BX$1,'PY1 Data(H)'!$A$1:$CZ$1,_xlfn.XLOOKUP($A27,'PY1 Data(H)'!$A$1:$A$233,'PY1 Data(H)'!$A$1:$CZ$233))</f>
        <v>12711232</v>
      </c>
      <c r="BY27" s="173" cm="1">
        <f t="array" ref="BY27">_xlfn.XLOOKUP(BY$1,'PY1 Data(H)'!$A$1:$CZ$1,_xlfn.XLOOKUP($A27,'PY1 Data(H)'!$A$1:$A$233,'PY1 Data(H)'!$A$1:$CZ$233))</f>
        <v>26733461</v>
      </c>
      <c r="BZ27" s="173" cm="1">
        <f t="array" ref="BZ27">_xlfn.XLOOKUP(BZ$1,'PY1 Data(H)'!$A$1:$CZ$1,_xlfn.XLOOKUP($A27,'PY1 Data(H)'!$A$1:$A$233,'PY1 Data(H)'!$A$1:$CZ$233))</f>
        <v>4988334</v>
      </c>
      <c r="CA27" s="173" cm="1">
        <f t="array" ref="CA27">_xlfn.XLOOKUP(CA$1,'PY1 Data(H)'!$A$1:$CZ$1,_xlfn.XLOOKUP($A27,'PY1 Data(H)'!$A$1:$A$233,'PY1 Data(H)'!$A$1:$CZ$233))</f>
        <v>21278669</v>
      </c>
      <c r="CB27" s="173" cm="1">
        <f t="array" ref="CB27">_xlfn.XLOOKUP(CB$1,'PY1 Data(H)'!$A$1:$CZ$1,_xlfn.XLOOKUP($A27,'PY1 Data(H)'!$A$1:$A$233,'PY1 Data(H)'!$A$1:$CZ$233))</f>
        <v>16761844</v>
      </c>
      <c r="CC27" s="173" cm="1">
        <f t="array" ref="CC27">_xlfn.XLOOKUP(CC$1,'PY1 Data(H)'!$A$1:$CZ$1,_xlfn.XLOOKUP($A27,'PY1 Data(H)'!$A$1:$A$233,'PY1 Data(H)'!$A$1:$CZ$233))</f>
        <v>40096655</v>
      </c>
      <c r="CD27" s="173" cm="1">
        <f t="array" ref="CD27">_xlfn.XLOOKUP(CD$1,'PY1 Data(H)'!$A$1:$CZ$1,_xlfn.XLOOKUP($A27,'PY1 Data(H)'!$A$1:$A$233,'PY1 Data(H)'!$A$1:$CZ$233))</f>
        <v>26799758</v>
      </c>
      <c r="CE27" s="173" cm="1">
        <f t="array" ref="CE27">_xlfn.XLOOKUP(CE$1,'PY1 Data(H)'!$A$1:$CZ$1,_xlfn.XLOOKUP($A27,'PY1 Data(H)'!$A$1:$A$233,'PY1 Data(H)'!$A$1:$CZ$233))</f>
        <v>28438337</v>
      </c>
      <c r="CF27" s="173" cm="1">
        <f t="array" ref="CF27">_xlfn.XLOOKUP(CF$1,'PY1 Data(H)'!$A$1:$CZ$1,_xlfn.XLOOKUP($A27,'PY1 Data(H)'!$A$1:$A$233,'PY1 Data(H)'!$A$1:$CZ$233))</f>
        <v>23378454</v>
      </c>
      <c r="CG27" s="173" cm="1">
        <f t="array" ref="CG27">_xlfn.XLOOKUP(CG$1,'PY1 Data(H)'!$A$1:$CZ$1,_xlfn.XLOOKUP($A27,'PY1 Data(H)'!$A$1:$A$233,'PY1 Data(H)'!$A$1:$CZ$233))</f>
        <v>28081881</v>
      </c>
      <c r="CH27" s="173" cm="1">
        <f t="array" ref="CH27">_xlfn.XLOOKUP(CH$1,'PY1 Data(H)'!$A$1:$CZ$1,_xlfn.XLOOKUP($A27,'PY1 Data(H)'!$A$1:$A$233,'PY1 Data(H)'!$A$1:$CZ$233))</f>
        <v>9893459</v>
      </c>
      <c r="CI27" s="173" cm="1">
        <f t="array" ref="CI27">_xlfn.XLOOKUP(CI$1,'PY1 Data(H)'!$A$1:$CZ$1,_xlfn.XLOOKUP($A27,'PY1 Data(H)'!$A$1:$A$233,'PY1 Data(H)'!$A$1:$CZ$233))</f>
        <v>13319563</v>
      </c>
      <c r="CJ27" s="173" cm="1">
        <f t="array" ref="CJ27">_xlfn.XLOOKUP(CJ$1,'PY1 Data(H)'!$A$1:$CZ$1,_xlfn.XLOOKUP($A27,'PY1 Data(H)'!$A$1:$A$233,'PY1 Data(H)'!$A$1:$CZ$233))</f>
        <v>9463104</v>
      </c>
      <c r="CK27" s="173" cm="1">
        <f t="array" ref="CK27">_xlfn.XLOOKUP(CK$1,'PY1 Data(H)'!$A$1:$CZ$1,_xlfn.XLOOKUP($A27,'PY1 Data(H)'!$A$1:$A$233,'PY1 Data(H)'!$A$1:$CZ$233))</f>
        <v>18473462</v>
      </c>
      <c r="CL27" s="173" cm="1">
        <f t="array" ref="CL27">_xlfn.XLOOKUP(CL$1,'PY1 Data(H)'!$A$1:$CZ$1,_xlfn.XLOOKUP($A27,'PY1 Data(H)'!$A$1:$A$233,'PY1 Data(H)'!$A$1:$CZ$233))</f>
        <v>6012835</v>
      </c>
      <c r="CM27" s="173" cm="1">
        <f t="array" ref="CM27">_xlfn.XLOOKUP(CM$1,'PY1 Data(H)'!$A$1:$CZ$1,_xlfn.XLOOKUP($A27,'PY1 Data(H)'!$A$1:$A$233,'PY1 Data(H)'!$A$1:$CZ$233))</f>
        <v>12126900</v>
      </c>
      <c r="CN27" s="173" cm="1">
        <f t="array" ref="CN27">_xlfn.XLOOKUP(CN$1,'PY1 Data(H)'!$A$1:$CZ$1,_xlfn.XLOOKUP($A27,'PY1 Data(H)'!$A$1:$A$233,'PY1 Data(H)'!$A$1:$CZ$233))</f>
        <v>3164892</v>
      </c>
      <c r="CO27" s="173" cm="1">
        <f t="array" ref="CO27">_xlfn.XLOOKUP(CO$1,'PY1 Data(H)'!$A$1:$CZ$1,_xlfn.XLOOKUP($A27,'PY1 Data(H)'!$A$1:$A$233,'PY1 Data(H)'!$A$1:$CZ$233))</f>
        <v>38799055</v>
      </c>
      <c r="CP27" s="173" cm="1">
        <f t="array" ref="CP27">_xlfn.XLOOKUP(CP$1,'PY1 Data(H)'!$A$1:$CZ$1,_xlfn.XLOOKUP($A27,'PY1 Data(H)'!$A$1:$A$233,'PY1 Data(H)'!$A$1:$CZ$233))</f>
        <v>9660425</v>
      </c>
      <c r="CQ27" s="173" cm="1">
        <f t="array" ref="CQ27">_xlfn.XLOOKUP(CQ$1,'PY1 Data(H)'!$A$1:$CZ$1,_xlfn.XLOOKUP($A27,'PY1 Data(H)'!$A$1:$A$233,'PY1 Data(H)'!$A$1:$CZ$233))</f>
        <v>106822408</v>
      </c>
      <c r="CR27" s="173" cm="1">
        <f t="array" ref="CR27">_xlfn.XLOOKUP(CR$1,'PY1 Data(H)'!$A$1:$CZ$1,_xlfn.XLOOKUP($A27,'PY1 Data(H)'!$A$1:$A$233,'PY1 Data(H)'!$A$1:$CZ$233))</f>
        <v>5385573</v>
      </c>
      <c r="CS27" s="173" cm="1">
        <f t="array" ref="CS27">_xlfn.XLOOKUP(CS$1,'PY1 Data(H)'!$A$1:$CZ$1,_xlfn.XLOOKUP($A27,'PY1 Data(H)'!$A$1:$A$233,'PY1 Data(H)'!$A$1:$CZ$233))</f>
        <v>5879335</v>
      </c>
      <c r="CT27" s="173" cm="1">
        <f t="array" ref="CT27">_xlfn.XLOOKUP(CT$1,'PY1 Data(H)'!$A$1:$CZ$1,_xlfn.XLOOKUP($A27,'PY1 Data(H)'!$A$1:$A$233,'PY1 Data(H)'!$A$1:$CZ$233))</f>
        <v>9023742</v>
      </c>
      <c r="CU27" s="173" cm="1">
        <f t="array" ref="CU27">_xlfn.XLOOKUP(CU$1,'PY1 Data(H)'!$A$1:$CZ$1,_xlfn.XLOOKUP($A27,'PY1 Data(H)'!$A$1:$A$233,'PY1 Data(H)'!$A$1:$CZ$233))</f>
        <v>19195634</v>
      </c>
      <c r="CV27" s="173" cm="1">
        <f t="array" ref="CV27">_xlfn.XLOOKUP(CV$1,'PY1 Data(H)'!$A$1:$CZ$1,_xlfn.XLOOKUP($A27,'PY1 Data(H)'!$A$1:$A$233,'PY1 Data(H)'!$A$1:$CZ$233))</f>
        <v>14077918</v>
      </c>
      <c r="CW27" s="173" cm="1">
        <f t="array" ref="CW27">_xlfn.XLOOKUP(CW$1,'PY1 Data(H)'!$A$1:$CZ$1,_xlfn.XLOOKUP($A27,'PY1 Data(H)'!$A$1:$A$233,'PY1 Data(H)'!$A$1:$CZ$233))</f>
        <v>28112533</v>
      </c>
      <c r="CX27" s="173" cm="1">
        <f t="array" ref="CX27">_xlfn.XLOOKUP(CX$1,'PY1 Data(H)'!$A$1:$CZ$1,_xlfn.XLOOKUP($A27,'PY1 Data(H)'!$A$1:$A$233,'PY1 Data(H)'!$A$1:$CZ$233))</f>
        <v>13047044</v>
      </c>
      <c r="CY27" s="173" cm="1">
        <f t="array" ref="CY27">_xlfn.XLOOKUP(CY$1,'PY1 Data(H)'!$A$1:$CZ$1,_xlfn.XLOOKUP($A27,'PY1 Data(H)'!$A$1:$A$233,'PY1 Data(H)'!$A$1:$CZ$233))</f>
        <v>9204705</v>
      </c>
    </row>
    <row r="28" spans="1:103" x14ac:dyDescent="0.3">
      <c r="A28">
        <v>505</v>
      </c>
      <c r="D28" s="173" cm="1">
        <f t="array" ref="D28">_xlfn.XLOOKUP(D$1,'PY1 Data(H)'!$A$1:$CZ$1,_xlfn.XLOOKUP($A28,'PY1 Data(H)'!$A$1:$A$233,'PY1 Data(H)'!$A$1:$CZ$233))</f>
        <v>1200820</v>
      </c>
      <c r="E28" s="173" cm="1">
        <f t="array" ref="E28">_xlfn.XLOOKUP(E$1,'PY1 Data(H)'!$A$1:$CZ$1,_xlfn.XLOOKUP($A28,'PY1 Data(H)'!$A$1:$A$233,'PY1 Data(H)'!$A$1:$CZ$233))</f>
        <v>68300</v>
      </c>
      <c r="F28" s="173" cm="1">
        <f t="array" ref="F28">_xlfn.XLOOKUP(F$1,'PY1 Data(H)'!$A$1:$CZ$1,_xlfn.XLOOKUP($A28,'PY1 Data(H)'!$A$1:$A$233,'PY1 Data(H)'!$A$1:$CZ$233))</f>
        <v>232915</v>
      </c>
      <c r="G28" s="173" cm="1">
        <f t="array" ref="G28">_xlfn.XLOOKUP(G$1,'PY1 Data(H)'!$A$1:$CZ$1,_xlfn.XLOOKUP($A28,'PY1 Data(H)'!$A$1:$A$233,'PY1 Data(H)'!$A$1:$CZ$233))</f>
        <v>0</v>
      </c>
      <c r="H28" s="173" cm="1">
        <f t="array" ref="H28">_xlfn.XLOOKUP(H$1,'PY1 Data(H)'!$A$1:$CZ$1,_xlfn.XLOOKUP($A28,'PY1 Data(H)'!$A$1:$A$233,'PY1 Data(H)'!$A$1:$CZ$233))</f>
        <v>5188532</v>
      </c>
      <c r="I28" s="173" cm="1">
        <f t="array" ref="I28">_xlfn.XLOOKUP(I$1,'PY1 Data(H)'!$A$1:$CZ$1,_xlfn.XLOOKUP($A28,'PY1 Data(H)'!$A$1:$A$233,'PY1 Data(H)'!$A$1:$CZ$233))</f>
        <v>450000</v>
      </c>
      <c r="J28" s="173" cm="1">
        <f t="array" ref="J28">_xlfn.XLOOKUP(J$1,'PY1 Data(H)'!$A$1:$CZ$1,_xlfn.XLOOKUP($A28,'PY1 Data(H)'!$A$1:$A$233,'PY1 Data(H)'!$A$1:$CZ$233))</f>
        <v>487000</v>
      </c>
      <c r="K28" s="173" cm="1">
        <f t="array" ref="K28">_xlfn.XLOOKUP(K$1,'PY1 Data(H)'!$A$1:$CZ$1,_xlfn.XLOOKUP($A28,'PY1 Data(H)'!$A$1:$A$233,'PY1 Data(H)'!$A$1:$CZ$233))</f>
        <v>0</v>
      </c>
      <c r="L28" s="173" cm="1">
        <f t="array" ref="L28">_xlfn.XLOOKUP(L$1,'PY1 Data(H)'!$A$1:$CZ$1,_xlfn.XLOOKUP($A28,'PY1 Data(H)'!$A$1:$A$233,'PY1 Data(H)'!$A$1:$CZ$233))</f>
        <v>3328759</v>
      </c>
      <c r="M28" s="173" cm="1">
        <f t="array" ref="M28">_xlfn.XLOOKUP(M$1,'PY1 Data(H)'!$A$1:$CZ$1,_xlfn.XLOOKUP($A28,'PY1 Data(H)'!$A$1:$A$233,'PY1 Data(H)'!$A$1:$CZ$233))</f>
        <v>3425624</v>
      </c>
      <c r="N28" s="173" cm="1">
        <f t="array" ref="N28">_xlfn.XLOOKUP(N$1,'PY1 Data(H)'!$A$1:$CZ$1,_xlfn.XLOOKUP($A28,'PY1 Data(H)'!$A$1:$A$233,'PY1 Data(H)'!$A$1:$CZ$233))</f>
        <v>798363</v>
      </c>
      <c r="O28" s="173" cm="1">
        <f t="array" ref="O28">_xlfn.XLOOKUP(O$1,'PY1 Data(H)'!$A$1:$CZ$1,_xlfn.XLOOKUP($A28,'PY1 Data(H)'!$A$1:$A$233,'PY1 Data(H)'!$A$1:$CZ$233))</f>
        <v>5317200</v>
      </c>
      <c r="P28" s="173" cm="1">
        <f t="array" ref="P28">_xlfn.XLOOKUP(P$1,'PY1 Data(H)'!$A$1:$CZ$1,_xlfn.XLOOKUP($A28,'PY1 Data(H)'!$A$1:$A$233,'PY1 Data(H)'!$A$1:$CZ$233))</f>
        <v>5514430</v>
      </c>
      <c r="Q28" s="173" cm="1">
        <f t="array" ref="Q28">_xlfn.XLOOKUP(Q$1,'PY1 Data(H)'!$A$1:$CZ$1,_xlfn.XLOOKUP($A28,'PY1 Data(H)'!$A$1:$A$233,'PY1 Data(H)'!$A$1:$CZ$233))</f>
        <v>1492870</v>
      </c>
      <c r="R28" s="173" cm="1">
        <f t="array" ref="R28">_xlfn.XLOOKUP(R$1,'PY1 Data(H)'!$A$1:$CZ$1,_xlfn.XLOOKUP($A28,'PY1 Data(H)'!$A$1:$A$233,'PY1 Data(H)'!$A$1:$CZ$233))</f>
        <v>0</v>
      </c>
      <c r="S28" s="173" cm="1">
        <f t="array" ref="S28">_xlfn.XLOOKUP(S$1,'PY1 Data(H)'!$A$1:$CZ$1,_xlfn.XLOOKUP($A28,'PY1 Data(H)'!$A$1:$A$233,'PY1 Data(H)'!$A$1:$CZ$233))</f>
        <v>3698670</v>
      </c>
      <c r="T28" s="173" cm="1">
        <f t="array" ref="T28">_xlfn.XLOOKUP(T$1,'PY1 Data(H)'!$A$1:$CZ$1,_xlfn.XLOOKUP($A28,'PY1 Data(H)'!$A$1:$A$233,'PY1 Data(H)'!$A$1:$CZ$233))</f>
        <v>0</v>
      </c>
      <c r="U28" s="173" cm="1">
        <f t="array" ref="U28">_xlfn.XLOOKUP(U$1,'PY1 Data(H)'!$A$1:$CZ$1,_xlfn.XLOOKUP($A28,'PY1 Data(H)'!$A$1:$A$233,'PY1 Data(H)'!$A$1:$CZ$233))</f>
        <v>14472</v>
      </c>
      <c r="V28" s="173" cm="1">
        <f t="array" ref="V28">_xlfn.XLOOKUP(V$1,'PY1 Data(H)'!$A$1:$CZ$1,_xlfn.XLOOKUP($A28,'PY1 Data(H)'!$A$1:$A$233,'PY1 Data(H)'!$A$1:$CZ$233))</f>
        <v>0</v>
      </c>
      <c r="W28" s="173" cm="1">
        <f t="array" ref="W28">_xlfn.XLOOKUP(W$1,'PY1 Data(H)'!$A$1:$CZ$1,_xlfn.XLOOKUP($A28,'PY1 Data(H)'!$A$1:$A$233,'PY1 Data(H)'!$A$1:$CZ$233))</f>
        <v>0</v>
      </c>
      <c r="X28" s="173" cm="1">
        <f t="array" ref="X28">_xlfn.XLOOKUP(X$1,'PY1 Data(H)'!$A$1:$CZ$1,_xlfn.XLOOKUP($A28,'PY1 Data(H)'!$A$1:$A$233,'PY1 Data(H)'!$A$1:$CZ$233))</f>
        <v>0</v>
      </c>
      <c r="Y28" s="173" cm="1">
        <f t="array" ref="Y28">_xlfn.XLOOKUP(Y$1,'PY1 Data(H)'!$A$1:$CZ$1,_xlfn.XLOOKUP($A28,'PY1 Data(H)'!$A$1:$A$233,'PY1 Data(H)'!$A$1:$CZ$233))</f>
        <v>902235</v>
      </c>
      <c r="Z28" s="173" cm="1">
        <f t="array" ref="Z28">_xlfn.XLOOKUP(Z$1,'PY1 Data(H)'!$A$1:$CZ$1,_xlfn.XLOOKUP($A28,'PY1 Data(H)'!$A$1:$A$233,'PY1 Data(H)'!$A$1:$CZ$233))</f>
        <v>2111791</v>
      </c>
      <c r="AA28" s="173" cm="1">
        <f t="array" ref="AA28">_xlfn.XLOOKUP(AA$1,'PY1 Data(H)'!$A$1:$CZ$1,_xlfn.XLOOKUP($A28,'PY1 Data(H)'!$A$1:$A$233,'PY1 Data(H)'!$A$1:$CZ$233))</f>
        <v>0</v>
      </c>
      <c r="AB28" s="173" cm="1">
        <f t="array" ref="AB28">_xlfn.XLOOKUP(AB$1,'PY1 Data(H)'!$A$1:$CZ$1,_xlfn.XLOOKUP($A28,'PY1 Data(H)'!$A$1:$A$233,'PY1 Data(H)'!$A$1:$CZ$233))</f>
        <v>2203238</v>
      </c>
      <c r="AC28" s="173" cm="1">
        <f t="array" ref="AC28">_xlfn.XLOOKUP(AC$1,'PY1 Data(H)'!$A$1:$CZ$1,_xlfn.XLOOKUP($A28,'PY1 Data(H)'!$A$1:$A$233,'PY1 Data(H)'!$A$1:$CZ$233))</f>
        <v>3982512</v>
      </c>
      <c r="AD28" s="173" cm="1">
        <f t="array" ref="AD28">_xlfn.XLOOKUP(AD$1,'PY1 Data(H)'!$A$1:$CZ$1,_xlfn.XLOOKUP($A28,'PY1 Data(H)'!$A$1:$A$233,'PY1 Data(H)'!$A$1:$CZ$233))</f>
        <v>2546889</v>
      </c>
      <c r="AE28" s="173" cm="1">
        <f t="array" ref="AE28">_xlfn.XLOOKUP(AE$1,'PY1 Data(H)'!$A$1:$CZ$1,_xlfn.XLOOKUP($A28,'PY1 Data(H)'!$A$1:$A$233,'PY1 Data(H)'!$A$1:$CZ$233))</f>
        <v>7636047</v>
      </c>
      <c r="AF28" s="173" cm="1">
        <f t="array" ref="AF28">_xlfn.XLOOKUP(AF$1,'PY1 Data(H)'!$A$1:$CZ$1,_xlfn.XLOOKUP($A28,'PY1 Data(H)'!$A$1:$A$233,'PY1 Data(H)'!$A$1:$CZ$233))</f>
        <v>903398</v>
      </c>
      <c r="AG28" s="173" cm="1">
        <f t="array" ref="AG28">_xlfn.XLOOKUP(AG$1,'PY1 Data(H)'!$A$1:$CZ$1,_xlfn.XLOOKUP($A28,'PY1 Data(H)'!$A$1:$A$233,'PY1 Data(H)'!$A$1:$CZ$233))</f>
        <v>2786533</v>
      </c>
      <c r="AH28" s="173" cm="1">
        <f t="array" ref="AH28">_xlfn.XLOOKUP(AH$1,'PY1 Data(H)'!$A$1:$CZ$1,_xlfn.XLOOKUP($A28,'PY1 Data(H)'!$A$1:$A$233,'PY1 Data(H)'!$A$1:$CZ$233))</f>
        <v>32515425</v>
      </c>
      <c r="AI28" s="173" cm="1">
        <f t="array" ref="AI28">_xlfn.XLOOKUP(AI$1,'PY1 Data(H)'!$A$1:$CZ$1,_xlfn.XLOOKUP($A28,'PY1 Data(H)'!$A$1:$A$233,'PY1 Data(H)'!$A$1:$CZ$233))</f>
        <v>1157830</v>
      </c>
      <c r="AJ28" s="173" cm="1">
        <f t="array" ref="AJ28">_xlfn.XLOOKUP(AJ$1,'PY1 Data(H)'!$A$1:$CZ$1,_xlfn.XLOOKUP($A28,'PY1 Data(H)'!$A$1:$A$233,'PY1 Data(H)'!$A$1:$CZ$233))</f>
        <v>1771265</v>
      </c>
      <c r="AK28" s="173" cm="1">
        <f t="array" ref="AK28">_xlfn.XLOOKUP(AK$1,'PY1 Data(H)'!$A$1:$CZ$1,_xlfn.XLOOKUP($A28,'PY1 Data(H)'!$A$1:$A$233,'PY1 Data(H)'!$A$1:$CZ$233))</f>
        <v>7389605</v>
      </c>
      <c r="AL28" s="173" cm="1">
        <f t="array" ref="AL28">_xlfn.XLOOKUP(AL$1,'PY1 Data(H)'!$A$1:$CZ$1,_xlfn.XLOOKUP($A28,'PY1 Data(H)'!$A$1:$A$233,'PY1 Data(H)'!$A$1:$CZ$233))</f>
        <v>1592227</v>
      </c>
      <c r="AM28" s="173" cm="1">
        <f t="array" ref="AM28">_xlfn.XLOOKUP(AM$1,'PY1 Data(H)'!$A$1:$CZ$1,_xlfn.XLOOKUP($A28,'PY1 Data(H)'!$A$1:$A$233,'PY1 Data(H)'!$A$1:$CZ$233))</f>
        <v>47201873</v>
      </c>
      <c r="AN28" s="173" cm="1">
        <f t="array" ref="AN28">_xlfn.XLOOKUP(AN$1,'PY1 Data(H)'!$A$1:$CZ$1,_xlfn.XLOOKUP($A28,'PY1 Data(H)'!$A$1:$A$233,'PY1 Data(H)'!$A$1:$CZ$233))</f>
        <v>13050</v>
      </c>
      <c r="AO28" s="173" cm="1">
        <f t="array" ref="AO28">_xlfn.XLOOKUP(AO$1,'PY1 Data(H)'!$A$1:$CZ$1,_xlfn.XLOOKUP($A28,'PY1 Data(H)'!$A$1:$A$233,'PY1 Data(H)'!$A$1:$CZ$233))</f>
        <v>1890469</v>
      </c>
      <c r="AP28" s="173" cm="1">
        <f t="array" ref="AP28">_xlfn.XLOOKUP(AP$1,'PY1 Data(H)'!$A$1:$CZ$1,_xlfn.XLOOKUP($A28,'PY1 Data(H)'!$A$1:$A$233,'PY1 Data(H)'!$A$1:$CZ$233))</f>
        <v>847385</v>
      </c>
      <c r="AQ28" s="173" cm="1">
        <f t="array" ref="AQ28">_xlfn.XLOOKUP(AQ$1,'PY1 Data(H)'!$A$1:$CZ$1,_xlfn.XLOOKUP($A28,'PY1 Data(H)'!$A$1:$A$233,'PY1 Data(H)'!$A$1:$CZ$233))</f>
        <v>599557</v>
      </c>
      <c r="AR28" s="173" cm="1">
        <f t="array" ref="AR28">_xlfn.XLOOKUP(AR$1,'PY1 Data(H)'!$A$1:$CZ$1,_xlfn.XLOOKUP($A28,'PY1 Data(H)'!$A$1:$A$233,'PY1 Data(H)'!$A$1:$CZ$233))</f>
        <v>509179</v>
      </c>
      <c r="AS28" s="173" cm="1">
        <f t="array" ref="AS28">_xlfn.XLOOKUP(AS$1,'PY1 Data(H)'!$A$1:$CZ$1,_xlfn.XLOOKUP($A28,'PY1 Data(H)'!$A$1:$A$233,'PY1 Data(H)'!$A$1:$CZ$233))</f>
        <v>1634270</v>
      </c>
      <c r="AT28" s="173" cm="1">
        <f t="array" ref="AT28">_xlfn.XLOOKUP(AT$1,'PY1 Data(H)'!$A$1:$CZ$1,_xlfn.XLOOKUP($A28,'PY1 Data(H)'!$A$1:$A$233,'PY1 Data(H)'!$A$1:$CZ$233))</f>
        <v>0</v>
      </c>
      <c r="AU28" s="173" cm="1">
        <f t="array" ref="AU28">_xlfn.XLOOKUP(AU$1,'PY1 Data(H)'!$A$1:$CZ$1,_xlfn.XLOOKUP($A28,'PY1 Data(H)'!$A$1:$A$233,'PY1 Data(H)'!$A$1:$CZ$233))</f>
        <v>448969</v>
      </c>
      <c r="AV28" s="173" cm="1">
        <f t="array" ref="AV28">_xlfn.XLOOKUP(AV$1,'PY1 Data(H)'!$A$1:$CZ$1,_xlfn.XLOOKUP($A28,'PY1 Data(H)'!$A$1:$A$233,'PY1 Data(H)'!$A$1:$CZ$233))</f>
        <v>1106390</v>
      </c>
      <c r="AW28" s="173" cm="1">
        <f t="array" ref="AW28">_xlfn.XLOOKUP(AW$1,'PY1 Data(H)'!$A$1:$CZ$1,_xlfn.XLOOKUP($A28,'PY1 Data(H)'!$A$1:$A$233,'PY1 Data(H)'!$A$1:$CZ$233))</f>
        <v>0</v>
      </c>
      <c r="AX28" s="173" cm="1">
        <f t="array" ref="AX28">_xlfn.XLOOKUP(AX$1,'PY1 Data(H)'!$A$1:$CZ$1,_xlfn.XLOOKUP($A28,'PY1 Data(H)'!$A$1:$A$233,'PY1 Data(H)'!$A$1:$CZ$233))</f>
        <v>664977</v>
      </c>
      <c r="AY28" s="173" cm="1">
        <f t="array" ref="AY28">_xlfn.XLOOKUP(AY$1,'PY1 Data(H)'!$A$1:$CZ$1,_xlfn.XLOOKUP($A28,'PY1 Data(H)'!$A$1:$A$233,'PY1 Data(H)'!$A$1:$CZ$233))</f>
        <v>221962</v>
      </c>
      <c r="AZ28" s="173" cm="1">
        <f t="array" ref="AZ28">_xlfn.XLOOKUP(AZ$1,'PY1 Data(H)'!$A$1:$CZ$1,_xlfn.XLOOKUP($A28,'PY1 Data(H)'!$A$1:$A$233,'PY1 Data(H)'!$A$1:$CZ$233))</f>
        <v>0</v>
      </c>
      <c r="BA28" s="173" cm="1">
        <f t="array" ref="BA28">_xlfn.XLOOKUP(BA$1,'PY1 Data(H)'!$A$1:$CZ$1,_xlfn.XLOOKUP($A28,'PY1 Data(H)'!$A$1:$A$233,'PY1 Data(H)'!$A$1:$CZ$233))</f>
        <v>0</v>
      </c>
      <c r="BB28" s="173" cm="1">
        <f t="array" ref="BB28">_xlfn.XLOOKUP(BB$1,'PY1 Data(H)'!$A$1:$CZ$1,_xlfn.XLOOKUP($A28,'PY1 Data(H)'!$A$1:$A$233,'PY1 Data(H)'!$A$1:$CZ$233))</f>
        <v>2610000</v>
      </c>
      <c r="BC28" s="173" cm="1">
        <f t="array" ref="BC28">_xlfn.XLOOKUP(BC$1,'PY1 Data(H)'!$A$1:$CZ$1,_xlfn.XLOOKUP($A28,'PY1 Data(H)'!$A$1:$A$233,'PY1 Data(H)'!$A$1:$CZ$233))</f>
        <v>632446</v>
      </c>
      <c r="BD28" s="173" cm="1">
        <f t="array" ref="BD28">_xlfn.XLOOKUP(BD$1,'PY1 Data(H)'!$A$1:$CZ$1,_xlfn.XLOOKUP($A28,'PY1 Data(H)'!$A$1:$A$233,'PY1 Data(H)'!$A$1:$CZ$233))</f>
        <v>34026</v>
      </c>
      <c r="BE28" s="173" cm="1">
        <f t="array" ref="BE28">_xlfn.XLOOKUP(BE$1,'PY1 Data(H)'!$A$1:$CZ$1,_xlfn.XLOOKUP($A28,'PY1 Data(H)'!$A$1:$A$233,'PY1 Data(H)'!$A$1:$CZ$233))</f>
        <v>0</v>
      </c>
      <c r="BF28" s="173" cm="1">
        <f t="array" ref="BF28">_xlfn.XLOOKUP(BF$1,'PY1 Data(H)'!$A$1:$CZ$1,_xlfn.XLOOKUP($A28,'PY1 Data(H)'!$A$1:$A$233,'PY1 Data(H)'!$A$1:$CZ$233))</f>
        <v>788070</v>
      </c>
      <c r="BG28" s="173" cm="1">
        <f t="array" ref="BG28">_xlfn.XLOOKUP(BG$1,'PY1 Data(H)'!$A$1:$CZ$1,_xlfn.XLOOKUP($A28,'PY1 Data(H)'!$A$1:$A$233,'PY1 Data(H)'!$A$1:$CZ$233))</f>
        <v>30023</v>
      </c>
      <c r="BH28" s="173" cm="1">
        <f t="array" ref="BH28">_xlfn.XLOOKUP(BH$1,'PY1 Data(H)'!$A$1:$CZ$1,_xlfn.XLOOKUP($A28,'PY1 Data(H)'!$A$1:$A$233,'PY1 Data(H)'!$A$1:$CZ$233))</f>
        <v>0</v>
      </c>
      <c r="BI28" s="173" cm="1">
        <f t="array" ref="BI28">_xlfn.XLOOKUP(BI$1,'PY1 Data(H)'!$A$1:$CZ$1,_xlfn.XLOOKUP($A28,'PY1 Data(H)'!$A$1:$A$233,'PY1 Data(H)'!$A$1:$CZ$233))</f>
        <v>2372418</v>
      </c>
      <c r="BJ28" s="173" cm="1">
        <f t="array" ref="BJ28">_xlfn.XLOOKUP(BJ$1,'PY1 Data(H)'!$A$1:$CZ$1,_xlfn.XLOOKUP($A28,'PY1 Data(H)'!$A$1:$A$233,'PY1 Data(H)'!$A$1:$CZ$233))</f>
        <v>2042634</v>
      </c>
      <c r="BK28" s="173" cm="1">
        <f t="array" ref="BK28">_xlfn.XLOOKUP(BK$1,'PY1 Data(H)'!$A$1:$CZ$1,_xlfn.XLOOKUP($A28,'PY1 Data(H)'!$A$1:$A$233,'PY1 Data(H)'!$A$1:$CZ$233))</f>
        <v>780037</v>
      </c>
      <c r="BL28" s="173" cm="1">
        <f t="array" ref="BL28">_xlfn.XLOOKUP(BL$1,'PY1 Data(H)'!$A$1:$CZ$1,_xlfn.XLOOKUP($A28,'PY1 Data(H)'!$A$1:$A$233,'PY1 Data(H)'!$A$1:$CZ$233))</f>
        <v>420274</v>
      </c>
      <c r="BM28" s="173" cm="1">
        <f t="array" ref="BM28">_xlfn.XLOOKUP(BM$1,'PY1 Data(H)'!$A$1:$CZ$1,_xlfn.XLOOKUP($A28,'PY1 Data(H)'!$A$1:$A$233,'PY1 Data(H)'!$A$1:$CZ$233))</f>
        <v>141700</v>
      </c>
      <c r="BN28" s="173" cm="1">
        <f t="array" ref="BN28">_xlfn.XLOOKUP(BN$1,'PY1 Data(H)'!$A$1:$CZ$1,_xlfn.XLOOKUP($A28,'PY1 Data(H)'!$A$1:$A$233,'PY1 Data(H)'!$A$1:$CZ$233))</f>
        <v>218632</v>
      </c>
      <c r="BO28" s="173" cm="1">
        <f t="array" ref="BO28">_xlfn.XLOOKUP(BO$1,'PY1 Data(H)'!$A$1:$CZ$1,_xlfn.XLOOKUP($A28,'PY1 Data(H)'!$A$1:$A$233,'PY1 Data(H)'!$A$1:$CZ$233))</f>
        <v>5314743</v>
      </c>
      <c r="BP28" s="173" cm="1">
        <f t="array" ref="BP28">_xlfn.XLOOKUP(BP$1,'PY1 Data(H)'!$A$1:$CZ$1,_xlfn.XLOOKUP($A28,'PY1 Data(H)'!$A$1:$A$233,'PY1 Data(H)'!$A$1:$CZ$233))</f>
        <v>628465</v>
      </c>
      <c r="BQ28" s="173" cm="1">
        <f t="array" ref="BQ28">_xlfn.XLOOKUP(BQ$1,'PY1 Data(H)'!$A$1:$CZ$1,_xlfn.XLOOKUP($A28,'PY1 Data(H)'!$A$1:$A$233,'PY1 Data(H)'!$A$1:$CZ$233))</f>
        <v>0</v>
      </c>
      <c r="BR28" s="173" cm="1">
        <f t="array" ref="BR28">_xlfn.XLOOKUP(BR$1,'PY1 Data(H)'!$A$1:$CZ$1,_xlfn.XLOOKUP($A28,'PY1 Data(H)'!$A$1:$A$233,'PY1 Data(H)'!$A$1:$CZ$233))</f>
        <v>12445</v>
      </c>
      <c r="BS28" s="173" cm="1">
        <f t="array" ref="BS28">_xlfn.XLOOKUP(BS$1,'PY1 Data(H)'!$A$1:$CZ$1,_xlfn.XLOOKUP($A28,'PY1 Data(H)'!$A$1:$A$233,'PY1 Data(H)'!$A$1:$CZ$233))</f>
        <v>1129817</v>
      </c>
      <c r="BT28" s="173" cm="1">
        <f t="array" ref="BT28">_xlfn.XLOOKUP(BT$1,'PY1 Data(H)'!$A$1:$CZ$1,_xlfn.XLOOKUP($A28,'PY1 Data(H)'!$A$1:$A$233,'PY1 Data(H)'!$A$1:$CZ$233))</f>
        <v>84270</v>
      </c>
      <c r="BU28" s="173" cm="1">
        <f t="array" ref="BU28">_xlfn.XLOOKUP(BU$1,'PY1 Data(H)'!$A$1:$CZ$1,_xlfn.XLOOKUP($A28,'PY1 Data(H)'!$A$1:$A$233,'PY1 Data(H)'!$A$1:$CZ$233))</f>
        <v>346021</v>
      </c>
      <c r="BV28" s="173" cm="1">
        <f t="array" ref="BV28">_xlfn.XLOOKUP(BV$1,'PY1 Data(H)'!$A$1:$CZ$1,_xlfn.XLOOKUP($A28,'PY1 Data(H)'!$A$1:$A$233,'PY1 Data(H)'!$A$1:$CZ$233))</f>
        <v>2629283</v>
      </c>
      <c r="BW28" s="173" cm="1">
        <f t="array" ref="BW28">_xlfn.XLOOKUP(BW$1,'PY1 Data(H)'!$A$1:$CZ$1,_xlfn.XLOOKUP($A28,'PY1 Data(H)'!$A$1:$A$233,'PY1 Data(H)'!$A$1:$CZ$233))</f>
        <v>4000000</v>
      </c>
      <c r="BX28" s="173" cm="1">
        <f t="array" ref="BX28">_xlfn.XLOOKUP(BX$1,'PY1 Data(H)'!$A$1:$CZ$1,_xlfn.XLOOKUP($A28,'PY1 Data(H)'!$A$1:$A$233,'PY1 Data(H)'!$A$1:$CZ$233))</f>
        <v>1054585</v>
      </c>
      <c r="BY28" s="173" cm="1">
        <f t="array" ref="BY28">_xlfn.XLOOKUP(BY$1,'PY1 Data(H)'!$A$1:$CZ$1,_xlfn.XLOOKUP($A28,'PY1 Data(H)'!$A$1:$A$233,'PY1 Data(H)'!$A$1:$CZ$233))</f>
        <v>6875943</v>
      </c>
      <c r="BZ28" s="173" cm="1">
        <f t="array" ref="BZ28">_xlfn.XLOOKUP(BZ$1,'PY1 Data(H)'!$A$1:$CZ$1,_xlfn.XLOOKUP($A28,'PY1 Data(H)'!$A$1:$A$233,'PY1 Data(H)'!$A$1:$CZ$233))</f>
        <v>695193</v>
      </c>
      <c r="CA28" s="173" cm="1">
        <f t="array" ref="CA28">_xlfn.XLOOKUP(CA$1,'PY1 Data(H)'!$A$1:$CZ$1,_xlfn.XLOOKUP($A28,'PY1 Data(H)'!$A$1:$A$233,'PY1 Data(H)'!$A$1:$CZ$233))</f>
        <v>20400000</v>
      </c>
      <c r="CB28" s="173" cm="1">
        <f t="array" ref="CB28">_xlfn.XLOOKUP(CB$1,'PY1 Data(H)'!$A$1:$CZ$1,_xlfn.XLOOKUP($A28,'PY1 Data(H)'!$A$1:$A$233,'PY1 Data(H)'!$A$1:$CZ$233))</f>
        <v>339458</v>
      </c>
      <c r="CC28" s="173" cm="1">
        <f t="array" ref="CC28">_xlfn.XLOOKUP(CC$1,'PY1 Data(H)'!$A$1:$CZ$1,_xlfn.XLOOKUP($A28,'PY1 Data(H)'!$A$1:$A$233,'PY1 Data(H)'!$A$1:$CZ$233))</f>
        <v>0</v>
      </c>
      <c r="CD28" s="173" cm="1">
        <f t="array" ref="CD28">_xlfn.XLOOKUP(CD$1,'PY1 Data(H)'!$A$1:$CZ$1,_xlfn.XLOOKUP($A28,'PY1 Data(H)'!$A$1:$A$233,'PY1 Data(H)'!$A$1:$CZ$233))</f>
        <v>821643</v>
      </c>
      <c r="CE28" s="173" cm="1">
        <f t="array" ref="CE28">_xlfn.XLOOKUP(CE$1,'PY1 Data(H)'!$A$1:$CZ$1,_xlfn.XLOOKUP($A28,'PY1 Data(H)'!$A$1:$A$233,'PY1 Data(H)'!$A$1:$CZ$233))</f>
        <v>2743828</v>
      </c>
      <c r="CF28" s="173" cm="1">
        <f t="array" ref="CF28">_xlfn.XLOOKUP(CF$1,'PY1 Data(H)'!$A$1:$CZ$1,_xlfn.XLOOKUP($A28,'PY1 Data(H)'!$A$1:$A$233,'PY1 Data(H)'!$A$1:$CZ$233))</f>
        <v>12767771</v>
      </c>
      <c r="CG28" s="173" cm="1">
        <f t="array" ref="CG28">_xlfn.XLOOKUP(CG$1,'PY1 Data(H)'!$A$1:$CZ$1,_xlfn.XLOOKUP($A28,'PY1 Data(H)'!$A$1:$A$233,'PY1 Data(H)'!$A$1:$CZ$233))</f>
        <v>0</v>
      </c>
      <c r="CH28" s="173" cm="1">
        <f t="array" ref="CH28">_xlfn.XLOOKUP(CH$1,'PY1 Data(H)'!$A$1:$CZ$1,_xlfn.XLOOKUP($A28,'PY1 Data(H)'!$A$1:$A$233,'PY1 Data(H)'!$A$1:$CZ$233))</f>
        <v>1188160</v>
      </c>
      <c r="CI28" s="173" cm="1">
        <f t="array" ref="CI28">_xlfn.XLOOKUP(CI$1,'PY1 Data(H)'!$A$1:$CZ$1,_xlfn.XLOOKUP($A28,'PY1 Data(H)'!$A$1:$A$233,'PY1 Data(H)'!$A$1:$CZ$233))</f>
        <v>658000</v>
      </c>
      <c r="CJ28" s="173" cm="1">
        <f t="array" ref="CJ28">_xlfn.XLOOKUP(CJ$1,'PY1 Data(H)'!$A$1:$CZ$1,_xlfn.XLOOKUP($A28,'PY1 Data(H)'!$A$1:$A$233,'PY1 Data(H)'!$A$1:$CZ$233))</f>
        <v>0</v>
      </c>
      <c r="CK28" s="173" cm="1">
        <f t="array" ref="CK28">_xlfn.XLOOKUP(CK$1,'PY1 Data(H)'!$A$1:$CZ$1,_xlfn.XLOOKUP($A28,'PY1 Data(H)'!$A$1:$A$233,'PY1 Data(H)'!$A$1:$CZ$233))</f>
        <v>1130598</v>
      </c>
      <c r="CL28" s="173" cm="1">
        <f t="array" ref="CL28">_xlfn.XLOOKUP(CL$1,'PY1 Data(H)'!$A$1:$CZ$1,_xlfn.XLOOKUP($A28,'PY1 Data(H)'!$A$1:$A$233,'PY1 Data(H)'!$A$1:$CZ$233))</f>
        <v>0</v>
      </c>
      <c r="CM28" s="173" cm="1">
        <f t="array" ref="CM28">_xlfn.XLOOKUP(CM$1,'PY1 Data(H)'!$A$1:$CZ$1,_xlfn.XLOOKUP($A28,'PY1 Data(H)'!$A$1:$A$233,'PY1 Data(H)'!$A$1:$CZ$233))</f>
        <v>125000</v>
      </c>
      <c r="CN28" s="173" cm="1">
        <f t="array" ref="CN28">_xlfn.XLOOKUP(CN$1,'PY1 Data(H)'!$A$1:$CZ$1,_xlfn.XLOOKUP($A28,'PY1 Data(H)'!$A$1:$A$233,'PY1 Data(H)'!$A$1:$CZ$233))</f>
        <v>241857</v>
      </c>
      <c r="CO28" s="173" cm="1">
        <f t="array" ref="CO28">_xlfn.XLOOKUP(CO$1,'PY1 Data(H)'!$A$1:$CZ$1,_xlfn.XLOOKUP($A28,'PY1 Data(H)'!$A$1:$A$233,'PY1 Data(H)'!$A$1:$CZ$233))</f>
        <v>0</v>
      </c>
      <c r="CP28" s="173" cm="1">
        <f t="array" ref="CP28">_xlfn.XLOOKUP(CP$1,'PY1 Data(H)'!$A$1:$CZ$1,_xlfn.XLOOKUP($A28,'PY1 Data(H)'!$A$1:$A$233,'PY1 Data(H)'!$A$1:$CZ$233))</f>
        <v>471259</v>
      </c>
      <c r="CQ28" s="173" cm="1">
        <f t="array" ref="CQ28">_xlfn.XLOOKUP(CQ$1,'PY1 Data(H)'!$A$1:$CZ$1,_xlfn.XLOOKUP($A28,'PY1 Data(H)'!$A$1:$A$233,'PY1 Data(H)'!$A$1:$CZ$233))</f>
        <v>0</v>
      </c>
      <c r="CR28" s="173" cm="1">
        <f t="array" ref="CR28">_xlfn.XLOOKUP(CR$1,'PY1 Data(H)'!$A$1:$CZ$1,_xlfn.XLOOKUP($A28,'PY1 Data(H)'!$A$1:$A$233,'PY1 Data(H)'!$A$1:$CZ$233))</f>
        <v>106939</v>
      </c>
      <c r="CS28" s="173" cm="1">
        <f t="array" ref="CS28">_xlfn.XLOOKUP(CS$1,'PY1 Data(H)'!$A$1:$CZ$1,_xlfn.XLOOKUP($A28,'PY1 Data(H)'!$A$1:$A$233,'PY1 Data(H)'!$A$1:$CZ$233))</f>
        <v>0</v>
      </c>
      <c r="CT28" s="173" cm="1">
        <f t="array" ref="CT28">_xlfn.XLOOKUP(CT$1,'PY1 Data(H)'!$A$1:$CZ$1,_xlfn.XLOOKUP($A28,'PY1 Data(H)'!$A$1:$A$233,'PY1 Data(H)'!$A$1:$CZ$233))</f>
        <v>3704460</v>
      </c>
      <c r="CU28" s="173" cm="1">
        <f t="array" ref="CU28">_xlfn.XLOOKUP(CU$1,'PY1 Data(H)'!$A$1:$CZ$1,_xlfn.XLOOKUP($A28,'PY1 Data(H)'!$A$1:$A$233,'PY1 Data(H)'!$A$1:$CZ$233))</f>
        <v>0</v>
      </c>
      <c r="CV28" s="173" cm="1">
        <f t="array" ref="CV28">_xlfn.XLOOKUP(CV$1,'PY1 Data(H)'!$A$1:$CZ$1,_xlfn.XLOOKUP($A28,'PY1 Data(H)'!$A$1:$A$233,'PY1 Data(H)'!$A$1:$CZ$233))</f>
        <v>788619</v>
      </c>
      <c r="CW28" s="173" cm="1">
        <f t="array" ref="CW28">_xlfn.XLOOKUP(CW$1,'PY1 Data(H)'!$A$1:$CZ$1,_xlfn.XLOOKUP($A28,'PY1 Data(H)'!$A$1:$A$233,'PY1 Data(H)'!$A$1:$CZ$233))</f>
        <v>10080278</v>
      </c>
      <c r="CX28" s="173" cm="1">
        <f t="array" ref="CX28">_xlfn.XLOOKUP(CX$1,'PY1 Data(H)'!$A$1:$CZ$1,_xlfn.XLOOKUP($A28,'PY1 Data(H)'!$A$1:$A$233,'PY1 Data(H)'!$A$1:$CZ$233))</f>
        <v>911704</v>
      </c>
      <c r="CY28" s="173" cm="1">
        <f t="array" ref="CY28">_xlfn.XLOOKUP(CY$1,'PY1 Data(H)'!$A$1:$CZ$1,_xlfn.XLOOKUP($A28,'PY1 Data(H)'!$A$1:$A$233,'PY1 Data(H)'!$A$1:$CZ$233))</f>
        <v>37391</v>
      </c>
    </row>
    <row r="29" spans="1:103" x14ac:dyDescent="0.3">
      <c r="A29">
        <v>341</v>
      </c>
      <c r="D29" s="173" cm="1">
        <f t="array" ref="D29">_xlfn.XLOOKUP(D$1,'PY1 Data(H)'!$A$1:$CZ$1,_xlfn.XLOOKUP($A29,'PY1 Data(H)'!$A$1:$A$233,'PY1 Data(H)'!$A$1:$CZ$233))</f>
        <v>160268777</v>
      </c>
      <c r="E29" s="173" cm="1">
        <f t="array" ref="E29">_xlfn.XLOOKUP(E$1,'PY1 Data(H)'!$A$1:$CZ$1,_xlfn.XLOOKUP($A29,'PY1 Data(H)'!$A$1:$A$233,'PY1 Data(H)'!$A$1:$CZ$233))</f>
        <v>37643824</v>
      </c>
      <c r="F29" s="173" cm="1">
        <f t="array" ref="F29">_xlfn.XLOOKUP(F$1,'PY1 Data(H)'!$A$1:$CZ$1,_xlfn.XLOOKUP($A29,'PY1 Data(H)'!$A$1:$A$233,'PY1 Data(H)'!$A$1:$CZ$233))</f>
        <v>16685095</v>
      </c>
      <c r="G29" s="173" cm="1">
        <f t="array" ref="G29">_xlfn.XLOOKUP(G$1,'PY1 Data(H)'!$A$1:$CZ$1,_xlfn.XLOOKUP($A29,'PY1 Data(H)'!$A$1:$A$233,'PY1 Data(H)'!$A$1:$CZ$233))</f>
        <v>0</v>
      </c>
      <c r="H29" s="173" cm="1">
        <f t="array" ref="H29">_xlfn.XLOOKUP(H$1,'PY1 Data(H)'!$A$1:$CZ$1,_xlfn.XLOOKUP($A29,'PY1 Data(H)'!$A$1:$A$233,'PY1 Data(H)'!$A$1:$CZ$233))</f>
        <v>32911586</v>
      </c>
      <c r="I29" s="173" cm="1">
        <f t="array" ref="I29">_xlfn.XLOOKUP(I$1,'PY1 Data(H)'!$A$1:$CZ$1,_xlfn.XLOOKUP($A29,'PY1 Data(H)'!$A$1:$A$233,'PY1 Data(H)'!$A$1:$CZ$233))</f>
        <v>34152261</v>
      </c>
      <c r="J29" s="173" cm="1">
        <f t="array" ref="J29">_xlfn.XLOOKUP(J$1,'PY1 Data(H)'!$A$1:$CZ$1,_xlfn.XLOOKUP($A29,'PY1 Data(H)'!$A$1:$A$233,'PY1 Data(H)'!$A$1:$CZ$233))</f>
        <v>56266321</v>
      </c>
      <c r="K29" s="173" cm="1">
        <f t="array" ref="K29">_xlfn.XLOOKUP(K$1,'PY1 Data(H)'!$A$1:$CZ$1,_xlfn.XLOOKUP($A29,'PY1 Data(H)'!$A$1:$A$233,'PY1 Data(H)'!$A$1:$CZ$233))</f>
        <v>16074242</v>
      </c>
      <c r="L29" s="173" cm="1">
        <f t="array" ref="L29">_xlfn.XLOOKUP(L$1,'PY1 Data(H)'!$A$1:$CZ$1,_xlfn.XLOOKUP($A29,'PY1 Data(H)'!$A$1:$A$233,'PY1 Data(H)'!$A$1:$CZ$233))</f>
        <v>36017986</v>
      </c>
      <c r="M29" s="173" cm="1">
        <f t="array" ref="M29">_xlfn.XLOOKUP(M$1,'PY1 Data(H)'!$A$1:$CZ$1,_xlfn.XLOOKUP($A29,'PY1 Data(H)'!$A$1:$A$233,'PY1 Data(H)'!$A$1:$CZ$233))</f>
        <v>207927160</v>
      </c>
      <c r="N29" s="173" cm="1">
        <f t="array" ref="N29">_xlfn.XLOOKUP(N$1,'PY1 Data(H)'!$A$1:$CZ$1,_xlfn.XLOOKUP($A29,'PY1 Data(H)'!$A$1:$A$233,'PY1 Data(H)'!$A$1:$CZ$233))</f>
        <v>456194450</v>
      </c>
      <c r="O29" s="173" cm="1">
        <f t="array" ref="O29">_xlfn.XLOOKUP(O$1,'PY1 Data(H)'!$A$1:$CZ$1,_xlfn.XLOOKUP($A29,'PY1 Data(H)'!$A$1:$A$233,'PY1 Data(H)'!$A$1:$CZ$233))</f>
        <v>84160690</v>
      </c>
      <c r="P29" s="173" cm="1">
        <f t="array" ref="P29">_xlfn.XLOOKUP(P$1,'PY1 Data(H)'!$A$1:$CZ$1,_xlfn.XLOOKUP($A29,'PY1 Data(H)'!$A$1:$A$233,'PY1 Data(H)'!$A$1:$CZ$233))</f>
        <v>302706459</v>
      </c>
      <c r="Q29" s="173" cm="1">
        <f t="array" ref="Q29">_xlfn.XLOOKUP(Q$1,'PY1 Data(H)'!$A$1:$CZ$1,_xlfn.XLOOKUP($A29,'PY1 Data(H)'!$A$1:$A$233,'PY1 Data(H)'!$A$1:$CZ$233))</f>
        <v>77662110</v>
      </c>
      <c r="R29" s="173" cm="1">
        <f t="array" ref="R29">_xlfn.XLOOKUP(R$1,'PY1 Data(H)'!$A$1:$CZ$1,_xlfn.XLOOKUP($A29,'PY1 Data(H)'!$A$1:$A$233,'PY1 Data(H)'!$A$1:$CZ$233))</f>
        <v>16953188</v>
      </c>
      <c r="S29" s="173" cm="1">
        <f t="array" ref="S29">_xlfn.XLOOKUP(S$1,'PY1 Data(H)'!$A$1:$CZ$1,_xlfn.XLOOKUP($A29,'PY1 Data(H)'!$A$1:$A$233,'PY1 Data(H)'!$A$1:$CZ$233))</f>
        <v>104963148</v>
      </c>
      <c r="T29" s="173" cm="1">
        <f t="array" ref="T29">_xlfn.XLOOKUP(T$1,'PY1 Data(H)'!$A$1:$CZ$1,_xlfn.XLOOKUP($A29,'PY1 Data(H)'!$A$1:$A$233,'PY1 Data(H)'!$A$1:$CZ$233))</f>
        <v>0</v>
      </c>
      <c r="U29" s="173" cm="1">
        <f t="array" ref="U29">_xlfn.XLOOKUP(U$1,'PY1 Data(H)'!$A$1:$CZ$1,_xlfn.XLOOKUP($A29,'PY1 Data(H)'!$A$1:$A$233,'PY1 Data(H)'!$A$1:$CZ$233))</f>
        <v>175884388</v>
      </c>
      <c r="V29" s="173" cm="1">
        <f t="array" ref="V29">_xlfn.XLOOKUP(V$1,'PY1 Data(H)'!$A$1:$CZ$1,_xlfn.XLOOKUP($A29,'PY1 Data(H)'!$A$1:$A$233,'PY1 Data(H)'!$A$1:$CZ$233))</f>
        <v>134224298</v>
      </c>
      <c r="W29" s="173" cm="1">
        <f t="array" ref="W29">_xlfn.XLOOKUP(W$1,'PY1 Data(H)'!$A$1:$CZ$1,_xlfn.XLOOKUP($A29,'PY1 Data(H)'!$A$1:$A$233,'PY1 Data(H)'!$A$1:$CZ$233))</f>
        <v>0</v>
      </c>
      <c r="X29" s="173" cm="1">
        <f t="array" ref="X29">_xlfn.XLOOKUP(X$1,'PY1 Data(H)'!$A$1:$CZ$1,_xlfn.XLOOKUP($A29,'PY1 Data(H)'!$A$1:$A$233,'PY1 Data(H)'!$A$1:$CZ$233))</f>
        <v>18754184</v>
      </c>
      <c r="Y29" s="173" cm="1">
        <f t="array" ref="Y29">_xlfn.XLOOKUP(Y$1,'PY1 Data(H)'!$A$1:$CZ$1,_xlfn.XLOOKUP($A29,'PY1 Data(H)'!$A$1:$A$233,'PY1 Data(H)'!$A$1:$CZ$233))</f>
        <v>15663999</v>
      </c>
      <c r="Z29" s="173" cm="1">
        <f t="array" ref="Z29">_xlfn.XLOOKUP(Z$1,'PY1 Data(H)'!$A$1:$CZ$1,_xlfn.XLOOKUP($A29,'PY1 Data(H)'!$A$1:$A$233,'PY1 Data(H)'!$A$1:$CZ$233))</f>
        <v>105385833</v>
      </c>
      <c r="AA29" s="173" cm="1">
        <f t="array" ref="AA29">_xlfn.XLOOKUP(AA$1,'PY1 Data(H)'!$A$1:$CZ$1,_xlfn.XLOOKUP($A29,'PY1 Data(H)'!$A$1:$A$233,'PY1 Data(H)'!$A$1:$CZ$233))</f>
        <v>0</v>
      </c>
      <c r="AB29" s="173" cm="1">
        <f t="array" ref="AB29">_xlfn.XLOOKUP(AB$1,'PY1 Data(H)'!$A$1:$CZ$1,_xlfn.XLOOKUP($A29,'PY1 Data(H)'!$A$1:$A$233,'PY1 Data(H)'!$A$1:$CZ$233))</f>
        <v>93721296</v>
      </c>
      <c r="AC29" s="173" cm="1">
        <f t="array" ref="AC29">_xlfn.XLOOKUP(AC$1,'PY1 Data(H)'!$A$1:$CZ$1,_xlfn.XLOOKUP($A29,'PY1 Data(H)'!$A$1:$A$233,'PY1 Data(H)'!$A$1:$CZ$233))</f>
        <v>332699107</v>
      </c>
      <c r="AD29" s="173" cm="1">
        <f t="array" ref="AD29">_xlfn.XLOOKUP(AD$1,'PY1 Data(H)'!$A$1:$CZ$1,_xlfn.XLOOKUP($A29,'PY1 Data(H)'!$A$1:$A$233,'PY1 Data(H)'!$A$1:$CZ$233))</f>
        <v>87046076</v>
      </c>
      <c r="AE29" s="173" cm="1">
        <f t="array" ref="AE29">_xlfn.XLOOKUP(AE$1,'PY1 Data(H)'!$A$1:$CZ$1,_xlfn.XLOOKUP($A29,'PY1 Data(H)'!$A$1:$A$233,'PY1 Data(H)'!$A$1:$CZ$233))</f>
        <v>143630337</v>
      </c>
      <c r="AF29" s="173" cm="1">
        <f t="array" ref="AF29">_xlfn.XLOOKUP(AF$1,'PY1 Data(H)'!$A$1:$CZ$1,_xlfn.XLOOKUP($A29,'PY1 Data(H)'!$A$1:$A$233,'PY1 Data(H)'!$A$1:$CZ$233))</f>
        <v>160439135</v>
      </c>
      <c r="AG29" s="173" cm="1">
        <f t="array" ref="AG29">_xlfn.XLOOKUP(AG$1,'PY1 Data(H)'!$A$1:$CZ$1,_xlfn.XLOOKUP($A29,'PY1 Data(H)'!$A$1:$A$233,'PY1 Data(H)'!$A$1:$CZ$233))</f>
        <v>55304333</v>
      </c>
      <c r="AH29" s="173" cm="1">
        <f t="array" ref="AH29">_xlfn.XLOOKUP(AH$1,'PY1 Data(H)'!$A$1:$CZ$1,_xlfn.XLOOKUP($A29,'PY1 Data(H)'!$A$1:$A$233,'PY1 Data(H)'!$A$1:$CZ$233))</f>
        <v>54380975</v>
      </c>
      <c r="AI29" s="173" cm="1">
        <f t="array" ref="AI29">_xlfn.XLOOKUP(AI$1,'PY1 Data(H)'!$A$1:$CZ$1,_xlfn.XLOOKUP($A29,'PY1 Data(H)'!$A$1:$A$233,'PY1 Data(H)'!$A$1:$CZ$233))</f>
        <v>484990474</v>
      </c>
      <c r="AJ29" s="173" cm="1">
        <f t="array" ref="AJ29">_xlfn.XLOOKUP(AJ$1,'PY1 Data(H)'!$A$1:$CZ$1,_xlfn.XLOOKUP($A29,'PY1 Data(H)'!$A$1:$A$233,'PY1 Data(H)'!$A$1:$CZ$233))</f>
        <v>47118299</v>
      </c>
      <c r="AK29" s="173" cm="1">
        <f t="array" ref="AK29">_xlfn.XLOOKUP(AK$1,'PY1 Data(H)'!$A$1:$CZ$1,_xlfn.XLOOKUP($A29,'PY1 Data(H)'!$A$1:$A$233,'PY1 Data(H)'!$A$1:$CZ$233))</f>
        <v>430974763</v>
      </c>
      <c r="AL29" s="173" cm="1">
        <f t="array" ref="AL29">_xlfn.XLOOKUP(AL$1,'PY1 Data(H)'!$A$1:$CZ$1,_xlfn.XLOOKUP($A29,'PY1 Data(H)'!$A$1:$A$233,'PY1 Data(H)'!$A$1:$CZ$233))</f>
        <v>80781252</v>
      </c>
      <c r="AM29" s="173" cm="1">
        <f t="array" ref="AM29">_xlfn.XLOOKUP(AM$1,'PY1 Data(H)'!$A$1:$CZ$1,_xlfn.XLOOKUP($A29,'PY1 Data(H)'!$A$1:$A$233,'PY1 Data(H)'!$A$1:$CZ$233))</f>
        <v>256401646</v>
      </c>
      <c r="AN29" s="173" cm="1">
        <f t="array" ref="AN29">_xlfn.XLOOKUP(AN$1,'PY1 Data(H)'!$A$1:$CZ$1,_xlfn.XLOOKUP($A29,'PY1 Data(H)'!$A$1:$A$233,'PY1 Data(H)'!$A$1:$CZ$233))</f>
        <v>11490916</v>
      </c>
      <c r="AO29" s="173" cm="1">
        <f t="array" ref="AO29">_xlfn.XLOOKUP(AO$1,'PY1 Data(H)'!$A$1:$CZ$1,_xlfn.XLOOKUP($A29,'PY1 Data(H)'!$A$1:$A$233,'PY1 Data(H)'!$A$1:$CZ$233))</f>
        <v>12355082</v>
      </c>
      <c r="AP29" s="173" cm="1">
        <f t="array" ref="AP29">_xlfn.XLOOKUP(AP$1,'PY1 Data(H)'!$A$1:$CZ$1,_xlfn.XLOOKUP($A29,'PY1 Data(H)'!$A$1:$A$233,'PY1 Data(H)'!$A$1:$CZ$233))</f>
        <v>60827388</v>
      </c>
      <c r="AQ29" s="173" cm="1">
        <f t="array" ref="AQ29">_xlfn.XLOOKUP(AQ$1,'PY1 Data(H)'!$A$1:$CZ$1,_xlfn.XLOOKUP($A29,'PY1 Data(H)'!$A$1:$A$233,'PY1 Data(H)'!$A$1:$CZ$233))</f>
        <v>17520053</v>
      </c>
      <c r="AR29" s="173" cm="1">
        <f t="array" ref="AR29">_xlfn.XLOOKUP(AR$1,'PY1 Data(H)'!$A$1:$CZ$1,_xlfn.XLOOKUP($A29,'PY1 Data(H)'!$A$1:$A$233,'PY1 Data(H)'!$A$1:$CZ$233))</f>
        <v>561375155</v>
      </c>
      <c r="AS29" s="173" cm="1">
        <f t="array" ref="AS29">_xlfn.XLOOKUP(AS$1,'PY1 Data(H)'!$A$1:$CZ$1,_xlfn.XLOOKUP($A29,'PY1 Data(H)'!$A$1:$A$233,'PY1 Data(H)'!$A$1:$CZ$233))</f>
        <v>51863705</v>
      </c>
      <c r="AT29" s="173" cm="1">
        <f t="array" ref="AT29">_xlfn.XLOOKUP(AT$1,'PY1 Data(H)'!$A$1:$CZ$1,_xlfn.XLOOKUP($A29,'PY1 Data(H)'!$A$1:$A$233,'PY1 Data(H)'!$A$1:$CZ$233))</f>
        <v>132169168</v>
      </c>
      <c r="AU29" s="173" cm="1">
        <f t="array" ref="AU29">_xlfn.XLOOKUP(AU$1,'PY1 Data(H)'!$A$1:$CZ$1,_xlfn.XLOOKUP($A29,'PY1 Data(H)'!$A$1:$A$233,'PY1 Data(H)'!$A$1:$CZ$233))</f>
        <v>86529479</v>
      </c>
      <c r="AV29" s="173" cm="1">
        <f t="array" ref="AV29">_xlfn.XLOOKUP(AV$1,'PY1 Data(H)'!$A$1:$CZ$1,_xlfn.XLOOKUP($A29,'PY1 Data(H)'!$A$1:$A$233,'PY1 Data(H)'!$A$1:$CZ$233))</f>
        <v>156024299</v>
      </c>
      <c r="AW29" s="173" cm="1">
        <f t="array" ref="AW29">_xlfn.XLOOKUP(AW$1,'PY1 Data(H)'!$A$1:$CZ$1,_xlfn.XLOOKUP($A29,'PY1 Data(H)'!$A$1:$A$233,'PY1 Data(H)'!$A$1:$CZ$233))</f>
        <v>0</v>
      </c>
      <c r="AX29" s="173" cm="1">
        <f t="array" ref="AX29">_xlfn.XLOOKUP(AX$1,'PY1 Data(H)'!$A$1:$CZ$1,_xlfn.XLOOKUP($A29,'PY1 Data(H)'!$A$1:$A$233,'PY1 Data(H)'!$A$1:$CZ$233))</f>
        <v>48717536</v>
      </c>
      <c r="AY29" s="173" cm="1">
        <f t="array" ref="AY29">_xlfn.XLOOKUP(AY$1,'PY1 Data(H)'!$A$1:$CZ$1,_xlfn.XLOOKUP($A29,'PY1 Data(H)'!$A$1:$A$233,'PY1 Data(H)'!$A$1:$CZ$233))</f>
        <v>11215947</v>
      </c>
      <c r="AZ29" s="173" cm="1">
        <f t="array" ref="AZ29">_xlfn.XLOOKUP(AZ$1,'PY1 Data(H)'!$A$1:$CZ$1,_xlfn.XLOOKUP($A29,'PY1 Data(H)'!$A$1:$A$233,'PY1 Data(H)'!$A$1:$CZ$233))</f>
        <v>235168661</v>
      </c>
      <c r="BA29" s="173" cm="1">
        <f t="array" ref="BA29">_xlfn.XLOOKUP(BA$1,'PY1 Data(H)'!$A$1:$CZ$1,_xlfn.XLOOKUP($A29,'PY1 Data(H)'!$A$1:$A$233,'PY1 Data(H)'!$A$1:$CZ$233))</f>
        <v>66114044</v>
      </c>
      <c r="BB29" s="173" cm="1">
        <f t="array" ref="BB29">_xlfn.XLOOKUP(BB$1,'PY1 Data(H)'!$A$1:$CZ$1,_xlfn.XLOOKUP($A29,'PY1 Data(H)'!$A$1:$A$233,'PY1 Data(H)'!$A$1:$CZ$233))</f>
        <v>253278733</v>
      </c>
      <c r="BC29" s="173" cm="1">
        <f t="array" ref="BC29">_xlfn.XLOOKUP(BC$1,'PY1 Data(H)'!$A$1:$CZ$1,_xlfn.XLOOKUP($A29,'PY1 Data(H)'!$A$1:$A$233,'PY1 Data(H)'!$A$1:$CZ$233))</f>
        <v>11180885</v>
      </c>
      <c r="BD29" s="173" cm="1">
        <f t="array" ref="BD29">_xlfn.XLOOKUP(BD$1,'PY1 Data(H)'!$A$1:$CZ$1,_xlfn.XLOOKUP($A29,'PY1 Data(H)'!$A$1:$A$233,'PY1 Data(H)'!$A$1:$CZ$233))</f>
        <v>78980137</v>
      </c>
      <c r="BE29" s="173" cm="1">
        <f t="array" ref="BE29">_xlfn.XLOOKUP(BE$1,'PY1 Data(H)'!$A$1:$CZ$1,_xlfn.XLOOKUP($A29,'PY1 Data(H)'!$A$1:$A$233,'PY1 Data(H)'!$A$1:$CZ$233))</f>
        <v>58838592</v>
      </c>
      <c r="BF29" s="173" cm="1">
        <f t="array" ref="BF29">_xlfn.XLOOKUP(BF$1,'PY1 Data(H)'!$A$1:$CZ$1,_xlfn.XLOOKUP($A29,'PY1 Data(H)'!$A$1:$A$233,'PY1 Data(H)'!$A$1:$CZ$233))</f>
        <v>125272484</v>
      </c>
      <c r="BG29" s="173" cm="1">
        <f t="array" ref="BG29">_xlfn.XLOOKUP(BG$1,'PY1 Data(H)'!$A$1:$CZ$1,_xlfn.XLOOKUP($A29,'PY1 Data(H)'!$A$1:$A$233,'PY1 Data(H)'!$A$1:$CZ$233))</f>
        <v>57187273</v>
      </c>
      <c r="BH29" s="173" cm="1">
        <f t="array" ref="BH29">_xlfn.XLOOKUP(BH$1,'PY1 Data(H)'!$A$1:$CZ$1,_xlfn.XLOOKUP($A29,'PY1 Data(H)'!$A$1:$A$233,'PY1 Data(H)'!$A$1:$CZ$233))</f>
        <v>30193908</v>
      </c>
      <c r="BI29" s="173" cm="1">
        <f t="array" ref="BI29">_xlfn.XLOOKUP(BI$1,'PY1 Data(H)'!$A$1:$CZ$1,_xlfn.XLOOKUP($A29,'PY1 Data(H)'!$A$1:$A$233,'PY1 Data(H)'!$A$1:$CZ$233))</f>
        <v>24703652</v>
      </c>
      <c r="BJ29" s="173" cm="1">
        <f t="array" ref="BJ29">_xlfn.XLOOKUP(BJ$1,'PY1 Data(H)'!$A$1:$CZ$1,_xlfn.XLOOKUP($A29,'PY1 Data(H)'!$A$1:$A$233,'PY1 Data(H)'!$A$1:$CZ$233))</f>
        <v>48879174</v>
      </c>
      <c r="BK29" s="173" cm="1">
        <f t="array" ref="BK29">_xlfn.XLOOKUP(BK$1,'PY1 Data(H)'!$A$1:$CZ$1,_xlfn.XLOOKUP($A29,'PY1 Data(H)'!$A$1:$A$233,'PY1 Data(H)'!$A$1:$CZ$233))</f>
        <v>1647152598</v>
      </c>
      <c r="BL29" s="173" cm="1">
        <f t="array" ref="BL29">_xlfn.XLOOKUP(BL$1,'PY1 Data(H)'!$A$1:$CZ$1,_xlfn.XLOOKUP($A29,'PY1 Data(H)'!$A$1:$A$233,'PY1 Data(H)'!$A$1:$CZ$233))</f>
        <v>17338809</v>
      </c>
      <c r="BM29" s="173" cm="1">
        <f t="array" ref="BM29">_xlfn.XLOOKUP(BM$1,'PY1 Data(H)'!$A$1:$CZ$1,_xlfn.XLOOKUP($A29,'PY1 Data(H)'!$A$1:$A$233,'PY1 Data(H)'!$A$1:$CZ$233))</f>
        <v>33099340</v>
      </c>
      <c r="BN29" s="173" cm="1">
        <f t="array" ref="BN29">_xlfn.XLOOKUP(BN$1,'PY1 Data(H)'!$A$1:$CZ$1,_xlfn.XLOOKUP($A29,'PY1 Data(H)'!$A$1:$A$233,'PY1 Data(H)'!$A$1:$CZ$233))</f>
        <v>124964612</v>
      </c>
      <c r="BO29" s="173" cm="1">
        <f t="array" ref="BO29">_xlfn.XLOOKUP(BO$1,'PY1 Data(H)'!$A$1:$CZ$1,_xlfn.XLOOKUP($A29,'PY1 Data(H)'!$A$1:$A$233,'PY1 Data(H)'!$A$1:$CZ$233))</f>
        <v>83374643</v>
      </c>
      <c r="BP29" s="173" cm="1">
        <f t="array" ref="BP29">_xlfn.XLOOKUP(BP$1,'PY1 Data(H)'!$A$1:$CZ$1,_xlfn.XLOOKUP($A29,'PY1 Data(H)'!$A$1:$A$233,'PY1 Data(H)'!$A$1:$CZ$233))</f>
        <v>345678722</v>
      </c>
      <c r="BQ29" s="173" cm="1">
        <f t="array" ref="BQ29">_xlfn.XLOOKUP(BQ$1,'PY1 Data(H)'!$A$1:$CZ$1,_xlfn.XLOOKUP($A29,'PY1 Data(H)'!$A$1:$A$233,'PY1 Data(H)'!$A$1:$CZ$233))</f>
        <v>0</v>
      </c>
      <c r="BR29" s="173" cm="1">
        <f t="array" ref="BR29">_xlfn.XLOOKUP(BR$1,'PY1 Data(H)'!$A$1:$CZ$1,_xlfn.XLOOKUP($A29,'PY1 Data(H)'!$A$1:$A$233,'PY1 Data(H)'!$A$1:$CZ$233))</f>
        <v>191285183</v>
      </c>
      <c r="BS29" s="173" cm="1">
        <f t="array" ref="BS29">_xlfn.XLOOKUP(BS$1,'PY1 Data(H)'!$A$1:$CZ$1,_xlfn.XLOOKUP($A29,'PY1 Data(H)'!$A$1:$A$233,'PY1 Data(H)'!$A$1:$CZ$233))</f>
        <v>267945922</v>
      </c>
      <c r="BT29" s="173" cm="1">
        <f t="array" ref="BT29">_xlfn.XLOOKUP(BT$1,'PY1 Data(H)'!$A$1:$CZ$1,_xlfn.XLOOKUP($A29,'PY1 Data(H)'!$A$1:$A$233,'PY1 Data(H)'!$A$1:$CZ$233))</f>
        <v>17997811</v>
      </c>
      <c r="BU29" s="173" cm="1">
        <f t="array" ref="BU29">_xlfn.XLOOKUP(BU$1,'PY1 Data(H)'!$A$1:$CZ$1,_xlfn.XLOOKUP($A29,'PY1 Data(H)'!$A$1:$A$233,'PY1 Data(H)'!$A$1:$CZ$233))</f>
        <v>48427350</v>
      </c>
      <c r="BV29" s="173" cm="1">
        <f t="array" ref="BV29">_xlfn.XLOOKUP(BV$1,'PY1 Data(H)'!$A$1:$CZ$1,_xlfn.XLOOKUP($A29,'PY1 Data(H)'!$A$1:$A$233,'PY1 Data(H)'!$A$1:$CZ$233))</f>
        <v>98883661</v>
      </c>
      <c r="BW29" s="173" cm="1">
        <f t="array" ref="BW29">_xlfn.XLOOKUP(BW$1,'PY1 Data(H)'!$A$1:$CZ$1,_xlfn.XLOOKUP($A29,'PY1 Data(H)'!$A$1:$A$233,'PY1 Data(H)'!$A$1:$CZ$233))</f>
        <v>13183493</v>
      </c>
      <c r="BX29" s="173" cm="1">
        <f t="array" ref="BX29">_xlfn.XLOOKUP(BX$1,'PY1 Data(H)'!$A$1:$CZ$1,_xlfn.XLOOKUP($A29,'PY1 Data(H)'!$A$1:$A$233,'PY1 Data(H)'!$A$1:$CZ$233))</f>
        <v>53930178</v>
      </c>
      <c r="BY29" s="173" cm="1">
        <f t="array" ref="BY29">_xlfn.XLOOKUP(BY$1,'PY1 Data(H)'!$A$1:$CZ$1,_xlfn.XLOOKUP($A29,'PY1 Data(H)'!$A$1:$A$233,'PY1 Data(H)'!$A$1:$CZ$233))</f>
        <v>166056623</v>
      </c>
      <c r="BZ29" s="173" cm="1">
        <f t="array" ref="BZ29">_xlfn.XLOOKUP(BZ$1,'PY1 Data(H)'!$A$1:$CZ$1,_xlfn.XLOOKUP($A29,'PY1 Data(H)'!$A$1:$A$233,'PY1 Data(H)'!$A$1:$CZ$233))</f>
        <v>27934439</v>
      </c>
      <c r="CA29" s="173" cm="1">
        <f t="array" ref="CA29">_xlfn.XLOOKUP(CA$1,'PY1 Data(H)'!$A$1:$CZ$1,_xlfn.XLOOKUP($A29,'PY1 Data(H)'!$A$1:$A$233,'PY1 Data(H)'!$A$1:$CZ$233))</f>
        <v>139334917</v>
      </c>
      <c r="CB29" s="173" cm="1">
        <f t="array" ref="CB29">_xlfn.XLOOKUP(CB$1,'PY1 Data(H)'!$A$1:$CZ$1,_xlfn.XLOOKUP($A29,'PY1 Data(H)'!$A$1:$A$233,'PY1 Data(H)'!$A$1:$CZ$233))</f>
        <v>45105231</v>
      </c>
      <c r="CC29" s="173" cm="1">
        <f t="array" ref="CC29">_xlfn.XLOOKUP(CC$1,'PY1 Data(H)'!$A$1:$CZ$1,_xlfn.XLOOKUP($A29,'PY1 Data(H)'!$A$1:$A$233,'PY1 Data(H)'!$A$1:$CZ$233))</f>
        <v>102346641</v>
      </c>
      <c r="CD29" s="173" cm="1">
        <f t="array" ref="CD29">_xlfn.XLOOKUP(CD$1,'PY1 Data(H)'!$A$1:$CZ$1,_xlfn.XLOOKUP($A29,'PY1 Data(H)'!$A$1:$A$233,'PY1 Data(H)'!$A$1:$CZ$233))</f>
        <v>85915270</v>
      </c>
      <c r="CE29" s="173" cm="1">
        <f t="array" ref="CE29">_xlfn.XLOOKUP(CE$1,'PY1 Data(H)'!$A$1:$CZ$1,_xlfn.XLOOKUP($A29,'PY1 Data(H)'!$A$1:$A$233,'PY1 Data(H)'!$A$1:$CZ$233))</f>
        <v>143185776</v>
      </c>
      <c r="CF29" s="173" cm="1">
        <f t="array" ref="CF29">_xlfn.XLOOKUP(CF$1,'PY1 Data(H)'!$A$1:$CZ$1,_xlfn.XLOOKUP($A29,'PY1 Data(H)'!$A$1:$A$233,'PY1 Data(H)'!$A$1:$CZ$233))</f>
        <v>73327286</v>
      </c>
      <c r="CG29" s="173" cm="1">
        <f t="array" ref="CG29">_xlfn.XLOOKUP(CG$1,'PY1 Data(H)'!$A$1:$CZ$1,_xlfn.XLOOKUP($A29,'PY1 Data(H)'!$A$1:$A$233,'PY1 Data(H)'!$A$1:$CZ$233))</f>
        <v>68072572</v>
      </c>
      <c r="CH29" s="173" cm="1">
        <f t="array" ref="CH29">_xlfn.XLOOKUP(CH$1,'PY1 Data(H)'!$A$1:$CZ$1,_xlfn.XLOOKUP($A29,'PY1 Data(H)'!$A$1:$A$233,'PY1 Data(H)'!$A$1:$CZ$233))</f>
        <v>35518653</v>
      </c>
      <c r="CI29" s="173" cm="1">
        <f t="array" ref="CI29">_xlfn.XLOOKUP(CI$1,'PY1 Data(H)'!$A$1:$CZ$1,_xlfn.XLOOKUP($A29,'PY1 Data(H)'!$A$1:$A$233,'PY1 Data(H)'!$A$1:$CZ$233))</f>
        <v>61109251</v>
      </c>
      <c r="CJ29" s="173" cm="1">
        <f t="array" ref="CJ29">_xlfn.XLOOKUP(CJ$1,'PY1 Data(H)'!$A$1:$CZ$1,_xlfn.XLOOKUP($A29,'PY1 Data(H)'!$A$1:$A$233,'PY1 Data(H)'!$A$1:$CZ$233))</f>
        <v>49917319</v>
      </c>
      <c r="CK29" s="173" cm="1">
        <f t="array" ref="CK29">_xlfn.XLOOKUP(CK$1,'PY1 Data(H)'!$A$1:$CZ$1,_xlfn.XLOOKUP($A29,'PY1 Data(H)'!$A$1:$A$233,'PY1 Data(H)'!$A$1:$CZ$233))</f>
        <v>72795871</v>
      </c>
      <c r="CL29" s="173" cm="1">
        <f t="array" ref="CL29">_xlfn.XLOOKUP(CL$1,'PY1 Data(H)'!$A$1:$CZ$1,_xlfn.XLOOKUP($A29,'PY1 Data(H)'!$A$1:$A$233,'PY1 Data(H)'!$A$1:$CZ$233))</f>
        <v>15822393</v>
      </c>
      <c r="CM29" s="173" cm="1">
        <f t="array" ref="CM29">_xlfn.XLOOKUP(CM$1,'PY1 Data(H)'!$A$1:$CZ$1,_xlfn.XLOOKUP($A29,'PY1 Data(H)'!$A$1:$A$233,'PY1 Data(H)'!$A$1:$CZ$233))</f>
        <v>62496476</v>
      </c>
      <c r="CN29" s="173" cm="1">
        <f t="array" ref="CN29">_xlfn.XLOOKUP(CN$1,'PY1 Data(H)'!$A$1:$CZ$1,_xlfn.XLOOKUP($A29,'PY1 Data(H)'!$A$1:$A$233,'PY1 Data(H)'!$A$1:$CZ$233))</f>
        <v>5947222</v>
      </c>
      <c r="CO29" s="173" cm="1">
        <f t="array" ref="CO29">_xlfn.XLOOKUP(CO$1,'PY1 Data(H)'!$A$1:$CZ$1,_xlfn.XLOOKUP($A29,'PY1 Data(H)'!$A$1:$A$233,'PY1 Data(H)'!$A$1:$CZ$233))</f>
        <v>305325783</v>
      </c>
      <c r="CP29" s="173" cm="1">
        <f t="array" ref="CP29">_xlfn.XLOOKUP(CP$1,'PY1 Data(H)'!$A$1:$CZ$1,_xlfn.XLOOKUP($A29,'PY1 Data(H)'!$A$1:$A$233,'PY1 Data(H)'!$A$1:$CZ$233))</f>
        <v>41629856</v>
      </c>
      <c r="CQ29" s="173" cm="1">
        <f t="array" ref="CQ29">_xlfn.XLOOKUP(CQ$1,'PY1 Data(H)'!$A$1:$CZ$1,_xlfn.XLOOKUP($A29,'PY1 Data(H)'!$A$1:$A$233,'PY1 Data(H)'!$A$1:$CZ$233))</f>
        <v>1589689840</v>
      </c>
      <c r="CR29" s="173" cm="1">
        <f t="array" ref="CR29">_xlfn.XLOOKUP(CR$1,'PY1 Data(H)'!$A$1:$CZ$1,_xlfn.XLOOKUP($A29,'PY1 Data(H)'!$A$1:$A$233,'PY1 Data(H)'!$A$1:$CZ$233))</f>
        <v>27602605</v>
      </c>
      <c r="CS29" s="173" cm="1">
        <f t="array" ref="CS29">_xlfn.XLOOKUP(CS$1,'PY1 Data(H)'!$A$1:$CZ$1,_xlfn.XLOOKUP($A29,'PY1 Data(H)'!$A$1:$A$233,'PY1 Data(H)'!$A$1:$CZ$233))</f>
        <v>11957319</v>
      </c>
      <c r="CT29" s="173" cm="1">
        <f t="array" ref="CT29">_xlfn.XLOOKUP(CT$1,'PY1 Data(H)'!$A$1:$CZ$1,_xlfn.XLOOKUP($A29,'PY1 Data(H)'!$A$1:$A$233,'PY1 Data(H)'!$A$1:$CZ$233))</f>
        <v>74728720</v>
      </c>
      <c r="CU29" s="173" cm="1">
        <f t="array" ref="CU29">_xlfn.XLOOKUP(CU$1,'PY1 Data(H)'!$A$1:$CZ$1,_xlfn.XLOOKUP($A29,'PY1 Data(H)'!$A$1:$A$233,'PY1 Data(H)'!$A$1:$CZ$233))</f>
        <v>102811317</v>
      </c>
      <c r="CV29" s="173" cm="1">
        <f t="array" ref="CV29">_xlfn.XLOOKUP(CV$1,'PY1 Data(H)'!$A$1:$CZ$1,_xlfn.XLOOKUP($A29,'PY1 Data(H)'!$A$1:$A$233,'PY1 Data(H)'!$A$1:$CZ$233))</f>
        <v>70591569</v>
      </c>
      <c r="CW29" s="173" cm="1">
        <f t="array" ref="CW29">_xlfn.XLOOKUP(CW$1,'PY1 Data(H)'!$A$1:$CZ$1,_xlfn.XLOOKUP($A29,'PY1 Data(H)'!$A$1:$A$233,'PY1 Data(H)'!$A$1:$CZ$233))</f>
        <v>83311672</v>
      </c>
      <c r="CX29" s="173" cm="1">
        <f t="array" ref="CX29">_xlfn.XLOOKUP(CX$1,'PY1 Data(H)'!$A$1:$CZ$1,_xlfn.XLOOKUP($A29,'PY1 Data(H)'!$A$1:$A$233,'PY1 Data(H)'!$A$1:$CZ$233))</f>
        <v>34956440</v>
      </c>
      <c r="CY29" s="173" cm="1">
        <f t="array" ref="CY29">_xlfn.XLOOKUP(CY$1,'PY1 Data(H)'!$A$1:$CZ$1,_xlfn.XLOOKUP($A29,'PY1 Data(H)'!$A$1:$A$233,'PY1 Data(H)'!$A$1:$CZ$233))</f>
        <v>22212176</v>
      </c>
    </row>
    <row r="30" spans="1:103" x14ac:dyDescent="0.3">
      <c r="A30">
        <v>386</v>
      </c>
      <c r="D30" s="173" cm="1">
        <f t="array" ref="D30">_xlfn.XLOOKUP(D$1,'PY1 Data(H)'!$A$1:$CZ$1,_xlfn.XLOOKUP($A30,'PY1 Data(H)'!$A$1:$A$233,'PY1 Data(H)'!$A$1:$CZ$233))</f>
        <v>0</v>
      </c>
      <c r="E30" s="173" cm="1">
        <f t="array" ref="E30">_xlfn.XLOOKUP(E$1,'PY1 Data(H)'!$A$1:$CZ$1,_xlfn.XLOOKUP($A30,'PY1 Data(H)'!$A$1:$A$233,'PY1 Data(H)'!$A$1:$CZ$233))</f>
        <v>4357083</v>
      </c>
      <c r="F30" s="173" cm="1">
        <f t="array" ref="F30">_xlfn.XLOOKUP(F$1,'PY1 Data(H)'!$A$1:$CZ$1,_xlfn.XLOOKUP($A30,'PY1 Data(H)'!$A$1:$A$233,'PY1 Data(H)'!$A$1:$CZ$233))</f>
        <v>0</v>
      </c>
      <c r="G30" s="173" cm="1">
        <f t="array" ref="G30">_xlfn.XLOOKUP(G$1,'PY1 Data(H)'!$A$1:$CZ$1,_xlfn.XLOOKUP($A30,'PY1 Data(H)'!$A$1:$A$233,'PY1 Data(H)'!$A$1:$CZ$233))</f>
        <v>0</v>
      </c>
      <c r="H30" s="173" cm="1">
        <f t="array" ref="H30">_xlfn.XLOOKUP(H$1,'PY1 Data(H)'!$A$1:$CZ$1,_xlfn.XLOOKUP($A30,'PY1 Data(H)'!$A$1:$A$233,'PY1 Data(H)'!$A$1:$CZ$233))</f>
        <v>0</v>
      </c>
      <c r="I30" s="173" cm="1">
        <f t="array" ref="I30">_xlfn.XLOOKUP(I$1,'PY1 Data(H)'!$A$1:$CZ$1,_xlfn.XLOOKUP($A30,'PY1 Data(H)'!$A$1:$A$233,'PY1 Data(H)'!$A$1:$CZ$233))</f>
        <v>0</v>
      </c>
      <c r="J30" s="173" cm="1">
        <f t="array" ref="J30">_xlfn.XLOOKUP(J$1,'PY1 Data(H)'!$A$1:$CZ$1,_xlfn.XLOOKUP($A30,'PY1 Data(H)'!$A$1:$A$233,'PY1 Data(H)'!$A$1:$CZ$233))</f>
        <v>7965118</v>
      </c>
      <c r="K30" s="173" cm="1">
        <f t="array" ref="K30">_xlfn.XLOOKUP(K$1,'PY1 Data(H)'!$A$1:$CZ$1,_xlfn.XLOOKUP($A30,'PY1 Data(H)'!$A$1:$A$233,'PY1 Data(H)'!$A$1:$CZ$233))</f>
        <v>0</v>
      </c>
      <c r="L30" s="173" cm="1">
        <f t="array" ref="L30">_xlfn.XLOOKUP(L$1,'PY1 Data(H)'!$A$1:$CZ$1,_xlfn.XLOOKUP($A30,'PY1 Data(H)'!$A$1:$A$233,'PY1 Data(H)'!$A$1:$CZ$233))</f>
        <v>0</v>
      </c>
      <c r="M30" s="173" cm="1">
        <f t="array" ref="M30">_xlfn.XLOOKUP(M$1,'PY1 Data(H)'!$A$1:$CZ$1,_xlfn.XLOOKUP($A30,'PY1 Data(H)'!$A$1:$A$233,'PY1 Data(H)'!$A$1:$CZ$233))</f>
        <v>0</v>
      </c>
      <c r="N30" s="173" cm="1">
        <f t="array" ref="N30">_xlfn.XLOOKUP(N$1,'PY1 Data(H)'!$A$1:$CZ$1,_xlfn.XLOOKUP($A30,'PY1 Data(H)'!$A$1:$A$233,'PY1 Data(H)'!$A$1:$CZ$233))</f>
        <v>0</v>
      </c>
      <c r="O30" s="173" cm="1">
        <f t="array" ref="O30">_xlfn.XLOOKUP(O$1,'PY1 Data(H)'!$A$1:$CZ$1,_xlfn.XLOOKUP($A30,'PY1 Data(H)'!$A$1:$A$233,'PY1 Data(H)'!$A$1:$CZ$233))</f>
        <v>174385</v>
      </c>
      <c r="P30" s="173" cm="1">
        <f t="array" ref="P30">_xlfn.XLOOKUP(P$1,'PY1 Data(H)'!$A$1:$CZ$1,_xlfn.XLOOKUP($A30,'PY1 Data(H)'!$A$1:$A$233,'PY1 Data(H)'!$A$1:$CZ$233))</f>
        <v>0</v>
      </c>
      <c r="Q30" s="173" cm="1">
        <f t="array" ref="Q30">_xlfn.XLOOKUP(Q$1,'PY1 Data(H)'!$A$1:$CZ$1,_xlfn.XLOOKUP($A30,'PY1 Data(H)'!$A$1:$A$233,'PY1 Data(H)'!$A$1:$CZ$233))</f>
        <v>0</v>
      </c>
      <c r="R30" s="173" cm="1">
        <f t="array" ref="R30">_xlfn.XLOOKUP(R$1,'PY1 Data(H)'!$A$1:$CZ$1,_xlfn.XLOOKUP($A30,'PY1 Data(H)'!$A$1:$A$233,'PY1 Data(H)'!$A$1:$CZ$233))</f>
        <v>0</v>
      </c>
      <c r="S30" s="173" cm="1">
        <f t="array" ref="S30">_xlfn.XLOOKUP(S$1,'PY1 Data(H)'!$A$1:$CZ$1,_xlfn.XLOOKUP($A30,'PY1 Data(H)'!$A$1:$A$233,'PY1 Data(H)'!$A$1:$CZ$233))</f>
        <v>0</v>
      </c>
      <c r="T30" s="173" cm="1">
        <f t="array" ref="T30">_xlfn.XLOOKUP(T$1,'PY1 Data(H)'!$A$1:$CZ$1,_xlfn.XLOOKUP($A30,'PY1 Data(H)'!$A$1:$A$233,'PY1 Data(H)'!$A$1:$CZ$233))</f>
        <v>0</v>
      </c>
      <c r="U30" s="173" cm="1">
        <f t="array" ref="U30">_xlfn.XLOOKUP(U$1,'PY1 Data(H)'!$A$1:$CZ$1,_xlfn.XLOOKUP($A30,'PY1 Data(H)'!$A$1:$A$233,'PY1 Data(H)'!$A$1:$CZ$233))</f>
        <v>38858350</v>
      </c>
      <c r="V30" s="173" cm="1">
        <f t="array" ref="V30">_xlfn.XLOOKUP(V$1,'PY1 Data(H)'!$A$1:$CZ$1,_xlfn.XLOOKUP($A30,'PY1 Data(H)'!$A$1:$A$233,'PY1 Data(H)'!$A$1:$CZ$233))</f>
        <v>0</v>
      </c>
      <c r="W30" s="173" cm="1">
        <f t="array" ref="W30">_xlfn.XLOOKUP(W$1,'PY1 Data(H)'!$A$1:$CZ$1,_xlfn.XLOOKUP($A30,'PY1 Data(H)'!$A$1:$A$233,'PY1 Data(H)'!$A$1:$CZ$233))</f>
        <v>0</v>
      </c>
      <c r="X30" s="173" cm="1">
        <f t="array" ref="X30">_xlfn.XLOOKUP(X$1,'PY1 Data(H)'!$A$1:$CZ$1,_xlfn.XLOOKUP($A30,'PY1 Data(H)'!$A$1:$A$233,'PY1 Data(H)'!$A$1:$CZ$233))</f>
        <v>0</v>
      </c>
      <c r="Y30" s="173" cm="1">
        <f t="array" ref="Y30">_xlfn.XLOOKUP(Y$1,'PY1 Data(H)'!$A$1:$CZ$1,_xlfn.XLOOKUP($A30,'PY1 Data(H)'!$A$1:$A$233,'PY1 Data(H)'!$A$1:$CZ$233))</f>
        <v>0</v>
      </c>
      <c r="Z30" s="173" cm="1">
        <f t="array" ref="Z30">_xlfn.XLOOKUP(Z$1,'PY1 Data(H)'!$A$1:$CZ$1,_xlfn.XLOOKUP($A30,'PY1 Data(H)'!$A$1:$A$233,'PY1 Data(H)'!$A$1:$CZ$233))</f>
        <v>44945272</v>
      </c>
      <c r="AA30" s="173" cm="1">
        <f t="array" ref="AA30">_xlfn.XLOOKUP(AA$1,'PY1 Data(H)'!$A$1:$CZ$1,_xlfn.XLOOKUP($A30,'PY1 Data(H)'!$A$1:$A$233,'PY1 Data(H)'!$A$1:$CZ$233))</f>
        <v>0</v>
      </c>
      <c r="AB30" s="173" cm="1">
        <f t="array" ref="AB30">_xlfn.XLOOKUP(AB$1,'PY1 Data(H)'!$A$1:$CZ$1,_xlfn.XLOOKUP($A30,'PY1 Data(H)'!$A$1:$A$233,'PY1 Data(H)'!$A$1:$CZ$233))</f>
        <v>15459219</v>
      </c>
      <c r="AC30" s="173" cm="1">
        <f t="array" ref="AC30">_xlfn.XLOOKUP(AC$1,'PY1 Data(H)'!$A$1:$CZ$1,_xlfn.XLOOKUP($A30,'PY1 Data(H)'!$A$1:$A$233,'PY1 Data(H)'!$A$1:$CZ$233))</f>
        <v>0</v>
      </c>
      <c r="AD30" s="173" cm="1">
        <f t="array" ref="AD30">_xlfn.XLOOKUP(AD$1,'PY1 Data(H)'!$A$1:$CZ$1,_xlfn.XLOOKUP($A30,'PY1 Data(H)'!$A$1:$A$233,'PY1 Data(H)'!$A$1:$CZ$233))</f>
        <v>0</v>
      </c>
      <c r="AE30" s="173" cm="1">
        <f t="array" ref="AE30">_xlfn.XLOOKUP(AE$1,'PY1 Data(H)'!$A$1:$CZ$1,_xlfn.XLOOKUP($A30,'PY1 Data(H)'!$A$1:$A$233,'PY1 Data(H)'!$A$1:$CZ$233))</f>
        <v>0</v>
      </c>
      <c r="AF30" s="173" cm="1">
        <f t="array" ref="AF30">_xlfn.XLOOKUP(AF$1,'PY1 Data(H)'!$A$1:$CZ$1,_xlfn.XLOOKUP($A30,'PY1 Data(H)'!$A$1:$A$233,'PY1 Data(H)'!$A$1:$CZ$233))</f>
        <v>0</v>
      </c>
      <c r="AG30" s="173" cm="1">
        <f t="array" ref="AG30">_xlfn.XLOOKUP(AG$1,'PY1 Data(H)'!$A$1:$CZ$1,_xlfn.XLOOKUP($A30,'PY1 Data(H)'!$A$1:$A$233,'PY1 Data(H)'!$A$1:$CZ$233))</f>
        <v>0</v>
      </c>
      <c r="AH30" s="173" cm="1">
        <f t="array" ref="AH30">_xlfn.XLOOKUP(AH$1,'PY1 Data(H)'!$A$1:$CZ$1,_xlfn.XLOOKUP($A30,'PY1 Data(H)'!$A$1:$A$233,'PY1 Data(H)'!$A$1:$CZ$233))</f>
        <v>0</v>
      </c>
      <c r="AI30" s="173" cm="1">
        <f t="array" ref="AI30">_xlfn.XLOOKUP(AI$1,'PY1 Data(H)'!$A$1:$CZ$1,_xlfn.XLOOKUP($A30,'PY1 Data(H)'!$A$1:$A$233,'PY1 Data(H)'!$A$1:$CZ$233))</f>
        <v>0</v>
      </c>
      <c r="AJ30" s="173" cm="1">
        <f t="array" ref="AJ30">_xlfn.XLOOKUP(AJ$1,'PY1 Data(H)'!$A$1:$CZ$1,_xlfn.XLOOKUP($A30,'PY1 Data(H)'!$A$1:$A$233,'PY1 Data(H)'!$A$1:$CZ$233))</f>
        <v>3350441</v>
      </c>
      <c r="AK30" s="173" cm="1">
        <f t="array" ref="AK30">_xlfn.XLOOKUP(AK$1,'PY1 Data(H)'!$A$1:$CZ$1,_xlfn.XLOOKUP($A30,'PY1 Data(H)'!$A$1:$A$233,'PY1 Data(H)'!$A$1:$CZ$233))</f>
        <v>0</v>
      </c>
      <c r="AL30" s="173" cm="1">
        <f t="array" ref="AL30">_xlfn.XLOOKUP(AL$1,'PY1 Data(H)'!$A$1:$CZ$1,_xlfn.XLOOKUP($A30,'PY1 Data(H)'!$A$1:$A$233,'PY1 Data(H)'!$A$1:$CZ$233))</f>
        <v>160905</v>
      </c>
      <c r="AM30" s="173" cm="1">
        <f t="array" ref="AM30">_xlfn.XLOOKUP(AM$1,'PY1 Data(H)'!$A$1:$CZ$1,_xlfn.XLOOKUP($A30,'PY1 Data(H)'!$A$1:$A$233,'PY1 Data(H)'!$A$1:$CZ$233))</f>
        <v>141736750</v>
      </c>
      <c r="AN30" s="173" cm="1">
        <f t="array" ref="AN30">_xlfn.XLOOKUP(AN$1,'PY1 Data(H)'!$A$1:$CZ$1,_xlfn.XLOOKUP($A30,'PY1 Data(H)'!$A$1:$A$233,'PY1 Data(H)'!$A$1:$CZ$233))</f>
        <v>0</v>
      </c>
      <c r="AO30" s="173" cm="1">
        <f t="array" ref="AO30">_xlfn.XLOOKUP(AO$1,'PY1 Data(H)'!$A$1:$CZ$1,_xlfn.XLOOKUP($A30,'PY1 Data(H)'!$A$1:$A$233,'PY1 Data(H)'!$A$1:$CZ$233))</f>
        <v>0</v>
      </c>
      <c r="AP30" s="173" cm="1">
        <f t="array" ref="AP30">_xlfn.XLOOKUP(AP$1,'PY1 Data(H)'!$A$1:$CZ$1,_xlfn.XLOOKUP($A30,'PY1 Data(H)'!$A$1:$A$233,'PY1 Data(H)'!$A$1:$CZ$233))</f>
        <v>2318547</v>
      </c>
      <c r="AQ30" s="173" cm="1">
        <f t="array" ref="AQ30">_xlfn.XLOOKUP(AQ$1,'PY1 Data(H)'!$A$1:$CZ$1,_xlfn.XLOOKUP($A30,'PY1 Data(H)'!$A$1:$A$233,'PY1 Data(H)'!$A$1:$CZ$233))</f>
        <v>0</v>
      </c>
      <c r="AR30" s="173" cm="1">
        <f t="array" ref="AR30">_xlfn.XLOOKUP(AR$1,'PY1 Data(H)'!$A$1:$CZ$1,_xlfn.XLOOKUP($A30,'PY1 Data(H)'!$A$1:$A$233,'PY1 Data(H)'!$A$1:$CZ$233))</f>
        <v>0</v>
      </c>
      <c r="AS30" s="173" cm="1">
        <f t="array" ref="AS30">_xlfn.XLOOKUP(AS$1,'PY1 Data(H)'!$A$1:$CZ$1,_xlfn.XLOOKUP($A30,'PY1 Data(H)'!$A$1:$A$233,'PY1 Data(H)'!$A$1:$CZ$233))</f>
        <v>255</v>
      </c>
      <c r="AT30" s="173" cm="1">
        <f t="array" ref="AT30">_xlfn.XLOOKUP(AT$1,'PY1 Data(H)'!$A$1:$CZ$1,_xlfn.XLOOKUP($A30,'PY1 Data(H)'!$A$1:$A$233,'PY1 Data(H)'!$A$1:$CZ$233))</f>
        <v>0</v>
      </c>
      <c r="AU30" s="173" cm="1">
        <f t="array" ref="AU30">_xlfn.XLOOKUP(AU$1,'PY1 Data(H)'!$A$1:$CZ$1,_xlfn.XLOOKUP($A30,'PY1 Data(H)'!$A$1:$A$233,'PY1 Data(H)'!$A$1:$CZ$233))</f>
        <v>0</v>
      </c>
      <c r="AV30" s="173" cm="1">
        <f t="array" ref="AV30">_xlfn.XLOOKUP(AV$1,'PY1 Data(H)'!$A$1:$CZ$1,_xlfn.XLOOKUP($A30,'PY1 Data(H)'!$A$1:$A$233,'PY1 Data(H)'!$A$1:$CZ$233))</f>
        <v>0</v>
      </c>
      <c r="AW30" s="173" cm="1">
        <f t="array" ref="AW30">_xlfn.XLOOKUP(AW$1,'PY1 Data(H)'!$A$1:$CZ$1,_xlfn.XLOOKUP($A30,'PY1 Data(H)'!$A$1:$A$233,'PY1 Data(H)'!$A$1:$CZ$233))</f>
        <v>0</v>
      </c>
      <c r="AX30" s="173" cm="1">
        <f t="array" ref="AX30">_xlfn.XLOOKUP(AX$1,'PY1 Data(H)'!$A$1:$CZ$1,_xlfn.XLOOKUP($A30,'PY1 Data(H)'!$A$1:$A$233,'PY1 Data(H)'!$A$1:$CZ$233))</f>
        <v>0</v>
      </c>
      <c r="AY30" s="173" cm="1">
        <f t="array" ref="AY30">_xlfn.XLOOKUP(AY$1,'PY1 Data(H)'!$A$1:$CZ$1,_xlfn.XLOOKUP($A30,'PY1 Data(H)'!$A$1:$A$233,'PY1 Data(H)'!$A$1:$CZ$233))</f>
        <v>421580</v>
      </c>
      <c r="AZ30" s="173" cm="1">
        <f t="array" ref="AZ30">_xlfn.XLOOKUP(AZ$1,'PY1 Data(H)'!$A$1:$CZ$1,_xlfn.XLOOKUP($A30,'PY1 Data(H)'!$A$1:$A$233,'PY1 Data(H)'!$A$1:$CZ$233))</f>
        <v>125000</v>
      </c>
      <c r="BA30" s="173" cm="1">
        <f t="array" ref="BA30">_xlfn.XLOOKUP(BA$1,'PY1 Data(H)'!$A$1:$CZ$1,_xlfn.XLOOKUP($A30,'PY1 Data(H)'!$A$1:$A$233,'PY1 Data(H)'!$A$1:$CZ$233))</f>
        <v>0</v>
      </c>
      <c r="BB30" s="173" cm="1">
        <f t="array" ref="BB30">_xlfn.XLOOKUP(BB$1,'PY1 Data(H)'!$A$1:$CZ$1,_xlfn.XLOOKUP($A30,'PY1 Data(H)'!$A$1:$A$233,'PY1 Data(H)'!$A$1:$CZ$233))</f>
        <v>28267214</v>
      </c>
      <c r="BC30" s="173" cm="1">
        <f t="array" ref="BC30">_xlfn.XLOOKUP(BC$1,'PY1 Data(H)'!$A$1:$CZ$1,_xlfn.XLOOKUP($A30,'PY1 Data(H)'!$A$1:$A$233,'PY1 Data(H)'!$A$1:$CZ$233))</f>
        <v>91503</v>
      </c>
      <c r="BD30" s="173" cm="1">
        <f t="array" ref="BD30">_xlfn.XLOOKUP(BD$1,'PY1 Data(H)'!$A$1:$CZ$1,_xlfn.XLOOKUP($A30,'PY1 Data(H)'!$A$1:$A$233,'PY1 Data(H)'!$A$1:$CZ$233))</f>
        <v>2336604</v>
      </c>
      <c r="BE30" s="173" cm="1">
        <f t="array" ref="BE30">_xlfn.XLOOKUP(BE$1,'PY1 Data(H)'!$A$1:$CZ$1,_xlfn.XLOOKUP($A30,'PY1 Data(H)'!$A$1:$A$233,'PY1 Data(H)'!$A$1:$CZ$233))</f>
        <v>80000</v>
      </c>
      <c r="BF30" s="173" cm="1">
        <f t="array" ref="BF30">_xlfn.XLOOKUP(BF$1,'PY1 Data(H)'!$A$1:$CZ$1,_xlfn.XLOOKUP($A30,'PY1 Data(H)'!$A$1:$A$233,'PY1 Data(H)'!$A$1:$CZ$233))</f>
        <v>0</v>
      </c>
      <c r="BG30" s="173" cm="1">
        <f t="array" ref="BG30">_xlfn.XLOOKUP(BG$1,'PY1 Data(H)'!$A$1:$CZ$1,_xlfn.XLOOKUP($A30,'PY1 Data(H)'!$A$1:$A$233,'PY1 Data(H)'!$A$1:$CZ$233))</f>
        <v>0</v>
      </c>
      <c r="BH30" s="173" cm="1">
        <f t="array" ref="BH30">_xlfn.XLOOKUP(BH$1,'PY1 Data(H)'!$A$1:$CZ$1,_xlfn.XLOOKUP($A30,'PY1 Data(H)'!$A$1:$A$233,'PY1 Data(H)'!$A$1:$CZ$233))</f>
        <v>0</v>
      </c>
      <c r="BI30" s="173" cm="1">
        <f t="array" ref="BI30">_xlfn.XLOOKUP(BI$1,'PY1 Data(H)'!$A$1:$CZ$1,_xlfn.XLOOKUP($A30,'PY1 Data(H)'!$A$1:$A$233,'PY1 Data(H)'!$A$1:$CZ$233))</f>
        <v>0</v>
      </c>
      <c r="BJ30" s="173" cm="1">
        <f t="array" ref="BJ30">_xlfn.XLOOKUP(BJ$1,'PY1 Data(H)'!$A$1:$CZ$1,_xlfn.XLOOKUP($A30,'PY1 Data(H)'!$A$1:$A$233,'PY1 Data(H)'!$A$1:$CZ$233))</f>
        <v>2903626</v>
      </c>
      <c r="BK30" s="173" cm="1">
        <f t="array" ref="BK30">_xlfn.XLOOKUP(BK$1,'PY1 Data(H)'!$A$1:$CZ$1,_xlfn.XLOOKUP($A30,'PY1 Data(H)'!$A$1:$A$233,'PY1 Data(H)'!$A$1:$CZ$233))</f>
        <v>0</v>
      </c>
      <c r="BL30" s="173" cm="1">
        <f t="array" ref="BL30">_xlfn.XLOOKUP(BL$1,'PY1 Data(H)'!$A$1:$CZ$1,_xlfn.XLOOKUP($A30,'PY1 Data(H)'!$A$1:$A$233,'PY1 Data(H)'!$A$1:$CZ$233))</f>
        <v>0</v>
      </c>
      <c r="BM30" s="173" cm="1">
        <f t="array" ref="BM30">_xlfn.XLOOKUP(BM$1,'PY1 Data(H)'!$A$1:$CZ$1,_xlfn.XLOOKUP($A30,'PY1 Data(H)'!$A$1:$A$233,'PY1 Data(H)'!$A$1:$CZ$233))</f>
        <v>0</v>
      </c>
      <c r="BN30" s="173" cm="1">
        <f t="array" ref="BN30">_xlfn.XLOOKUP(BN$1,'PY1 Data(H)'!$A$1:$CZ$1,_xlfn.XLOOKUP($A30,'PY1 Data(H)'!$A$1:$A$233,'PY1 Data(H)'!$A$1:$CZ$233))</f>
        <v>0</v>
      </c>
      <c r="BO30" s="173" cm="1">
        <f t="array" ref="BO30">_xlfn.XLOOKUP(BO$1,'PY1 Data(H)'!$A$1:$CZ$1,_xlfn.XLOOKUP($A30,'PY1 Data(H)'!$A$1:$A$233,'PY1 Data(H)'!$A$1:$CZ$233))</f>
        <v>9016480</v>
      </c>
      <c r="BP30" s="173" cm="1">
        <f t="array" ref="BP30">_xlfn.XLOOKUP(BP$1,'PY1 Data(H)'!$A$1:$CZ$1,_xlfn.XLOOKUP($A30,'PY1 Data(H)'!$A$1:$A$233,'PY1 Data(H)'!$A$1:$CZ$233))</f>
        <v>0</v>
      </c>
      <c r="BQ30" s="173" cm="1">
        <f t="array" ref="BQ30">_xlfn.XLOOKUP(BQ$1,'PY1 Data(H)'!$A$1:$CZ$1,_xlfn.XLOOKUP($A30,'PY1 Data(H)'!$A$1:$A$233,'PY1 Data(H)'!$A$1:$CZ$233))</f>
        <v>0</v>
      </c>
      <c r="BR30" s="173" cm="1">
        <f t="array" ref="BR30">_xlfn.XLOOKUP(BR$1,'PY1 Data(H)'!$A$1:$CZ$1,_xlfn.XLOOKUP($A30,'PY1 Data(H)'!$A$1:$A$233,'PY1 Data(H)'!$A$1:$CZ$233))</f>
        <v>0</v>
      </c>
      <c r="BS30" s="173" cm="1">
        <f t="array" ref="BS30">_xlfn.XLOOKUP(BS$1,'PY1 Data(H)'!$A$1:$CZ$1,_xlfn.XLOOKUP($A30,'PY1 Data(H)'!$A$1:$A$233,'PY1 Data(H)'!$A$1:$CZ$233))</f>
        <v>0</v>
      </c>
      <c r="BT30" s="173" cm="1">
        <f t="array" ref="BT30">_xlfn.XLOOKUP(BT$1,'PY1 Data(H)'!$A$1:$CZ$1,_xlfn.XLOOKUP($A30,'PY1 Data(H)'!$A$1:$A$233,'PY1 Data(H)'!$A$1:$CZ$233))</f>
        <v>118475</v>
      </c>
      <c r="BU30" s="173" cm="1">
        <f t="array" ref="BU30">_xlfn.XLOOKUP(BU$1,'PY1 Data(H)'!$A$1:$CZ$1,_xlfn.XLOOKUP($A30,'PY1 Data(H)'!$A$1:$A$233,'PY1 Data(H)'!$A$1:$CZ$233))</f>
        <v>100000</v>
      </c>
      <c r="BV30" s="173" cm="1">
        <f t="array" ref="BV30">_xlfn.XLOOKUP(BV$1,'PY1 Data(H)'!$A$1:$CZ$1,_xlfn.XLOOKUP($A30,'PY1 Data(H)'!$A$1:$A$233,'PY1 Data(H)'!$A$1:$CZ$233))</f>
        <v>0</v>
      </c>
      <c r="BW30" s="173" cm="1">
        <f t="array" ref="BW30">_xlfn.XLOOKUP(BW$1,'PY1 Data(H)'!$A$1:$CZ$1,_xlfn.XLOOKUP($A30,'PY1 Data(H)'!$A$1:$A$233,'PY1 Data(H)'!$A$1:$CZ$233))</f>
        <v>0</v>
      </c>
      <c r="BX30" s="173" cm="1">
        <f t="array" ref="BX30">_xlfn.XLOOKUP(BX$1,'PY1 Data(H)'!$A$1:$CZ$1,_xlfn.XLOOKUP($A30,'PY1 Data(H)'!$A$1:$A$233,'PY1 Data(H)'!$A$1:$CZ$233))</f>
        <v>0</v>
      </c>
      <c r="BY30" s="173" cm="1">
        <f t="array" ref="BY30">_xlfn.XLOOKUP(BY$1,'PY1 Data(H)'!$A$1:$CZ$1,_xlfn.XLOOKUP($A30,'PY1 Data(H)'!$A$1:$A$233,'PY1 Data(H)'!$A$1:$CZ$233))</f>
        <v>45750774</v>
      </c>
      <c r="BZ30" s="173" cm="1">
        <f t="array" ref="BZ30">_xlfn.XLOOKUP(BZ$1,'PY1 Data(H)'!$A$1:$CZ$1,_xlfn.XLOOKUP($A30,'PY1 Data(H)'!$A$1:$A$233,'PY1 Data(H)'!$A$1:$CZ$233))</f>
        <v>0</v>
      </c>
      <c r="CA30" s="173" cm="1">
        <f t="array" ref="CA30">_xlfn.XLOOKUP(CA$1,'PY1 Data(H)'!$A$1:$CZ$1,_xlfn.XLOOKUP($A30,'PY1 Data(H)'!$A$1:$A$233,'PY1 Data(H)'!$A$1:$CZ$233))</f>
        <v>0</v>
      </c>
      <c r="CB30" s="173" cm="1">
        <f t="array" ref="CB30">_xlfn.XLOOKUP(CB$1,'PY1 Data(H)'!$A$1:$CZ$1,_xlfn.XLOOKUP($A30,'PY1 Data(H)'!$A$1:$A$233,'PY1 Data(H)'!$A$1:$CZ$233))</f>
        <v>0</v>
      </c>
      <c r="CC30" s="173" cm="1">
        <f t="array" ref="CC30">_xlfn.XLOOKUP(CC$1,'PY1 Data(H)'!$A$1:$CZ$1,_xlfn.XLOOKUP($A30,'PY1 Data(H)'!$A$1:$A$233,'PY1 Data(H)'!$A$1:$CZ$233))</f>
        <v>0</v>
      </c>
      <c r="CD30" s="173" cm="1">
        <f t="array" ref="CD30">_xlfn.XLOOKUP(CD$1,'PY1 Data(H)'!$A$1:$CZ$1,_xlfn.XLOOKUP($A30,'PY1 Data(H)'!$A$1:$A$233,'PY1 Data(H)'!$A$1:$CZ$233))</f>
        <v>21900597</v>
      </c>
      <c r="CE30" s="173" cm="1">
        <f t="array" ref="CE30">_xlfn.XLOOKUP(CE$1,'PY1 Data(H)'!$A$1:$CZ$1,_xlfn.XLOOKUP($A30,'PY1 Data(H)'!$A$1:$A$233,'PY1 Data(H)'!$A$1:$CZ$233))</f>
        <v>5758160</v>
      </c>
      <c r="CF30" s="173" cm="1">
        <f t="array" ref="CF30">_xlfn.XLOOKUP(CF$1,'PY1 Data(H)'!$A$1:$CZ$1,_xlfn.XLOOKUP($A30,'PY1 Data(H)'!$A$1:$A$233,'PY1 Data(H)'!$A$1:$CZ$233))</f>
        <v>0</v>
      </c>
      <c r="CG30" s="173" cm="1">
        <f t="array" ref="CG30">_xlfn.XLOOKUP(CG$1,'PY1 Data(H)'!$A$1:$CZ$1,_xlfn.XLOOKUP($A30,'PY1 Data(H)'!$A$1:$A$233,'PY1 Data(H)'!$A$1:$CZ$233))</f>
        <v>0</v>
      </c>
      <c r="CH30" s="173" cm="1">
        <f t="array" ref="CH30">_xlfn.XLOOKUP(CH$1,'PY1 Data(H)'!$A$1:$CZ$1,_xlfn.XLOOKUP($A30,'PY1 Data(H)'!$A$1:$A$233,'PY1 Data(H)'!$A$1:$CZ$233))</f>
        <v>588066</v>
      </c>
      <c r="CI30" s="173" cm="1">
        <f t="array" ref="CI30">_xlfn.XLOOKUP(CI$1,'PY1 Data(H)'!$A$1:$CZ$1,_xlfn.XLOOKUP($A30,'PY1 Data(H)'!$A$1:$A$233,'PY1 Data(H)'!$A$1:$CZ$233))</f>
        <v>283225</v>
      </c>
      <c r="CJ30" s="173" cm="1">
        <f t="array" ref="CJ30">_xlfn.XLOOKUP(CJ$1,'PY1 Data(H)'!$A$1:$CZ$1,_xlfn.XLOOKUP($A30,'PY1 Data(H)'!$A$1:$A$233,'PY1 Data(H)'!$A$1:$CZ$233))</f>
        <v>549574</v>
      </c>
      <c r="CK30" s="173" cm="1">
        <f t="array" ref="CK30">_xlfn.XLOOKUP(CK$1,'PY1 Data(H)'!$A$1:$CZ$1,_xlfn.XLOOKUP($A30,'PY1 Data(H)'!$A$1:$A$233,'PY1 Data(H)'!$A$1:$CZ$233))</f>
        <v>0</v>
      </c>
      <c r="CL30" s="173" cm="1">
        <f t="array" ref="CL30">_xlfn.XLOOKUP(CL$1,'PY1 Data(H)'!$A$1:$CZ$1,_xlfn.XLOOKUP($A30,'PY1 Data(H)'!$A$1:$A$233,'PY1 Data(H)'!$A$1:$CZ$233))</f>
        <v>0</v>
      </c>
      <c r="CM30" s="173" cm="1">
        <f t="array" ref="CM30">_xlfn.XLOOKUP(CM$1,'PY1 Data(H)'!$A$1:$CZ$1,_xlfn.XLOOKUP($A30,'PY1 Data(H)'!$A$1:$A$233,'PY1 Data(H)'!$A$1:$CZ$233))</f>
        <v>12707575</v>
      </c>
      <c r="CN30" s="173" cm="1">
        <f t="array" ref="CN30">_xlfn.XLOOKUP(CN$1,'PY1 Data(H)'!$A$1:$CZ$1,_xlfn.XLOOKUP($A30,'PY1 Data(H)'!$A$1:$A$233,'PY1 Data(H)'!$A$1:$CZ$233))</f>
        <v>0</v>
      </c>
      <c r="CO30" s="173" cm="1">
        <f t="array" ref="CO30">_xlfn.XLOOKUP(CO$1,'PY1 Data(H)'!$A$1:$CZ$1,_xlfn.XLOOKUP($A30,'PY1 Data(H)'!$A$1:$A$233,'PY1 Data(H)'!$A$1:$CZ$233))</f>
        <v>0</v>
      </c>
      <c r="CP30" s="173" cm="1">
        <f t="array" ref="CP30">_xlfn.XLOOKUP(CP$1,'PY1 Data(H)'!$A$1:$CZ$1,_xlfn.XLOOKUP($A30,'PY1 Data(H)'!$A$1:$A$233,'PY1 Data(H)'!$A$1:$CZ$233))</f>
        <v>9056347</v>
      </c>
      <c r="CQ30" s="173" cm="1">
        <f t="array" ref="CQ30">_xlfn.XLOOKUP(CQ$1,'PY1 Data(H)'!$A$1:$CZ$1,_xlfn.XLOOKUP($A30,'PY1 Data(H)'!$A$1:$A$233,'PY1 Data(H)'!$A$1:$CZ$233))</f>
        <v>498280713</v>
      </c>
      <c r="CR30" s="173" cm="1">
        <f t="array" ref="CR30">_xlfn.XLOOKUP(CR$1,'PY1 Data(H)'!$A$1:$CZ$1,_xlfn.XLOOKUP($A30,'PY1 Data(H)'!$A$1:$A$233,'PY1 Data(H)'!$A$1:$CZ$233))</f>
        <v>0</v>
      </c>
      <c r="CS30" s="173" cm="1">
        <f t="array" ref="CS30">_xlfn.XLOOKUP(CS$1,'PY1 Data(H)'!$A$1:$CZ$1,_xlfn.XLOOKUP($A30,'PY1 Data(H)'!$A$1:$A$233,'PY1 Data(H)'!$A$1:$CZ$233))</f>
        <v>1871084</v>
      </c>
      <c r="CT30" s="173" cm="1">
        <f t="array" ref="CT30">_xlfn.XLOOKUP(CT$1,'PY1 Data(H)'!$A$1:$CZ$1,_xlfn.XLOOKUP($A30,'PY1 Data(H)'!$A$1:$A$233,'PY1 Data(H)'!$A$1:$CZ$233))</f>
        <v>0</v>
      </c>
      <c r="CU30" s="173" cm="1">
        <f t="array" ref="CU30">_xlfn.XLOOKUP(CU$1,'PY1 Data(H)'!$A$1:$CZ$1,_xlfn.XLOOKUP($A30,'PY1 Data(H)'!$A$1:$A$233,'PY1 Data(H)'!$A$1:$CZ$233))</f>
        <v>0</v>
      </c>
      <c r="CV30" s="173" cm="1">
        <f t="array" ref="CV30">_xlfn.XLOOKUP(CV$1,'PY1 Data(H)'!$A$1:$CZ$1,_xlfn.XLOOKUP($A30,'PY1 Data(H)'!$A$1:$A$233,'PY1 Data(H)'!$A$1:$CZ$233))</f>
        <v>0</v>
      </c>
      <c r="CW30" s="173" cm="1">
        <f t="array" ref="CW30">_xlfn.XLOOKUP(CW$1,'PY1 Data(H)'!$A$1:$CZ$1,_xlfn.XLOOKUP($A30,'PY1 Data(H)'!$A$1:$A$233,'PY1 Data(H)'!$A$1:$CZ$233))</f>
        <v>0</v>
      </c>
      <c r="CX30" s="173" cm="1">
        <f t="array" ref="CX30">_xlfn.XLOOKUP(CX$1,'PY1 Data(H)'!$A$1:$CZ$1,_xlfn.XLOOKUP($A30,'PY1 Data(H)'!$A$1:$A$233,'PY1 Data(H)'!$A$1:$CZ$233))</f>
        <v>335304</v>
      </c>
      <c r="CY30" s="173" cm="1">
        <f t="array" ref="CY30">_xlfn.XLOOKUP(CY$1,'PY1 Data(H)'!$A$1:$CZ$1,_xlfn.XLOOKUP($A30,'PY1 Data(H)'!$A$1:$A$233,'PY1 Data(H)'!$A$1:$CZ$233))</f>
        <v>0</v>
      </c>
    </row>
    <row r="31" spans="1:103" x14ac:dyDescent="0.3">
      <c r="A31">
        <v>387</v>
      </c>
      <c r="D31" s="173" cm="1">
        <f t="array" ref="D31">_xlfn.XLOOKUP(D$1,'PY1 Data(H)'!$A$1:$CZ$1,_xlfn.XLOOKUP($A31,'PY1 Data(H)'!$A$1:$A$233,'PY1 Data(H)'!$A$1:$CZ$233))</f>
        <v>0</v>
      </c>
      <c r="E31" s="173" cm="1">
        <f t="array" ref="E31">_xlfn.XLOOKUP(E$1,'PY1 Data(H)'!$A$1:$CZ$1,_xlfn.XLOOKUP($A31,'PY1 Data(H)'!$A$1:$A$233,'PY1 Data(H)'!$A$1:$CZ$233))</f>
        <v>5208103</v>
      </c>
      <c r="F31" s="173" cm="1">
        <f t="array" ref="F31">_xlfn.XLOOKUP(F$1,'PY1 Data(H)'!$A$1:$CZ$1,_xlfn.XLOOKUP($A31,'PY1 Data(H)'!$A$1:$A$233,'PY1 Data(H)'!$A$1:$CZ$233))</f>
        <v>70288</v>
      </c>
      <c r="G31" s="173" cm="1">
        <f t="array" ref="G31">_xlfn.XLOOKUP(G$1,'PY1 Data(H)'!$A$1:$CZ$1,_xlfn.XLOOKUP($A31,'PY1 Data(H)'!$A$1:$A$233,'PY1 Data(H)'!$A$1:$CZ$233))</f>
        <v>0</v>
      </c>
      <c r="H31" s="173" cm="1">
        <f t="array" ref="H31">_xlfn.XLOOKUP(H$1,'PY1 Data(H)'!$A$1:$CZ$1,_xlfn.XLOOKUP($A31,'PY1 Data(H)'!$A$1:$A$233,'PY1 Data(H)'!$A$1:$CZ$233))</f>
        <v>44297</v>
      </c>
      <c r="I31" s="173" cm="1">
        <f t="array" ref="I31">_xlfn.XLOOKUP(I$1,'PY1 Data(H)'!$A$1:$CZ$1,_xlfn.XLOOKUP($A31,'PY1 Data(H)'!$A$1:$A$233,'PY1 Data(H)'!$A$1:$CZ$233))</f>
        <v>0</v>
      </c>
      <c r="J31" s="173" cm="1">
        <f t="array" ref="J31">_xlfn.XLOOKUP(J$1,'PY1 Data(H)'!$A$1:$CZ$1,_xlfn.XLOOKUP($A31,'PY1 Data(H)'!$A$1:$A$233,'PY1 Data(H)'!$A$1:$CZ$233))</f>
        <v>9574118</v>
      </c>
      <c r="K31" s="173" cm="1">
        <f t="array" ref="K31">_xlfn.XLOOKUP(K$1,'PY1 Data(H)'!$A$1:$CZ$1,_xlfn.XLOOKUP($A31,'PY1 Data(H)'!$A$1:$A$233,'PY1 Data(H)'!$A$1:$CZ$233))</f>
        <v>0</v>
      </c>
      <c r="L31" s="173" cm="1">
        <f t="array" ref="L31">_xlfn.XLOOKUP(L$1,'PY1 Data(H)'!$A$1:$CZ$1,_xlfn.XLOOKUP($A31,'PY1 Data(H)'!$A$1:$A$233,'PY1 Data(H)'!$A$1:$CZ$233))</f>
        <v>0</v>
      </c>
      <c r="M31" s="173" cm="1">
        <f t="array" ref="M31">_xlfn.XLOOKUP(M$1,'PY1 Data(H)'!$A$1:$CZ$1,_xlfn.XLOOKUP($A31,'PY1 Data(H)'!$A$1:$A$233,'PY1 Data(H)'!$A$1:$CZ$233))</f>
        <v>126988</v>
      </c>
      <c r="N31" s="173" cm="1">
        <f t="array" ref="N31">_xlfn.XLOOKUP(N$1,'PY1 Data(H)'!$A$1:$CZ$1,_xlfn.XLOOKUP($A31,'PY1 Data(H)'!$A$1:$A$233,'PY1 Data(H)'!$A$1:$CZ$233))</f>
        <v>0</v>
      </c>
      <c r="O31" s="173" cm="1">
        <f t="array" ref="O31">_xlfn.XLOOKUP(O$1,'PY1 Data(H)'!$A$1:$CZ$1,_xlfn.XLOOKUP($A31,'PY1 Data(H)'!$A$1:$A$233,'PY1 Data(H)'!$A$1:$CZ$233))</f>
        <v>1096830</v>
      </c>
      <c r="P31" s="173" cm="1">
        <f t="array" ref="P31">_xlfn.XLOOKUP(P$1,'PY1 Data(H)'!$A$1:$CZ$1,_xlfn.XLOOKUP($A31,'PY1 Data(H)'!$A$1:$A$233,'PY1 Data(H)'!$A$1:$CZ$233))</f>
        <v>2553055</v>
      </c>
      <c r="Q31" s="173" cm="1">
        <f t="array" ref="Q31">_xlfn.XLOOKUP(Q$1,'PY1 Data(H)'!$A$1:$CZ$1,_xlfn.XLOOKUP($A31,'PY1 Data(H)'!$A$1:$A$233,'PY1 Data(H)'!$A$1:$CZ$233))</f>
        <v>0</v>
      </c>
      <c r="R31" s="173" cm="1">
        <f t="array" ref="R31">_xlfn.XLOOKUP(R$1,'PY1 Data(H)'!$A$1:$CZ$1,_xlfn.XLOOKUP($A31,'PY1 Data(H)'!$A$1:$A$233,'PY1 Data(H)'!$A$1:$CZ$233))</f>
        <v>0</v>
      </c>
      <c r="S31" s="173" cm="1">
        <f t="array" ref="S31">_xlfn.XLOOKUP(S$1,'PY1 Data(H)'!$A$1:$CZ$1,_xlfn.XLOOKUP($A31,'PY1 Data(H)'!$A$1:$A$233,'PY1 Data(H)'!$A$1:$CZ$233))</f>
        <v>372670</v>
      </c>
      <c r="T31" s="173" cm="1">
        <f t="array" ref="T31">_xlfn.XLOOKUP(T$1,'PY1 Data(H)'!$A$1:$CZ$1,_xlfn.XLOOKUP($A31,'PY1 Data(H)'!$A$1:$A$233,'PY1 Data(H)'!$A$1:$CZ$233))</f>
        <v>0</v>
      </c>
      <c r="U31" s="173" cm="1">
        <f t="array" ref="U31">_xlfn.XLOOKUP(U$1,'PY1 Data(H)'!$A$1:$CZ$1,_xlfn.XLOOKUP($A31,'PY1 Data(H)'!$A$1:$A$233,'PY1 Data(H)'!$A$1:$CZ$233))</f>
        <v>30183850</v>
      </c>
      <c r="V31" s="173" cm="1">
        <f t="array" ref="V31">_xlfn.XLOOKUP(V$1,'PY1 Data(H)'!$A$1:$CZ$1,_xlfn.XLOOKUP($A31,'PY1 Data(H)'!$A$1:$A$233,'PY1 Data(H)'!$A$1:$CZ$233))</f>
        <v>0</v>
      </c>
      <c r="W31" s="173" cm="1">
        <f t="array" ref="W31">_xlfn.XLOOKUP(W$1,'PY1 Data(H)'!$A$1:$CZ$1,_xlfn.XLOOKUP($A31,'PY1 Data(H)'!$A$1:$A$233,'PY1 Data(H)'!$A$1:$CZ$233))</f>
        <v>0</v>
      </c>
      <c r="X31" s="173" cm="1">
        <f t="array" ref="X31">_xlfn.XLOOKUP(X$1,'PY1 Data(H)'!$A$1:$CZ$1,_xlfn.XLOOKUP($A31,'PY1 Data(H)'!$A$1:$A$233,'PY1 Data(H)'!$A$1:$CZ$233))</f>
        <v>910646</v>
      </c>
      <c r="Y31" s="173" cm="1">
        <f t="array" ref="Y31">_xlfn.XLOOKUP(Y$1,'PY1 Data(H)'!$A$1:$CZ$1,_xlfn.XLOOKUP($A31,'PY1 Data(H)'!$A$1:$A$233,'PY1 Data(H)'!$A$1:$CZ$233))</f>
        <v>0</v>
      </c>
      <c r="Z31" s="173" cm="1">
        <f t="array" ref="Z31">_xlfn.XLOOKUP(Z$1,'PY1 Data(H)'!$A$1:$CZ$1,_xlfn.XLOOKUP($A31,'PY1 Data(H)'!$A$1:$A$233,'PY1 Data(H)'!$A$1:$CZ$233))</f>
        <v>44429937</v>
      </c>
      <c r="AA31" s="173" cm="1">
        <f t="array" ref="AA31">_xlfn.XLOOKUP(AA$1,'PY1 Data(H)'!$A$1:$CZ$1,_xlfn.XLOOKUP($A31,'PY1 Data(H)'!$A$1:$A$233,'PY1 Data(H)'!$A$1:$CZ$233))</f>
        <v>0</v>
      </c>
      <c r="AB31" s="173" cm="1">
        <f t="array" ref="AB31">_xlfn.XLOOKUP(AB$1,'PY1 Data(H)'!$A$1:$CZ$1,_xlfn.XLOOKUP($A31,'PY1 Data(H)'!$A$1:$A$233,'PY1 Data(H)'!$A$1:$CZ$233))</f>
        <v>15954625</v>
      </c>
      <c r="AC31" s="173" cm="1">
        <f t="array" ref="AC31">_xlfn.XLOOKUP(AC$1,'PY1 Data(H)'!$A$1:$CZ$1,_xlfn.XLOOKUP($A31,'PY1 Data(H)'!$A$1:$A$233,'PY1 Data(H)'!$A$1:$CZ$233))</f>
        <v>12529982</v>
      </c>
      <c r="AD31" s="173" cm="1">
        <f t="array" ref="AD31">_xlfn.XLOOKUP(AD$1,'PY1 Data(H)'!$A$1:$CZ$1,_xlfn.XLOOKUP($A31,'PY1 Data(H)'!$A$1:$A$233,'PY1 Data(H)'!$A$1:$CZ$233))</f>
        <v>1200000</v>
      </c>
      <c r="AE31" s="173" cm="1">
        <f t="array" ref="AE31">_xlfn.XLOOKUP(AE$1,'PY1 Data(H)'!$A$1:$CZ$1,_xlfn.XLOOKUP($A31,'PY1 Data(H)'!$A$1:$A$233,'PY1 Data(H)'!$A$1:$CZ$233))</f>
        <v>0</v>
      </c>
      <c r="AF31" s="173" cm="1">
        <f t="array" ref="AF31">_xlfn.XLOOKUP(AF$1,'PY1 Data(H)'!$A$1:$CZ$1,_xlfn.XLOOKUP($A31,'PY1 Data(H)'!$A$1:$A$233,'PY1 Data(H)'!$A$1:$CZ$233))</f>
        <v>900950</v>
      </c>
      <c r="AG31" s="173" cm="1">
        <f t="array" ref="AG31">_xlfn.XLOOKUP(AG$1,'PY1 Data(H)'!$A$1:$CZ$1,_xlfn.XLOOKUP($A31,'PY1 Data(H)'!$A$1:$A$233,'PY1 Data(H)'!$A$1:$CZ$233))</f>
        <v>230515</v>
      </c>
      <c r="AH31" s="173" cm="1">
        <f t="array" ref="AH31">_xlfn.XLOOKUP(AH$1,'PY1 Data(H)'!$A$1:$CZ$1,_xlfn.XLOOKUP($A31,'PY1 Data(H)'!$A$1:$A$233,'PY1 Data(H)'!$A$1:$CZ$233))</f>
        <v>133901</v>
      </c>
      <c r="AI31" s="173" cm="1">
        <f t="array" ref="AI31">_xlfn.XLOOKUP(AI$1,'PY1 Data(H)'!$A$1:$CZ$1,_xlfn.XLOOKUP($A31,'PY1 Data(H)'!$A$1:$A$233,'PY1 Data(H)'!$A$1:$CZ$233))</f>
        <v>0</v>
      </c>
      <c r="AJ31" s="173" cm="1">
        <f t="array" ref="AJ31">_xlfn.XLOOKUP(AJ$1,'PY1 Data(H)'!$A$1:$CZ$1,_xlfn.XLOOKUP($A31,'PY1 Data(H)'!$A$1:$A$233,'PY1 Data(H)'!$A$1:$CZ$233))</f>
        <v>3491735</v>
      </c>
      <c r="AK31" s="173" cm="1">
        <f t="array" ref="AK31">_xlfn.XLOOKUP(AK$1,'PY1 Data(H)'!$A$1:$CZ$1,_xlfn.XLOOKUP($A31,'PY1 Data(H)'!$A$1:$A$233,'PY1 Data(H)'!$A$1:$CZ$233))</f>
        <v>0</v>
      </c>
      <c r="AL31" s="173" cm="1">
        <f t="array" ref="AL31">_xlfn.XLOOKUP(AL$1,'PY1 Data(H)'!$A$1:$CZ$1,_xlfn.XLOOKUP($A31,'PY1 Data(H)'!$A$1:$A$233,'PY1 Data(H)'!$A$1:$CZ$233))</f>
        <v>0</v>
      </c>
      <c r="AM31" s="173" cm="1">
        <f t="array" ref="AM31">_xlfn.XLOOKUP(AM$1,'PY1 Data(H)'!$A$1:$CZ$1,_xlfn.XLOOKUP($A31,'PY1 Data(H)'!$A$1:$A$233,'PY1 Data(H)'!$A$1:$CZ$233))</f>
        <v>141744172</v>
      </c>
      <c r="AN31" s="173" cm="1">
        <f t="array" ref="AN31">_xlfn.XLOOKUP(AN$1,'PY1 Data(H)'!$A$1:$CZ$1,_xlfn.XLOOKUP($A31,'PY1 Data(H)'!$A$1:$A$233,'PY1 Data(H)'!$A$1:$CZ$233))</f>
        <v>0</v>
      </c>
      <c r="AO31" s="173" cm="1">
        <f t="array" ref="AO31">_xlfn.XLOOKUP(AO$1,'PY1 Data(H)'!$A$1:$CZ$1,_xlfn.XLOOKUP($A31,'PY1 Data(H)'!$A$1:$A$233,'PY1 Data(H)'!$A$1:$CZ$233))</f>
        <v>0</v>
      </c>
      <c r="AP31" s="173" cm="1">
        <f t="array" ref="AP31">_xlfn.XLOOKUP(AP$1,'PY1 Data(H)'!$A$1:$CZ$1,_xlfn.XLOOKUP($A31,'PY1 Data(H)'!$A$1:$A$233,'PY1 Data(H)'!$A$1:$CZ$233))</f>
        <v>2318547</v>
      </c>
      <c r="AQ31" s="173" cm="1">
        <f t="array" ref="AQ31">_xlfn.XLOOKUP(AQ$1,'PY1 Data(H)'!$A$1:$CZ$1,_xlfn.XLOOKUP($A31,'PY1 Data(H)'!$A$1:$A$233,'PY1 Data(H)'!$A$1:$CZ$233))</f>
        <v>164200</v>
      </c>
      <c r="AR31" s="173" cm="1">
        <f t="array" ref="AR31">_xlfn.XLOOKUP(AR$1,'PY1 Data(H)'!$A$1:$CZ$1,_xlfn.XLOOKUP($A31,'PY1 Data(H)'!$A$1:$A$233,'PY1 Data(H)'!$A$1:$CZ$233))</f>
        <v>0</v>
      </c>
      <c r="AS31" s="173" cm="1">
        <f t="array" ref="AS31">_xlfn.XLOOKUP(AS$1,'PY1 Data(H)'!$A$1:$CZ$1,_xlfn.XLOOKUP($A31,'PY1 Data(H)'!$A$1:$A$233,'PY1 Data(H)'!$A$1:$CZ$233))</f>
        <v>0</v>
      </c>
      <c r="AT31" s="173" cm="1">
        <f t="array" ref="AT31">_xlfn.XLOOKUP(AT$1,'PY1 Data(H)'!$A$1:$CZ$1,_xlfn.XLOOKUP($A31,'PY1 Data(H)'!$A$1:$A$233,'PY1 Data(H)'!$A$1:$CZ$233))</f>
        <v>0</v>
      </c>
      <c r="AU31" s="173" cm="1">
        <f t="array" ref="AU31">_xlfn.XLOOKUP(AU$1,'PY1 Data(H)'!$A$1:$CZ$1,_xlfn.XLOOKUP($A31,'PY1 Data(H)'!$A$1:$A$233,'PY1 Data(H)'!$A$1:$CZ$233))</f>
        <v>0</v>
      </c>
      <c r="AV31" s="173" cm="1">
        <f t="array" ref="AV31">_xlfn.XLOOKUP(AV$1,'PY1 Data(H)'!$A$1:$CZ$1,_xlfn.XLOOKUP($A31,'PY1 Data(H)'!$A$1:$A$233,'PY1 Data(H)'!$A$1:$CZ$233))</f>
        <v>0</v>
      </c>
      <c r="AW31" s="173" cm="1">
        <f t="array" ref="AW31">_xlfn.XLOOKUP(AW$1,'PY1 Data(H)'!$A$1:$CZ$1,_xlfn.XLOOKUP($A31,'PY1 Data(H)'!$A$1:$A$233,'PY1 Data(H)'!$A$1:$CZ$233))</f>
        <v>0</v>
      </c>
      <c r="AX31" s="173" cm="1">
        <f t="array" ref="AX31">_xlfn.XLOOKUP(AX$1,'PY1 Data(H)'!$A$1:$CZ$1,_xlfn.XLOOKUP($A31,'PY1 Data(H)'!$A$1:$A$233,'PY1 Data(H)'!$A$1:$CZ$233))</f>
        <v>0</v>
      </c>
      <c r="AY31" s="173" cm="1">
        <f t="array" ref="AY31">_xlfn.XLOOKUP(AY$1,'PY1 Data(H)'!$A$1:$CZ$1,_xlfn.XLOOKUP($A31,'PY1 Data(H)'!$A$1:$A$233,'PY1 Data(H)'!$A$1:$CZ$233))</f>
        <v>421580</v>
      </c>
      <c r="AZ31" s="173" cm="1">
        <f t="array" ref="AZ31">_xlfn.XLOOKUP(AZ$1,'PY1 Data(H)'!$A$1:$CZ$1,_xlfn.XLOOKUP($A31,'PY1 Data(H)'!$A$1:$A$233,'PY1 Data(H)'!$A$1:$CZ$233))</f>
        <v>0</v>
      </c>
      <c r="BA31" s="173" cm="1">
        <f t="array" ref="BA31">_xlfn.XLOOKUP(BA$1,'PY1 Data(H)'!$A$1:$CZ$1,_xlfn.XLOOKUP($A31,'PY1 Data(H)'!$A$1:$A$233,'PY1 Data(H)'!$A$1:$CZ$233))</f>
        <v>223653</v>
      </c>
      <c r="BB31" s="173" cm="1">
        <f t="array" ref="BB31">_xlfn.XLOOKUP(BB$1,'PY1 Data(H)'!$A$1:$CZ$1,_xlfn.XLOOKUP($A31,'PY1 Data(H)'!$A$1:$A$233,'PY1 Data(H)'!$A$1:$CZ$233))</f>
        <v>30523527</v>
      </c>
      <c r="BC31" s="173" cm="1">
        <f t="array" ref="BC31">_xlfn.XLOOKUP(BC$1,'PY1 Data(H)'!$A$1:$CZ$1,_xlfn.XLOOKUP($A31,'PY1 Data(H)'!$A$1:$A$233,'PY1 Data(H)'!$A$1:$CZ$233))</f>
        <v>0</v>
      </c>
      <c r="BD31" s="173" cm="1">
        <f t="array" ref="BD31">_xlfn.XLOOKUP(BD$1,'PY1 Data(H)'!$A$1:$CZ$1,_xlfn.XLOOKUP($A31,'PY1 Data(H)'!$A$1:$A$233,'PY1 Data(H)'!$A$1:$CZ$233))</f>
        <v>2336604</v>
      </c>
      <c r="BE31" s="173" cm="1">
        <f t="array" ref="BE31">_xlfn.XLOOKUP(BE$1,'PY1 Data(H)'!$A$1:$CZ$1,_xlfn.XLOOKUP($A31,'PY1 Data(H)'!$A$1:$A$233,'PY1 Data(H)'!$A$1:$CZ$233))</f>
        <v>0</v>
      </c>
      <c r="BF31" s="173" cm="1">
        <f t="array" ref="BF31">_xlfn.XLOOKUP(BF$1,'PY1 Data(H)'!$A$1:$CZ$1,_xlfn.XLOOKUP($A31,'PY1 Data(H)'!$A$1:$A$233,'PY1 Data(H)'!$A$1:$CZ$233))</f>
        <v>0</v>
      </c>
      <c r="BG31" s="173" cm="1">
        <f t="array" ref="BG31">_xlfn.XLOOKUP(BG$1,'PY1 Data(H)'!$A$1:$CZ$1,_xlfn.XLOOKUP($A31,'PY1 Data(H)'!$A$1:$A$233,'PY1 Data(H)'!$A$1:$CZ$233))</f>
        <v>159695</v>
      </c>
      <c r="BH31" s="173" cm="1">
        <f t="array" ref="BH31">_xlfn.XLOOKUP(BH$1,'PY1 Data(H)'!$A$1:$CZ$1,_xlfn.XLOOKUP($A31,'PY1 Data(H)'!$A$1:$A$233,'PY1 Data(H)'!$A$1:$CZ$233))</f>
        <v>0</v>
      </c>
      <c r="BI31" s="173" cm="1">
        <f t="array" ref="BI31">_xlfn.XLOOKUP(BI$1,'PY1 Data(H)'!$A$1:$CZ$1,_xlfn.XLOOKUP($A31,'PY1 Data(H)'!$A$1:$A$233,'PY1 Data(H)'!$A$1:$CZ$233))</f>
        <v>0</v>
      </c>
      <c r="BJ31" s="173" cm="1">
        <f t="array" ref="BJ31">_xlfn.XLOOKUP(BJ$1,'PY1 Data(H)'!$A$1:$CZ$1,_xlfn.XLOOKUP($A31,'PY1 Data(H)'!$A$1:$A$233,'PY1 Data(H)'!$A$1:$CZ$233))</f>
        <v>4244260</v>
      </c>
      <c r="BK31" s="173" cm="1">
        <f t="array" ref="BK31">_xlfn.XLOOKUP(BK$1,'PY1 Data(H)'!$A$1:$CZ$1,_xlfn.XLOOKUP($A31,'PY1 Data(H)'!$A$1:$A$233,'PY1 Data(H)'!$A$1:$CZ$233))</f>
        <v>0</v>
      </c>
      <c r="BL31" s="173" cm="1">
        <f t="array" ref="BL31">_xlfn.XLOOKUP(BL$1,'PY1 Data(H)'!$A$1:$CZ$1,_xlfn.XLOOKUP($A31,'PY1 Data(H)'!$A$1:$A$233,'PY1 Data(H)'!$A$1:$CZ$233))</f>
        <v>0</v>
      </c>
      <c r="BM31" s="173" cm="1">
        <f t="array" ref="BM31">_xlfn.XLOOKUP(BM$1,'PY1 Data(H)'!$A$1:$CZ$1,_xlfn.XLOOKUP($A31,'PY1 Data(H)'!$A$1:$A$233,'PY1 Data(H)'!$A$1:$CZ$233))</f>
        <v>0</v>
      </c>
      <c r="BN31" s="173" cm="1">
        <f t="array" ref="BN31">_xlfn.XLOOKUP(BN$1,'PY1 Data(H)'!$A$1:$CZ$1,_xlfn.XLOOKUP($A31,'PY1 Data(H)'!$A$1:$A$233,'PY1 Data(H)'!$A$1:$CZ$233))</f>
        <v>0</v>
      </c>
      <c r="BO31" s="173" cm="1">
        <f t="array" ref="BO31">_xlfn.XLOOKUP(BO$1,'PY1 Data(H)'!$A$1:$CZ$1,_xlfn.XLOOKUP($A31,'PY1 Data(H)'!$A$1:$A$233,'PY1 Data(H)'!$A$1:$CZ$233))</f>
        <v>9029570</v>
      </c>
      <c r="BP31" s="173" cm="1">
        <f t="array" ref="BP31">_xlfn.XLOOKUP(BP$1,'PY1 Data(H)'!$A$1:$CZ$1,_xlfn.XLOOKUP($A31,'PY1 Data(H)'!$A$1:$A$233,'PY1 Data(H)'!$A$1:$CZ$233))</f>
        <v>3000000</v>
      </c>
      <c r="BQ31" s="173" cm="1">
        <f t="array" ref="BQ31">_xlfn.XLOOKUP(BQ$1,'PY1 Data(H)'!$A$1:$CZ$1,_xlfn.XLOOKUP($A31,'PY1 Data(H)'!$A$1:$A$233,'PY1 Data(H)'!$A$1:$CZ$233))</f>
        <v>0</v>
      </c>
      <c r="BR31" s="173" cm="1">
        <f t="array" ref="BR31">_xlfn.XLOOKUP(BR$1,'PY1 Data(H)'!$A$1:$CZ$1,_xlfn.XLOOKUP($A31,'PY1 Data(H)'!$A$1:$A$233,'PY1 Data(H)'!$A$1:$CZ$233))</f>
        <v>26967</v>
      </c>
      <c r="BS31" s="173" cm="1">
        <f t="array" ref="BS31">_xlfn.XLOOKUP(BS$1,'PY1 Data(H)'!$A$1:$CZ$1,_xlfn.XLOOKUP($A31,'PY1 Data(H)'!$A$1:$A$233,'PY1 Data(H)'!$A$1:$CZ$233))</f>
        <v>790000</v>
      </c>
      <c r="BT31" s="173" cm="1">
        <f t="array" ref="BT31">_xlfn.XLOOKUP(BT$1,'PY1 Data(H)'!$A$1:$CZ$1,_xlfn.XLOOKUP($A31,'PY1 Data(H)'!$A$1:$A$233,'PY1 Data(H)'!$A$1:$CZ$233))</f>
        <v>0</v>
      </c>
      <c r="BU31" s="173" cm="1">
        <f t="array" ref="BU31">_xlfn.XLOOKUP(BU$1,'PY1 Data(H)'!$A$1:$CZ$1,_xlfn.XLOOKUP($A31,'PY1 Data(H)'!$A$1:$A$233,'PY1 Data(H)'!$A$1:$CZ$233))</f>
        <v>0</v>
      </c>
      <c r="BV31" s="173" cm="1">
        <f t="array" ref="BV31">_xlfn.XLOOKUP(BV$1,'PY1 Data(H)'!$A$1:$CZ$1,_xlfn.XLOOKUP($A31,'PY1 Data(H)'!$A$1:$A$233,'PY1 Data(H)'!$A$1:$CZ$233))</f>
        <v>1080216</v>
      </c>
      <c r="BW31" s="173" cm="1">
        <f t="array" ref="BW31">_xlfn.XLOOKUP(BW$1,'PY1 Data(H)'!$A$1:$CZ$1,_xlfn.XLOOKUP($A31,'PY1 Data(H)'!$A$1:$A$233,'PY1 Data(H)'!$A$1:$CZ$233))</f>
        <v>20000</v>
      </c>
      <c r="BX31" s="173" cm="1">
        <f t="array" ref="BX31">_xlfn.XLOOKUP(BX$1,'PY1 Data(H)'!$A$1:$CZ$1,_xlfn.XLOOKUP($A31,'PY1 Data(H)'!$A$1:$A$233,'PY1 Data(H)'!$A$1:$CZ$233))</f>
        <v>0</v>
      </c>
      <c r="BY31" s="173" cm="1">
        <f t="array" ref="BY31">_xlfn.XLOOKUP(BY$1,'PY1 Data(H)'!$A$1:$CZ$1,_xlfn.XLOOKUP($A31,'PY1 Data(H)'!$A$1:$A$233,'PY1 Data(H)'!$A$1:$CZ$233))</f>
        <v>46532326</v>
      </c>
      <c r="BZ31" s="173" cm="1">
        <f t="array" ref="BZ31">_xlfn.XLOOKUP(BZ$1,'PY1 Data(H)'!$A$1:$CZ$1,_xlfn.XLOOKUP($A31,'PY1 Data(H)'!$A$1:$A$233,'PY1 Data(H)'!$A$1:$CZ$233))</f>
        <v>236381</v>
      </c>
      <c r="CA31" s="173" cm="1">
        <f t="array" ref="CA31">_xlfn.XLOOKUP(CA$1,'PY1 Data(H)'!$A$1:$CZ$1,_xlfn.XLOOKUP($A31,'PY1 Data(H)'!$A$1:$A$233,'PY1 Data(H)'!$A$1:$CZ$233))</f>
        <v>1868500</v>
      </c>
      <c r="CB31" s="173" cm="1">
        <f t="array" ref="CB31">_xlfn.XLOOKUP(CB$1,'PY1 Data(H)'!$A$1:$CZ$1,_xlfn.XLOOKUP($A31,'PY1 Data(H)'!$A$1:$A$233,'PY1 Data(H)'!$A$1:$CZ$233))</f>
        <v>0</v>
      </c>
      <c r="CC31" s="173" cm="1">
        <f t="array" ref="CC31">_xlfn.XLOOKUP(CC$1,'PY1 Data(H)'!$A$1:$CZ$1,_xlfn.XLOOKUP($A31,'PY1 Data(H)'!$A$1:$A$233,'PY1 Data(H)'!$A$1:$CZ$233))</f>
        <v>0</v>
      </c>
      <c r="CD31" s="173" cm="1">
        <f t="array" ref="CD31">_xlfn.XLOOKUP(CD$1,'PY1 Data(H)'!$A$1:$CZ$1,_xlfn.XLOOKUP($A31,'PY1 Data(H)'!$A$1:$A$233,'PY1 Data(H)'!$A$1:$CZ$233))</f>
        <v>22268809</v>
      </c>
      <c r="CE31" s="173" cm="1">
        <f t="array" ref="CE31">_xlfn.XLOOKUP(CE$1,'PY1 Data(H)'!$A$1:$CZ$1,_xlfn.XLOOKUP($A31,'PY1 Data(H)'!$A$1:$A$233,'PY1 Data(H)'!$A$1:$CZ$233))</f>
        <v>7776349</v>
      </c>
      <c r="CF31" s="173" cm="1">
        <f t="array" ref="CF31">_xlfn.XLOOKUP(CF$1,'PY1 Data(H)'!$A$1:$CZ$1,_xlfn.XLOOKUP($A31,'PY1 Data(H)'!$A$1:$A$233,'PY1 Data(H)'!$A$1:$CZ$233))</f>
        <v>0</v>
      </c>
      <c r="CG31" s="173" cm="1">
        <f t="array" ref="CG31">_xlfn.XLOOKUP(CG$1,'PY1 Data(H)'!$A$1:$CZ$1,_xlfn.XLOOKUP($A31,'PY1 Data(H)'!$A$1:$A$233,'PY1 Data(H)'!$A$1:$CZ$233))</f>
        <v>0</v>
      </c>
      <c r="CH31" s="173" cm="1">
        <f t="array" ref="CH31">_xlfn.XLOOKUP(CH$1,'PY1 Data(H)'!$A$1:$CZ$1,_xlfn.XLOOKUP($A31,'PY1 Data(H)'!$A$1:$A$233,'PY1 Data(H)'!$A$1:$CZ$233))</f>
        <v>758178</v>
      </c>
      <c r="CI31" s="173" cm="1">
        <f t="array" ref="CI31">_xlfn.XLOOKUP(CI$1,'PY1 Data(H)'!$A$1:$CZ$1,_xlfn.XLOOKUP($A31,'PY1 Data(H)'!$A$1:$A$233,'PY1 Data(H)'!$A$1:$CZ$233))</f>
        <v>807168</v>
      </c>
      <c r="CJ31" s="173" cm="1">
        <f t="array" ref="CJ31">_xlfn.XLOOKUP(CJ$1,'PY1 Data(H)'!$A$1:$CZ$1,_xlfn.XLOOKUP($A31,'PY1 Data(H)'!$A$1:$A$233,'PY1 Data(H)'!$A$1:$CZ$233))</f>
        <v>539574</v>
      </c>
      <c r="CK31" s="173" cm="1">
        <f t="array" ref="CK31">_xlfn.XLOOKUP(CK$1,'PY1 Data(H)'!$A$1:$CZ$1,_xlfn.XLOOKUP($A31,'PY1 Data(H)'!$A$1:$A$233,'PY1 Data(H)'!$A$1:$CZ$233))</f>
        <v>275629</v>
      </c>
      <c r="CL31" s="173" cm="1">
        <f t="array" ref="CL31">_xlfn.XLOOKUP(CL$1,'PY1 Data(H)'!$A$1:$CZ$1,_xlfn.XLOOKUP($A31,'PY1 Data(H)'!$A$1:$A$233,'PY1 Data(H)'!$A$1:$CZ$233))</f>
        <v>94692</v>
      </c>
      <c r="CM31" s="173" cm="1">
        <f t="array" ref="CM31">_xlfn.XLOOKUP(CM$1,'PY1 Data(H)'!$A$1:$CZ$1,_xlfn.XLOOKUP($A31,'PY1 Data(H)'!$A$1:$A$233,'PY1 Data(H)'!$A$1:$CZ$233))</f>
        <v>15161068</v>
      </c>
      <c r="CN31" s="173" cm="1">
        <f t="array" ref="CN31">_xlfn.XLOOKUP(CN$1,'PY1 Data(H)'!$A$1:$CZ$1,_xlfn.XLOOKUP($A31,'PY1 Data(H)'!$A$1:$A$233,'PY1 Data(H)'!$A$1:$CZ$233))</f>
        <v>196407</v>
      </c>
      <c r="CO31" s="173" cm="1">
        <f t="array" ref="CO31">_xlfn.XLOOKUP(CO$1,'PY1 Data(H)'!$A$1:$CZ$1,_xlfn.XLOOKUP($A31,'PY1 Data(H)'!$A$1:$A$233,'PY1 Data(H)'!$A$1:$CZ$233))</f>
        <v>0</v>
      </c>
      <c r="CP31" s="173" cm="1">
        <f t="array" ref="CP31">_xlfn.XLOOKUP(CP$1,'PY1 Data(H)'!$A$1:$CZ$1,_xlfn.XLOOKUP($A31,'PY1 Data(H)'!$A$1:$A$233,'PY1 Data(H)'!$A$1:$CZ$233))</f>
        <v>9056347</v>
      </c>
      <c r="CQ31" s="173" cm="1">
        <f t="array" ref="CQ31">_xlfn.XLOOKUP(CQ$1,'PY1 Data(H)'!$A$1:$CZ$1,_xlfn.XLOOKUP($A31,'PY1 Data(H)'!$A$1:$A$233,'PY1 Data(H)'!$A$1:$CZ$233))</f>
        <v>498280713</v>
      </c>
      <c r="CR31" s="173" cm="1">
        <f t="array" ref="CR31">_xlfn.XLOOKUP(CR$1,'PY1 Data(H)'!$A$1:$CZ$1,_xlfn.XLOOKUP($A31,'PY1 Data(H)'!$A$1:$A$233,'PY1 Data(H)'!$A$1:$CZ$233))</f>
        <v>735992</v>
      </c>
      <c r="CS31" s="173" cm="1">
        <f t="array" ref="CS31">_xlfn.XLOOKUP(CS$1,'PY1 Data(H)'!$A$1:$CZ$1,_xlfn.XLOOKUP($A31,'PY1 Data(H)'!$A$1:$A$233,'PY1 Data(H)'!$A$1:$CZ$233))</f>
        <v>1871084</v>
      </c>
      <c r="CT31" s="173" cm="1">
        <f t="array" ref="CT31">_xlfn.XLOOKUP(CT$1,'PY1 Data(H)'!$A$1:$CZ$1,_xlfn.XLOOKUP($A31,'PY1 Data(H)'!$A$1:$A$233,'PY1 Data(H)'!$A$1:$CZ$233))</f>
        <v>0</v>
      </c>
      <c r="CU31" s="173" cm="1">
        <f t="array" ref="CU31">_xlfn.XLOOKUP(CU$1,'PY1 Data(H)'!$A$1:$CZ$1,_xlfn.XLOOKUP($A31,'PY1 Data(H)'!$A$1:$A$233,'PY1 Data(H)'!$A$1:$CZ$233))</f>
        <v>2058556</v>
      </c>
      <c r="CV31" s="173" cm="1">
        <f t="array" ref="CV31">_xlfn.XLOOKUP(CV$1,'PY1 Data(H)'!$A$1:$CZ$1,_xlfn.XLOOKUP($A31,'PY1 Data(H)'!$A$1:$A$233,'PY1 Data(H)'!$A$1:$CZ$233))</f>
        <v>1750000</v>
      </c>
      <c r="CW31" s="173" cm="1">
        <f t="array" ref="CW31">_xlfn.XLOOKUP(CW$1,'PY1 Data(H)'!$A$1:$CZ$1,_xlfn.XLOOKUP($A31,'PY1 Data(H)'!$A$1:$A$233,'PY1 Data(H)'!$A$1:$CZ$233))</f>
        <v>0</v>
      </c>
      <c r="CX31" s="173" cm="1">
        <f t="array" ref="CX31">_xlfn.XLOOKUP(CX$1,'PY1 Data(H)'!$A$1:$CZ$1,_xlfn.XLOOKUP($A31,'PY1 Data(H)'!$A$1:$A$233,'PY1 Data(H)'!$A$1:$CZ$233))</f>
        <v>339903</v>
      </c>
      <c r="CY31" s="173" cm="1">
        <f t="array" ref="CY31">_xlfn.XLOOKUP(CY$1,'PY1 Data(H)'!$A$1:$CZ$1,_xlfn.XLOOKUP($A31,'PY1 Data(H)'!$A$1:$A$233,'PY1 Data(H)'!$A$1:$CZ$233))</f>
        <v>90000</v>
      </c>
    </row>
    <row r="32" spans="1:103" x14ac:dyDescent="0.3">
      <c r="A32">
        <v>389</v>
      </c>
      <c r="D32" s="173" cm="1">
        <f t="array" ref="D32">_xlfn.XLOOKUP(D$1,'PY1 Data(H)'!$A$1:$CZ$1,_xlfn.XLOOKUP($A32,'PY1 Data(H)'!$A$1:$A$233,'PY1 Data(H)'!$A$1:$CZ$233))</f>
        <v>0</v>
      </c>
      <c r="E32" s="173" cm="1">
        <f t="array" ref="E32">_xlfn.XLOOKUP(E$1,'PY1 Data(H)'!$A$1:$CZ$1,_xlfn.XLOOKUP($A32,'PY1 Data(H)'!$A$1:$A$233,'PY1 Data(H)'!$A$1:$CZ$233))</f>
        <v>0</v>
      </c>
      <c r="F32" s="173" cm="1">
        <f t="array" ref="F32">_xlfn.XLOOKUP(F$1,'PY1 Data(H)'!$A$1:$CZ$1,_xlfn.XLOOKUP($A32,'PY1 Data(H)'!$A$1:$A$233,'PY1 Data(H)'!$A$1:$CZ$233))</f>
        <v>0</v>
      </c>
      <c r="G32" s="173" cm="1">
        <f t="array" ref="G32">_xlfn.XLOOKUP(G$1,'PY1 Data(H)'!$A$1:$CZ$1,_xlfn.XLOOKUP($A32,'PY1 Data(H)'!$A$1:$A$233,'PY1 Data(H)'!$A$1:$CZ$233))</f>
        <v>0</v>
      </c>
      <c r="H32" s="173" cm="1">
        <f t="array" ref="H32">_xlfn.XLOOKUP(H$1,'PY1 Data(H)'!$A$1:$CZ$1,_xlfn.XLOOKUP($A32,'PY1 Data(H)'!$A$1:$A$233,'PY1 Data(H)'!$A$1:$CZ$233))</f>
        <v>0</v>
      </c>
      <c r="I32" s="173" cm="1">
        <f t="array" ref="I32">_xlfn.XLOOKUP(I$1,'PY1 Data(H)'!$A$1:$CZ$1,_xlfn.XLOOKUP($A32,'PY1 Data(H)'!$A$1:$A$233,'PY1 Data(H)'!$A$1:$CZ$233))</f>
        <v>0</v>
      </c>
      <c r="J32" s="173" cm="1">
        <f t="array" ref="J32">_xlfn.XLOOKUP(J$1,'PY1 Data(H)'!$A$1:$CZ$1,_xlfn.XLOOKUP($A32,'PY1 Data(H)'!$A$1:$A$233,'PY1 Data(H)'!$A$1:$CZ$233))</f>
        <v>0</v>
      </c>
      <c r="K32" s="173" cm="1">
        <f t="array" ref="K32">_xlfn.XLOOKUP(K$1,'PY1 Data(H)'!$A$1:$CZ$1,_xlfn.XLOOKUP($A32,'PY1 Data(H)'!$A$1:$A$233,'PY1 Data(H)'!$A$1:$CZ$233))</f>
        <v>0</v>
      </c>
      <c r="L32" s="173" cm="1">
        <f t="array" ref="L32">_xlfn.XLOOKUP(L$1,'PY1 Data(H)'!$A$1:$CZ$1,_xlfn.XLOOKUP($A32,'PY1 Data(H)'!$A$1:$A$233,'PY1 Data(H)'!$A$1:$CZ$233))</f>
        <v>0</v>
      </c>
      <c r="M32" s="173" cm="1">
        <f t="array" ref="M32">_xlfn.XLOOKUP(M$1,'PY1 Data(H)'!$A$1:$CZ$1,_xlfn.XLOOKUP($A32,'PY1 Data(H)'!$A$1:$A$233,'PY1 Data(H)'!$A$1:$CZ$233))</f>
        <v>0</v>
      </c>
      <c r="N32" s="173" cm="1">
        <f t="array" ref="N32">_xlfn.XLOOKUP(N$1,'PY1 Data(H)'!$A$1:$CZ$1,_xlfn.XLOOKUP($A32,'PY1 Data(H)'!$A$1:$A$233,'PY1 Data(H)'!$A$1:$CZ$233))</f>
        <v>0</v>
      </c>
      <c r="O32" s="173" cm="1">
        <f t="array" ref="O32">_xlfn.XLOOKUP(O$1,'PY1 Data(H)'!$A$1:$CZ$1,_xlfn.XLOOKUP($A32,'PY1 Data(H)'!$A$1:$A$233,'PY1 Data(H)'!$A$1:$CZ$233))</f>
        <v>0</v>
      </c>
      <c r="P32" s="173" cm="1">
        <f t="array" ref="P32">_xlfn.XLOOKUP(P$1,'PY1 Data(H)'!$A$1:$CZ$1,_xlfn.XLOOKUP($A32,'PY1 Data(H)'!$A$1:$A$233,'PY1 Data(H)'!$A$1:$CZ$233))</f>
        <v>0</v>
      </c>
      <c r="Q32" s="173" cm="1">
        <f t="array" ref="Q32">_xlfn.XLOOKUP(Q$1,'PY1 Data(H)'!$A$1:$CZ$1,_xlfn.XLOOKUP($A32,'PY1 Data(H)'!$A$1:$A$233,'PY1 Data(H)'!$A$1:$CZ$233))</f>
        <v>0</v>
      </c>
      <c r="R32" s="173" cm="1">
        <f t="array" ref="R32">_xlfn.XLOOKUP(R$1,'PY1 Data(H)'!$A$1:$CZ$1,_xlfn.XLOOKUP($A32,'PY1 Data(H)'!$A$1:$A$233,'PY1 Data(H)'!$A$1:$CZ$233))</f>
        <v>0</v>
      </c>
      <c r="S32" s="173" cm="1">
        <f t="array" ref="S32">_xlfn.XLOOKUP(S$1,'PY1 Data(H)'!$A$1:$CZ$1,_xlfn.XLOOKUP($A32,'PY1 Data(H)'!$A$1:$A$233,'PY1 Data(H)'!$A$1:$CZ$233))</f>
        <v>0</v>
      </c>
      <c r="T32" s="173" cm="1">
        <f t="array" ref="T32">_xlfn.XLOOKUP(T$1,'PY1 Data(H)'!$A$1:$CZ$1,_xlfn.XLOOKUP($A32,'PY1 Data(H)'!$A$1:$A$233,'PY1 Data(H)'!$A$1:$CZ$233))</f>
        <v>0</v>
      </c>
      <c r="U32" s="173" cm="1">
        <f t="array" ref="U32">_xlfn.XLOOKUP(U$1,'PY1 Data(H)'!$A$1:$CZ$1,_xlfn.XLOOKUP($A32,'PY1 Data(H)'!$A$1:$A$233,'PY1 Data(H)'!$A$1:$CZ$233))</f>
        <v>0</v>
      </c>
      <c r="V32" s="173" cm="1">
        <f t="array" ref="V32">_xlfn.XLOOKUP(V$1,'PY1 Data(H)'!$A$1:$CZ$1,_xlfn.XLOOKUP($A32,'PY1 Data(H)'!$A$1:$A$233,'PY1 Data(H)'!$A$1:$CZ$233))</f>
        <v>0</v>
      </c>
      <c r="W32" s="173" cm="1">
        <f t="array" ref="W32">_xlfn.XLOOKUP(W$1,'PY1 Data(H)'!$A$1:$CZ$1,_xlfn.XLOOKUP($A32,'PY1 Data(H)'!$A$1:$A$233,'PY1 Data(H)'!$A$1:$CZ$233))</f>
        <v>0</v>
      </c>
      <c r="X32" s="173" cm="1">
        <f t="array" ref="X32">_xlfn.XLOOKUP(X$1,'PY1 Data(H)'!$A$1:$CZ$1,_xlfn.XLOOKUP($A32,'PY1 Data(H)'!$A$1:$A$233,'PY1 Data(H)'!$A$1:$CZ$233))</f>
        <v>0</v>
      </c>
      <c r="Y32" s="173" cm="1">
        <f t="array" ref="Y32">_xlfn.XLOOKUP(Y$1,'PY1 Data(H)'!$A$1:$CZ$1,_xlfn.XLOOKUP($A32,'PY1 Data(H)'!$A$1:$A$233,'PY1 Data(H)'!$A$1:$CZ$233))</f>
        <v>0</v>
      </c>
      <c r="Z32" s="173" cm="1">
        <f t="array" ref="Z32">_xlfn.XLOOKUP(Z$1,'PY1 Data(H)'!$A$1:$CZ$1,_xlfn.XLOOKUP($A32,'PY1 Data(H)'!$A$1:$A$233,'PY1 Data(H)'!$A$1:$CZ$233))</f>
        <v>0</v>
      </c>
      <c r="AA32" s="173" cm="1">
        <f t="array" ref="AA32">_xlfn.XLOOKUP(AA$1,'PY1 Data(H)'!$A$1:$CZ$1,_xlfn.XLOOKUP($A32,'PY1 Data(H)'!$A$1:$A$233,'PY1 Data(H)'!$A$1:$CZ$233))</f>
        <v>0</v>
      </c>
      <c r="AB32" s="173" cm="1">
        <f t="array" ref="AB32">_xlfn.XLOOKUP(AB$1,'PY1 Data(H)'!$A$1:$CZ$1,_xlfn.XLOOKUP($A32,'PY1 Data(H)'!$A$1:$A$233,'PY1 Data(H)'!$A$1:$CZ$233))</f>
        <v>0</v>
      </c>
      <c r="AC32" s="173" cm="1">
        <f t="array" ref="AC32">_xlfn.XLOOKUP(AC$1,'PY1 Data(H)'!$A$1:$CZ$1,_xlfn.XLOOKUP($A32,'PY1 Data(H)'!$A$1:$A$233,'PY1 Data(H)'!$A$1:$CZ$233))</f>
        <v>0</v>
      </c>
      <c r="AD32" s="173" cm="1">
        <f t="array" ref="AD32">_xlfn.XLOOKUP(AD$1,'PY1 Data(H)'!$A$1:$CZ$1,_xlfn.XLOOKUP($A32,'PY1 Data(H)'!$A$1:$A$233,'PY1 Data(H)'!$A$1:$CZ$233))</f>
        <v>0</v>
      </c>
      <c r="AE32" s="173" cm="1">
        <f t="array" ref="AE32">_xlfn.XLOOKUP(AE$1,'PY1 Data(H)'!$A$1:$CZ$1,_xlfn.XLOOKUP($A32,'PY1 Data(H)'!$A$1:$A$233,'PY1 Data(H)'!$A$1:$CZ$233))</f>
        <v>0</v>
      </c>
      <c r="AF32" s="173" cm="1">
        <f t="array" ref="AF32">_xlfn.XLOOKUP(AF$1,'PY1 Data(H)'!$A$1:$CZ$1,_xlfn.XLOOKUP($A32,'PY1 Data(H)'!$A$1:$A$233,'PY1 Data(H)'!$A$1:$CZ$233))</f>
        <v>0</v>
      </c>
      <c r="AG32" s="173" cm="1">
        <f t="array" ref="AG32">_xlfn.XLOOKUP(AG$1,'PY1 Data(H)'!$A$1:$CZ$1,_xlfn.XLOOKUP($A32,'PY1 Data(H)'!$A$1:$A$233,'PY1 Data(H)'!$A$1:$CZ$233))</f>
        <v>0</v>
      </c>
      <c r="AH32" s="173" cm="1">
        <f t="array" ref="AH32">_xlfn.XLOOKUP(AH$1,'PY1 Data(H)'!$A$1:$CZ$1,_xlfn.XLOOKUP($A32,'PY1 Data(H)'!$A$1:$A$233,'PY1 Data(H)'!$A$1:$CZ$233))</f>
        <v>0</v>
      </c>
      <c r="AI32" s="173" cm="1">
        <f t="array" ref="AI32">_xlfn.XLOOKUP(AI$1,'PY1 Data(H)'!$A$1:$CZ$1,_xlfn.XLOOKUP($A32,'PY1 Data(H)'!$A$1:$A$233,'PY1 Data(H)'!$A$1:$CZ$233))</f>
        <v>0</v>
      </c>
      <c r="AJ32" s="173" cm="1">
        <f t="array" ref="AJ32">_xlfn.XLOOKUP(AJ$1,'PY1 Data(H)'!$A$1:$CZ$1,_xlfn.XLOOKUP($A32,'PY1 Data(H)'!$A$1:$A$233,'PY1 Data(H)'!$A$1:$CZ$233))</f>
        <v>0</v>
      </c>
      <c r="AK32" s="173" cm="1">
        <f t="array" ref="AK32">_xlfn.XLOOKUP(AK$1,'PY1 Data(H)'!$A$1:$CZ$1,_xlfn.XLOOKUP($A32,'PY1 Data(H)'!$A$1:$A$233,'PY1 Data(H)'!$A$1:$CZ$233))</f>
        <v>0</v>
      </c>
      <c r="AL32" s="173" cm="1">
        <f t="array" ref="AL32">_xlfn.XLOOKUP(AL$1,'PY1 Data(H)'!$A$1:$CZ$1,_xlfn.XLOOKUP($A32,'PY1 Data(H)'!$A$1:$A$233,'PY1 Data(H)'!$A$1:$CZ$233))</f>
        <v>0</v>
      </c>
      <c r="AM32" s="173" cm="1">
        <f t="array" ref="AM32">_xlfn.XLOOKUP(AM$1,'PY1 Data(H)'!$A$1:$CZ$1,_xlfn.XLOOKUP($A32,'PY1 Data(H)'!$A$1:$A$233,'PY1 Data(H)'!$A$1:$CZ$233))</f>
        <v>0</v>
      </c>
      <c r="AN32" s="173" cm="1">
        <f t="array" ref="AN32">_xlfn.XLOOKUP(AN$1,'PY1 Data(H)'!$A$1:$CZ$1,_xlfn.XLOOKUP($A32,'PY1 Data(H)'!$A$1:$A$233,'PY1 Data(H)'!$A$1:$CZ$233))</f>
        <v>0</v>
      </c>
      <c r="AO32" s="173" cm="1">
        <f t="array" ref="AO32">_xlfn.XLOOKUP(AO$1,'PY1 Data(H)'!$A$1:$CZ$1,_xlfn.XLOOKUP($A32,'PY1 Data(H)'!$A$1:$A$233,'PY1 Data(H)'!$A$1:$CZ$233))</f>
        <v>0</v>
      </c>
      <c r="AP32" s="173" cm="1">
        <f t="array" ref="AP32">_xlfn.XLOOKUP(AP$1,'PY1 Data(H)'!$A$1:$CZ$1,_xlfn.XLOOKUP($A32,'PY1 Data(H)'!$A$1:$A$233,'PY1 Data(H)'!$A$1:$CZ$233))</f>
        <v>0</v>
      </c>
      <c r="AQ32" s="173" cm="1">
        <f t="array" ref="AQ32">_xlfn.XLOOKUP(AQ$1,'PY1 Data(H)'!$A$1:$CZ$1,_xlfn.XLOOKUP($A32,'PY1 Data(H)'!$A$1:$A$233,'PY1 Data(H)'!$A$1:$CZ$233))</f>
        <v>0</v>
      </c>
      <c r="AR32" s="173" cm="1">
        <f t="array" ref="AR32">_xlfn.XLOOKUP(AR$1,'PY1 Data(H)'!$A$1:$CZ$1,_xlfn.XLOOKUP($A32,'PY1 Data(H)'!$A$1:$A$233,'PY1 Data(H)'!$A$1:$CZ$233))</f>
        <v>0</v>
      </c>
      <c r="AS32" s="173" cm="1">
        <f t="array" ref="AS32">_xlfn.XLOOKUP(AS$1,'PY1 Data(H)'!$A$1:$CZ$1,_xlfn.XLOOKUP($A32,'PY1 Data(H)'!$A$1:$A$233,'PY1 Data(H)'!$A$1:$CZ$233))</f>
        <v>0</v>
      </c>
      <c r="AT32" s="173" cm="1">
        <f t="array" ref="AT32">_xlfn.XLOOKUP(AT$1,'PY1 Data(H)'!$A$1:$CZ$1,_xlfn.XLOOKUP($A32,'PY1 Data(H)'!$A$1:$A$233,'PY1 Data(H)'!$A$1:$CZ$233))</f>
        <v>0</v>
      </c>
      <c r="AU32" s="173" cm="1">
        <f t="array" ref="AU32">_xlfn.XLOOKUP(AU$1,'PY1 Data(H)'!$A$1:$CZ$1,_xlfn.XLOOKUP($A32,'PY1 Data(H)'!$A$1:$A$233,'PY1 Data(H)'!$A$1:$CZ$233))</f>
        <v>279108</v>
      </c>
      <c r="AV32" s="173" cm="1">
        <f t="array" ref="AV32">_xlfn.XLOOKUP(AV$1,'PY1 Data(H)'!$A$1:$CZ$1,_xlfn.XLOOKUP($A32,'PY1 Data(H)'!$A$1:$A$233,'PY1 Data(H)'!$A$1:$CZ$233))</f>
        <v>0</v>
      </c>
      <c r="AW32" s="173" cm="1">
        <f t="array" ref="AW32">_xlfn.XLOOKUP(AW$1,'PY1 Data(H)'!$A$1:$CZ$1,_xlfn.XLOOKUP($A32,'PY1 Data(H)'!$A$1:$A$233,'PY1 Data(H)'!$A$1:$CZ$233))</f>
        <v>0</v>
      </c>
      <c r="AX32" s="173" cm="1">
        <f t="array" ref="AX32">_xlfn.XLOOKUP(AX$1,'PY1 Data(H)'!$A$1:$CZ$1,_xlfn.XLOOKUP($A32,'PY1 Data(H)'!$A$1:$A$233,'PY1 Data(H)'!$A$1:$CZ$233))</f>
        <v>0</v>
      </c>
      <c r="AY32" s="173" cm="1">
        <f t="array" ref="AY32">_xlfn.XLOOKUP(AY$1,'PY1 Data(H)'!$A$1:$CZ$1,_xlfn.XLOOKUP($A32,'PY1 Data(H)'!$A$1:$A$233,'PY1 Data(H)'!$A$1:$CZ$233))</f>
        <v>0</v>
      </c>
      <c r="AZ32" s="173" cm="1">
        <f t="array" ref="AZ32">_xlfn.XLOOKUP(AZ$1,'PY1 Data(H)'!$A$1:$CZ$1,_xlfn.XLOOKUP($A32,'PY1 Data(H)'!$A$1:$A$233,'PY1 Data(H)'!$A$1:$CZ$233))</f>
        <v>0</v>
      </c>
      <c r="BA32" s="173" cm="1">
        <f t="array" ref="BA32">_xlfn.XLOOKUP(BA$1,'PY1 Data(H)'!$A$1:$CZ$1,_xlfn.XLOOKUP($A32,'PY1 Data(H)'!$A$1:$A$233,'PY1 Data(H)'!$A$1:$CZ$233))</f>
        <v>0</v>
      </c>
      <c r="BB32" s="173" cm="1">
        <f t="array" ref="BB32">_xlfn.XLOOKUP(BB$1,'PY1 Data(H)'!$A$1:$CZ$1,_xlfn.XLOOKUP($A32,'PY1 Data(H)'!$A$1:$A$233,'PY1 Data(H)'!$A$1:$CZ$233))</f>
        <v>0</v>
      </c>
      <c r="BC32" s="173" cm="1">
        <f t="array" ref="BC32">_xlfn.XLOOKUP(BC$1,'PY1 Data(H)'!$A$1:$CZ$1,_xlfn.XLOOKUP($A32,'PY1 Data(H)'!$A$1:$A$233,'PY1 Data(H)'!$A$1:$CZ$233))</f>
        <v>0</v>
      </c>
      <c r="BD32" s="173" cm="1">
        <f t="array" ref="BD32">_xlfn.XLOOKUP(BD$1,'PY1 Data(H)'!$A$1:$CZ$1,_xlfn.XLOOKUP($A32,'PY1 Data(H)'!$A$1:$A$233,'PY1 Data(H)'!$A$1:$CZ$233))</f>
        <v>0</v>
      </c>
      <c r="BE32" s="173" cm="1">
        <f t="array" ref="BE32">_xlfn.XLOOKUP(BE$1,'PY1 Data(H)'!$A$1:$CZ$1,_xlfn.XLOOKUP($A32,'PY1 Data(H)'!$A$1:$A$233,'PY1 Data(H)'!$A$1:$CZ$233))</f>
        <v>0</v>
      </c>
      <c r="BF32" s="173" cm="1">
        <f t="array" ref="BF32">_xlfn.XLOOKUP(BF$1,'PY1 Data(H)'!$A$1:$CZ$1,_xlfn.XLOOKUP($A32,'PY1 Data(H)'!$A$1:$A$233,'PY1 Data(H)'!$A$1:$CZ$233))</f>
        <v>0</v>
      </c>
      <c r="BG32" s="173" cm="1">
        <f t="array" ref="BG32">_xlfn.XLOOKUP(BG$1,'PY1 Data(H)'!$A$1:$CZ$1,_xlfn.XLOOKUP($A32,'PY1 Data(H)'!$A$1:$A$233,'PY1 Data(H)'!$A$1:$CZ$233))</f>
        <v>0</v>
      </c>
      <c r="BH32" s="173" cm="1">
        <f t="array" ref="BH32">_xlfn.XLOOKUP(BH$1,'PY1 Data(H)'!$A$1:$CZ$1,_xlfn.XLOOKUP($A32,'PY1 Data(H)'!$A$1:$A$233,'PY1 Data(H)'!$A$1:$CZ$233))</f>
        <v>0</v>
      </c>
      <c r="BI32" s="173" cm="1">
        <f t="array" ref="BI32">_xlfn.XLOOKUP(BI$1,'PY1 Data(H)'!$A$1:$CZ$1,_xlfn.XLOOKUP($A32,'PY1 Data(H)'!$A$1:$A$233,'PY1 Data(H)'!$A$1:$CZ$233))</f>
        <v>0</v>
      </c>
      <c r="BJ32" s="173" cm="1">
        <f t="array" ref="BJ32">_xlfn.XLOOKUP(BJ$1,'PY1 Data(H)'!$A$1:$CZ$1,_xlfn.XLOOKUP($A32,'PY1 Data(H)'!$A$1:$A$233,'PY1 Data(H)'!$A$1:$CZ$233))</f>
        <v>0</v>
      </c>
      <c r="BK32" s="173" cm="1">
        <f t="array" ref="BK32">_xlfn.XLOOKUP(BK$1,'PY1 Data(H)'!$A$1:$CZ$1,_xlfn.XLOOKUP($A32,'PY1 Data(H)'!$A$1:$A$233,'PY1 Data(H)'!$A$1:$CZ$233))</f>
        <v>0</v>
      </c>
      <c r="BL32" s="173" cm="1">
        <f t="array" ref="BL32">_xlfn.XLOOKUP(BL$1,'PY1 Data(H)'!$A$1:$CZ$1,_xlfn.XLOOKUP($A32,'PY1 Data(H)'!$A$1:$A$233,'PY1 Data(H)'!$A$1:$CZ$233))</f>
        <v>0</v>
      </c>
      <c r="BM32" s="173" cm="1">
        <f t="array" ref="BM32">_xlfn.XLOOKUP(BM$1,'PY1 Data(H)'!$A$1:$CZ$1,_xlfn.XLOOKUP($A32,'PY1 Data(H)'!$A$1:$A$233,'PY1 Data(H)'!$A$1:$CZ$233))</f>
        <v>0</v>
      </c>
      <c r="BN32" s="173" cm="1">
        <f t="array" ref="BN32">_xlfn.XLOOKUP(BN$1,'PY1 Data(H)'!$A$1:$CZ$1,_xlfn.XLOOKUP($A32,'PY1 Data(H)'!$A$1:$A$233,'PY1 Data(H)'!$A$1:$CZ$233))</f>
        <v>0</v>
      </c>
      <c r="BO32" s="173" cm="1">
        <f t="array" ref="BO32">_xlfn.XLOOKUP(BO$1,'PY1 Data(H)'!$A$1:$CZ$1,_xlfn.XLOOKUP($A32,'PY1 Data(H)'!$A$1:$A$233,'PY1 Data(H)'!$A$1:$CZ$233))</f>
        <v>0</v>
      </c>
      <c r="BP32" s="173" cm="1">
        <f t="array" ref="BP32">_xlfn.XLOOKUP(BP$1,'PY1 Data(H)'!$A$1:$CZ$1,_xlfn.XLOOKUP($A32,'PY1 Data(H)'!$A$1:$A$233,'PY1 Data(H)'!$A$1:$CZ$233))</f>
        <v>0</v>
      </c>
      <c r="BQ32" s="173" cm="1">
        <f t="array" ref="BQ32">_xlfn.XLOOKUP(BQ$1,'PY1 Data(H)'!$A$1:$CZ$1,_xlfn.XLOOKUP($A32,'PY1 Data(H)'!$A$1:$A$233,'PY1 Data(H)'!$A$1:$CZ$233))</f>
        <v>0</v>
      </c>
      <c r="BR32" s="173" cm="1">
        <f t="array" ref="BR32">_xlfn.XLOOKUP(BR$1,'PY1 Data(H)'!$A$1:$CZ$1,_xlfn.XLOOKUP($A32,'PY1 Data(H)'!$A$1:$A$233,'PY1 Data(H)'!$A$1:$CZ$233))</f>
        <v>0</v>
      </c>
      <c r="BS32" s="173" cm="1">
        <f t="array" ref="BS32">_xlfn.XLOOKUP(BS$1,'PY1 Data(H)'!$A$1:$CZ$1,_xlfn.XLOOKUP($A32,'PY1 Data(H)'!$A$1:$A$233,'PY1 Data(H)'!$A$1:$CZ$233))</f>
        <v>0</v>
      </c>
      <c r="BT32" s="173" cm="1">
        <f t="array" ref="BT32">_xlfn.XLOOKUP(BT$1,'PY1 Data(H)'!$A$1:$CZ$1,_xlfn.XLOOKUP($A32,'PY1 Data(H)'!$A$1:$A$233,'PY1 Data(H)'!$A$1:$CZ$233))</f>
        <v>0</v>
      </c>
      <c r="BU32" s="173" cm="1">
        <f t="array" ref="BU32">_xlfn.XLOOKUP(BU$1,'PY1 Data(H)'!$A$1:$CZ$1,_xlfn.XLOOKUP($A32,'PY1 Data(H)'!$A$1:$A$233,'PY1 Data(H)'!$A$1:$CZ$233))</f>
        <v>0</v>
      </c>
      <c r="BV32" s="173" cm="1">
        <f t="array" ref="BV32">_xlfn.XLOOKUP(BV$1,'PY1 Data(H)'!$A$1:$CZ$1,_xlfn.XLOOKUP($A32,'PY1 Data(H)'!$A$1:$A$233,'PY1 Data(H)'!$A$1:$CZ$233))</f>
        <v>0</v>
      </c>
      <c r="BW32" s="173" cm="1">
        <f t="array" ref="BW32">_xlfn.XLOOKUP(BW$1,'PY1 Data(H)'!$A$1:$CZ$1,_xlfn.XLOOKUP($A32,'PY1 Data(H)'!$A$1:$A$233,'PY1 Data(H)'!$A$1:$CZ$233))</f>
        <v>0</v>
      </c>
      <c r="BX32" s="173" cm="1">
        <f t="array" ref="BX32">_xlfn.XLOOKUP(BX$1,'PY1 Data(H)'!$A$1:$CZ$1,_xlfn.XLOOKUP($A32,'PY1 Data(H)'!$A$1:$A$233,'PY1 Data(H)'!$A$1:$CZ$233))</f>
        <v>0</v>
      </c>
      <c r="BY32" s="173" cm="1">
        <f t="array" ref="BY32">_xlfn.XLOOKUP(BY$1,'PY1 Data(H)'!$A$1:$CZ$1,_xlfn.XLOOKUP($A32,'PY1 Data(H)'!$A$1:$A$233,'PY1 Data(H)'!$A$1:$CZ$233))</f>
        <v>3876042</v>
      </c>
      <c r="BZ32" s="173" cm="1">
        <f t="array" ref="BZ32">_xlfn.XLOOKUP(BZ$1,'PY1 Data(H)'!$A$1:$CZ$1,_xlfn.XLOOKUP($A32,'PY1 Data(H)'!$A$1:$A$233,'PY1 Data(H)'!$A$1:$CZ$233))</f>
        <v>0</v>
      </c>
      <c r="CA32" s="173" cm="1">
        <f t="array" ref="CA32">_xlfn.XLOOKUP(CA$1,'PY1 Data(H)'!$A$1:$CZ$1,_xlfn.XLOOKUP($A32,'PY1 Data(H)'!$A$1:$A$233,'PY1 Data(H)'!$A$1:$CZ$233))</f>
        <v>-13588267</v>
      </c>
      <c r="CB32" s="173" cm="1">
        <f t="array" ref="CB32">_xlfn.XLOOKUP(CB$1,'PY1 Data(H)'!$A$1:$CZ$1,_xlfn.XLOOKUP($A32,'PY1 Data(H)'!$A$1:$A$233,'PY1 Data(H)'!$A$1:$CZ$233))</f>
        <v>0</v>
      </c>
      <c r="CC32" s="173" cm="1">
        <f t="array" ref="CC32">_xlfn.XLOOKUP(CC$1,'PY1 Data(H)'!$A$1:$CZ$1,_xlfn.XLOOKUP($A32,'PY1 Data(H)'!$A$1:$A$233,'PY1 Data(H)'!$A$1:$CZ$233))</f>
        <v>0</v>
      </c>
      <c r="CD32" s="173" cm="1">
        <f t="array" ref="CD32">_xlfn.XLOOKUP(CD$1,'PY1 Data(H)'!$A$1:$CZ$1,_xlfn.XLOOKUP($A32,'PY1 Data(H)'!$A$1:$A$233,'PY1 Data(H)'!$A$1:$CZ$233))</f>
        <v>0</v>
      </c>
      <c r="CE32" s="173" cm="1">
        <f t="array" ref="CE32">_xlfn.XLOOKUP(CE$1,'PY1 Data(H)'!$A$1:$CZ$1,_xlfn.XLOOKUP($A32,'PY1 Data(H)'!$A$1:$A$233,'PY1 Data(H)'!$A$1:$CZ$233))</f>
        <v>0</v>
      </c>
      <c r="CF32" s="173" cm="1">
        <f t="array" ref="CF32">_xlfn.XLOOKUP(CF$1,'PY1 Data(H)'!$A$1:$CZ$1,_xlfn.XLOOKUP($A32,'PY1 Data(H)'!$A$1:$A$233,'PY1 Data(H)'!$A$1:$CZ$233))</f>
        <v>0</v>
      </c>
      <c r="CG32" s="173" cm="1">
        <f t="array" ref="CG32">_xlfn.XLOOKUP(CG$1,'PY1 Data(H)'!$A$1:$CZ$1,_xlfn.XLOOKUP($A32,'PY1 Data(H)'!$A$1:$A$233,'PY1 Data(H)'!$A$1:$CZ$233))</f>
        <v>0</v>
      </c>
      <c r="CH32" s="173" cm="1">
        <f t="array" ref="CH32">_xlfn.XLOOKUP(CH$1,'PY1 Data(H)'!$A$1:$CZ$1,_xlfn.XLOOKUP($A32,'PY1 Data(H)'!$A$1:$A$233,'PY1 Data(H)'!$A$1:$CZ$233))</f>
        <v>0</v>
      </c>
      <c r="CI32" s="173" cm="1">
        <f t="array" ref="CI32">_xlfn.XLOOKUP(CI$1,'PY1 Data(H)'!$A$1:$CZ$1,_xlfn.XLOOKUP($A32,'PY1 Data(H)'!$A$1:$A$233,'PY1 Data(H)'!$A$1:$CZ$233))</f>
        <v>-1348403</v>
      </c>
      <c r="CJ32" s="173" cm="1">
        <f t="array" ref="CJ32">_xlfn.XLOOKUP(CJ$1,'PY1 Data(H)'!$A$1:$CZ$1,_xlfn.XLOOKUP($A32,'PY1 Data(H)'!$A$1:$A$233,'PY1 Data(H)'!$A$1:$CZ$233))</f>
        <v>0</v>
      </c>
      <c r="CK32" s="173" cm="1">
        <f t="array" ref="CK32">_xlfn.XLOOKUP(CK$1,'PY1 Data(H)'!$A$1:$CZ$1,_xlfn.XLOOKUP($A32,'PY1 Data(H)'!$A$1:$A$233,'PY1 Data(H)'!$A$1:$CZ$233))</f>
        <v>0</v>
      </c>
      <c r="CL32" s="173" cm="1">
        <f t="array" ref="CL32">_xlfn.XLOOKUP(CL$1,'PY1 Data(H)'!$A$1:$CZ$1,_xlfn.XLOOKUP($A32,'PY1 Data(H)'!$A$1:$A$233,'PY1 Data(H)'!$A$1:$CZ$233))</f>
        <v>0</v>
      </c>
      <c r="CM32" s="173" cm="1">
        <f t="array" ref="CM32">_xlfn.XLOOKUP(CM$1,'PY1 Data(H)'!$A$1:$CZ$1,_xlfn.XLOOKUP($A32,'PY1 Data(H)'!$A$1:$A$233,'PY1 Data(H)'!$A$1:$CZ$233))</f>
        <v>0</v>
      </c>
      <c r="CN32" s="173" cm="1">
        <f t="array" ref="CN32">_xlfn.XLOOKUP(CN$1,'PY1 Data(H)'!$A$1:$CZ$1,_xlfn.XLOOKUP($A32,'PY1 Data(H)'!$A$1:$A$233,'PY1 Data(H)'!$A$1:$CZ$233))</f>
        <v>0</v>
      </c>
      <c r="CO32" s="173" cm="1">
        <f t="array" ref="CO32">_xlfn.XLOOKUP(CO$1,'PY1 Data(H)'!$A$1:$CZ$1,_xlfn.XLOOKUP($A32,'PY1 Data(H)'!$A$1:$A$233,'PY1 Data(H)'!$A$1:$CZ$233))</f>
        <v>0</v>
      </c>
      <c r="CP32" s="173" cm="1">
        <f t="array" ref="CP32">_xlfn.XLOOKUP(CP$1,'PY1 Data(H)'!$A$1:$CZ$1,_xlfn.XLOOKUP($A32,'PY1 Data(H)'!$A$1:$A$233,'PY1 Data(H)'!$A$1:$CZ$233))</f>
        <v>0</v>
      </c>
      <c r="CQ32" s="173" cm="1">
        <f t="array" ref="CQ32">_xlfn.XLOOKUP(CQ$1,'PY1 Data(H)'!$A$1:$CZ$1,_xlfn.XLOOKUP($A32,'PY1 Data(H)'!$A$1:$A$233,'PY1 Data(H)'!$A$1:$CZ$233))</f>
        <v>0</v>
      </c>
      <c r="CR32" s="173" cm="1">
        <f t="array" ref="CR32">_xlfn.XLOOKUP(CR$1,'PY1 Data(H)'!$A$1:$CZ$1,_xlfn.XLOOKUP($A32,'PY1 Data(H)'!$A$1:$A$233,'PY1 Data(H)'!$A$1:$CZ$233))</f>
        <v>0</v>
      </c>
      <c r="CS32" s="173" cm="1">
        <f t="array" ref="CS32">_xlfn.XLOOKUP(CS$1,'PY1 Data(H)'!$A$1:$CZ$1,_xlfn.XLOOKUP($A32,'PY1 Data(H)'!$A$1:$A$233,'PY1 Data(H)'!$A$1:$CZ$233))</f>
        <v>0</v>
      </c>
      <c r="CT32" s="173" cm="1">
        <f t="array" ref="CT32">_xlfn.XLOOKUP(CT$1,'PY1 Data(H)'!$A$1:$CZ$1,_xlfn.XLOOKUP($A32,'PY1 Data(H)'!$A$1:$A$233,'PY1 Data(H)'!$A$1:$CZ$233))</f>
        <v>0</v>
      </c>
      <c r="CU32" s="173" cm="1">
        <f t="array" ref="CU32">_xlfn.XLOOKUP(CU$1,'PY1 Data(H)'!$A$1:$CZ$1,_xlfn.XLOOKUP($A32,'PY1 Data(H)'!$A$1:$A$233,'PY1 Data(H)'!$A$1:$CZ$233))</f>
        <v>0</v>
      </c>
      <c r="CV32" s="173" cm="1">
        <f t="array" ref="CV32">_xlfn.XLOOKUP(CV$1,'PY1 Data(H)'!$A$1:$CZ$1,_xlfn.XLOOKUP($A32,'PY1 Data(H)'!$A$1:$A$233,'PY1 Data(H)'!$A$1:$CZ$233))</f>
        <v>0</v>
      </c>
      <c r="CW32" s="173" cm="1">
        <f t="array" ref="CW32">_xlfn.XLOOKUP(CW$1,'PY1 Data(H)'!$A$1:$CZ$1,_xlfn.XLOOKUP($A32,'PY1 Data(H)'!$A$1:$A$233,'PY1 Data(H)'!$A$1:$CZ$233))</f>
        <v>0</v>
      </c>
      <c r="CX32" s="173" cm="1">
        <f t="array" ref="CX32">_xlfn.XLOOKUP(CX$1,'PY1 Data(H)'!$A$1:$CZ$1,_xlfn.XLOOKUP($A32,'PY1 Data(H)'!$A$1:$A$233,'PY1 Data(H)'!$A$1:$CZ$233))</f>
        <v>0</v>
      </c>
      <c r="CY32" s="173" cm="1">
        <f t="array" ref="CY32">_xlfn.XLOOKUP(CY$1,'PY1 Data(H)'!$A$1:$CZ$1,_xlfn.XLOOKUP($A32,'PY1 Data(H)'!$A$1:$A$233,'PY1 Data(H)'!$A$1:$CZ$233))</f>
        <v>0</v>
      </c>
    </row>
    <row r="33" spans="1:103" x14ac:dyDescent="0.3">
      <c r="A33">
        <v>255</v>
      </c>
      <c r="D33" s="173" cm="1">
        <f t="array" ref="D33">_xlfn.XLOOKUP(D$1,'PY1 Data(H)'!$A$1:$CZ$1,_xlfn.XLOOKUP($A33,'PY1 Data(H)'!$A$1:$A$233,'PY1 Data(H)'!$A$1:$CZ$233))</f>
        <v>-36280853</v>
      </c>
      <c r="E33" s="173" cm="1">
        <f t="array" ref="E33">_xlfn.XLOOKUP(E$1,'PY1 Data(H)'!$A$1:$CZ$1,_xlfn.XLOOKUP($A33,'PY1 Data(H)'!$A$1:$A$233,'PY1 Data(H)'!$A$1:$CZ$233))</f>
        <v>2006104</v>
      </c>
      <c r="F33" s="173" cm="1">
        <f t="array" ref="F33">_xlfn.XLOOKUP(F$1,'PY1 Data(H)'!$A$1:$CZ$1,_xlfn.XLOOKUP($A33,'PY1 Data(H)'!$A$1:$A$233,'PY1 Data(H)'!$A$1:$CZ$233))</f>
        <v>3209270</v>
      </c>
      <c r="G33" s="173" cm="1">
        <f t="array" ref="G33">_xlfn.XLOOKUP(G$1,'PY1 Data(H)'!$A$1:$CZ$1,_xlfn.XLOOKUP($A33,'PY1 Data(H)'!$A$1:$A$233,'PY1 Data(H)'!$A$1:$CZ$233))</f>
        <v>0</v>
      </c>
      <c r="H33" s="173" cm="1">
        <f t="array" ref="H33">_xlfn.XLOOKUP(H$1,'PY1 Data(H)'!$A$1:$CZ$1,_xlfn.XLOOKUP($A33,'PY1 Data(H)'!$A$1:$A$233,'PY1 Data(H)'!$A$1:$CZ$233))</f>
        <v>6758528</v>
      </c>
      <c r="I33" s="173" cm="1">
        <f t="array" ref="I33">_xlfn.XLOOKUP(I$1,'PY1 Data(H)'!$A$1:$CZ$1,_xlfn.XLOOKUP($A33,'PY1 Data(H)'!$A$1:$A$233,'PY1 Data(H)'!$A$1:$CZ$233))</f>
        <v>11583824</v>
      </c>
      <c r="J33" s="173" cm="1">
        <f t="array" ref="J33">_xlfn.XLOOKUP(J$1,'PY1 Data(H)'!$A$1:$CZ$1,_xlfn.XLOOKUP($A33,'PY1 Data(H)'!$A$1:$A$233,'PY1 Data(H)'!$A$1:$CZ$233))</f>
        <v>14893040</v>
      </c>
      <c r="K33" s="173" cm="1">
        <f t="array" ref="K33">_xlfn.XLOOKUP(K$1,'PY1 Data(H)'!$A$1:$CZ$1,_xlfn.XLOOKUP($A33,'PY1 Data(H)'!$A$1:$A$233,'PY1 Data(H)'!$A$1:$CZ$233))</f>
        <v>541027</v>
      </c>
      <c r="L33" s="173" cm="1">
        <f t="array" ref="L33">_xlfn.XLOOKUP(L$1,'PY1 Data(H)'!$A$1:$CZ$1,_xlfn.XLOOKUP($A33,'PY1 Data(H)'!$A$1:$A$233,'PY1 Data(H)'!$A$1:$CZ$233))</f>
        <v>15316304</v>
      </c>
      <c r="M33" s="173" cm="1">
        <f t="array" ref="M33">_xlfn.XLOOKUP(M$1,'PY1 Data(H)'!$A$1:$CZ$1,_xlfn.XLOOKUP($A33,'PY1 Data(H)'!$A$1:$A$233,'PY1 Data(H)'!$A$1:$CZ$233))</f>
        <v>33287939</v>
      </c>
      <c r="N33" s="173" cm="1">
        <f t="array" ref="N33">_xlfn.XLOOKUP(N$1,'PY1 Data(H)'!$A$1:$CZ$1,_xlfn.XLOOKUP($A33,'PY1 Data(H)'!$A$1:$A$233,'PY1 Data(H)'!$A$1:$CZ$233))</f>
        <v>59558131</v>
      </c>
      <c r="O33" s="173" cm="1">
        <f t="array" ref="O33">_xlfn.XLOOKUP(O$1,'PY1 Data(H)'!$A$1:$CZ$1,_xlfn.XLOOKUP($A33,'PY1 Data(H)'!$A$1:$A$233,'PY1 Data(H)'!$A$1:$CZ$233))</f>
        <v>18415394</v>
      </c>
      <c r="P33" s="173" cm="1">
        <f t="array" ref="P33">_xlfn.XLOOKUP(P$1,'PY1 Data(H)'!$A$1:$CZ$1,_xlfn.XLOOKUP($A33,'PY1 Data(H)'!$A$1:$A$233,'PY1 Data(H)'!$A$1:$CZ$233))</f>
        <v>70265676</v>
      </c>
      <c r="Q33" s="173" cm="1">
        <f t="array" ref="Q33">_xlfn.XLOOKUP(Q$1,'PY1 Data(H)'!$A$1:$CZ$1,_xlfn.XLOOKUP($A33,'PY1 Data(H)'!$A$1:$A$233,'PY1 Data(H)'!$A$1:$CZ$233))</f>
        <v>14217343</v>
      </c>
      <c r="R33" s="173" cm="1">
        <f t="array" ref="R33">_xlfn.XLOOKUP(R$1,'PY1 Data(H)'!$A$1:$CZ$1,_xlfn.XLOOKUP($A33,'PY1 Data(H)'!$A$1:$A$233,'PY1 Data(H)'!$A$1:$CZ$233))</f>
        <v>4346886</v>
      </c>
      <c r="S33" s="173" cm="1">
        <f t="array" ref="S33">_xlfn.XLOOKUP(S$1,'PY1 Data(H)'!$A$1:$CZ$1,_xlfn.XLOOKUP($A33,'PY1 Data(H)'!$A$1:$A$233,'PY1 Data(H)'!$A$1:$CZ$233))</f>
        <v>20944395</v>
      </c>
      <c r="T33" s="173" cm="1">
        <f t="array" ref="T33">_xlfn.XLOOKUP(T$1,'PY1 Data(H)'!$A$1:$CZ$1,_xlfn.XLOOKUP($A33,'PY1 Data(H)'!$A$1:$A$233,'PY1 Data(H)'!$A$1:$CZ$233))</f>
        <v>0</v>
      </c>
      <c r="U33" s="173" cm="1">
        <f t="array" ref="U33">_xlfn.XLOOKUP(U$1,'PY1 Data(H)'!$A$1:$CZ$1,_xlfn.XLOOKUP($A33,'PY1 Data(H)'!$A$1:$A$233,'PY1 Data(H)'!$A$1:$CZ$233))</f>
        <v>48374256</v>
      </c>
      <c r="V33" s="173" cm="1">
        <f t="array" ref="V33">_xlfn.XLOOKUP(V$1,'PY1 Data(H)'!$A$1:$CZ$1,_xlfn.XLOOKUP($A33,'PY1 Data(H)'!$A$1:$A$233,'PY1 Data(H)'!$A$1:$CZ$233))</f>
        <v>15430435</v>
      </c>
      <c r="W33" s="173" cm="1">
        <f t="array" ref="W33">_xlfn.XLOOKUP(W$1,'PY1 Data(H)'!$A$1:$CZ$1,_xlfn.XLOOKUP($A33,'PY1 Data(H)'!$A$1:$A$233,'PY1 Data(H)'!$A$1:$CZ$233))</f>
        <v>0</v>
      </c>
      <c r="X33" s="173" cm="1">
        <f t="array" ref="X33">_xlfn.XLOOKUP(X$1,'PY1 Data(H)'!$A$1:$CZ$1,_xlfn.XLOOKUP($A33,'PY1 Data(H)'!$A$1:$A$233,'PY1 Data(H)'!$A$1:$CZ$233))</f>
        <v>6101122</v>
      </c>
      <c r="Y33" s="173" cm="1">
        <f t="array" ref="Y33">_xlfn.XLOOKUP(Y$1,'PY1 Data(H)'!$A$1:$CZ$1,_xlfn.XLOOKUP($A33,'PY1 Data(H)'!$A$1:$A$233,'PY1 Data(H)'!$A$1:$CZ$233))</f>
        <v>2995016</v>
      </c>
      <c r="Z33" s="173" cm="1">
        <f t="array" ref="Z33">_xlfn.XLOOKUP(Z$1,'PY1 Data(H)'!$A$1:$CZ$1,_xlfn.XLOOKUP($A33,'PY1 Data(H)'!$A$1:$A$233,'PY1 Data(H)'!$A$1:$CZ$233))</f>
        <v>19010058</v>
      </c>
      <c r="AA33" s="173" cm="1">
        <f t="array" ref="AA33">_xlfn.XLOOKUP(AA$1,'PY1 Data(H)'!$A$1:$CZ$1,_xlfn.XLOOKUP($A33,'PY1 Data(H)'!$A$1:$A$233,'PY1 Data(H)'!$A$1:$CZ$233))</f>
        <v>0</v>
      </c>
      <c r="AB33" s="173" cm="1">
        <f t="array" ref="AB33">_xlfn.XLOOKUP(AB$1,'PY1 Data(H)'!$A$1:$CZ$1,_xlfn.XLOOKUP($A33,'PY1 Data(H)'!$A$1:$A$233,'PY1 Data(H)'!$A$1:$CZ$233))</f>
        <v>20441358</v>
      </c>
      <c r="AC33" s="173" cm="1">
        <f t="array" ref="AC33">_xlfn.XLOOKUP(AC$1,'PY1 Data(H)'!$A$1:$CZ$1,_xlfn.XLOOKUP($A33,'PY1 Data(H)'!$A$1:$A$233,'PY1 Data(H)'!$A$1:$CZ$233))</f>
        <v>86727726</v>
      </c>
      <c r="AD33" s="173" cm="1">
        <f t="array" ref="AD33">_xlfn.XLOOKUP(AD$1,'PY1 Data(H)'!$A$1:$CZ$1,_xlfn.XLOOKUP($A33,'PY1 Data(H)'!$A$1:$A$233,'PY1 Data(H)'!$A$1:$CZ$233))</f>
        <v>23797420</v>
      </c>
      <c r="AE33" s="173" cm="1">
        <f t="array" ref="AE33">_xlfn.XLOOKUP(AE$1,'PY1 Data(H)'!$A$1:$CZ$1,_xlfn.XLOOKUP($A33,'PY1 Data(H)'!$A$1:$A$233,'PY1 Data(H)'!$A$1:$CZ$233))</f>
        <v>60718243</v>
      </c>
      <c r="AF33" s="173" cm="1">
        <f t="array" ref="AF33">_xlfn.XLOOKUP(AF$1,'PY1 Data(H)'!$A$1:$CZ$1,_xlfn.XLOOKUP($A33,'PY1 Data(H)'!$A$1:$A$233,'PY1 Data(H)'!$A$1:$CZ$233))</f>
        <v>36111932</v>
      </c>
      <c r="AG33" s="173" cm="1">
        <f t="array" ref="AG33">_xlfn.XLOOKUP(AG$1,'PY1 Data(H)'!$A$1:$CZ$1,_xlfn.XLOOKUP($A33,'PY1 Data(H)'!$A$1:$A$233,'PY1 Data(H)'!$A$1:$CZ$233))</f>
        <v>11257504</v>
      </c>
      <c r="AH33" s="173" cm="1">
        <f t="array" ref="AH33">_xlfn.XLOOKUP(AH$1,'PY1 Data(H)'!$A$1:$CZ$1,_xlfn.XLOOKUP($A33,'PY1 Data(H)'!$A$1:$A$233,'PY1 Data(H)'!$A$1:$CZ$233))</f>
        <v>38802793</v>
      </c>
      <c r="AI33" s="173" cm="1">
        <f t="array" ref="AI33">_xlfn.XLOOKUP(AI$1,'PY1 Data(H)'!$A$1:$CZ$1,_xlfn.XLOOKUP($A33,'PY1 Data(H)'!$A$1:$A$233,'PY1 Data(H)'!$A$1:$CZ$233))</f>
        <v>4561031</v>
      </c>
      <c r="AJ33" s="173" cm="1">
        <f t="array" ref="AJ33">_xlfn.XLOOKUP(AJ$1,'PY1 Data(H)'!$A$1:$CZ$1,_xlfn.XLOOKUP($A33,'PY1 Data(H)'!$A$1:$A$233,'PY1 Data(H)'!$A$1:$CZ$233))</f>
        <v>10508638</v>
      </c>
      <c r="AK33" s="173" cm="1">
        <f t="array" ref="AK33">_xlfn.XLOOKUP(AK$1,'PY1 Data(H)'!$A$1:$CZ$1,_xlfn.XLOOKUP($A33,'PY1 Data(H)'!$A$1:$A$233,'PY1 Data(H)'!$A$1:$CZ$233))</f>
        <v>62862585</v>
      </c>
      <c r="AL33" s="173" cm="1">
        <f t="array" ref="AL33">_xlfn.XLOOKUP(AL$1,'PY1 Data(H)'!$A$1:$CZ$1,_xlfn.XLOOKUP($A33,'PY1 Data(H)'!$A$1:$A$233,'PY1 Data(H)'!$A$1:$CZ$233))</f>
        <v>9560866</v>
      </c>
      <c r="AM33" s="173" cm="1">
        <f t="array" ref="AM33">_xlfn.XLOOKUP(AM$1,'PY1 Data(H)'!$A$1:$CZ$1,_xlfn.XLOOKUP($A33,'PY1 Data(H)'!$A$1:$A$233,'PY1 Data(H)'!$A$1:$CZ$233))</f>
        <v>42394617</v>
      </c>
      <c r="AN33" s="173" cm="1">
        <f t="array" ref="AN33">_xlfn.XLOOKUP(AN$1,'PY1 Data(H)'!$A$1:$CZ$1,_xlfn.XLOOKUP($A33,'PY1 Data(H)'!$A$1:$A$233,'PY1 Data(H)'!$A$1:$CZ$233))</f>
        <v>2238553</v>
      </c>
      <c r="AO33" s="173" cm="1">
        <f t="array" ref="AO33">_xlfn.XLOOKUP(AO$1,'PY1 Data(H)'!$A$1:$CZ$1,_xlfn.XLOOKUP($A33,'PY1 Data(H)'!$A$1:$A$233,'PY1 Data(H)'!$A$1:$CZ$233))</f>
        <v>46641</v>
      </c>
      <c r="AP33" s="173" cm="1">
        <f t="array" ref="AP33">_xlfn.XLOOKUP(AP$1,'PY1 Data(H)'!$A$1:$CZ$1,_xlfn.XLOOKUP($A33,'PY1 Data(H)'!$A$1:$A$233,'PY1 Data(H)'!$A$1:$CZ$233))</f>
        <v>9067676</v>
      </c>
      <c r="AQ33" s="173" cm="1">
        <f t="array" ref="AQ33">_xlfn.XLOOKUP(AQ$1,'PY1 Data(H)'!$A$1:$CZ$1,_xlfn.XLOOKUP($A33,'PY1 Data(H)'!$A$1:$A$233,'PY1 Data(H)'!$A$1:$CZ$233))</f>
        <v>6458951</v>
      </c>
      <c r="AR33" s="173" cm="1">
        <f t="array" ref="AR33">_xlfn.XLOOKUP(AR$1,'PY1 Data(H)'!$A$1:$CZ$1,_xlfn.XLOOKUP($A33,'PY1 Data(H)'!$A$1:$A$233,'PY1 Data(H)'!$A$1:$CZ$233))</f>
        <v>67972383</v>
      </c>
      <c r="AS33" s="173" cm="1">
        <f t="array" ref="AS33">_xlfn.XLOOKUP(AS$1,'PY1 Data(H)'!$A$1:$CZ$1,_xlfn.XLOOKUP($A33,'PY1 Data(H)'!$A$1:$A$233,'PY1 Data(H)'!$A$1:$CZ$233))</f>
        <v>3034655</v>
      </c>
      <c r="AT33" s="173" cm="1">
        <f t="array" ref="AT33">_xlfn.XLOOKUP(AT$1,'PY1 Data(H)'!$A$1:$CZ$1,_xlfn.XLOOKUP($A33,'PY1 Data(H)'!$A$1:$A$233,'PY1 Data(H)'!$A$1:$CZ$233))</f>
        <v>-2290477</v>
      </c>
      <c r="AU33" s="173" cm="1">
        <f t="array" ref="AU33">_xlfn.XLOOKUP(AU$1,'PY1 Data(H)'!$A$1:$CZ$1,_xlfn.XLOOKUP($A33,'PY1 Data(H)'!$A$1:$A$233,'PY1 Data(H)'!$A$1:$CZ$233))</f>
        <v>16074198</v>
      </c>
      <c r="AV33" s="173" cm="1">
        <f t="array" ref="AV33">_xlfn.XLOOKUP(AV$1,'PY1 Data(H)'!$A$1:$CZ$1,_xlfn.XLOOKUP($A33,'PY1 Data(H)'!$A$1:$A$233,'PY1 Data(H)'!$A$1:$CZ$233))</f>
        <v>-8543202</v>
      </c>
      <c r="AW33" s="173" cm="1">
        <f t="array" ref="AW33">_xlfn.XLOOKUP(AW$1,'PY1 Data(H)'!$A$1:$CZ$1,_xlfn.XLOOKUP($A33,'PY1 Data(H)'!$A$1:$A$233,'PY1 Data(H)'!$A$1:$CZ$233))</f>
        <v>0</v>
      </c>
      <c r="AX33" s="173" cm="1">
        <f t="array" ref="AX33">_xlfn.XLOOKUP(AX$1,'PY1 Data(H)'!$A$1:$CZ$1,_xlfn.XLOOKUP($A33,'PY1 Data(H)'!$A$1:$A$233,'PY1 Data(H)'!$A$1:$CZ$233))</f>
        <v>12251805</v>
      </c>
      <c r="AY33" s="173" cm="1">
        <f t="array" ref="AY33">_xlfn.XLOOKUP(AY$1,'PY1 Data(H)'!$A$1:$CZ$1,_xlfn.XLOOKUP($A33,'PY1 Data(H)'!$A$1:$A$233,'PY1 Data(H)'!$A$1:$CZ$233))</f>
        <v>-1013731</v>
      </c>
      <c r="AZ33" s="173" cm="1">
        <f t="array" ref="AZ33">_xlfn.XLOOKUP(AZ$1,'PY1 Data(H)'!$A$1:$CZ$1,_xlfn.XLOOKUP($A33,'PY1 Data(H)'!$A$1:$A$233,'PY1 Data(H)'!$A$1:$CZ$233))</f>
        <v>46079208</v>
      </c>
      <c r="BA33" s="173" cm="1">
        <f t="array" ref="BA33">_xlfn.XLOOKUP(BA$1,'PY1 Data(H)'!$A$1:$CZ$1,_xlfn.XLOOKUP($A33,'PY1 Data(H)'!$A$1:$A$233,'PY1 Data(H)'!$A$1:$CZ$233))</f>
        <v>11171267</v>
      </c>
      <c r="BB33" s="173" cm="1">
        <f t="array" ref="BB33">_xlfn.XLOOKUP(BB$1,'PY1 Data(H)'!$A$1:$CZ$1,_xlfn.XLOOKUP($A33,'PY1 Data(H)'!$A$1:$A$233,'PY1 Data(H)'!$A$1:$CZ$233))</f>
        <v>36757758</v>
      </c>
      <c r="BC33" s="173" cm="1">
        <f t="array" ref="BC33">_xlfn.XLOOKUP(BC$1,'PY1 Data(H)'!$A$1:$CZ$1,_xlfn.XLOOKUP($A33,'PY1 Data(H)'!$A$1:$A$233,'PY1 Data(H)'!$A$1:$CZ$233))</f>
        <v>2045211</v>
      </c>
      <c r="BD33" s="173" cm="1">
        <f t="array" ref="BD33">_xlfn.XLOOKUP(BD$1,'PY1 Data(H)'!$A$1:$CZ$1,_xlfn.XLOOKUP($A33,'PY1 Data(H)'!$A$1:$A$233,'PY1 Data(H)'!$A$1:$CZ$233))</f>
        <v>18173079</v>
      </c>
      <c r="BE33" s="173" cm="1">
        <f t="array" ref="BE33">_xlfn.XLOOKUP(BE$1,'PY1 Data(H)'!$A$1:$CZ$1,_xlfn.XLOOKUP($A33,'PY1 Data(H)'!$A$1:$A$233,'PY1 Data(H)'!$A$1:$CZ$233))</f>
        <v>8631988</v>
      </c>
      <c r="BF33" s="173" cm="1">
        <f t="array" ref="BF33">_xlfn.XLOOKUP(BF$1,'PY1 Data(H)'!$A$1:$CZ$1,_xlfn.XLOOKUP($A33,'PY1 Data(H)'!$A$1:$A$233,'PY1 Data(H)'!$A$1:$CZ$233))</f>
        <v>28769971</v>
      </c>
      <c r="BG33" s="173" cm="1">
        <f t="array" ref="BG33">_xlfn.XLOOKUP(BG$1,'PY1 Data(H)'!$A$1:$CZ$1,_xlfn.XLOOKUP($A33,'PY1 Data(H)'!$A$1:$A$233,'PY1 Data(H)'!$A$1:$CZ$233))</f>
        <v>4689075</v>
      </c>
      <c r="BH33" s="173" cm="1">
        <f t="array" ref="BH33">_xlfn.XLOOKUP(BH$1,'PY1 Data(H)'!$A$1:$CZ$1,_xlfn.XLOOKUP($A33,'PY1 Data(H)'!$A$1:$A$233,'PY1 Data(H)'!$A$1:$CZ$233))</f>
        <v>10678332</v>
      </c>
      <c r="BI33" s="173" cm="1">
        <f t="array" ref="BI33">_xlfn.XLOOKUP(BI$1,'PY1 Data(H)'!$A$1:$CZ$1,_xlfn.XLOOKUP($A33,'PY1 Data(H)'!$A$1:$A$233,'PY1 Data(H)'!$A$1:$CZ$233))</f>
        <v>4658891</v>
      </c>
      <c r="BJ33" s="173" cm="1">
        <f t="array" ref="BJ33">_xlfn.XLOOKUP(BJ$1,'PY1 Data(H)'!$A$1:$CZ$1,_xlfn.XLOOKUP($A33,'PY1 Data(H)'!$A$1:$A$233,'PY1 Data(H)'!$A$1:$CZ$233))</f>
        <v>6744701</v>
      </c>
      <c r="BK33" s="173" cm="1">
        <f t="array" ref="BK33">_xlfn.XLOOKUP(BK$1,'PY1 Data(H)'!$A$1:$CZ$1,_xlfn.XLOOKUP($A33,'PY1 Data(H)'!$A$1:$A$233,'PY1 Data(H)'!$A$1:$CZ$233))</f>
        <v>73616697</v>
      </c>
      <c r="BL33" s="173" cm="1">
        <f t="array" ref="BL33">_xlfn.XLOOKUP(BL$1,'PY1 Data(H)'!$A$1:$CZ$1,_xlfn.XLOOKUP($A33,'PY1 Data(H)'!$A$1:$A$233,'PY1 Data(H)'!$A$1:$CZ$233))</f>
        <v>-514314</v>
      </c>
      <c r="BM33" s="173" cm="1">
        <f t="array" ref="BM33">_xlfn.XLOOKUP(BM$1,'PY1 Data(H)'!$A$1:$CZ$1,_xlfn.XLOOKUP($A33,'PY1 Data(H)'!$A$1:$A$233,'PY1 Data(H)'!$A$1:$CZ$233))</f>
        <v>9011463</v>
      </c>
      <c r="BN33" s="173" cm="1">
        <f t="array" ref="BN33">_xlfn.XLOOKUP(BN$1,'PY1 Data(H)'!$A$1:$CZ$1,_xlfn.XLOOKUP($A33,'PY1 Data(H)'!$A$1:$A$233,'PY1 Data(H)'!$A$1:$CZ$233))</f>
        <v>29389003</v>
      </c>
      <c r="BO33" s="173" cm="1">
        <f t="array" ref="BO33">_xlfn.XLOOKUP(BO$1,'PY1 Data(H)'!$A$1:$CZ$1,_xlfn.XLOOKUP($A33,'PY1 Data(H)'!$A$1:$A$233,'PY1 Data(H)'!$A$1:$CZ$233))</f>
        <v>18683142</v>
      </c>
      <c r="BP33" s="173" cm="1">
        <f t="array" ref="BP33">_xlfn.XLOOKUP(BP$1,'PY1 Data(H)'!$A$1:$CZ$1,_xlfn.XLOOKUP($A33,'PY1 Data(H)'!$A$1:$A$233,'PY1 Data(H)'!$A$1:$CZ$233))</f>
        <v>29592902</v>
      </c>
      <c r="BQ33" s="173" cm="1">
        <f t="array" ref="BQ33">_xlfn.XLOOKUP(BQ$1,'PY1 Data(H)'!$A$1:$CZ$1,_xlfn.XLOOKUP($A33,'PY1 Data(H)'!$A$1:$A$233,'PY1 Data(H)'!$A$1:$CZ$233))</f>
        <v>0</v>
      </c>
      <c r="BR33" s="173" cm="1">
        <f t="array" ref="BR33">_xlfn.XLOOKUP(BR$1,'PY1 Data(H)'!$A$1:$CZ$1,_xlfn.XLOOKUP($A33,'PY1 Data(H)'!$A$1:$A$233,'PY1 Data(H)'!$A$1:$CZ$233))</f>
        <v>38964059</v>
      </c>
      <c r="BS33" s="173" cm="1">
        <f t="array" ref="BS33">_xlfn.XLOOKUP(BS$1,'PY1 Data(H)'!$A$1:$CZ$1,_xlfn.XLOOKUP($A33,'PY1 Data(H)'!$A$1:$A$233,'PY1 Data(H)'!$A$1:$CZ$233))</f>
        <v>21222902</v>
      </c>
      <c r="BT33" s="173" cm="1">
        <f t="array" ref="BT33">_xlfn.XLOOKUP(BT$1,'PY1 Data(H)'!$A$1:$CZ$1,_xlfn.XLOOKUP($A33,'PY1 Data(H)'!$A$1:$A$233,'PY1 Data(H)'!$A$1:$CZ$233))</f>
        <v>1781837</v>
      </c>
      <c r="BU33" s="173" cm="1">
        <f t="array" ref="BU33">_xlfn.XLOOKUP(BU$1,'PY1 Data(H)'!$A$1:$CZ$1,_xlfn.XLOOKUP($A33,'PY1 Data(H)'!$A$1:$A$233,'PY1 Data(H)'!$A$1:$CZ$233))</f>
        <v>10928461</v>
      </c>
      <c r="BV33" s="173" cm="1">
        <f t="array" ref="BV33">_xlfn.XLOOKUP(BV$1,'PY1 Data(H)'!$A$1:$CZ$1,_xlfn.XLOOKUP($A33,'PY1 Data(H)'!$A$1:$A$233,'PY1 Data(H)'!$A$1:$CZ$233))</f>
        <v>24681672</v>
      </c>
      <c r="BW33" s="173" cm="1">
        <f t="array" ref="BW33">_xlfn.XLOOKUP(BW$1,'PY1 Data(H)'!$A$1:$CZ$1,_xlfn.XLOOKUP($A33,'PY1 Data(H)'!$A$1:$A$233,'PY1 Data(H)'!$A$1:$CZ$233))</f>
        <v>5877246</v>
      </c>
      <c r="BX33" s="173" cm="1">
        <f t="array" ref="BX33">_xlfn.XLOOKUP(BX$1,'PY1 Data(H)'!$A$1:$CZ$1,_xlfn.XLOOKUP($A33,'PY1 Data(H)'!$A$1:$A$233,'PY1 Data(H)'!$A$1:$CZ$233))</f>
        <v>7316355</v>
      </c>
      <c r="BY33" s="173" cm="1">
        <f t="array" ref="BY33">_xlfn.XLOOKUP(BY$1,'PY1 Data(H)'!$A$1:$CZ$1,_xlfn.XLOOKUP($A33,'PY1 Data(H)'!$A$1:$A$233,'PY1 Data(H)'!$A$1:$CZ$233))</f>
        <v>29436041</v>
      </c>
      <c r="BZ33" s="173" cm="1">
        <f t="array" ref="BZ33">_xlfn.XLOOKUP(BZ$1,'PY1 Data(H)'!$A$1:$CZ$1,_xlfn.XLOOKUP($A33,'PY1 Data(H)'!$A$1:$A$233,'PY1 Data(H)'!$A$1:$CZ$233))</f>
        <v>5571273</v>
      </c>
      <c r="CA33" s="173" cm="1">
        <f t="array" ref="CA33">_xlfn.XLOOKUP(CA$1,'PY1 Data(H)'!$A$1:$CZ$1,_xlfn.XLOOKUP($A33,'PY1 Data(H)'!$A$1:$A$233,'PY1 Data(H)'!$A$1:$CZ$233))</f>
        <v>8167814</v>
      </c>
      <c r="CB33" s="173" cm="1">
        <f t="array" ref="CB33">_xlfn.XLOOKUP(CB$1,'PY1 Data(H)'!$A$1:$CZ$1,_xlfn.XLOOKUP($A33,'PY1 Data(H)'!$A$1:$A$233,'PY1 Data(H)'!$A$1:$CZ$233))</f>
        <v>5250278</v>
      </c>
      <c r="CC33" s="173" cm="1">
        <f t="array" ref="CC33">_xlfn.XLOOKUP(CC$1,'PY1 Data(H)'!$A$1:$CZ$1,_xlfn.XLOOKUP($A33,'PY1 Data(H)'!$A$1:$A$233,'PY1 Data(H)'!$A$1:$CZ$233))</f>
        <v>9499299</v>
      </c>
      <c r="CD33" s="173" cm="1">
        <f t="array" ref="CD33">_xlfn.XLOOKUP(CD$1,'PY1 Data(H)'!$A$1:$CZ$1,_xlfn.XLOOKUP($A33,'PY1 Data(H)'!$A$1:$A$233,'PY1 Data(H)'!$A$1:$CZ$233))</f>
        <v>25016544</v>
      </c>
      <c r="CE33" s="173" cm="1">
        <f t="array" ref="CE33">_xlfn.XLOOKUP(CE$1,'PY1 Data(H)'!$A$1:$CZ$1,_xlfn.XLOOKUP($A33,'PY1 Data(H)'!$A$1:$A$233,'PY1 Data(H)'!$A$1:$CZ$233))</f>
        <v>26378748</v>
      </c>
      <c r="CF33" s="173" cm="1">
        <f t="array" ref="CF33">_xlfn.XLOOKUP(CF$1,'PY1 Data(H)'!$A$1:$CZ$1,_xlfn.XLOOKUP($A33,'PY1 Data(H)'!$A$1:$A$233,'PY1 Data(H)'!$A$1:$CZ$233))</f>
        <v>37135067</v>
      </c>
      <c r="CG33" s="173" cm="1">
        <f t="array" ref="CG33">_xlfn.XLOOKUP(CG$1,'PY1 Data(H)'!$A$1:$CZ$1,_xlfn.XLOOKUP($A33,'PY1 Data(H)'!$A$1:$A$233,'PY1 Data(H)'!$A$1:$CZ$233))</f>
        <v>23674641</v>
      </c>
      <c r="CH33" s="173" cm="1">
        <f t="array" ref="CH33">_xlfn.XLOOKUP(CH$1,'PY1 Data(H)'!$A$1:$CZ$1,_xlfn.XLOOKUP($A33,'PY1 Data(H)'!$A$1:$A$233,'PY1 Data(H)'!$A$1:$CZ$233))</f>
        <v>4754959</v>
      </c>
      <c r="CI33" s="173" cm="1">
        <f t="array" ref="CI33">_xlfn.XLOOKUP(CI$1,'PY1 Data(H)'!$A$1:$CZ$1,_xlfn.XLOOKUP($A33,'PY1 Data(H)'!$A$1:$A$233,'PY1 Data(H)'!$A$1:$CZ$233))</f>
        <v>9761787</v>
      </c>
      <c r="CJ33" s="173" cm="1">
        <f t="array" ref="CJ33">_xlfn.XLOOKUP(CJ$1,'PY1 Data(H)'!$A$1:$CZ$1,_xlfn.XLOOKUP($A33,'PY1 Data(H)'!$A$1:$A$233,'PY1 Data(H)'!$A$1:$CZ$233))</f>
        <v>3643524</v>
      </c>
      <c r="CK33" s="173" cm="1">
        <f t="array" ref="CK33">_xlfn.XLOOKUP(CK$1,'PY1 Data(H)'!$A$1:$CZ$1,_xlfn.XLOOKUP($A33,'PY1 Data(H)'!$A$1:$A$233,'PY1 Data(H)'!$A$1:$CZ$233))</f>
        <v>11018502</v>
      </c>
      <c r="CL33" s="173" cm="1">
        <f t="array" ref="CL33">_xlfn.XLOOKUP(CL$1,'PY1 Data(H)'!$A$1:$CZ$1,_xlfn.XLOOKUP($A33,'PY1 Data(H)'!$A$1:$A$233,'PY1 Data(H)'!$A$1:$CZ$233))</f>
        <v>1871846</v>
      </c>
      <c r="CM33" s="173" cm="1">
        <f t="array" ref="CM33">_xlfn.XLOOKUP(CM$1,'PY1 Data(H)'!$A$1:$CZ$1,_xlfn.XLOOKUP($A33,'PY1 Data(H)'!$A$1:$A$233,'PY1 Data(H)'!$A$1:$CZ$233))</f>
        <v>13898128</v>
      </c>
      <c r="CN33" s="173" cm="1">
        <f t="array" ref="CN33">_xlfn.XLOOKUP(CN$1,'PY1 Data(H)'!$A$1:$CZ$1,_xlfn.XLOOKUP($A33,'PY1 Data(H)'!$A$1:$A$233,'PY1 Data(H)'!$A$1:$CZ$233))</f>
        <v>1675388</v>
      </c>
      <c r="CO33" s="173" cm="1">
        <f t="array" ref="CO33">_xlfn.XLOOKUP(CO$1,'PY1 Data(H)'!$A$1:$CZ$1,_xlfn.XLOOKUP($A33,'PY1 Data(H)'!$A$1:$A$233,'PY1 Data(H)'!$A$1:$CZ$233))</f>
        <v>55937922</v>
      </c>
      <c r="CP33" s="173" cm="1">
        <f t="array" ref="CP33">_xlfn.XLOOKUP(CP$1,'PY1 Data(H)'!$A$1:$CZ$1,_xlfn.XLOOKUP($A33,'PY1 Data(H)'!$A$1:$A$233,'PY1 Data(H)'!$A$1:$CZ$233))</f>
        <v>8234595</v>
      </c>
      <c r="CQ33" s="173" cm="1">
        <f t="array" ref="CQ33">_xlfn.XLOOKUP(CQ$1,'PY1 Data(H)'!$A$1:$CZ$1,_xlfn.XLOOKUP($A33,'PY1 Data(H)'!$A$1:$A$233,'PY1 Data(H)'!$A$1:$CZ$233))</f>
        <v>57040177</v>
      </c>
      <c r="CR33" s="173" cm="1">
        <f t="array" ref="CR33">_xlfn.XLOOKUP(CR$1,'PY1 Data(H)'!$A$1:$CZ$1,_xlfn.XLOOKUP($A33,'PY1 Data(H)'!$A$1:$A$233,'PY1 Data(H)'!$A$1:$CZ$233))</f>
        <v>3183157</v>
      </c>
      <c r="CS33" s="173" cm="1">
        <f t="array" ref="CS33">_xlfn.XLOOKUP(CS$1,'PY1 Data(H)'!$A$1:$CZ$1,_xlfn.XLOOKUP($A33,'PY1 Data(H)'!$A$1:$A$233,'PY1 Data(H)'!$A$1:$CZ$233))</f>
        <v>3322645</v>
      </c>
      <c r="CT33" s="173" cm="1">
        <f t="array" ref="CT33">_xlfn.XLOOKUP(CT$1,'PY1 Data(H)'!$A$1:$CZ$1,_xlfn.XLOOKUP($A33,'PY1 Data(H)'!$A$1:$A$233,'PY1 Data(H)'!$A$1:$CZ$233))</f>
        <v>25764781</v>
      </c>
      <c r="CU33" s="173" cm="1">
        <f t="array" ref="CU33">_xlfn.XLOOKUP(CU$1,'PY1 Data(H)'!$A$1:$CZ$1,_xlfn.XLOOKUP($A33,'PY1 Data(H)'!$A$1:$A$233,'PY1 Data(H)'!$A$1:$CZ$233))</f>
        <v>20458978</v>
      </c>
      <c r="CV33" s="173" cm="1">
        <f t="array" ref="CV33">_xlfn.XLOOKUP(CV$1,'PY1 Data(H)'!$A$1:$CZ$1,_xlfn.XLOOKUP($A33,'PY1 Data(H)'!$A$1:$A$233,'PY1 Data(H)'!$A$1:$CZ$233))</f>
        <v>2560687</v>
      </c>
      <c r="CW33" s="173" cm="1">
        <f t="array" ref="CW33">_xlfn.XLOOKUP(CW$1,'PY1 Data(H)'!$A$1:$CZ$1,_xlfn.XLOOKUP($A33,'PY1 Data(H)'!$A$1:$A$233,'PY1 Data(H)'!$A$1:$CZ$233))</f>
        <v>6650226</v>
      </c>
      <c r="CX33" s="173" cm="1">
        <f t="array" ref="CX33">_xlfn.XLOOKUP(CX$1,'PY1 Data(H)'!$A$1:$CZ$1,_xlfn.XLOOKUP($A33,'PY1 Data(H)'!$A$1:$A$233,'PY1 Data(H)'!$A$1:$CZ$233))</f>
        <v>10173330</v>
      </c>
      <c r="CY33" s="173" cm="1">
        <f t="array" ref="CY33">_xlfn.XLOOKUP(CY$1,'PY1 Data(H)'!$A$1:$CZ$1,_xlfn.XLOOKUP($A33,'PY1 Data(H)'!$A$1:$A$233,'PY1 Data(H)'!$A$1:$CZ$233))</f>
        <v>6316356</v>
      </c>
    </row>
    <row r="34" spans="1:103" x14ac:dyDescent="0.3">
      <c r="A34">
        <v>376</v>
      </c>
      <c r="D34" s="173" cm="1">
        <f t="array" ref="D34">_xlfn.XLOOKUP(D$1,'PY1 Data(H)'!$A$1:$CZ$1,_xlfn.XLOOKUP($A34,'PY1 Data(H)'!$A$1:$A$233,'PY1 Data(H)'!$A$1:$CZ$233))</f>
        <v>-425966</v>
      </c>
      <c r="E34" s="173" cm="1">
        <f t="array" ref="E34">_xlfn.XLOOKUP(E$1,'PY1 Data(H)'!$A$1:$CZ$1,_xlfn.XLOOKUP($A34,'PY1 Data(H)'!$A$1:$A$233,'PY1 Data(H)'!$A$1:$CZ$233))</f>
        <v>0</v>
      </c>
      <c r="F34" s="173" cm="1">
        <f t="array" ref="F34">_xlfn.XLOOKUP(F$1,'PY1 Data(H)'!$A$1:$CZ$1,_xlfn.XLOOKUP($A34,'PY1 Data(H)'!$A$1:$A$233,'PY1 Data(H)'!$A$1:$CZ$233))</f>
        <v>0</v>
      </c>
      <c r="G34" s="173" cm="1">
        <f t="array" ref="G34">_xlfn.XLOOKUP(G$1,'PY1 Data(H)'!$A$1:$CZ$1,_xlfn.XLOOKUP($A34,'PY1 Data(H)'!$A$1:$A$233,'PY1 Data(H)'!$A$1:$CZ$233))</f>
        <v>0</v>
      </c>
      <c r="H34" s="173" cm="1">
        <f t="array" ref="H34">_xlfn.XLOOKUP(H$1,'PY1 Data(H)'!$A$1:$CZ$1,_xlfn.XLOOKUP($A34,'PY1 Data(H)'!$A$1:$A$233,'PY1 Data(H)'!$A$1:$CZ$233))</f>
        <v>300000</v>
      </c>
      <c r="I34" s="173" cm="1">
        <f t="array" ref="I34">_xlfn.XLOOKUP(I$1,'PY1 Data(H)'!$A$1:$CZ$1,_xlfn.XLOOKUP($A34,'PY1 Data(H)'!$A$1:$A$233,'PY1 Data(H)'!$A$1:$CZ$233))</f>
        <v>0</v>
      </c>
      <c r="J34" s="173" cm="1">
        <f t="array" ref="J34">_xlfn.XLOOKUP(J$1,'PY1 Data(H)'!$A$1:$CZ$1,_xlfn.XLOOKUP($A34,'PY1 Data(H)'!$A$1:$A$233,'PY1 Data(H)'!$A$1:$CZ$233))</f>
        <v>0</v>
      </c>
      <c r="K34" s="173" cm="1">
        <f t="array" ref="K34">_xlfn.XLOOKUP(K$1,'PY1 Data(H)'!$A$1:$CZ$1,_xlfn.XLOOKUP($A34,'PY1 Data(H)'!$A$1:$A$233,'PY1 Data(H)'!$A$1:$CZ$233))</f>
        <v>0</v>
      </c>
      <c r="L34" s="173" cm="1">
        <f t="array" ref="L34">_xlfn.XLOOKUP(L$1,'PY1 Data(H)'!$A$1:$CZ$1,_xlfn.XLOOKUP($A34,'PY1 Data(H)'!$A$1:$A$233,'PY1 Data(H)'!$A$1:$CZ$233))</f>
        <v>-794384</v>
      </c>
      <c r="M34" s="173" cm="1">
        <f t="array" ref="M34">_xlfn.XLOOKUP(M$1,'PY1 Data(H)'!$A$1:$CZ$1,_xlfn.XLOOKUP($A34,'PY1 Data(H)'!$A$1:$A$233,'PY1 Data(H)'!$A$1:$CZ$233))</f>
        <v>0</v>
      </c>
      <c r="N34" s="173" cm="1">
        <f t="array" ref="N34">_xlfn.XLOOKUP(N$1,'PY1 Data(H)'!$A$1:$CZ$1,_xlfn.XLOOKUP($A34,'PY1 Data(H)'!$A$1:$A$233,'PY1 Data(H)'!$A$1:$CZ$233))</f>
        <v>0</v>
      </c>
      <c r="O34" s="173" cm="1">
        <f t="array" ref="O34">_xlfn.XLOOKUP(O$1,'PY1 Data(H)'!$A$1:$CZ$1,_xlfn.XLOOKUP($A34,'PY1 Data(H)'!$A$1:$A$233,'PY1 Data(H)'!$A$1:$CZ$233))</f>
        <v>0</v>
      </c>
      <c r="P34" s="173" cm="1">
        <f t="array" ref="P34">_xlfn.XLOOKUP(P$1,'PY1 Data(H)'!$A$1:$CZ$1,_xlfn.XLOOKUP($A34,'PY1 Data(H)'!$A$1:$A$233,'PY1 Data(H)'!$A$1:$CZ$233))</f>
        <v>0</v>
      </c>
      <c r="Q34" s="173" cm="1">
        <f t="array" ref="Q34">_xlfn.XLOOKUP(Q$1,'PY1 Data(H)'!$A$1:$CZ$1,_xlfn.XLOOKUP($A34,'PY1 Data(H)'!$A$1:$A$233,'PY1 Data(H)'!$A$1:$CZ$233))</f>
        <v>0</v>
      </c>
      <c r="R34" s="173" cm="1">
        <f t="array" ref="R34">_xlfn.XLOOKUP(R$1,'PY1 Data(H)'!$A$1:$CZ$1,_xlfn.XLOOKUP($A34,'PY1 Data(H)'!$A$1:$A$233,'PY1 Data(H)'!$A$1:$CZ$233))</f>
        <v>0</v>
      </c>
      <c r="S34" s="173" cm="1">
        <f t="array" ref="S34">_xlfn.XLOOKUP(S$1,'PY1 Data(H)'!$A$1:$CZ$1,_xlfn.XLOOKUP($A34,'PY1 Data(H)'!$A$1:$A$233,'PY1 Data(H)'!$A$1:$CZ$233))</f>
        <v>0</v>
      </c>
      <c r="T34" s="173" cm="1">
        <f t="array" ref="T34">_xlfn.XLOOKUP(T$1,'PY1 Data(H)'!$A$1:$CZ$1,_xlfn.XLOOKUP($A34,'PY1 Data(H)'!$A$1:$A$233,'PY1 Data(H)'!$A$1:$CZ$233))</f>
        <v>0</v>
      </c>
      <c r="U34" s="173" cm="1">
        <f t="array" ref="U34">_xlfn.XLOOKUP(U$1,'PY1 Data(H)'!$A$1:$CZ$1,_xlfn.XLOOKUP($A34,'PY1 Data(H)'!$A$1:$A$233,'PY1 Data(H)'!$A$1:$CZ$233))</f>
        <v>0</v>
      </c>
      <c r="V34" s="173" cm="1">
        <f t="array" ref="V34">_xlfn.XLOOKUP(V$1,'PY1 Data(H)'!$A$1:$CZ$1,_xlfn.XLOOKUP($A34,'PY1 Data(H)'!$A$1:$A$233,'PY1 Data(H)'!$A$1:$CZ$233))</f>
        <v>0</v>
      </c>
      <c r="W34" s="173" cm="1">
        <f t="array" ref="W34">_xlfn.XLOOKUP(W$1,'PY1 Data(H)'!$A$1:$CZ$1,_xlfn.XLOOKUP($A34,'PY1 Data(H)'!$A$1:$A$233,'PY1 Data(H)'!$A$1:$CZ$233))</f>
        <v>0</v>
      </c>
      <c r="X34" s="173" cm="1">
        <f t="array" ref="X34">_xlfn.XLOOKUP(X$1,'PY1 Data(H)'!$A$1:$CZ$1,_xlfn.XLOOKUP($A34,'PY1 Data(H)'!$A$1:$A$233,'PY1 Data(H)'!$A$1:$CZ$233))</f>
        <v>0</v>
      </c>
      <c r="Y34" s="173" cm="1">
        <f t="array" ref="Y34">_xlfn.XLOOKUP(Y$1,'PY1 Data(H)'!$A$1:$CZ$1,_xlfn.XLOOKUP($A34,'PY1 Data(H)'!$A$1:$A$233,'PY1 Data(H)'!$A$1:$CZ$233))</f>
        <v>0</v>
      </c>
      <c r="Z34" s="173" cm="1">
        <f t="array" ref="Z34">_xlfn.XLOOKUP(Z$1,'PY1 Data(H)'!$A$1:$CZ$1,_xlfn.XLOOKUP($A34,'PY1 Data(H)'!$A$1:$A$233,'PY1 Data(H)'!$A$1:$CZ$233))</f>
        <v>0</v>
      </c>
      <c r="AA34" s="173" cm="1">
        <f t="array" ref="AA34">_xlfn.XLOOKUP(AA$1,'PY1 Data(H)'!$A$1:$CZ$1,_xlfn.XLOOKUP($A34,'PY1 Data(H)'!$A$1:$A$233,'PY1 Data(H)'!$A$1:$CZ$233))</f>
        <v>0</v>
      </c>
      <c r="AB34" s="173" cm="1">
        <f t="array" ref="AB34">_xlfn.XLOOKUP(AB$1,'PY1 Data(H)'!$A$1:$CZ$1,_xlfn.XLOOKUP($A34,'PY1 Data(H)'!$A$1:$A$233,'PY1 Data(H)'!$A$1:$CZ$233))</f>
        <v>0</v>
      </c>
      <c r="AC34" s="173" cm="1">
        <f t="array" ref="AC34">_xlfn.XLOOKUP(AC$1,'PY1 Data(H)'!$A$1:$CZ$1,_xlfn.XLOOKUP($A34,'PY1 Data(H)'!$A$1:$A$233,'PY1 Data(H)'!$A$1:$CZ$233))</f>
        <v>-207449</v>
      </c>
      <c r="AD34" s="173" cm="1">
        <f t="array" ref="AD34">_xlfn.XLOOKUP(AD$1,'PY1 Data(H)'!$A$1:$CZ$1,_xlfn.XLOOKUP($A34,'PY1 Data(H)'!$A$1:$A$233,'PY1 Data(H)'!$A$1:$CZ$233))</f>
        <v>-6861370</v>
      </c>
      <c r="AE34" s="173" cm="1">
        <f t="array" ref="AE34">_xlfn.XLOOKUP(AE$1,'PY1 Data(H)'!$A$1:$CZ$1,_xlfn.XLOOKUP($A34,'PY1 Data(H)'!$A$1:$A$233,'PY1 Data(H)'!$A$1:$CZ$233))</f>
        <v>-14857</v>
      </c>
      <c r="AF34" s="173" cm="1">
        <f t="array" ref="AF34">_xlfn.XLOOKUP(AF$1,'PY1 Data(H)'!$A$1:$CZ$1,_xlfn.XLOOKUP($A34,'PY1 Data(H)'!$A$1:$A$233,'PY1 Data(H)'!$A$1:$CZ$233))</f>
        <v>0</v>
      </c>
      <c r="AG34" s="173" cm="1">
        <f t="array" ref="AG34">_xlfn.XLOOKUP(AG$1,'PY1 Data(H)'!$A$1:$CZ$1,_xlfn.XLOOKUP($A34,'PY1 Data(H)'!$A$1:$A$233,'PY1 Data(H)'!$A$1:$CZ$233))</f>
        <v>0</v>
      </c>
      <c r="AH34" s="173" cm="1">
        <f t="array" ref="AH34">_xlfn.XLOOKUP(AH$1,'PY1 Data(H)'!$A$1:$CZ$1,_xlfn.XLOOKUP($A34,'PY1 Data(H)'!$A$1:$A$233,'PY1 Data(H)'!$A$1:$CZ$233))</f>
        <v>-5983848</v>
      </c>
      <c r="AI34" s="173" cm="1">
        <f t="array" ref="AI34">_xlfn.XLOOKUP(AI$1,'PY1 Data(H)'!$A$1:$CZ$1,_xlfn.XLOOKUP($A34,'PY1 Data(H)'!$A$1:$A$233,'PY1 Data(H)'!$A$1:$CZ$233))</f>
        <v>0</v>
      </c>
      <c r="AJ34" s="173" cm="1">
        <f t="array" ref="AJ34">_xlfn.XLOOKUP(AJ$1,'PY1 Data(H)'!$A$1:$CZ$1,_xlfn.XLOOKUP($A34,'PY1 Data(H)'!$A$1:$A$233,'PY1 Data(H)'!$A$1:$CZ$233))</f>
        <v>-703037</v>
      </c>
      <c r="AK34" s="173" cm="1">
        <f t="array" ref="AK34">_xlfn.XLOOKUP(AK$1,'PY1 Data(H)'!$A$1:$CZ$1,_xlfn.XLOOKUP($A34,'PY1 Data(H)'!$A$1:$A$233,'PY1 Data(H)'!$A$1:$CZ$233))</f>
        <v>-23146113</v>
      </c>
      <c r="AL34" s="173" cm="1">
        <f t="array" ref="AL34">_xlfn.XLOOKUP(AL$1,'PY1 Data(H)'!$A$1:$CZ$1,_xlfn.XLOOKUP($A34,'PY1 Data(H)'!$A$1:$A$233,'PY1 Data(H)'!$A$1:$CZ$233))</f>
        <v>0</v>
      </c>
      <c r="AM34" s="173" cm="1">
        <f t="array" ref="AM34">_xlfn.XLOOKUP(AM$1,'PY1 Data(H)'!$A$1:$CZ$1,_xlfn.XLOOKUP($A34,'PY1 Data(H)'!$A$1:$A$233,'PY1 Data(H)'!$A$1:$CZ$233))</f>
        <v>0</v>
      </c>
      <c r="AN34" s="173" cm="1">
        <f t="array" ref="AN34">_xlfn.XLOOKUP(AN$1,'PY1 Data(H)'!$A$1:$CZ$1,_xlfn.XLOOKUP($A34,'PY1 Data(H)'!$A$1:$A$233,'PY1 Data(H)'!$A$1:$CZ$233))</f>
        <v>0</v>
      </c>
      <c r="AO34" s="173" cm="1">
        <f t="array" ref="AO34">_xlfn.XLOOKUP(AO$1,'PY1 Data(H)'!$A$1:$CZ$1,_xlfn.XLOOKUP($A34,'PY1 Data(H)'!$A$1:$A$233,'PY1 Data(H)'!$A$1:$CZ$233))</f>
        <v>0</v>
      </c>
      <c r="AP34" s="173" cm="1">
        <f t="array" ref="AP34">_xlfn.XLOOKUP(AP$1,'PY1 Data(H)'!$A$1:$CZ$1,_xlfn.XLOOKUP($A34,'PY1 Data(H)'!$A$1:$A$233,'PY1 Data(H)'!$A$1:$CZ$233))</f>
        <v>809409</v>
      </c>
      <c r="AQ34" s="173" cm="1">
        <f t="array" ref="AQ34">_xlfn.XLOOKUP(AQ$1,'PY1 Data(H)'!$A$1:$CZ$1,_xlfn.XLOOKUP($A34,'PY1 Data(H)'!$A$1:$A$233,'PY1 Data(H)'!$A$1:$CZ$233))</f>
        <v>455547</v>
      </c>
      <c r="AR34" s="173" cm="1">
        <f t="array" ref="AR34">_xlfn.XLOOKUP(AR$1,'PY1 Data(H)'!$A$1:$CZ$1,_xlfn.XLOOKUP($A34,'PY1 Data(H)'!$A$1:$A$233,'PY1 Data(H)'!$A$1:$CZ$233))</f>
        <v>0</v>
      </c>
      <c r="AS34" s="173" cm="1">
        <f t="array" ref="AS34">_xlfn.XLOOKUP(AS$1,'PY1 Data(H)'!$A$1:$CZ$1,_xlfn.XLOOKUP($A34,'PY1 Data(H)'!$A$1:$A$233,'PY1 Data(H)'!$A$1:$CZ$233))</f>
        <v>0</v>
      </c>
      <c r="AT34" s="173" cm="1">
        <f t="array" ref="AT34">_xlfn.XLOOKUP(AT$1,'PY1 Data(H)'!$A$1:$CZ$1,_xlfn.XLOOKUP($A34,'PY1 Data(H)'!$A$1:$A$233,'PY1 Data(H)'!$A$1:$CZ$233))</f>
        <v>0</v>
      </c>
      <c r="AU34" s="173" cm="1">
        <f t="array" ref="AU34">_xlfn.XLOOKUP(AU$1,'PY1 Data(H)'!$A$1:$CZ$1,_xlfn.XLOOKUP($A34,'PY1 Data(H)'!$A$1:$A$233,'PY1 Data(H)'!$A$1:$CZ$233))</f>
        <v>0</v>
      </c>
      <c r="AV34" s="173" cm="1">
        <f t="array" ref="AV34">_xlfn.XLOOKUP(AV$1,'PY1 Data(H)'!$A$1:$CZ$1,_xlfn.XLOOKUP($A34,'PY1 Data(H)'!$A$1:$A$233,'PY1 Data(H)'!$A$1:$CZ$233))</f>
        <v>-891325</v>
      </c>
      <c r="AW34" s="173" cm="1">
        <f t="array" ref="AW34">_xlfn.XLOOKUP(AW$1,'PY1 Data(H)'!$A$1:$CZ$1,_xlfn.XLOOKUP($A34,'PY1 Data(H)'!$A$1:$A$233,'PY1 Data(H)'!$A$1:$CZ$233))</f>
        <v>0</v>
      </c>
      <c r="AX34" s="173" cm="1">
        <f t="array" ref="AX34">_xlfn.XLOOKUP(AX$1,'PY1 Data(H)'!$A$1:$CZ$1,_xlfn.XLOOKUP($A34,'PY1 Data(H)'!$A$1:$A$233,'PY1 Data(H)'!$A$1:$CZ$233))</f>
        <v>0</v>
      </c>
      <c r="AY34" s="173" cm="1">
        <f t="array" ref="AY34">_xlfn.XLOOKUP(AY$1,'PY1 Data(H)'!$A$1:$CZ$1,_xlfn.XLOOKUP($A34,'PY1 Data(H)'!$A$1:$A$233,'PY1 Data(H)'!$A$1:$CZ$233))</f>
        <v>-653089</v>
      </c>
      <c r="AZ34" s="173" cm="1">
        <f t="array" ref="AZ34">_xlfn.XLOOKUP(AZ$1,'PY1 Data(H)'!$A$1:$CZ$1,_xlfn.XLOOKUP($A34,'PY1 Data(H)'!$A$1:$A$233,'PY1 Data(H)'!$A$1:$CZ$233))</f>
        <v>0</v>
      </c>
      <c r="BA34" s="173" cm="1">
        <f t="array" ref="BA34">_xlfn.XLOOKUP(BA$1,'PY1 Data(H)'!$A$1:$CZ$1,_xlfn.XLOOKUP($A34,'PY1 Data(H)'!$A$1:$A$233,'PY1 Data(H)'!$A$1:$CZ$233))</f>
        <v>0</v>
      </c>
      <c r="BB34" s="173" cm="1">
        <f t="array" ref="BB34">_xlfn.XLOOKUP(BB$1,'PY1 Data(H)'!$A$1:$CZ$1,_xlfn.XLOOKUP($A34,'PY1 Data(H)'!$A$1:$A$233,'PY1 Data(H)'!$A$1:$CZ$233))</f>
        <v>-822723</v>
      </c>
      <c r="BC34" s="173" cm="1">
        <f t="array" ref="BC34">_xlfn.XLOOKUP(BC$1,'PY1 Data(H)'!$A$1:$CZ$1,_xlfn.XLOOKUP($A34,'PY1 Data(H)'!$A$1:$A$233,'PY1 Data(H)'!$A$1:$CZ$233))</f>
        <v>0</v>
      </c>
      <c r="BD34" s="173" cm="1">
        <f t="array" ref="BD34">_xlfn.XLOOKUP(BD$1,'PY1 Data(H)'!$A$1:$CZ$1,_xlfn.XLOOKUP($A34,'PY1 Data(H)'!$A$1:$A$233,'PY1 Data(H)'!$A$1:$CZ$233))</f>
        <v>0</v>
      </c>
      <c r="BE34" s="173" cm="1">
        <f t="array" ref="BE34">_xlfn.XLOOKUP(BE$1,'PY1 Data(H)'!$A$1:$CZ$1,_xlfn.XLOOKUP($A34,'PY1 Data(H)'!$A$1:$A$233,'PY1 Data(H)'!$A$1:$CZ$233))</f>
        <v>0</v>
      </c>
      <c r="BF34" s="173" cm="1">
        <f t="array" ref="BF34">_xlfn.XLOOKUP(BF$1,'PY1 Data(H)'!$A$1:$CZ$1,_xlfn.XLOOKUP($A34,'PY1 Data(H)'!$A$1:$A$233,'PY1 Data(H)'!$A$1:$CZ$233))</f>
        <v>0</v>
      </c>
      <c r="BG34" s="173" cm="1">
        <f t="array" ref="BG34">_xlfn.XLOOKUP(BG$1,'PY1 Data(H)'!$A$1:$CZ$1,_xlfn.XLOOKUP($A34,'PY1 Data(H)'!$A$1:$A$233,'PY1 Data(H)'!$A$1:$CZ$233))</f>
        <v>0</v>
      </c>
      <c r="BH34" s="173" cm="1">
        <f t="array" ref="BH34">_xlfn.XLOOKUP(BH$1,'PY1 Data(H)'!$A$1:$CZ$1,_xlfn.XLOOKUP($A34,'PY1 Data(H)'!$A$1:$A$233,'PY1 Data(H)'!$A$1:$CZ$233))</f>
        <v>0</v>
      </c>
      <c r="BI34" s="173" cm="1">
        <f t="array" ref="BI34">_xlfn.XLOOKUP(BI$1,'PY1 Data(H)'!$A$1:$CZ$1,_xlfn.XLOOKUP($A34,'PY1 Data(H)'!$A$1:$A$233,'PY1 Data(H)'!$A$1:$CZ$233))</f>
        <v>0</v>
      </c>
      <c r="BJ34" s="173" cm="1">
        <f t="array" ref="BJ34">_xlfn.XLOOKUP(BJ$1,'PY1 Data(H)'!$A$1:$CZ$1,_xlfn.XLOOKUP($A34,'PY1 Data(H)'!$A$1:$A$233,'PY1 Data(H)'!$A$1:$CZ$233))</f>
        <v>-1</v>
      </c>
      <c r="BK34" s="173" cm="1">
        <f t="array" ref="BK34">_xlfn.XLOOKUP(BK$1,'PY1 Data(H)'!$A$1:$CZ$1,_xlfn.XLOOKUP($A34,'PY1 Data(H)'!$A$1:$A$233,'PY1 Data(H)'!$A$1:$CZ$233))</f>
        <v>80912236</v>
      </c>
      <c r="BL34" s="173" cm="1">
        <f t="array" ref="BL34">_xlfn.XLOOKUP(BL$1,'PY1 Data(H)'!$A$1:$CZ$1,_xlfn.XLOOKUP($A34,'PY1 Data(H)'!$A$1:$A$233,'PY1 Data(H)'!$A$1:$CZ$233))</f>
        <v>0</v>
      </c>
      <c r="BM34" s="173" cm="1">
        <f t="array" ref="BM34">_xlfn.XLOOKUP(BM$1,'PY1 Data(H)'!$A$1:$CZ$1,_xlfn.XLOOKUP($A34,'PY1 Data(H)'!$A$1:$A$233,'PY1 Data(H)'!$A$1:$CZ$233))</f>
        <v>0</v>
      </c>
      <c r="BN34" s="173" cm="1">
        <f t="array" ref="BN34">_xlfn.XLOOKUP(BN$1,'PY1 Data(H)'!$A$1:$CZ$1,_xlfn.XLOOKUP($A34,'PY1 Data(H)'!$A$1:$A$233,'PY1 Data(H)'!$A$1:$CZ$233))</f>
        <v>0</v>
      </c>
      <c r="BO34" s="173" cm="1">
        <f t="array" ref="BO34">_xlfn.XLOOKUP(BO$1,'PY1 Data(H)'!$A$1:$CZ$1,_xlfn.XLOOKUP($A34,'PY1 Data(H)'!$A$1:$A$233,'PY1 Data(H)'!$A$1:$CZ$233))</f>
        <v>1835079</v>
      </c>
      <c r="BP34" s="173" cm="1">
        <f t="array" ref="BP34">_xlfn.XLOOKUP(BP$1,'PY1 Data(H)'!$A$1:$CZ$1,_xlfn.XLOOKUP($A34,'PY1 Data(H)'!$A$1:$A$233,'PY1 Data(H)'!$A$1:$CZ$233))</f>
        <v>0</v>
      </c>
      <c r="BQ34" s="173" cm="1">
        <f t="array" ref="BQ34">_xlfn.XLOOKUP(BQ$1,'PY1 Data(H)'!$A$1:$CZ$1,_xlfn.XLOOKUP($A34,'PY1 Data(H)'!$A$1:$A$233,'PY1 Data(H)'!$A$1:$CZ$233))</f>
        <v>0</v>
      </c>
      <c r="BR34" s="173" cm="1">
        <f t="array" ref="BR34">_xlfn.XLOOKUP(BR$1,'PY1 Data(H)'!$A$1:$CZ$1,_xlfn.XLOOKUP($A34,'PY1 Data(H)'!$A$1:$A$233,'PY1 Data(H)'!$A$1:$CZ$233))</f>
        <v>0</v>
      </c>
      <c r="BS34" s="173" cm="1">
        <f t="array" ref="BS34">_xlfn.XLOOKUP(BS$1,'PY1 Data(H)'!$A$1:$CZ$1,_xlfn.XLOOKUP($A34,'PY1 Data(H)'!$A$1:$A$233,'PY1 Data(H)'!$A$1:$CZ$233))</f>
        <v>-1051825</v>
      </c>
      <c r="BT34" s="173" cm="1">
        <f t="array" ref="BT34">_xlfn.XLOOKUP(BT$1,'PY1 Data(H)'!$A$1:$CZ$1,_xlfn.XLOOKUP($A34,'PY1 Data(H)'!$A$1:$A$233,'PY1 Data(H)'!$A$1:$CZ$233))</f>
        <v>0</v>
      </c>
      <c r="BU34" s="173" cm="1">
        <f t="array" ref="BU34">_xlfn.XLOOKUP(BU$1,'PY1 Data(H)'!$A$1:$CZ$1,_xlfn.XLOOKUP($A34,'PY1 Data(H)'!$A$1:$A$233,'PY1 Data(H)'!$A$1:$CZ$233))</f>
        <v>0</v>
      </c>
      <c r="BV34" s="173" cm="1">
        <f t="array" ref="BV34">_xlfn.XLOOKUP(BV$1,'PY1 Data(H)'!$A$1:$CZ$1,_xlfn.XLOOKUP($A34,'PY1 Data(H)'!$A$1:$A$233,'PY1 Data(H)'!$A$1:$CZ$233))</f>
        <v>86958</v>
      </c>
      <c r="BW34" s="173" cm="1">
        <f t="array" ref="BW34">_xlfn.XLOOKUP(BW$1,'PY1 Data(H)'!$A$1:$CZ$1,_xlfn.XLOOKUP($A34,'PY1 Data(H)'!$A$1:$A$233,'PY1 Data(H)'!$A$1:$CZ$233))</f>
        <v>311191</v>
      </c>
      <c r="BX34" s="173" cm="1">
        <f t="array" ref="BX34">_xlfn.XLOOKUP(BX$1,'PY1 Data(H)'!$A$1:$CZ$1,_xlfn.XLOOKUP($A34,'PY1 Data(H)'!$A$1:$A$233,'PY1 Data(H)'!$A$1:$CZ$233))</f>
        <v>910589</v>
      </c>
      <c r="BY34" s="173" cm="1">
        <f t="array" ref="BY34">_xlfn.XLOOKUP(BY$1,'PY1 Data(H)'!$A$1:$CZ$1,_xlfn.XLOOKUP($A34,'PY1 Data(H)'!$A$1:$A$233,'PY1 Data(H)'!$A$1:$CZ$233))</f>
        <v>0</v>
      </c>
      <c r="BZ34" s="173" cm="1">
        <f t="array" ref="BZ34">_xlfn.XLOOKUP(BZ$1,'PY1 Data(H)'!$A$1:$CZ$1,_xlfn.XLOOKUP($A34,'PY1 Data(H)'!$A$1:$A$233,'PY1 Data(H)'!$A$1:$CZ$233))</f>
        <v>0</v>
      </c>
      <c r="CA34" s="173" cm="1">
        <f t="array" ref="CA34">_xlfn.XLOOKUP(CA$1,'PY1 Data(H)'!$A$1:$CZ$1,_xlfn.XLOOKUP($A34,'PY1 Data(H)'!$A$1:$A$233,'PY1 Data(H)'!$A$1:$CZ$233))</f>
        <v>0</v>
      </c>
      <c r="CB34" s="173" cm="1">
        <f t="array" ref="CB34">_xlfn.XLOOKUP(CB$1,'PY1 Data(H)'!$A$1:$CZ$1,_xlfn.XLOOKUP($A34,'PY1 Data(H)'!$A$1:$A$233,'PY1 Data(H)'!$A$1:$CZ$233))</f>
        <v>0</v>
      </c>
      <c r="CC34" s="173" cm="1">
        <f t="array" ref="CC34">_xlfn.XLOOKUP(CC$1,'PY1 Data(H)'!$A$1:$CZ$1,_xlfn.XLOOKUP($A34,'PY1 Data(H)'!$A$1:$A$233,'PY1 Data(H)'!$A$1:$CZ$233))</f>
        <v>0</v>
      </c>
      <c r="CD34" s="173" cm="1">
        <f t="array" ref="CD34">_xlfn.XLOOKUP(CD$1,'PY1 Data(H)'!$A$1:$CZ$1,_xlfn.XLOOKUP($A34,'PY1 Data(H)'!$A$1:$A$233,'PY1 Data(H)'!$A$1:$CZ$233))</f>
        <v>2905637</v>
      </c>
      <c r="CE34" s="173" cm="1">
        <f t="array" ref="CE34">_xlfn.XLOOKUP(CE$1,'PY1 Data(H)'!$A$1:$CZ$1,_xlfn.XLOOKUP($A34,'PY1 Data(H)'!$A$1:$A$233,'PY1 Data(H)'!$A$1:$CZ$233))</f>
        <v>0</v>
      </c>
      <c r="CF34" s="173" cm="1">
        <f t="array" ref="CF34">_xlfn.XLOOKUP(CF$1,'PY1 Data(H)'!$A$1:$CZ$1,_xlfn.XLOOKUP($A34,'PY1 Data(H)'!$A$1:$A$233,'PY1 Data(H)'!$A$1:$CZ$233))</f>
        <v>0</v>
      </c>
      <c r="CG34" s="173" cm="1">
        <f t="array" ref="CG34">_xlfn.XLOOKUP(CG$1,'PY1 Data(H)'!$A$1:$CZ$1,_xlfn.XLOOKUP($A34,'PY1 Data(H)'!$A$1:$A$233,'PY1 Data(H)'!$A$1:$CZ$233))</f>
        <v>0</v>
      </c>
      <c r="CH34" s="173" cm="1">
        <f t="array" ref="CH34">_xlfn.XLOOKUP(CH$1,'PY1 Data(H)'!$A$1:$CZ$1,_xlfn.XLOOKUP($A34,'PY1 Data(H)'!$A$1:$A$233,'PY1 Data(H)'!$A$1:$CZ$233))</f>
        <v>-21991845</v>
      </c>
      <c r="CI34" s="173" cm="1">
        <f t="array" ref="CI34">_xlfn.XLOOKUP(CI$1,'PY1 Data(H)'!$A$1:$CZ$1,_xlfn.XLOOKUP($A34,'PY1 Data(H)'!$A$1:$A$233,'PY1 Data(H)'!$A$1:$CZ$233))</f>
        <v>0</v>
      </c>
      <c r="CJ34" s="173" cm="1">
        <f t="array" ref="CJ34">_xlfn.XLOOKUP(CJ$1,'PY1 Data(H)'!$A$1:$CZ$1,_xlfn.XLOOKUP($A34,'PY1 Data(H)'!$A$1:$A$233,'PY1 Data(H)'!$A$1:$CZ$233))</f>
        <v>0</v>
      </c>
      <c r="CK34" s="173" cm="1">
        <f t="array" ref="CK34">_xlfn.XLOOKUP(CK$1,'PY1 Data(H)'!$A$1:$CZ$1,_xlfn.XLOOKUP($A34,'PY1 Data(H)'!$A$1:$A$233,'PY1 Data(H)'!$A$1:$CZ$233))</f>
        <v>0</v>
      </c>
      <c r="CL34" s="173" cm="1">
        <f t="array" ref="CL34">_xlfn.XLOOKUP(CL$1,'PY1 Data(H)'!$A$1:$CZ$1,_xlfn.XLOOKUP($A34,'PY1 Data(H)'!$A$1:$A$233,'PY1 Data(H)'!$A$1:$CZ$233))</f>
        <v>0</v>
      </c>
      <c r="CM34" s="173" cm="1">
        <f t="array" ref="CM34">_xlfn.XLOOKUP(CM$1,'PY1 Data(H)'!$A$1:$CZ$1,_xlfn.XLOOKUP($A34,'PY1 Data(H)'!$A$1:$A$233,'PY1 Data(H)'!$A$1:$CZ$233))</f>
        <v>-64254</v>
      </c>
      <c r="CN34" s="173" cm="1">
        <f t="array" ref="CN34">_xlfn.XLOOKUP(CN$1,'PY1 Data(H)'!$A$1:$CZ$1,_xlfn.XLOOKUP($A34,'PY1 Data(H)'!$A$1:$A$233,'PY1 Data(H)'!$A$1:$CZ$233))</f>
        <v>0</v>
      </c>
      <c r="CO34" s="173" cm="1">
        <f t="array" ref="CO34">_xlfn.XLOOKUP(CO$1,'PY1 Data(H)'!$A$1:$CZ$1,_xlfn.XLOOKUP($A34,'PY1 Data(H)'!$A$1:$A$233,'PY1 Data(H)'!$A$1:$CZ$233))</f>
        <v>-3080500</v>
      </c>
      <c r="CP34" s="173" cm="1">
        <f t="array" ref="CP34">_xlfn.XLOOKUP(CP$1,'PY1 Data(H)'!$A$1:$CZ$1,_xlfn.XLOOKUP($A34,'PY1 Data(H)'!$A$1:$A$233,'PY1 Data(H)'!$A$1:$CZ$233))</f>
        <v>985980</v>
      </c>
      <c r="CQ34" s="173" cm="1">
        <f t="array" ref="CQ34">_xlfn.XLOOKUP(CQ$1,'PY1 Data(H)'!$A$1:$CZ$1,_xlfn.XLOOKUP($A34,'PY1 Data(H)'!$A$1:$A$233,'PY1 Data(H)'!$A$1:$CZ$233))</f>
        <v>0</v>
      </c>
      <c r="CR34" s="173" cm="1">
        <f t="array" ref="CR34">_xlfn.XLOOKUP(CR$1,'PY1 Data(H)'!$A$1:$CZ$1,_xlfn.XLOOKUP($A34,'PY1 Data(H)'!$A$1:$A$233,'PY1 Data(H)'!$A$1:$CZ$233))</f>
        <v>0</v>
      </c>
      <c r="CS34" s="173" cm="1">
        <f t="array" ref="CS34">_xlfn.XLOOKUP(CS$1,'PY1 Data(H)'!$A$1:$CZ$1,_xlfn.XLOOKUP($A34,'PY1 Data(H)'!$A$1:$A$233,'PY1 Data(H)'!$A$1:$CZ$233))</f>
        <v>0</v>
      </c>
      <c r="CT34" s="173" cm="1">
        <f t="array" ref="CT34">_xlfn.XLOOKUP(CT$1,'PY1 Data(H)'!$A$1:$CZ$1,_xlfn.XLOOKUP($A34,'PY1 Data(H)'!$A$1:$A$233,'PY1 Data(H)'!$A$1:$CZ$233))</f>
        <v>0</v>
      </c>
      <c r="CU34" s="173" cm="1">
        <f t="array" ref="CU34">_xlfn.XLOOKUP(CU$1,'PY1 Data(H)'!$A$1:$CZ$1,_xlfn.XLOOKUP($A34,'PY1 Data(H)'!$A$1:$A$233,'PY1 Data(H)'!$A$1:$CZ$233))</f>
        <v>1435198</v>
      </c>
      <c r="CV34" s="173" cm="1">
        <f t="array" ref="CV34">_xlfn.XLOOKUP(CV$1,'PY1 Data(H)'!$A$1:$CZ$1,_xlfn.XLOOKUP($A34,'PY1 Data(H)'!$A$1:$A$233,'PY1 Data(H)'!$A$1:$CZ$233))</f>
        <v>0</v>
      </c>
      <c r="CW34" s="173" cm="1">
        <f t="array" ref="CW34">_xlfn.XLOOKUP(CW$1,'PY1 Data(H)'!$A$1:$CZ$1,_xlfn.XLOOKUP($A34,'PY1 Data(H)'!$A$1:$A$233,'PY1 Data(H)'!$A$1:$CZ$233))</f>
        <v>56761</v>
      </c>
      <c r="CX34" s="173" cm="1">
        <f t="array" ref="CX34">_xlfn.XLOOKUP(CX$1,'PY1 Data(H)'!$A$1:$CZ$1,_xlfn.XLOOKUP($A34,'PY1 Data(H)'!$A$1:$A$233,'PY1 Data(H)'!$A$1:$CZ$233))</f>
        <v>0</v>
      </c>
      <c r="CY34" s="173" cm="1">
        <f t="array" ref="CY34">_xlfn.XLOOKUP(CY$1,'PY1 Data(H)'!$A$1:$CZ$1,_xlfn.XLOOKUP($A34,'PY1 Data(H)'!$A$1:$A$233,'PY1 Data(H)'!$A$1:$CZ$233))</f>
        <v>0</v>
      </c>
    </row>
    <row r="35" spans="1:103" x14ac:dyDescent="0.3">
      <c r="A35">
        <v>597</v>
      </c>
      <c r="D35" s="173" cm="1">
        <f t="array" ref="D35">_xlfn.XLOOKUP(D$1,'PY1 Data(H)'!$A$1:$CZ$1,_xlfn.XLOOKUP($A35,'PY1 Data(H)'!$A$1:$A$233,'PY1 Data(H)'!$A$1:$CZ$233))</f>
        <v>450739</v>
      </c>
      <c r="E35" s="173" cm="1">
        <f t="array" ref="E35">_xlfn.XLOOKUP(E$1,'PY1 Data(H)'!$A$1:$CZ$1,_xlfn.XLOOKUP($A35,'PY1 Data(H)'!$A$1:$A$233,'PY1 Data(H)'!$A$1:$CZ$233))</f>
        <v>95690</v>
      </c>
      <c r="F35" s="173" cm="1">
        <f t="array" ref="F35">_xlfn.XLOOKUP(F$1,'PY1 Data(H)'!$A$1:$CZ$1,_xlfn.XLOOKUP($A35,'PY1 Data(H)'!$A$1:$A$233,'PY1 Data(H)'!$A$1:$CZ$233))</f>
        <v>1837</v>
      </c>
      <c r="G35" s="173" cm="1">
        <f t="array" ref="G35">_xlfn.XLOOKUP(G$1,'PY1 Data(H)'!$A$1:$CZ$1,_xlfn.XLOOKUP($A35,'PY1 Data(H)'!$A$1:$A$233,'PY1 Data(H)'!$A$1:$CZ$233))</f>
        <v>0</v>
      </c>
      <c r="H35" s="173" cm="1">
        <f t="array" ref="H35">_xlfn.XLOOKUP(H$1,'PY1 Data(H)'!$A$1:$CZ$1,_xlfn.XLOOKUP($A35,'PY1 Data(H)'!$A$1:$A$233,'PY1 Data(H)'!$A$1:$CZ$233))</f>
        <v>11464</v>
      </c>
      <c r="I35" s="173" cm="1">
        <f t="array" ref="I35">_xlfn.XLOOKUP(I$1,'PY1 Data(H)'!$A$1:$CZ$1,_xlfn.XLOOKUP($A35,'PY1 Data(H)'!$A$1:$A$233,'PY1 Data(H)'!$A$1:$CZ$233))</f>
        <v>88879</v>
      </c>
      <c r="J35" s="173" cm="1">
        <f t="array" ref="J35">_xlfn.XLOOKUP(J$1,'PY1 Data(H)'!$A$1:$CZ$1,_xlfn.XLOOKUP($A35,'PY1 Data(H)'!$A$1:$A$233,'PY1 Data(H)'!$A$1:$CZ$233))</f>
        <v>122781</v>
      </c>
      <c r="K35" s="173" cm="1">
        <f t="array" ref="K35">_xlfn.XLOOKUP(K$1,'PY1 Data(H)'!$A$1:$CZ$1,_xlfn.XLOOKUP($A35,'PY1 Data(H)'!$A$1:$A$233,'PY1 Data(H)'!$A$1:$CZ$233))</f>
        <v>10632</v>
      </c>
      <c r="L35" s="173" cm="1">
        <f t="array" ref="L35">_xlfn.XLOOKUP(L$1,'PY1 Data(H)'!$A$1:$CZ$1,_xlfn.XLOOKUP($A35,'PY1 Data(H)'!$A$1:$A$233,'PY1 Data(H)'!$A$1:$CZ$233))</f>
        <v>118995</v>
      </c>
      <c r="M35" s="173" cm="1">
        <f t="array" ref="M35">_xlfn.XLOOKUP(M$1,'PY1 Data(H)'!$A$1:$CZ$1,_xlfn.XLOOKUP($A35,'PY1 Data(H)'!$A$1:$A$233,'PY1 Data(H)'!$A$1:$CZ$233))</f>
        <v>402872</v>
      </c>
      <c r="N35" s="173" cm="1">
        <f t="array" ref="N35">_xlfn.XLOOKUP(N$1,'PY1 Data(H)'!$A$1:$CZ$1,_xlfn.XLOOKUP($A35,'PY1 Data(H)'!$A$1:$A$233,'PY1 Data(H)'!$A$1:$CZ$233))</f>
        <v>-89324</v>
      </c>
      <c r="O35" s="173" cm="1">
        <f t="array" ref="O35">_xlfn.XLOOKUP(O$1,'PY1 Data(H)'!$A$1:$CZ$1,_xlfn.XLOOKUP($A35,'PY1 Data(H)'!$A$1:$A$233,'PY1 Data(H)'!$A$1:$CZ$233))</f>
        <v>65721</v>
      </c>
      <c r="P35" s="173" cm="1">
        <f t="array" ref="P35">_xlfn.XLOOKUP(P$1,'PY1 Data(H)'!$A$1:$CZ$1,_xlfn.XLOOKUP($A35,'PY1 Data(H)'!$A$1:$A$233,'PY1 Data(H)'!$A$1:$CZ$233))</f>
        <v>-1754007</v>
      </c>
      <c r="Q35" s="173" cm="1">
        <f t="array" ref="Q35">_xlfn.XLOOKUP(Q$1,'PY1 Data(H)'!$A$1:$CZ$1,_xlfn.XLOOKUP($A35,'PY1 Data(H)'!$A$1:$A$233,'PY1 Data(H)'!$A$1:$CZ$233))</f>
        <v>8077</v>
      </c>
      <c r="R35" s="173" cm="1">
        <f t="array" ref="R35">_xlfn.XLOOKUP(R$1,'PY1 Data(H)'!$A$1:$CZ$1,_xlfn.XLOOKUP($A35,'PY1 Data(H)'!$A$1:$A$233,'PY1 Data(H)'!$A$1:$CZ$233))</f>
        <v>39378</v>
      </c>
      <c r="S35" s="173" cm="1">
        <f t="array" ref="S35">_xlfn.XLOOKUP(S$1,'PY1 Data(H)'!$A$1:$CZ$1,_xlfn.XLOOKUP($A35,'PY1 Data(H)'!$A$1:$A$233,'PY1 Data(H)'!$A$1:$CZ$233))</f>
        <v>-482988</v>
      </c>
      <c r="T35" s="173" cm="1">
        <f t="array" ref="T35">_xlfn.XLOOKUP(T$1,'PY1 Data(H)'!$A$1:$CZ$1,_xlfn.XLOOKUP($A35,'PY1 Data(H)'!$A$1:$A$233,'PY1 Data(H)'!$A$1:$CZ$233))</f>
        <v>0</v>
      </c>
      <c r="U35" s="173" cm="1">
        <f t="array" ref="U35">_xlfn.XLOOKUP(U$1,'PY1 Data(H)'!$A$1:$CZ$1,_xlfn.XLOOKUP($A35,'PY1 Data(H)'!$A$1:$A$233,'PY1 Data(H)'!$A$1:$CZ$233))</f>
        <v>-7480606</v>
      </c>
      <c r="V35" s="173" cm="1">
        <f t="array" ref="V35">_xlfn.XLOOKUP(V$1,'PY1 Data(H)'!$A$1:$CZ$1,_xlfn.XLOOKUP($A35,'PY1 Data(H)'!$A$1:$A$233,'PY1 Data(H)'!$A$1:$CZ$233))</f>
        <v>-4215339</v>
      </c>
      <c r="W35" s="173" cm="1">
        <f t="array" ref="W35">_xlfn.XLOOKUP(W$1,'PY1 Data(H)'!$A$1:$CZ$1,_xlfn.XLOOKUP($A35,'PY1 Data(H)'!$A$1:$A$233,'PY1 Data(H)'!$A$1:$CZ$233))</f>
        <v>0</v>
      </c>
      <c r="X35" s="173" cm="1">
        <f t="array" ref="X35">_xlfn.XLOOKUP(X$1,'PY1 Data(H)'!$A$1:$CZ$1,_xlfn.XLOOKUP($A35,'PY1 Data(H)'!$A$1:$A$233,'PY1 Data(H)'!$A$1:$CZ$233))</f>
        <v>15534</v>
      </c>
      <c r="Y35" s="173" cm="1">
        <f t="array" ref="Y35">_xlfn.XLOOKUP(Y$1,'PY1 Data(H)'!$A$1:$CZ$1,_xlfn.XLOOKUP($A35,'PY1 Data(H)'!$A$1:$A$233,'PY1 Data(H)'!$A$1:$CZ$233))</f>
        <v>17845</v>
      </c>
      <c r="Z35" s="173" cm="1">
        <f t="array" ref="Z35">_xlfn.XLOOKUP(Z$1,'PY1 Data(H)'!$A$1:$CZ$1,_xlfn.XLOOKUP($A35,'PY1 Data(H)'!$A$1:$A$233,'PY1 Data(H)'!$A$1:$CZ$233))</f>
        <v>97958</v>
      </c>
      <c r="AA35" s="173" cm="1">
        <f t="array" ref="AA35">_xlfn.XLOOKUP(AA$1,'PY1 Data(H)'!$A$1:$CZ$1,_xlfn.XLOOKUP($A35,'PY1 Data(H)'!$A$1:$A$233,'PY1 Data(H)'!$A$1:$CZ$233))</f>
        <v>0</v>
      </c>
      <c r="AB35" s="173" cm="1">
        <f t="array" ref="AB35">_xlfn.XLOOKUP(AB$1,'PY1 Data(H)'!$A$1:$CZ$1,_xlfn.XLOOKUP($A35,'PY1 Data(H)'!$A$1:$A$233,'PY1 Data(H)'!$A$1:$CZ$233))</f>
        <v>-46597</v>
      </c>
      <c r="AC35" s="173" cm="1">
        <f t="array" ref="AC35">_xlfn.XLOOKUP(AC$1,'PY1 Data(H)'!$A$1:$CZ$1,_xlfn.XLOOKUP($A35,'PY1 Data(H)'!$A$1:$A$233,'PY1 Data(H)'!$A$1:$CZ$233))</f>
        <v>1494487</v>
      </c>
      <c r="AD35" s="173" cm="1">
        <f t="array" ref="AD35">_xlfn.XLOOKUP(AD$1,'PY1 Data(H)'!$A$1:$CZ$1,_xlfn.XLOOKUP($A35,'PY1 Data(H)'!$A$1:$A$233,'PY1 Data(H)'!$A$1:$CZ$233))</f>
        <v>-2749840</v>
      </c>
      <c r="AE35" s="173" cm="1">
        <f t="array" ref="AE35">_xlfn.XLOOKUP(AE$1,'PY1 Data(H)'!$A$1:$CZ$1,_xlfn.XLOOKUP($A35,'PY1 Data(H)'!$A$1:$A$233,'PY1 Data(H)'!$A$1:$CZ$233))</f>
        <v>-2301453</v>
      </c>
      <c r="AF35" s="173" cm="1">
        <f t="array" ref="AF35">_xlfn.XLOOKUP(AF$1,'PY1 Data(H)'!$A$1:$CZ$1,_xlfn.XLOOKUP($A35,'PY1 Data(H)'!$A$1:$A$233,'PY1 Data(H)'!$A$1:$CZ$233))</f>
        <v>-103330</v>
      </c>
      <c r="AG35" s="173" cm="1">
        <f t="array" ref="AG35">_xlfn.XLOOKUP(AG$1,'PY1 Data(H)'!$A$1:$CZ$1,_xlfn.XLOOKUP($A35,'PY1 Data(H)'!$A$1:$A$233,'PY1 Data(H)'!$A$1:$CZ$233))</f>
        <v>35534</v>
      </c>
      <c r="AH35" s="173" cm="1">
        <f t="array" ref="AH35">_xlfn.XLOOKUP(AH$1,'PY1 Data(H)'!$A$1:$CZ$1,_xlfn.XLOOKUP($A35,'PY1 Data(H)'!$A$1:$A$233,'PY1 Data(H)'!$A$1:$CZ$233))</f>
        <v>253953</v>
      </c>
      <c r="AI35" s="173" cm="1">
        <f t="array" ref="AI35">_xlfn.XLOOKUP(AI$1,'PY1 Data(H)'!$A$1:$CZ$1,_xlfn.XLOOKUP($A35,'PY1 Data(H)'!$A$1:$A$233,'PY1 Data(H)'!$A$1:$CZ$233))</f>
        <v>3507750</v>
      </c>
      <c r="AJ35" s="173" cm="1">
        <f t="array" ref="AJ35">_xlfn.XLOOKUP(AJ$1,'PY1 Data(H)'!$A$1:$CZ$1,_xlfn.XLOOKUP($A35,'PY1 Data(H)'!$A$1:$A$233,'PY1 Data(H)'!$A$1:$CZ$233))</f>
        <v>51942</v>
      </c>
      <c r="AK35" s="173" cm="1">
        <f t="array" ref="AK35">_xlfn.XLOOKUP(AK$1,'PY1 Data(H)'!$A$1:$CZ$1,_xlfn.XLOOKUP($A35,'PY1 Data(H)'!$A$1:$A$233,'PY1 Data(H)'!$A$1:$CZ$233))</f>
        <v>134284</v>
      </c>
      <c r="AL35" s="173" cm="1">
        <f t="array" ref="AL35">_xlfn.XLOOKUP(AL$1,'PY1 Data(H)'!$A$1:$CZ$1,_xlfn.XLOOKUP($A35,'PY1 Data(H)'!$A$1:$A$233,'PY1 Data(H)'!$A$1:$CZ$233))</f>
        <v>138796</v>
      </c>
      <c r="AM35" s="173" cm="1">
        <f t="array" ref="AM35">_xlfn.XLOOKUP(AM$1,'PY1 Data(H)'!$A$1:$CZ$1,_xlfn.XLOOKUP($A35,'PY1 Data(H)'!$A$1:$A$233,'PY1 Data(H)'!$A$1:$CZ$233))</f>
        <v>-973370</v>
      </c>
      <c r="AN35" s="173" cm="1">
        <f t="array" ref="AN35">_xlfn.XLOOKUP(AN$1,'PY1 Data(H)'!$A$1:$CZ$1,_xlfn.XLOOKUP($A35,'PY1 Data(H)'!$A$1:$A$233,'PY1 Data(H)'!$A$1:$CZ$233))</f>
        <v>22480</v>
      </c>
      <c r="AO35" s="173" cm="1">
        <f t="array" ref="AO35">_xlfn.XLOOKUP(AO$1,'PY1 Data(H)'!$A$1:$CZ$1,_xlfn.XLOOKUP($A35,'PY1 Data(H)'!$A$1:$A$233,'PY1 Data(H)'!$A$1:$CZ$233))</f>
        <v>286204</v>
      </c>
      <c r="AP35" s="173" cm="1">
        <f t="array" ref="AP35">_xlfn.XLOOKUP(AP$1,'PY1 Data(H)'!$A$1:$CZ$1,_xlfn.XLOOKUP($A35,'PY1 Data(H)'!$A$1:$A$233,'PY1 Data(H)'!$A$1:$CZ$233))</f>
        <v>68980</v>
      </c>
      <c r="AQ35" s="173" cm="1">
        <f t="array" ref="AQ35">_xlfn.XLOOKUP(AQ$1,'PY1 Data(H)'!$A$1:$CZ$1,_xlfn.XLOOKUP($A35,'PY1 Data(H)'!$A$1:$A$233,'PY1 Data(H)'!$A$1:$CZ$233))</f>
        <v>18922</v>
      </c>
      <c r="AR35" s="173" cm="1">
        <f t="array" ref="AR35">_xlfn.XLOOKUP(AR$1,'PY1 Data(H)'!$A$1:$CZ$1,_xlfn.XLOOKUP($A35,'PY1 Data(H)'!$A$1:$A$233,'PY1 Data(H)'!$A$1:$CZ$233))</f>
        <v>-6197029</v>
      </c>
      <c r="AS35" s="173" cm="1">
        <f t="array" ref="AS35">_xlfn.XLOOKUP(AS$1,'PY1 Data(H)'!$A$1:$CZ$1,_xlfn.XLOOKUP($A35,'PY1 Data(H)'!$A$1:$A$233,'PY1 Data(H)'!$A$1:$CZ$233))</f>
        <v>72422</v>
      </c>
      <c r="AT35" s="173" cm="1">
        <f t="array" ref="AT35">_xlfn.XLOOKUP(AT$1,'PY1 Data(H)'!$A$1:$CZ$1,_xlfn.XLOOKUP($A35,'PY1 Data(H)'!$A$1:$A$233,'PY1 Data(H)'!$A$1:$CZ$233))</f>
        <v>148335</v>
      </c>
      <c r="AU35" s="173" cm="1">
        <f t="array" ref="AU35">_xlfn.XLOOKUP(AU$1,'PY1 Data(H)'!$A$1:$CZ$1,_xlfn.XLOOKUP($A35,'PY1 Data(H)'!$A$1:$A$233,'PY1 Data(H)'!$A$1:$CZ$233))</f>
        <v>-83659</v>
      </c>
      <c r="AV35" s="173" cm="1">
        <f t="array" ref="AV35">_xlfn.XLOOKUP(AV$1,'PY1 Data(H)'!$A$1:$CZ$1,_xlfn.XLOOKUP($A35,'PY1 Data(H)'!$A$1:$A$233,'PY1 Data(H)'!$A$1:$CZ$233))</f>
        <v>575853</v>
      </c>
      <c r="AW35" s="173" cm="1">
        <f t="array" ref="AW35">_xlfn.XLOOKUP(AW$1,'PY1 Data(H)'!$A$1:$CZ$1,_xlfn.XLOOKUP($A35,'PY1 Data(H)'!$A$1:$A$233,'PY1 Data(H)'!$A$1:$CZ$233))</f>
        <v>0</v>
      </c>
      <c r="AX35" s="173" cm="1">
        <f t="array" ref="AX35">_xlfn.XLOOKUP(AX$1,'PY1 Data(H)'!$A$1:$CZ$1,_xlfn.XLOOKUP($A35,'PY1 Data(H)'!$A$1:$A$233,'PY1 Data(H)'!$A$1:$CZ$233))</f>
        <v>178564</v>
      </c>
      <c r="AY35" s="173" cm="1">
        <f t="array" ref="AY35">_xlfn.XLOOKUP(AY$1,'PY1 Data(H)'!$A$1:$CZ$1,_xlfn.XLOOKUP($A35,'PY1 Data(H)'!$A$1:$A$233,'PY1 Data(H)'!$A$1:$CZ$233))</f>
        <v>41730</v>
      </c>
      <c r="AZ35" s="173" cm="1">
        <f t="array" ref="AZ35">_xlfn.XLOOKUP(AZ$1,'PY1 Data(H)'!$A$1:$CZ$1,_xlfn.XLOOKUP($A35,'PY1 Data(H)'!$A$1:$A$233,'PY1 Data(H)'!$A$1:$CZ$233))</f>
        <v>391065</v>
      </c>
      <c r="BA35" s="173" cm="1">
        <f t="array" ref="BA35">_xlfn.XLOOKUP(BA$1,'PY1 Data(H)'!$A$1:$CZ$1,_xlfn.XLOOKUP($A35,'PY1 Data(H)'!$A$1:$A$233,'PY1 Data(H)'!$A$1:$CZ$233))</f>
        <v>72372</v>
      </c>
      <c r="BB35" s="173" cm="1">
        <f t="array" ref="BB35">_xlfn.XLOOKUP(BB$1,'PY1 Data(H)'!$A$1:$CZ$1,_xlfn.XLOOKUP($A35,'PY1 Data(H)'!$A$1:$A$233,'PY1 Data(H)'!$A$1:$CZ$233))</f>
        <v>1720405</v>
      </c>
      <c r="BC35" s="173" cm="1">
        <f t="array" ref="BC35">_xlfn.XLOOKUP(BC$1,'PY1 Data(H)'!$A$1:$CZ$1,_xlfn.XLOOKUP($A35,'PY1 Data(H)'!$A$1:$A$233,'PY1 Data(H)'!$A$1:$CZ$233))</f>
        <v>661093</v>
      </c>
      <c r="BD35" s="173" cm="1">
        <f t="array" ref="BD35">_xlfn.XLOOKUP(BD$1,'PY1 Data(H)'!$A$1:$CZ$1,_xlfn.XLOOKUP($A35,'PY1 Data(H)'!$A$1:$A$233,'PY1 Data(H)'!$A$1:$CZ$233))</f>
        <v>107824</v>
      </c>
      <c r="BE35" s="173" cm="1">
        <f t="array" ref="BE35">_xlfn.XLOOKUP(BE$1,'PY1 Data(H)'!$A$1:$CZ$1,_xlfn.XLOOKUP($A35,'PY1 Data(H)'!$A$1:$A$233,'PY1 Data(H)'!$A$1:$CZ$233))</f>
        <v>75271</v>
      </c>
      <c r="BF35" s="173" cm="1">
        <f t="array" ref="BF35">_xlfn.XLOOKUP(BF$1,'PY1 Data(H)'!$A$1:$CZ$1,_xlfn.XLOOKUP($A35,'PY1 Data(H)'!$A$1:$A$233,'PY1 Data(H)'!$A$1:$CZ$233))</f>
        <v>-133176</v>
      </c>
      <c r="BG35" s="173" cm="1">
        <f t="array" ref="BG35">_xlfn.XLOOKUP(BG$1,'PY1 Data(H)'!$A$1:$CZ$1,_xlfn.XLOOKUP($A35,'PY1 Data(H)'!$A$1:$A$233,'PY1 Data(H)'!$A$1:$CZ$233))</f>
        <v>127834</v>
      </c>
      <c r="BH35" s="173" cm="1">
        <f t="array" ref="BH35">_xlfn.XLOOKUP(BH$1,'PY1 Data(H)'!$A$1:$CZ$1,_xlfn.XLOOKUP($A35,'PY1 Data(H)'!$A$1:$A$233,'PY1 Data(H)'!$A$1:$CZ$233))</f>
        <v>29215</v>
      </c>
      <c r="BI35" s="173" cm="1">
        <f t="array" ref="BI35">_xlfn.XLOOKUP(BI$1,'PY1 Data(H)'!$A$1:$CZ$1,_xlfn.XLOOKUP($A35,'PY1 Data(H)'!$A$1:$A$233,'PY1 Data(H)'!$A$1:$CZ$233))</f>
        <v>124565</v>
      </c>
      <c r="BJ35" s="173" cm="1">
        <f t="array" ref="BJ35">_xlfn.XLOOKUP(BJ$1,'PY1 Data(H)'!$A$1:$CZ$1,_xlfn.XLOOKUP($A35,'PY1 Data(H)'!$A$1:$A$233,'PY1 Data(H)'!$A$1:$CZ$233))</f>
        <v>32975</v>
      </c>
      <c r="BK35" s="173" cm="1">
        <f t="array" ref="BK35">_xlfn.XLOOKUP(BK$1,'PY1 Data(H)'!$A$1:$CZ$1,_xlfn.XLOOKUP($A35,'PY1 Data(H)'!$A$1:$A$233,'PY1 Data(H)'!$A$1:$CZ$233))</f>
        <v>-40996226</v>
      </c>
      <c r="BL35" s="173" cm="1">
        <f t="array" ref="BL35">_xlfn.XLOOKUP(BL$1,'PY1 Data(H)'!$A$1:$CZ$1,_xlfn.XLOOKUP($A35,'PY1 Data(H)'!$A$1:$A$233,'PY1 Data(H)'!$A$1:$CZ$233))</f>
        <v>17571</v>
      </c>
      <c r="BM35" s="173" cm="1">
        <f t="array" ref="BM35">_xlfn.XLOOKUP(BM$1,'PY1 Data(H)'!$A$1:$CZ$1,_xlfn.XLOOKUP($A35,'PY1 Data(H)'!$A$1:$A$233,'PY1 Data(H)'!$A$1:$CZ$233))</f>
        <v>98761</v>
      </c>
      <c r="BN35" s="173" cm="1">
        <f t="array" ref="BN35">_xlfn.XLOOKUP(BN$1,'PY1 Data(H)'!$A$1:$CZ$1,_xlfn.XLOOKUP($A35,'PY1 Data(H)'!$A$1:$A$233,'PY1 Data(H)'!$A$1:$CZ$233))</f>
        <v>700624</v>
      </c>
      <c r="BO35" s="173" cm="1">
        <f t="array" ref="BO35">_xlfn.XLOOKUP(BO$1,'PY1 Data(H)'!$A$1:$CZ$1,_xlfn.XLOOKUP($A35,'PY1 Data(H)'!$A$1:$A$233,'PY1 Data(H)'!$A$1:$CZ$233))</f>
        <v>145386</v>
      </c>
      <c r="BP35" s="173" cm="1">
        <f t="array" ref="BP35">_xlfn.XLOOKUP(BP$1,'PY1 Data(H)'!$A$1:$CZ$1,_xlfn.XLOOKUP($A35,'PY1 Data(H)'!$A$1:$A$233,'PY1 Data(H)'!$A$1:$CZ$233))</f>
        <v>3384771</v>
      </c>
      <c r="BQ35" s="173" cm="1">
        <f t="array" ref="BQ35">_xlfn.XLOOKUP(BQ$1,'PY1 Data(H)'!$A$1:$CZ$1,_xlfn.XLOOKUP($A35,'PY1 Data(H)'!$A$1:$A$233,'PY1 Data(H)'!$A$1:$CZ$233))</f>
        <v>0</v>
      </c>
      <c r="BR35" s="173" cm="1">
        <f t="array" ref="BR35">_xlfn.XLOOKUP(BR$1,'PY1 Data(H)'!$A$1:$CZ$1,_xlfn.XLOOKUP($A35,'PY1 Data(H)'!$A$1:$A$233,'PY1 Data(H)'!$A$1:$CZ$233))</f>
        <v>385972</v>
      </c>
      <c r="BS35" s="173" cm="1">
        <f t="array" ref="BS35">_xlfn.XLOOKUP(BS$1,'PY1 Data(H)'!$A$1:$CZ$1,_xlfn.XLOOKUP($A35,'PY1 Data(H)'!$A$1:$A$233,'PY1 Data(H)'!$A$1:$CZ$233))</f>
        <v>246676</v>
      </c>
      <c r="BT35" s="173" cm="1">
        <f t="array" ref="BT35">_xlfn.XLOOKUP(BT$1,'PY1 Data(H)'!$A$1:$CZ$1,_xlfn.XLOOKUP($A35,'PY1 Data(H)'!$A$1:$A$233,'PY1 Data(H)'!$A$1:$CZ$233))</f>
        <v>30251</v>
      </c>
      <c r="BU35" s="173" cm="1">
        <f t="array" ref="BU35">_xlfn.XLOOKUP(BU$1,'PY1 Data(H)'!$A$1:$CZ$1,_xlfn.XLOOKUP($A35,'PY1 Data(H)'!$A$1:$A$233,'PY1 Data(H)'!$A$1:$CZ$233))</f>
        <v>111756</v>
      </c>
      <c r="BV35" s="173" cm="1">
        <f t="array" ref="BV35">_xlfn.XLOOKUP(BV$1,'PY1 Data(H)'!$A$1:$CZ$1,_xlfn.XLOOKUP($A35,'PY1 Data(H)'!$A$1:$A$233,'PY1 Data(H)'!$A$1:$CZ$233))</f>
        <v>164086</v>
      </c>
      <c r="BW35" s="173" cm="1">
        <f t="array" ref="BW35">_xlfn.XLOOKUP(BW$1,'PY1 Data(H)'!$A$1:$CZ$1,_xlfn.XLOOKUP($A35,'PY1 Data(H)'!$A$1:$A$233,'PY1 Data(H)'!$A$1:$CZ$233))</f>
        <v>25259</v>
      </c>
      <c r="BX35" s="173" cm="1">
        <f t="array" ref="BX35">_xlfn.XLOOKUP(BX$1,'PY1 Data(H)'!$A$1:$CZ$1,_xlfn.XLOOKUP($A35,'PY1 Data(H)'!$A$1:$A$233,'PY1 Data(H)'!$A$1:$CZ$233))</f>
        <v>106792</v>
      </c>
      <c r="BY35" s="173" cm="1">
        <f t="array" ref="BY35">_xlfn.XLOOKUP(BY$1,'PY1 Data(H)'!$A$1:$CZ$1,_xlfn.XLOOKUP($A35,'PY1 Data(H)'!$A$1:$A$233,'PY1 Data(H)'!$A$1:$CZ$233))</f>
        <v>2065556</v>
      </c>
      <c r="BZ35" s="173" cm="1">
        <f t="array" ref="BZ35">_xlfn.XLOOKUP(BZ$1,'PY1 Data(H)'!$A$1:$CZ$1,_xlfn.XLOOKUP($A35,'PY1 Data(H)'!$A$1:$A$233,'PY1 Data(H)'!$A$1:$CZ$233))</f>
        <v>46351</v>
      </c>
      <c r="CA35" s="173" cm="1">
        <f t="array" ref="CA35">_xlfn.XLOOKUP(CA$1,'PY1 Data(H)'!$A$1:$CZ$1,_xlfn.XLOOKUP($A35,'PY1 Data(H)'!$A$1:$A$233,'PY1 Data(H)'!$A$1:$CZ$233))</f>
        <v>223952</v>
      </c>
      <c r="CB35" s="173" cm="1">
        <f t="array" ref="CB35">_xlfn.XLOOKUP(CB$1,'PY1 Data(H)'!$A$1:$CZ$1,_xlfn.XLOOKUP($A35,'PY1 Data(H)'!$A$1:$A$233,'PY1 Data(H)'!$A$1:$CZ$233))</f>
        <v>67920</v>
      </c>
      <c r="CC35" s="173" cm="1">
        <f t="array" ref="CC35">_xlfn.XLOOKUP(CC$1,'PY1 Data(H)'!$A$1:$CZ$1,_xlfn.XLOOKUP($A35,'PY1 Data(H)'!$A$1:$A$233,'PY1 Data(H)'!$A$1:$CZ$233))</f>
        <v>172942</v>
      </c>
      <c r="CD35" s="173" cm="1">
        <f t="array" ref="CD35">_xlfn.XLOOKUP(CD$1,'PY1 Data(H)'!$A$1:$CZ$1,_xlfn.XLOOKUP($A35,'PY1 Data(H)'!$A$1:$A$233,'PY1 Data(H)'!$A$1:$CZ$233))</f>
        <v>-673532</v>
      </c>
      <c r="CE35" s="173" cm="1">
        <f t="array" ref="CE35">_xlfn.XLOOKUP(CE$1,'PY1 Data(H)'!$A$1:$CZ$1,_xlfn.XLOOKUP($A35,'PY1 Data(H)'!$A$1:$A$233,'PY1 Data(H)'!$A$1:$CZ$233))</f>
        <v>-822615</v>
      </c>
      <c r="CF35" s="173" cm="1">
        <f t="array" ref="CF35">_xlfn.XLOOKUP(CF$1,'PY1 Data(H)'!$A$1:$CZ$1,_xlfn.XLOOKUP($A35,'PY1 Data(H)'!$A$1:$A$233,'PY1 Data(H)'!$A$1:$CZ$233))</f>
        <v>74815</v>
      </c>
      <c r="CG35" s="173" cm="1">
        <f t="array" ref="CG35">_xlfn.XLOOKUP(CG$1,'PY1 Data(H)'!$A$1:$CZ$1,_xlfn.XLOOKUP($A35,'PY1 Data(H)'!$A$1:$A$233,'PY1 Data(H)'!$A$1:$CZ$233))</f>
        <v>64744</v>
      </c>
      <c r="CH35" s="173" cm="1">
        <f t="array" ref="CH35">_xlfn.XLOOKUP(CH$1,'PY1 Data(H)'!$A$1:$CZ$1,_xlfn.XLOOKUP($A35,'PY1 Data(H)'!$A$1:$A$233,'PY1 Data(H)'!$A$1:$CZ$233))</f>
        <v>67596</v>
      </c>
      <c r="CI35" s="173" cm="1">
        <f t="array" ref="CI35">_xlfn.XLOOKUP(CI$1,'PY1 Data(H)'!$A$1:$CZ$1,_xlfn.XLOOKUP($A35,'PY1 Data(H)'!$A$1:$A$233,'PY1 Data(H)'!$A$1:$CZ$233))</f>
        <v>89925</v>
      </c>
      <c r="CJ35" s="173" cm="1">
        <f t="array" ref="CJ35">_xlfn.XLOOKUP(CJ$1,'PY1 Data(H)'!$A$1:$CZ$1,_xlfn.XLOOKUP($A35,'PY1 Data(H)'!$A$1:$A$233,'PY1 Data(H)'!$A$1:$CZ$233))</f>
        <v>70563</v>
      </c>
      <c r="CK35" s="173" cm="1">
        <f t="array" ref="CK35">_xlfn.XLOOKUP(CK$1,'PY1 Data(H)'!$A$1:$CZ$1,_xlfn.XLOOKUP($A35,'PY1 Data(H)'!$A$1:$A$233,'PY1 Data(H)'!$A$1:$CZ$233))</f>
        <v>214317</v>
      </c>
      <c r="CL35" s="173" cm="1">
        <f t="array" ref="CL35">_xlfn.XLOOKUP(CL$1,'PY1 Data(H)'!$A$1:$CZ$1,_xlfn.XLOOKUP($A35,'PY1 Data(H)'!$A$1:$A$233,'PY1 Data(H)'!$A$1:$CZ$233))</f>
        <v>145919</v>
      </c>
      <c r="CM35" s="173" cm="1">
        <f t="array" ref="CM35">_xlfn.XLOOKUP(CM$1,'PY1 Data(H)'!$A$1:$CZ$1,_xlfn.XLOOKUP($A35,'PY1 Data(H)'!$A$1:$A$233,'PY1 Data(H)'!$A$1:$CZ$233))</f>
        <v>129560</v>
      </c>
      <c r="CN35" s="173" cm="1">
        <f t="array" ref="CN35">_xlfn.XLOOKUP(CN$1,'PY1 Data(H)'!$A$1:$CZ$1,_xlfn.XLOOKUP($A35,'PY1 Data(H)'!$A$1:$A$233,'PY1 Data(H)'!$A$1:$CZ$233))</f>
        <v>6056</v>
      </c>
      <c r="CO35" s="173" cm="1">
        <f t="array" ref="CO35">_xlfn.XLOOKUP(CO$1,'PY1 Data(H)'!$A$1:$CZ$1,_xlfn.XLOOKUP($A35,'PY1 Data(H)'!$A$1:$A$233,'PY1 Data(H)'!$A$1:$CZ$233))</f>
        <v>-1797080</v>
      </c>
      <c r="CP35" s="173" cm="1">
        <f t="array" ref="CP35">_xlfn.XLOOKUP(CP$1,'PY1 Data(H)'!$A$1:$CZ$1,_xlfn.XLOOKUP($A35,'PY1 Data(H)'!$A$1:$A$233,'PY1 Data(H)'!$A$1:$CZ$233))</f>
        <v>26859</v>
      </c>
      <c r="CQ35" s="173" cm="1">
        <f t="array" ref="CQ35">_xlfn.XLOOKUP(CQ$1,'PY1 Data(H)'!$A$1:$CZ$1,_xlfn.XLOOKUP($A35,'PY1 Data(H)'!$A$1:$A$233,'PY1 Data(H)'!$A$1:$CZ$233))</f>
        <v>-11861531</v>
      </c>
      <c r="CR35" s="173" cm="1">
        <f t="array" ref="CR35">_xlfn.XLOOKUP(CR$1,'PY1 Data(H)'!$A$1:$CZ$1,_xlfn.XLOOKUP($A35,'PY1 Data(H)'!$A$1:$A$233,'PY1 Data(H)'!$A$1:$CZ$233))</f>
        <v>113826</v>
      </c>
      <c r="CS35" s="173" cm="1">
        <f t="array" ref="CS35">_xlfn.XLOOKUP(CS$1,'PY1 Data(H)'!$A$1:$CZ$1,_xlfn.XLOOKUP($A35,'PY1 Data(H)'!$A$1:$A$233,'PY1 Data(H)'!$A$1:$CZ$233))</f>
        <v>39229</v>
      </c>
      <c r="CT35" s="173" cm="1">
        <f t="array" ref="CT35">_xlfn.XLOOKUP(CT$1,'PY1 Data(H)'!$A$1:$CZ$1,_xlfn.XLOOKUP($A35,'PY1 Data(H)'!$A$1:$A$233,'PY1 Data(H)'!$A$1:$CZ$233))</f>
        <v>121718</v>
      </c>
      <c r="CU35" s="173" cm="1">
        <f t="array" ref="CU35">_xlfn.XLOOKUP(CU$1,'PY1 Data(H)'!$A$1:$CZ$1,_xlfn.XLOOKUP($A35,'PY1 Data(H)'!$A$1:$A$233,'PY1 Data(H)'!$A$1:$CZ$233))</f>
        <v>152134</v>
      </c>
      <c r="CV35" s="173" cm="1">
        <f t="array" ref="CV35">_xlfn.XLOOKUP(CV$1,'PY1 Data(H)'!$A$1:$CZ$1,_xlfn.XLOOKUP($A35,'PY1 Data(H)'!$A$1:$A$233,'PY1 Data(H)'!$A$1:$CZ$233))</f>
        <v>30077</v>
      </c>
      <c r="CW35" s="173" cm="1">
        <f t="array" ref="CW35">_xlfn.XLOOKUP(CW$1,'PY1 Data(H)'!$A$1:$CZ$1,_xlfn.XLOOKUP($A35,'PY1 Data(H)'!$A$1:$A$233,'PY1 Data(H)'!$A$1:$CZ$233))</f>
        <v>129052</v>
      </c>
      <c r="CX35" s="173" cm="1">
        <f t="array" ref="CX35">_xlfn.XLOOKUP(CX$1,'PY1 Data(H)'!$A$1:$CZ$1,_xlfn.XLOOKUP($A35,'PY1 Data(H)'!$A$1:$A$233,'PY1 Data(H)'!$A$1:$CZ$233))</f>
        <v>38772</v>
      </c>
      <c r="CY35" s="173" cm="1">
        <f t="array" ref="CY35">_xlfn.XLOOKUP(CY$1,'PY1 Data(H)'!$A$1:$CZ$1,_xlfn.XLOOKUP($A35,'PY1 Data(H)'!$A$1:$A$233,'PY1 Data(H)'!$A$1:$CZ$233))</f>
        <v>12357</v>
      </c>
    </row>
    <row r="36" spans="1:103" x14ac:dyDescent="0.3">
      <c r="D36" s="173" cm="1">
        <f t="array" ref="D36">_xlfn.XLOOKUP(D$1,'PY1 Data(H)'!$A$1:$CZ$1,_xlfn.XLOOKUP($A36,'PY1 Data(H)'!$A$1:$A$233,'PY1 Data(H)'!$A$1:$CZ$233))</f>
        <v>0</v>
      </c>
      <c r="E36" s="173" cm="1">
        <f t="array" ref="E36">_xlfn.XLOOKUP(E$1,'PY1 Data(H)'!$A$1:$CZ$1,_xlfn.XLOOKUP($A36,'PY1 Data(H)'!$A$1:$A$233,'PY1 Data(H)'!$A$1:$CZ$233))</f>
        <v>0</v>
      </c>
      <c r="F36" s="173" cm="1">
        <f t="array" ref="F36">_xlfn.XLOOKUP(F$1,'PY1 Data(H)'!$A$1:$CZ$1,_xlfn.XLOOKUP($A36,'PY1 Data(H)'!$A$1:$A$233,'PY1 Data(H)'!$A$1:$CZ$233))</f>
        <v>0</v>
      </c>
      <c r="G36" s="173" cm="1">
        <f t="array" ref="G36">_xlfn.XLOOKUP(G$1,'PY1 Data(H)'!$A$1:$CZ$1,_xlfn.XLOOKUP($A36,'PY1 Data(H)'!$A$1:$A$233,'PY1 Data(H)'!$A$1:$CZ$233))</f>
        <v>0</v>
      </c>
      <c r="H36" s="173" cm="1">
        <f t="array" ref="H36">_xlfn.XLOOKUP(H$1,'PY1 Data(H)'!$A$1:$CZ$1,_xlfn.XLOOKUP($A36,'PY1 Data(H)'!$A$1:$A$233,'PY1 Data(H)'!$A$1:$CZ$233))</f>
        <v>0</v>
      </c>
      <c r="I36" s="173" cm="1">
        <f t="array" ref="I36">_xlfn.XLOOKUP(I$1,'PY1 Data(H)'!$A$1:$CZ$1,_xlfn.XLOOKUP($A36,'PY1 Data(H)'!$A$1:$A$233,'PY1 Data(H)'!$A$1:$CZ$233))</f>
        <v>0</v>
      </c>
      <c r="J36" s="173" cm="1">
        <f t="array" ref="J36">_xlfn.XLOOKUP(J$1,'PY1 Data(H)'!$A$1:$CZ$1,_xlfn.XLOOKUP($A36,'PY1 Data(H)'!$A$1:$A$233,'PY1 Data(H)'!$A$1:$CZ$233))</f>
        <v>0</v>
      </c>
      <c r="K36" s="173" cm="1">
        <f t="array" ref="K36">_xlfn.XLOOKUP(K$1,'PY1 Data(H)'!$A$1:$CZ$1,_xlfn.XLOOKUP($A36,'PY1 Data(H)'!$A$1:$A$233,'PY1 Data(H)'!$A$1:$CZ$233))</f>
        <v>0</v>
      </c>
      <c r="L36" s="173" cm="1">
        <f t="array" ref="L36">_xlfn.XLOOKUP(L$1,'PY1 Data(H)'!$A$1:$CZ$1,_xlfn.XLOOKUP($A36,'PY1 Data(H)'!$A$1:$A$233,'PY1 Data(H)'!$A$1:$CZ$233))</f>
        <v>0</v>
      </c>
      <c r="M36" s="173" cm="1">
        <f t="array" ref="M36">_xlfn.XLOOKUP(M$1,'PY1 Data(H)'!$A$1:$CZ$1,_xlfn.XLOOKUP($A36,'PY1 Data(H)'!$A$1:$A$233,'PY1 Data(H)'!$A$1:$CZ$233))</f>
        <v>0</v>
      </c>
      <c r="N36" s="173" cm="1">
        <f t="array" ref="N36">_xlfn.XLOOKUP(N$1,'PY1 Data(H)'!$A$1:$CZ$1,_xlfn.XLOOKUP($A36,'PY1 Data(H)'!$A$1:$A$233,'PY1 Data(H)'!$A$1:$CZ$233))</f>
        <v>0</v>
      </c>
      <c r="O36" s="173" cm="1">
        <f t="array" ref="O36">_xlfn.XLOOKUP(O$1,'PY1 Data(H)'!$A$1:$CZ$1,_xlfn.XLOOKUP($A36,'PY1 Data(H)'!$A$1:$A$233,'PY1 Data(H)'!$A$1:$CZ$233))</f>
        <v>0</v>
      </c>
      <c r="P36" s="173" cm="1">
        <f t="array" ref="P36">_xlfn.XLOOKUP(P$1,'PY1 Data(H)'!$A$1:$CZ$1,_xlfn.XLOOKUP($A36,'PY1 Data(H)'!$A$1:$A$233,'PY1 Data(H)'!$A$1:$CZ$233))</f>
        <v>0</v>
      </c>
      <c r="Q36" s="173" cm="1">
        <f t="array" ref="Q36">_xlfn.XLOOKUP(Q$1,'PY1 Data(H)'!$A$1:$CZ$1,_xlfn.XLOOKUP($A36,'PY1 Data(H)'!$A$1:$A$233,'PY1 Data(H)'!$A$1:$CZ$233))</f>
        <v>0</v>
      </c>
      <c r="R36" s="173" cm="1">
        <f t="array" ref="R36">_xlfn.XLOOKUP(R$1,'PY1 Data(H)'!$A$1:$CZ$1,_xlfn.XLOOKUP($A36,'PY1 Data(H)'!$A$1:$A$233,'PY1 Data(H)'!$A$1:$CZ$233))</f>
        <v>0</v>
      </c>
      <c r="S36" s="173" cm="1">
        <f t="array" ref="S36">_xlfn.XLOOKUP(S$1,'PY1 Data(H)'!$A$1:$CZ$1,_xlfn.XLOOKUP($A36,'PY1 Data(H)'!$A$1:$A$233,'PY1 Data(H)'!$A$1:$CZ$233))</f>
        <v>0</v>
      </c>
      <c r="T36" s="173" cm="1">
        <f t="array" ref="T36">_xlfn.XLOOKUP(T$1,'PY1 Data(H)'!$A$1:$CZ$1,_xlfn.XLOOKUP($A36,'PY1 Data(H)'!$A$1:$A$233,'PY1 Data(H)'!$A$1:$CZ$233))</f>
        <v>0</v>
      </c>
      <c r="U36" s="173" cm="1">
        <f t="array" ref="U36">_xlfn.XLOOKUP(U$1,'PY1 Data(H)'!$A$1:$CZ$1,_xlfn.XLOOKUP($A36,'PY1 Data(H)'!$A$1:$A$233,'PY1 Data(H)'!$A$1:$CZ$233))</f>
        <v>0</v>
      </c>
      <c r="V36" s="173" cm="1">
        <f t="array" ref="V36">_xlfn.XLOOKUP(V$1,'PY1 Data(H)'!$A$1:$CZ$1,_xlfn.XLOOKUP($A36,'PY1 Data(H)'!$A$1:$A$233,'PY1 Data(H)'!$A$1:$CZ$233))</f>
        <v>0</v>
      </c>
      <c r="W36" s="173" cm="1">
        <f t="array" ref="W36">_xlfn.XLOOKUP(W$1,'PY1 Data(H)'!$A$1:$CZ$1,_xlfn.XLOOKUP($A36,'PY1 Data(H)'!$A$1:$A$233,'PY1 Data(H)'!$A$1:$CZ$233))</f>
        <v>0</v>
      </c>
      <c r="X36" s="173" cm="1">
        <f t="array" ref="X36">_xlfn.XLOOKUP(X$1,'PY1 Data(H)'!$A$1:$CZ$1,_xlfn.XLOOKUP($A36,'PY1 Data(H)'!$A$1:$A$233,'PY1 Data(H)'!$A$1:$CZ$233))</f>
        <v>0</v>
      </c>
      <c r="Y36" s="173" cm="1">
        <f t="array" ref="Y36">_xlfn.XLOOKUP(Y$1,'PY1 Data(H)'!$A$1:$CZ$1,_xlfn.XLOOKUP($A36,'PY1 Data(H)'!$A$1:$A$233,'PY1 Data(H)'!$A$1:$CZ$233))</f>
        <v>0</v>
      </c>
      <c r="Z36" s="173" cm="1">
        <f t="array" ref="Z36">_xlfn.XLOOKUP(Z$1,'PY1 Data(H)'!$A$1:$CZ$1,_xlfn.XLOOKUP($A36,'PY1 Data(H)'!$A$1:$A$233,'PY1 Data(H)'!$A$1:$CZ$233))</f>
        <v>0</v>
      </c>
      <c r="AA36" s="173" cm="1">
        <f t="array" ref="AA36">_xlfn.XLOOKUP(AA$1,'PY1 Data(H)'!$A$1:$CZ$1,_xlfn.XLOOKUP($A36,'PY1 Data(H)'!$A$1:$A$233,'PY1 Data(H)'!$A$1:$CZ$233))</f>
        <v>0</v>
      </c>
      <c r="AB36" s="173" cm="1">
        <f t="array" ref="AB36">_xlfn.XLOOKUP(AB$1,'PY1 Data(H)'!$A$1:$CZ$1,_xlfn.XLOOKUP($A36,'PY1 Data(H)'!$A$1:$A$233,'PY1 Data(H)'!$A$1:$CZ$233))</f>
        <v>0</v>
      </c>
      <c r="AC36" s="173" cm="1">
        <f t="array" ref="AC36">_xlfn.XLOOKUP(AC$1,'PY1 Data(H)'!$A$1:$CZ$1,_xlfn.XLOOKUP($A36,'PY1 Data(H)'!$A$1:$A$233,'PY1 Data(H)'!$A$1:$CZ$233))</f>
        <v>0</v>
      </c>
      <c r="AD36" s="173" cm="1">
        <f t="array" ref="AD36">_xlfn.XLOOKUP(AD$1,'PY1 Data(H)'!$A$1:$CZ$1,_xlfn.XLOOKUP($A36,'PY1 Data(H)'!$A$1:$A$233,'PY1 Data(H)'!$A$1:$CZ$233))</f>
        <v>0</v>
      </c>
      <c r="AE36" s="173" cm="1">
        <f t="array" ref="AE36">_xlfn.XLOOKUP(AE$1,'PY1 Data(H)'!$A$1:$CZ$1,_xlfn.XLOOKUP($A36,'PY1 Data(H)'!$A$1:$A$233,'PY1 Data(H)'!$A$1:$CZ$233))</f>
        <v>0</v>
      </c>
      <c r="AF36" s="173" cm="1">
        <f t="array" ref="AF36">_xlfn.XLOOKUP(AF$1,'PY1 Data(H)'!$A$1:$CZ$1,_xlfn.XLOOKUP($A36,'PY1 Data(H)'!$A$1:$A$233,'PY1 Data(H)'!$A$1:$CZ$233))</f>
        <v>0</v>
      </c>
      <c r="AG36" s="173" cm="1">
        <f t="array" ref="AG36">_xlfn.XLOOKUP(AG$1,'PY1 Data(H)'!$A$1:$CZ$1,_xlfn.XLOOKUP($A36,'PY1 Data(H)'!$A$1:$A$233,'PY1 Data(H)'!$A$1:$CZ$233))</f>
        <v>0</v>
      </c>
      <c r="AH36" s="173" cm="1">
        <f t="array" ref="AH36">_xlfn.XLOOKUP(AH$1,'PY1 Data(H)'!$A$1:$CZ$1,_xlfn.XLOOKUP($A36,'PY1 Data(H)'!$A$1:$A$233,'PY1 Data(H)'!$A$1:$CZ$233))</f>
        <v>0</v>
      </c>
      <c r="AI36" s="173" cm="1">
        <f t="array" ref="AI36">_xlfn.XLOOKUP(AI$1,'PY1 Data(H)'!$A$1:$CZ$1,_xlfn.XLOOKUP($A36,'PY1 Data(H)'!$A$1:$A$233,'PY1 Data(H)'!$A$1:$CZ$233))</f>
        <v>0</v>
      </c>
      <c r="AJ36" s="173" cm="1">
        <f t="array" ref="AJ36">_xlfn.XLOOKUP(AJ$1,'PY1 Data(H)'!$A$1:$CZ$1,_xlfn.XLOOKUP($A36,'PY1 Data(H)'!$A$1:$A$233,'PY1 Data(H)'!$A$1:$CZ$233))</f>
        <v>0</v>
      </c>
      <c r="AK36" s="173" cm="1">
        <f t="array" ref="AK36">_xlfn.XLOOKUP(AK$1,'PY1 Data(H)'!$A$1:$CZ$1,_xlfn.XLOOKUP($A36,'PY1 Data(H)'!$A$1:$A$233,'PY1 Data(H)'!$A$1:$CZ$233))</f>
        <v>0</v>
      </c>
      <c r="AL36" s="173" cm="1">
        <f t="array" ref="AL36">_xlfn.XLOOKUP(AL$1,'PY1 Data(H)'!$A$1:$CZ$1,_xlfn.XLOOKUP($A36,'PY1 Data(H)'!$A$1:$A$233,'PY1 Data(H)'!$A$1:$CZ$233))</f>
        <v>0</v>
      </c>
      <c r="AM36" s="173" cm="1">
        <f t="array" ref="AM36">_xlfn.XLOOKUP(AM$1,'PY1 Data(H)'!$A$1:$CZ$1,_xlfn.XLOOKUP($A36,'PY1 Data(H)'!$A$1:$A$233,'PY1 Data(H)'!$A$1:$CZ$233))</f>
        <v>0</v>
      </c>
      <c r="AN36" s="173" cm="1">
        <f t="array" ref="AN36">_xlfn.XLOOKUP(AN$1,'PY1 Data(H)'!$A$1:$CZ$1,_xlfn.XLOOKUP($A36,'PY1 Data(H)'!$A$1:$A$233,'PY1 Data(H)'!$A$1:$CZ$233))</f>
        <v>0</v>
      </c>
      <c r="AO36" s="173" cm="1">
        <f t="array" ref="AO36">_xlfn.XLOOKUP(AO$1,'PY1 Data(H)'!$A$1:$CZ$1,_xlfn.XLOOKUP($A36,'PY1 Data(H)'!$A$1:$A$233,'PY1 Data(H)'!$A$1:$CZ$233))</f>
        <v>0</v>
      </c>
      <c r="AP36" s="173" cm="1">
        <f t="array" ref="AP36">_xlfn.XLOOKUP(AP$1,'PY1 Data(H)'!$A$1:$CZ$1,_xlfn.XLOOKUP($A36,'PY1 Data(H)'!$A$1:$A$233,'PY1 Data(H)'!$A$1:$CZ$233))</f>
        <v>0</v>
      </c>
      <c r="AQ36" s="173" cm="1">
        <f t="array" ref="AQ36">_xlfn.XLOOKUP(AQ$1,'PY1 Data(H)'!$A$1:$CZ$1,_xlfn.XLOOKUP($A36,'PY1 Data(H)'!$A$1:$A$233,'PY1 Data(H)'!$A$1:$CZ$233))</f>
        <v>0</v>
      </c>
      <c r="AR36" s="173" cm="1">
        <f t="array" ref="AR36">_xlfn.XLOOKUP(AR$1,'PY1 Data(H)'!$A$1:$CZ$1,_xlfn.XLOOKUP($A36,'PY1 Data(H)'!$A$1:$A$233,'PY1 Data(H)'!$A$1:$CZ$233))</f>
        <v>0</v>
      </c>
      <c r="AS36" s="173" cm="1">
        <f t="array" ref="AS36">_xlfn.XLOOKUP(AS$1,'PY1 Data(H)'!$A$1:$CZ$1,_xlfn.XLOOKUP($A36,'PY1 Data(H)'!$A$1:$A$233,'PY1 Data(H)'!$A$1:$CZ$233))</f>
        <v>0</v>
      </c>
      <c r="AT36" s="173" cm="1">
        <f t="array" ref="AT36">_xlfn.XLOOKUP(AT$1,'PY1 Data(H)'!$A$1:$CZ$1,_xlfn.XLOOKUP($A36,'PY1 Data(H)'!$A$1:$A$233,'PY1 Data(H)'!$A$1:$CZ$233))</f>
        <v>0</v>
      </c>
      <c r="AU36" s="173" cm="1">
        <f t="array" ref="AU36">_xlfn.XLOOKUP(AU$1,'PY1 Data(H)'!$A$1:$CZ$1,_xlfn.XLOOKUP($A36,'PY1 Data(H)'!$A$1:$A$233,'PY1 Data(H)'!$A$1:$CZ$233))</f>
        <v>0</v>
      </c>
      <c r="AV36" s="173" cm="1">
        <f t="array" ref="AV36">_xlfn.XLOOKUP(AV$1,'PY1 Data(H)'!$A$1:$CZ$1,_xlfn.XLOOKUP($A36,'PY1 Data(H)'!$A$1:$A$233,'PY1 Data(H)'!$A$1:$CZ$233))</f>
        <v>0</v>
      </c>
      <c r="AW36" s="173" cm="1">
        <f t="array" ref="AW36">_xlfn.XLOOKUP(AW$1,'PY1 Data(H)'!$A$1:$CZ$1,_xlfn.XLOOKUP($A36,'PY1 Data(H)'!$A$1:$A$233,'PY1 Data(H)'!$A$1:$CZ$233))</f>
        <v>0</v>
      </c>
      <c r="AX36" s="173" cm="1">
        <f t="array" ref="AX36">_xlfn.XLOOKUP(AX$1,'PY1 Data(H)'!$A$1:$CZ$1,_xlfn.XLOOKUP($A36,'PY1 Data(H)'!$A$1:$A$233,'PY1 Data(H)'!$A$1:$CZ$233))</f>
        <v>0</v>
      </c>
      <c r="AY36" s="173" cm="1">
        <f t="array" ref="AY36">_xlfn.XLOOKUP(AY$1,'PY1 Data(H)'!$A$1:$CZ$1,_xlfn.XLOOKUP($A36,'PY1 Data(H)'!$A$1:$A$233,'PY1 Data(H)'!$A$1:$CZ$233))</f>
        <v>0</v>
      </c>
      <c r="AZ36" s="173" cm="1">
        <f t="array" ref="AZ36">_xlfn.XLOOKUP(AZ$1,'PY1 Data(H)'!$A$1:$CZ$1,_xlfn.XLOOKUP($A36,'PY1 Data(H)'!$A$1:$A$233,'PY1 Data(H)'!$A$1:$CZ$233))</f>
        <v>0</v>
      </c>
      <c r="BA36" s="173" cm="1">
        <f t="array" ref="BA36">_xlfn.XLOOKUP(BA$1,'PY1 Data(H)'!$A$1:$CZ$1,_xlfn.XLOOKUP($A36,'PY1 Data(H)'!$A$1:$A$233,'PY1 Data(H)'!$A$1:$CZ$233))</f>
        <v>0</v>
      </c>
      <c r="BB36" s="173" cm="1">
        <f t="array" ref="BB36">_xlfn.XLOOKUP(BB$1,'PY1 Data(H)'!$A$1:$CZ$1,_xlfn.XLOOKUP($A36,'PY1 Data(H)'!$A$1:$A$233,'PY1 Data(H)'!$A$1:$CZ$233))</f>
        <v>0</v>
      </c>
      <c r="BC36" s="173" cm="1">
        <f t="array" ref="BC36">_xlfn.XLOOKUP(BC$1,'PY1 Data(H)'!$A$1:$CZ$1,_xlfn.XLOOKUP($A36,'PY1 Data(H)'!$A$1:$A$233,'PY1 Data(H)'!$A$1:$CZ$233))</f>
        <v>0</v>
      </c>
      <c r="BD36" s="173" cm="1">
        <f t="array" ref="BD36">_xlfn.XLOOKUP(BD$1,'PY1 Data(H)'!$A$1:$CZ$1,_xlfn.XLOOKUP($A36,'PY1 Data(H)'!$A$1:$A$233,'PY1 Data(H)'!$A$1:$CZ$233))</f>
        <v>0</v>
      </c>
      <c r="BE36" s="173" cm="1">
        <f t="array" ref="BE36">_xlfn.XLOOKUP(BE$1,'PY1 Data(H)'!$A$1:$CZ$1,_xlfn.XLOOKUP($A36,'PY1 Data(H)'!$A$1:$A$233,'PY1 Data(H)'!$A$1:$CZ$233))</f>
        <v>0</v>
      </c>
      <c r="BF36" s="173" cm="1">
        <f t="array" ref="BF36">_xlfn.XLOOKUP(BF$1,'PY1 Data(H)'!$A$1:$CZ$1,_xlfn.XLOOKUP($A36,'PY1 Data(H)'!$A$1:$A$233,'PY1 Data(H)'!$A$1:$CZ$233))</f>
        <v>0</v>
      </c>
      <c r="BG36" s="173" cm="1">
        <f t="array" ref="BG36">_xlfn.XLOOKUP(BG$1,'PY1 Data(H)'!$A$1:$CZ$1,_xlfn.XLOOKUP($A36,'PY1 Data(H)'!$A$1:$A$233,'PY1 Data(H)'!$A$1:$CZ$233))</f>
        <v>0</v>
      </c>
      <c r="BH36" s="173" cm="1">
        <f t="array" ref="BH36">_xlfn.XLOOKUP(BH$1,'PY1 Data(H)'!$A$1:$CZ$1,_xlfn.XLOOKUP($A36,'PY1 Data(H)'!$A$1:$A$233,'PY1 Data(H)'!$A$1:$CZ$233))</f>
        <v>0</v>
      </c>
      <c r="BI36" s="173" cm="1">
        <f t="array" ref="BI36">_xlfn.XLOOKUP(BI$1,'PY1 Data(H)'!$A$1:$CZ$1,_xlfn.XLOOKUP($A36,'PY1 Data(H)'!$A$1:$A$233,'PY1 Data(H)'!$A$1:$CZ$233))</f>
        <v>0</v>
      </c>
      <c r="BJ36" s="173" cm="1">
        <f t="array" ref="BJ36">_xlfn.XLOOKUP(BJ$1,'PY1 Data(H)'!$A$1:$CZ$1,_xlfn.XLOOKUP($A36,'PY1 Data(H)'!$A$1:$A$233,'PY1 Data(H)'!$A$1:$CZ$233))</f>
        <v>0</v>
      </c>
      <c r="BK36" s="173" cm="1">
        <f t="array" ref="BK36">_xlfn.XLOOKUP(BK$1,'PY1 Data(H)'!$A$1:$CZ$1,_xlfn.XLOOKUP($A36,'PY1 Data(H)'!$A$1:$A$233,'PY1 Data(H)'!$A$1:$CZ$233))</f>
        <v>0</v>
      </c>
      <c r="BL36" s="173" cm="1">
        <f t="array" ref="BL36">_xlfn.XLOOKUP(BL$1,'PY1 Data(H)'!$A$1:$CZ$1,_xlfn.XLOOKUP($A36,'PY1 Data(H)'!$A$1:$A$233,'PY1 Data(H)'!$A$1:$CZ$233))</f>
        <v>0</v>
      </c>
      <c r="BM36" s="173" cm="1">
        <f t="array" ref="BM36">_xlfn.XLOOKUP(BM$1,'PY1 Data(H)'!$A$1:$CZ$1,_xlfn.XLOOKUP($A36,'PY1 Data(H)'!$A$1:$A$233,'PY1 Data(H)'!$A$1:$CZ$233))</f>
        <v>0</v>
      </c>
      <c r="BN36" s="173" cm="1">
        <f t="array" ref="BN36">_xlfn.XLOOKUP(BN$1,'PY1 Data(H)'!$A$1:$CZ$1,_xlfn.XLOOKUP($A36,'PY1 Data(H)'!$A$1:$A$233,'PY1 Data(H)'!$A$1:$CZ$233))</f>
        <v>0</v>
      </c>
      <c r="BO36" s="173" cm="1">
        <f t="array" ref="BO36">_xlfn.XLOOKUP(BO$1,'PY1 Data(H)'!$A$1:$CZ$1,_xlfn.XLOOKUP($A36,'PY1 Data(H)'!$A$1:$A$233,'PY1 Data(H)'!$A$1:$CZ$233))</f>
        <v>0</v>
      </c>
      <c r="BP36" s="173" cm="1">
        <f t="array" ref="BP36">_xlfn.XLOOKUP(BP$1,'PY1 Data(H)'!$A$1:$CZ$1,_xlfn.XLOOKUP($A36,'PY1 Data(H)'!$A$1:$A$233,'PY1 Data(H)'!$A$1:$CZ$233))</f>
        <v>0</v>
      </c>
      <c r="BQ36" s="173" cm="1">
        <f t="array" ref="BQ36">_xlfn.XLOOKUP(BQ$1,'PY1 Data(H)'!$A$1:$CZ$1,_xlfn.XLOOKUP($A36,'PY1 Data(H)'!$A$1:$A$233,'PY1 Data(H)'!$A$1:$CZ$233))</f>
        <v>0</v>
      </c>
      <c r="BR36" s="173" cm="1">
        <f t="array" ref="BR36">_xlfn.XLOOKUP(BR$1,'PY1 Data(H)'!$A$1:$CZ$1,_xlfn.XLOOKUP($A36,'PY1 Data(H)'!$A$1:$A$233,'PY1 Data(H)'!$A$1:$CZ$233))</f>
        <v>0</v>
      </c>
      <c r="BS36" s="173" cm="1">
        <f t="array" ref="BS36">_xlfn.XLOOKUP(BS$1,'PY1 Data(H)'!$A$1:$CZ$1,_xlfn.XLOOKUP($A36,'PY1 Data(H)'!$A$1:$A$233,'PY1 Data(H)'!$A$1:$CZ$233))</f>
        <v>0</v>
      </c>
      <c r="BT36" s="173" cm="1">
        <f t="array" ref="BT36">_xlfn.XLOOKUP(BT$1,'PY1 Data(H)'!$A$1:$CZ$1,_xlfn.XLOOKUP($A36,'PY1 Data(H)'!$A$1:$A$233,'PY1 Data(H)'!$A$1:$CZ$233))</f>
        <v>0</v>
      </c>
      <c r="BU36" s="173" cm="1">
        <f t="array" ref="BU36">_xlfn.XLOOKUP(BU$1,'PY1 Data(H)'!$A$1:$CZ$1,_xlfn.XLOOKUP($A36,'PY1 Data(H)'!$A$1:$A$233,'PY1 Data(H)'!$A$1:$CZ$233))</f>
        <v>0</v>
      </c>
      <c r="BV36" s="173" cm="1">
        <f t="array" ref="BV36">_xlfn.XLOOKUP(BV$1,'PY1 Data(H)'!$A$1:$CZ$1,_xlfn.XLOOKUP($A36,'PY1 Data(H)'!$A$1:$A$233,'PY1 Data(H)'!$A$1:$CZ$233))</f>
        <v>0</v>
      </c>
      <c r="BW36" s="173" cm="1">
        <f t="array" ref="BW36">_xlfn.XLOOKUP(BW$1,'PY1 Data(H)'!$A$1:$CZ$1,_xlfn.XLOOKUP($A36,'PY1 Data(H)'!$A$1:$A$233,'PY1 Data(H)'!$A$1:$CZ$233))</f>
        <v>0</v>
      </c>
      <c r="BX36" s="173" cm="1">
        <f t="array" ref="BX36">_xlfn.XLOOKUP(BX$1,'PY1 Data(H)'!$A$1:$CZ$1,_xlfn.XLOOKUP($A36,'PY1 Data(H)'!$A$1:$A$233,'PY1 Data(H)'!$A$1:$CZ$233))</f>
        <v>0</v>
      </c>
      <c r="BY36" s="173" cm="1">
        <f t="array" ref="BY36">_xlfn.XLOOKUP(BY$1,'PY1 Data(H)'!$A$1:$CZ$1,_xlfn.XLOOKUP($A36,'PY1 Data(H)'!$A$1:$A$233,'PY1 Data(H)'!$A$1:$CZ$233))</f>
        <v>0</v>
      </c>
      <c r="BZ36" s="173" cm="1">
        <f t="array" ref="BZ36">_xlfn.XLOOKUP(BZ$1,'PY1 Data(H)'!$A$1:$CZ$1,_xlfn.XLOOKUP($A36,'PY1 Data(H)'!$A$1:$A$233,'PY1 Data(H)'!$A$1:$CZ$233))</f>
        <v>0</v>
      </c>
      <c r="CA36" s="173" cm="1">
        <f t="array" ref="CA36">_xlfn.XLOOKUP(CA$1,'PY1 Data(H)'!$A$1:$CZ$1,_xlfn.XLOOKUP($A36,'PY1 Data(H)'!$A$1:$A$233,'PY1 Data(H)'!$A$1:$CZ$233))</f>
        <v>0</v>
      </c>
      <c r="CB36" s="173" cm="1">
        <f t="array" ref="CB36">_xlfn.XLOOKUP(CB$1,'PY1 Data(H)'!$A$1:$CZ$1,_xlfn.XLOOKUP($A36,'PY1 Data(H)'!$A$1:$A$233,'PY1 Data(H)'!$A$1:$CZ$233))</f>
        <v>0</v>
      </c>
      <c r="CC36" s="173" cm="1">
        <f t="array" ref="CC36">_xlfn.XLOOKUP(CC$1,'PY1 Data(H)'!$A$1:$CZ$1,_xlfn.XLOOKUP($A36,'PY1 Data(H)'!$A$1:$A$233,'PY1 Data(H)'!$A$1:$CZ$233))</f>
        <v>0</v>
      </c>
      <c r="CD36" s="173" cm="1">
        <f t="array" ref="CD36">_xlfn.XLOOKUP(CD$1,'PY1 Data(H)'!$A$1:$CZ$1,_xlfn.XLOOKUP($A36,'PY1 Data(H)'!$A$1:$A$233,'PY1 Data(H)'!$A$1:$CZ$233))</f>
        <v>0</v>
      </c>
      <c r="CE36" s="173" cm="1">
        <f t="array" ref="CE36">_xlfn.XLOOKUP(CE$1,'PY1 Data(H)'!$A$1:$CZ$1,_xlfn.XLOOKUP($A36,'PY1 Data(H)'!$A$1:$A$233,'PY1 Data(H)'!$A$1:$CZ$233))</f>
        <v>0</v>
      </c>
      <c r="CF36" s="173" cm="1">
        <f t="array" ref="CF36">_xlfn.XLOOKUP(CF$1,'PY1 Data(H)'!$A$1:$CZ$1,_xlfn.XLOOKUP($A36,'PY1 Data(H)'!$A$1:$A$233,'PY1 Data(H)'!$A$1:$CZ$233))</f>
        <v>0</v>
      </c>
      <c r="CG36" s="173" cm="1">
        <f t="array" ref="CG36">_xlfn.XLOOKUP(CG$1,'PY1 Data(H)'!$A$1:$CZ$1,_xlfn.XLOOKUP($A36,'PY1 Data(H)'!$A$1:$A$233,'PY1 Data(H)'!$A$1:$CZ$233))</f>
        <v>0</v>
      </c>
      <c r="CH36" s="173" cm="1">
        <f t="array" ref="CH36">_xlfn.XLOOKUP(CH$1,'PY1 Data(H)'!$A$1:$CZ$1,_xlfn.XLOOKUP($A36,'PY1 Data(H)'!$A$1:$A$233,'PY1 Data(H)'!$A$1:$CZ$233))</f>
        <v>0</v>
      </c>
      <c r="CI36" s="173" cm="1">
        <f t="array" ref="CI36">_xlfn.XLOOKUP(CI$1,'PY1 Data(H)'!$A$1:$CZ$1,_xlfn.XLOOKUP($A36,'PY1 Data(H)'!$A$1:$A$233,'PY1 Data(H)'!$A$1:$CZ$233))</f>
        <v>0</v>
      </c>
      <c r="CJ36" s="173" cm="1">
        <f t="array" ref="CJ36">_xlfn.XLOOKUP(CJ$1,'PY1 Data(H)'!$A$1:$CZ$1,_xlfn.XLOOKUP($A36,'PY1 Data(H)'!$A$1:$A$233,'PY1 Data(H)'!$A$1:$CZ$233))</f>
        <v>0</v>
      </c>
      <c r="CK36" s="173" cm="1">
        <f t="array" ref="CK36">_xlfn.XLOOKUP(CK$1,'PY1 Data(H)'!$A$1:$CZ$1,_xlfn.XLOOKUP($A36,'PY1 Data(H)'!$A$1:$A$233,'PY1 Data(H)'!$A$1:$CZ$233))</f>
        <v>0</v>
      </c>
      <c r="CL36" s="173" cm="1">
        <f t="array" ref="CL36">_xlfn.XLOOKUP(CL$1,'PY1 Data(H)'!$A$1:$CZ$1,_xlfn.XLOOKUP($A36,'PY1 Data(H)'!$A$1:$A$233,'PY1 Data(H)'!$A$1:$CZ$233))</f>
        <v>0</v>
      </c>
      <c r="CM36" s="173" cm="1">
        <f t="array" ref="CM36">_xlfn.XLOOKUP(CM$1,'PY1 Data(H)'!$A$1:$CZ$1,_xlfn.XLOOKUP($A36,'PY1 Data(H)'!$A$1:$A$233,'PY1 Data(H)'!$A$1:$CZ$233))</f>
        <v>0</v>
      </c>
      <c r="CN36" s="173" cm="1">
        <f t="array" ref="CN36">_xlfn.XLOOKUP(CN$1,'PY1 Data(H)'!$A$1:$CZ$1,_xlfn.XLOOKUP($A36,'PY1 Data(H)'!$A$1:$A$233,'PY1 Data(H)'!$A$1:$CZ$233))</f>
        <v>0</v>
      </c>
      <c r="CO36" s="173" cm="1">
        <f t="array" ref="CO36">_xlfn.XLOOKUP(CO$1,'PY1 Data(H)'!$A$1:$CZ$1,_xlfn.XLOOKUP($A36,'PY1 Data(H)'!$A$1:$A$233,'PY1 Data(H)'!$A$1:$CZ$233))</f>
        <v>0</v>
      </c>
      <c r="CP36" s="173" cm="1">
        <f t="array" ref="CP36">_xlfn.XLOOKUP(CP$1,'PY1 Data(H)'!$A$1:$CZ$1,_xlfn.XLOOKUP($A36,'PY1 Data(H)'!$A$1:$A$233,'PY1 Data(H)'!$A$1:$CZ$233))</f>
        <v>0</v>
      </c>
      <c r="CQ36" s="173" cm="1">
        <f t="array" ref="CQ36">_xlfn.XLOOKUP(CQ$1,'PY1 Data(H)'!$A$1:$CZ$1,_xlfn.XLOOKUP($A36,'PY1 Data(H)'!$A$1:$A$233,'PY1 Data(H)'!$A$1:$CZ$233))</f>
        <v>0</v>
      </c>
      <c r="CR36" s="173" cm="1">
        <f t="array" ref="CR36">_xlfn.XLOOKUP(CR$1,'PY1 Data(H)'!$A$1:$CZ$1,_xlfn.XLOOKUP($A36,'PY1 Data(H)'!$A$1:$A$233,'PY1 Data(H)'!$A$1:$CZ$233))</f>
        <v>0</v>
      </c>
      <c r="CS36" s="173" cm="1">
        <f t="array" ref="CS36">_xlfn.XLOOKUP(CS$1,'PY1 Data(H)'!$A$1:$CZ$1,_xlfn.XLOOKUP($A36,'PY1 Data(H)'!$A$1:$A$233,'PY1 Data(H)'!$A$1:$CZ$233))</f>
        <v>0</v>
      </c>
      <c r="CT36" s="173" cm="1">
        <f t="array" ref="CT36">_xlfn.XLOOKUP(CT$1,'PY1 Data(H)'!$A$1:$CZ$1,_xlfn.XLOOKUP($A36,'PY1 Data(H)'!$A$1:$A$233,'PY1 Data(H)'!$A$1:$CZ$233))</f>
        <v>0</v>
      </c>
      <c r="CU36" s="173" cm="1">
        <f t="array" ref="CU36">_xlfn.XLOOKUP(CU$1,'PY1 Data(H)'!$A$1:$CZ$1,_xlfn.XLOOKUP($A36,'PY1 Data(H)'!$A$1:$A$233,'PY1 Data(H)'!$A$1:$CZ$233))</f>
        <v>0</v>
      </c>
      <c r="CV36" s="173" cm="1">
        <f t="array" ref="CV36">_xlfn.XLOOKUP(CV$1,'PY1 Data(H)'!$A$1:$CZ$1,_xlfn.XLOOKUP($A36,'PY1 Data(H)'!$A$1:$A$233,'PY1 Data(H)'!$A$1:$CZ$233))</f>
        <v>0</v>
      </c>
      <c r="CW36" s="173" cm="1">
        <f t="array" ref="CW36">_xlfn.XLOOKUP(CW$1,'PY1 Data(H)'!$A$1:$CZ$1,_xlfn.XLOOKUP($A36,'PY1 Data(H)'!$A$1:$A$233,'PY1 Data(H)'!$A$1:$CZ$233))</f>
        <v>0</v>
      </c>
      <c r="CX36" s="173" cm="1">
        <f t="array" ref="CX36">_xlfn.XLOOKUP(CX$1,'PY1 Data(H)'!$A$1:$CZ$1,_xlfn.XLOOKUP($A36,'PY1 Data(H)'!$A$1:$A$233,'PY1 Data(H)'!$A$1:$CZ$233))</f>
        <v>0</v>
      </c>
      <c r="CY36" s="173" cm="1">
        <f t="array" ref="CY36">_xlfn.XLOOKUP(CY$1,'PY1 Data(H)'!$A$1:$CZ$1,_xlfn.XLOOKUP($A36,'PY1 Data(H)'!$A$1:$A$233,'PY1 Data(H)'!$A$1:$CZ$233))</f>
        <v>0</v>
      </c>
    </row>
    <row r="37" spans="1:103" x14ac:dyDescent="0.3">
      <c r="A37">
        <v>592</v>
      </c>
      <c r="D37" s="173" cm="1">
        <f t="array" ref="D37">_xlfn.XLOOKUP(D$1,'PY1 Data(H)'!$A$1:$CZ$1,_xlfn.XLOOKUP($A37,'PY1 Data(H)'!$A$1:$A$233,'PY1 Data(H)'!$A$1:$CZ$233))</f>
        <v>1227257</v>
      </c>
      <c r="E37" s="173" cm="1">
        <f t="array" ref="E37">_xlfn.XLOOKUP(E$1,'PY1 Data(H)'!$A$1:$CZ$1,_xlfn.XLOOKUP($A37,'PY1 Data(H)'!$A$1:$A$233,'PY1 Data(H)'!$A$1:$CZ$233))</f>
        <v>1758087</v>
      </c>
      <c r="F37" s="173" cm="1">
        <f t="array" ref="F37">_xlfn.XLOOKUP(F$1,'PY1 Data(H)'!$A$1:$CZ$1,_xlfn.XLOOKUP($A37,'PY1 Data(H)'!$A$1:$A$233,'PY1 Data(H)'!$A$1:$CZ$233))</f>
        <v>536991</v>
      </c>
      <c r="G37" s="173" cm="1">
        <f t="array" ref="G37">_xlfn.XLOOKUP(G$1,'PY1 Data(H)'!$A$1:$CZ$1,_xlfn.XLOOKUP($A37,'PY1 Data(H)'!$A$1:$A$233,'PY1 Data(H)'!$A$1:$CZ$233))</f>
        <v>0</v>
      </c>
      <c r="H37" s="173" cm="1">
        <f t="array" ref="H37">_xlfn.XLOOKUP(H$1,'PY1 Data(H)'!$A$1:$CZ$1,_xlfn.XLOOKUP($A37,'PY1 Data(H)'!$A$1:$A$233,'PY1 Data(H)'!$A$1:$CZ$233))</f>
        <v>-11053</v>
      </c>
      <c r="I37" s="173" cm="1">
        <f t="array" ref="I37">_xlfn.XLOOKUP(I$1,'PY1 Data(H)'!$A$1:$CZ$1,_xlfn.XLOOKUP($A37,'PY1 Data(H)'!$A$1:$A$233,'PY1 Data(H)'!$A$1:$CZ$233))</f>
        <v>0</v>
      </c>
      <c r="J37" s="173" cm="1">
        <f t="array" ref="J37">_xlfn.XLOOKUP(J$1,'PY1 Data(H)'!$A$1:$CZ$1,_xlfn.XLOOKUP($A37,'PY1 Data(H)'!$A$1:$A$233,'PY1 Data(H)'!$A$1:$CZ$233))</f>
        <v>3540148</v>
      </c>
      <c r="K37" s="173" cm="1">
        <f t="array" ref="K37">_xlfn.XLOOKUP(K$1,'PY1 Data(H)'!$A$1:$CZ$1,_xlfn.XLOOKUP($A37,'PY1 Data(H)'!$A$1:$A$233,'PY1 Data(H)'!$A$1:$CZ$233))</f>
        <v>391051</v>
      </c>
      <c r="L37" s="173" cm="1">
        <f t="array" ref="L37">_xlfn.XLOOKUP(L$1,'PY1 Data(H)'!$A$1:$CZ$1,_xlfn.XLOOKUP($A37,'PY1 Data(H)'!$A$1:$A$233,'PY1 Data(H)'!$A$1:$CZ$233))</f>
        <v>196937</v>
      </c>
      <c r="M37" s="173" cm="1">
        <f t="array" ref="M37">_xlfn.XLOOKUP(M$1,'PY1 Data(H)'!$A$1:$CZ$1,_xlfn.XLOOKUP($A37,'PY1 Data(H)'!$A$1:$A$233,'PY1 Data(H)'!$A$1:$CZ$233))</f>
        <v>38757609</v>
      </c>
      <c r="N37" s="173" cm="1">
        <f t="array" ref="N37">_xlfn.XLOOKUP(N$1,'PY1 Data(H)'!$A$1:$CZ$1,_xlfn.XLOOKUP($A37,'PY1 Data(H)'!$A$1:$A$233,'PY1 Data(H)'!$A$1:$CZ$233))</f>
        <v>-326260</v>
      </c>
      <c r="O37" s="173" cm="1">
        <f t="array" ref="O37">_xlfn.XLOOKUP(O$1,'PY1 Data(H)'!$A$1:$CZ$1,_xlfn.XLOOKUP($A37,'PY1 Data(H)'!$A$1:$A$233,'PY1 Data(H)'!$A$1:$CZ$233))</f>
        <v>569837</v>
      </c>
      <c r="P37" s="173" cm="1">
        <f t="array" ref="P37">_xlfn.XLOOKUP(P$1,'PY1 Data(H)'!$A$1:$CZ$1,_xlfn.XLOOKUP($A37,'PY1 Data(H)'!$A$1:$A$233,'PY1 Data(H)'!$A$1:$CZ$233))</f>
        <v>207512</v>
      </c>
      <c r="Q37" s="173" cm="1">
        <f t="array" ref="Q37">_xlfn.XLOOKUP(Q$1,'PY1 Data(H)'!$A$1:$CZ$1,_xlfn.XLOOKUP($A37,'PY1 Data(H)'!$A$1:$A$233,'PY1 Data(H)'!$A$1:$CZ$233))</f>
        <v>722780</v>
      </c>
      <c r="R37" s="173" cm="1">
        <f t="array" ref="R37">_xlfn.XLOOKUP(R$1,'PY1 Data(H)'!$A$1:$CZ$1,_xlfn.XLOOKUP($A37,'PY1 Data(H)'!$A$1:$A$233,'PY1 Data(H)'!$A$1:$CZ$233))</f>
        <v>-63803</v>
      </c>
      <c r="S37" s="173" cm="1">
        <f t="array" ref="S37">_xlfn.XLOOKUP(S$1,'PY1 Data(H)'!$A$1:$CZ$1,_xlfn.XLOOKUP($A37,'PY1 Data(H)'!$A$1:$A$233,'PY1 Data(H)'!$A$1:$CZ$233))</f>
        <v>419775</v>
      </c>
      <c r="T37" s="173" cm="1">
        <f t="array" ref="T37">_xlfn.XLOOKUP(T$1,'PY1 Data(H)'!$A$1:$CZ$1,_xlfn.XLOOKUP($A37,'PY1 Data(H)'!$A$1:$A$233,'PY1 Data(H)'!$A$1:$CZ$233))</f>
        <v>0</v>
      </c>
      <c r="U37" s="173" cm="1">
        <f t="array" ref="U37">_xlfn.XLOOKUP(U$1,'PY1 Data(H)'!$A$1:$CZ$1,_xlfn.XLOOKUP($A37,'PY1 Data(H)'!$A$1:$A$233,'PY1 Data(H)'!$A$1:$CZ$233))</f>
        <v>-8228265</v>
      </c>
      <c r="V37" s="173" cm="1">
        <f t="array" ref="V37">_xlfn.XLOOKUP(V$1,'PY1 Data(H)'!$A$1:$CZ$1,_xlfn.XLOOKUP($A37,'PY1 Data(H)'!$A$1:$A$233,'PY1 Data(H)'!$A$1:$CZ$233))</f>
        <v>4455722</v>
      </c>
      <c r="W37" s="173" cm="1">
        <f t="array" ref="W37">_xlfn.XLOOKUP(W$1,'PY1 Data(H)'!$A$1:$CZ$1,_xlfn.XLOOKUP($A37,'PY1 Data(H)'!$A$1:$A$233,'PY1 Data(H)'!$A$1:$CZ$233))</f>
        <v>0</v>
      </c>
      <c r="X37" s="173" cm="1">
        <f t="array" ref="X37">_xlfn.XLOOKUP(X$1,'PY1 Data(H)'!$A$1:$CZ$1,_xlfn.XLOOKUP($A37,'PY1 Data(H)'!$A$1:$A$233,'PY1 Data(H)'!$A$1:$CZ$233))</f>
        <v>239038</v>
      </c>
      <c r="Y37" s="173" cm="1">
        <f t="array" ref="Y37">_xlfn.XLOOKUP(Y$1,'PY1 Data(H)'!$A$1:$CZ$1,_xlfn.XLOOKUP($A37,'PY1 Data(H)'!$A$1:$A$233,'PY1 Data(H)'!$A$1:$CZ$233))</f>
        <v>-326297</v>
      </c>
      <c r="Z37" s="173" cm="1">
        <f t="array" ref="Z37">_xlfn.XLOOKUP(Z$1,'PY1 Data(H)'!$A$1:$CZ$1,_xlfn.XLOOKUP($A37,'PY1 Data(H)'!$A$1:$A$233,'PY1 Data(H)'!$A$1:$CZ$233))</f>
        <v>763257</v>
      </c>
      <c r="AA37" s="173" cm="1">
        <f t="array" ref="AA37">_xlfn.XLOOKUP(AA$1,'PY1 Data(H)'!$A$1:$CZ$1,_xlfn.XLOOKUP($A37,'PY1 Data(H)'!$A$1:$A$233,'PY1 Data(H)'!$A$1:$CZ$233))</f>
        <v>0</v>
      </c>
      <c r="AB37" s="173" cm="1">
        <f t="array" ref="AB37">_xlfn.XLOOKUP(AB$1,'PY1 Data(H)'!$A$1:$CZ$1,_xlfn.XLOOKUP($A37,'PY1 Data(H)'!$A$1:$A$233,'PY1 Data(H)'!$A$1:$CZ$233))</f>
        <v>663727</v>
      </c>
      <c r="AC37" s="173" cm="1">
        <f t="array" ref="AC37">_xlfn.XLOOKUP(AC$1,'PY1 Data(H)'!$A$1:$CZ$1,_xlfn.XLOOKUP($A37,'PY1 Data(H)'!$A$1:$A$233,'PY1 Data(H)'!$A$1:$CZ$233))</f>
        <v>8315234</v>
      </c>
      <c r="AD37" s="173" cm="1">
        <f t="array" ref="AD37">_xlfn.XLOOKUP(AD$1,'PY1 Data(H)'!$A$1:$CZ$1,_xlfn.XLOOKUP($A37,'PY1 Data(H)'!$A$1:$A$233,'PY1 Data(H)'!$A$1:$CZ$233))</f>
        <v>3971429</v>
      </c>
      <c r="AE37" s="173" cm="1">
        <f t="array" ref="AE37">_xlfn.XLOOKUP(AE$1,'PY1 Data(H)'!$A$1:$CZ$1,_xlfn.XLOOKUP($A37,'PY1 Data(H)'!$A$1:$A$233,'PY1 Data(H)'!$A$1:$CZ$233))</f>
        <v>1137684</v>
      </c>
      <c r="AF37" s="173" cm="1">
        <f t="array" ref="AF37">_xlfn.XLOOKUP(AF$1,'PY1 Data(H)'!$A$1:$CZ$1,_xlfn.XLOOKUP($A37,'PY1 Data(H)'!$A$1:$A$233,'PY1 Data(H)'!$A$1:$CZ$233))</f>
        <v>1900338</v>
      </c>
      <c r="AG37" s="173" cm="1">
        <f t="array" ref="AG37">_xlfn.XLOOKUP(AG$1,'PY1 Data(H)'!$A$1:$CZ$1,_xlfn.XLOOKUP($A37,'PY1 Data(H)'!$A$1:$A$233,'PY1 Data(H)'!$A$1:$CZ$233))</f>
        <v>2160703</v>
      </c>
      <c r="AH37" s="173" cm="1">
        <f t="array" ref="AH37">_xlfn.XLOOKUP(AH$1,'PY1 Data(H)'!$A$1:$CZ$1,_xlfn.XLOOKUP($A37,'PY1 Data(H)'!$A$1:$A$233,'PY1 Data(H)'!$A$1:$CZ$233))</f>
        <v>3045558</v>
      </c>
      <c r="AI37" s="173" cm="1">
        <f t="array" ref="AI37">_xlfn.XLOOKUP(AI$1,'PY1 Data(H)'!$A$1:$CZ$1,_xlfn.XLOOKUP($A37,'PY1 Data(H)'!$A$1:$A$233,'PY1 Data(H)'!$A$1:$CZ$233))</f>
        <v>7434979</v>
      </c>
      <c r="AJ37" s="173" cm="1">
        <f t="array" ref="AJ37">_xlfn.XLOOKUP(AJ$1,'PY1 Data(H)'!$A$1:$CZ$1,_xlfn.XLOOKUP($A37,'PY1 Data(H)'!$A$1:$A$233,'PY1 Data(H)'!$A$1:$CZ$233))</f>
        <v>-460720</v>
      </c>
      <c r="AK37" s="173" cm="1">
        <f t="array" ref="AK37">_xlfn.XLOOKUP(AK$1,'PY1 Data(H)'!$A$1:$CZ$1,_xlfn.XLOOKUP($A37,'PY1 Data(H)'!$A$1:$A$233,'PY1 Data(H)'!$A$1:$CZ$233))</f>
        <v>0</v>
      </c>
      <c r="AL37" s="173" cm="1">
        <f t="array" ref="AL37">_xlfn.XLOOKUP(AL$1,'PY1 Data(H)'!$A$1:$CZ$1,_xlfn.XLOOKUP($A37,'PY1 Data(H)'!$A$1:$A$233,'PY1 Data(H)'!$A$1:$CZ$233))</f>
        <v>5362024</v>
      </c>
      <c r="AM37" s="173" cm="1">
        <f t="array" ref="AM37">_xlfn.XLOOKUP(AM$1,'PY1 Data(H)'!$A$1:$CZ$1,_xlfn.XLOOKUP($A37,'PY1 Data(H)'!$A$1:$A$233,'PY1 Data(H)'!$A$1:$CZ$233))</f>
        <v>1021553</v>
      </c>
      <c r="AN37" s="173" cm="1">
        <f t="array" ref="AN37">_xlfn.XLOOKUP(AN$1,'PY1 Data(H)'!$A$1:$CZ$1,_xlfn.XLOOKUP($A37,'PY1 Data(H)'!$A$1:$A$233,'PY1 Data(H)'!$A$1:$CZ$233))</f>
        <v>-29171</v>
      </c>
      <c r="AO37" s="173" cm="1">
        <f t="array" ref="AO37">_xlfn.XLOOKUP(AO$1,'PY1 Data(H)'!$A$1:$CZ$1,_xlfn.XLOOKUP($A37,'PY1 Data(H)'!$A$1:$A$233,'PY1 Data(H)'!$A$1:$CZ$233))</f>
        <v>0</v>
      </c>
      <c r="AP37" s="173" cm="1">
        <f t="array" ref="AP37">_xlfn.XLOOKUP(AP$1,'PY1 Data(H)'!$A$1:$CZ$1,_xlfn.XLOOKUP($A37,'PY1 Data(H)'!$A$1:$A$233,'PY1 Data(H)'!$A$1:$CZ$233))</f>
        <v>14404</v>
      </c>
      <c r="AQ37" s="173" cm="1">
        <f t="array" ref="AQ37">_xlfn.XLOOKUP(AQ$1,'PY1 Data(H)'!$A$1:$CZ$1,_xlfn.XLOOKUP($A37,'PY1 Data(H)'!$A$1:$A$233,'PY1 Data(H)'!$A$1:$CZ$233))</f>
        <v>383368</v>
      </c>
      <c r="AR37" s="173" cm="1">
        <f t="array" ref="AR37">_xlfn.XLOOKUP(AR$1,'PY1 Data(H)'!$A$1:$CZ$1,_xlfn.XLOOKUP($A37,'PY1 Data(H)'!$A$1:$A$233,'PY1 Data(H)'!$A$1:$CZ$233))</f>
        <v>0</v>
      </c>
      <c r="AS37" s="173" cm="1">
        <f t="array" ref="AS37">_xlfn.XLOOKUP(AS$1,'PY1 Data(H)'!$A$1:$CZ$1,_xlfn.XLOOKUP($A37,'PY1 Data(H)'!$A$1:$A$233,'PY1 Data(H)'!$A$1:$CZ$233))</f>
        <v>-247000</v>
      </c>
      <c r="AT37" s="173" cm="1">
        <f t="array" ref="AT37">_xlfn.XLOOKUP(AT$1,'PY1 Data(H)'!$A$1:$CZ$1,_xlfn.XLOOKUP($A37,'PY1 Data(H)'!$A$1:$A$233,'PY1 Data(H)'!$A$1:$CZ$233))</f>
        <v>20075518</v>
      </c>
      <c r="AU37" s="173" cm="1">
        <f t="array" ref="AU37">_xlfn.XLOOKUP(AU$1,'PY1 Data(H)'!$A$1:$CZ$1,_xlfn.XLOOKUP($A37,'PY1 Data(H)'!$A$1:$A$233,'PY1 Data(H)'!$A$1:$CZ$233))</f>
        <v>0</v>
      </c>
      <c r="AV37" s="173" cm="1">
        <f t="array" ref="AV37">_xlfn.XLOOKUP(AV$1,'PY1 Data(H)'!$A$1:$CZ$1,_xlfn.XLOOKUP($A37,'PY1 Data(H)'!$A$1:$A$233,'PY1 Data(H)'!$A$1:$CZ$233))</f>
        <v>208194</v>
      </c>
      <c r="AW37" s="173" cm="1">
        <f t="array" ref="AW37">_xlfn.XLOOKUP(AW$1,'PY1 Data(H)'!$A$1:$CZ$1,_xlfn.XLOOKUP($A37,'PY1 Data(H)'!$A$1:$A$233,'PY1 Data(H)'!$A$1:$CZ$233))</f>
        <v>0</v>
      </c>
      <c r="AX37" s="173" cm="1">
        <f t="array" ref="AX37">_xlfn.XLOOKUP(AX$1,'PY1 Data(H)'!$A$1:$CZ$1,_xlfn.XLOOKUP($A37,'PY1 Data(H)'!$A$1:$A$233,'PY1 Data(H)'!$A$1:$CZ$233))</f>
        <v>1190776</v>
      </c>
      <c r="AY37" s="173" cm="1">
        <f t="array" ref="AY37">_xlfn.XLOOKUP(AY$1,'PY1 Data(H)'!$A$1:$CZ$1,_xlfn.XLOOKUP($A37,'PY1 Data(H)'!$A$1:$A$233,'PY1 Data(H)'!$A$1:$CZ$233))</f>
        <v>-145728</v>
      </c>
      <c r="AZ37" s="173" cm="1">
        <f t="array" ref="AZ37">_xlfn.XLOOKUP(AZ$1,'PY1 Data(H)'!$A$1:$CZ$1,_xlfn.XLOOKUP($A37,'PY1 Data(H)'!$A$1:$A$233,'PY1 Data(H)'!$A$1:$CZ$233))</f>
        <v>2681326</v>
      </c>
      <c r="BA37" s="173" cm="1">
        <f t="array" ref="BA37">_xlfn.XLOOKUP(BA$1,'PY1 Data(H)'!$A$1:$CZ$1,_xlfn.XLOOKUP($A37,'PY1 Data(H)'!$A$1:$A$233,'PY1 Data(H)'!$A$1:$CZ$233))</f>
        <v>230701</v>
      </c>
      <c r="BB37" s="173" cm="1">
        <f t="array" ref="BB37">_xlfn.XLOOKUP(BB$1,'PY1 Data(H)'!$A$1:$CZ$1,_xlfn.XLOOKUP($A37,'PY1 Data(H)'!$A$1:$A$233,'PY1 Data(H)'!$A$1:$CZ$233))</f>
        <v>26366660</v>
      </c>
      <c r="BC37" s="173" cm="1">
        <f t="array" ref="BC37">_xlfn.XLOOKUP(BC$1,'PY1 Data(H)'!$A$1:$CZ$1,_xlfn.XLOOKUP($A37,'PY1 Data(H)'!$A$1:$A$233,'PY1 Data(H)'!$A$1:$CZ$233))</f>
        <v>2632866</v>
      </c>
      <c r="BD37" s="173" cm="1">
        <f t="array" ref="BD37">_xlfn.XLOOKUP(BD$1,'PY1 Data(H)'!$A$1:$CZ$1,_xlfn.XLOOKUP($A37,'PY1 Data(H)'!$A$1:$A$233,'PY1 Data(H)'!$A$1:$CZ$233))</f>
        <v>39403</v>
      </c>
      <c r="BE37" s="173" cm="1">
        <f t="array" ref="BE37">_xlfn.XLOOKUP(BE$1,'PY1 Data(H)'!$A$1:$CZ$1,_xlfn.XLOOKUP($A37,'PY1 Data(H)'!$A$1:$A$233,'PY1 Data(H)'!$A$1:$CZ$233))</f>
        <v>-383420</v>
      </c>
      <c r="BF37" s="173" cm="1">
        <f t="array" ref="BF37">_xlfn.XLOOKUP(BF$1,'PY1 Data(H)'!$A$1:$CZ$1,_xlfn.XLOOKUP($A37,'PY1 Data(H)'!$A$1:$A$233,'PY1 Data(H)'!$A$1:$CZ$233))</f>
        <v>7981561</v>
      </c>
      <c r="BG37" s="173" cm="1">
        <f t="array" ref="BG37">_xlfn.XLOOKUP(BG$1,'PY1 Data(H)'!$A$1:$CZ$1,_xlfn.XLOOKUP($A37,'PY1 Data(H)'!$A$1:$A$233,'PY1 Data(H)'!$A$1:$CZ$233))</f>
        <v>-276831</v>
      </c>
      <c r="BH37" s="173" cm="1">
        <f t="array" ref="BH37">_xlfn.XLOOKUP(BH$1,'PY1 Data(H)'!$A$1:$CZ$1,_xlfn.XLOOKUP($A37,'PY1 Data(H)'!$A$1:$A$233,'PY1 Data(H)'!$A$1:$CZ$233))</f>
        <v>530538</v>
      </c>
      <c r="BI37" s="173" cm="1">
        <f t="array" ref="BI37">_xlfn.XLOOKUP(BI$1,'PY1 Data(H)'!$A$1:$CZ$1,_xlfn.XLOOKUP($A37,'PY1 Data(H)'!$A$1:$A$233,'PY1 Data(H)'!$A$1:$CZ$233))</f>
        <v>-107016</v>
      </c>
      <c r="BJ37" s="173" cm="1">
        <f t="array" ref="BJ37">_xlfn.XLOOKUP(BJ$1,'PY1 Data(H)'!$A$1:$CZ$1,_xlfn.XLOOKUP($A37,'PY1 Data(H)'!$A$1:$A$233,'PY1 Data(H)'!$A$1:$CZ$233))</f>
        <v>-502847</v>
      </c>
      <c r="BK37" s="173" cm="1">
        <f t="array" ref="BK37">_xlfn.XLOOKUP(BK$1,'PY1 Data(H)'!$A$1:$CZ$1,_xlfn.XLOOKUP($A37,'PY1 Data(H)'!$A$1:$A$233,'PY1 Data(H)'!$A$1:$CZ$233))</f>
        <v>8810798</v>
      </c>
      <c r="BL37" s="173" cm="1">
        <f t="array" ref="BL37">_xlfn.XLOOKUP(BL$1,'PY1 Data(H)'!$A$1:$CZ$1,_xlfn.XLOOKUP($A37,'PY1 Data(H)'!$A$1:$A$233,'PY1 Data(H)'!$A$1:$CZ$233))</f>
        <v>0</v>
      </c>
      <c r="BM37" s="173" cm="1">
        <f t="array" ref="BM37">_xlfn.XLOOKUP(BM$1,'PY1 Data(H)'!$A$1:$CZ$1,_xlfn.XLOOKUP($A37,'PY1 Data(H)'!$A$1:$A$233,'PY1 Data(H)'!$A$1:$CZ$233))</f>
        <v>2876548</v>
      </c>
      <c r="BN37" s="173" cm="1">
        <f t="array" ref="BN37">_xlfn.XLOOKUP(BN$1,'PY1 Data(H)'!$A$1:$CZ$1,_xlfn.XLOOKUP($A37,'PY1 Data(H)'!$A$1:$A$233,'PY1 Data(H)'!$A$1:$CZ$233))</f>
        <v>3954182</v>
      </c>
      <c r="BO37" s="173" cm="1">
        <f t="array" ref="BO37">_xlfn.XLOOKUP(BO$1,'PY1 Data(H)'!$A$1:$CZ$1,_xlfn.XLOOKUP($A37,'PY1 Data(H)'!$A$1:$A$233,'PY1 Data(H)'!$A$1:$CZ$233))</f>
        <v>345572</v>
      </c>
      <c r="BP37" s="173" cm="1">
        <f t="array" ref="BP37">_xlfn.XLOOKUP(BP$1,'PY1 Data(H)'!$A$1:$CZ$1,_xlfn.XLOOKUP($A37,'PY1 Data(H)'!$A$1:$A$233,'PY1 Data(H)'!$A$1:$CZ$233))</f>
        <v>11267382</v>
      </c>
      <c r="BQ37" s="173" cm="1">
        <f t="array" ref="BQ37">_xlfn.XLOOKUP(BQ$1,'PY1 Data(H)'!$A$1:$CZ$1,_xlfn.XLOOKUP($A37,'PY1 Data(H)'!$A$1:$A$233,'PY1 Data(H)'!$A$1:$CZ$233))</f>
        <v>0</v>
      </c>
      <c r="BR37" s="173" cm="1">
        <f t="array" ref="BR37">_xlfn.XLOOKUP(BR$1,'PY1 Data(H)'!$A$1:$CZ$1,_xlfn.XLOOKUP($A37,'PY1 Data(H)'!$A$1:$A$233,'PY1 Data(H)'!$A$1:$CZ$233))</f>
        <v>9023336</v>
      </c>
      <c r="BS37" s="173" cm="1">
        <f t="array" ref="BS37">_xlfn.XLOOKUP(BS$1,'PY1 Data(H)'!$A$1:$CZ$1,_xlfn.XLOOKUP($A37,'PY1 Data(H)'!$A$1:$A$233,'PY1 Data(H)'!$A$1:$CZ$233))</f>
        <v>2334763</v>
      </c>
      <c r="BT37" s="173" cm="1">
        <f t="array" ref="BT37">_xlfn.XLOOKUP(BT$1,'PY1 Data(H)'!$A$1:$CZ$1,_xlfn.XLOOKUP($A37,'PY1 Data(H)'!$A$1:$A$233,'PY1 Data(H)'!$A$1:$CZ$233))</f>
        <v>-305298</v>
      </c>
      <c r="BU37" s="173" cm="1">
        <f t="array" ref="BU37">_xlfn.XLOOKUP(BU$1,'PY1 Data(H)'!$A$1:$CZ$1,_xlfn.XLOOKUP($A37,'PY1 Data(H)'!$A$1:$A$233,'PY1 Data(H)'!$A$1:$CZ$233))</f>
        <v>163177</v>
      </c>
      <c r="BV37" s="173" cm="1">
        <f t="array" ref="BV37">_xlfn.XLOOKUP(BV$1,'PY1 Data(H)'!$A$1:$CZ$1,_xlfn.XLOOKUP($A37,'PY1 Data(H)'!$A$1:$A$233,'PY1 Data(H)'!$A$1:$CZ$233))</f>
        <v>2361642</v>
      </c>
      <c r="BW37" s="173" cm="1">
        <f t="array" ref="BW37">_xlfn.XLOOKUP(BW$1,'PY1 Data(H)'!$A$1:$CZ$1,_xlfn.XLOOKUP($A37,'PY1 Data(H)'!$A$1:$A$233,'PY1 Data(H)'!$A$1:$CZ$233))</f>
        <v>314839</v>
      </c>
      <c r="BX37" s="173" cm="1">
        <f t="array" ref="BX37">_xlfn.XLOOKUP(BX$1,'PY1 Data(H)'!$A$1:$CZ$1,_xlfn.XLOOKUP($A37,'PY1 Data(H)'!$A$1:$A$233,'PY1 Data(H)'!$A$1:$CZ$233))</f>
        <v>72414</v>
      </c>
      <c r="BY37" s="173" cm="1">
        <f t="array" ref="BY37">_xlfn.XLOOKUP(BY$1,'PY1 Data(H)'!$A$1:$CZ$1,_xlfn.XLOOKUP($A37,'PY1 Data(H)'!$A$1:$A$233,'PY1 Data(H)'!$A$1:$CZ$233))</f>
        <v>1399261</v>
      </c>
      <c r="BZ37" s="173" cm="1">
        <f t="array" ref="BZ37">_xlfn.XLOOKUP(BZ$1,'PY1 Data(H)'!$A$1:$CZ$1,_xlfn.XLOOKUP($A37,'PY1 Data(H)'!$A$1:$A$233,'PY1 Data(H)'!$A$1:$CZ$233))</f>
        <v>-1819</v>
      </c>
      <c r="CA37" s="173" cm="1">
        <f t="array" ref="CA37">_xlfn.XLOOKUP(CA$1,'PY1 Data(H)'!$A$1:$CZ$1,_xlfn.XLOOKUP($A37,'PY1 Data(H)'!$A$1:$A$233,'PY1 Data(H)'!$A$1:$CZ$233))</f>
        <v>5354994</v>
      </c>
      <c r="CB37" s="173" cm="1">
        <f t="array" ref="CB37">_xlfn.XLOOKUP(CB$1,'PY1 Data(H)'!$A$1:$CZ$1,_xlfn.XLOOKUP($A37,'PY1 Data(H)'!$A$1:$A$233,'PY1 Data(H)'!$A$1:$CZ$233))</f>
        <v>422424</v>
      </c>
      <c r="CC37" s="173" cm="1">
        <f t="array" ref="CC37">_xlfn.XLOOKUP(CC$1,'PY1 Data(H)'!$A$1:$CZ$1,_xlfn.XLOOKUP($A37,'PY1 Data(H)'!$A$1:$A$233,'PY1 Data(H)'!$A$1:$CZ$233))</f>
        <v>2513658</v>
      </c>
      <c r="CD37" s="173" cm="1">
        <f t="array" ref="CD37">_xlfn.XLOOKUP(CD$1,'PY1 Data(H)'!$A$1:$CZ$1,_xlfn.XLOOKUP($A37,'PY1 Data(H)'!$A$1:$A$233,'PY1 Data(H)'!$A$1:$CZ$233))</f>
        <v>2873362</v>
      </c>
      <c r="CE37" s="173" cm="1">
        <f t="array" ref="CE37">_xlfn.XLOOKUP(CE$1,'PY1 Data(H)'!$A$1:$CZ$1,_xlfn.XLOOKUP($A37,'PY1 Data(H)'!$A$1:$A$233,'PY1 Data(H)'!$A$1:$CZ$233))</f>
        <v>2771881</v>
      </c>
      <c r="CF37" s="173" cm="1">
        <f t="array" ref="CF37">_xlfn.XLOOKUP(CF$1,'PY1 Data(H)'!$A$1:$CZ$1,_xlfn.XLOOKUP($A37,'PY1 Data(H)'!$A$1:$A$233,'PY1 Data(H)'!$A$1:$CZ$233))</f>
        <v>1253251</v>
      </c>
      <c r="CG37" s="173" cm="1">
        <f t="array" ref="CG37">_xlfn.XLOOKUP(CG$1,'PY1 Data(H)'!$A$1:$CZ$1,_xlfn.XLOOKUP($A37,'PY1 Data(H)'!$A$1:$A$233,'PY1 Data(H)'!$A$1:$CZ$233))</f>
        <v>10300718</v>
      </c>
      <c r="CH37" s="173" cm="1">
        <f t="array" ref="CH37">_xlfn.XLOOKUP(CH$1,'PY1 Data(H)'!$A$1:$CZ$1,_xlfn.XLOOKUP($A37,'PY1 Data(H)'!$A$1:$A$233,'PY1 Data(H)'!$A$1:$CZ$233))</f>
        <v>1206553</v>
      </c>
      <c r="CI37" s="173" cm="1">
        <f t="array" ref="CI37">_xlfn.XLOOKUP(CI$1,'PY1 Data(H)'!$A$1:$CZ$1,_xlfn.XLOOKUP($A37,'PY1 Data(H)'!$A$1:$A$233,'PY1 Data(H)'!$A$1:$CZ$233))</f>
        <v>-326207</v>
      </c>
      <c r="CJ37" s="173" cm="1">
        <f t="array" ref="CJ37">_xlfn.XLOOKUP(CJ$1,'PY1 Data(H)'!$A$1:$CZ$1,_xlfn.XLOOKUP($A37,'PY1 Data(H)'!$A$1:$A$233,'PY1 Data(H)'!$A$1:$CZ$233))</f>
        <v>-207685</v>
      </c>
      <c r="CK37" s="173" cm="1">
        <f t="array" ref="CK37">_xlfn.XLOOKUP(CK$1,'PY1 Data(H)'!$A$1:$CZ$1,_xlfn.XLOOKUP($A37,'PY1 Data(H)'!$A$1:$A$233,'PY1 Data(H)'!$A$1:$CZ$233))</f>
        <v>158319</v>
      </c>
      <c r="CL37" s="173" cm="1">
        <f t="array" ref="CL37">_xlfn.XLOOKUP(CL$1,'PY1 Data(H)'!$A$1:$CZ$1,_xlfn.XLOOKUP($A37,'PY1 Data(H)'!$A$1:$A$233,'PY1 Data(H)'!$A$1:$CZ$233))</f>
        <v>268030</v>
      </c>
      <c r="CM37" s="173" cm="1">
        <f t="array" ref="CM37">_xlfn.XLOOKUP(CM$1,'PY1 Data(H)'!$A$1:$CZ$1,_xlfn.XLOOKUP($A37,'PY1 Data(H)'!$A$1:$A$233,'PY1 Data(H)'!$A$1:$CZ$233))</f>
        <v>3517307</v>
      </c>
      <c r="CN37" s="173" cm="1">
        <f t="array" ref="CN37">_xlfn.XLOOKUP(CN$1,'PY1 Data(H)'!$A$1:$CZ$1,_xlfn.XLOOKUP($A37,'PY1 Data(H)'!$A$1:$A$233,'PY1 Data(H)'!$A$1:$CZ$233))</f>
        <v>54219</v>
      </c>
      <c r="CO37" s="173" cm="1">
        <f t="array" ref="CO37">_xlfn.XLOOKUP(CO$1,'PY1 Data(H)'!$A$1:$CZ$1,_xlfn.XLOOKUP($A37,'PY1 Data(H)'!$A$1:$A$233,'PY1 Data(H)'!$A$1:$CZ$233))</f>
        <v>29243252</v>
      </c>
      <c r="CP37" s="173" cm="1">
        <f t="array" ref="CP37">_xlfn.XLOOKUP(CP$1,'PY1 Data(H)'!$A$1:$CZ$1,_xlfn.XLOOKUP($A37,'PY1 Data(H)'!$A$1:$A$233,'PY1 Data(H)'!$A$1:$CZ$233))</f>
        <v>83393</v>
      </c>
      <c r="CQ37" s="173" cm="1">
        <f t="array" ref="CQ37">_xlfn.XLOOKUP(CQ$1,'PY1 Data(H)'!$A$1:$CZ$1,_xlfn.XLOOKUP($A37,'PY1 Data(H)'!$A$1:$A$233,'PY1 Data(H)'!$A$1:$CZ$233))</f>
        <v>2436381</v>
      </c>
      <c r="CR37" s="173" cm="1">
        <f t="array" ref="CR37">_xlfn.XLOOKUP(CR$1,'PY1 Data(H)'!$A$1:$CZ$1,_xlfn.XLOOKUP($A37,'PY1 Data(H)'!$A$1:$A$233,'PY1 Data(H)'!$A$1:$CZ$233))</f>
        <v>822858</v>
      </c>
      <c r="CS37" s="173" cm="1">
        <f t="array" ref="CS37">_xlfn.XLOOKUP(CS$1,'PY1 Data(H)'!$A$1:$CZ$1,_xlfn.XLOOKUP($A37,'PY1 Data(H)'!$A$1:$A$233,'PY1 Data(H)'!$A$1:$CZ$233))</f>
        <v>256965</v>
      </c>
      <c r="CT37" s="173" cm="1">
        <f t="array" ref="CT37">_xlfn.XLOOKUP(CT$1,'PY1 Data(H)'!$A$1:$CZ$1,_xlfn.XLOOKUP($A37,'PY1 Data(H)'!$A$1:$A$233,'PY1 Data(H)'!$A$1:$CZ$233))</f>
        <v>471460</v>
      </c>
      <c r="CU37" s="173" cm="1">
        <f t="array" ref="CU37">_xlfn.XLOOKUP(CU$1,'PY1 Data(H)'!$A$1:$CZ$1,_xlfn.XLOOKUP($A37,'PY1 Data(H)'!$A$1:$A$233,'PY1 Data(H)'!$A$1:$CZ$233))</f>
        <v>1384292</v>
      </c>
      <c r="CV37" s="173" cm="1">
        <f t="array" ref="CV37">_xlfn.XLOOKUP(CV$1,'PY1 Data(H)'!$A$1:$CZ$1,_xlfn.XLOOKUP($A37,'PY1 Data(H)'!$A$1:$A$233,'PY1 Data(H)'!$A$1:$CZ$233))</f>
        <v>863388</v>
      </c>
      <c r="CW37" s="173" cm="1">
        <f t="array" ref="CW37">_xlfn.XLOOKUP(CW$1,'PY1 Data(H)'!$A$1:$CZ$1,_xlfn.XLOOKUP($A37,'PY1 Data(H)'!$A$1:$A$233,'PY1 Data(H)'!$A$1:$CZ$233))</f>
        <v>953776</v>
      </c>
      <c r="CX37" s="173" cm="1">
        <f t="array" ref="CX37">_xlfn.XLOOKUP(CX$1,'PY1 Data(H)'!$A$1:$CZ$1,_xlfn.XLOOKUP($A37,'PY1 Data(H)'!$A$1:$A$233,'PY1 Data(H)'!$A$1:$CZ$233))</f>
        <v>-271147</v>
      </c>
      <c r="CY37" s="173" cm="1">
        <f t="array" ref="CY37">_xlfn.XLOOKUP(CY$1,'PY1 Data(H)'!$A$1:$CZ$1,_xlfn.XLOOKUP($A37,'PY1 Data(H)'!$A$1:$A$233,'PY1 Data(H)'!$A$1:$CZ$233))</f>
        <v>537320</v>
      </c>
    </row>
    <row r="38" spans="1:103" x14ac:dyDescent="0.3">
      <c r="A38">
        <v>591</v>
      </c>
      <c r="D38" s="173" cm="1">
        <f t="array" ref="D38">_xlfn.XLOOKUP(D$1,'PY1 Data(H)'!$A$1:$CZ$1,_xlfn.XLOOKUP($A38,'PY1 Data(H)'!$A$1:$A$233,'PY1 Data(H)'!$A$1:$CZ$233))</f>
        <v>5381087</v>
      </c>
      <c r="E38" s="173" cm="1">
        <f t="array" ref="E38">_xlfn.XLOOKUP(E$1,'PY1 Data(H)'!$A$1:$CZ$1,_xlfn.XLOOKUP($A38,'PY1 Data(H)'!$A$1:$A$233,'PY1 Data(H)'!$A$1:$CZ$233))</f>
        <v>5096320</v>
      </c>
      <c r="F38" s="173" cm="1">
        <f t="array" ref="F38">_xlfn.XLOOKUP(F$1,'PY1 Data(H)'!$A$1:$CZ$1,_xlfn.XLOOKUP($A38,'PY1 Data(H)'!$A$1:$A$233,'PY1 Data(H)'!$A$1:$CZ$233))</f>
        <v>770386</v>
      </c>
      <c r="G38" s="173" cm="1">
        <f t="array" ref="G38">_xlfn.XLOOKUP(G$1,'PY1 Data(H)'!$A$1:$CZ$1,_xlfn.XLOOKUP($A38,'PY1 Data(H)'!$A$1:$A$233,'PY1 Data(H)'!$A$1:$CZ$233))</f>
        <v>0</v>
      </c>
      <c r="H38" s="173" cm="1">
        <f t="array" ref="H38">_xlfn.XLOOKUP(H$1,'PY1 Data(H)'!$A$1:$CZ$1,_xlfn.XLOOKUP($A38,'PY1 Data(H)'!$A$1:$A$233,'PY1 Data(H)'!$A$1:$CZ$233))</f>
        <v>3111085</v>
      </c>
      <c r="I38" s="173" cm="1">
        <f t="array" ref="I38">_xlfn.XLOOKUP(I$1,'PY1 Data(H)'!$A$1:$CZ$1,_xlfn.XLOOKUP($A38,'PY1 Data(H)'!$A$1:$A$233,'PY1 Data(H)'!$A$1:$CZ$233))</f>
        <v>0</v>
      </c>
      <c r="J38" s="173" cm="1">
        <f t="array" ref="J38">_xlfn.XLOOKUP(J$1,'PY1 Data(H)'!$A$1:$CZ$1,_xlfn.XLOOKUP($A38,'PY1 Data(H)'!$A$1:$A$233,'PY1 Data(H)'!$A$1:$CZ$233))</f>
        <v>11191315</v>
      </c>
      <c r="K38" s="173" cm="1">
        <f t="array" ref="K38">_xlfn.XLOOKUP(K$1,'PY1 Data(H)'!$A$1:$CZ$1,_xlfn.XLOOKUP($A38,'PY1 Data(H)'!$A$1:$A$233,'PY1 Data(H)'!$A$1:$CZ$233))</f>
        <v>2806217</v>
      </c>
      <c r="L38" s="173" cm="1">
        <f t="array" ref="L38">_xlfn.XLOOKUP(L$1,'PY1 Data(H)'!$A$1:$CZ$1,_xlfn.XLOOKUP($A38,'PY1 Data(H)'!$A$1:$A$233,'PY1 Data(H)'!$A$1:$CZ$233))</f>
        <v>57124175</v>
      </c>
      <c r="M38" s="173" cm="1">
        <f t="array" ref="M38">_xlfn.XLOOKUP(M$1,'PY1 Data(H)'!$A$1:$CZ$1,_xlfn.XLOOKUP($A38,'PY1 Data(H)'!$A$1:$A$233,'PY1 Data(H)'!$A$1:$CZ$233))</f>
        <v>54176783</v>
      </c>
      <c r="N38" s="173" cm="1">
        <f t="array" ref="N38">_xlfn.XLOOKUP(N$1,'PY1 Data(H)'!$A$1:$CZ$1,_xlfn.XLOOKUP($A38,'PY1 Data(H)'!$A$1:$A$233,'PY1 Data(H)'!$A$1:$CZ$233))</f>
        <v>12434310</v>
      </c>
      <c r="O38" s="173" cm="1">
        <f t="array" ref="O38">_xlfn.XLOOKUP(O$1,'PY1 Data(H)'!$A$1:$CZ$1,_xlfn.XLOOKUP($A38,'PY1 Data(H)'!$A$1:$A$233,'PY1 Data(H)'!$A$1:$CZ$233))</f>
        <v>7988692</v>
      </c>
      <c r="P38" s="173" cm="1">
        <f t="array" ref="P38">_xlfn.XLOOKUP(P$1,'PY1 Data(H)'!$A$1:$CZ$1,_xlfn.XLOOKUP($A38,'PY1 Data(H)'!$A$1:$A$233,'PY1 Data(H)'!$A$1:$CZ$233))</f>
        <v>1755828</v>
      </c>
      <c r="Q38" s="173" cm="1">
        <f t="array" ref="Q38">_xlfn.XLOOKUP(Q$1,'PY1 Data(H)'!$A$1:$CZ$1,_xlfn.XLOOKUP($A38,'PY1 Data(H)'!$A$1:$A$233,'PY1 Data(H)'!$A$1:$CZ$233))</f>
        <v>3329905</v>
      </c>
      <c r="R38" s="173" cm="1">
        <f t="array" ref="R38">_xlfn.XLOOKUP(R$1,'PY1 Data(H)'!$A$1:$CZ$1,_xlfn.XLOOKUP($A38,'PY1 Data(H)'!$A$1:$A$233,'PY1 Data(H)'!$A$1:$CZ$233))</f>
        <v>2011747</v>
      </c>
      <c r="S38" s="173" cm="1">
        <f t="array" ref="S38">_xlfn.XLOOKUP(S$1,'PY1 Data(H)'!$A$1:$CZ$1,_xlfn.XLOOKUP($A38,'PY1 Data(H)'!$A$1:$A$233,'PY1 Data(H)'!$A$1:$CZ$233))</f>
        <v>1048800</v>
      </c>
      <c r="T38" s="173" cm="1">
        <f t="array" ref="T38">_xlfn.XLOOKUP(T$1,'PY1 Data(H)'!$A$1:$CZ$1,_xlfn.XLOOKUP($A38,'PY1 Data(H)'!$A$1:$A$233,'PY1 Data(H)'!$A$1:$CZ$233))</f>
        <v>0</v>
      </c>
      <c r="U38" s="173" cm="1">
        <f t="array" ref="U38">_xlfn.XLOOKUP(U$1,'PY1 Data(H)'!$A$1:$CZ$1,_xlfn.XLOOKUP($A38,'PY1 Data(H)'!$A$1:$A$233,'PY1 Data(H)'!$A$1:$CZ$233))</f>
        <v>9731297</v>
      </c>
      <c r="V38" s="173" cm="1">
        <f t="array" ref="V38">_xlfn.XLOOKUP(V$1,'PY1 Data(H)'!$A$1:$CZ$1,_xlfn.XLOOKUP($A38,'PY1 Data(H)'!$A$1:$A$233,'PY1 Data(H)'!$A$1:$CZ$233))</f>
        <v>11817571</v>
      </c>
      <c r="W38" s="173" cm="1">
        <f t="array" ref="W38">_xlfn.XLOOKUP(W$1,'PY1 Data(H)'!$A$1:$CZ$1,_xlfn.XLOOKUP($A38,'PY1 Data(H)'!$A$1:$A$233,'PY1 Data(H)'!$A$1:$CZ$233))</f>
        <v>0</v>
      </c>
      <c r="X38" s="173" cm="1">
        <f t="array" ref="X38">_xlfn.XLOOKUP(X$1,'PY1 Data(H)'!$A$1:$CZ$1,_xlfn.XLOOKUP($A38,'PY1 Data(H)'!$A$1:$A$233,'PY1 Data(H)'!$A$1:$CZ$233))</f>
        <v>4938027</v>
      </c>
      <c r="Y38" s="173" cm="1">
        <f t="array" ref="Y38">_xlfn.XLOOKUP(Y$1,'PY1 Data(H)'!$A$1:$CZ$1,_xlfn.XLOOKUP($A38,'PY1 Data(H)'!$A$1:$A$233,'PY1 Data(H)'!$A$1:$CZ$233))</f>
        <v>815417</v>
      </c>
      <c r="Z38" s="173" cm="1">
        <f t="array" ref="Z38">_xlfn.XLOOKUP(Z$1,'PY1 Data(H)'!$A$1:$CZ$1,_xlfn.XLOOKUP($A38,'PY1 Data(H)'!$A$1:$A$233,'PY1 Data(H)'!$A$1:$CZ$233))</f>
        <v>8146905</v>
      </c>
      <c r="AA38" s="173" cm="1">
        <f t="array" ref="AA38">_xlfn.XLOOKUP(AA$1,'PY1 Data(H)'!$A$1:$CZ$1,_xlfn.XLOOKUP($A38,'PY1 Data(H)'!$A$1:$A$233,'PY1 Data(H)'!$A$1:$CZ$233))</f>
        <v>0</v>
      </c>
      <c r="AB38" s="173" cm="1">
        <f t="array" ref="AB38">_xlfn.XLOOKUP(AB$1,'PY1 Data(H)'!$A$1:$CZ$1,_xlfn.XLOOKUP($A38,'PY1 Data(H)'!$A$1:$A$233,'PY1 Data(H)'!$A$1:$CZ$233))</f>
        <v>4313497</v>
      </c>
      <c r="AC38" s="173" cm="1">
        <f t="array" ref="AC38">_xlfn.XLOOKUP(AC$1,'PY1 Data(H)'!$A$1:$CZ$1,_xlfn.XLOOKUP($A38,'PY1 Data(H)'!$A$1:$A$233,'PY1 Data(H)'!$A$1:$CZ$233))</f>
        <v>8836942</v>
      </c>
      <c r="AD38" s="173" cm="1">
        <f t="array" ref="AD38">_xlfn.XLOOKUP(AD$1,'PY1 Data(H)'!$A$1:$CZ$1,_xlfn.XLOOKUP($A38,'PY1 Data(H)'!$A$1:$A$233,'PY1 Data(H)'!$A$1:$CZ$233))</f>
        <v>15812019</v>
      </c>
      <c r="AE38" s="173" cm="1">
        <f t="array" ref="AE38">_xlfn.XLOOKUP(AE$1,'PY1 Data(H)'!$A$1:$CZ$1,_xlfn.XLOOKUP($A38,'PY1 Data(H)'!$A$1:$A$233,'PY1 Data(H)'!$A$1:$CZ$233))</f>
        <v>14035876</v>
      </c>
      <c r="AF38" s="173" cm="1">
        <f t="array" ref="AF38">_xlfn.XLOOKUP(AF$1,'PY1 Data(H)'!$A$1:$CZ$1,_xlfn.XLOOKUP($A38,'PY1 Data(H)'!$A$1:$A$233,'PY1 Data(H)'!$A$1:$CZ$233))</f>
        <v>6358223</v>
      </c>
      <c r="AG38" s="173" cm="1">
        <f t="array" ref="AG38">_xlfn.XLOOKUP(AG$1,'PY1 Data(H)'!$A$1:$CZ$1,_xlfn.XLOOKUP($A38,'PY1 Data(H)'!$A$1:$A$233,'PY1 Data(H)'!$A$1:$CZ$233))</f>
        <v>6710716</v>
      </c>
      <c r="AH38" s="173" cm="1">
        <f t="array" ref="AH38">_xlfn.XLOOKUP(AH$1,'PY1 Data(H)'!$A$1:$CZ$1,_xlfn.XLOOKUP($A38,'PY1 Data(H)'!$A$1:$A$233,'PY1 Data(H)'!$A$1:$CZ$233))</f>
        <v>10749179</v>
      </c>
      <c r="AI38" s="173" cm="1">
        <f t="array" ref="AI38">_xlfn.XLOOKUP(AI$1,'PY1 Data(H)'!$A$1:$CZ$1,_xlfn.XLOOKUP($A38,'PY1 Data(H)'!$A$1:$A$233,'PY1 Data(H)'!$A$1:$CZ$233))</f>
        <v>11307360</v>
      </c>
      <c r="AJ38" s="173" cm="1">
        <f t="array" ref="AJ38">_xlfn.XLOOKUP(AJ$1,'PY1 Data(H)'!$A$1:$CZ$1,_xlfn.XLOOKUP($A38,'PY1 Data(H)'!$A$1:$A$233,'PY1 Data(H)'!$A$1:$CZ$233))</f>
        <v>8060427</v>
      </c>
      <c r="AK38" s="173" cm="1">
        <f t="array" ref="AK38">_xlfn.XLOOKUP(AK$1,'PY1 Data(H)'!$A$1:$CZ$1,_xlfn.XLOOKUP($A38,'PY1 Data(H)'!$A$1:$A$233,'PY1 Data(H)'!$A$1:$CZ$233))</f>
        <v>0</v>
      </c>
      <c r="AL38" s="173" cm="1">
        <f t="array" ref="AL38">_xlfn.XLOOKUP(AL$1,'PY1 Data(H)'!$A$1:$CZ$1,_xlfn.XLOOKUP($A38,'PY1 Data(H)'!$A$1:$A$233,'PY1 Data(H)'!$A$1:$CZ$233))</f>
        <v>15646906</v>
      </c>
      <c r="AM38" s="173" cm="1">
        <f t="array" ref="AM38">_xlfn.XLOOKUP(AM$1,'PY1 Data(H)'!$A$1:$CZ$1,_xlfn.XLOOKUP($A38,'PY1 Data(H)'!$A$1:$A$233,'PY1 Data(H)'!$A$1:$CZ$233))</f>
        <v>11122940</v>
      </c>
      <c r="AN38" s="173" cm="1">
        <f t="array" ref="AN38">_xlfn.XLOOKUP(AN$1,'PY1 Data(H)'!$A$1:$CZ$1,_xlfn.XLOOKUP($A38,'PY1 Data(H)'!$A$1:$A$233,'PY1 Data(H)'!$A$1:$CZ$233))</f>
        <v>2069851</v>
      </c>
      <c r="AO38" s="173" cm="1">
        <f t="array" ref="AO38">_xlfn.XLOOKUP(AO$1,'PY1 Data(H)'!$A$1:$CZ$1,_xlfn.XLOOKUP($A38,'PY1 Data(H)'!$A$1:$A$233,'PY1 Data(H)'!$A$1:$CZ$233))</f>
        <v>0</v>
      </c>
      <c r="AP38" s="173" cm="1">
        <f t="array" ref="AP38">_xlfn.XLOOKUP(AP$1,'PY1 Data(H)'!$A$1:$CZ$1,_xlfn.XLOOKUP($A38,'PY1 Data(H)'!$A$1:$A$233,'PY1 Data(H)'!$A$1:$CZ$233))</f>
        <v>3512952</v>
      </c>
      <c r="AQ38" s="173" cm="1">
        <f t="array" ref="AQ38">_xlfn.XLOOKUP(AQ$1,'PY1 Data(H)'!$A$1:$CZ$1,_xlfn.XLOOKUP($A38,'PY1 Data(H)'!$A$1:$A$233,'PY1 Data(H)'!$A$1:$CZ$233))</f>
        <v>5395258</v>
      </c>
      <c r="AR38" s="173" cm="1">
        <f t="array" ref="AR38">_xlfn.XLOOKUP(AR$1,'PY1 Data(H)'!$A$1:$CZ$1,_xlfn.XLOOKUP($A38,'PY1 Data(H)'!$A$1:$A$233,'PY1 Data(H)'!$A$1:$CZ$233))</f>
        <v>0</v>
      </c>
      <c r="AS38" s="173" cm="1">
        <f t="array" ref="AS38">_xlfn.XLOOKUP(AS$1,'PY1 Data(H)'!$A$1:$CZ$1,_xlfn.XLOOKUP($A38,'PY1 Data(H)'!$A$1:$A$233,'PY1 Data(H)'!$A$1:$CZ$233))</f>
        <v>11173962</v>
      </c>
      <c r="AT38" s="173" cm="1">
        <f t="array" ref="AT38">_xlfn.XLOOKUP(AT$1,'PY1 Data(H)'!$A$1:$CZ$1,_xlfn.XLOOKUP($A38,'PY1 Data(H)'!$A$1:$A$233,'PY1 Data(H)'!$A$1:$CZ$233))</f>
        <v>45766600</v>
      </c>
      <c r="AU38" s="173" cm="1">
        <f t="array" ref="AU38">_xlfn.XLOOKUP(AU$1,'PY1 Data(H)'!$A$1:$CZ$1,_xlfn.XLOOKUP($A38,'PY1 Data(H)'!$A$1:$A$233,'PY1 Data(H)'!$A$1:$CZ$233))</f>
        <v>0</v>
      </c>
      <c r="AV38" s="173" cm="1">
        <f t="array" ref="AV38">_xlfn.XLOOKUP(AV$1,'PY1 Data(H)'!$A$1:$CZ$1,_xlfn.XLOOKUP($A38,'PY1 Data(H)'!$A$1:$A$233,'PY1 Data(H)'!$A$1:$CZ$233))</f>
        <v>8389444</v>
      </c>
      <c r="AW38" s="173" cm="1">
        <f t="array" ref="AW38">_xlfn.XLOOKUP(AW$1,'PY1 Data(H)'!$A$1:$CZ$1,_xlfn.XLOOKUP($A38,'PY1 Data(H)'!$A$1:$A$233,'PY1 Data(H)'!$A$1:$CZ$233))</f>
        <v>0</v>
      </c>
      <c r="AX38" s="173" cm="1">
        <f t="array" ref="AX38">_xlfn.XLOOKUP(AX$1,'PY1 Data(H)'!$A$1:$CZ$1,_xlfn.XLOOKUP($A38,'PY1 Data(H)'!$A$1:$A$233,'PY1 Data(H)'!$A$1:$CZ$233))</f>
        <v>12450215</v>
      </c>
      <c r="AY38" s="173" cm="1">
        <f t="array" ref="AY38">_xlfn.XLOOKUP(AY$1,'PY1 Data(H)'!$A$1:$CZ$1,_xlfn.XLOOKUP($A38,'PY1 Data(H)'!$A$1:$A$233,'PY1 Data(H)'!$A$1:$CZ$233))</f>
        <v>1999367</v>
      </c>
      <c r="AZ38" s="173" cm="1">
        <f t="array" ref="AZ38">_xlfn.XLOOKUP(AZ$1,'PY1 Data(H)'!$A$1:$CZ$1,_xlfn.XLOOKUP($A38,'PY1 Data(H)'!$A$1:$A$233,'PY1 Data(H)'!$A$1:$CZ$233))</f>
        <v>10773036</v>
      </c>
      <c r="BA38" s="173" cm="1">
        <f t="array" ref="BA38">_xlfn.XLOOKUP(BA$1,'PY1 Data(H)'!$A$1:$CZ$1,_xlfn.XLOOKUP($A38,'PY1 Data(H)'!$A$1:$A$233,'PY1 Data(H)'!$A$1:$CZ$233))</f>
        <v>4397119</v>
      </c>
      <c r="BB38" s="173" cm="1">
        <f t="array" ref="BB38">_xlfn.XLOOKUP(BB$1,'PY1 Data(H)'!$A$1:$CZ$1,_xlfn.XLOOKUP($A38,'PY1 Data(H)'!$A$1:$A$233,'PY1 Data(H)'!$A$1:$CZ$233))</f>
        <v>63036293</v>
      </c>
      <c r="BC38" s="173" cm="1">
        <f t="array" ref="BC38">_xlfn.XLOOKUP(BC$1,'PY1 Data(H)'!$A$1:$CZ$1,_xlfn.XLOOKUP($A38,'PY1 Data(H)'!$A$1:$A$233,'PY1 Data(H)'!$A$1:$CZ$233))</f>
        <v>1718765</v>
      </c>
      <c r="BD38" s="173" cm="1">
        <f t="array" ref="BD38">_xlfn.XLOOKUP(BD$1,'PY1 Data(H)'!$A$1:$CZ$1,_xlfn.XLOOKUP($A38,'PY1 Data(H)'!$A$1:$A$233,'PY1 Data(H)'!$A$1:$CZ$233))</f>
        <v>1791437</v>
      </c>
      <c r="BE38" s="173" cm="1">
        <f t="array" ref="BE38">_xlfn.XLOOKUP(BE$1,'PY1 Data(H)'!$A$1:$CZ$1,_xlfn.XLOOKUP($A38,'PY1 Data(H)'!$A$1:$A$233,'PY1 Data(H)'!$A$1:$CZ$233))</f>
        <v>3605602</v>
      </c>
      <c r="BF38" s="173" cm="1">
        <f t="array" ref="BF38">_xlfn.XLOOKUP(BF$1,'PY1 Data(H)'!$A$1:$CZ$1,_xlfn.XLOOKUP($A38,'PY1 Data(H)'!$A$1:$A$233,'PY1 Data(H)'!$A$1:$CZ$233))</f>
        <v>19255208</v>
      </c>
      <c r="BG38" s="173" cm="1">
        <f t="array" ref="BG38">_xlfn.XLOOKUP(BG$1,'PY1 Data(H)'!$A$1:$CZ$1,_xlfn.XLOOKUP($A38,'PY1 Data(H)'!$A$1:$A$233,'PY1 Data(H)'!$A$1:$CZ$233))</f>
        <v>6010083</v>
      </c>
      <c r="BH38" s="173" cm="1">
        <f t="array" ref="BH38">_xlfn.XLOOKUP(BH$1,'PY1 Data(H)'!$A$1:$CZ$1,_xlfn.XLOOKUP($A38,'PY1 Data(H)'!$A$1:$A$233,'PY1 Data(H)'!$A$1:$CZ$233))</f>
        <v>2329431</v>
      </c>
      <c r="BI38" s="173" cm="1">
        <f t="array" ref="BI38">_xlfn.XLOOKUP(BI$1,'PY1 Data(H)'!$A$1:$CZ$1,_xlfn.XLOOKUP($A38,'PY1 Data(H)'!$A$1:$A$233,'PY1 Data(H)'!$A$1:$CZ$233))</f>
        <v>1875549</v>
      </c>
      <c r="BJ38" s="173" cm="1">
        <f t="array" ref="BJ38">_xlfn.XLOOKUP(BJ$1,'PY1 Data(H)'!$A$1:$CZ$1,_xlfn.XLOOKUP($A38,'PY1 Data(H)'!$A$1:$A$233,'PY1 Data(H)'!$A$1:$CZ$233))</f>
        <v>4059815</v>
      </c>
      <c r="BK38" s="173" cm="1">
        <f t="array" ref="BK38">_xlfn.XLOOKUP(BK$1,'PY1 Data(H)'!$A$1:$CZ$1,_xlfn.XLOOKUP($A38,'PY1 Data(H)'!$A$1:$A$233,'PY1 Data(H)'!$A$1:$CZ$233))</f>
        <v>29038110</v>
      </c>
      <c r="BL38" s="173" cm="1">
        <f t="array" ref="BL38">_xlfn.XLOOKUP(BL$1,'PY1 Data(H)'!$A$1:$CZ$1,_xlfn.XLOOKUP($A38,'PY1 Data(H)'!$A$1:$A$233,'PY1 Data(H)'!$A$1:$CZ$233))</f>
        <v>0</v>
      </c>
      <c r="BM38" s="173" cm="1">
        <f t="array" ref="BM38">_xlfn.XLOOKUP(BM$1,'PY1 Data(H)'!$A$1:$CZ$1,_xlfn.XLOOKUP($A38,'PY1 Data(H)'!$A$1:$A$233,'PY1 Data(H)'!$A$1:$CZ$233))</f>
        <v>3787313</v>
      </c>
      <c r="BN38" s="173" cm="1">
        <f t="array" ref="BN38">_xlfn.XLOOKUP(BN$1,'PY1 Data(H)'!$A$1:$CZ$1,_xlfn.XLOOKUP($A38,'PY1 Data(H)'!$A$1:$A$233,'PY1 Data(H)'!$A$1:$CZ$233))</f>
        <v>21196438</v>
      </c>
      <c r="BO38" s="173" cm="1">
        <f t="array" ref="BO38">_xlfn.XLOOKUP(BO$1,'PY1 Data(H)'!$A$1:$CZ$1,_xlfn.XLOOKUP($A38,'PY1 Data(H)'!$A$1:$A$233,'PY1 Data(H)'!$A$1:$CZ$233))</f>
        <v>6708366</v>
      </c>
      <c r="BP38" s="173" cm="1">
        <f t="array" ref="BP38">_xlfn.XLOOKUP(BP$1,'PY1 Data(H)'!$A$1:$CZ$1,_xlfn.XLOOKUP($A38,'PY1 Data(H)'!$A$1:$A$233,'PY1 Data(H)'!$A$1:$CZ$233))</f>
        <v>11953314</v>
      </c>
      <c r="BQ38" s="173" cm="1">
        <f t="array" ref="BQ38">_xlfn.XLOOKUP(BQ$1,'PY1 Data(H)'!$A$1:$CZ$1,_xlfn.XLOOKUP($A38,'PY1 Data(H)'!$A$1:$A$233,'PY1 Data(H)'!$A$1:$CZ$233))</f>
        <v>0</v>
      </c>
      <c r="BR38" s="173" cm="1">
        <f t="array" ref="BR38">_xlfn.XLOOKUP(BR$1,'PY1 Data(H)'!$A$1:$CZ$1,_xlfn.XLOOKUP($A38,'PY1 Data(H)'!$A$1:$A$233,'PY1 Data(H)'!$A$1:$CZ$233))</f>
        <v>12388061</v>
      </c>
      <c r="BS38" s="173" cm="1">
        <f t="array" ref="BS38">_xlfn.XLOOKUP(BS$1,'PY1 Data(H)'!$A$1:$CZ$1,_xlfn.XLOOKUP($A38,'PY1 Data(H)'!$A$1:$A$233,'PY1 Data(H)'!$A$1:$CZ$233))</f>
        <v>14339551</v>
      </c>
      <c r="BT38" s="173" cm="1">
        <f t="array" ref="BT38">_xlfn.XLOOKUP(BT$1,'PY1 Data(H)'!$A$1:$CZ$1,_xlfn.XLOOKUP($A38,'PY1 Data(H)'!$A$1:$A$233,'PY1 Data(H)'!$A$1:$CZ$233))</f>
        <v>2994804</v>
      </c>
      <c r="BU38" s="173" cm="1">
        <f t="array" ref="BU38">_xlfn.XLOOKUP(BU$1,'PY1 Data(H)'!$A$1:$CZ$1,_xlfn.XLOOKUP($A38,'PY1 Data(H)'!$A$1:$A$233,'PY1 Data(H)'!$A$1:$CZ$233))</f>
        <v>12326590</v>
      </c>
      <c r="BV38" s="173" cm="1">
        <f t="array" ref="BV38">_xlfn.XLOOKUP(BV$1,'PY1 Data(H)'!$A$1:$CZ$1,_xlfn.XLOOKUP($A38,'PY1 Data(H)'!$A$1:$A$233,'PY1 Data(H)'!$A$1:$CZ$233))</f>
        <v>20992612</v>
      </c>
      <c r="BW38" s="173" cm="1">
        <f t="array" ref="BW38">_xlfn.XLOOKUP(BW$1,'PY1 Data(H)'!$A$1:$CZ$1,_xlfn.XLOOKUP($A38,'PY1 Data(H)'!$A$1:$A$233,'PY1 Data(H)'!$A$1:$CZ$233))</f>
        <v>3340721</v>
      </c>
      <c r="BX38" s="173" cm="1">
        <f t="array" ref="BX38">_xlfn.XLOOKUP(BX$1,'PY1 Data(H)'!$A$1:$CZ$1,_xlfn.XLOOKUP($A38,'PY1 Data(H)'!$A$1:$A$233,'PY1 Data(H)'!$A$1:$CZ$233))</f>
        <v>211460</v>
      </c>
      <c r="BY38" s="173" cm="1">
        <f t="array" ref="BY38">_xlfn.XLOOKUP(BY$1,'PY1 Data(H)'!$A$1:$CZ$1,_xlfn.XLOOKUP($A38,'PY1 Data(H)'!$A$1:$A$233,'PY1 Data(H)'!$A$1:$CZ$233))</f>
        <v>13526245</v>
      </c>
      <c r="BZ38" s="173" cm="1">
        <f t="array" ref="BZ38">_xlfn.XLOOKUP(BZ$1,'PY1 Data(H)'!$A$1:$CZ$1,_xlfn.XLOOKUP($A38,'PY1 Data(H)'!$A$1:$A$233,'PY1 Data(H)'!$A$1:$CZ$233))</f>
        <v>2264283</v>
      </c>
      <c r="CA38" s="173" cm="1">
        <f t="array" ref="CA38">_xlfn.XLOOKUP(CA$1,'PY1 Data(H)'!$A$1:$CZ$1,_xlfn.XLOOKUP($A38,'PY1 Data(H)'!$A$1:$A$233,'PY1 Data(H)'!$A$1:$CZ$233))</f>
        <v>1335075</v>
      </c>
      <c r="CB38" s="173" cm="1">
        <f t="array" ref="CB38">_xlfn.XLOOKUP(CB$1,'PY1 Data(H)'!$A$1:$CZ$1,_xlfn.XLOOKUP($A38,'PY1 Data(H)'!$A$1:$A$233,'PY1 Data(H)'!$A$1:$CZ$233))</f>
        <v>10442560</v>
      </c>
      <c r="CC38" s="173" cm="1">
        <f t="array" ref="CC38">_xlfn.XLOOKUP(CC$1,'PY1 Data(H)'!$A$1:$CZ$1,_xlfn.XLOOKUP($A38,'PY1 Data(H)'!$A$1:$A$233,'PY1 Data(H)'!$A$1:$CZ$233))</f>
        <v>26548922</v>
      </c>
      <c r="CD38" s="173" cm="1">
        <f t="array" ref="CD38">_xlfn.XLOOKUP(CD$1,'PY1 Data(H)'!$A$1:$CZ$1,_xlfn.XLOOKUP($A38,'PY1 Data(H)'!$A$1:$A$233,'PY1 Data(H)'!$A$1:$CZ$233))</f>
        <v>6428788</v>
      </c>
      <c r="CE38" s="173" cm="1">
        <f t="array" ref="CE38">_xlfn.XLOOKUP(CE$1,'PY1 Data(H)'!$A$1:$CZ$1,_xlfn.XLOOKUP($A38,'PY1 Data(H)'!$A$1:$A$233,'PY1 Data(H)'!$A$1:$CZ$233))</f>
        <v>9274002</v>
      </c>
      <c r="CF38" s="173" cm="1">
        <f t="array" ref="CF38">_xlfn.XLOOKUP(CF$1,'PY1 Data(H)'!$A$1:$CZ$1,_xlfn.XLOOKUP($A38,'PY1 Data(H)'!$A$1:$A$233,'PY1 Data(H)'!$A$1:$CZ$233))</f>
        <v>4649849</v>
      </c>
      <c r="CG38" s="173" cm="1">
        <f t="array" ref="CG38">_xlfn.XLOOKUP(CG$1,'PY1 Data(H)'!$A$1:$CZ$1,_xlfn.XLOOKUP($A38,'PY1 Data(H)'!$A$1:$A$233,'PY1 Data(H)'!$A$1:$CZ$233))</f>
        <v>3652005</v>
      </c>
      <c r="CH38" s="173" cm="1">
        <f t="array" ref="CH38">_xlfn.XLOOKUP(CH$1,'PY1 Data(H)'!$A$1:$CZ$1,_xlfn.XLOOKUP($A38,'PY1 Data(H)'!$A$1:$A$233,'PY1 Data(H)'!$A$1:$CZ$233))</f>
        <v>4468322</v>
      </c>
      <c r="CI38" s="173" cm="1">
        <f t="array" ref="CI38">_xlfn.XLOOKUP(CI$1,'PY1 Data(H)'!$A$1:$CZ$1,_xlfn.XLOOKUP($A38,'PY1 Data(H)'!$A$1:$A$233,'PY1 Data(H)'!$A$1:$CZ$233))</f>
        <v>8330990</v>
      </c>
      <c r="CJ38" s="173" cm="1">
        <f t="array" ref="CJ38">_xlfn.XLOOKUP(CJ$1,'PY1 Data(H)'!$A$1:$CZ$1,_xlfn.XLOOKUP($A38,'PY1 Data(H)'!$A$1:$A$233,'PY1 Data(H)'!$A$1:$CZ$233))</f>
        <v>531799</v>
      </c>
      <c r="CK38" s="173" cm="1">
        <f t="array" ref="CK38">_xlfn.XLOOKUP(CK$1,'PY1 Data(H)'!$A$1:$CZ$1,_xlfn.XLOOKUP($A38,'PY1 Data(H)'!$A$1:$A$233,'PY1 Data(H)'!$A$1:$CZ$233))</f>
        <v>7383047</v>
      </c>
      <c r="CL38" s="173" cm="1">
        <f t="array" ref="CL38">_xlfn.XLOOKUP(CL$1,'PY1 Data(H)'!$A$1:$CZ$1,_xlfn.XLOOKUP($A38,'PY1 Data(H)'!$A$1:$A$233,'PY1 Data(H)'!$A$1:$CZ$233))</f>
        <v>1267785</v>
      </c>
      <c r="CM38" s="173" cm="1">
        <f t="array" ref="CM38">_xlfn.XLOOKUP(CM$1,'PY1 Data(H)'!$A$1:$CZ$1,_xlfn.XLOOKUP($A38,'PY1 Data(H)'!$A$1:$A$233,'PY1 Data(H)'!$A$1:$CZ$233))</f>
        <v>4253930</v>
      </c>
      <c r="CN38" s="173" cm="1">
        <f t="array" ref="CN38">_xlfn.XLOOKUP(CN$1,'PY1 Data(H)'!$A$1:$CZ$1,_xlfn.XLOOKUP($A38,'PY1 Data(H)'!$A$1:$A$233,'PY1 Data(H)'!$A$1:$CZ$233))</f>
        <v>1789949</v>
      </c>
      <c r="CO38" s="173" cm="1">
        <f t="array" ref="CO38">_xlfn.XLOOKUP(CO$1,'PY1 Data(H)'!$A$1:$CZ$1,_xlfn.XLOOKUP($A38,'PY1 Data(H)'!$A$1:$A$233,'PY1 Data(H)'!$A$1:$CZ$233))</f>
        <v>75156980</v>
      </c>
      <c r="CP38" s="173" cm="1">
        <f t="array" ref="CP38">_xlfn.XLOOKUP(CP$1,'PY1 Data(H)'!$A$1:$CZ$1,_xlfn.XLOOKUP($A38,'PY1 Data(H)'!$A$1:$A$233,'PY1 Data(H)'!$A$1:$CZ$233))</f>
        <v>3848793</v>
      </c>
      <c r="CQ38" s="173" cm="1">
        <f t="array" ref="CQ38">_xlfn.XLOOKUP(CQ$1,'PY1 Data(H)'!$A$1:$CZ$1,_xlfn.XLOOKUP($A38,'PY1 Data(H)'!$A$1:$A$233,'PY1 Data(H)'!$A$1:$CZ$233))</f>
        <v>34479328</v>
      </c>
      <c r="CR38" s="173" cm="1">
        <f t="array" ref="CR38">_xlfn.XLOOKUP(CR$1,'PY1 Data(H)'!$A$1:$CZ$1,_xlfn.XLOOKUP($A38,'PY1 Data(H)'!$A$1:$A$233,'PY1 Data(H)'!$A$1:$CZ$233))</f>
        <v>5614220</v>
      </c>
      <c r="CS38" s="173" cm="1">
        <f t="array" ref="CS38">_xlfn.XLOOKUP(CS$1,'PY1 Data(H)'!$A$1:$CZ$1,_xlfn.XLOOKUP($A38,'PY1 Data(H)'!$A$1:$A$233,'PY1 Data(H)'!$A$1:$CZ$233))</f>
        <v>2579886</v>
      </c>
      <c r="CT38" s="173" cm="1">
        <f t="array" ref="CT38">_xlfn.XLOOKUP(CT$1,'PY1 Data(H)'!$A$1:$CZ$1,_xlfn.XLOOKUP($A38,'PY1 Data(H)'!$A$1:$A$233,'PY1 Data(H)'!$A$1:$CZ$233))</f>
        <v>5548874</v>
      </c>
      <c r="CU38" s="173" cm="1">
        <f t="array" ref="CU38">_xlfn.XLOOKUP(CU$1,'PY1 Data(H)'!$A$1:$CZ$1,_xlfn.XLOOKUP($A38,'PY1 Data(H)'!$A$1:$A$233,'PY1 Data(H)'!$A$1:$CZ$233))</f>
        <v>9928430</v>
      </c>
      <c r="CV38" s="173" cm="1">
        <f t="array" ref="CV38">_xlfn.XLOOKUP(CV$1,'PY1 Data(H)'!$A$1:$CZ$1,_xlfn.XLOOKUP($A38,'PY1 Data(H)'!$A$1:$A$233,'PY1 Data(H)'!$A$1:$CZ$233))</f>
        <v>6415168</v>
      </c>
      <c r="CW38" s="173" cm="1">
        <f t="array" ref="CW38">_xlfn.XLOOKUP(CW$1,'PY1 Data(H)'!$A$1:$CZ$1,_xlfn.XLOOKUP($A38,'PY1 Data(H)'!$A$1:$A$233,'PY1 Data(H)'!$A$1:$CZ$233))</f>
        <v>5772319</v>
      </c>
      <c r="CX38" s="173" cm="1">
        <f t="array" ref="CX38">_xlfn.XLOOKUP(CX$1,'PY1 Data(H)'!$A$1:$CZ$1,_xlfn.XLOOKUP($A38,'PY1 Data(H)'!$A$1:$A$233,'PY1 Data(H)'!$A$1:$CZ$233))</f>
        <v>3344506</v>
      </c>
      <c r="CY38" s="173" cm="1">
        <f t="array" ref="CY38">_xlfn.XLOOKUP(CY$1,'PY1 Data(H)'!$A$1:$CZ$1,_xlfn.XLOOKUP($A38,'PY1 Data(H)'!$A$1:$A$233,'PY1 Data(H)'!$A$1:$CZ$233))</f>
        <v>0</v>
      </c>
    </row>
    <row r="39" spans="1:103" x14ac:dyDescent="0.3">
      <c r="D39" s="173" cm="1">
        <f t="array" ref="D39">_xlfn.XLOOKUP(D$1,'PY1 Data(H)'!$A$1:$CZ$1,_xlfn.XLOOKUP($A39,'PY1 Data(H)'!$A$1:$A$233,'PY1 Data(H)'!$A$1:$CZ$233))</f>
        <v>0</v>
      </c>
      <c r="E39" s="173" cm="1">
        <f t="array" ref="E39">_xlfn.XLOOKUP(E$1,'PY1 Data(H)'!$A$1:$CZ$1,_xlfn.XLOOKUP($A39,'PY1 Data(H)'!$A$1:$A$233,'PY1 Data(H)'!$A$1:$CZ$233))</f>
        <v>0</v>
      </c>
      <c r="F39" s="173" cm="1">
        <f t="array" ref="F39">_xlfn.XLOOKUP(F$1,'PY1 Data(H)'!$A$1:$CZ$1,_xlfn.XLOOKUP($A39,'PY1 Data(H)'!$A$1:$A$233,'PY1 Data(H)'!$A$1:$CZ$233))</f>
        <v>0</v>
      </c>
      <c r="G39" s="173" cm="1">
        <f t="array" ref="G39">_xlfn.XLOOKUP(G$1,'PY1 Data(H)'!$A$1:$CZ$1,_xlfn.XLOOKUP($A39,'PY1 Data(H)'!$A$1:$A$233,'PY1 Data(H)'!$A$1:$CZ$233))</f>
        <v>0</v>
      </c>
      <c r="H39" s="173" cm="1">
        <f t="array" ref="H39">_xlfn.XLOOKUP(H$1,'PY1 Data(H)'!$A$1:$CZ$1,_xlfn.XLOOKUP($A39,'PY1 Data(H)'!$A$1:$A$233,'PY1 Data(H)'!$A$1:$CZ$233))</f>
        <v>0</v>
      </c>
      <c r="I39" s="173" cm="1">
        <f t="array" ref="I39">_xlfn.XLOOKUP(I$1,'PY1 Data(H)'!$A$1:$CZ$1,_xlfn.XLOOKUP($A39,'PY1 Data(H)'!$A$1:$A$233,'PY1 Data(H)'!$A$1:$CZ$233))</f>
        <v>0</v>
      </c>
      <c r="J39" s="173" cm="1">
        <f t="array" ref="J39">_xlfn.XLOOKUP(J$1,'PY1 Data(H)'!$A$1:$CZ$1,_xlfn.XLOOKUP($A39,'PY1 Data(H)'!$A$1:$A$233,'PY1 Data(H)'!$A$1:$CZ$233))</f>
        <v>0</v>
      </c>
      <c r="K39" s="173" cm="1">
        <f t="array" ref="K39">_xlfn.XLOOKUP(K$1,'PY1 Data(H)'!$A$1:$CZ$1,_xlfn.XLOOKUP($A39,'PY1 Data(H)'!$A$1:$A$233,'PY1 Data(H)'!$A$1:$CZ$233))</f>
        <v>0</v>
      </c>
      <c r="L39" s="173" cm="1">
        <f t="array" ref="L39">_xlfn.XLOOKUP(L$1,'PY1 Data(H)'!$A$1:$CZ$1,_xlfn.XLOOKUP($A39,'PY1 Data(H)'!$A$1:$A$233,'PY1 Data(H)'!$A$1:$CZ$233))</f>
        <v>0</v>
      </c>
      <c r="M39" s="173" cm="1">
        <f t="array" ref="M39">_xlfn.XLOOKUP(M$1,'PY1 Data(H)'!$A$1:$CZ$1,_xlfn.XLOOKUP($A39,'PY1 Data(H)'!$A$1:$A$233,'PY1 Data(H)'!$A$1:$CZ$233))</f>
        <v>0</v>
      </c>
      <c r="N39" s="173" cm="1">
        <f t="array" ref="N39">_xlfn.XLOOKUP(N$1,'PY1 Data(H)'!$A$1:$CZ$1,_xlfn.XLOOKUP($A39,'PY1 Data(H)'!$A$1:$A$233,'PY1 Data(H)'!$A$1:$CZ$233))</f>
        <v>0</v>
      </c>
      <c r="O39" s="173" cm="1">
        <f t="array" ref="O39">_xlfn.XLOOKUP(O$1,'PY1 Data(H)'!$A$1:$CZ$1,_xlfn.XLOOKUP($A39,'PY1 Data(H)'!$A$1:$A$233,'PY1 Data(H)'!$A$1:$CZ$233))</f>
        <v>0</v>
      </c>
      <c r="P39" s="173" cm="1">
        <f t="array" ref="P39">_xlfn.XLOOKUP(P$1,'PY1 Data(H)'!$A$1:$CZ$1,_xlfn.XLOOKUP($A39,'PY1 Data(H)'!$A$1:$A$233,'PY1 Data(H)'!$A$1:$CZ$233))</f>
        <v>0</v>
      </c>
      <c r="Q39" s="173" cm="1">
        <f t="array" ref="Q39">_xlfn.XLOOKUP(Q$1,'PY1 Data(H)'!$A$1:$CZ$1,_xlfn.XLOOKUP($A39,'PY1 Data(H)'!$A$1:$A$233,'PY1 Data(H)'!$A$1:$CZ$233))</f>
        <v>0</v>
      </c>
      <c r="R39" s="173" cm="1">
        <f t="array" ref="R39">_xlfn.XLOOKUP(R$1,'PY1 Data(H)'!$A$1:$CZ$1,_xlfn.XLOOKUP($A39,'PY1 Data(H)'!$A$1:$A$233,'PY1 Data(H)'!$A$1:$CZ$233))</f>
        <v>0</v>
      </c>
      <c r="S39" s="173" cm="1">
        <f t="array" ref="S39">_xlfn.XLOOKUP(S$1,'PY1 Data(H)'!$A$1:$CZ$1,_xlfn.XLOOKUP($A39,'PY1 Data(H)'!$A$1:$A$233,'PY1 Data(H)'!$A$1:$CZ$233))</f>
        <v>0</v>
      </c>
      <c r="T39" s="173" cm="1">
        <f t="array" ref="T39">_xlfn.XLOOKUP(T$1,'PY1 Data(H)'!$A$1:$CZ$1,_xlfn.XLOOKUP($A39,'PY1 Data(H)'!$A$1:$A$233,'PY1 Data(H)'!$A$1:$CZ$233))</f>
        <v>0</v>
      </c>
      <c r="U39" s="173" cm="1">
        <f t="array" ref="U39">_xlfn.XLOOKUP(U$1,'PY1 Data(H)'!$A$1:$CZ$1,_xlfn.XLOOKUP($A39,'PY1 Data(H)'!$A$1:$A$233,'PY1 Data(H)'!$A$1:$CZ$233))</f>
        <v>0</v>
      </c>
      <c r="V39" s="173" cm="1">
        <f t="array" ref="V39">_xlfn.XLOOKUP(V$1,'PY1 Data(H)'!$A$1:$CZ$1,_xlfn.XLOOKUP($A39,'PY1 Data(H)'!$A$1:$A$233,'PY1 Data(H)'!$A$1:$CZ$233))</f>
        <v>0</v>
      </c>
      <c r="W39" s="173" cm="1">
        <f t="array" ref="W39">_xlfn.XLOOKUP(W$1,'PY1 Data(H)'!$A$1:$CZ$1,_xlfn.XLOOKUP($A39,'PY1 Data(H)'!$A$1:$A$233,'PY1 Data(H)'!$A$1:$CZ$233))</f>
        <v>0</v>
      </c>
      <c r="X39" s="173" cm="1">
        <f t="array" ref="X39">_xlfn.XLOOKUP(X$1,'PY1 Data(H)'!$A$1:$CZ$1,_xlfn.XLOOKUP($A39,'PY1 Data(H)'!$A$1:$A$233,'PY1 Data(H)'!$A$1:$CZ$233))</f>
        <v>0</v>
      </c>
      <c r="Y39" s="173" cm="1">
        <f t="array" ref="Y39">_xlfn.XLOOKUP(Y$1,'PY1 Data(H)'!$A$1:$CZ$1,_xlfn.XLOOKUP($A39,'PY1 Data(H)'!$A$1:$A$233,'PY1 Data(H)'!$A$1:$CZ$233))</f>
        <v>0</v>
      </c>
      <c r="Z39" s="173" cm="1">
        <f t="array" ref="Z39">_xlfn.XLOOKUP(Z$1,'PY1 Data(H)'!$A$1:$CZ$1,_xlfn.XLOOKUP($A39,'PY1 Data(H)'!$A$1:$A$233,'PY1 Data(H)'!$A$1:$CZ$233))</f>
        <v>0</v>
      </c>
      <c r="AA39" s="173" cm="1">
        <f t="array" ref="AA39">_xlfn.XLOOKUP(AA$1,'PY1 Data(H)'!$A$1:$CZ$1,_xlfn.XLOOKUP($A39,'PY1 Data(H)'!$A$1:$A$233,'PY1 Data(H)'!$A$1:$CZ$233))</f>
        <v>0</v>
      </c>
      <c r="AB39" s="173" cm="1">
        <f t="array" ref="AB39">_xlfn.XLOOKUP(AB$1,'PY1 Data(H)'!$A$1:$CZ$1,_xlfn.XLOOKUP($A39,'PY1 Data(H)'!$A$1:$A$233,'PY1 Data(H)'!$A$1:$CZ$233))</f>
        <v>0</v>
      </c>
      <c r="AC39" s="173" cm="1">
        <f t="array" ref="AC39">_xlfn.XLOOKUP(AC$1,'PY1 Data(H)'!$A$1:$CZ$1,_xlfn.XLOOKUP($A39,'PY1 Data(H)'!$A$1:$A$233,'PY1 Data(H)'!$A$1:$CZ$233))</f>
        <v>0</v>
      </c>
      <c r="AD39" s="173" cm="1">
        <f t="array" ref="AD39">_xlfn.XLOOKUP(AD$1,'PY1 Data(H)'!$A$1:$CZ$1,_xlfn.XLOOKUP($A39,'PY1 Data(H)'!$A$1:$A$233,'PY1 Data(H)'!$A$1:$CZ$233))</f>
        <v>0</v>
      </c>
      <c r="AE39" s="173" cm="1">
        <f t="array" ref="AE39">_xlfn.XLOOKUP(AE$1,'PY1 Data(H)'!$A$1:$CZ$1,_xlfn.XLOOKUP($A39,'PY1 Data(H)'!$A$1:$A$233,'PY1 Data(H)'!$A$1:$CZ$233))</f>
        <v>0</v>
      </c>
      <c r="AF39" s="173" cm="1">
        <f t="array" ref="AF39">_xlfn.XLOOKUP(AF$1,'PY1 Data(H)'!$A$1:$CZ$1,_xlfn.XLOOKUP($A39,'PY1 Data(H)'!$A$1:$A$233,'PY1 Data(H)'!$A$1:$CZ$233))</f>
        <v>0</v>
      </c>
      <c r="AG39" s="173" cm="1">
        <f t="array" ref="AG39">_xlfn.XLOOKUP(AG$1,'PY1 Data(H)'!$A$1:$CZ$1,_xlfn.XLOOKUP($A39,'PY1 Data(H)'!$A$1:$A$233,'PY1 Data(H)'!$A$1:$CZ$233))</f>
        <v>0</v>
      </c>
      <c r="AH39" s="173" cm="1">
        <f t="array" ref="AH39">_xlfn.XLOOKUP(AH$1,'PY1 Data(H)'!$A$1:$CZ$1,_xlfn.XLOOKUP($A39,'PY1 Data(H)'!$A$1:$A$233,'PY1 Data(H)'!$A$1:$CZ$233))</f>
        <v>0</v>
      </c>
      <c r="AI39" s="173" cm="1">
        <f t="array" ref="AI39">_xlfn.XLOOKUP(AI$1,'PY1 Data(H)'!$A$1:$CZ$1,_xlfn.XLOOKUP($A39,'PY1 Data(H)'!$A$1:$A$233,'PY1 Data(H)'!$A$1:$CZ$233))</f>
        <v>0</v>
      </c>
      <c r="AJ39" s="173" cm="1">
        <f t="array" ref="AJ39">_xlfn.XLOOKUP(AJ$1,'PY1 Data(H)'!$A$1:$CZ$1,_xlfn.XLOOKUP($A39,'PY1 Data(H)'!$A$1:$A$233,'PY1 Data(H)'!$A$1:$CZ$233))</f>
        <v>0</v>
      </c>
      <c r="AK39" s="173" cm="1">
        <f t="array" ref="AK39">_xlfn.XLOOKUP(AK$1,'PY1 Data(H)'!$A$1:$CZ$1,_xlfn.XLOOKUP($A39,'PY1 Data(H)'!$A$1:$A$233,'PY1 Data(H)'!$A$1:$CZ$233))</f>
        <v>0</v>
      </c>
      <c r="AL39" s="173" cm="1">
        <f t="array" ref="AL39">_xlfn.XLOOKUP(AL$1,'PY1 Data(H)'!$A$1:$CZ$1,_xlfn.XLOOKUP($A39,'PY1 Data(H)'!$A$1:$A$233,'PY1 Data(H)'!$A$1:$CZ$233))</f>
        <v>0</v>
      </c>
      <c r="AM39" s="173" cm="1">
        <f t="array" ref="AM39">_xlfn.XLOOKUP(AM$1,'PY1 Data(H)'!$A$1:$CZ$1,_xlfn.XLOOKUP($A39,'PY1 Data(H)'!$A$1:$A$233,'PY1 Data(H)'!$A$1:$CZ$233))</f>
        <v>0</v>
      </c>
      <c r="AN39" s="173" cm="1">
        <f t="array" ref="AN39">_xlfn.XLOOKUP(AN$1,'PY1 Data(H)'!$A$1:$CZ$1,_xlfn.XLOOKUP($A39,'PY1 Data(H)'!$A$1:$A$233,'PY1 Data(H)'!$A$1:$CZ$233))</f>
        <v>0</v>
      </c>
      <c r="AO39" s="173" cm="1">
        <f t="array" ref="AO39">_xlfn.XLOOKUP(AO$1,'PY1 Data(H)'!$A$1:$CZ$1,_xlfn.XLOOKUP($A39,'PY1 Data(H)'!$A$1:$A$233,'PY1 Data(H)'!$A$1:$CZ$233))</f>
        <v>0</v>
      </c>
      <c r="AP39" s="173" cm="1">
        <f t="array" ref="AP39">_xlfn.XLOOKUP(AP$1,'PY1 Data(H)'!$A$1:$CZ$1,_xlfn.XLOOKUP($A39,'PY1 Data(H)'!$A$1:$A$233,'PY1 Data(H)'!$A$1:$CZ$233))</f>
        <v>0</v>
      </c>
      <c r="AQ39" s="173" cm="1">
        <f t="array" ref="AQ39">_xlfn.XLOOKUP(AQ$1,'PY1 Data(H)'!$A$1:$CZ$1,_xlfn.XLOOKUP($A39,'PY1 Data(H)'!$A$1:$A$233,'PY1 Data(H)'!$A$1:$CZ$233))</f>
        <v>0</v>
      </c>
      <c r="AR39" s="173" cm="1">
        <f t="array" ref="AR39">_xlfn.XLOOKUP(AR$1,'PY1 Data(H)'!$A$1:$CZ$1,_xlfn.XLOOKUP($A39,'PY1 Data(H)'!$A$1:$A$233,'PY1 Data(H)'!$A$1:$CZ$233))</f>
        <v>0</v>
      </c>
      <c r="AS39" s="173" cm="1">
        <f t="array" ref="AS39">_xlfn.XLOOKUP(AS$1,'PY1 Data(H)'!$A$1:$CZ$1,_xlfn.XLOOKUP($A39,'PY1 Data(H)'!$A$1:$A$233,'PY1 Data(H)'!$A$1:$CZ$233))</f>
        <v>0</v>
      </c>
      <c r="AT39" s="173" cm="1">
        <f t="array" ref="AT39">_xlfn.XLOOKUP(AT$1,'PY1 Data(H)'!$A$1:$CZ$1,_xlfn.XLOOKUP($A39,'PY1 Data(H)'!$A$1:$A$233,'PY1 Data(H)'!$A$1:$CZ$233))</f>
        <v>0</v>
      </c>
      <c r="AU39" s="173" cm="1">
        <f t="array" ref="AU39">_xlfn.XLOOKUP(AU$1,'PY1 Data(H)'!$A$1:$CZ$1,_xlfn.XLOOKUP($A39,'PY1 Data(H)'!$A$1:$A$233,'PY1 Data(H)'!$A$1:$CZ$233))</f>
        <v>0</v>
      </c>
      <c r="AV39" s="173" cm="1">
        <f t="array" ref="AV39">_xlfn.XLOOKUP(AV$1,'PY1 Data(H)'!$A$1:$CZ$1,_xlfn.XLOOKUP($A39,'PY1 Data(H)'!$A$1:$A$233,'PY1 Data(H)'!$A$1:$CZ$233))</f>
        <v>0</v>
      </c>
      <c r="AW39" s="173" cm="1">
        <f t="array" ref="AW39">_xlfn.XLOOKUP(AW$1,'PY1 Data(H)'!$A$1:$CZ$1,_xlfn.XLOOKUP($A39,'PY1 Data(H)'!$A$1:$A$233,'PY1 Data(H)'!$A$1:$CZ$233))</f>
        <v>0</v>
      </c>
      <c r="AX39" s="173" cm="1">
        <f t="array" ref="AX39">_xlfn.XLOOKUP(AX$1,'PY1 Data(H)'!$A$1:$CZ$1,_xlfn.XLOOKUP($A39,'PY1 Data(H)'!$A$1:$A$233,'PY1 Data(H)'!$A$1:$CZ$233))</f>
        <v>0</v>
      </c>
      <c r="AY39" s="173" cm="1">
        <f t="array" ref="AY39">_xlfn.XLOOKUP(AY$1,'PY1 Data(H)'!$A$1:$CZ$1,_xlfn.XLOOKUP($A39,'PY1 Data(H)'!$A$1:$A$233,'PY1 Data(H)'!$A$1:$CZ$233))</f>
        <v>0</v>
      </c>
      <c r="AZ39" s="173" cm="1">
        <f t="array" ref="AZ39">_xlfn.XLOOKUP(AZ$1,'PY1 Data(H)'!$A$1:$CZ$1,_xlfn.XLOOKUP($A39,'PY1 Data(H)'!$A$1:$A$233,'PY1 Data(H)'!$A$1:$CZ$233))</f>
        <v>0</v>
      </c>
      <c r="BA39" s="173" cm="1">
        <f t="array" ref="BA39">_xlfn.XLOOKUP(BA$1,'PY1 Data(H)'!$A$1:$CZ$1,_xlfn.XLOOKUP($A39,'PY1 Data(H)'!$A$1:$A$233,'PY1 Data(H)'!$A$1:$CZ$233))</f>
        <v>0</v>
      </c>
      <c r="BB39" s="173" cm="1">
        <f t="array" ref="BB39">_xlfn.XLOOKUP(BB$1,'PY1 Data(H)'!$A$1:$CZ$1,_xlfn.XLOOKUP($A39,'PY1 Data(H)'!$A$1:$A$233,'PY1 Data(H)'!$A$1:$CZ$233))</f>
        <v>0</v>
      </c>
      <c r="BC39" s="173" cm="1">
        <f t="array" ref="BC39">_xlfn.XLOOKUP(BC$1,'PY1 Data(H)'!$A$1:$CZ$1,_xlfn.XLOOKUP($A39,'PY1 Data(H)'!$A$1:$A$233,'PY1 Data(H)'!$A$1:$CZ$233))</f>
        <v>0</v>
      </c>
      <c r="BD39" s="173" cm="1">
        <f t="array" ref="BD39">_xlfn.XLOOKUP(BD$1,'PY1 Data(H)'!$A$1:$CZ$1,_xlfn.XLOOKUP($A39,'PY1 Data(H)'!$A$1:$A$233,'PY1 Data(H)'!$A$1:$CZ$233))</f>
        <v>0</v>
      </c>
      <c r="BE39" s="173" cm="1">
        <f t="array" ref="BE39">_xlfn.XLOOKUP(BE$1,'PY1 Data(H)'!$A$1:$CZ$1,_xlfn.XLOOKUP($A39,'PY1 Data(H)'!$A$1:$A$233,'PY1 Data(H)'!$A$1:$CZ$233))</f>
        <v>0</v>
      </c>
      <c r="BF39" s="173" cm="1">
        <f t="array" ref="BF39">_xlfn.XLOOKUP(BF$1,'PY1 Data(H)'!$A$1:$CZ$1,_xlfn.XLOOKUP($A39,'PY1 Data(H)'!$A$1:$A$233,'PY1 Data(H)'!$A$1:$CZ$233))</f>
        <v>0</v>
      </c>
      <c r="BG39" s="173" cm="1">
        <f t="array" ref="BG39">_xlfn.XLOOKUP(BG$1,'PY1 Data(H)'!$A$1:$CZ$1,_xlfn.XLOOKUP($A39,'PY1 Data(H)'!$A$1:$A$233,'PY1 Data(H)'!$A$1:$CZ$233))</f>
        <v>0</v>
      </c>
      <c r="BH39" s="173" cm="1">
        <f t="array" ref="BH39">_xlfn.XLOOKUP(BH$1,'PY1 Data(H)'!$A$1:$CZ$1,_xlfn.XLOOKUP($A39,'PY1 Data(H)'!$A$1:$A$233,'PY1 Data(H)'!$A$1:$CZ$233))</f>
        <v>0</v>
      </c>
      <c r="BI39" s="173" cm="1">
        <f t="array" ref="BI39">_xlfn.XLOOKUP(BI$1,'PY1 Data(H)'!$A$1:$CZ$1,_xlfn.XLOOKUP($A39,'PY1 Data(H)'!$A$1:$A$233,'PY1 Data(H)'!$A$1:$CZ$233))</f>
        <v>0</v>
      </c>
      <c r="BJ39" s="173" cm="1">
        <f t="array" ref="BJ39">_xlfn.XLOOKUP(BJ$1,'PY1 Data(H)'!$A$1:$CZ$1,_xlfn.XLOOKUP($A39,'PY1 Data(H)'!$A$1:$A$233,'PY1 Data(H)'!$A$1:$CZ$233))</f>
        <v>0</v>
      </c>
      <c r="BK39" s="173" cm="1">
        <f t="array" ref="BK39">_xlfn.XLOOKUP(BK$1,'PY1 Data(H)'!$A$1:$CZ$1,_xlfn.XLOOKUP($A39,'PY1 Data(H)'!$A$1:$A$233,'PY1 Data(H)'!$A$1:$CZ$233))</f>
        <v>0</v>
      </c>
      <c r="BL39" s="173" cm="1">
        <f t="array" ref="BL39">_xlfn.XLOOKUP(BL$1,'PY1 Data(H)'!$A$1:$CZ$1,_xlfn.XLOOKUP($A39,'PY1 Data(H)'!$A$1:$A$233,'PY1 Data(H)'!$A$1:$CZ$233))</f>
        <v>0</v>
      </c>
      <c r="BM39" s="173" cm="1">
        <f t="array" ref="BM39">_xlfn.XLOOKUP(BM$1,'PY1 Data(H)'!$A$1:$CZ$1,_xlfn.XLOOKUP($A39,'PY1 Data(H)'!$A$1:$A$233,'PY1 Data(H)'!$A$1:$CZ$233))</f>
        <v>0</v>
      </c>
      <c r="BN39" s="173" cm="1">
        <f t="array" ref="BN39">_xlfn.XLOOKUP(BN$1,'PY1 Data(H)'!$A$1:$CZ$1,_xlfn.XLOOKUP($A39,'PY1 Data(H)'!$A$1:$A$233,'PY1 Data(H)'!$A$1:$CZ$233))</f>
        <v>0</v>
      </c>
      <c r="BO39" s="173" cm="1">
        <f t="array" ref="BO39">_xlfn.XLOOKUP(BO$1,'PY1 Data(H)'!$A$1:$CZ$1,_xlfn.XLOOKUP($A39,'PY1 Data(H)'!$A$1:$A$233,'PY1 Data(H)'!$A$1:$CZ$233))</f>
        <v>0</v>
      </c>
      <c r="BP39" s="173" cm="1">
        <f t="array" ref="BP39">_xlfn.XLOOKUP(BP$1,'PY1 Data(H)'!$A$1:$CZ$1,_xlfn.XLOOKUP($A39,'PY1 Data(H)'!$A$1:$A$233,'PY1 Data(H)'!$A$1:$CZ$233))</f>
        <v>0</v>
      </c>
      <c r="BQ39" s="173" cm="1">
        <f t="array" ref="BQ39">_xlfn.XLOOKUP(BQ$1,'PY1 Data(H)'!$A$1:$CZ$1,_xlfn.XLOOKUP($A39,'PY1 Data(H)'!$A$1:$A$233,'PY1 Data(H)'!$A$1:$CZ$233))</f>
        <v>0</v>
      </c>
      <c r="BR39" s="173" cm="1">
        <f t="array" ref="BR39">_xlfn.XLOOKUP(BR$1,'PY1 Data(H)'!$A$1:$CZ$1,_xlfn.XLOOKUP($A39,'PY1 Data(H)'!$A$1:$A$233,'PY1 Data(H)'!$A$1:$CZ$233))</f>
        <v>0</v>
      </c>
      <c r="BS39" s="173" cm="1">
        <f t="array" ref="BS39">_xlfn.XLOOKUP(BS$1,'PY1 Data(H)'!$A$1:$CZ$1,_xlfn.XLOOKUP($A39,'PY1 Data(H)'!$A$1:$A$233,'PY1 Data(H)'!$A$1:$CZ$233))</f>
        <v>0</v>
      </c>
      <c r="BT39" s="173" cm="1">
        <f t="array" ref="BT39">_xlfn.XLOOKUP(BT$1,'PY1 Data(H)'!$A$1:$CZ$1,_xlfn.XLOOKUP($A39,'PY1 Data(H)'!$A$1:$A$233,'PY1 Data(H)'!$A$1:$CZ$233))</f>
        <v>0</v>
      </c>
      <c r="BU39" s="173" cm="1">
        <f t="array" ref="BU39">_xlfn.XLOOKUP(BU$1,'PY1 Data(H)'!$A$1:$CZ$1,_xlfn.XLOOKUP($A39,'PY1 Data(H)'!$A$1:$A$233,'PY1 Data(H)'!$A$1:$CZ$233))</f>
        <v>0</v>
      </c>
      <c r="BV39" s="173" cm="1">
        <f t="array" ref="BV39">_xlfn.XLOOKUP(BV$1,'PY1 Data(H)'!$A$1:$CZ$1,_xlfn.XLOOKUP($A39,'PY1 Data(H)'!$A$1:$A$233,'PY1 Data(H)'!$A$1:$CZ$233))</f>
        <v>0</v>
      </c>
      <c r="BW39" s="173" cm="1">
        <f t="array" ref="BW39">_xlfn.XLOOKUP(BW$1,'PY1 Data(H)'!$A$1:$CZ$1,_xlfn.XLOOKUP($A39,'PY1 Data(H)'!$A$1:$A$233,'PY1 Data(H)'!$A$1:$CZ$233))</f>
        <v>0</v>
      </c>
      <c r="BX39" s="173" cm="1">
        <f t="array" ref="BX39">_xlfn.XLOOKUP(BX$1,'PY1 Data(H)'!$A$1:$CZ$1,_xlfn.XLOOKUP($A39,'PY1 Data(H)'!$A$1:$A$233,'PY1 Data(H)'!$A$1:$CZ$233))</f>
        <v>0</v>
      </c>
      <c r="BY39" s="173" cm="1">
        <f t="array" ref="BY39">_xlfn.XLOOKUP(BY$1,'PY1 Data(H)'!$A$1:$CZ$1,_xlfn.XLOOKUP($A39,'PY1 Data(H)'!$A$1:$A$233,'PY1 Data(H)'!$A$1:$CZ$233))</f>
        <v>0</v>
      </c>
      <c r="BZ39" s="173" cm="1">
        <f t="array" ref="BZ39">_xlfn.XLOOKUP(BZ$1,'PY1 Data(H)'!$A$1:$CZ$1,_xlfn.XLOOKUP($A39,'PY1 Data(H)'!$A$1:$A$233,'PY1 Data(H)'!$A$1:$CZ$233))</f>
        <v>0</v>
      </c>
      <c r="CA39" s="173" cm="1">
        <f t="array" ref="CA39">_xlfn.XLOOKUP(CA$1,'PY1 Data(H)'!$A$1:$CZ$1,_xlfn.XLOOKUP($A39,'PY1 Data(H)'!$A$1:$A$233,'PY1 Data(H)'!$A$1:$CZ$233))</f>
        <v>0</v>
      </c>
      <c r="CB39" s="173" cm="1">
        <f t="array" ref="CB39">_xlfn.XLOOKUP(CB$1,'PY1 Data(H)'!$A$1:$CZ$1,_xlfn.XLOOKUP($A39,'PY1 Data(H)'!$A$1:$A$233,'PY1 Data(H)'!$A$1:$CZ$233))</f>
        <v>0</v>
      </c>
      <c r="CC39" s="173" cm="1">
        <f t="array" ref="CC39">_xlfn.XLOOKUP(CC$1,'PY1 Data(H)'!$A$1:$CZ$1,_xlfn.XLOOKUP($A39,'PY1 Data(H)'!$A$1:$A$233,'PY1 Data(H)'!$A$1:$CZ$233))</f>
        <v>0</v>
      </c>
      <c r="CD39" s="173" cm="1">
        <f t="array" ref="CD39">_xlfn.XLOOKUP(CD$1,'PY1 Data(H)'!$A$1:$CZ$1,_xlfn.XLOOKUP($A39,'PY1 Data(H)'!$A$1:$A$233,'PY1 Data(H)'!$A$1:$CZ$233))</f>
        <v>0</v>
      </c>
      <c r="CE39" s="173" cm="1">
        <f t="array" ref="CE39">_xlfn.XLOOKUP(CE$1,'PY1 Data(H)'!$A$1:$CZ$1,_xlfn.XLOOKUP($A39,'PY1 Data(H)'!$A$1:$A$233,'PY1 Data(H)'!$A$1:$CZ$233))</f>
        <v>0</v>
      </c>
      <c r="CF39" s="173" cm="1">
        <f t="array" ref="CF39">_xlfn.XLOOKUP(CF$1,'PY1 Data(H)'!$A$1:$CZ$1,_xlfn.XLOOKUP($A39,'PY1 Data(H)'!$A$1:$A$233,'PY1 Data(H)'!$A$1:$CZ$233))</f>
        <v>0</v>
      </c>
      <c r="CG39" s="173" cm="1">
        <f t="array" ref="CG39">_xlfn.XLOOKUP(CG$1,'PY1 Data(H)'!$A$1:$CZ$1,_xlfn.XLOOKUP($A39,'PY1 Data(H)'!$A$1:$A$233,'PY1 Data(H)'!$A$1:$CZ$233))</f>
        <v>0</v>
      </c>
      <c r="CH39" s="173" cm="1">
        <f t="array" ref="CH39">_xlfn.XLOOKUP(CH$1,'PY1 Data(H)'!$A$1:$CZ$1,_xlfn.XLOOKUP($A39,'PY1 Data(H)'!$A$1:$A$233,'PY1 Data(H)'!$A$1:$CZ$233))</f>
        <v>0</v>
      </c>
      <c r="CI39" s="173" cm="1">
        <f t="array" ref="CI39">_xlfn.XLOOKUP(CI$1,'PY1 Data(H)'!$A$1:$CZ$1,_xlfn.XLOOKUP($A39,'PY1 Data(H)'!$A$1:$A$233,'PY1 Data(H)'!$A$1:$CZ$233))</f>
        <v>0</v>
      </c>
      <c r="CJ39" s="173" cm="1">
        <f t="array" ref="CJ39">_xlfn.XLOOKUP(CJ$1,'PY1 Data(H)'!$A$1:$CZ$1,_xlfn.XLOOKUP($A39,'PY1 Data(H)'!$A$1:$A$233,'PY1 Data(H)'!$A$1:$CZ$233))</f>
        <v>0</v>
      </c>
      <c r="CK39" s="173" cm="1">
        <f t="array" ref="CK39">_xlfn.XLOOKUP(CK$1,'PY1 Data(H)'!$A$1:$CZ$1,_xlfn.XLOOKUP($A39,'PY1 Data(H)'!$A$1:$A$233,'PY1 Data(H)'!$A$1:$CZ$233))</f>
        <v>0</v>
      </c>
      <c r="CL39" s="173" cm="1">
        <f t="array" ref="CL39">_xlfn.XLOOKUP(CL$1,'PY1 Data(H)'!$A$1:$CZ$1,_xlfn.XLOOKUP($A39,'PY1 Data(H)'!$A$1:$A$233,'PY1 Data(H)'!$A$1:$CZ$233))</f>
        <v>0</v>
      </c>
      <c r="CM39" s="173" cm="1">
        <f t="array" ref="CM39">_xlfn.XLOOKUP(CM$1,'PY1 Data(H)'!$A$1:$CZ$1,_xlfn.XLOOKUP($A39,'PY1 Data(H)'!$A$1:$A$233,'PY1 Data(H)'!$A$1:$CZ$233))</f>
        <v>0</v>
      </c>
      <c r="CN39" s="173" cm="1">
        <f t="array" ref="CN39">_xlfn.XLOOKUP(CN$1,'PY1 Data(H)'!$A$1:$CZ$1,_xlfn.XLOOKUP($A39,'PY1 Data(H)'!$A$1:$A$233,'PY1 Data(H)'!$A$1:$CZ$233))</f>
        <v>0</v>
      </c>
      <c r="CO39" s="173" cm="1">
        <f t="array" ref="CO39">_xlfn.XLOOKUP(CO$1,'PY1 Data(H)'!$A$1:$CZ$1,_xlfn.XLOOKUP($A39,'PY1 Data(H)'!$A$1:$A$233,'PY1 Data(H)'!$A$1:$CZ$233))</f>
        <v>0</v>
      </c>
      <c r="CP39" s="173" cm="1">
        <f t="array" ref="CP39">_xlfn.XLOOKUP(CP$1,'PY1 Data(H)'!$A$1:$CZ$1,_xlfn.XLOOKUP($A39,'PY1 Data(H)'!$A$1:$A$233,'PY1 Data(H)'!$A$1:$CZ$233))</f>
        <v>0</v>
      </c>
      <c r="CQ39" s="173" cm="1">
        <f t="array" ref="CQ39">_xlfn.XLOOKUP(CQ$1,'PY1 Data(H)'!$A$1:$CZ$1,_xlfn.XLOOKUP($A39,'PY1 Data(H)'!$A$1:$A$233,'PY1 Data(H)'!$A$1:$CZ$233))</f>
        <v>0</v>
      </c>
      <c r="CR39" s="173" cm="1">
        <f t="array" ref="CR39">_xlfn.XLOOKUP(CR$1,'PY1 Data(H)'!$A$1:$CZ$1,_xlfn.XLOOKUP($A39,'PY1 Data(H)'!$A$1:$A$233,'PY1 Data(H)'!$A$1:$CZ$233))</f>
        <v>0</v>
      </c>
      <c r="CS39" s="173" cm="1">
        <f t="array" ref="CS39">_xlfn.XLOOKUP(CS$1,'PY1 Data(H)'!$A$1:$CZ$1,_xlfn.XLOOKUP($A39,'PY1 Data(H)'!$A$1:$A$233,'PY1 Data(H)'!$A$1:$CZ$233))</f>
        <v>0</v>
      </c>
      <c r="CT39" s="173" cm="1">
        <f t="array" ref="CT39">_xlfn.XLOOKUP(CT$1,'PY1 Data(H)'!$A$1:$CZ$1,_xlfn.XLOOKUP($A39,'PY1 Data(H)'!$A$1:$A$233,'PY1 Data(H)'!$A$1:$CZ$233))</f>
        <v>0</v>
      </c>
      <c r="CU39" s="173" cm="1">
        <f t="array" ref="CU39">_xlfn.XLOOKUP(CU$1,'PY1 Data(H)'!$A$1:$CZ$1,_xlfn.XLOOKUP($A39,'PY1 Data(H)'!$A$1:$A$233,'PY1 Data(H)'!$A$1:$CZ$233))</f>
        <v>0</v>
      </c>
      <c r="CV39" s="173" cm="1">
        <f t="array" ref="CV39">_xlfn.XLOOKUP(CV$1,'PY1 Data(H)'!$A$1:$CZ$1,_xlfn.XLOOKUP($A39,'PY1 Data(H)'!$A$1:$A$233,'PY1 Data(H)'!$A$1:$CZ$233))</f>
        <v>0</v>
      </c>
      <c r="CW39" s="173" cm="1">
        <f t="array" ref="CW39">_xlfn.XLOOKUP(CW$1,'PY1 Data(H)'!$A$1:$CZ$1,_xlfn.XLOOKUP($A39,'PY1 Data(H)'!$A$1:$A$233,'PY1 Data(H)'!$A$1:$CZ$233))</f>
        <v>0</v>
      </c>
      <c r="CX39" s="173" cm="1">
        <f t="array" ref="CX39">_xlfn.XLOOKUP(CX$1,'PY1 Data(H)'!$A$1:$CZ$1,_xlfn.XLOOKUP($A39,'PY1 Data(H)'!$A$1:$A$233,'PY1 Data(H)'!$A$1:$CZ$233))</f>
        <v>0</v>
      </c>
      <c r="CY39" s="173" cm="1">
        <f t="array" ref="CY39">_xlfn.XLOOKUP(CY$1,'PY1 Data(H)'!$A$1:$CZ$1,_xlfn.XLOOKUP($A39,'PY1 Data(H)'!$A$1:$A$233,'PY1 Data(H)'!$A$1:$CZ$233))</f>
        <v>0</v>
      </c>
    </row>
    <row r="40" spans="1:103" x14ac:dyDescent="0.3">
      <c r="A40">
        <v>506</v>
      </c>
      <c r="D40" s="173" cm="1">
        <f t="array" ref="D40">_xlfn.XLOOKUP(D$1,'PY1 Data(H)'!$A$1:$CZ$1,_xlfn.XLOOKUP($A40,'PY1 Data(H)'!$A$1:$A$233,'PY1 Data(H)'!$A$1:$CZ$233))</f>
        <v>66014574</v>
      </c>
      <c r="E40" s="173" cm="1">
        <f t="array" ref="E40">_xlfn.XLOOKUP(E$1,'PY1 Data(H)'!$A$1:$CZ$1,_xlfn.XLOOKUP($A40,'PY1 Data(H)'!$A$1:$A$233,'PY1 Data(H)'!$A$1:$CZ$233))</f>
        <v>21469290</v>
      </c>
      <c r="F40" s="173" cm="1">
        <f t="array" ref="F40">_xlfn.XLOOKUP(F$1,'PY1 Data(H)'!$A$1:$CZ$1,_xlfn.XLOOKUP($A40,'PY1 Data(H)'!$A$1:$A$233,'PY1 Data(H)'!$A$1:$CZ$233))</f>
        <v>8205250</v>
      </c>
      <c r="G40" s="173" cm="1">
        <f t="array" ref="G40">_xlfn.XLOOKUP(G$1,'PY1 Data(H)'!$A$1:$CZ$1,_xlfn.XLOOKUP($A40,'PY1 Data(H)'!$A$1:$A$233,'PY1 Data(H)'!$A$1:$CZ$233))</f>
        <v>0</v>
      </c>
      <c r="H40" s="173" cm="1">
        <f t="array" ref="H40">_xlfn.XLOOKUP(H$1,'PY1 Data(H)'!$A$1:$CZ$1,_xlfn.XLOOKUP($A40,'PY1 Data(H)'!$A$1:$A$233,'PY1 Data(H)'!$A$1:$CZ$233))</f>
        <v>14251275</v>
      </c>
      <c r="I40" s="173" cm="1">
        <f t="array" ref="I40">_xlfn.XLOOKUP(I$1,'PY1 Data(H)'!$A$1:$CZ$1,_xlfn.XLOOKUP($A40,'PY1 Data(H)'!$A$1:$A$233,'PY1 Data(H)'!$A$1:$CZ$233))</f>
        <v>27169037</v>
      </c>
      <c r="J40" s="173" cm="1">
        <f t="array" ref="J40">_xlfn.XLOOKUP(J$1,'PY1 Data(H)'!$A$1:$CZ$1,_xlfn.XLOOKUP($A40,'PY1 Data(H)'!$A$1:$A$233,'PY1 Data(H)'!$A$1:$CZ$233))</f>
        <v>37800382</v>
      </c>
      <c r="K40" s="173" cm="1">
        <f t="array" ref="K40">_xlfn.XLOOKUP(K$1,'PY1 Data(H)'!$A$1:$CZ$1,_xlfn.XLOOKUP($A40,'PY1 Data(H)'!$A$1:$A$233,'PY1 Data(H)'!$A$1:$CZ$233))</f>
        <v>2918018</v>
      </c>
      <c r="L40" s="173" cm="1">
        <f t="array" ref="L40">_xlfn.XLOOKUP(L$1,'PY1 Data(H)'!$A$1:$CZ$1,_xlfn.XLOOKUP($A40,'PY1 Data(H)'!$A$1:$A$233,'PY1 Data(H)'!$A$1:$CZ$233))</f>
        <v>35111813</v>
      </c>
      <c r="M40" s="173" cm="1">
        <f t="array" ref="M40">_xlfn.XLOOKUP(M$1,'PY1 Data(H)'!$A$1:$CZ$1,_xlfn.XLOOKUP($A40,'PY1 Data(H)'!$A$1:$A$233,'PY1 Data(H)'!$A$1:$CZ$233))</f>
        <v>133439093</v>
      </c>
      <c r="N40" s="173" cm="1">
        <f t="array" ref="N40">_xlfn.XLOOKUP(N$1,'PY1 Data(H)'!$A$1:$CZ$1,_xlfn.XLOOKUP($A40,'PY1 Data(H)'!$A$1:$A$233,'PY1 Data(H)'!$A$1:$CZ$233))</f>
        <v>117178482</v>
      </c>
      <c r="O40" s="173" cm="1">
        <f t="array" ref="O40">_xlfn.XLOOKUP(O$1,'PY1 Data(H)'!$A$1:$CZ$1,_xlfn.XLOOKUP($A40,'PY1 Data(H)'!$A$1:$A$233,'PY1 Data(H)'!$A$1:$CZ$233))</f>
        <v>41110173</v>
      </c>
      <c r="P40" s="173" cm="1">
        <f t="array" ref="P40">_xlfn.XLOOKUP(P$1,'PY1 Data(H)'!$A$1:$CZ$1,_xlfn.XLOOKUP($A40,'PY1 Data(H)'!$A$1:$A$233,'PY1 Data(H)'!$A$1:$CZ$233))</f>
        <v>150694804</v>
      </c>
      <c r="Q40" s="173" cm="1">
        <f t="array" ref="Q40">_xlfn.XLOOKUP(Q$1,'PY1 Data(H)'!$A$1:$CZ$1,_xlfn.XLOOKUP($A40,'PY1 Data(H)'!$A$1:$A$233,'PY1 Data(H)'!$A$1:$CZ$233))</f>
        <v>19567802</v>
      </c>
      <c r="R40" s="173" cm="1">
        <f t="array" ref="R40">_xlfn.XLOOKUP(R$1,'PY1 Data(H)'!$A$1:$CZ$1,_xlfn.XLOOKUP($A40,'PY1 Data(H)'!$A$1:$A$233,'PY1 Data(H)'!$A$1:$CZ$233))</f>
        <v>14080557</v>
      </c>
      <c r="S40" s="173" cm="1">
        <f t="array" ref="S40">_xlfn.XLOOKUP(S$1,'PY1 Data(H)'!$A$1:$CZ$1,_xlfn.XLOOKUP($A40,'PY1 Data(H)'!$A$1:$A$233,'PY1 Data(H)'!$A$1:$CZ$233))</f>
        <v>68325051</v>
      </c>
      <c r="T40" s="173" cm="1">
        <f t="array" ref="T40">_xlfn.XLOOKUP(T$1,'PY1 Data(H)'!$A$1:$CZ$1,_xlfn.XLOOKUP($A40,'PY1 Data(H)'!$A$1:$A$233,'PY1 Data(H)'!$A$1:$CZ$233))</f>
        <v>0</v>
      </c>
      <c r="U40" s="173" cm="1">
        <f t="array" ref="U40">_xlfn.XLOOKUP(U$1,'PY1 Data(H)'!$A$1:$CZ$1,_xlfn.XLOOKUP($A40,'PY1 Data(H)'!$A$1:$A$233,'PY1 Data(H)'!$A$1:$CZ$233))</f>
        <v>96595862</v>
      </c>
      <c r="V40" s="173" cm="1">
        <f t="array" ref="V40">_xlfn.XLOOKUP(V$1,'PY1 Data(H)'!$A$1:$CZ$1,_xlfn.XLOOKUP($A40,'PY1 Data(H)'!$A$1:$A$233,'PY1 Data(H)'!$A$1:$CZ$233))</f>
        <v>48878779</v>
      </c>
      <c r="W40" s="173" cm="1">
        <f t="array" ref="W40">_xlfn.XLOOKUP(W$1,'PY1 Data(H)'!$A$1:$CZ$1,_xlfn.XLOOKUP($A40,'PY1 Data(H)'!$A$1:$A$233,'PY1 Data(H)'!$A$1:$CZ$233))</f>
        <v>0</v>
      </c>
      <c r="X40" s="173" cm="1">
        <f t="array" ref="X40">_xlfn.XLOOKUP(X$1,'PY1 Data(H)'!$A$1:$CZ$1,_xlfn.XLOOKUP($A40,'PY1 Data(H)'!$A$1:$A$233,'PY1 Data(H)'!$A$1:$CZ$233))</f>
        <v>11769274</v>
      </c>
      <c r="Y40" s="173" cm="1">
        <f t="array" ref="Y40">_xlfn.XLOOKUP(Y$1,'PY1 Data(H)'!$A$1:$CZ$1,_xlfn.XLOOKUP($A40,'PY1 Data(H)'!$A$1:$A$233,'PY1 Data(H)'!$A$1:$CZ$233))</f>
        <v>8630426</v>
      </c>
      <c r="Z40" s="173" cm="1">
        <f t="array" ref="Z40">_xlfn.XLOOKUP(Z$1,'PY1 Data(H)'!$A$1:$CZ$1,_xlfn.XLOOKUP($A40,'PY1 Data(H)'!$A$1:$A$233,'PY1 Data(H)'!$A$1:$CZ$233))</f>
        <v>44955328</v>
      </c>
      <c r="AA40" s="173" cm="1">
        <f t="array" ref="AA40">_xlfn.XLOOKUP(AA$1,'PY1 Data(H)'!$A$1:$CZ$1,_xlfn.XLOOKUP($A40,'PY1 Data(H)'!$A$1:$A$233,'PY1 Data(H)'!$A$1:$CZ$233))</f>
        <v>0</v>
      </c>
      <c r="AB40" s="173" cm="1">
        <f t="array" ref="AB40">_xlfn.XLOOKUP(AB$1,'PY1 Data(H)'!$A$1:$CZ$1,_xlfn.XLOOKUP($A40,'PY1 Data(H)'!$A$1:$A$233,'PY1 Data(H)'!$A$1:$CZ$233))</f>
        <v>49241732</v>
      </c>
      <c r="AC40" s="173" cm="1">
        <f t="array" ref="AC40">_xlfn.XLOOKUP(AC$1,'PY1 Data(H)'!$A$1:$CZ$1,_xlfn.XLOOKUP($A40,'PY1 Data(H)'!$A$1:$A$233,'PY1 Data(H)'!$A$1:$CZ$233))</f>
        <v>248829870</v>
      </c>
      <c r="AD40" s="173" cm="1">
        <f t="array" ref="AD40">_xlfn.XLOOKUP(AD$1,'PY1 Data(H)'!$A$1:$CZ$1,_xlfn.XLOOKUP($A40,'PY1 Data(H)'!$A$1:$A$233,'PY1 Data(H)'!$A$1:$CZ$233))</f>
        <v>30043355</v>
      </c>
      <c r="AE40" s="173" cm="1">
        <f t="array" ref="AE40">_xlfn.XLOOKUP(AE$1,'PY1 Data(H)'!$A$1:$CZ$1,_xlfn.XLOOKUP($A40,'PY1 Data(H)'!$A$1:$A$233,'PY1 Data(H)'!$A$1:$CZ$233))</f>
        <v>86345216</v>
      </c>
      <c r="AF40" s="173" cm="1">
        <f t="array" ref="AF40">_xlfn.XLOOKUP(AF$1,'PY1 Data(H)'!$A$1:$CZ$1,_xlfn.XLOOKUP($A40,'PY1 Data(H)'!$A$1:$A$233,'PY1 Data(H)'!$A$1:$CZ$233))</f>
        <v>86425300</v>
      </c>
      <c r="AG40" s="173" cm="1">
        <f t="array" ref="AG40">_xlfn.XLOOKUP(AG$1,'PY1 Data(H)'!$A$1:$CZ$1,_xlfn.XLOOKUP($A40,'PY1 Data(H)'!$A$1:$A$233,'PY1 Data(H)'!$A$1:$CZ$233))</f>
        <v>13302025</v>
      </c>
      <c r="AH40" s="173" cm="1">
        <f t="array" ref="AH40">_xlfn.XLOOKUP(AH$1,'PY1 Data(H)'!$A$1:$CZ$1,_xlfn.XLOOKUP($A40,'PY1 Data(H)'!$A$1:$A$233,'PY1 Data(H)'!$A$1:$CZ$233))</f>
        <v>30855743</v>
      </c>
      <c r="AI40" s="173" cm="1">
        <f t="array" ref="AI40">_xlfn.XLOOKUP(AI$1,'PY1 Data(H)'!$A$1:$CZ$1,_xlfn.XLOOKUP($A40,'PY1 Data(H)'!$A$1:$A$233,'PY1 Data(H)'!$A$1:$CZ$233))</f>
        <v>295761259</v>
      </c>
      <c r="AJ40" s="173" cm="1">
        <f t="array" ref="AJ40">_xlfn.XLOOKUP(AJ$1,'PY1 Data(H)'!$A$1:$CZ$1,_xlfn.XLOOKUP($A40,'PY1 Data(H)'!$A$1:$A$233,'PY1 Data(H)'!$A$1:$CZ$233))</f>
        <v>25389294</v>
      </c>
      <c r="AK40" s="173" cm="1">
        <f t="array" ref="AK40">_xlfn.XLOOKUP(AK$1,'PY1 Data(H)'!$A$1:$CZ$1,_xlfn.XLOOKUP($A40,'PY1 Data(H)'!$A$1:$A$233,'PY1 Data(H)'!$A$1:$CZ$233))</f>
        <v>183512762</v>
      </c>
      <c r="AL40" s="173" cm="1">
        <f t="array" ref="AL40">_xlfn.XLOOKUP(AL$1,'PY1 Data(H)'!$A$1:$CZ$1,_xlfn.XLOOKUP($A40,'PY1 Data(H)'!$A$1:$A$233,'PY1 Data(H)'!$A$1:$CZ$233))</f>
        <v>42502759</v>
      </c>
      <c r="AM40" s="173" cm="1">
        <f t="array" ref="AM40">_xlfn.XLOOKUP(AM$1,'PY1 Data(H)'!$A$1:$CZ$1,_xlfn.XLOOKUP($A40,'PY1 Data(H)'!$A$1:$A$233,'PY1 Data(H)'!$A$1:$CZ$233))</f>
        <v>107579991</v>
      </c>
      <c r="AN40" s="173" cm="1">
        <f t="array" ref="AN40">_xlfn.XLOOKUP(AN$1,'PY1 Data(H)'!$A$1:$CZ$1,_xlfn.XLOOKUP($A40,'PY1 Data(H)'!$A$1:$A$233,'PY1 Data(H)'!$A$1:$CZ$233))</f>
        <v>5460369</v>
      </c>
      <c r="AO40" s="173" cm="1">
        <f t="array" ref="AO40">_xlfn.XLOOKUP(AO$1,'PY1 Data(H)'!$A$1:$CZ$1,_xlfn.XLOOKUP($A40,'PY1 Data(H)'!$A$1:$A$233,'PY1 Data(H)'!$A$1:$CZ$233))</f>
        <v>8614904</v>
      </c>
      <c r="AP40" s="173" cm="1">
        <f t="array" ref="AP40">_xlfn.XLOOKUP(AP$1,'PY1 Data(H)'!$A$1:$CZ$1,_xlfn.XLOOKUP($A40,'PY1 Data(H)'!$A$1:$A$233,'PY1 Data(H)'!$A$1:$CZ$233))</f>
        <v>40217298</v>
      </c>
      <c r="AQ40" s="173" cm="1">
        <f t="array" ref="AQ40">_xlfn.XLOOKUP(AQ$1,'PY1 Data(H)'!$A$1:$CZ$1,_xlfn.XLOOKUP($A40,'PY1 Data(H)'!$A$1:$A$233,'PY1 Data(H)'!$A$1:$CZ$233))</f>
        <v>14102302</v>
      </c>
      <c r="AR40" s="173" cm="1">
        <f t="array" ref="AR40">_xlfn.XLOOKUP(AR$1,'PY1 Data(H)'!$A$1:$CZ$1,_xlfn.XLOOKUP($A40,'PY1 Data(H)'!$A$1:$A$233,'PY1 Data(H)'!$A$1:$CZ$233))</f>
        <v>183170907</v>
      </c>
      <c r="AS40" s="173" cm="1">
        <f t="array" ref="AS40">_xlfn.XLOOKUP(AS$1,'PY1 Data(H)'!$A$1:$CZ$1,_xlfn.XLOOKUP($A40,'PY1 Data(H)'!$A$1:$A$233,'PY1 Data(H)'!$A$1:$CZ$233))</f>
        <v>42394806</v>
      </c>
      <c r="AT40" s="173" cm="1">
        <f t="array" ref="AT40">_xlfn.XLOOKUP(AT$1,'PY1 Data(H)'!$A$1:$CZ$1,_xlfn.XLOOKUP($A40,'PY1 Data(H)'!$A$1:$A$233,'PY1 Data(H)'!$A$1:$CZ$233))</f>
        <v>87876407</v>
      </c>
      <c r="AU40" s="173" cm="1">
        <f t="array" ref="AU40">_xlfn.XLOOKUP(AU$1,'PY1 Data(H)'!$A$1:$CZ$1,_xlfn.XLOOKUP($A40,'PY1 Data(H)'!$A$1:$A$233,'PY1 Data(H)'!$A$1:$CZ$233))</f>
        <v>37710742</v>
      </c>
      <c r="AV40" s="173" cm="1">
        <f t="array" ref="AV40">_xlfn.XLOOKUP(AV$1,'PY1 Data(H)'!$A$1:$CZ$1,_xlfn.XLOOKUP($A40,'PY1 Data(H)'!$A$1:$A$233,'PY1 Data(H)'!$A$1:$CZ$233))</f>
        <v>80589089</v>
      </c>
      <c r="AW40" s="173" cm="1">
        <f t="array" ref="AW40">_xlfn.XLOOKUP(AW$1,'PY1 Data(H)'!$A$1:$CZ$1,_xlfn.XLOOKUP($A40,'PY1 Data(H)'!$A$1:$A$233,'PY1 Data(H)'!$A$1:$CZ$233))</f>
        <v>0</v>
      </c>
      <c r="AX40" s="173" cm="1">
        <f t="array" ref="AX40">_xlfn.XLOOKUP(AX$1,'PY1 Data(H)'!$A$1:$CZ$1,_xlfn.XLOOKUP($A40,'PY1 Data(H)'!$A$1:$A$233,'PY1 Data(H)'!$A$1:$CZ$233))</f>
        <v>39440505</v>
      </c>
      <c r="AY40" s="173" cm="1">
        <f t="array" ref="AY40">_xlfn.XLOOKUP(AY$1,'PY1 Data(H)'!$A$1:$CZ$1,_xlfn.XLOOKUP($A40,'PY1 Data(H)'!$A$1:$A$233,'PY1 Data(H)'!$A$1:$CZ$233))</f>
        <v>2976507</v>
      </c>
      <c r="AZ40" s="173" cm="1">
        <f t="array" ref="AZ40">_xlfn.XLOOKUP(AZ$1,'PY1 Data(H)'!$A$1:$CZ$1,_xlfn.XLOOKUP($A40,'PY1 Data(H)'!$A$1:$A$233,'PY1 Data(H)'!$A$1:$CZ$233))</f>
        <v>153668148</v>
      </c>
      <c r="BA40" s="173" cm="1">
        <f t="array" ref="BA40">_xlfn.XLOOKUP(BA$1,'PY1 Data(H)'!$A$1:$CZ$1,_xlfn.XLOOKUP($A40,'PY1 Data(H)'!$A$1:$A$233,'PY1 Data(H)'!$A$1:$CZ$233))</f>
        <v>35865682</v>
      </c>
      <c r="BB40" s="173" cm="1">
        <f t="array" ref="BB40">_xlfn.XLOOKUP(BB$1,'PY1 Data(H)'!$A$1:$CZ$1,_xlfn.XLOOKUP($A40,'PY1 Data(H)'!$A$1:$A$233,'PY1 Data(H)'!$A$1:$CZ$233))</f>
        <v>186346057</v>
      </c>
      <c r="BC40" s="173" cm="1">
        <f t="array" ref="BC40">_xlfn.XLOOKUP(BC$1,'PY1 Data(H)'!$A$1:$CZ$1,_xlfn.XLOOKUP($A40,'PY1 Data(H)'!$A$1:$A$233,'PY1 Data(H)'!$A$1:$CZ$233))</f>
        <v>5818668</v>
      </c>
      <c r="BD40" s="173" cm="1">
        <f t="array" ref="BD40">_xlfn.XLOOKUP(BD$1,'PY1 Data(H)'!$A$1:$CZ$1,_xlfn.XLOOKUP($A40,'PY1 Data(H)'!$A$1:$A$233,'PY1 Data(H)'!$A$1:$CZ$233))</f>
        <v>26806805</v>
      </c>
      <c r="BE40" s="173" cm="1">
        <f t="array" ref="BE40">_xlfn.XLOOKUP(BE$1,'PY1 Data(H)'!$A$1:$CZ$1,_xlfn.XLOOKUP($A40,'PY1 Data(H)'!$A$1:$A$233,'PY1 Data(H)'!$A$1:$CZ$233))</f>
        <v>37185257</v>
      </c>
      <c r="BF40" s="173" cm="1">
        <f t="array" ref="BF40">_xlfn.XLOOKUP(BF$1,'PY1 Data(H)'!$A$1:$CZ$1,_xlfn.XLOOKUP($A40,'PY1 Data(H)'!$A$1:$A$233,'PY1 Data(H)'!$A$1:$CZ$233))</f>
        <v>52515640</v>
      </c>
      <c r="BG40" s="173" cm="1">
        <f t="array" ref="BG40">_xlfn.XLOOKUP(BG$1,'PY1 Data(H)'!$A$1:$CZ$1,_xlfn.XLOOKUP($A40,'PY1 Data(H)'!$A$1:$A$233,'PY1 Data(H)'!$A$1:$CZ$233))</f>
        <v>41183865</v>
      </c>
      <c r="BH40" s="173" cm="1">
        <f t="array" ref="BH40">_xlfn.XLOOKUP(BH$1,'PY1 Data(H)'!$A$1:$CZ$1,_xlfn.XLOOKUP($A40,'PY1 Data(H)'!$A$1:$A$233,'PY1 Data(H)'!$A$1:$CZ$233))</f>
        <v>12287541</v>
      </c>
      <c r="BI40" s="173" cm="1">
        <f t="array" ref="BI40">_xlfn.XLOOKUP(BI$1,'PY1 Data(H)'!$A$1:$CZ$1,_xlfn.XLOOKUP($A40,'PY1 Data(H)'!$A$1:$A$233,'PY1 Data(H)'!$A$1:$CZ$233))</f>
        <v>13213740</v>
      </c>
      <c r="BJ40" s="173" cm="1">
        <f t="array" ref="BJ40">_xlfn.XLOOKUP(BJ$1,'PY1 Data(H)'!$A$1:$CZ$1,_xlfn.XLOOKUP($A40,'PY1 Data(H)'!$A$1:$A$233,'PY1 Data(H)'!$A$1:$CZ$233))</f>
        <v>12214208</v>
      </c>
      <c r="BK40" s="173" cm="1">
        <f t="array" ref="BK40">_xlfn.XLOOKUP(BK$1,'PY1 Data(H)'!$A$1:$CZ$1,_xlfn.XLOOKUP($A40,'PY1 Data(H)'!$A$1:$A$233,'PY1 Data(H)'!$A$1:$CZ$233))</f>
        <v>618396191</v>
      </c>
      <c r="BL40" s="173" cm="1">
        <f t="array" ref="BL40">_xlfn.XLOOKUP(BL$1,'PY1 Data(H)'!$A$1:$CZ$1,_xlfn.XLOOKUP($A40,'PY1 Data(H)'!$A$1:$A$233,'PY1 Data(H)'!$A$1:$CZ$233))</f>
        <v>8451872</v>
      </c>
      <c r="BM40" s="173" cm="1">
        <f t="array" ref="BM40">_xlfn.XLOOKUP(BM$1,'PY1 Data(H)'!$A$1:$CZ$1,_xlfn.XLOOKUP($A40,'PY1 Data(H)'!$A$1:$A$233,'PY1 Data(H)'!$A$1:$CZ$233))</f>
        <v>31032887</v>
      </c>
      <c r="BN40" s="173" cm="1">
        <f t="array" ref="BN40">_xlfn.XLOOKUP(BN$1,'PY1 Data(H)'!$A$1:$CZ$1,_xlfn.XLOOKUP($A40,'PY1 Data(H)'!$A$1:$A$233,'PY1 Data(H)'!$A$1:$CZ$233))</f>
        <v>50526056</v>
      </c>
      <c r="BO40" s="173" cm="1">
        <f t="array" ref="BO40">_xlfn.XLOOKUP(BO$1,'PY1 Data(H)'!$A$1:$CZ$1,_xlfn.XLOOKUP($A40,'PY1 Data(H)'!$A$1:$A$233,'PY1 Data(H)'!$A$1:$CZ$233))</f>
        <v>46851516</v>
      </c>
      <c r="BP40" s="173" cm="1">
        <f t="array" ref="BP40">_xlfn.XLOOKUP(BP$1,'PY1 Data(H)'!$A$1:$CZ$1,_xlfn.XLOOKUP($A40,'PY1 Data(H)'!$A$1:$A$233,'PY1 Data(H)'!$A$1:$CZ$233))</f>
        <v>133119235</v>
      </c>
      <c r="BQ40" s="173" cm="1">
        <f t="array" ref="BQ40">_xlfn.XLOOKUP(BQ$1,'PY1 Data(H)'!$A$1:$CZ$1,_xlfn.XLOOKUP($A40,'PY1 Data(H)'!$A$1:$A$233,'PY1 Data(H)'!$A$1:$CZ$233))</f>
        <v>0</v>
      </c>
      <c r="BR40" s="173" cm="1">
        <f t="array" ref="BR40">_xlfn.XLOOKUP(BR$1,'PY1 Data(H)'!$A$1:$CZ$1,_xlfn.XLOOKUP($A40,'PY1 Data(H)'!$A$1:$A$233,'PY1 Data(H)'!$A$1:$CZ$233))</f>
        <v>130465952</v>
      </c>
      <c r="BS40" s="173" cm="1">
        <f t="array" ref="BS40">_xlfn.XLOOKUP(BS$1,'PY1 Data(H)'!$A$1:$CZ$1,_xlfn.XLOOKUP($A40,'PY1 Data(H)'!$A$1:$A$233,'PY1 Data(H)'!$A$1:$CZ$233))</f>
        <v>72345090</v>
      </c>
      <c r="BT40" s="173" cm="1">
        <f t="array" ref="BT40">_xlfn.XLOOKUP(BT$1,'PY1 Data(H)'!$A$1:$CZ$1,_xlfn.XLOOKUP($A40,'PY1 Data(H)'!$A$1:$A$233,'PY1 Data(H)'!$A$1:$CZ$233))</f>
        <v>11386607</v>
      </c>
      <c r="BU40" s="173" cm="1">
        <f t="array" ref="BU40">_xlfn.XLOOKUP(BU$1,'PY1 Data(H)'!$A$1:$CZ$1,_xlfn.XLOOKUP($A40,'PY1 Data(H)'!$A$1:$A$233,'PY1 Data(H)'!$A$1:$CZ$233))</f>
        <v>30064424</v>
      </c>
      <c r="BV40" s="173" cm="1">
        <f t="array" ref="BV40">_xlfn.XLOOKUP(BV$1,'PY1 Data(H)'!$A$1:$CZ$1,_xlfn.XLOOKUP($A40,'PY1 Data(H)'!$A$1:$A$233,'PY1 Data(H)'!$A$1:$CZ$233))</f>
        <v>62917821</v>
      </c>
      <c r="BW40" s="173" cm="1">
        <f t="array" ref="BW40">_xlfn.XLOOKUP(BW$1,'PY1 Data(H)'!$A$1:$CZ$1,_xlfn.XLOOKUP($A40,'PY1 Data(H)'!$A$1:$A$233,'PY1 Data(H)'!$A$1:$CZ$233))</f>
        <v>7103035</v>
      </c>
      <c r="BX40" s="173" cm="1">
        <f t="array" ref="BX40">_xlfn.XLOOKUP(BX$1,'PY1 Data(H)'!$A$1:$CZ$1,_xlfn.XLOOKUP($A40,'PY1 Data(H)'!$A$1:$A$233,'PY1 Data(H)'!$A$1:$CZ$233))</f>
        <v>25858232</v>
      </c>
      <c r="BY40" s="173" cm="1">
        <f t="array" ref="BY40">_xlfn.XLOOKUP(BY$1,'PY1 Data(H)'!$A$1:$CZ$1,_xlfn.XLOOKUP($A40,'PY1 Data(H)'!$A$1:$A$233,'PY1 Data(H)'!$A$1:$CZ$233))</f>
        <v>64004312</v>
      </c>
      <c r="BZ40" s="173" cm="1">
        <f t="array" ref="BZ40">_xlfn.XLOOKUP(BZ$1,'PY1 Data(H)'!$A$1:$CZ$1,_xlfn.XLOOKUP($A40,'PY1 Data(H)'!$A$1:$A$233,'PY1 Data(H)'!$A$1:$CZ$233))</f>
        <v>13484152</v>
      </c>
      <c r="CA40" s="173" cm="1">
        <f t="array" ref="CA40">_xlfn.XLOOKUP(CA$1,'PY1 Data(H)'!$A$1:$CZ$1,_xlfn.XLOOKUP($A40,'PY1 Data(H)'!$A$1:$A$233,'PY1 Data(H)'!$A$1:$CZ$233))</f>
        <v>52248252</v>
      </c>
      <c r="CB40" s="173" cm="1">
        <f t="array" ref="CB40">_xlfn.XLOOKUP(CB$1,'PY1 Data(H)'!$A$1:$CZ$1,_xlfn.XLOOKUP($A40,'PY1 Data(H)'!$A$1:$A$233,'PY1 Data(H)'!$A$1:$CZ$233))</f>
        <v>15348211</v>
      </c>
      <c r="CC40" s="173" cm="1">
        <f t="array" ref="CC40">_xlfn.XLOOKUP(CC$1,'PY1 Data(H)'!$A$1:$CZ$1,_xlfn.XLOOKUP($A40,'PY1 Data(H)'!$A$1:$A$233,'PY1 Data(H)'!$A$1:$CZ$233))</f>
        <v>54883528</v>
      </c>
      <c r="CD40" s="173" cm="1">
        <f t="array" ref="CD40">_xlfn.XLOOKUP(CD$1,'PY1 Data(H)'!$A$1:$CZ$1,_xlfn.XLOOKUP($A40,'PY1 Data(H)'!$A$1:$A$233,'PY1 Data(H)'!$A$1:$CZ$233))</f>
        <v>50645446</v>
      </c>
      <c r="CE40" s="173" cm="1">
        <f t="array" ref="CE40">_xlfn.XLOOKUP(CE$1,'PY1 Data(H)'!$A$1:$CZ$1,_xlfn.XLOOKUP($A40,'PY1 Data(H)'!$A$1:$A$233,'PY1 Data(H)'!$A$1:$CZ$233))</f>
        <v>79883284</v>
      </c>
      <c r="CF40" s="173" cm="1">
        <f t="array" ref="CF40">_xlfn.XLOOKUP(CF$1,'PY1 Data(H)'!$A$1:$CZ$1,_xlfn.XLOOKUP($A40,'PY1 Data(H)'!$A$1:$A$233,'PY1 Data(H)'!$A$1:$CZ$233))</f>
        <v>46130035</v>
      </c>
      <c r="CG40" s="173" cm="1">
        <f t="array" ref="CG40">_xlfn.XLOOKUP(CG$1,'PY1 Data(H)'!$A$1:$CZ$1,_xlfn.XLOOKUP($A40,'PY1 Data(H)'!$A$1:$A$233,'PY1 Data(H)'!$A$1:$CZ$233))</f>
        <v>34689710</v>
      </c>
      <c r="CH40" s="173" cm="1">
        <f t="array" ref="CH40">_xlfn.XLOOKUP(CH$1,'PY1 Data(H)'!$A$1:$CZ$1,_xlfn.XLOOKUP($A40,'PY1 Data(H)'!$A$1:$A$233,'PY1 Data(H)'!$A$1:$CZ$233))</f>
        <v>13931318</v>
      </c>
      <c r="CI40" s="173" cm="1">
        <f t="array" ref="CI40">_xlfn.XLOOKUP(CI$1,'PY1 Data(H)'!$A$1:$CZ$1,_xlfn.XLOOKUP($A40,'PY1 Data(H)'!$A$1:$A$233,'PY1 Data(H)'!$A$1:$CZ$233))</f>
        <v>43056440</v>
      </c>
      <c r="CJ40" s="173" cm="1">
        <f t="array" ref="CJ40">_xlfn.XLOOKUP(CJ$1,'PY1 Data(H)'!$A$1:$CZ$1,_xlfn.XLOOKUP($A40,'PY1 Data(H)'!$A$1:$A$233,'PY1 Data(H)'!$A$1:$CZ$233))</f>
        <v>16601178</v>
      </c>
      <c r="CK40" s="173" cm="1">
        <f t="array" ref="CK40">_xlfn.XLOOKUP(CK$1,'PY1 Data(H)'!$A$1:$CZ$1,_xlfn.XLOOKUP($A40,'PY1 Data(H)'!$A$1:$A$233,'PY1 Data(H)'!$A$1:$CZ$233))</f>
        <v>47871430</v>
      </c>
      <c r="CL40" s="173" cm="1">
        <f t="array" ref="CL40">_xlfn.XLOOKUP(CL$1,'PY1 Data(H)'!$A$1:$CZ$1,_xlfn.XLOOKUP($A40,'PY1 Data(H)'!$A$1:$A$233,'PY1 Data(H)'!$A$1:$CZ$233))</f>
        <v>10388808</v>
      </c>
      <c r="CM40" s="173" cm="1">
        <f t="array" ref="CM40">_xlfn.XLOOKUP(CM$1,'PY1 Data(H)'!$A$1:$CZ$1,_xlfn.XLOOKUP($A40,'PY1 Data(H)'!$A$1:$A$233,'PY1 Data(H)'!$A$1:$CZ$233))</f>
        <v>29491265</v>
      </c>
      <c r="CN40" s="173" cm="1">
        <f t="array" ref="CN40">_xlfn.XLOOKUP(CN$1,'PY1 Data(H)'!$A$1:$CZ$1,_xlfn.XLOOKUP($A40,'PY1 Data(H)'!$A$1:$A$233,'PY1 Data(H)'!$A$1:$CZ$233))</f>
        <v>1427813</v>
      </c>
      <c r="CO40" s="173" cm="1">
        <f t="array" ref="CO40">_xlfn.XLOOKUP(CO$1,'PY1 Data(H)'!$A$1:$CZ$1,_xlfn.XLOOKUP($A40,'PY1 Data(H)'!$A$1:$A$233,'PY1 Data(H)'!$A$1:$CZ$233))</f>
        <v>106592116</v>
      </c>
      <c r="CP40" s="173" cm="1">
        <f t="array" ref="CP40">_xlfn.XLOOKUP(CP$1,'PY1 Data(H)'!$A$1:$CZ$1,_xlfn.XLOOKUP($A40,'PY1 Data(H)'!$A$1:$A$233,'PY1 Data(H)'!$A$1:$CZ$233))</f>
        <v>24093005</v>
      </c>
      <c r="CQ40" s="173" cm="1">
        <f t="array" ref="CQ40">_xlfn.XLOOKUP(CQ$1,'PY1 Data(H)'!$A$1:$CZ$1,_xlfn.XLOOKUP($A40,'PY1 Data(H)'!$A$1:$A$233,'PY1 Data(H)'!$A$1:$CZ$233))</f>
        <v>487292003</v>
      </c>
      <c r="CR40" s="173" cm="1">
        <f t="array" ref="CR40">_xlfn.XLOOKUP(CR$1,'PY1 Data(H)'!$A$1:$CZ$1,_xlfn.XLOOKUP($A40,'PY1 Data(H)'!$A$1:$A$233,'PY1 Data(H)'!$A$1:$CZ$233))</f>
        <v>16788486</v>
      </c>
      <c r="CS40" s="173" cm="1">
        <f t="array" ref="CS40">_xlfn.XLOOKUP(CS$1,'PY1 Data(H)'!$A$1:$CZ$1,_xlfn.XLOOKUP($A40,'PY1 Data(H)'!$A$1:$A$233,'PY1 Data(H)'!$A$1:$CZ$233))</f>
        <v>11134989</v>
      </c>
      <c r="CT40" s="173" cm="1">
        <f t="array" ref="CT40">_xlfn.XLOOKUP(CT$1,'PY1 Data(H)'!$A$1:$CZ$1,_xlfn.XLOOKUP($A40,'PY1 Data(H)'!$A$1:$A$233,'PY1 Data(H)'!$A$1:$CZ$233))</f>
        <v>46641073</v>
      </c>
      <c r="CU40" s="173" cm="1">
        <f t="array" ref="CU40">_xlfn.XLOOKUP(CU$1,'PY1 Data(H)'!$A$1:$CZ$1,_xlfn.XLOOKUP($A40,'PY1 Data(H)'!$A$1:$A$233,'PY1 Data(H)'!$A$1:$CZ$233))</f>
        <v>41411201</v>
      </c>
      <c r="CV40" s="173" cm="1">
        <f t="array" ref="CV40">_xlfn.XLOOKUP(CV$1,'PY1 Data(H)'!$A$1:$CZ$1,_xlfn.XLOOKUP($A40,'PY1 Data(H)'!$A$1:$A$233,'PY1 Data(H)'!$A$1:$CZ$233))</f>
        <v>42707838</v>
      </c>
      <c r="CW40" s="173" cm="1">
        <f t="array" ref="CW40">_xlfn.XLOOKUP(CW$1,'PY1 Data(H)'!$A$1:$CZ$1,_xlfn.XLOOKUP($A40,'PY1 Data(H)'!$A$1:$A$233,'PY1 Data(H)'!$A$1:$CZ$233))</f>
        <v>50110582</v>
      </c>
      <c r="CX40" s="173" cm="1">
        <f t="array" ref="CX40">_xlfn.XLOOKUP(CX$1,'PY1 Data(H)'!$A$1:$CZ$1,_xlfn.XLOOKUP($A40,'PY1 Data(H)'!$A$1:$A$233,'PY1 Data(H)'!$A$1:$CZ$233))</f>
        <v>23525595</v>
      </c>
      <c r="CY40" s="173" cm="1">
        <f t="array" ref="CY40">_xlfn.XLOOKUP(CY$1,'PY1 Data(H)'!$A$1:$CZ$1,_xlfn.XLOOKUP($A40,'PY1 Data(H)'!$A$1:$A$233,'PY1 Data(H)'!$A$1:$CZ$233))</f>
        <v>10216227</v>
      </c>
    </row>
    <row r="41" spans="1:103" x14ac:dyDescent="0.3">
      <c r="A41">
        <v>536</v>
      </c>
      <c r="D41" s="173" cm="1">
        <f t="array" ref="D41">_xlfn.XLOOKUP(D$1,'PY1 Data(H)'!$A$1:$CZ$1,_xlfn.XLOOKUP($A41,'PY1 Data(H)'!$A$1:$A$233,'PY1 Data(H)'!$A$1:$CZ$233))</f>
        <v>7607647</v>
      </c>
      <c r="E41" s="173" cm="1">
        <f t="array" ref="E41">_xlfn.XLOOKUP(E$1,'PY1 Data(H)'!$A$1:$CZ$1,_xlfn.XLOOKUP($A41,'PY1 Data(H)'!$A$1:$A$233,'PY1 Data(H)'!$A$1:$CZ$233))</f>
        <v>594733</v>
      </c>
      <c r="F41" s="173" cm="1">
        <f t="array" ref="F41">_xlfn.XLOOKUP(F$1,'PY1 Data(H)'!$A$1:$CZ$1,_xlfn.XLOOKUP($A41,'PY1 Data(H)'!$A$1:$A$233,'PY1 Data(H)'!$A$1:$CZ$233))</f>
        <v>122151</v>
      </c>
      <c r="G41" s="173" cm="1">
        <f t="array" ref="G41">_xlfn.XLOOKUP(G$1,'PY1 Data(H)'!$A$1:$CZ$1,_xlfn.XLOOKUP($A41,'PY1 Data(H)'!$A$1:$A$233,'PY1 Data(H)'!$A$1:$CZ$233))</f>
        <v>0</v>
      </c>
      <c r="H41" s="173" cm="1">
        <f t="array" ref="H41">_xlfn.XLOOKUP(H$1,'PY1 Data(H)'!$A$1:$CZ$1,_xlfn.XLOOKUP($A41,'PY1 Data(H)'!$A$1:$A$233,'PY1 Data(H)'!$A$1:$CZ$233))</f>
        <v>316851</v>
      </c>
      <c r="I41" s="173" cm="1">
        <f t="array" ref="I41">_xlfn.XLOOKUP(I$1,'PY1 Data(H)'!$A$1:$CZ$1,_xlfn.XLOOKUP($A41,'PY1 Data(H)'!$A$1:$A$233,'PY1 Data(H)'!$A$1:$CZ$233))</f>
        <v>3690</v>
      </c>
      <c r="J41" s="173" cm="1">
        <f t="array" ref="J41">_xlfn.XLOOKUP(J$1,'PY1 Data(H)'!$A$1:$CZ$1,_xlfn.XLOOKUP($A41,'PY1 Data(H)'!$A$1:$A$233,'PY1 Data(H)'!$A$1:$CZ$233))</f>
        <v>0</v>
      </c>
      <c r="K41" s="173" cm="1">
        <f t="array" ref="K41">_xlfn.XLOOKUP(K$1,'PY1 Data(H)'!$A$1:$CZ$1,_xlfn.XLOOKUP($A41,'PY1 Data(H)'!$A$1:$A$233,'PY1 Data(H)'!$A$1:$CZ$233))</f>
        <v>249476</v>
      </c>
      <c r="L41" s="173" cm="1">
        <f t="array" ref="L41">_xlfn.XLOOKUP(L$1,'PY1 Data(H)'!$A$1:$CZ$1,_xlfn.XLOOKUP($A41,'PY1 Data(H)'!$A$1:$A$233,'PY1 Data(H)'!$A$1:$CZ$233))</f>
        <v>1864798</v>
      </c>
      <c r="M41" s="173" cm="1">
        <f t="array" ref="M41">_xlfn.XLOOKUP(M$1,'PY1 Data(H)'!$A$1:$CZ$1,_xlfn.XLOOKUP($A41,'PY1 Data(H)'!$A$1:$A$233,'PY1 Data(H)'!$A$1:$CZ$233))</f>
        <v>1628645</v>
      </c>
      <c r="N41" s="173" cm="1">
        <f t="array" ref="N41">_xlfn.XLOOKUP(N$1,'PY1 Data(H)'!$A$1:$CZ$1,_xlfn.XLOOKUP($A41,'PY1 Data(H)'!$A$1:$A$233,'PY1 Data(H)'!$A$1:$CZ$233))</f>
        <v>449064</v>
      </c>
      <c r="O41" s="173" cm="1">
        <f t="array" ref="O41">_xlfn.XLOOKUP(O$1,'PY1 Data(H)'!$A$1:$CZ$1,_xlfn.XLOOKUP($A41,'PY1 Data(H)'!$A$1:$A$233,'PY1 Data(H)'!$A$1:$CZ$233))</f>
        <v>117512</v>
      </c>
      <c r="P41" s="173" cm="1">
        <f t="array" ref="P41">_xlfn.XLOOKUP(P$1,'PY1 Data(H)'!$A$1:$CZ$1,_xlfn.XLOOKUP($A41,'PY1 Data(H)'!$A$1:$A$233,'PY1 Data(H)'!$A$1:$CZ$233))</f>
        <v>10160607</v>
      </c>
      <c r="Q41" s="173" cm="1">
        <f t="array" ref="Q41">_xlfn.XLOOKUP(Q$1,'PY1 Data(H)'!$A$1:$CZ$1,_xlfn.XLOOKUP($A41,'PY1 Data(H)'!$A$1:$A$233,'PY1 Data(H)'!$A$1:$CZ$233))</f>
        <v>514980</v>
      </c>
      <c r="R41" s="173" cm="1">
        <f t="array" ref="R41">_xlfn.XLOOKUP(R$1,'PY1 Data(H)'!$A$1:$CZ$1,_xlfn.XLOOKUP($A41,'PY1 Data(H)'!$A$1:$A$233,'PY1 Data(H)'!$A$1:$CZ$233))</f>
        <v>0</v>
      </c>
      <c r="S41" s="173" cm="1">
        <f t="array" ref="S41">_xlfn.XLOOKUP(S$1,'PY1 Data(H)'!$A$1:$CZ$1,_xlfn.XLOOKUP($A41,'PY1 Data(H)'!$A$1:$A$233,'PY1 Data(H)'!$A$1:$CZ$233))</f>
        <v>1237784</v>
      </c>
      <c r="T41" s="173" cm="1">
        <f t="array" ref="T41">_xlfn.XLOOKUP(T$1,'PY1 Data(H)'!$A$1:$CZ$1,_xlfn.XLOOKUP($A41,'PY1 Data(H)'!$A$1:$A$233,'PY1 Data(H)'!$A$1:$CZ$233))</f>
        <v>0</v>
      </c>
      <c r="U41" s="173" cm="1">
        <f t="array" ref="U41">_xlfn.XLOOKUP(U$1,'PY1 Data(H)'!$A$1:$CZ$1,_xlfn.XLOOKUP($A41,'PY1 Data(H)'!$A$1:$A$233,'PY1 Data(H)'!$A$1:$CZ$233))</f>
        <v>21502625</v>
      </c>
      <c r="V41" s="173" cm="1">
        <f t="array" ref="V41">_xlfn.XLOOKUP(V$1,'PY1 Data(H)'!$A$1:$CZ$1,_xlfn.XLOOKUP($A41,'PY1 Data(H)'!$A$1:$A$233,'PY1 Data(H)'!$A$1:$CZ$233))</f>
        <v>1348918</v>
      </c>
      <c r="W41" s="173" cm="1">
        <f t="array" ref="W41">_xlfn.XLOOKUP(W$1,'PY1 Data(H)'!$A$1:$CZ$1,_xlfn.XLOOKUP($A41,'PY1 Data(H)'!$A$1:$A$233,'PY1 Data(H)'!$A$1:$CZ$233))</f>
        <v>0</v>
      </c>
      <c r="X41" s="173" cm="1">
        <f t="array" ref="X41">_xlfn.XLOOKUP(X$1,'PY1 Data(H)'!$A$1:$CZ$1,_xlfn.XLOOKUP($A41,'PY1 Data(H)'!$A$1:$A$233,'PY1 Data(H)'!$A$1:$CZ$233))</f>
        <v>188123</v>
      </c>
      <c r="Y41" s="173" cm="1">
        <f t="array" ref="Y41">_xlfn.XLOOKUP(Y$1,'PY1 Data(H)'!$A$1:$CZ$1,_xlfn.XLOOKUP($A41,'PY1 Data(H)'!$A$1:$A$233,'PY1 Data(H)'!$A$1:$CZ$233))</f>
        <v>161443</v>
      </c>
      <c r="Z41" s="173" cm="1">
        <f t="array" ref="Z41">_xlfn.XLOOKUP(Z$1,'PY1 Data(H)'!$A$1:$CZ$1,_xlfn.XLOOKUP($A41,'PY1 Data(H)'!$A$1:$A$233,'PY1 Data(H)'!$A$1:$CZ$233))</f>
        <v>15426</v>
      </c>
      <c r="AA41" s="173" cm="1">
        <f t="array" ref="AA41">_xlfn.XLOOKUP(AA$1,'PY1 Data(H)'!$A$1:$CZ$1,_xlfn.XLOOKUP($A41,'PY1 Data(H)'!$A$1:$A$233,'PY1 Data(H)'!$A$1:$CZ$233))</f>
        <v>0</v>
      </c>
      <c r="AB41" s="173" cm="1">
        <f t="array" ref="AB41">_xlfn.XLOOKUP(AB$1,'PY1 Data(H)'!$A$1:$CZ$1,_xlfn.XLOOKUP($A41,'PY1 Data(H)'!$A$1:$A$233,'PY1 Data(H)'!$A$1:$CZ$233))</f>
        <v>642937</v>
      </c>
      <c r="AC41" s="173" cm="1">
        <f t="array" ref="AC41">_xlfn.XLOOKUP(AC$1,'PY1 Data(H)'!$A$1:$CZ$1,_xlfn.XLOOKUP($A41,'PY1 Data(H)'!$A$1:$A$233,'PY1 Data(H)'!$A$1:$CZ$233))</f>
        <v>4881034</v>
      </c>
      <c r="AD41" s="173" cm="1">
        <f t="array" ref="AD41">_xlfn.XLOOKUP(AD$1,'PY1 Data(H)'!$A$1:$CZ$1,_xlfn.XLOOKUP($A41,'PY1 Data(H)'!$A$1:$A$233,'PY1 Data(H)'!$A$1:$CZ$233))</f>
        <v>1372070</v>
      </c>
      <c r="AE41" s="173" cm="1">
        <f t="array" ref="AE41">_xlfn.XLOOKUP(AE$1,'PY1 Data(H)'!$A$1:$CZ$1,_xlfn.XLOOKUP($A41,'PY1 Data(H)'!$A$1:$A$233,'PY1 Data(H)'!$A$1:$CZ$233))</f>
        <v>1220671</v>
      </c>
      <c r="AF41" s="173" cm="1">
        <f t="array" ref="AF41">_xlfn.XLOOKUP(AF$1,'PY1 Data(H)'!$A$1:$CZ$1,_xlfn.XLOOKUP($A41,'PY1 Data(H)'!$A$1:$A$233,'PY1 Data(H)'!$A$1:$CZ$233))</f>
        <v>9933100</v>
      </c>
      <c r="AG41" s="173" cm="1">
        <f t="array" ref="AG41">_xlfn.XLOOKUP(AG$1,'PY1 Data(H)'!$A$1:$CZ$1,_xlfn.XLOOKUP($A41,'PY1 Data(H)'!$A$1:$A$233,'PY1 Data(H)'!$A$1:$CZ$233))</f>
        <v>1565069</v>
      </c>
      <c r="AH41" s="173" cm="1">
        <f t="array" ref="AH41">_xlfn.XLOOKUP(AH$1,'PY1 Data(H)'!$A$1:$CZ$1,_xlfn.XLOOKUP($A41,'PY1 Data(H)'!$A$1:$A$233,'PY1 Data(H)'!$A$1:$CZ$233))</f>
        <v>0</v>
      </c>
      <c r="AI41" s="173" cm="1">
        <f t="array" ref="AI41">_xlfn.XLOOKUP(AI$1,'PY1 Data(H)'!$A$1:$CZ$1,_xlfn.XLOOKUP($A41,'PY1 Data(H)'!$A$1:$A$233,'PY1 Data(H)'!$A$1:$CZ$233))</f>
        <v>2664131</v>
      </c>
      <c r="AJ41" s="173" cm="1">
        <f t="array" ref="AJ41">_xlfn.XLOOKUP(AJ$1,'PY1 Data(H)'!$A$1:$CZ$1,_xlfn.XLOOKUP($A41,'PY1 Data(H)'!$A$1:$A$233,'PY1 Data(H)'!$A$1:$CZ$233))</f>
        <v>1665848</v>
      </c>
      <c r="AK41" s="173" cm="1">
        <f t="array" ref="AK41">_xlfn.XLOOKUP(AK$1,'PY1 Data(H)'!$A$1:$CZ$1,_xlfn.XLOOKUP($A41,'PY1 Data(H)'!$A$1:$A$233,'PY1 Data(H)'!$A$1:$CZ$233))</f>
        <v>0</v>
      </c>
      <c r="AL41" s="173" cm="1">
        <f t="array" ref="AL41">_xlfn.XLOOKUP(AL$1,'PY1 Data(H)'!$A$1:$CZ$1,_xlfn.XLOOKUP($A41,'PY1 Data(H)'!$A$1:$A$233,'PY1 Data(H)'!$A$1:$CZ$233))</f>
        <v>5780187</v>
      </c>
      <c r="AM41" s="173" cm="1">
        <f t="array" ref="AM41">_xlfn.XLOOKUP(AM$1,'PY1 Data(H)'!$A$1:$CZ$1,_xlfn.XLOOKUP($A41,'PY1 Data(H)'!$A$1:$A$233,'PY1 Data(H)'!$A$1:$CZ$233))</f>
        <v>45617500</v>
      </c>
      <c r="AN41" s="173" cm="1">
        <f t="array" ref="AN41">_xlfn.XLOOKUP(AN$1,'PY1 Data(H)'!$A$1:$CZ$1,_xlfn.XLOOKUP($A41,'PY1 Data(H)'!$A$1:$A$233,'PY1 Data(H)'!$A$1:$CZ$233))</f>
        <v>1613059</v>
      </c>
      <c r="AO41" s="173" cm="1">
        <f t="array" ref="AO41">_xlfn.XLOOKUP(AO$1,'PY1 Data(H)'!$A$1:$CZ$1,_xlfn.XLOOKUP($A41,'PY1 Data(H)'!$A$1:$A$233,'PY1 Data(H)'!$A$1:$CZ$233))</f>
        <v>1207820</v>
      </c>
      <c r="AP41" s="173" cm="1">
        <f t="array" ref="AP41">_xlfn.XLOOKUP(AP$1,'PY1 Data(H)'!$A$1:$CZ$1,_xlfn.XLOOKUP($A41,'PY1 Data(H)'!$A$1:$A$233,'PY1 Data(H)'!$A$1:$CZ$233))</f>
        <v>6545517</v>
      </c>
      <c r="AQ41" s="173" cm="1">
        <f t="array" ref="AQ41">_xlfn.XLOOKUP(AQ$1,'PY1 Data(H)'!$A$1:$CZ$1,_xlfn.XLOOKUP($A41,'PY1 Data(H)'!$A$1:$A$233,'PY1 Data(H)'!$A$1:$CZ$233))</f>
        <v>0</v>
      </c>
      <c r="AR41" s="173" cm="1">
        <f t="array" ref="AR41">_xlfn.XLOOKUP(AR$1,'PY1 Data(H)'!$A$1:$CZ$1,_xlfn.XLOOKUP($A41,'PY1 Data(H)'!$A$1:$A$233,'PY1 Data(H)'!$A$1:$CZ$233))</f>
        <v>0</v>
      </c>
      <c r="AS41" s="173" cm="1">
        <f t="array" ref="AS41">_xlfn.XLOOKUP(AS$1,'PY1 Data(H)'!$A$1:$CZ$1,_xlfn.XLOOKUP($A41,'PY1 Data(H)'!$A$1:$A$233,'PY1 Data(H)'!$A$1:$CZ$233))</f>
        <v>1507025</v>
      </c>
      <c r="AT41" s="173" cm="1">
        <f t="array" ref="AT41">_xlfn.XLOOKUP(AT$1,'PY1 Data(H)'!$A$1:$CZ$1,_xlfn.XLOOKUP($A41,'PY1 Data(H)'!$A$1:$A$233,'PY1 Data(H)'!$A$1:$CZ$233))</f>
        <v>6630000</v>
      </c>
      <c r="AU41" s="173" cm="1">
        <f t="array" ref="AU41">_xlfn.XLOOKUP(AU$1,'PY1 Data(H)'!$A$1:$CZ$1,_xlfn.XLOOKUP($A41,'PY1 Data(H)'!$A$1:$A$233,'PY1 Data(H)'!$A$1:$CZ$233))</f>
        <v>646607</v>
      </c>
      <c r="AV41" s="173" cm="1">
        <f t="array" ref="AV41">_xlfn.XLOOKUP(AV$1,'PY1 Data(H)'!$A$1:$CZ$1,_xlfn.XLOOKUP($A41,'PY1 Data(H)'!$A$1:$A$233,'PY1 Data(H)'!$A$1:$CZ$233))</f>
        <v>259345</v>
      </c>
      <c r="AW41" s="173" cm="1">
        <f t="array" ref="AW41">_xlfn.XLOOKUP(AW$1,'PY1 Data(H)'!$A$1:$CZ$1,_xlfn.XLOOKUP($A41,'PY1 Data(H)'!$A$1:$A$233,'PY1 Data(H)'!$A$1:$CZ$233))</f>
        <v>0</v>
      </c>
      <c r="AX41" s="173" cm="1">
        <f t="array" ref="AX41">_xlfn.XLOOKUP(AX$1,'PY1 Data(H)'!$A$1:$CZ$1,_xlfn.XLOOKUP($A41,'PY1 Data(H)'!$A$1:$A$233,'PY1 Data(H)'!$A$1:$CZ$233))</f>
        <v>60656</v>
      </c>
      <c r="AY41" s="173" cm="1">
        <f t="array" ref="AY41">_xlfn.XLOOKUP(AY$1,'PY1 Data(H)'!$A$1:$CZ$1,_xlfn.XLOOKUP($A41,'PY1 Data(H)'!$A$1:$A$233,'PY1 Data(H)'!$A$1:$CZ$233))</f>
        <v>3080330</v>
      </c>
      <c r="AZ41" s="173" cm="1">
        <f t="array" ref="AZ41">_xlfn.XLOOKUP(AZ$1,'PY1 Data(H)'!$A$1:$CZ$1,_xlfn.XLOOKUP($A41,'PY1 Data(H)'!$A$1:$A$233,'PY1 Data(H)'!$A$1:$CZ$233))</f>
        <v>4490789</v>
      </c>
      <c r="BA41" s="173" cm="1">
        <f t="array" ref="BA41">_xlfn.XLOOKUP(BA$1,'PY1 Data(H)'!$A$1:$CZ$1,_xlfn.XLOOKUP($A41,'PY1 Data(H)'!$A$1:$A$233,'PY1 Data(H)'!$A$1:$CZ$233))</f>
        <v>354701</v>
      </c>
      <c r="BB41" s="173" cm="1">
        <f t="array" ref="BB41">_xlfn.XLOOKUP(BB$1,'PY1 Data(H)'!$A$1:$CZ$1,_xlfn.XLOOKUP($A41,'PY1 Data(H)'!$A$1:$A$233,'PY1 Data(H)'!$A$1:$CZ$233))</f>
        <v>3071476</v>
      </c>
      <c r="BC41" s="173" cm="1">
        <f t="array" ref="BC41">_xlfn.XLOOKUP(BC$1,'PY1 Data(H)'!$A$1:$CZ$1,_xlfn.XLOOKUP($A41,'PY1 Data(H)'!$A$1:$A$233,'PY1 Data(H)'!$A$1:$CZ$233))</f>
        <v>153960</v>
      </c>
      <c r="BD41" s="173" cm="1">
        <f t="array" ref="BD41">_xlfn.XLOOKUP(BD$1,'PY1 Data(H)'!$A$1:$CZ$1,_xlfn.XLOOKUP($A41,'PY1 Data(H)'!$A$1:$A$233,'PY1 Data(H)'!$A$1:$CZ$233))</f>
        <v>405720</v>
      </c>
      <c r="BE41" s="173" cm="1">
        <f t="array" ref="BE41">_xlfn.XLOOKUP(BE$1,'PY1 Data(H)'!$A$1:$CZ$1,_xlfn.XLOOKUP($A41,'PY1 Data(H)'!$A$1:$A$233,'PY1 Data(H)'!$A$1:$CZ$233))</f>
        <v>0</v>
      </c>
      <c r="BF41" s="173" cm="1">
        <f t="array" ref="BF41">_xlfn.XLOOKUP(BF$1,'PY1 Data(H)'!$A$1:$CZ$1,_xlfn.XLOOKUP($A41,'PY1 Data(H)'!$A$1:$A$233,'PY1 Data(H)'!$A$1:$CZ$233))</f>
        <v>33007</v>
      </c>
      <c r="BG41" s="173" cm="1">
        <f t="array" ref="BG41">_xlfn.XLOOKUP(BG$1,'PY1 Data(H)'!$A$1:$CZ$1,_xlfn.XLOOKUP($A41,'PY1 Data(H)'!$A$1:$A$233,'PY1 Data(H)'!$A$1:$CZ$233))</f>
        <v>84249</v>
      </c>
      <c r="BH41" s="173" cm="1">
        <f t="array" ref="BH41">_xlfn.XLOOKUP(BH$1,'PY1 Data(H)'!$A$1:$CZ$1,_xlfn.XLOOKUP($A41,'PY1 Data(H)'!$A$1:$A$233,'PY1 Data(H)'!$A$1:$CZ$233))</f>
        <v>1827432</v>
      </c>
      <c r="BI41" s="173" cm="1">
        <f t="array" ref="BI41">_xlfn.XLOOKUP(BI$1,'PY1 Data(H)'!$A$1:$CZ$1,_xlfn.XLOOKUP($A41,'PY1 Data(H)'!$A$1:$A$233,'PY1 Data(H)'!$A$1:$CZ$233))</f>
        <v>230731</v>
      </c>
      <c r="BJ41" s="173" cm="1">
        <f t="array" ref="BJ41">_xlfn.XLOOKUP(BJ$1,'PY1 Data(H)'!$A$1:$CZ$1,_xlfn.XLOOKUP($A41,'PY1 Data(H)'!$A$1:$A$233,'PY1 Data(H)'!$A$1:$CZ$233))</f>
        <v>1560470</v>
      </c>
      <c r="BK41" s="173" cm="1">
        <f t="array" ref="BK41">_xlfn.XLOOKUP(BK$1,'PY1 Data(H)'!$A$1:$CZ$1,_xlfn.XLOOKUP($A41,'PY1 Data(H)'!$A$1:$A$233,'PY1 Data(H)'!$A$1:$CZ$233))</f>
        <v>0</v>
      </c>
      <c r="BL41" s="173" cm="1">
        <f t="array" ref="BL41">_xlfn.XLOOKUP(BL$1,'PY1 Data(H)'!$A$1:$CZ$1,_xlfn.XLOOKUP($A41,'PY1 Data(H)'!$A$1:$A$233,'PY1 Data(H)'!$A$1:$CZ$233))</f>
        <v>5408</v>
      </c>
      <c r="BM41" s="173" cm="1">
        <f t="array" ref="BM41">_xlfn.XLOOKUP(BM$1,'PY1 Data(H)'!$A$1:$CZ$1,_xlfn.XLOOKUP($A41,'PY1 Data(H)'!$A$1:$A$233,'PY1 Data(H)'!$A$1:$CZ$233))</f>
        <v>398524</v>
      </c>
      <c r="BN41" s="173" cm="1">
        <f t="array" ref="BN41">_xlfn.XLOOKUP(BN$1,'PY1 Data(H)'!$A$1:$CZ$1,_xlfn.XLOOKUP($A41,'PY1 Data(H)'!$A$1:$A$233,'PY1 Data(H)'!$A$1:$CZ$233))</f>
        <v>3530613</v>
      </c>
      <c r="BO41" s="173" cm="1">
        <f t="array" ref="BO41">_xlfn.XLOOKUP(BO$1,'PY1 Data(H)'!$A$1:$CZ$1,_xlfn.XLOOKUP($A41,'PY1 Data(H)'!$A$1:$A$233,'PY1 Data(H)'!$A$1:$CZ$233))</f>
        <v>911752</v>
      </c>
      <c r="BP41" s="173" cm="1">
        <f t="array" ref="BP41">_xlfn.XLOOKUP(BP$1,'PY1 Data(H)'!$A$1:$CZ$1,_xlfn.XLOOKUP($A41,'PY1 Data(H)'!$A$1:$A$233,'PY1 Data(H)'!$A$1:$CZ$233))</f>
        <v>334118395</v>
      </c>
      <c r="BQ41" s="173" cm="1">
        <f t="array" ref="BQ41">_xlfn.XLOOKUP(BQ$1,'PY1 Data(H)'!$A$1:$CZ$1,_xlfn.XLOOKUP($A41,'PY1 Data(H)'!$A$1:$A$233,'PY1 Data(H)'!$A$1:$CZ$233))</f>
        <v>0</v>
      </c>
      <c r="BR41" s="173" cm="1">
        <f t="array" ref="BR41">_xlfn.XLOOKUP(BR$1,'PY1 Data(H)'!$A$1:$CZ$1,_xlfn.XLOOKUP($A41,'PY1 Data(H)'!$A$1:$A$233,'PY1 Data(H)'!$A$1:$CZ$233))</f>
        <v>0</v>
      </c>
      <c r="BS41" s="173" cm="1">
        <f t="array" ref="BS41">_xlfn.XLOOKUP(BS$1,'PY1 Data(H)'!$A$1:$CZ$1,_xlfn.XLOOKUP($A41,'PY1 Data(H)'!$A$1:$A$233,'PY1 Data(H)'!$A$1:$CZ$233))</f>
        <v>0</v>
      </c>
      <c r="BT41" s="173" cm="1">
        <f t="array" ref="BT41">_xlfn.XLOOKUP(BT$1,'PY1 Data(H)'!$A$1:$CZ$1,_xlfn.XLOOKUP($A41,'PY1 Data(H)'!$A$1:$A$233,'PY1 Data(H)'!$A$1:$CZ$233))</f>
        <v>0</v>
      </c>
      <c r="BU41" s="173" cm="1">
        <f t="array" ref="BU41">_xlfn.XLOOKUP(BU$1,'PY1 Data(H)'!$A$1:$CZ$1,_xlfn.XLOOKUP($A41,'PY1 Data(H)'!$A$1:$A$233,'PY1 Data(H)'!$A$1:$CZ$233))</f>
        <v>2128235</v>
      </c>
      <c r="BV41" s="173" cm="1">
        <f t="array" ref="BV41">_xlfn.XLOOKUP(BV$1,'PY1 Data(H)'!$A$1:$CZ$1,_xlfn.XLOOKUP($A41,'PY1 Data(H)'!$A$1:$A$233,'PY1 Data(H)'!$A$1:$CZ$233))</f>
        <v>835834</v>
      </c>
      <c r="BW41" s="173" cm="1">
        <f t="array" ref="BW41">_xlfn.XLOOKUP(BW$1,'PY1 Data(H)'!$A$1:$CZ$1,_xlfn.XLOOKUP($A41,'PY1 Data(H)'!$A$1:$A$233,'PY1 Data(H)'!$A$1:$CZ$233))</f>
        <v>196583</v>
      </c>
      <c r="BX41" s="173" cm="1">
        <f t="array" ref="BX41">_xlfn.XLOOKUP(BX$1,'PY1 Data(H)'!$A$1:$CZ$1,_xlfn.XLOOKUP($A41,'PY1 Data(H)'!$A$1:$A$233,'PY1 Data(H)'!$A$1:$CZ$233))</f>
        <v>1849211</v>
      </c>
      <c r="BY41" s="173" cm="1">
        <f t="array" ref="BY41">_xlfn.XLOOKUP(BY$1,'PY1 Data(H)'!$A$1:$CZ$1,_xlfn.XLOOKUP($A41,'PY1 Data(H)'!$A$1:$A$233,'PY1 Data(H)'!$A$1:$CZ$233))</f>
        <v>615201</v>
      </c>
      <c r="BZ41" s="173" cm="1">
        <f t="array" ref="BZ41">_xlfn.XLOOKUP(BZ$1,'PY1 Data(H)'!$A$1:$CZ$1,_xlfn.XLOOKUP($A41,'PY1 Data(H)'!$A$1:$A$233,'PY1 Data(H)'!$A$1:$CZ$233))</f>
        <v>191844</v>
      </c>
      <c r="CA41" s="173" cm="1">
        <f t="array" ref="CA41">_xlfn.XLOOKUP(CA$1,'PY1 Data(H)'!$A$1:$CZ$1,_xlfn.XLOOKUP($A41,'PY1 Data(H)'!$A$1:$A$233,'PY1 Data(H)'!$A$1:$CZ$233))</f>
        <v>3130879</v>
      </c>
      <c r="CB41" s="173" cm="1">
        <f t="array" ref="CB41">_xlfn.XLOOKUP(CB$1,'PY1 Data(H)'!$A$1:$CZ$1,_xlfn.XLOOKUP($A41,'PY1 Data(H)'!$A$1:$A$233,'PY1 Data(H)'!$A$1:$CZ$233))</f>
        <v>6239487</v>
      </c>
      <c r="CC41" s="173" cm="1">
        <f t="array" ref="CC41">_xlfn.XLOOKUP(CC$1,'PY1 Data(H)'!$A$1:$CZ$1,_xlfn.XLOOKUP($A41,'PY1 Data(H)'!$A$1:$A$233,'PY1 Data(H)'!$A$1:$CZ$233))</f>
        <v>504721</v>
      </c>
      <c r="CD41" s="173" cm="1">
        <f t="array" ref="CD41">_xlfn.XLOOKUP(CD$1,'PY1 Data(H)'!$A$1:$CZ$1,_xlfn.XLOOKUP($A41,'PY1 Data(H)'!$A$1:$A$233,'PY1 Data(H)'!$A$1:$CZ$233))</f>
        <v>8752997</v>
      </c>
      <c r="CE41" s="173" cm="1">
        <f t="array" ref="CE41">_xlfn.XLOOKUP(CE$1,'PY1 Data(H)'!$A$1:$CZ$1,_xlfn.XLOOKUP($A41,'PY1 Data(H)'!$A$1:$A$233,'PY1 Data(H)'!$A$1:$CZ$233))</f>
        <v>1588304</v>
      </c>
      <c r="CF41" s="173" cm="1">
        <f t="array" ref="CF41">_xlfn.XLOOKUP(CF$1,'PY1 Data(H)'!$A$1:$CZ$1,_xlfn.XLOOKUP($A41,'PY1 Data(H)'!$A$1:$A$233,'PY1 Data(H)'!$A$1:$CZ$233))</f>
        <v>360297</v>
      </c>
      <c r="CG41" s="173" cm="1">
        <f t="array" ref="CG41">_xlfn.XLOOKUP(CG$1,'PY1 Data(H)'!$A$1:$CZ$1,_xlfn.XLOOKUP($A41,'PY1 Data(H)'!$A$1:$A$233,'PY1 Data(H)'!$A$1:$CZ$233))</f>
        <v>861155</v>
      </c>
      <c r="CH41" s="173" cm="1">
        <f t="array" ref="CH41">_xlfn.XLOOKUP(CH$1,'PY1 Data(H)'!$A$1:$CZ$1,_xlfn.XLOOKUP($A41,'PY1 Data(H)'!$A$1:$A$233,'PY1 Data(H)'!$A$1:$CZ$233))</f>
        <v>923604</v>
      </c>
      <c r="CI41" s="173" cm="1">
        <f t="array" ref="CI41">_xlfn.XLOOKUP(CI$1,'PY1 Data(H)'!$A$1:$CZ$1,_xlfn.XLOOKUP($A41,'PY1 Data(H)'!$A$1:$A$233,'PY1 Data(H)'!$A$1:$CZ$233))</f>
        <v>0</v>
      </c>
      <c r="CJ41" s="173" cm="1">
        <f t="array" ref="CJ41">_xlfn.XLOOKUP(CJ$1,'PY1 Data(H)'!$A$1:$CZ$1,_xlfn.XLOOKUP($A41,'PY1 Data(H)'!$A$1:$A$233,'PY1 Data(H)'!$A$1:$CZ$233))</f>
        <v>4033730</v>
      </c>
      <c r="CK41" s="173" cm="1">
        <f t="array" ref="CK41">_xlfn.XLOOKUP(CK$1,'PY1 Data(H)'!$A$1:$CZ$1,_xlfn.XLOOKUP($A41,'PY1 Data(H)'!$A$1:$A$233,'PY1 Data(H)'!$A$1:$CZ$233))</f>
        <v>4257880</v>
      </c>
      <c r="CL41" s="173" cm="1">
        <f t="array" ref="CL41">_xlfn.XLOOKUP(CL$1,'PY1 Data(H)'!$A$1:$CZ$1,_xlfn.XLOOKUP($A41,'PY1 Data(H)'!$A$1:$A$233,'PY1 Data(H)'!$A$1:$CZ$233))</f>
        <v>1407363</v>
      </c>
      <c r="CM41" s="173" cm="1">
        <f t="array" ref="CM41">_xlfn.XLOOKUP(CM$1,'PY1 Data(H)'!$A$1:$CZ$1,_xlfn.XLOOKUP($A41,'PY1 Data(H)'!$A$1:$A$233,'PY1 Data(H)'!$A$1:$CZ$233))</f>
        <v>65565</v>
      </c>
      <c r="CN41" s="173" cm="1">
        <f t="array" ref="CN41">_xlfn.XLOOKUP(CN$1,'PY1 Data(H)'!$A$1:$CZ$1,_xlfn.XLOOKUP($A41,'PY1 Data(H)'!$A$1:$A$233,'PY1 Data(H)'!$A$1:$CZ$233))</f>
        <v>300801</v>
      </c>
      <c r="CO41" s="173" cm="1">
        <f t="array" ref="CO41">_xlfn.XLOOKUP(CO$1,'PY1 Data(H)'!$A$1:$CZ$1,_xlfn.XLOOKUP($A41,'PY1 Data(H)'!$A$1:$A$233,'PY1 Data(H)'!$A$1:$CZ$233))</f>
        <v>6786279</v>
      </c>
      <c r="CP41" s="173" cm="1">
        <f t="array" ref="CP41">_xlfn.XLOOKUP(CP$1,'PY1 Data(H)'!$A$1:$CZ$1,_xlfn.XLOOKUP($A41,'PY1 Data(H)'!$A$1:$A$233,'PY1 Data(H)'!$A$1:$CZ$233))</f>
        <v>402170</v>
      </c>
      <c r="CQ41" s="173" cm="1">
        <f t="array" ref="CQ41">_xlfn.XLOOKUP(CQ$1,'PY1 Data(H)'!$A$1:$CZ$1,_xlfn.XLOOKUP($A41,'PY1 Data(H)'!$A$1:$A$233,'PY1 Data(H)'!$A$1:$CZ$233))</f>
        <v>7549809</v>
      </c>
      <c r="CR41" s="173" cm="1">
        <f t="array" ref="CR41">_xlfn.XLOOKUP(CR$1,'PY1 Data(H)'!$A$1:$CZ$1,_xlfn.XLOOKUP($A41,'PY1 Data(H)'!$A$1:$A$233,'PY1 Data(H)'!$A$1:$CZ$233))</f>
        <v>4159799</v>
      </c>
      <c r="CS41" s="173" cm="1">
        <f t="array" ref="CS41">_xlfn.XLOOKUP(CS$1,'PY1 Data(H)'!$A$1:$CZ$1,_xlfn.XLOOKUP($A41,'PY1 Data(H)'!$A$1:$A$233,'PY1 Data(H)'!$A$1:$CZ$233))</f>
        <v>85838</v>
      </c>
      <c r="CT41" s="173" cm="1">
        <f t="array" ref="CT41">_xlfn.XLOOKUP(CT$1,'PY1 Data(H)'!$A$1:$CZ$1,_xlfn.XLOOKUP($A41,'PY1 Data(H)'!$A$1:$A$233,'PY1 Data(H)'!$A$1:$CZ$233))</f>
        <v>261089</v>
      </c>
      <c r="CU41" s="173" cm="1">
        <f t="array" ref="CU41">_xlfn.XLOOKUP(CU$1,'PY1 Data(H)'!$A$1:$CZ$1,_xlfn.XLOOKUP($A41,'PY1 Data(H)'!$A$1:$A$233,'PY1 Data(H)'!$A$1:$CZ$233))</f>
        <v>12536165</v>
      </c>
      <c r="CV41" s="173" cm="1">
        <f t="array" ref="CV41">_xlfn.XLOOKUP(CV$1,'PY1 Data(H)'!$A$1:$CZ$1,_xlfn.XLOOKUP($A41,'PY1 Data(H)'!$A$1:$A$233,'PY1 Data(H)'!$A$1:$CZ$233))</f>
        <v>56304</v>
      </c>
      <c r="CW41" s="173" cm="1">
        <f t="array" ref="CW41">_xlfn.XLOOKUP(CW$1,'PY1 Data(H)'!$A$1:$CZ$1,_xlfn.XLOOKUP($A41,'PY1 Data(H)'!$A$1:$A$233,'PY1 Data(H)'!$A$1:$CZ$233))</f>
        <v>6838574</v>
      </c>
      <c r="CX41" s="173" cm="1">
        <f t="array" ref="CX41">_xlfn.XLOOKUP(CX$1,'PY1 Data(H)'!$A$1:$CZ$1,_xlfn.XLOOKUP($A41,'PY1 Data(H)'!$A$1:$A$233,'PY1 Data(H)'!$A$1:$CZ$233))</f>
        <v>0</v>
      </c>
      <c r="CY41" s="173" cm="1">
        <f t="array" ref="CY41">_xlfn.XLOOKUP(CY$1,'PY1 Data(H)'!$A$1:$CZ$1,_xlfn.XLOOKUP($A41,'PY1 Data(H)'!$A$1:$A$233,'PY1 Data(H)'!$A$1:$CZ$233))</f>
        <v>1173744</v>
      </c>
    </row>
    <row r="42" spans="1:103" x14ac:dyDescent="0.3">
      <c r="A42">
        <v>586</v>
      </c>
      <c r="D42" s="173" cm="1">
        <f t="array" ref="D42">_xlfn.XLOOKUP(D$1,'PY1 Data(H)'!$A$1:$CZ$1,_xlfn.XLOOKUP($A42,'PY1 Data(H)'!$A$1:$A$233,'PY1 Data(H)'!$A$1:$CZ$233))</f>
        <v>0</v>
      </c>
      <c r="E42" s="173" cm="1">
        <f t="array" ref="E42">_xlfn.XLOOKUP(E$1,'PY1 Data(H)'!$A$1:$CZ$1,_xlfn.XLOOKUP($A42,'PY1 Data(H)'!$A$1:$A$233,'PY1 Data(H)'!$A$1:$CZ$233))</f>
        <v>0</v>
      </c>
      <c r="F42" s="173" cm="1">
        <f t="array" ref="F42">_xlfn.XLOOKUP(F$1,'PY1 Data(H)'!$A$1:$CZ$1,_xlfn.XLOOKUP($A42,'PY1 Data(H)'!$A$1:$A$233,'PY1 Data(H)'!$A$1:$CZ$233))</f>
        <v>0</v>
      </c>
      <c r="G42" s="173" cm="1">
        <f t="array" ref="G42">_xlfn.XLOOKUP(G$1,'PY1 Data(H)'!$A$1:$CZ$1,_xlfn.XLOOKUP($A42,'PY1 Data(H)'!$A$1:$A$233,'PY1 Data(H)'!$A$1:$CZ$233))</f>
        <v>0</v>
      </c>
      <c r="H42" s="173" cm="1">
        <f t="array" ref="H42">_xlfn.XLOOKUP(H$1,'PY1 Data(H)'!$A$1:$CZ$1,_xlfn.XLOOKUP($A42,'PY1 Data(H)'!$A$1:$A$233,'PY1 Data(H)'!$A$1:$CZ$233))</f>
        <v>0</v>
      </c>
      <c r="I42" s="173" cm="1">
        <f t="array" ref="I42">_xlfn.XLOOKUP(I$1,'PY1 Data(H)'!$A$1:$CZ$1,_xlfn.XLOOKUP($A42,'PY1 Data(H)'!$A$1:$A$233,'PY1 Data(H)'!$A$1:$CZ$233))</f>
        <v>0</v>
      </c>
      <c r="J42" s="173" cm="1">
        <f t="array" ref="J42">_xlfn.XLOOKUP(J$1,'PY1 Data(H)'!$A$1:$CZ$1,_xlfn.XLOOKUP($A42,'PY1 Data(H)'!$A$1:$A$233,'PY1 Data(H)'!$A$1:$CZ$233))</f>
        <v>0</v>
      </c>
      <c r="K42" s="173" cm="1">
        <f t="array" ref="K42">_xlfn.XLOOKUP(K$1,'PY1 Data(H)'!$A$1:$CZ$1,_xlfn.XLOOKUP($A42,'PY1 Data(H)'!$A$1:$A$233,'PY1 Data(H)'!$A$1:$CZ$233))</f>
        <v>0</v>
      </c>
      <c r="L42" s="173" cm="1">
        <f t="array" ref="L42">_xlfn.XLOOKUP(L$1,'PY1 Data(H)'!$A$1:$CZ$1,_xlfn.XLOOKUP($A42,'PY1 Data(H)'!$A$1:$A$233,'PY1 Data(H)'!$A$1:$CZ$233))</f>
        <v>0</v>
      </c>
      <c r="M42" s="173" cm="1">
        <f t="array" ref="M42">_xlfn.XLOOKUP(M$1,'PY1 Data(H)'!$A$1:$CZ$1,_xlfn.XLOOKUP($A42,'PY1 Data(H)'!$A$1:$A$233,'PY1 Data(H)'!$A$1:$CZ$233))</f>
        <v>0</v>
      </c>
      <c r="N42" s="173" cm="1">
        <f t="array" ref="N42">_xlfn.XLOOKUP(N$1,'PY1 Data(H)'!$A$1:$CZ$1,_xlfn.XLOOKUP($A42,'PY1 Data(H)'!$A$1:$A$233,'PY1 Data(H)'!$A$1:$CZ$233))</f>
        <v>0</v>
      </c>
      <c r="O42" s="173" cm="1">
        <f t="array" ref="O42">_xlfn.XLOOKUP(O$1,'PY1 Data(H)'!$A$1:$CZ$1,_xlfn.XLOOKUP($A42,'PY1 Data(H)'!$A$1:$A$233,'PY1 Data(H)'!$A$1:$CZ$233))</f>
        <v>0</v>
      </c>
      <c r="P42" s="173" cm="1">
        <f t="array" ref="P42">_xlfn.XLOOKUP(P$1,'PY1 Data(H)'!$A$1:$CZ$1,_xlfn.XLOOKUP($A42,'PY1 Data(H)'!$A$1:$A$233,'PY1 Data(H)'!$A$1:$CZ$233))</f>
        <v>0</v>
      </c>
      <c r="Q42" s="173" cm="1">
        <f t="array" ref="Q42">_xlfn.XLOOKUP(Q$1,'PY1 Data(H)'!$A$1:$CZ$1,_xlfn.XLOOKUP($A42,'PY1 Data(H)'!$A$1:$A$233,'PY1 Data(H)'!$A$1:$CZ$233))</f>
        <v>0</v>
      </c>
      <c r="R42" s="173" cm="1">
        <f t="array" ref="R42">_xlfn.XLOOKUP(R$1,'PY1 Data(H)'!$A$1:$CZ$1,_xlfn.XLOOKUP($A42,'PY1 Data(H)'!$A$1:$A$233,'PY1 Data(H)'!$A$1:$CZ$233))</f>
        <v>0</v>
      </c>
      <c r="S42" s="173" cm="1">
        <f t="array" ref="S42">_xlfn.XLOOKUP(S$1,'PY1 Data(H)'!$A$1:$CZ$1,_xlfn.XLOOKUP($A42,'PY1 Data(H)'!$A$1:$A$233,'PY1 Data(H)'!$A$1:$CZ$233))</f>
        <v>0</v>
      </c>
      <c r="T42" s="173" cm="1">
        <f t="array" ref="T42">_xlfn.XLOOKUP(T$1,'PY1 Data(H)'!$A$1:$CZ$1,_xlfn.XLOOKUP($A42,'PY1 Data(H)'!$A$1:$A$233,'PY1 Data(H)'!$A$1:$CZ$233))</f>
        <v>0</v>
      </c>
      <c r="U42" s="173" cm="1">
        <f t="array" ref="U42">_xlfn.XLOOKUP(U$1,'PY1 Data(H)'!$A$1:$CZ$1,_xlfn.XLOOKUP($A42,'PY1 Data(H)'!$A$1:$A$233,'PY1 Data(H)'!$A$1:$CZ$233))</f>
        <v>0</v>
      </c>
      <c r="V42" s="173" cm="1">
        <f t="array" ref="V42">_xlfn.XLOOKUP(V$1,'PY1 Data(H)'!$A$1:$CZ$1,_xlfn.XLOOKUP($A42,'PY1 Data(H)'!$A$1:$A$233,'PY1 Data(H)'!$A$1:$CZ$233))</f>
        <v>0</v>
      </c>
      <c r="W42" s="173" cm="1">
        <f t="array" ref="W42">_xlfn.XLOOKUP(W$1,'PY1 Data(H)'!$A$1:$CZ$1,_xlfn.XLOOKUP($A42,'PY1 Data(H)'!$A$1:$A$233,'PY1 Data(H)'!$A$1:$CZ$233))</f>
        <v>0</v>
      </c>
      <c r="X42" s="173" cm="1">
        <f t="array" ref="X42">_xlfn.XLOOKUP(X$1,'PY1 Data(H)'!$A$1:$CZ$1,_xlfn.XLOOKUP($A42,'PY1 Data(H)'!$A$1:$A$233,'PY1 Data(H)'!$A$1:$CZ$233))</f>
        <v>0</v>
      </c>
      <c r="Y42" s="173" cm="1">
        <f t="array" ref="Y42">_xlfn.XLOOKUP(Y$1,'PY1 Data(H)'!$A$1:$CZ$1,_xlfn.XLOOKUP($A42,'PY1 Data(H)'!$A$1:$A$233,'PY1 Data(H)'!$A$1:$CZ$233))</f>
        <v>0</v>
      </c>
      <c r="Z42" s="173" cm="1">
        <f t="array" ref="Z42">_xlfn.XLOOKUP(Z$1,'PY1 Data(H)'!$A$1:$CZ$1,_xlfn.XLOOKUP($A42,'PY1 Data(H)'!$A$1:$A$233,'PY1 Data(H)'!$A$1:$CZ$233))</f>
        <v>0</v>
      </c>
      <c r="AA42" s="173" cm="1">
        <f t="array" ref="AA42">_xlfn.XLOOKUP(AA$1,'PY1 Data(H)'!$A$1:$CZ$1,_xlfn.XLOOKUP($A42,'PY1 Data(H)'!$A$1:$A$233,'PY1 Data(H)'!$A$1:$CZ$233))</f>
        <v>0</v>
      </c>
      <c r="AB42" s="173" cm="1">
        <f t="array" ref="AB42">_xlfn.XLOOKUP(AB$1,'PY1 Data(H)'!$A$1:$CZ$1,_xlfn.XLOOKUP($A42,'PY1 Data(H)'!$A$1:$A$233,'PY1 Data(H)'!$A$1:$CZ$233))</f>
        <v>0</v>
      </c>
      <c r="AC42" s="173" cm="1">
        <f t="array" ref="AC42">_xlfn.XLOOKUP(AC$1,'PY1 Data(H)'!$A$1:$CZ$1,_xlfn.XLOOKUP($A42,'PY1 Data(H)'!$A$1:$A$233,'PY1 Data(H)'!$A$1:$CZ$233))</f>
        <v>0</v>
      </c>
      <c r="AD42" s="173" cm="1">
        <f t="array" ref="AD42">_xlfn.XLOOKUP(AD$1,'PY1 Data(H)'!$A$1:$CZ$1,_xlfn.XLOOKUP($A42,'PY1 Data(H)'!$A$1:$A$233,'PY1 Data(H)'!$A$1:$CZ$233))</f>
        <v>0</v>
      </c>
      <c r="AE42" s="173" cm="1">
        <f t="array" ref="AE42">_xlfn.XLOOKUP(AE$1,'PY1 Data(H)'!$A$1:$CZ$1,_xlfn.XLOOKUP($A42,'PY1 Data(H)'!$A$1:$A$233,'PY1 Data(H)'!$A$1:$CZ$233))</f>
        <v>0</v>
      </c>
      <c r="AF42" s="173" cm="1">
        <f t="array" ref="AF42">_xlfn.XLOOKUP(AF$1,'PY1 Data(H)'!$A$1:$CZ$1,_xlfn.XLOOKUP($A42,'PY1 Data(H)'!$A$1:$A$233,'PY1 Data(H)'!$A$1:$CZ$233))</f>
        <v>0</v>
      </c>
      <c r="AG42" s="173" cm="1">
        <f t="array" ref="AG42">_xlfn.XLOOKUP(AG$1,'PY1 Data(H)'!$A$1:$CZ$1,_xlfn.XLOOKUP($A42,'PY1 Data(H)'!$A$1:$A$233,'PY1 Data(H)'!$A$1:$CZ$233))</f>
        <v>0</v>
      </c>
      <c r="AH42" s="173" cm="1">
        <f t="array" ref="AH42">_xlfn.XLOOKUP(AH$1,'PY1 Data(H)'!$A$1:$CZ$1,_xlfn.XLOOKUP($A42,'PY1 Data(H)'!$A$1:$A$233,'PY1 Data(H)'!$A$1:$CZ$233))</f>
        <v>0</v>
      </c>
      <c r="AI42" s="173" cm="1">
        <f t="array" ref="AI42">_xlfn.XLOOKUP(AI$1,'PY1 Data(H)'!$A$1:$CZ$1,_xlfn.XLOOKUP($A42,'PY1 Data(H)'!$A$1:$A$233,'PY1 Data(H)'!$A$1:$CZ$233))</f>
        <v>0</v>
      </c>
      <c r="AJ42" s="173" cm="1">
        <f t="array" ref="AJ42">_xlfn.XLOOKUP(AJ$1,'PY1 Data(H)'!$A$1:$CZ$1,_xlfn.XLOOKUP($A42,'PY1 Data(H)'!$A$1:$A$233,'PY1 Data(H)'!$A$1:$CZ$233))</f>
        <v>0</v>
      </c>
      <c r="AK42" s="173" cm="1">
        <f t="array" ref="AK42">_xlfn.XLOOKUP(AK$1,'PY1 Data(H)'!$A$1:$CZ$1,_xlfn.XLOOKUP($A42,'PY1 Data(H)'!$A$1:$A$233,'PY1 Data(H)'!$A$1:$CZ$233))</f>
        <v>0</v>
      </c>
      <c r="AL42" s="173" cm="1">
        <f t="array" ref="AL42">_xlfn.XLOOKUP(AL$1,'PY1 Data(H)'!$A$1:$CZ$1,_xlfn.XLOOKUP($A42,'PY1 Data(H)'!$A$1:$A$233,'PY1 Data(H)'!$A$1:$CZ$233))</f>
        <v>0</v>
      </c>
      <c r="AM42" s="173" cm="1">
        <f t="array" ref="AM42">_xlfn.XLOOKUP(AM$1,'PY1 Data(H)'!$A$1:$CZ$1,_xlfn.XLOOKUP($A42,'PY1 Data(H)'!$A$1:$A$233,'PY1 Data(H)'!$A$1:$CZ$233))</f>
        <v>0</v>
      </c>
      <c r="AN42" s="173" cm="1">
        <f t="array" ref="AN42">_xlfn.XLOOKUP(AN$1,'PY1 Data(H)'!$A$1:$CZ$1,_xlfn.XLOOKUP($A42,'PY1 Data(H)'!$A$1:$A$233,'PY1 Data(H)'!$A$1:$CZ$233))</f>
        <v>0</v>
      </c>
      <c r="AO42" s="173" cm="1">
        <f t="array" ref="AO42">_xlfn.XLOOKUP(AO$1,'PY1 Data(H)'!$A$1:$CZ$1,_xlfn.XLOOKUP($A42,'PY1 Data(H)'!$A$1:$A$233,'PY1 Data(H)'!$A$1:$CZ$233))</f>
        <v>0</v>
      </c>
      <c r="AP42" s="173" cm="1">
        <f t="array" ref="AP42">_xlfn.XLOOKUP(AP$1,'PY1 Data(H)'!$A$1:$CZ$1,_xlfn.XLOOKUP($A42,'PY1 Data(H)'!$A$1:$A$233,'PY1 Data(H)'!$A$1:$CZ$233))</f>
        <v>0</v>
      </c>
      <c r="AQ42" s="173" cm="1">
        <f t="array" ref="AQ42">_xlfn.XLOOKUP(AQ$1,'PY1 Data(H)'!$A$1:$CZ$1,_xlfn.XLOOKUP($A42,'PY1 Data(H)'!$A$1:$A$233,'PY1 Data(H)'!$A$1:$CZ$233))</f>
        <v>0</v>
      </c>
      <c r="AR42" s="173" cm="1">
        <f t="array" ref="AR42">_xlfn.XLOOKUP(AR$1,'PY1 Data(H)'!$A$1:$CZ$1,_xlfn.XLOOKUP($A42,'PY1 Data(H)'!$A$1:$A$233,'PY1 Data(H)'!$A$1:$CZ$233))</f>
        <v>0</v>
      </c>
      <c r="AS42" s="173" cm="1">
        <f t="array" ref="AS42">_xlfn.XLOOKUP(AS$1,'PY1 Data(H)'!$A$1:$CZ$1,_xlfn.XLOOKUP($A42,'PY1 Data(H)'!$A$1:$A$233,'PY1 Data(H)'!$A$1:$CZ$233))</f>
        <v>0</v>
      </c>
      <c r="AT42" s="173" cm="1">
        <f t="array" ref="AT42">_xlfn.XLOOKUP(AT$1,'PY1 Data(H)'!$A$1:$CZ$1,_xlfn.XLOOKUP($A42,'PY1 Data(H)'!$A$1:$A$233,'PY1 Data(H)'!$A$1:$CZ$233))</f>
        <v>0</v>
      </c>
      <c r="AU42" s="173" cm="1">
        <f t="array" ref="AU42">_xlfn.XLOOKUP(AU$1,'PY1 Data(H)'!$A$1:$CZ$1,_xlfn.XLOOKUP($A42,'PY1 Data(H)'!$A$1:$A$233,'PY1 Data(H)'!$A$1:$CZ$233))</f>
        <v>0</v>
      </c>
      <c r="AV42" s="173" cm="1">
        <f t="array" ref="AV42">_xlfn.XLOOKUP(AV$1,'PY1 Data(H)'!$A$1:$CZ$1,_xlfn.XLOOKUP($A42,'PY1 Data(H)'!$A$1:$A$233,'PY1 Data(H)'!$A$1:$CZ$233))</f>
        <v>0</v>
      </c>
      <c r="AW42" s="173" cm="1">
        <f t="array" ref="AW42">_xlfn.XLOOKUP(AW$1,'PY1 Data(H)'!$A$1:$CZ$1,_xlfn.XLOOKUP($A42,'PY1 Data(H)'!$A$1:$A$233,'PY1 Data(H)'!$A$1:$CZ$233))</f>
        <v>0</v>
      </c>
      <c r="AX42" s="173" cm="1">
        <f t="array" ref="AX42">_xlfn.XLOOKUP(AX$1,'PY1 Data(H)'!$A$1:$CZ$1,_xlfn.XLOOKUP($A42,'PY1 Data(H)'!$A$1:$A$233,'PY1 Data(H)'!$A$1:$CZ$233))</f>
        <v>0</v>
      </c>
      <c r="AY42" s="173" cm="1">
        <f t="array" ref="AY42">_xlfn.XLOOKUP(AY$1,'PY1 Data(H)'!$A$1:$CZ$1,_xlfn.XLOOKUP($A42,'PY1 Data(H)'!$A$1:$A$233,'PY1 Data(H)'!$A$1:$CZ$233))</f>
        <v>0</v>
      </c>
      <c r="AZ42" s="173" cm="1">
        <f t="array" ref="AZ42">_xlfn.XLOOKUP(AZ$1,'PY1 Data(H)'!$A$1:$CZ$1,_xlfn.XLOOKUP($A42,'PY1 Data(H)'!$A$1:$A$233,'PY1 Data(H)'!$A$1:$CZ$233))</f>
        <v>0</v>
      </c>
      <c r="BA42" s="173" cm="1">
        <f t="array" ref="BA42">_xlfn.XLOOKUP(BA$1,'PY1 Data(H)'!$A$1:$CZ$1,_xlfn.XLOOKUP($A42,'PY1 Data(H)'!$A$1:$A$233,'PY1 Data(H)'!$A$1:$CZ$233))</f>
        <v>0</v>
      </c>
      <c r="BB42" s="173" cm="1">
        <f t="array" ref="BB42">_xlfn.XLOOKUP(BB$1,'PY1 Data(H)'!$A$1:$CZ$1,_xlfn.XLOOKUP($A42,'PY1 Data(H)'!$A$1:$A$233,'PY1 Data(H)'!$A$1:$CZ$233))</f>
        <v>0</v>
      </c>
      <c r="BC42" s="173" cm="1">
        <f t="array" ref="BC42">_xlfn.XLOOKUP(BC$1,'PY1 Data(H)'!$A$1:$CZ$1,_xlfn.XLOOKUP($A42,'PY1 Data(H)'!$A$1:$A$233,'PY1 Data(H)'!$A$1:$CZ$233))</f>
        <v>0</v>
      </c>
      <c r="BD42" s="173" cm="1">
        <f t="array" ref="BD42">_xlfn.XLOOKUP(BD$1,'PY1 Data(H)'!$A$1:$CZ$1,_xlfn.XLOOKUP($A42,'PY1 Data(H)'!$A$1:$A$233,'PY1 Data(H)'!$A$1:$CZ$233))</f>
        <v>0</v>
      </c>
      <c r="BE42" s="173" cm="1">
        <f t="array" ref="BE42">_xlfn.XLOOKUP(BE$1,'PY1 Data(H)'!$A$1:$CZ$1,_xlfn.XLOOKUP($A42,'PY1 Data(H)'!$A$1:$A$233,'PY1 Data(H)'!$A$1:$CZ$233))</f>
        <v>0</v>
      </c>
      <c r="BF42" s="173" cm="1">
        <f t="array" ref="BF42">_xlfn.XLOOKUP(BF$1,'PY1 Data(H)'!$A$1:$CZ$1,_xlfn.XLOOKUP($A42,'PY1 Data(H)'!$A$1:$A$233,'PY1 Data(H)'!$A$1:$CZ$233))</f>
        <v>0</v>
      </c>
      <c r="BG42" s="173" cm="1">
        <f t="array" ref="BG42">_xlfn.XLOOKUP(BG$1,'PY1 Data(H)'!$A$1:$CZ$1,_xlfn.XLOOKUP($A42,'PY1 Data(H)'!$A$1:$A$233,'PY1 Data(H)'!$A$1:$CZ$233))</f>
        <v>0</v>
      </c>
      <c r="BH42" s="173" cm="1">
        <f t="array" ref="BH42">_xlfn.XLOOKUP(BH$1,'PY1 Data(H)'!$A$1:$CZ$1,_xlfn.XLOOKUP($A42,'PY1 Data(H)'!$A$1:$A$233,'PY1 Data(H)'!$A$1:$CZ$233))</f>
        <v>0</v>
      </c>
      <c r="BI42" s="173" cm="1">
        <f t="array" ref="BI42">_xlfn.XLOOKUP(BI$1,'PY1 Data(H)'!$A$1:$CZ$1,_xlfn.XLOOKUP($A42,'PY1 Data(H)'!$A$1:$A$233,'PY1 Data(H)'!$A$1:$CZ$233))</f>
        <v>1664281</v>
      </c>
      <c r="BJ42" s="173" cm="1">
        <f t="array" ref="BJ42">_xlfn.XLOOKUP(BJ$1,'PY1 Data(H)'!$A$1:$CZ$1,_xlfn.XLOOKUP($A42,'PY1 Data(H)'!$A$1:$A$233,'PY1 Data(H)'!$A$1:$CZ$233))</f>
        <v>0</v>
      </c>
      <c r="BK42" s="173" cm="1">
        <f t="array" ref="BK42">_xlfn.XLOOKUP(BK$1,'PY1 Data(H)'!$A$1:$CZ$1,_xlfn.XLOOKUP($A42,'PY1 Data(H)'!$A$1:$A$233,'PY1 Data(H)'!$A$1:$CZ$233))</f>
        <v>0</v>
      </c>
      <c r="BL42" s="173" cm="1">
        <f t="array" ref="BL42">_xlfn.XLOOKUP(BL$1,'PY1 Data(H)'!$A$1:$CZ$1,_xlfn.XLOOKUP($A42,'PY1 Data(H)'!$A$1:$A$233,'PY1 Data(H)'!$A$1:$CZ$233))</f>
        <v>0</v>
      </c>
      <c r="BM42" s="173" cm="1">
        <f t="array" ref="BM42">_xlfn.XLOOKUP(BM$1,'PY1 Data(H)'!$A$1:$CZ$1,_xlfn.XLOOKUP($A42,'PY1 Data(H)'!$A$1:$A$233,'PY1 Data(H)'!$A$1:$CZ$233))</f>
        <v>0</v>
      </c>
      <c r="BN42" s="173" cm="1">
        <f t="array" ref="BN42">_xlfn.XLOOKUP(BN$1,'PY1 Data(H)'!$A$1:$CZ$1,_xlfn.XLOOKUP($A42,'PY1 Data(H)'!$A$1:$A$233,'PY1 Data(H)'!$A$1:$CZ$233))</f>
        <v>0</v>
      </c>
      <c r="BO42" s="173" cm="1">
        <f t="array" ref="BO42">_xlfn.XLOOKUP(BO$1,'PY1 Data(H)'!$A$1:$CZ$1,_xlfn.XLOOKUP($A42,'PY1 Data(H)'!$A$1:$A$233,'PY1 Data(H)'!$A$1:$CZ$233))</f>
        <v>0</v>
      </c>
      <c r="BP42" s="173" cm="1">
        <f t="array" ref="BP42">_xlfn.XLOOKUP(BP$1,'PY1 Data(H)'!$A$1:$CZ$1,_xlfn.XLOOKUP($A42,'PY1 Data(H)'!$A$1:$A$233,'PY1 Data(H)'!$A$1:$CZ$233))</f>
        <v>0</v>
      </c>
      <c r="BQ42" s="173" cm="1">
        <f t="array" ref="BQ42">_xlfn.XLOOKUP(BQ$1,'PY1 Data(H)'!$A$1:$CZ$1,_xlfn.XLOOKUP($A42,'PY1 Data(H)'!$A$1:$A$233,'PY1 Data(H)'!$A$1:$CZ$233))</f>
        <v>0</v>
      </c>
      <c r="BR42" s="173" cm="1">
        <f t="array" ref="BR42">_xlfn.XLOOKUP(BR$1,'PY1 Data(H)'!$A$1:$CZ$1,_xlfn.XLOOKUP($A42,'PY1 Data(H)'!$A$1:$A$233,'PY1 Data(H)'!$A$1:$CZ$233))</f>
        <v>0</v>
      </c>
      <c r="BS42" s="173" cm="1">
        <f t="array" ref="BS42">_xlfn.XLOOKUP(BS$1,'PY1 Data(H)'!$A$1:$CZ$1,_xlfn.XLOOKUP($A42,'PY1 Data(H)'!$A$1:$A$233,'PY1 Data(H)'!$A$1:$CZ$233))</f>
        <v>0</v>
      </c>
      <c r="BT42" s="173" cm="1">
        <f t="array" ref="BT42">_xlfn.XLOOKUP(BT$1,'PY1 Data(H)'!$A$1:$CZ$1,_xlfn.XLOOKUP($A42,'PY1 Data(H)'!$A$1:$A$233,'PY1 Data(H)'!$A$1:$CZ$233))</f>
        <v>0</v>
      </c>
      <c r="BU42" s="173" cm="1">
        <f t="array" ref="BU42">_xlfn.XLOOKUP(BU$1,'PY1 Data(H)'!$A$1:$CZ$1,_xlfn.XLOOKUP($A42,'PY1 Data(H)'!$A$1:$A$233,'PY1 Data(H)'!$A$1:$CZ$233))</f>
        <v>0</v>
      </c>
      <c r="BV42" s="173" cm="1">
        <f t="array" ref="BV42">_xlfn.XLOOKUP(BV$1,'PY1 Data(H)'!$A$1:$CZ$1,_xlfn.XLOOKUP($A42,'PY1 Data(H)'!$A$1:$A$233,'PY1 Data(H)'!$A$1:$CZ$233))</f>
        <v>0</v>
      </c>
      <c r="BW42" s="173" cm="1">
        <f t="array" ref="BW42">_xlfn.XLOOKUP(BW$1,'PY1 Data(H)'!$A$1:$CZ$1,_xlfn.XLOOKUP($A42,'PY1 Data(H)'!$A$1:$A$233,'PY1 Data(H)'!$A$1:$CZ$233))</f>
        <v>0</v>
      </c>
      <c r="BX42" s="173" cm="1">
        <f t="array" ref="BX42">_xlfn.XLOOKUP(BX$1,'PY1 Data(H)'!$A$1:$CZ$1,_xlfn.XLOOKUP($A42,'PY1 Data(H)'!$A$1:$A$233,'PY1 Data(H)'!$A$1:$CZ$233))</f>
        <v>0</v>
      </c>
      <c r="BY42" s="173" cm="1">
        <f t="array" ref="BY42">_xlfn.XLOOKUP(BY$1,'PY1 Data(H)'!$A$1:$CZ$1,_xlfn.XLOOKUP($A42,'PY1 Data(H)'!$A$1:$A$233,'PY1 Data(H)'!$A$1:$CZ$233))</f>
        <v>0</v>
      </c>
      <c r="BZ42" s="173" cm="1">
        <f t="array" ref="BZ42">_xlfn.XLOOKUP(BZ$1,'PY1 Data(H)'!$A$1:$CZ$1,_xlfn.XLOOKUP($A42,'PY1 Data(H)'!$A$1:$A$233,'PY1 Data(H)'!$A$1:$CZ$233))</f>
        <v>0</v>
      </c>
      <c r="CA42" s="173" cm="1">
        <f t="array" ref="CA42">_xlfn.XLOOKUP(CA$1,'PY1 Data(H)'!$A$1:$CZ$1,_xlfn.XLOOKUP($A42,'PY1 Data(H)'!$A$1:$A$233,'PY1 Data(H)'!$A$1:$CZ$233))</f>
        <v>0</v>
      </c>
      <c r="CB42" s="173" cm="1">
        <f t="array" ref="CB42">_xlfn.XLOOKUP(CB$1,'PY1 Data(H)'!$A$1:$CZ$1,_xlfn.XLOOKUP($A42,'PY1 Data(H)'!$A$1:$A$233,'PY1 Data(H)'!$A$1:$CZ$233))</f>
        <v>0</v>
      </c>
      <c r="CC42" s="173" cm="1">
        <f t="array" ref="CC42">_xlfn.XLOOKUP(CC$1,'PY1 Data(H)'!$A$1:$CZ$1,_xlfn.XLOOKUP($A42,'PY1 Data(H)'!$A$1:$A$233,'PY1 Data(H)'!$A$1:$CZ$233))</f>
        <v>0</v>
      </c>
      <c r="CD42" s="173" cm="1">
        <f t="array" ref="CD42">_xlfn.XLOOKUP(CD$1,'PY1 Data(H)'!$A$1:$CZ$1,_xlfn.XLOOKUP($A42,'PY1 Data(H)'!$A$1:$A$233,'PY1 Data(H)'!$A$1:$CZ$233))</f>
        <v>0</v>
      </c>
      <c r="CE42" s="173" cm="1">
        <f t="array" ref="CE42">_xlfn.XLOOKUP(CE$1,'PY1 Data(H)'!$A$1:$CZ$1,_xlfn.XLOOKUP($A42,'PY1 Data(H)'!$A$1:$A$233,'PY1 Data(H)'!$A$1:$CZ$233))</f>
        <v>0</v>
      </c>
      <c r="CF42" s="173" cm="1">
        <f t="array" ref="CF42">_xlfn.XLOOKUP(CF$1,'PY1 Data(H)'!$A$1:$CZ$1,_xlfn.XLOOKUP($A42,'PY1 Data(H)'!$A$1:$A$233,'PY1 Data(H)'!$A$1:$CZ$233))</f>
        <v>0</v>
      </c>
      <c r="CG42" s="173" cm="1">
        <f t="array" ref="CG42">_xlfn.XLOOKUP(CG$1,'PY1 Data(H)'!$A$1:$CZ$1,_xlfn.XLOOKUP($A42,'PY1 Data(H)'!$A$1:$A$233,'PY1 Data(H)'!$A$1:$CZ$233))</f>
        <v>0</v>
      </c>
      <c r="CH42" s="173" cm="1">
        <f t="array" ref="CH42">_xlfn.XLOOKUP(CH$1,'PY1 Data(H)'!$A$1:$CZ$1,_xlfn.XLOOKUP($A42,'PY1 Data(H)'!$A$1:$A$233,'PY1 Data(H)'!$A$1:$CZ$233))</f>
        <v>0</v>
      </c>
      <c r="CI42" s="173" cm="1">
        <f t="array" ref="CI42">_xlfn.XLOOKUP(CI$1,'PY1 Data(H)'!$A$1:$CZ$1,_xlfn.XLOOKUP($A42,'PY1 Data(H)'!$A$1:$A$233,'PY1 Data(H)'!$A$1:$CZ$233))</f>
        <v>0</v>
      </c>
      <c r="CJ42" s="173" cm="1">
        <f t="array" ref="CJ42">_xlfn.XLOOKUP(CJ$1,'PY1 Data(H)'!$A$1:$CZ$1,_xlfn.XLOOKUP($A42,'PY1 Data(H)'!$A$1:$A$233,'PY1 Data(H)'!$A$1:$CZ$233))</f>
        <v>0</v>
      </c>
      <c r="CK42" s="173" cm="1">
        <f t="array" ref="CK42">_xlfn.XLOOKUP(CK$1,'PY1 Data(H)'!$A$1:$CZ$1,_xlfn.XLOOKUP($A42,'PY1 Data(H)'!$A$1:$A$233,'PY1 Data(H)'!$A$1:$CZ$233))</f>
        <v>0</v>
      </c>
      <c r="CL42" s="173" cm="1">
        <f t="array" ref="CL42">_xlfn.XLOOKUP(CL$1,'PY1 Data(H)'!$A$1:$CZ$1,_xlfn.XLOOKUP($A42,'PY1 Data(H)'!$A$1:$A$233,'PY1 Data(H)'!$A$1:$CZ$233))</f>
        <v>348152</v>
      </c>
      <c r="CM42" s="173" cm="1">
        <f t="array" ref="CM42">_xlfn.XLOOKUP(CM$1,'PY1 Data(H)'!$A$1:$CZ$1,_xlfn.XLOOKUP($A42,'PY1 Data(H)'!$A$1:$A$233,'PY1 Data(H)'!$A$1:$CZ$233))</f>
        <v>0</v>
      </c>
      <c r="CN42" s="173" cm="1">
        <f t="array" ref="CN42">_xlfn.XLOOKUP(CN$1,'PY1 Data(H)'!$A$1:$CZ$1,_xlfn.XLOOKUP($A42,'PY1 Data(H)'!$A$1:$A$233,'PY1 Data(H)'!$A$1:$CZ$233))</f>
        <v>0</v>
      </c>
      <c r="CO42" s="173" cm="1">
        <f t="array" ref="CO42">_xlfn.XLOOKUP(CO$1,'PY1 Data(H)'!$A$1:$CZ$1,_xlfn.XLOOKUP($A42,'PY1 Data(H)'!$A$1:$A$233,'PY1 Data(H)'!$A$1:$CZ$233))</f>
        <v>0</v>
      </c>
      <c r="CP42" s="173" cm="1">
        <f t="array" ref="CP42">_xlfn.XLOOKUP(CP$1,'PY1 Data(H)'!$A$1:$CZ$1,_xlfn.XLOOKUP($A42,'PY1 Data(H)'!$A$1:$A$233,'PY1 Data(H)'!$A$1:$CZ$233))</f>
        <v>0</v>
      </c>
      <c r="CQ42" s="173" cm="1">
        <f t="array" ref="CQ42">_xlfn.XLOOKUP(CQ$1,'PY1 Data(H)'!$A$1:$CZ$1,_xlfn.XLOOKUP($A42,'PY1 Data(H)'!$A$1:$A$233,'PY1 Data(H)'!$A$1:$CZ$233))</f>
        <v>0</v>
      </c>
      <c r="CR42" s="173" cm="1">
        <f t="array" ref="CR42">_xlfn.XLOOKUP(CR$1,'PY1 Data(H)'!$A$1:$CZ$1,_xlfn.XLOOKUP($A42,'PY1 Data(H)'!$A$1:$A$233,'PY1 Data(H)'!$A$1:$CZ$233))</f>
        <v>0</v>
      </c>
      <c r="CS42" s="173" cm="1">
        <f t="array" ref="CS42">_xlfn.XLOOKUP(CS$1,'PY1 Data(H)'!$A$1:$CZ$1,_xlfn.XLOOKUP($A42,'PY1 Data(H)'!$A$1:$A$233,'PY1 Data(H)'!$A$1:$CZ$233))</f>
        <v>0</v>
      </c>
      <c r="CT42" s="173" cm="1">
        <f t="array" ref="CT42">_xlfn.XLOOKUP(CT$1,'PY1 Data(H)'!$A$1:$CZ$1,_xlfn.XLOOKUP($A42,'PY1 Data(H)'!$A$1:$A$233,'PY1 Data(H)'!$A$1:$CZ$233))</f>
        <v>0</v>
      </c>
      <c r="CU42" s="173" cm="1">
        <f t="array" ref="CU42">_xlfn.XLOOKUP(CU$1,'PY1 Data(H)'!$A$1:$CZ$1,_xlfn.XLOOKUP($A42,'PY1 Data(H)'!$A$1:$A$233,'PY1 Data(H)'!$A$1:$CZ$233))</f>
        <v>0</v>
      </c>
      <c r="CV42" s="173" cm="1">
        <f t="array" ref="CV42">_xlfn.XLOOKUP(CV$1,'PY1 Data(H)'!$A$1:$CZ$1,_xlfn.XLOOKUP($A42,'PY1 Data(H)'!$A$1:$A$233,'PY1 Data(H)'!$A$1:$CZ$233))</f>
        <v>0</v>
      </c>
      <c r="CW42" s="173" cm="1">
        <f t="array" ref="CW42">_xlfn.XLOOKUP(CW$1,'PY1 Data(H)'!$A$1:$CZ$1,_xlfn.XLOOKUP($A42,'PY1 Data(H)'!$A$1:$A$233,'PY1 Data(H)'!$A$1:$CZ$233))</f>
        <v>0</v>
      </c>
      <c r="CX42" s="173" cm="1">
        <f t="array" ref="CX42">_xlfn.XLOOKUP(CX$1,'PY1 Data(H)'!$A$1:$CZ$1,_xlfn.XLOOKUP($A42,'PY1 Data(H)'!$A$1:$A$233,'PY1 Data(H)'!$A$1:$CZ$233))</f>
        <v>0</v>
      </c>
      <c r="CY42" s="173" cm="1">
        <f t="array" ref="CY42">_xlfn.XLOOKUP(CY$1,'PY1 Data(H)'!$A$1:$CZ$1,_xlfn.XLOOKUP($A42,'PY1 Data(H)'!$A$1:$A$233,'PY1 Data(H)'!$A$1:$CZ$233))</f>
        <v>0</v>
      </c>
    </row>
    <row r="43" spans="1:103" x14ac:dyDescent="0.3">
      <c r="A43">
        <v>379</v>
      </c>
      <c r="D43" s="173" cm="1">
        <f t="array" ref="D43">_xlfn.XLOOKUP(D$1,'PY1 Data(H)'!$A$1:$CZ$1,_xlfn.XLOOKUP($A43,'PY1 Data(H)'!$A$1:$A$233,'PY1 Data(H)'!$A$1:$CZ$233))</f>
        <v>91867391</v>
      </c>
      <c r="E43" s="173" cm="1">
        <f t="array" ref="E43">_xlfn.XLOOKUP(E$1,'PY1 Data(H)'!$A$1:$CZ$1,_xlfn.XLOOKUP($A43,'PY1 Data(H)'!$A$1:$A$233,'PY1 Data(H)'!$A$1:$CZ$233))</f>
        <v>27205324</v>
      </c>
      <c r="F43" s="173" cm="1">
        <f t="array" ref="F43">_xlfn.XLOOKUP(F$1,'PY1 Data(H)'!$A$1:$CZ$1,_xlfn.XLOOKUP($A43,'PY1 Data(H)'!$A$1:$A$233,'PY1 Data(H)'!$A$1:$CZ$233))</f>
        <v>10002018</v>
      </c>
      <c r="G43" s="173" cm="1">
        <f t="array" ref="G43">_xlfn.XLOOKUP(G$1,'PY1 Data(H)'!$A$1:$CZ$1,_xlfn.XLOOKUP($A43,'PY1 Data(H)'!$A$1:$A$233,'PY1 Data(H)'!$A$1:$CZ$233))</f>
        <v>0</v>
      </c>
      <c r="H43" s="173" cm="1">
        <f t="array" ref="H43">_xlfn.XLOOKUP(H$1,'PY1 Data(H)'!$A$1:$CZ$1,_xlfn.XLOOKUP($A43,'PY1 Data(H)'!$A$1:$A$233,'PY1 Data(H)'!$A$1:$CZ$233))</f>
        <v>19043039</v>
      </c>
      <c r="I43" s="173" cm="1">
        <f t="array" ref="I43">_xlfn.XLOOKUP(I$1,'PY1 Data(H)'!$A$1:$CZ$1,_xlfn.XLOOKUP($A43,'PY1 Data(H)'!$A$1:$A$233,'PY1 Data(H)'!$A$1:$CZ$233))</f>
        <v>31178132</v>
      </c>
      <c r="J43" s="173" cm="1">
        <f t="array" ref="J43">_xlfn.XLOOKUP(J$1,'PY1 Data(H)'!$A$1:$CZ$1,_xlfn.XLOOKUP($A43,'PY1 Data(H)'!$A$1:$A$233,'PY1 Data(H)'!$A$1:$CZ$233))</f>
        <v>46399001</v>
      </c>
      <c r="K43" s="173" cm="1">
        <f t="array" ref="K43">_xlfn.XLOOKUP(K$1,'PY1 Data(H)'!$A$1:$CZ$1,_xlfn.XLOOKUP($A43,'PY1 Data(H)'!$A$1:$A$233,'PY1 Data(H)'!$A$1:$CZ$233))</f>
        <v>8565515</v>
      </c>
      <c r="L43" s="173" cm="1">
        <f t="array" ref="L43">_xlfn.XLOOKUP(L$1,'PY1 Data(H)'!$A$1:$CZ$1,_xlfn.XLOOKUP($A43,'PY1 Data(H)'!$A$1:$A$233,'PY1 Data(H)'!$A$1:$CZ$233))</f>
        <v>49948783</v>
      </c>
      <c r="M43" s="173" cm="1">
        <f t="array" ref="M43">_xlfn.XLOOKUP(M$1,'PY1 Data(H)'!$A$1:$CZ$1,_xlfn.XLOOKUP($A43,'PY1 Data(H)'!$A$1:$A$233,'PY1 Data(H)'!$A$1:$CZ$233))</f>
        <v>152174307</v>
      </c>
      <c r="N43" s="173" cm="1">
        <f t="array" ref="N43">_xlfn.XLOOKUP(N$1,'PY1 Data(H)'!$A$1:$CZ$1,_xlfn.XLOOKUP($A43,'PY1 Data(H)'!$A$1:$A$233,'PY1 Data(H)'!$A$1:$CZ$233))</f>
        <v>170040174</v>
      </c>
      <c r="O43" s="173" cm="1">
        <f t="array" ref="O43">_xlfn.XLOOKUP(O$1,'PY1 Data(H)'!$A$1:$CZ$1,_xlfn.XLOOKUP($A43,'PY1 Data(H)'!$A$1:$A$233,'PY1 Data(H)'!$A$1:$CZ$233))</f>
        <v>47002927</v>
      </c>
      <c r="P43" s="173" cm="1">
        <f t="array" ref="P43">_xlfn.XLOOKUP(P$1,'PY1 Data(H)'!$A$1:$CZ$1,_xlfn.XLOOKUP($A43,'PY1 Data(H)'!$A$1:$A$233,'PY1 Data(H)'!$A$1:$CZ$233))</f>
        <v>191320798</v>
      </c>
      <c r="Q43" s="173" cm="1">
        <f t="array" ref="Q43">_xlfn.XLOOKUP(Q$1,'PY1 Data(H)'!$A$1:$CZ$1,_xlfn.XLOOKUP($A43,'PY1 Data(H)'!$A$1:$A$233,'PY1 Data(H)'!$A$1:$CZ$233))</f>
        <v>28780647</v>
      </c>
      <c r="R43" s="173" cm="1">
        <f t="array" ref="R43">_xlfn.XLOOKUP(R$1,'PY1 Data(H)'!$A$1:$CZ$1,_xlfn.XLOOKUP($A43,'PY1 Data(H)'!$A$1:$A$233,'PY1 Data(H)'!$A$1:$CZ$233))</f>
        <v>16285649</v>
      </c>
      <c r="S43" s="173" cm="1">
        <f t="array" ref="S43">_xlfn.XLOOKUP(S$1,'PY1 Data(H)'!$A$1:$CZ$1,_xlfn.XLOOKUP($A43,'PY1 Data(H)'!$A$1:$A$233,'PY1 Data(H)'!$A$1:$CZ$233))</f>
        <v>86451208</v>
      </c>
      <c r="T43" s="173" cm="1">
        <f t="array" ref="T43">_xlfn.XLOOKUP(T$1,'PY1 Data(H)'!$A$1:$CZ$1,_xlfn.XLOOKUP($A43,'PY1 Data(H)'!$A$1:$A$233,'PY1 Data(H)'!$A$1:$CZ$233))</f>
        <v>0</v>
      </c>
      <c r="U43" s="173" cm="1">
        <f t="array" ref="U43">_xlfn.XLOOKUP(U$1,'PY1 Data(H)'!$A$1:$CZ$1,_xlfn.XLOOKUP($A43,'PY1 Data(H)'!$A$1:$A$233,'PY1 Data(H)'!$A$1:$CZ$233))</f>
        <v>141530761</v>
      </c>
      <c r="V43" s="173" cm="1">
        <f t="array" ref="V43">_xlfn.XLOOKUP(V$1,'PY1 Data(H)'!$A$1:$CZ$1,_xlfn.XLOOKUP($A43,'PY1 Data(H)'!$A$1:$A$233,'PY1 Data(H)'!$A$1:$CZ$233))</f>
        <v>63581856</v>
      </c>
      <c r="W43" s="173" cm="1">
        <f t="array" ref="W43">_xlfn.XLOOKUP(W$1,'PY1 Data(H)'!$A$1:$CZ$1,_xlfn.XLOOKUP($A43,'PY1 Data(H)'!$A$1:$A$233,'PY1 Data(H)'!$A$1:$CZ$233))</f>
        <v>0</v>
      </c>
      <c r="X43" s="173" cm="1">
        <f t="array" ref="X43">_xlfn.XLOOKUP(X$1,'PY1 Data(H)'!$A$1:$CZ$1,_xlfn.XLOOKUP($A43,'PY1 Data(H)'!$A$1:$A$233,'PY1 Data(H)'!$A$1:$CZ$233))</f>
        <v>13682429</v>
      </c>
      <c r="Y43" s="173" cm="1">
        <f t="array" ref="Y43">_xlfn.XLOOKUP(Y$1,'PY1 Data(H)'!$A$1:$CZ$1,_xlfn.XLOOKUP($A43,'PY1 Data(H)'!$A$1:$A$233,'PY1 Data(H)'!$A$1:$CZ$233))</f>
        <v>11143912</v>
      </c>
      <c r="Z43" s="173" cm="1">
        <f t="array" ref="Z43">_xlfn.XLOOKUP(Z$1,'PY1 Data(H)'!$A$1:$CZ$1,_xlfn.XLOOKUP($A43,'PY1 Data(H)'!$A$1:$A$233,'PY1 Data(H)'!$A$1:$CZ$233))</f>
        <v>64783084</v>
      </c>
      <c r="AA43" s="173" cm="1">
        <f t="array" ref="AA43">_xlfn.XLOOKUP(AA$1,'PY1 Data(H)'!$A$1:$CZ$1,_xlfn.XLOOKUP($A43,'PY1 Data(H)'!$A$1:$A$233,'PY1 Data(H)'!$A$1:$CZ$233))</f>
        <v>0</v>
      </c>
      <c r="AB43" s="173" cm="1">
        <f t="array" ref="AB43">_xlfn.XLOOKUP(AB$1,'PY1 Data(H)'!$A$1:$CZ$1,_xlfn.XLOOKUP($A43,'PY1 Data(H)'!$A$1:$A$233,'PY1 Data(H)'!$A$1:$CZ$233))</f>
        <v>66447030</v>
      </c>
      <c r="AC43" s="173" cm="1">
        <f t="array" ref="AC43">_xlfn.XLOOKUP(AC$1,'PY1 Data(H)'!$A$1:$CZ$1,_xlfn.XLOOKUP($A43,'PY1 Data(H)'!$A$1:$A$233,'PY1 Data(H)'!$A$1:$CZ$233))</f>
        <v>298634375</v>
      </c>
      <c r="AD43" s="173" cm="1">
        <f t="array" ref="AD43">_xlfn.XLOOKUP(AD$1,'PY1 Data(H)'!$A$1:$CZ$1,_xlfn.XLOOKUP($A43,'PY1 Data(H)'!$A$1:$A$233,'PY1 Data(H)'!$A$1:$CZ$233))</f>
        <v>36985323</v>
      </c>
      <c r="AE43" s="173" cm="1">
        <f t="array" ref="AE43">_xlfn.XLOOKUP(AE$1,'PY1 Data(H)'!$A$1:$CZ$1,_xlfn.XLOOKUP($A43,'PY1 Data(H)'!$A$1:$A$233,'PY1 Data(H)'!$A$1:$CZ$233))</f>
        <v>103672042</v>
      </c>
      <c r="AF43" s="173" cm="1">
        <f t="array" ref="AF43">_xlfn.XLOOKUP(AF$1,'PY1 Data(H)'!$A$1:$CZ$1,_xlfn.XLOOKUP($A43,'PY1 Data(H)'!$A$1:$A$233,'PY1 Data(H)'!$A$1:$CZ$233))</f>
        <v>115192005</v>
      </c>
      <c r="AG43" s="173" cm="1">
        <f t="array" ref="AG43">_xlfn.XLOOKUP(AG$1,'PY1 Data(H)'!$A$1:$CZ$1,_xlfn.XLOOKUP($A43,'PY1 Data(H)'!$A$1:$A$233,'PY1 Data(H)'!$A$1:$CZ$233))</f>
        <v>24682449</v>
      </c>
      <c r="AH43" s="173" cm="1">
        <f t="array" ref="AH43">_xlfn.XLOOKUP(AH$1,'PY1 Data(H)'!$A$1:$CZ$1,_xlfn.XLOOKUP($A43,'PY1 Data(H)'!$A$1:$A$233,'PY1 Data(H)'!$A$1:$CZ$233))</f>
        <v>45834562</v>
      </c>
      <c r="AI43" s="173" cm="1">
        <f t="array" ref="AI43">_xlfn.XLOOKUP(AI$1,'PY1 Data(H)'!$A$1:$CZ$1,_xlfn.XLOOKUP($A43,'PY1 Data(H)'!$A$1:$A$233,'PY1 Data(H)'!$A$1:$CZ$233))</f>
        <v>341912720</v>
      </c>
      <c r="AJ43" s="173" cm="1">
        <f t="array" ref="AJ43">_xlfn.XLOOKUP(AJ$1,'PY1 Data(H)'!$A$1:$CZ$1,_xlfn.XLOOKUP($A43,'PY1 Data(H)'!$A$1:$A$233,'PY1 Data(H)'!$A$1:$CZ$233))</f>
        <v>38431221</v>
      </c>
      <c r="AK43" s="173" cm="1">
        <f t="array" ref="AK43">_xlfn.XLOOKUP(AK$1,'PY1 Data(H)'!$A$1:$CZ$1,_xlfn.XLOOKUP($A43,'PY1 Data(H)'!$A$1:$A$233,'PY1 Data(H)'!$A$1:$CZ$233))</f>
        <v>246859623</v>
      </c>
      <c r="AL43" s="173" cm="1">
        <f t="array" ref="AL43">_xlfn.XLOOKUP(AL$1,'PY1 Data(H)'!$A$1:$CZ$1,_xlfn.XLOOKUP($A43,'PY1 Data(H)'!$A$1:$A$233,'PY1 Data(H)'!$A$1:$CZ$233))</f>
        <v>59170606</v>
      </c>
      <c r="AM43" s="173" cm="1">
        <f t="array" ref="AM43">_xlfn.XLOOKUP(AM$1,'PY1 Data(H)'!$A$1:$CZ$1,_xlfn.XLOOKUP($A43,'PY1 Data(H)'!$A$1:$A$233,'PY1 Data(H)'!$A$1:$CZ$233))</f>
        <v>176611684</v>
      </c>
      <c r="AN43" s="173" cm="1">
        <f t="array" ref="AN43">_xlfn.XLOOKUP(AN$1,'PY1 Data(H)'!$A$1:$CZ$1,_xlfn.XLOOKUP($A43,'PY1 Data(H)'!$A$1:$A$233,'PY1 Data(H)'!$A$1:$CZ$233))</f>
        <v>9033857</v>
      </c>
      <c r="AO43" s="173" cm="1">
        <f t="array" ref="AO43">_xlfn.XLOOKUP(AO$1,'PY1 Data(H)'!$A$1:$CZ$1,_xlfn.XLOOKUP($A43,'PY1 Data(H)'!$A$1:$A$233,'PY1 Data(H)'!$A$1:$CZ$233))</f>
        <v>11531748</v>
      </c>
      <c r="AP43" s="173" cm="1">
        <f t="array" ref="AP43">_xlfn.XLOOKUP(AP$1,'PY1 Data(H)'!$A$1:$CZ$1,_xlfn.XLOOKUP($A43,'PY1 Data(H)'!$A$1:$A$233,'PY1 Data(H)'!$A$1:$CZ$233))</f>
        <v>54563904</v>
      </c>
      <c r="AQ43" s="173" cm="1">
        <f t="array" ref="AQ43">_xlfn.XLOOKUP(AQ$1,'PY1 Data(H)'!$A$1:$CZ$1,_xlfn.XLOOKUP($A43,'PY1 Data(H)'!$A$1:$A$233,'PY1 Data(H)'!$A$1:$CZ$233))</f>
        <v>17516628</v>
      </c>
      <c r="AR43" s="173" cm="1">
        <f t="array" ref="AR43">_xlfn.XLOOKUP(AR$1,'PY1 Data(H)'!$A$1:$CZ$1,_xlfn.XLOOKUP($A43,'PY1 Data(H)'!$A$1:$A$233,'PY1 Data(H)'!$A$1:$CZ$233))</f>
        <v>243917131</v>
      </c>
      <c r="AS43" s="173" cm="1">
        <f t="array" ref="AS43">_xlfn.XLOOKUP(AS$1,'PY1 Data(H)'!$A$1:$CZ$1,_xlfn.XLOOKUP($A43,'PY1 Data(H)'!$A$1:$A$233,'PY1 Data(H)'!$A$1:$CZ$233))</f>
        <v>54355780</v>
      </c>
      <c r="AT43" s="173" cm="1">
        <f t="array" ref="AT43">_xlfn.XLOOKUP(AT$1,'PY1 Data(H)'!$A$1:$CZ$1,_xlfn.XLOOKUP($A43,'PY1 Data(H)'!$A$1:$A$233,'PY1 Data(H)'!$A$1:$CZ$233))</f>
        <v>115430482</v>
      </c>
      <c r="AU43" s="173" cm="1">
        <f t="array" ref="AU43">_xlfn.XLOOKUP(AU$1,'PY1 Data(H)'!$A$1:$CZ$1,_xlfn.XLOOKUP($A43,'PY1 Data(H)'!$A$1:$A$233,'PY1 Data(H)'!$A$1:$CZ$233))</f>
        <v>54184108</v>
      </c>
      <c r="AV43" s="173" cm="1">
        <f t="array" ref="AV43">_xlfn.XLOOKUP(AV$1,'PY1 Data(H)'!$A$1:$CZ$1,_xlfn.XLOOKUP($A43,'PY1 Data(H)'!$A$1:$A$233,'PY1 Data(H)'!$A$1:$CZ$233))</f>
        <v>112724584</v>
      </c>
      <c r="AW43" s="173" cm="1">
        <f t="array" ref="AW43">_xlfn.XLOOKUP(AW$1,'PY1 Data(H)'!$A$1:$CZ$1,_xlfn.XLOOKUP($A43,'PY1 Data(H)'!$A$1:$A$233,'PY1 Data(H)'!$A$1:$CZ$233))</f>
        <v>0</v>
      </c>
      <c r="AX43" s="173" cm="1">
        <f t="array" ref="AX43">_xlfn.XLOOKUP(AX$1,'PY1 Data(H)'!$A$1:$CZ$1,_xlfn.XLOOKUP($A43,'PY1 Data(H)'!$A$1:$A$233,'PY1 Data(H)'!$A$1:$CZ$233))</f>
        <v>47824092</v>
      </c>
      <c r="AY43" s="173" cm="1">
        <f t="array" ref="AY43">_xlfn.XLOOKUP(AY$1,'PY1 Data(H)'!$A$1:$CZ$1,_xlfn.XLOOKUP($A43,'PY1 Data(H)'!$A$1:$A$233,'PY1 Data(H)'!$A$1:$CZ$233))</f>
        <v>11220398</v>
      </c>
      <c r="AZ43" s="173" cm="1">
        <f t="array" ref="AZ43">_xlfn.XLOOKUP(AZ$1,'PY1 Data(H)'!$A$1:$CZ$1,_xlfn.XLOOKUP($A43,'PY1 Data(H)'!$A$1:$A$233,'PY1 Data(H)'!$A$1:$CZ$233))</f>
        <v>184110013</v>
      </c>
      <c r="BA43" s="173" cm="1">
        <f t="array" ref="BA43">_xlfn.XLOOKUP(BA$1,'PY1 Data(H)'!$A$1:$CZ$1,_xlfn.XLOOKUP($A43,'PY1 Data(H)'!$A$1:$A$233,'PY1 Data(H)'!$A$1:$CZ$233))</f>
        <v>43422141</v>
      </c>
      <c r="BB43" s="173" cm="1">
        <f t="array" ref="BB43">_xlfn.XLOOKUP(BB$1,'PY1 Data(H)'!$A$1:$CZ$1,_xlfn.XLOOKUP($A43,'PY1 Data(H)'!$A$1:$A$233,'PY1 Data(H)'!$A$1:$CZ$233))</f>
        <v>217759137</v>
      </c>
      <c r="BC43" s="173" cm="1">
        <f t="array" ref="BC43">_xlfn.XLOOKUP(BC$1,'PY1 Data(H)'!$A$1:$CZ$1,_xlfn.XLOOKUP($A43,'PY1 Data(H)'!$A$1:$A$233,'PY1 Data(H)'!$A$1:$CZ$233))</f>
        <v>14850874</v>
      </c>
      <c r="BD43" s="173" cm="1">
        <f t="array" ref="BD43">_xlfn.XLOOKUP(BD$1,'PY1 Data(H)'!$A$1:$CZ$1,_xlfn.XLOOKUP($A43,'PY1 Data(H)'!$A$1:$A$233,'PY1 Data(H)'!$A$1:$CZ$233))</f>
        <v>39393119</v>
      </c>
      <c r="BE43" s="173" cm="1">
        <f t="array" ref="BE43">_xlfn.XLOOKUP(BE$1,'PY1 Data(H)'!$A$1:$CZ$1,_xlfn.XLOOKUP($A43,'PY1 Data(H)'!$A$1:$A$233,'PY1 Data(H)'!$A$1:$CZ$233))</f>
        <v>45952314</v>
      </c>
      <c r="BF43" s="173" cm="1">
        <f t="array" ref="BF43">_xlfn.XLOOKUP(BF$1,'PY1 Data(H)'!$A$1:$CZ$1,_xlfn.XLOOKUP($A43,'PY1 Data(H)'!$A$1:$A$233,'PY1 Data(H)'!$A$1:$CZ$233))</f>
        <v>64243901</v>
      </c>
      <c r="BG43" s="173" cm="1">
        <f t="array" ref="BG43">_xlfn.XLOOKUP(BG$1,'PY1 Data(H)'!$A$1:$CZ$1,_xlfn.XLOOKUP($A43,'PY1 Data(H)'!$A$1:$A$233,'PY1 Data(H)'!$A$1:$CZ$233))</f>
        <v>48772314</v>
      </c>
      <c r="BH43" s="173" cm="1">
        <f t="array" ref="BH43">_xlfn.XLOOKUP(BH$1,'PY1 Data(H)'!$A$1:$CZ$1,_xlfn.XLOOKUP($A43,'PY1 Data(H)'!$A$1:$A$233,'PY1 Data(H)'!$A$1:$CZ$233))</f>
        <v>20209870</v>
      </c>
      <c r="BI43" s="173" cm="1">
        <f t="array" ref="BI43">_xlfn.XLOOKUP(BI$1,'PY1 Data(H)'!$A$1:$CZ$1,_xlfn.XLOOKUP($A43,'PY1 Data(H)'!$A$1:$A$233,'PY1 Data(H)'!$A$1:$CZ$233))</f>
        <v>20948142</v>
      </c>
      <c r="BJ43" s="173" cm="1">
        <f t="array" ref="BJ43">_xlfn.XLOOKUP(BJ$1,'PY1 Data(H)'!$A$1:$CZ$1,_xlfn.XLOOKUP($A43,'PY1 Data(H)'!$A$1:$A$233,'PY1 Data(H)'!$A$1:$CZ$233))</f>
        <v>21415728</v>
      </c>
      <c r="BK43" s="173" cm="1">
        <f t="array" ref="BK43">_xlfn.XLOOKUP(BK$1,'PY1 Data(H)'!$A$1:$CZ$1,_xlfn.XLOOKUP($A43,'PY1 Data(H)'!$A$1:$A$233,'PY1 Data(H)'!$A$1:$CZ$233))</f>
        <v>784169233</v>
      </c>
      <c r="BL43" s="173" cm="1">
        <f t="array" ref="BL43">_xlfn.XLOOKUP(BL$1,'PY1 Data(H)'!$A$1:$CZ$1,_xlfn.XLOOKUP($A43,'PY1 Data(H)'!$A$1:$A$233,'PY1 Data(H)'!$A$1:$CZ$233))</f>
        <v>11109839</v>
      </c>
      <c r="BM43" s="173" cm="1">
        <f t="array" ref="BM43">_xlfn.XLOOKUP(BM$1,'PY1 Data(H)'!$A$1:$CZ$1,_xlfn.XLOOKUP($A43,'PY1 Data(H)'!$A$1:$A$233,'PY1 Data(H)'!$A$1:$CZ$233))</f>
        <v>37037407</v>
      </c>
      <c r="BN43" s="173" cm="1">
        <f t="array" ref="BN43">_xlfn.XLOOKUP(BN$1,'PY1 Data(H)'!$A$1:$CZ$1,_xlfn.XLOOKUP($A43,'PY1 Data(H)'!$A$1:$A$233,'PY1 Data(H)'!$A$1:$CZ$233))</f>
        <v>67352273</v>
      </c>
      <c r="BO43" s="173" cm="1">
        <f t="array" ref="BO43">_xlfn.XLOOKUP(BO$1,'PY1 Data(H)'!$A$1:$CZ$1,_xlfn.XLOOKUP($A43,'PY1 Data(H)'!$A$1:$A$233,'PY1 Data(H)'!$A$1:$CZ$233))</f>
        <v>62388151</v>
      </c>
      <c r="BP43" s="173" cm="1">
        <f t="array" ref="BP43">_xlfn.XLOOKUP(BP$1,'PY1 Data(H)'!$A$1:$CZ$1,_xlfn.XLOOKUP($A43,'PY1 Data(H)'!$A$1:$A$233,'PY1 Data(H)'!$A$1:$CZ$233))</f>
        <v>504301200</v>
      </c>
      <c r="BQ43" s="173" cm="1">
        <f t="array" ref="BQ43">_xlfn.XLOOKUP(BQ$1,'PY1 Data(H)'!$A$1:$CZ$1,_xlfn.XLOOKUP($A43,'PY1 Data(H)'!$A$1:$A$233,'PY1 Data(H)'!$A$1:$CZ$233))</f>
        <v>0</v>
      </c>
      <c r="BR43" s="173" cm="1">
        <f t="array" ref="BR43">_xlfn.XLOOKUP(BR$1,'PY1 Data(H)'!$A$1:$CZ$1,_xlfn.XLOOKUP($A43,'PY1 Data(H)'!$A$1:$A$233,'PY1 Data(H)'!$A$1:$CZ$233))</f>
        <v>160542690</v>
      </c>
      <c r="BS43" s="173" cm="1">
        <f t="array" ref="BS43">_xlfn.XLOOKUP(BS$1,'PY1 Data(H)'!$A$1:$CZ$1,_xlfn.XLOOKUP($A43,'PY1 Data(H)'!$A$1:$A$233,'PY1 Data(H)'!$A$1:$CZ$233))</f>
        <v>94890308</v>
      </c>
      <c r="BT43" s="173" cm="1">
        <f t="array" ref="BT43">_xlfn.XLOOKUP(BT$1,'PY1 Data(H)'!$A$1:$CZ$1,_xlfn.XLOOKUP($A43,'PY1 Data(H)'!$A$1:$A$233,'PY1 Data(H)'!$A$1:$CZ$233))</f>
        <v>13649888</v>
      </c>
      <c r="BU43" s="173" cm="1">
        <f t="array" ref="BU43">_xlfn.XLOOKUP(BU$1,'PY1 Data(H)'!$A$1:$CZ$1,_xlfn.XLOOKUP($A43,'PY1 Data(H)'!$A$1:$A$233,'PY1 Data(H)'!$A$1:$CZ$233))</f>
        <v>45247294</v>
      </c>
      <c r="BV43" s="173" cm="1">
        <f t="array" ref="BV43">_xlfn.XLOOKUP(BV$1,'PY1 Data(H)'!$A$1:$CZ$1,_xlfn.XLOOKUP($A43,'PY1 Data(H)'!$A$1:$A$233,'PY1 Data(H)'!$A$1:$CZ$233))</f>
        <v>78774615</v>
      </c>
      <c r="BW43" s="173" cm="1">
        <f t="array" ref="BW43">_xlfn.XLOOKUP(BW$1,'PY1 Data(H)'!$A$1:$CZ$1,_xlfn.XLOOKUP($A43,'PY1 Data(H)'!$A$1:$A$233,'PY1 Data(H)'!$A$1:$CZ$233))</f>
        <v>8884892</v>
      </c>
      <c r="BX43" s="173" cm="1">
        <f t="array" ref="BX43">_xlfn.XLOOKUP(BX$1,'PY1 Data(H)'!$A$1:$CZ$1,_xlfn.XLOOKUP($A43,'PY1 Data(H)'!$A$1:$A$233,'PY1 Data(H)'!$A$1:$CZ$233))</f>
        <v>36307084</v>
      </c>
      <c r="BY43" s="173" cm="1">
        <f t="array" ref="BY43">_xlfn.XLOOKUP(BY$1,'PY1 Data(H)'!$A$1:$CZ$1,_xlfn.XLOOKUP($A43,'PY1 Data(H)'!$A$1:$A$233,'PY1 Data(H)'!$A$1:$CZ$233))</f>
        <v>76693885</v>
      </c>
      <c r="BZ43" s="173" cm="1">
        <f t="array" ref="BZ43">_xlfn.XLOOKUP(BZ$1,'PY1 Data(H)'!$A$1:$CZ$1,_xlfn.XLOOKUP($A43,'PY1 Data(H)'!$A$1:$A$233,'PY1 Data(H)'!$A$1:$CZ$233))</f>
        <v>16902828</v>
      </c>
      <c r="CA43" s="173" cm="1">
        <f t="array" ref="CA43">_xlfn.XLOOKUP(CA$1,'PY1 Data(H)'!$A$1:$CZ$1,_xlfn.XLOOKUP($A43,'PY1 Data(H)'!$A$1:$A$233,'PY1 Data(H)'!$A$1:$CZ$233))</f>
        <v>73315990</v>
      </c>
      <c r="CB43" s="173" cm="1">
        <f t="array" ref="CB43">_xlfn.XLOOKUP(CB$1,'PY1 Data(H)'!$A$1:$CZ$1,_xlfn.XLOOKUP($A43,'PY1 Data(H)'!$A$1:$A$233,'PY1 Data(H)'!$A$1:$CZ$233))</f>
        <v>29561603</v>
      </c>
      <c r="CC43" s="173" cm="1">
        <f t="array" ref="CC43">_xlfn.XLOOKUP(CC$1,'PY1 Data(H)'!$A$1:$CZ$1,_xlfn.XLOOKUP($A43,'PY1 Data(H)'!$A$1:$A$233,'PY1 Data(H)'!$A$1:$CZ$233))</f>
        <v>75100155</v>
      </c>
      <c r="CD43" s="173" cm="1">
        <f t="array" ref="CD43">_xlfn.XLOOKUP(CD$1,'PY1 Data(H)'!$A$1:$CZ$1,_xlfn.XLOOKUP($A43,'PY1 Data(H)'!$A$1:$A$233,'PY1 Data(H)'!$A$1:$CZ$233))</f>
        <v>72868281</v>
      </c>
      <c r="CE43" s="173" cm="1">
        <f t="array" ref="CE43">_xlfn.XLOOKUP(CE$1,'PY1 Data(H)'!$A$1:$CZ$1,_xlfn.XLOOKUP($A43,'PY1 Data(H)'!$A$1:$A$233,'PY1 Data(H)'!$A$1:$CZ$233))</f>
        <v>105296998</v>
      </c>
      <c r="CF43" s="173" cm="1">
        <f t="array" ref="CF43">_xlfn.XLOOKUP(CF$1,'PY1 Data(H)'!$A$1:$CZ$1,_xlfn.XLOOKUP($A43,'PY1 Data(H)'!$A$1:$A$233,'PY1 Data(H)'!$A$1:$CZ$233))</f>
        <v>56974231</v>
      </c>
      <c r="CG43" s="173" cm="1">
        <f t="array" ref="CG43">_xlfn.XLOOKUP(CG$1,'PY1 Data(H)'!$A$1:$CZ$1,_xlfn.XLOOKUP($A43,'PY1 Data(H)'!$A$1:$A$233,'PY1 Data(H)'!$A$1:$CZ$233))</f>
        <v>47906733</v>
      </c>
      <c r="CH43" s="173" cm="1">
        <f t="array" ref="CH43">_xlfn.XLOOKUP(CH$1,'PY1 Data(H)'!$A$1:$CZ$1,_xlfn.XLOOKUP($A43,'PY1 Data(H)'!$A$1:$A$233,'PY1 Data(H)'!$A$1:$CZ$233))</f>
        <v>43471111</v>
      </c>
      <c r="CI43" s="173" cm="1">
        <f t="array" ref="CI43">_xlfn.XLOOKUP(CI$1,'PY1 Data(H)'!$A$1:$CZ$1,_xlfn.XLOOKUP($A43,'PY1 Data(H)'!$A$1:$A$233,'PY1 Data(H)'!$A$1:$CZ$233))</f>
        <v>52826917</v>
      </c>
      <c r="CJ43" s="173" cm="1">
        <f t="array" ref="CJ43">_xlfn.XLOOKUP(CJ$1,'PY1 Data(H)'!$A$1:$CZ$1,_xlfn.XLOOKUP($A43,'PY1 Data(H)'!$A$1:$A$233,'PY1 Data(H)'!$A$1:$CZ$233))</f>
        <v>26218305</v>
      </c>
      <c r="CK43" s="173" cm="1">
        <f t="array" ref="CK43">_xlfn.XLOOKUP(CK$1,'PY1 Data(H)'!$A$1:$CZ$1,_xlfn.XLOOKUP($A43,'PY1 Data(H)'!$A$1:$A$233,'PY1 Data(H)'!$A$1:$CZ$233))</f>
        <v>69486064</v>
      </c>
      <c r="CL43" s="173" cm="1">
        <f t="array" ref="CL43">_xlfn.XLOOKUP(CL$1,'PY1 Data(H)'!$A$1:$CZ$1,_xlfn.XLOOKUP($A43,'PY1 Data(H)'!$A$1:$A$233,'PY1 Data(H)'!$A$1:$CZ$233))</f>
        <v>14200928</v>
      </c>
      <c r="CM43" s="173" cm="1">
        <f t="array" ref="CM43">_xlfn.XLOOKUP(CM$1,'PY1 Data(H)'!$A$1:$CZ$1,_xlfn.XLOOKUP($A43,'PY1 Data(H)'!$A$1:$A$233,'PY1 Data(H)'!$A$1:$CZ$233))</f>
        <v>40124472</v>
      </c>
      <c r="CN43" s="173" cm="1">
        <f t="array" ref="CN43">_xlfn.XLOOKUP(CN$1,'PY1 Data(H)'!$A$1:$CZ$1,_xlfn.XLOOKUP($A43,'PY1 Data(H)'!$A$1:$A$233,'PY1 Data(H)'!$A$1:$CZ$233))</f>
        <v>2927820</v>
      </c>
      <c r="CO43" s="173" cm="1">
        <f t="array" ref="CO43">_xlfn.XLOOKUP(CO$1,'PY1 Data(H)'!$A$1:$CZ$1,_xlfn.XLOOKUP($A43,'PY1 Data(H)'!$A$1:$A$233,'PY1 Data(H)'!$A$1:$CZ$233))</f>
        <v>307623127</v>
      </c>
      <c r="CP43" s="173" cm="1">
        <f t="array" ref="CP43">_xlfn.XLOOKUP(CP$1,'PY1 Data(H)'!$A$1:$CZ$1,_xlfn.XLOOKUP($A43,'PY1 Data(H)'!$A$1:$A$233,'PY1 Data(H)'!$A$1:$CZ$233))</f>
        <v>30400388</v>
      </c>
      <c r="CQ43" s="173" cm="1">
        <f t="array" ref="CQ43">_xlfn.XLOOKUP(CQ$1,'PY1 Data(H)'!$A$1:$CZ$1,_xlfn.XLOOKUP($A43,'PY1 Data(H)'!$A$1:$A$233,'PY1 Data(H)'!$A$1:$CZ$233))</f>
        <v>633068347</v>
      </c>
      <c r="CR43" s="173" cm="1">
        <f t="array" ref="CR43">_xlfn.XLOOKUP(CR$1,'PY1 Data(H)'!$A$1:$CZ$1,_xlfn.XLOOKUP($A43,'PY1 Data(H)'!$A$1:$A$233,'PY1 Data(H)'!$A$1:$CZ$233))</f>
        <v>25165043</v>
      </c>
      <c r="CS43" s="173" cm="1">
        <f t="array" ref="CS43">_xlfn.XLOOKUP(CS$1,'PY1 Data(H)'!$A$1:$CZ$1,_xlfn.XLOOKUP($A43,'PY1 Data(H)'!$A$1:$A$233,'PY1 Data(H)'!$A$1:$CZ$233))</f>
        <v>13381644</v>
      </c>
      <c r="CT43" s="173" cm="1">
        <f t="array" ref="CT43">_xlfn.XLOOKUP(CT$1,'PY1 Data(H)'!$A$1:$CZ$1,_xlfn.XLOOKUP($A43,'PY1 Data(H)'!$A$1:$A$233,'PY1 Data(H)'!$A$1:$CZ$233))</f>
        <v>72091804</v>
      </c>
      <c r="CU43" s="173" cm="1">
        <f t="array" ref="CU43">_xlfn.XLOOKUP(CU$1,'PY1 Data(H)'!$A$1:$CZ$1,_xlfn.XLOOKUP($A43,'PY1 Data(H)'!$A$1:$A$233,'PY1 Data(H)'!$A$1:$CZ$233))</f>
        <v>73489799</v>
      </c>
      <c r="CV43" s="173" cm="1">
        <f t="array" ref="CV43">_xlfn.XLOOKUP(CV$1,'PY1 Data(H)'!$A$1:$CZ$1,_xlfn.XLOOKUP($A43,'PY1 Data(H)'!$A$1:$A$233,'PY1 Data(H)'!$A$1:$CZ$233))</f>
        <v>51232904</v>
      </c>
      <c r="CW43" s="173" cm="1">
        <f t="array" ref="CW43">_xlfn.XLOOKUP(CW$1,'PY1 Data(H)'!$A$1:$CZ$1,_xlfn.XLOOKUP($A43,'PY1 Data(H)'!$A$1:$A$233,'PY1 Data(H)'!$A$1:$CZ$233))</f>
        <v>69637360</v>
      </c>
      <c r="CX43" s="173" cm="1">
        <f t="array" ref="CX43">_xlfn.XLOOKUP(CX$1,'PY1 Data(H)'!$A$1:$CZ$1,_xlfn.XLOOKUP($A43,'PY1 Data(H)'!$A$1:$A$233,'PY1 Data(H)'!$A$1:$CZ$233))</f>
        <v>27305358</v>
      </c>
      <c r="CY43" s="173" cm="1">
        <f t="array" ref="CY43">_xlfn.XLOOKUP(CY$1,'PY1 Data(H)'!$A$1:$CZ$1,_xlfn.XLOOKUP($A43,'PY1 Data(H)'!$A$1:$A$233,'PY1 Data(H)'!$A$1:$CZ$233))</f>
        <v>14849043</v>
      </c>
    </row>
    <row r="44" spans="1:103" x14ac:dyDescent="0.3">
      <c r="A44">
        <v>368</v>
      </c>
      <c r="D44" s="173" cm="1">
        <f t="array" ref="D44">_xlfn.XLOOKUP(D$1,'PY1 Data(H)'!$A$1:$CZ$1,_xlfn.XLOOKUP($A44,'PY1 Data(H)'!$A$1:$A$233,'PY1 Data(H)'!$A$1:$CZ$233))</f>
        <v>0</v>
      </c>
      <c r="E44" s="173" cm="1">
        <f t="array" ref="E44">_xlfn.XLOOKUP(E$1,'PY1 Data(H)'!$A$1:$CZ$1,_xlfn.XLOOKUP($A44,'PY1 Data(H)'!$A$1:$A$233,'PY1 Data(H)'!$A$1:$CZ$233))</f>
        <v>0</v>
      </c>
      <c r="F44" s="173" cm="1">
        <f t="array" ref="F44">_xlfn.XLOOKUP(F$1,'PY1 Data(H)'!$A$1:$CZ$1,_xlfn.XLOOKUP($A44,'PY1 Data(H)'!$A$1:$A$233,'PY1 Data(H)'!$A$1:$CZ$233))</f>
        <v>0</v>
      </c>
      <c r="G44" s="173" cm="1">
        <f t="array" ref="G44">_xlfn.XLOOKUP(G$1,'PY1 Data(H)'!$A$1:$CZ$1,_xlfn.XLOOKUP($A44,'PY1 Data(H)'!$A$1:$A$233,'PY1 Data(H)'!$A$1:$CZ$233))</f>
        <v>0</v>
      </c>
      <c r="H44" s="173" cm="1">
        <f t="array" ref="H44">_xlfn.XLOOKUP(H$1,'PY1 Data(H)'!$A$1:$CZ$1,_xlfn.XLOOKUP($A44,'PY1 Data(H)'!$A$1:$A$233,'PY1 Data(H)'!$A$1:$CZ$233))</f>
        <v>0</v>
      </c>
      <c r="I44" s="173" cm="1">
        <f t="array" ref="I44">_xlfn.XLOOKUP(I$1,'PY1 Data(H)'!$A$1:$CZ$1,_xlfn.XLOOKUP($A44,'PY1 Data(H)'!$A$1:$A$233,'PY1 Data(H)'!$A$1:$CZ$233))</f>
        <v>0</v>
      </c>
      <c r="J44" s="173" cm="1">
        <f t="array" ref="J44">_xlfn.XLOOKUP(J$1,'PY1 Data(H)'!$A$1:$CZ$1,_xlfn.XLOOKUP($A44,'PY1 Data(H)'!$A$1:$A$233,'PY1 Data(H)'!$A$1:$CZ$233))</f>
        <v>0</v>
      </c>
      <c r="K44" s="173" cm="1">
        <f t="array" ref="K44">_xlfn.XLOOKUP(K$1,'PY1 Data(H)'!$A$1:$CZ$1,_xlfn.XLOOKUP($A44,'PY1 Data(H)'!$A$1:$A$233,'PY1 Data(H)'!$A$1:$CZ$233))</f>
        <v>0</v>
      </c>
      <c r="L44" s="173" cm="1">
        <f t="array" ref="L44">_xlfn.XLOOKUP(L$1,'PY1 Data(H)'!$A$1:$CZ$1,_xlfn.XLOOKUP($A44,'PY1 Data(H)'!$A$1:$A$233,'PY1 Data(H)'!$A$1:$CZ$233))</f>
        <v>0</v>
      </c>
      <c r="M44" s="173" cm="1">
        <f t="array" ref="M44">_xlfn.XLOOKUP(M$1,'PY1 Data(H)'!$A$1:$CZ$1,_xlfn.XLOOKUP($A44,'PY1 Data(H)'!$A$1:$A$233,'PY1 Data(H)'!$A$1:$CZ$233))</f>
        <v>0</v>
      </c>
      <c r="N44" s="173" cm="1">
        <f t="array" ref="N44">_xlfn.XLOOKUP(N$1,'PY1 Data(H)'!$A$1:$CZ$1,_xlfn.XLOOKUP($A44,'PY1 Data(H)'!$A$1:$A$233,'PY1 Data(H)'!$A$1:$CZ$233))</f>
        <v>0</v>
      </c>
      <c r="O44" s="173" cm="1">
        <f t="array" ref="O44">_xlfn.XLOOKUP(O$1,'PY1 Data(H)'!$A$1:$CZ$1,_xlfn.XLOOKUP($A44,'PY1 Data(H)'!$A$1:$A$233,'PY1 Data(H)'!$A$1:$CZ$233))</f>
        <v>0</v>
      </c>
      <c r="P44" s="173" cm="1">
        <f t="array" ref="P44">_xlfn.XLOOKUP(P$1,'PY1 Data(H)'!$A$1:$CZ$1,_xlfn.XLOOKUP($A44,'PY1 Data(H)'!$A$1:$A$233,'PY1 Data(H)'!$A$1:$CZ$233))</f>
        <v>0</v>
      </c>
      <c r="Q44" s="173" cm="1">
        <f t="array" ref="Q44">_xlfn.XLOOKUP(Q$1,'PY1 Data(H)'!$A$1:$CZ$1,_xlfn.XLOOKUP($A44,'PY1 Data(H)'!$A$1:$A$233,'PY1 Data(H)'!$A$1:$CZ$233))</f>
        <v>0</v>
      </c>
      <c r="R44" s="173" cm="1">
        <f t="array" ref="R44">_xlfn.XLOOKUP(R$1,'PY1 Data(H)'!$A$1:$CZ$1,_xlfn.XLOOKUP($A44,'PY1 Data(H)'!$A$1:$A$233,'PY1 Data(H)'!$A$1:$CZ$233))</f>
        <v>0</v>
      </c>
      <c r="S44" s="173" cm="1">
        <f t="array" ref="S44">_xlfn.XLOOKUP(S$1,'PY1 Data(H)'!$A$1:$CZ$1,_xlfn.XLOOKUP($A44,'PY1 Data(H)'!$A$1:$A$233,'PY1 Data(H)'!$A$1:$CZ$233))</f>
        <v>0</v>
      </c>
      <c r="T44" s="173" cm="1">
        <f t="array" ref="T44">_xlfn.XLOOKUP(T$1,'PY1 Data(H)'!$A$1:$CZ$1,_xlfn.XLOOKUP($A44,'PY1 Data(H)'!$A$1:$A$233,'PY1 Data(H)'!$A$1:$CZ$233))</f>
        <v>0</v>
      </c>
      <c r="U44" s="173" cm="1">
        <f t="array" ref="U44">_xlfn.XLOOKUP(U$1,'PY1 Data(H)'!$A$1:$CZ$1,_xlfn.XLOOKUP($A44,'PY1 Data(H)'!$A$1:$A$233,'PY1 Data(H)'!$A$1:$CZ$233))</f>
        <v>0</v>
      </c>
      <c r="V44" s="173" cm="1">
        <f t="array" ref="V44">_xlfn.XLOOKUP(V$1,'PY1 Data(H)'!$A$1:$CZ$1,_xlfn.XLOOKUP($A44,'PY1 Data(H)'!$A$1:$A$233,'PY1 Data(H)'!$A$1:$CZ$233))</f>
        <v>1001841</v>
      </c>
      <c r="W44" s="173" cm="1">
        <f t="array" ref="W44">_xlfn.XLOOKUP(W$1,'PY1 Data(H)'!$A$1:$CZ$1,_xlfn.XLOOKUP($A44,'PY1 Data(H)'!$A$1:$A$233,'PY1 Data(H)'!$A$1:$CZ$233))</f>
        <v>0</v>
      </c>
      <c r="X44" s="173" cm="1">
        <f t="array" ref="X44">_xlfn.XLOOKUP(X$1,'PY1 Data(H)'!$A$1:$CZ$1,_xlfn.XLOOKUP($A44,'PY1 Data(H)'!$A$1:$A$233,'PY1 Data(H)'!$A$1:$CZ$233))</f>
        <v>0</v>
      </c>
      <c r="Y44" s="173" cm="1">
        <f t="array" ref="Y44">_xlfn.XLOOKUP(Y$1,'PY1 Data(H)'!$A$1:$CZ$1,_xlfn.XLOOKUP($A44,'PY1 Data(H)'!$A$1:$A$233,'PY1 Data(H)'!$A$1:$CZ$233))</f>
        <v>0</v>
      </c>
      <c r="Z44" s="173" cm="1">
        <f t="array" ref="Z44">_xlfn.XLOOKUP(Z$1,'PY1 Data(H)'!$A$1:$CZ$1,_xlfn.XLOOKUP($A44,'PY1 Data(H)'!$A$1:$A$233,'PY1 Data(H)'!$A$1:$CZ$233))</f>
        <v>0</v>
      </c>
      <c r="AA44" s="173" cm="1">
        <f t="array" ref="AA44">_xlfn.XLOOKUP(AA$1,'PY1 Data(H)'!$A$1:$CZ$1,_xlfn.XLOOKUP($A44,'PY1 Data(H)'!$A$1:$A$233,'PY1 Data(H)'!$A$1:$CZ$233))</f>
        <v>0</v>
      </c>
      <c r="AB44" s="173" cm="1">
        <f t="array" ref="AB44">_xlfn.XLOOKUP(AB$1,'PY1 Data(H)'!$A$1:$CZ$1,_xlfn.XLOOKUP($A44,'PY1 Data(H)'!$A$1:$A$233,'PY1 Data(H)'!$A$1:$CZ$233))</f>
        <v>0</v>
      </c>
      <c r="AC44" s="173" cm="1">
        <f t="array" ref="AC44">_xlfn.XLOOKUP(AC$1,'PY1 Data(H)'!$A$1:$CZ$1,_xlfn.XLOOKUP($A44,'PY1 Data(H)'!$A$1:$A$233,'PY1 Data(H)'!$A$1:$CZ$233))</f>
        <v>0</v>
      </c>
      <c r="AD44" s="173" cm="1">
        <f t="array" ref="AD44">_xlfn.XLOOKUP(AD$1,'PY1 Data(H)'!$A$1:$CZ$1,_xlfn.XLOOKUP($A44,'PY1 Data(H)'!$A$1:$A$233,'PY1 Data(H)'!$A$1:$CZ$233))</f>
        <v>0</v>
      </c>
      <c r="AE44" s="173" cm="1">
        <f t="array" ref="AE44">_xlfn.XLOOKUP(AE$1,'PY1 Data(H)'!$A$1:$CZ$1,_xlfn.XLOOKUP($A44,'PY1 Data(H)'!$A$1:$A$233,'PY1 Data(H)'!$A$1:$CZ$233))</f>
        <v>0</v>
      </c>
      <c r="AF44" s="173" cm="1">
        <f t="array" ref="AF44">_xlfn.XLOOKUP(AF$1,'PY1 Data(H)'!$A$1:$CZ$1,_xlfn.XLOOKUP($A44,'PY1 Data(H)'!$A$1:$A$233,'PY1 Data(H)'!$A$1:$CZ$233))</f>
        <v>0</v>
      </c>
      <c r="AG44" s="173" cm="1">
        <f t="array" ref="AG44">_xlfn.XLOOKUP(AG$1,'PY1 Data(H)'!$A$1:$CZ$1,_xlfn.XLOOKUP($A44,'PY1 Data(H)'!$A$1:$A$233,'PY1 Data(H)'!$A$1:$CZ$233))</f>
        <v>0</v>
      </c>
      <c r="AH44" s="173" cm="1">
        <f t="array" ref="AH44">_xlfn.XLOOKUP(AH$1,'PY1 Data(H)'!$A$1:$CZ$1,_xlfn.XLOOKUP($A44,'PY1 Data(H)'!$A$1:$A$233,'PY1 Data(H)'!$A$1:$CZ$233))</f>
        <v>0</v>
      </c>
      <c r="AI44" s="173" cm="1">
        <f t="array" ref="AI44">_xlfn.XLOOKUP(AI$1,'PY1 Data(H)'!$A$1:$CZ$1,_xlfn.XLOOKUP($A44,'PY1 Data(H)'!$A$1:$A$233,'PY1 Data(H)'!$A$1:$CZ$233))</f>
        <v>0</v>
      </c>
      <c r="AJ44" s="173" cm="1">
        <f t="array" ref="AJ44">_xlfn.XLOOKUP(AJ$1,'PY1 Data(H)'!$A$1:$CZ$1,_xlfn.XLOOKUP($A44,'PY1 Data(H)'!$A$1:$A$233,'PY1 Data(H)'!$A$1:$CZ$233))</f>
        <v>0</v>
      </c>
      <c r="AK44" s="173" cm="1">
        <f t="array" ref="AK44">_xlfn.XLOOKUP(AK$1,'PY1 Data(H)'!$A$1:$CZ$1,_xlfn.XLOOKUP($A44,'PY1 Data(H)'!$A$1:$A$233,'PY1 Data(H)'!$A$1:$CZ$233))</f>
        <v>0</v>
      </c>
      <c r="AL44" s="173" cm="1">
        <f t="array" ref="AL44">_xlfn.XLOOKUP(AL$1,'PY1 Data(H)'!$A$1:$CZ$1,_xlfn.XLOOKUP($A44,'PY1 Data(H)'!$A$1:$A$233,'PY1 Data(H)'!$A$1:$CZ$233))</f>
        <v>1165791</v>
      </c>
      <c r="AM44" s="173" cm="1">
        <f t="array" ref="AM44">_xlfn.XLOOKUP(AM$1,'PY1 Data(H)'!$A$1:$CZ$1,_xlfn.XLOOKUP($A44,'PY1 Data(H)'!$A$1:$A$233,'PY1 Data(H)'!$A$1:$CZ$233))</f>
        <v>0</v>
      </c>
      <c r="AN44" s="173" cm="1">
        <f t="array" ref="AN44">_xlfn.XLOOKUP(AN$1,'PY1 Data(H)'!$A$1:$CZ$1,_xlfn.XLOOKUP($A44,'PY1 Data(H)'!$A$1:$A$233,'PY1 Data(H)'!$A$1:$CZ$233))</f>
        <v>0</v>
      </c>
      <c r="AO44" s="173" cm="1">
        <f t="array" ref="AO44">_xlfn.XLOOKUP(AO$1,'PY1 Data(H)'!$A$1:$CZ$1,_xlfn.XLOOKUP($A44,'PY1 Data(H)'!$A$1:$A$233,'PY1 Data(H)'!$A$1:$CZ$233))</f>
        <v>0</v>
      </c>
      <c r="AP44" s="173" cm="1">
        <f t="array" ref="AP44">_xlfn.XLOOKUP(AP$1,'PY1 Data(H)'!$A$1:$CZ$1,_xlfn.XLOOKUP($A44,'PY1 Data(H)'!$A$1:$A$233,'PY1 Data(H)'!$A$1:$CZ$233))</f>
        <v>0</v>
      </c>
      <c r="AQ44" s="173" cm="1">
        <f t="array" ref="AQ44">_xlfn.XLOOKUP(AQ$1,'PY1 Data(H)'!$A$1:$CZ$1,_xlfn.XLOOKUP($A44,'PY1 Data(H)'!$A$1:$A$233,'PY1 Data(H)'!$A$1:$CZ$233))</f>
        <v>0</v>
      </c>
      <c r="AR44" s="173" cm="1">
        <f t="array" ref="AR44">_xlfn.XLOOKUP(AR$1,'PY1 Data(H)'!$A$1:$CZ$1,_xlfn.XLOOKUP($A44,'PY1 Data(H)'!$A$1:$A$233,'PY1 Data(H)'!$A$1:$CZ$233))</f>
        <v>0</v>
      </c>
      <c r="AS44" s="173" cm="1">
        <f t="array" ref="AS44">_xlfn.XLOOKUP(AS$1,'PY1 Data(H)'!$A$1:$CZ$1,_xlfn.XLOOKUP($A44,'PY1 Data(H)'!$A$1:$A$233,'PY1 Data(H)'!$A$1:$CZ$233))</f>
        <v>0</v>
      </c>
      <c r="AT44" s="173" cm="1">
        <f t="array" ref="AT44">_xlfn.XLOOKUP(AT$1,'PY1 Data(H)'!$A$1:$CZ$1,_xlfn.XLOOKUP($A44,'PY1 Data(H)'!$A$1:$A$233,'PY1 Data(H)'!$A$1:$CZ$233))</f>
        <v>0</v>
      </c>
      <c r="AU44" s="173" cm="1">
        <f t="array" ref="AU44">_xlfn.XLOOKUP(AU$1,'PY1 Data(H)'!$A$1:$CZ$1,_xlfn.XLOOKUP($A44,'PY1 Data(H)'!$A$1:$A$233,'PY1 Data(H)'!$A$1:$CZ$233))</f>
        <v>0</v>
      </c>
      <c r="AV44" s="173" cm="1">
        <f t="array" ref="AV44">_xlfn.XLOOKUP(AV$1,'PY1 Data(H)'!$A$1:$CZ$1,_xlfn.XLOOKUP($A44,'PY1 Data(H)'!$A$1:$A$233,'PY1 Data(H)'!$A$1:$CZ$233))</f>
        <v>0</v>
      </c>
      <c r="AW44" s="173" cm="1">
        <f t="array" ref="AW44">_xlfn.XLOOKUP(AW$1,'PY1 Data(H)'!$A$1:$CZ$1,_xlfn.XLOOKUP($A44,'PY1 Data(H)'!$A$1:$A$233,'PY1 Data(H)'!$A$1:$CZ$233))</f>
        <v>0</v>
      </c>
      <c r="AX44" s="173" cm="1">
        <f t="array" ref="AX44">_xlfn.XLOOKUP(AX$1,'PY1 Data(H)'!$A$1:$CZ$1,_xlfn.XLOOKUP($A44,'PY1 Data(H)'!$A$1:$A$233,'PY1 Data(H)'!$A$1:$CZ$233))</f>
        <v>16286</v>
      </c>
      <c r="AY44" s="173" cm="1">
        <f t="array" ref="AY44">_xlfn.XLOOKUP(AY$1,'PY1 Data(H)'!$A$1:$CZ$1,_xlfn.XLOOKUP($A44,'PY1 Data(H)'!$A$1:$A$233,'PY1 Data(H)'!$A$1:$CZ$233))</f>
        <v>0</v>
      </c>
      <c r="AZ44" s="173" cm="1">
        <f t="array" ref="AZ44">_xlfn.XLOOKUP(AZ$1,'PY1 Data(H)'!$A$1:$CZ$1,_xlfn.XLOOKUP($A44,'PY1 Data(H)'!$A$1:$A$233,'PY1 Data(H)'!$A$1:$CZ$233))</f>
        <v>50956</v>
      </c>
      <c r="BA44" s="173" cm="1">
        <f t="array" ref="BA44">_xlfn.XLOOKUP(BA$1,'PY1 Data(H)'!$A$1:$CZ$1,_xlfn.XLOOKUP($A44,'PY1 Data(H)'!$A$1:$A$233,'PY1 Data(H)'!$A$1:$CZ$233))</f>
        <v>0</v>
      </c>
      <c r="BB44" s="173" cm="1">
        <f t="array" ref="BB44">_xlfn.XLOOKUP(BB$1,'PY1 Data(H)'!$A$1:$CZ$1,_xlfn.XLOOKUP($A44,'PY1 Data(H)'!$A$1:$A$233,'PY1 Data(H)'!$A$1:$CZ$233))</f>
        <v>290000</v>
      </c>
      <c r="BC44" s="173" cm="1">
        <f t="array" ref="BC44">_xlfn.XLOOKUP(BC$1,'PY1 Data(H)'!$A$1:$CZ$1,_xlfn.XLOOKUP($A44,'PY1 Data(H)'!$A$1:$A$233,'PY1 Data(H)'!$A$1:$CZ$233))</f>
        <v>0</v>
      </c>
      <c r="BD44" s="173" cm="1">
        <f t="array" ref="BD44">_xlfn.XLOOKUP(BD$1,'PY1 Data(H)'!$A$1:$CZ$1,_xlfn.XLOOKUP($A44,'PY1 Data(H)'!$A$1:$A$233,'PY1 Data(H)'!$A$1:$CZ$233))</f>
        <v>0</v>
      </c>
      <c r="BE44" s="173" cm="1">
        <f t="array" ref="BE44">_xlfn.XLOOKUP(BE$1,'PY1 Data(H)'!$A$1:$CZ$1,_xlfn.XLOOKUP($A44,'PY1 Data(H)'!$A$1:$A$233,'PY1 Data(H)'!$A$1:$CZ$233))</f>
        <v>0</v>
      </c>
      <c r="BF44" s="173" cm="1">
        <f t="array" ref="BF44">_xlfn.XLOOKUP(BF$1,'PY1 Data(H)'!$A$1:$CZ$1,_xlfn.XLOOKUP($A44,'PY1 Data(H)'!$A$1:$A$233,'PY1 Data(H)'!$A$1:$CZ$233))</f>
        <v>0</v>
      </c>
      <c r="BG44" s="173" cm="1">
        <f t="array" ref="BG44">_xlfn.XLOOKUP(BG$1,'PY1 Data(H)'!$A$1:$CZ$1,_xlfn.XLOOKUP($A44,'PY1 Data(H)'!$A$1:$A$233,'PY1 Data(H)'!$A$1:$CZ$233))</f>
        <v>84249</v>
      </c>
      <c r="BH44" s="173" cm="1">
        <f t="array" ref="BH44">_xlfn.XLOOKUP(BH$1,'PY1 Data(H)'!$A$1:$CZ$1,_xlfn.XLOOKUP($A44,'PY1 Data(H)'!$A$1:$A$233,'PY1 Data(H)'!$A$1:$CZ$233))</f>
        <v>0</v>
      </c>
      <c r="BI44" s="173" cm="1">
        <f t="array" ref="BI44">_xlfn.XLOOKUP(BI$1,'PY1 Data(H)'!$A$1:$CZ$1,_xlfn.XLOOKUP($A44,'PY1 Data(H)'!$A$1:$A$233,'PY1 Data(H)'!$A$1:$CZ$233))</f>
        <v>0</v>
      </c>
      <c r="BJ44" s="173" cm="1">
        <f t="array" ref="BJ44">_xlfn.XLOOKUP(BJ$1,'PY1 Data(H)'!$A$1:$CZ$1,_xlfn.XLOOKUP($A44,'PY1 Data(H)'!$A$1:$A$233,'PY1 Data(H)'!$A$1:$CZ$233))</f>
        <v>0</v>
      </c>
      <c r="BK44" s="173" cm="1">
        <f t="array" ref="BK44">_xlfn.XLOOKUP(BK$1,'PY1 Data(H)'!$A$1:$CZ$1,_xlfn.XLOOKUP($A44,'PY1 Data(H)'!$A$1:$A$233,'PY1 Data(H)'!$A$1:$CZ$233))</f>
        <v>0</v>
      </c>
      <c r="BL44" s="173" cm="1">
        <f t="array" ref="BL44">_xlfn.XLOOKUP(BL$1,'PY1 Data(H)'!$A$1:$CZ$1,_xlfn.XLOOKUP($A44,'PY1 Data(H)'!$A$1:$A$233,'PY1 Data(H)'!$A$1:$CZ$233))</f>
        <v>0</v>
      </c>
      <c r="BM44" s="173" cm="1">
        <f t="array" ref="BM44">_xlfn.XLOOKUP(BM$1,'PY1 Data(H)'!$A$1:$CZ$1,_xlfn.XLOOKUP($A44,'PY1 Data(H)'!$A$1:$A$233,'PY1 Data(H)'!$A$1:$CZ$233))</f>
        <v>0</v>
      </c>
      <c r="BN44" s="173" cm="1">
        <f t="array" ref="BN44">_xlfn.XLOOKUP(BN$1,'PY1 Data(H)'!$A$1:$CZ$1,_xlfn.XLOOKUP($A44,'PY1 Data(H)'!$A$1:$A$233,'PY1 Data(H)'!$A$1:$CZ$233))</f>
        <v>0</v>
      </c>
      <c r="BO44" s="173" cm="1">
        <f t="array" ref="BO44">_xlfn.XLOOKUP(BO$1,'PY1 Data(H)'!$A$1:$CZ$1,_xlfn.XLOOKUP($A44,'PY1 Data(H)'!$A$1:$A$233,'PY1 Data(H)'!$A$1:$CZ$233))</f>
        <v>0</v>
      </c>
      <c r="BP44" s="173" cm="1">
        <f t="array" ref="BP44">_xlfn.XLOOKUP(BP$1,'PY1 Data(H)'!$A$1:$CZ$1,_xlfn.XLOOKUP($A44,'PY1 Data(H)'!$A$1:$A$233,'PY1 Data(H)'!$A$1:$CZ$233))</f>
        <v>0</v>
      </c>
      <c r="BQ44" s="173" cm="1">
        <f t="array" ref="BQ44">_xlfn.XLOOKUP(BQ$1,'PY1 Data(H)'!$A$1:$CZ$1,_xlfn.XLOOKUP($A44,'PY1 Data(H)'!$A$1:$A$233,'PY1 Data(H)'!$A$1:$CZ$233))</f>
        <v>0</v>
      </c>
      <c r="BR44" s="173" cm="1">
        <f t="array" ref="BR44">_xlfn.XLOOKUP(BR$1,'PY1 Data(H)'!$A$1:$CZ$1,_xlfn.XLOOKUP($A44,'PY1 Data(H)'!$A$1:$A$233,'PY1 Data(H)'!$A$1:$CZ$233))</f>
        <v>0</v>
      </c>
      <c r="BS44" s="173" cm="1">
        <f t="array" ref="BS44">_xlfn.XLOOKUP(BS$1,'PY1 Data(H)'!$A$1:$CZ$1,_xlfn.XLOOKUP($A44,'PY1 Data(H)'!$A$1:$A$233,'PY1 Data(H)'!$A$1:$CZ$233))</f>
        <v>0</v>
      </c>
      <c r="BT44" s="173" cm="1">
        <f t="array" ref="BT44">_xlfn.XLOOKUP(BT$1,'PY1 Data(H)'!$A$1:$CZ$1,_xlfn.XLOOKUP($A44,'PY1 Data(H)'!$A$1:$A$233,'PY1 Data(H)'!$A$1:$CZ$233))</f>
        <v>0</v>
      </c>
      <c r="BU44" s="173" cm="1">
        <f t="array" ref="BU44">_xlfn.XLOOKUP(BU$1,'PY1 Data(H)'!$A$1:$CZ$1,_xlfn.XLOOKUP($A44,'PY1 Data(H)'!$A$1:$A$233,'PY1 Data(H)'!$A$1:$CZ$233))</f>
        <v>0</v>
      </c>
      <c r="BV44" s="173" cm="1">
        <f t="array" ref="BV44">_xlfn.XLOOKUP(BV$1,'PY1 Data(H)'!$A$1:$CZ$1,_xlfn.XLOOKUP($A44,'PY1 Data(H)'!$A$1:$A$233,'PY1 Data(H)'!$A$1:$CZ$233))</f>
        <v>0</v>
      </c>
      <c r="BW44" s="173" cm="1">
        <f t="array" ref="BW44">_xlfn.XLOOKUP(BW$1,'PY1 Data(H)'!$A$1:$CZ$1,_xlfn.XLOOKUP($A44,'PY1 Data(H)'!$A$1:$A$233,'PY1 Data(H)'!$A$1:$CZ$233))</f>
        <v>0</v>
      </c>
      <c r="BX44" s="173" cm="1">
        <f t="array" ref="BX44">_xlfn.XLOOKUP(BX$1,'PY1 Data(H)'!$A$1:$CZ$1,_xlfn.XLOOKUP($A44,'PY1 Data(H)'!$A$1:$A$233,'PY1 Data(H)'!$A$1:$CZ$233))</f>
        <v>0</v>
      </c>
      <c r="BY44" s="173" cm="1">
        <f t="array" ref="BY44">_xlfn.XLOOKUP(BY$1,'PY1 Data(H)'!$A$1:$CZ$1,_xlfn.XLOOKUP($A44,'PY1 Data(H)'!$A$1:$A$233,'PY1 Data(H)'!$A$1:$CZ$233))</f>
        <v>0</v>
      </c>
      <c r="BZ44" s="173" cm="1">
        <f t="array" ref="BZ44">_xlfn.XLOOKUP(BZ$1,'PY1 Data(H)'!$A$1:$CZ$1,_xlfn.XLOOKUP($A44,'PY1 Data(H)'!$A$1:$A$233,'PY1 Data(H)'!$A$1:$CZ$233))</f>
        <v>0</v>
      </c>
      <c r="CA44" s="173" cm="1">
        <f t="array" ref="CA44">_xlfn.XLOOKUP(CA$1,'PY1 Data(H)'!$A$1:$CZ$1,_xlfn.XLOOKUP($A44,'PY1 Data(H)'!$A$1:$A$233,'PY1 Data(H)'!$A$1:$CZ$233))</f>
        <v>204296</v>
      </c>
      <c r="CB44" s="173" cm="1">
        <f t="array" ref="CB44">_xlfn.XLOOKUP(CB$1,'PY1 Data(H)'!$A$1:$CZ$1,_xlfn.XLOOKUP($A44,'PY1 Data(H)'!$A$1:$A$233,'PY1 Data(H)'!$A$1:$CZ$233))</f>
        <v>0</v>
      </c>
      <c r="CC44" s="173" cm="1">
        <f t="array" ref="CC44">_xlfn.XLOOKUP(CC$1,'PY1 Data(H)'!$A$1:$CZ$1,_xlfn.XLOOKUP($A44,'PY1 Data(H)'!$A$1:$A$233,'PY1 Data(H)'!$A$1:$CZ$233))</f>
        <v>0</v>
      </c>
      <c r="CD44" s="173" cm="1">
        <f t="array" ref="CD44">_xlfn.XLOOKUP(CD$1,'PY1 Data(H)'!$A$1:$CZ$1,_xlfn.XLOOKUP($A44,'PY1 Data(H)'!$A$1:$A$233,'PY1 Data(H)'!$A$1:$CZ$233))</f>
        <v>0</v>
      </c>
      <c r="CE44" s="173" cm="1">
        <f t="array" ref="CE44">_xlfn.XLOOKUP(CE$1,'PY1 Data(H)'!$A$1:$CZ$1,_xlfn.XLOOKUP($A44,'PY1 Data(H)'!$A$1:$A$233,'PY1 Data(H)'!$A$1:$CZ$233))</f>
        <v>0</v>
      </c>
      <c r="CF44" s="173" cm="1">
        <f t="array" ref="CF44">_xlfn.XLOOKUP(CF$1,'PY1 Data(H)'!$A$1:$CZ$1,_xlfn.XLOOKUP($A44,'PY1 Data(H)'!$A$1:$A$233,'PY1 Data(H)'!$A$1:$CZ$233))</f>
        <v>0</v>
      </c>
      <c r="CG44" s="173" cm="1">
        <f t="array" ref="CG44">_xlfn.XLOOKUP(CG$1,'PY1 Data(H)'!$A$1:$CZ$1,_xlfn.XLOOKUP($A44,'PY1 Data(H)'!$A$1:$A$233,'PY1 Data(H)'!$A$1:$CZ$233))</f>
        <v>0</v>
      </c>
      <c r="CH44" s="173" cm="1">
        <f t="array" ref="CH44">_xlfn.XLOOKUP(CH$1,'PY1 Data(H)'!$A$1:$CZ$1,_xlfn.XLOOKUP($A44,'PY1 Data(H)'!$A$1:$A$233,'PY1 Data(H)'!$A$1:$CZ$233))</f>
        <v>547505</v>
      </c>
      <c r="CI44" s="173" cm="1">
        <f t="array" ref="CI44">_xlfn.XLOOKUP(CI$1,'PY1 Data(H)'!$A$1:$CZ$1,_xlfn.XLOOKUP($A44,'PY1 Data(H)'!$A$1:$A$233,'PY1 Data(H)'!$A$1:$CZ$233))</f>
        <v>0</v>
      </c>
      <c r="CJ44" s="173" cm="1">
        <f t="array" ref="CJ44">_xlfn.XLOOKUP(CJ$1,'PY1 Data(H)'!$A$1:$CZ$1,_xlfn.XLOOKUP($A44,'PY1 Data(H)'!$A$1:$A$233,'PY1 Data(H)'!$A$1:$CZ$233))</f>
        <v>50733</v>
      </c>
      <c r="CK44" s="173" cm="1">
        <f t="array" ref="CK44">_xlfn.XLOOKUP(CK$1,'PY1 Data(H)'!$A$1:$CZ$1,_xlfn.XLOOKUP($A44,'PY1 Data(H)'!$A$1:$A$233,'PY1 Data(H)'!$A$1:$CZ$233))</f>
        <v>593673</v>
      </c>
      <c r="CL44" s="173" cm="1">
        <f t="array" ref="CL44">_xlfn.XLOOKUP(CL$1,'PY1 Data(H)'!$A$1:$CZ$1,_xlfn.XLOOKUP($A44,'PY1 Data(H)'!$A$1:$A$233,'PY1 Data(H)'!$A$1:$CZ$233))</f>
        <v>0</v>
      </c>
      <c r="CM44" s="173" cm="1">
        <f t="array" ref="CM44">_xlfn.XLOOKUP(CM$1,'PY1 Data(H)'!$A$1:$CZ$1,_xlfn.XLOOKUP($A44,'PY1 Data(H)'!$A$1:$A$233,'PY1 Data(H)'!$A$1:$CZ$233))</f>
        <v>0</v>
      </c>
      <c r="CN44" s="173" cm="1">
        <f t="array" ref="CN44">_xlfn.XLOOKUP(CN$1,'PY1 Data(H)'!$A$1:$CZ$1,_xlfn.XLOOKUP($A44,'PY1 Data(H)'!$A$1:$A$233,'PY1 Data(H)'!$A$1:$CZ$233))</f>
        <v>0</v>
      </c>
      <c r="CO44" s="173" cm="1">
        <f t="array" ref="CO44">_xlfn.XLOOKUP(CO$1,'PY1 Data(H)'!$A$1:$CZ$1,_xlfn.XLOOKUP($A44,'PY1 Data(H)'!$A$1:$A$233,'PY1 Data(H)'!$A$1:$CZ$233))</f>
        <v>572452</v>
      </c>
      <c r="CP44" s="173" cm="1">
        <f t="array" ref="CP44">_xlfn.XLOOKUP(CP$1,'PY1 Data(H)'!$A$1:$CZ$1,_xlfn.XLOOKUP($A44,'PY1 Data(H)'!$A$1:$A$233,'PY1 Data(H)'!$A$1:$CZ$233))</f>
        <v>0</v>
      </c>
      <c r="CQ44" s="173" cm="1">
        <f t="array" ref="CQ44">_xlfn.XLOOKUP(CQ$1,'PY1 Data(H)'!$A$1:$CZ$1,_xlfn.XLOOKUP($A44,'PY1 Data(H)'!$A$1:$A$233,'PY1 Data(H)'!$A$1:$CZ$233))</f>
        <v>0</v>
      </c>
      <c r="CR44" s="173" cm="1">
        <f t="array" ref="CR44">_xlfn.XLOOKUP(CR$1,'PY1 Data(H)'!$A$1:$CZ$1,_xlfn.XLOOKUP($A44,'PY1 Data(H)'!$A$1:$A$233,'PY1 Data(H)'!$A$1:$CZ$233))</f>
        <v>42380</v>
      </c>
      <c r="CS44" s="173" cm="1">
        <f t="array" ref="CS44">_xlfn.XLOOKUP(CS$1,'PY1 Data(H)'!$A$1:$CZ$1,_xlfn.XLOOKUP($A44,'PY1 Data(H)'!$A$1:$A$233,'PY1 Data(H)'!$A$1:$CZ$233))</f>
        <v>0</v>
      </c>
      <c r="CT44" s="173" cm="1">
        <f t="array" ref="CT44">_xlfn.XLOOKUP(CT$1,'PY1 Data(H)'!$A$1:$CZ$1,_xlfn.XLOOKUP($A44,'PY1 Data(H)'!$A$1:$A$233,'PY1 Data(H)'!$A$1:$CZ$233))</f>
        <v>141666</v>
      </c>
      <c r="CU44" s="173" cm="1">
        <f t="array" ref="CU44">_xlfn.XLOOKUP(CU$1,'PY1 Data(H)'!$A$1:$CZ$1,_xlfn.XLOOKUP($A44,'PY1 Data(H)'!$A$1:$A$233,'PY1 Data(H)'!$A$1:$CZ$233))</f>
        <v>0</v>
      </c>
      <c r="CV44" s="173" cm="1">
        <f t="array" ref="CV44">_xlfn.XLOOKUP(CV$1,'PY1 Data(H)'!$A$1:$CZ$1,_xlfn.XLOOKUP($A44,'PY1 Data(H)'!$A$1:$A$233,'PY1 Data(H)'!$A$1:$CZ$233))</f>
        <v>0</v>
      </c>
      <c r="CW44" s="173" cm="1">
        <f t="array" ref="CW44">_xlfn.XLOOKUP(CW$1,'PY1 Data(H)'!$A$1:$CZ$1,_xlfn.XLOOKUP($A44,'PY1 Data(H)'!$A$1:$A$233,'PY1 Data(H)'!$A$1:$CZ$233))</f>
        <v>0</v>
      </c>
      <c r="CX44" s="173" cm="1">
        <f t="array" ref="CX44">_xlfn.XLOOKUP(CX$1,'PY1 Data(H)'!$A$1:$CZ$1,_xlfn.XLOOKUP($A44,'PY1 Data(H)'!$A$1:$A$233,'PY1 Data(H)'!$A$1:$CZ$233))</f>
        <v>0</v>
      </c>
      <c r="CY44" s="173" cm="1">
        <f t="array" ref="CY44">_xlfn.XLOOKUP(CY$1,'PY1 Data(H)'!$A$1:$CZ$1,_xlfn.XLOOKUP($A44,'PY1 Data(H)'!$A$1:$A$233,'PY1 Data(H)'!$A$1:$CZ$233))</f>
        <v>672216</v>
      </c>
    </row>
    <row r="45" spans="1:103" x14ac:dyDescent="0.3">
      <c r="A45">
        <v>4</v>
      </c>
      <c r="D45" s="173" cm="1">
        <f t="array" ref="D45">_xlfn.XLOOKUP(D$1,'PY1 Data(H)'!$A$1:$CZ$1,_xlfn.XLOOKUP($A45,'PY1 Data(H)'!$A$1:$A$233,'PY1 Data(H)'!$A$1:$CZ$233))</f>
        <v>2518755</v>
      </c>
      <c r="E45" s="173" cm="1">
        <f t="array" ref="E45">_xlfn.XLOOKUP(E$1,'PY1 Data(H)'!$A$1:$CZ$1,_xlfn.XLOOKUP($A45,'PY1 Data(H)'!$A$1:$A$233,'PY1 Data(H)'!$A$1:$CZ$233))</f>
        <v>2024741</v>
      </c>
      <c r="F45" s="173" cm="1">
        <f t="array" ref="F45">_xlfn.XLOOKUP(F$1,'PY1 Data(H)'!$A$1:$CZ$1,_xlfn.XLOOKUP($A45,'PY1 Data(H)'!$A$1:$A$233,'PY1 Data(H)'!$A$1:$CZ$233))</f>
        <v>450120</v>
      </c>
      <c r="G45" s="173" cm="1">
        <f t="array" ref="G45">_xlfn.XLOOKUP(G$1,'PY1 Data(H)'!$A$1:$CZ$1,_xlfn.XLOOKUP($A45,'PY1 Data(H)'!$A$1:$A$233,'PY1 Data(H)'!$A$1:$CZ$233))</f>
        <v>0</v>
      </c>
      <c r="H45" s="173" cm="1">
        <f t="array" ref="H45">_xlfn.XLOOKUP(H$1,'PY1 Data(H)'!$A$1:$CZ$1,_xlfn.XLOOKUP($A45,'PY1 Data(H)'!$A$1:$A$233,'PY1 Data(H)'!$A$1:$CZ$233))</f>
        <v>827684</v>
      </c>
      <c r="I45" s="173" cm="1">
        <f t="array" ref="I45">_xlfn.XLOOKUP(I$1,'PY1 Data(H)'!$A$1:$CZ$1,_xlfn.XLOOKUP($A45,'PY1 Data(H)'!$A$1:$A$233,'PY1 Data(H)'!$A$1:$CZ$233))</f>
        <v>678313</v>
      </c>
      <c r="J45" s="173" cm="1">
        <f t="array" ref="J45">_xlfn.XLOOKUP(J$1,'PY1 Data(H)'!$A$1:$CZ$1,_xlfn.XLOOKUP($A45,'PY1 Data(H)'!$A$1:$A$233,'PY1 Data(H)'!$A$1:$CZ$233))</f>
        <v>4846565</v>
      </c>
      <c r="K45" s="173" cm="1">
        <f t="array" ref="K45">_xlfn.XLOOKUP(K$1,'PY1 Data(H)'!$A$1:$CZ$1,_xlfn.XLOOKUP($A45,'PY1 Data(H)'!$A$1:$A$233,'PY1 Data(H)'!$A$1:$CZ$233))</f>
        <v>1151408</v>
      </c>
      <c r="L45" s="173" cm="1">
        <f t="array" ref="L45">_xlfn.XLOOKUP(L$1,'PY1 Data(H)'!$A$1:$CZ$1,_xlfn.XLOOKUP($A45,'PY1 Data(H)'!$A$1:$A$233,'PY1 Data(H)'!$A$1:$CZ$233))</f>
        <v>4153454</v>
      </c>
      <c r="M45" s="173" cm="1">
        <f t="array" ref="M45">_xlfn.XLOOKUP(M$1,'PY1 Data(H)'!$A$1:$CZ$1,_xlfn.XLOOKUP($A45,'PY1 Data(H)'!$A$1:$A$233,'PY1 Data(H)'!$A$1:$CZ$233))</f>
        <v>10425245</v>
      </c>
      <c r="N45" s="173" cm="1">
        <f t="array" ref="N45">_xlfn.XLOOKUP(N$1,'PY1 Data(H)'!$A$1:$CZ$1,_xlfn.XLOOKUP($A45,'PY1 Data(H)'!$A$1:$A$233,'PY1 Data(H)'!$A$1:$CZ$233))</f>
        <v>19380340</v>
      </c>
      <c r="O45" s="173" cm="1">
        <f t="array" ref="O45">_xlfn.XLOOKUP(O$1,'PY1 Data(H)'!$A$1:$CZ$1,_xlfn.XLOOKUP($A45,'PY1 Data(H)'!$A$1:$A$233,'PY1 Data(H)'!$A$1:$CZ$233))</f>
        <v>4620766</v>
      </c>
      <c r="P45" s="173" cm="1">
        <f t="array" ref="P45">_xlfn.XLOOKUP(P$1,'PY1 Data(H)'!$A$1:$CZ$1,_xlfn.XLOOKUP($A45,'PY1 Data(H)'!$A$1:$A$233,'PY1 Data(H)'!$A$1:$CZ$233))</f>
        <v>9085435</v>
      </c>
      <c r="Q45" s="173" cm="1">
        <f t="array" ref="Q45">_xlfn.XLOOKUP(Q$1,'PY1 Data(H)'!$A$1:$CZ$1,_xlfn.XLOOKUP($A45,'PY1 Data(H)'!$A$1:$A$233,'PY1 Data(H)'!$A$1:$CZ$233))</f>
        <v>1281211</v>
      </c>
      <c r="R45" s="173" cm="1">
        <f t="array" ref="R45">_xlfn.XLOOKUP(R$1,'PY1 Data(H)'!$A$1:$CZ$1,_xlfn.XLOOKUP($A45,'PY1 Data(H)'!$A$1:$A$233,'PY1 Data(H)'!$A$1:$CZ$233))</f>
        <v>176630</v>
      </c>
      <c r="S45" s="173" cm="1">
        <f t="array" ref="S45">_xlfn.XLOOKUP(S$1,'PY1 Data(H)'!$A$1:$CZ$1,_xlfn.XLOOKUP($A45,'PY1 Data(H)'!$A$1:$A$233,'PY1 Data(H)'!$A$1:$CZ$233))</f>
        <v>4541964</v>
      </c>
      <c r="T45" s="173" cm="1">
        <f t="array" ref="T45">_xlfn.XLOOKUP(T$1,'PY1 Data(H)'!$A$1:$CZ$1,_xlfn.XLOOKUP($A45,'PY1 Data(H)'!$A$1:$A$233,'PY1 Data(H)'!$A$1:$CZ$233))</f>
        <v>0</v>
      </c>
      <c r="U45" s="173" cm="1">
        <f t="array" ref="U45">_xlfn.XLOOKUP(U$1,'PY1 Data(H)'!$A$1:$CZ$1,_xlfn.XLOOKUP($A45,'PY1 Data(H)'!$A$1:$A$233,'PY1 Data(H)'!$A$1:$CZ$233))</f>
        <v>6219109</v>
      </c>
      <c r="V45" s="173" cm="1">
        <f t="array" ref="V45">_xlfn.XLOOKUP(V$1,'PY1 Data(H)'!$A$1:$CZ$1,_xlfn.XLOOKUP($A45,'PY1 Data(H)'!$A$1:$A$233,'PY1 Data(H)'!$A$1:$CZ$233))</f>
        <v>4112087</v>
      </c>
      <c r="W45" s="173" cm="1">
        <f t="array" ref="W45">_xlfn.XLOOKUP(W$1,'PY1 Data(H)'!$A$1:$CZ$1,_xlfn.XLOOKUP($A45,'PY1 Data(H)'!$A$1:$A$233,'PY1 Data(H)'!$A$1:$CZ$233))</f>
        <v>0</v>
      </c>
      <c r="X45" s="173" cm="1">
        <f t="array" ref="X45">_xlfn.XLOOKUP(X$1,'PY1 Data(H)'!$A$1:$CZ$1,_xlfn.XLOOKUP($A45,'PY1 Data(H)'!$A$1:$A$233,'PY1 Data(H)'!$A$1:$CZ$233))</f>
        <v>500171</v>
      </c>
      <c r="Y45" s="173" cm="1">
        <f t="array" ref="Y45">_xlfn.XLOOKUP(Y$1,'PY1 Data(H)'!$A$1:$CZ$1,_xlfn.XLOOKUP($A45,'PY1 Data(H)'!$A$1:$A$233,'PY1 Data(H)'!$A$1:$CZ$233))</f>
        <v>666307</v>
      </c>
      <c r="Z45" s="173" cm="1">
        <f t="array" ref="Z45">_xlfn.XLOOKUP(Z$1,'PY1 Data(H)'!$A$1:$CZ$1,_xlfn.XLOOKUP($A45,'PY1 Data(H)'!$A$1:$A$233,'PY1 Data(H)'!$A$1:$CZ$233))</f>
        <v>6374960</v>
      </c>
      <c r="AA45" s="173" cm="1">
        <f t="array" ref="AA45">_xlfn.XLOOKUP(AA$1,'PY1 Data(H)'!$A$1:$CZ$1,_xlfn.XLOOKUP($A45,'PY1 Data(H)'!$A$1:$A$233,'PY1 Data(H)'!$A$1:$CZ$233))</f>
        <v>0</v>
      </c>
      <c r="AB45" s="173" cm="1">
        <f t="array" ref="AB45">_xlfn.XLOOKUP(AB$1,'PY1 Data(H)'!$A$1:$CZ$1,_xlfn.XLOOKUP($A45,'PY1 Data(H)'!$A$1:$A$233,'PY1 Data(H)'!$A$1:$CZ$233))</f>
        <v>5672773</v>
      </c>
      <c r="AC45" s="173" cm="1">
        <f t="array" ref="AC45">_xlfn.XLOOKUP(AC$1,'PY1 Data(H)'!$A$1:$CZ$1,_xlfn.XLOOKUP($A45,'PY1 Data(H)'!$A$1:$A$233,'PY1 Data(H)'!$A$1:$CZ$233))</f>
        <v>14366838</v>
      </c>
      <c r="AD45" s="173" cm="1">
        <f t="array" ref="AD45">_xlfn.XLOOKUP(AD$1,'PY1 Data(H)'!$A$1:$CZ$1,_xlfn.XLOOKUP($A45,'PY1 Data(H)'!$A$1:$A$233,'PY1 Data(H)'!$A$1:$CZ$233))</f>
        <v>3228229</v>
      </c>
      <c r="AE45" s="173" cm="1">
        <f t="array" ref="AE45">_xlfn.XLOOKUP(AE$1,'PY1 Data(H)'!$A$1:$CZ$1,_xlfn.XLOOKUP($A45,'PY1 Data(H)'!$A$1:$A$233,'PY1 Data(H)'!$A$1:$CZ$233))</f>
        <v>3592402</v>
      </c>
      <c r="AF45" s="173" cm="1">
        <f t="array" ref="AF45">_xlfn.XLOOKUP(AF$1,'PY1 Data(H)'!$A$1:$CZ$1,_xlfn.XLOOKUP($A45,'PY1 Data(H)'!$A$1:$A$233,'PY1 Data(H)'!$A$1:$CZ$233))</f>
        <v>4267145</v>
      </c>
      <c r="AG45" s="173" cm="1">
        <f t="array" ref="AG45">_xlfn.XLOOKUP(AG$1,'PY1 Data(H)'!$A$1:$CZ$1,_xlfn.XLOOKUP($A45,'PY1 Data(H)'!$A$1:$A$233,'PY1 Data(H)'!$A$1:$CZ$233))</f>
        <v>2749809</v>
      </c>
      <c r="AH45" s="173" cm="1">
        <f t="array" ref="AH45">_xlfn.XLOOKUP(AH$1,'PY1 Data(H)'!$A$1:$CZ$1,_xlfn.XLOOKUP($A45,'PY1 Data(H)'!$A$1:$A$233,'PY1 Data(H)'!$A$1:$CZ$233))</f>
        <v>2552173</v>
      </c>
      <c r="AI45" s="173" cm="1">
        <f t="array" ref="AI45">_xlfn.XLOOKUP(AI$1,'PY1 Data(H)'!$A$1:$CZ$1,_xlfn.XLOOKUP($A45,'PY1 Data(H)'!$A$1:$A$233,'PY1 Data(H)'!$A$1:$CZ$233))</f>
        <v>19921777</v>
      </c>
      <c r="AJ45" s="173" cm="1">
        <f t="array" ref="AJ45">_xlfn.XLOOKUP(AJ$1,'PY1 Data(H)'!$A$1:$CZ$1,_xlfn.XLOOKUP($A45,'PY1 Data(H)'!$A$1:$A$233,'PY1 Data(H)'!$A$1:$CZ$233))</f>
        <v>2663182</v>
      </c>
      <c r="AK45" s="173" cm="1">
        <f t="array" ref="AK45">_xlfn.XLOOKUP(AK$1,'PY1 Data(H)'!$A$1:$CZ$1,_xlfn.XLOOKUP($A45,'PY1 Data(H)'!$A$1:$A$233,'PY1 Data(H)'!$A$1:$CZ$233))</f>
        <v>17257260</v>
      </c>
      <c r="AL45" s="173" cm="1">
        <f t="array" ref="AL45">_xlfn.XLOOKUP(AL$1,'PY1 Data(H)'!$A$1:$CZ$1,_xlfn.XLOOKUP($A45,'PY1 Data(H)'!$A$1:$A$233,'PY1 Data(H)'!$A$1:$CZ$233))</f>
        <v>3986683</v>
      </c>
      <c r="AM45" s="173" cm="1">
        <f t="array" ref="AM45">_xlfn.XLOOKUP(AM$1,'PY1 Data(H)'!$A$1:$CZ$1,_xlfn.XLOOKUP($A45,'PY1 Data(H)'!$A$1:$A$233,'PY1 Data(H)'!$A$1:$CZ$233))</f>
        <v>62875418</v>
      </c>
      <c r="AN45" s="173" cm="1">
        <f t="array" ref="AN45">_xlfn.XLOOKUP(AN$1,'PY1 Data(H)'!$A$1:$CZ$1,_xlfn.XLOOKUP($A45,'PY1 Data(H)'!$A$1:$A$233,'PY1 Data(H)'!$A$1:$CZ$233))</f>
        <v>352809</v>
      </c>
      <c r="AO45" s="173" cm="1">
        <f t="array" ref="AO45">_xlfn.XLOOKUP(AO$1,'PY1 Data(H)'!$A$1:$CZ$1,_xlfn.XLOOKUP($A45,'PY1 Data(H)'!$A$1:$A$233,'PY1 Data(H)'!$A$1:$CZ$233))</f>
        <v>1230228</v>
      </c>
      <c r="AP45" s="173" cm="1">
        <f t="array" ref="AP45">_xlfn.XLOOKUP(AP$1,'PY1 Data(H)'!$A$1:$CZ$1,_xlfn.XLOOKUP($A45,'PY1 Data(H)'!$A$1:$A$233,'PY1 Data(H)'!$A$1:$CZ$233))</f>
        <v>2171544</v>
      </c>
      <c r="AQ45" s="173" cm="1">
        <f t="array" ref="AQ45">_xlfn.XLOOKUP(AQ$1,'PY1 Data(H)'!$A$1:$CZ$1,_xlfn.XLOOKUP($A45,'PY1 Data(H)'!$A$1:$A$233,'PY1 Data(H)'!$A$1:$CZ$233))</f>
        <v>564623</v>
      </c>
      <c r="AR45" s="173" cm="1">
        <f t="array" ref="AR45">_xlfn.XLOOKUP(AR$1,'PY1 Data(H)'!$A$1:$CZ$1,_xlfn.XLOOKUP($A45,'PY1 Data(H)'!$A$1:$A$233,'PY1 Data(H)'!$A$1:$CZ$233))</f>
        <v>19323271</v>
      </c>
      <c r="AS45" s="173" cm="1">
        <f t="array" ref="AS45">_xlfn.XLOOKUP(AS$1,'PY1 Data(H)'!$A$1:$CZ$1,_xlfn.XLOOKUP($A45,'PY1 Data(H)'!$A$1:$A$233,'PY1 Data(H)'!$A$1:$CZ$233))</f>
        <v>1246646</v>
      </c>
      <c r="AT45" s="173" cm="1">
        <f t="array" ref="AT45">_xlfn.XLOOKUP(AT$1,'PY1 Data(H)'!$A$1:$CZ$1,_xlfn.XLOOKUP($A45,'PY1 Data(H)'!$A$1:$A$233,'PY1 Data(H)'!$A$1:$CZ$233))</f>
        <v>11467891</v>
      </c>
      <c r="AU45" s="173" cm="1">
        <f t="array" ref="AU45">_xlfn.XLOOKUP(AU$1,'PY1 Data(H)'!$A$1:$CZ$1,_xlfn.XLOOKUP($A45,'PY1 Data(H)'!$A$1:$A$233,'PY1 Data(H)'!$A$1:$CZ$233))</f>
        <v>4466301</v>
      </c>
      <c r="AV45" s="173" cm="1">
        <f t="array" ref="AV45">_xlfn.XLOOKUP(AV$1,'PY1 Data(H)'!$A$1:$CZ$1,_xlfn.XLOOKUP($A45,'PY1 Data(H)'!$A$1:$A$233,'PY1 Data(H)'!$A$1:$CZ$233))</f>
        <v>9806878</v>
      </c>
      <c r="AW45" s="173" cm="1">
        <f t="array" ref="AW45">_xlfn.XLOOKUP(AW$1,'PY1 Data(H)'!$A$1:$CZ$1,_xlfn.XLOOKUP($A45,'PY1 Data(H)'!$A$1:$A$233,'PY1 Data(H)'!$A$1:$CZ$233))</f>
        <v>0</v>
      </c>
      <c r="AX45" s="173" cm="1">
        <f t="array" ref="AX45">_xlfn.XLOOKUP(AX$1,'PY1 Data(H)'!$A$1:$CZ$1,_xlfn.XLOOKUP($A45,'PY1 Data(H)'!$A$1:$A$233,'PY1 Data(H)'!$A$1:$CZ$233))</f>
        <v>1848906</v>
      </c>
      <c r="AY45" s="173" cm="1">
        <f t="array" ref="AY45">_xlfn.XLOOKUP(AY$1,'PY1 Data(H)'!$A$1:$CZ$1,_xlfn.XLOOKUP($A45,'PY1 Data(H)'!$A$1:$A$233,'PY1 Data(H)'!$A$1:$CZ$233))</f>
        <v>672018</v>
      </c>
      <c r="AZ45" s="173" cm="1">
        <f t="array" ref="AZ45">_xlfn.XLOOKUP(AZ$1,'PY1 Data(H)'!$A$1:$CZ$1,_xlfn.XLOOKUP($A45,'PY1 Data(H)'!$A$1:$A$233,'PY1 Data(H)'!$A$1:$CZ$233))</f>
        <v>6507356</v>
      </c>
      <c r="BA45" s="173" cm="1">
        <f t="array" ref="BA45">_xlfn.XLOOKUP(BA$1,'PY1 Data(H)'!$A$1:$CZ$1,_xlfn.XLOOKUP($A45,'PY1 Data(H)'!$A$1:$A$233,'PY1 Data(H)'!$A$1:$CZ$233))</f>
        <v>4562946</v>
      </c>
      <c r="BB45" s="173" cm="1">
        <f t="array" ref="BB45">_xlfn.XLOOKUP(BB$1,'PY1 Data(H)'!$A$1:$CZ$1,_xlfn.XLOOKUP($A45,'PY1 Data(H)'!$A$1:$A$233,'PY1 Data(H)'!$A$1:$CZ$233))</f>
        <v>4312894</v>
      </c>
      <c r="BC45" s="173" cm="1">
        <f t="array" ref="BC45">_xlfn.XLOOKUP(BC$1,'PY1 Data(H)'!$A$1:$CZ$1,_xlfn.XLOOKUP($A45,'PY1 Data(H)'!$A$1:$A$233,'PY1 Data(H)'!$A$1:$CZ$233))</f>
        <v>1376098</v>
      </c>
      <c r="BD45" s="173" cm="1">
        <f t="array" ref="BD45">_xlfn.XLOOKUP(BD$1,'PY1 Data(H)'!$A$1:$CZ$1,_xlfn.XLOOKUP($A45,'PY1 Data(H)'!$A$1:$A$233,'PY1 Data(H)'!$A$1:$CZ$233))</f>
        <v>1358391</v>
      </c>
      <c r="BE45" s="173" cm="1">
        <f t="array" ref="BE45">_xlfn.XLOOKUP(BE$1,'PY1 Data(H)'!$A$1:$CZ$1,_xlfn.XLOOKUP($A45,'PY1 Data(H)'!$A$1:$A$233,'PY1 Data(H)'!$A$1:$CZ$233))</f>
        <v>3001273</v>
      </c>
      <c r="BF45" s="173" cm="1">
        <f t="array" ref="BF45">_xlfn.XLOOKUP(BF$1,'PY1 Data(H)'!$A$1:$CZ$1,_xlfn.XLOOKUP($A45,'PY1 Data(H)'!$A$1:$A$233,'PY1 Data(H)'!$A$1:$CZ$233))</f>
        <v>5851968</v>
      </c>
      <c r="BG45" s="173" cm="1">
        <f t="array" ref="BG45">_xlfn.XLOOKUP(BG$1,'PY1 Data(H)'!$A$1:$CZ$1,_xlfn.XLOOKUP($A45,'PY1 Data(H)'!$A$1:$A$233,'PY1 Data(H)'!$A$1:$CZ$233))</f>
        <v>2847968</v>
      </c>
      <c r="BH45" s="173" cm="1">
        <f t="array" ref="BH45">_xlfn.XLOOKUP(BH$1,'PY1 Data(H)'!$A$1:$CZ$1,_xlfn.XLOOKUP($A45,'PY1 Data(H)'!$A$1:$A$233,'PY1 Data(H)'!$A$1:$CZ$233))</f>
        <v>1704199</v>
      </c>
      <c r="BI45" s="173" cm="1">
        <f t="array" ref="BI45">_xlfn.XLOOKUP(BI$1,'PY1 Data(H)'!$A$1:$CZ$1,_xlfn.XLOOKUP($A45,'PY1 Data(H)'!$A$1:$A$233,'PY1 Data(H)'!$A$1:$CZ$233))</f>
        <v>855755</v>
      </c>
      <c r="BJ45" s="173" cm="1">
        <f t="array" ref="BJ45">_xlfn.XLOOKUP(BJ$1,'PY1 Data(H)'!$A$1:$CZ$1,_xlfn.XLOOKUP($A45,'PY1 Data(H)'!$A$1:$A$233,'PY1 Data(H)'!$A$1:$CZ$233))</f>
        <v>782924</v>
      </c>
      <c r="BK45" s="173" cm="1">
        <f t="array" ref="BK45">_xlfn.XLOOKUP(BK$1,'PY1 Data(H)'!$A$1:$CZ$1,_xlfn.XLOOKUP($A45,'PY1 Data(H)'!$A$1:$A$233,'PY1 Data(H)'!$A$1:$CZ$233))</f>
        <v>98545629</v>
      </c>
      <c r="BL45" s="173" cm="1">
        <f t="array" ref="BL45">_xlfn.XLOOKUP(BL$1,'PY1 Data(H)'!$A$1:$CZ$1,_xlfn.XLOOKUP($A45,'PY1 Data(H)'!$A$1:$A$233,'PY1 Data(H)'!$A$1:$CZ$233))</f>
        <v>1825931</v>
      </c>
      <c r="BM45" s="173" cm="1">
        <f t="array" ref="BM45">_xlfn.XLOOKUP(BM$1,'PY1 Data(H)'!$A$1:$CZ$1,_xlfn.XLOOKUP($A45,'PY1 Data(H)'!$A$1:$A$233,'PY1 Data(H)'!$A$1:$CZ$233))</f>
        <v>1155527</v>
      </c>
      <c r="BN45" s="173" cm="1">
        <f t="array" ref="BN45">_xlfn.XLOOKUP(BN$1,'PY1 Data(H)'!$A$1:$CZ$1,_xlfn.XLOOKUP($A45,'PY1 Data(H)'!$A$1:$A$233,'PY1 Data(H)'!$A$1:$CZ$233))</f>
        <v>2619036</v>
      </c>
      <c r="BO45" s="173" cm="1">
        <f t="array" ref="BO45">_xlfn.XLOOKUP(BO$1,'PY1 Data(H)'!$A$1:$CZ$1,_xlfn.XLOOKUP($A45,'PY1 Data(H)'!$A$1:$A$233,'PY1 Data(H)'!$A$1:$CZ$233))</f>
        <v>3720794</v>
      </c>
      <c r="BP45" s="173" cm="1">
        <f t="array" ref="BP45">_xlfn.XLOOKUP(BP$1,'PY1 Data(H)'!$A$1:$CZ$1,_xlfn.XLOOKUP($A45,'PY1 Data(H)'!$A$1:$A$233,'PY1 Data(H)'!$A$1:$CZ$233))</f>
        <v>18503511</v>
      </c>
      <c r="BQ45" s="173" cm="1">
        <f t="array" ref="BQ45">_xlfn.XLOOKUP(BQ$1,'PY1 Data(H)'!$A$1:$CZ$1,_xlfn.XLOOKUP($A45,'PY1 Data(H)'!$A$1:$A$233,'PY1 Data(H)'!$A$1:$CZ$233))</f>
        <v>0</v>
      </c>
      <c r="BR45" s="173" cm="1">
        <f t="array" ref="BR45">_xlfn.XLOOKUP(BR$1,'PY1 Data(H)'!$A$1:$CZ$1,_xlfn.XLOOKUP($A45,'PY1 Data(H)'!$A$1:$A$233,'PY1 Data(H)'!$A$1:$CZ$233))</f>
        <v>11625333</v>
      </c>
      <c r="BS45" s="173" cm="1">
        <f t="array" ref="BS45">_xlfn.XLOOKUP(BS$1,'PY1 Data(H)'!$A$1:$CZ$1,_xlfn.XLOOKUP($A45,'PY1 Data(H)'!$A$1:$A$233,'PY1 Data(H)'!$A$1:$CZ$233))</f>
        <v>9151210</v>
      </c>
      <c r="BT45" s="173" cm="1">
        <f t="array" ref="BT45">_xlfn.XLOOKUP(BT$1,'PY1 Data(H)'!$A$1:$CZ$1,_xlfn.XLOOKUP($A45,'PY1 Data(H)'!$A$1:$A$233,'PY1 Data(H)'!$A$1:$CZ$233))</f>
        <v>1105606</v>
      </c>
      <c r="BU45" s="173" cm="1">
        <f t="array" ref="BU45">_xlfn.XLOOKUP(BU$1,'PY1 Data(H)'!$A$1:$CZ$1,_xlfn.XLOOKUP($A45,'PY1 Data(H)'!$A$1:$A$233,'PY1 Data(H)'!$A$1:$CZ$233))</f>
        <v>2694949</v>
      </c>
      <c r="BV45" s="173" cm="1">
        <f t="array" ref="BV45">_xlfn.XLOOKUP(BV$1,'PY1 Data(H)'!$A$1:$CZ$1,_xlfn.XLOOKUP($A45,'PY1 Data(H)'!$A$1:$A$233,'PY1 Data(H)'!$A$1:$CZ$233))</f>
        <v>3257618</v>
      </c>
      <c r="BW45" s="173" cm="1">
        <f t="array" ref="BW45">_xlfn.XLOOKUP(BW$1,'PY1 Data(H)'!$A$1:$CZ$1,_xlfn.XLOOKUP($A45,'PY1 Data(H)'!$A$1:$A$233,'PY1 Data(H)'!$A$1:$CZ$233))</f>
        <v>102752</v>
      </c>
      <c r="BX45" s="173" cm="1">
        <f t="array" ref="BX45">_xlfn.XLOOKUP(BX$1,'PY1 Data(H)'!$A$1:$CZ$1,_xlfn.XLOOKUP($A45,'PY1 Data(H)'!$A$1:$A$233,'PY1 Data(H)'!$A$1:$CZ$233))</f>
        <v>1000076</v>
      </c>
      <c r="BY45" s="173" cm="1">
        <f t="array" ref="BY45">_xlfn.XLOOKUP(BY$1,'PY1 Data(H)'!$A$1:$CZ$1,_xlfn.XLOOKUP($A45,'PY1 Data(H)'!$A$1:$A$233,'PY1 Data(H)'!$A$1:$CZ$233))</f>
        <v>6294577</v>
      </c>
      <c r="BZ45" s="173" cm="1">
        <f t="array" ref="BZ45">_xlfn.XLOOKUP(BZ$1,'PY1 Data(H)'!$A$1:$CZ$1,_xlfn.XLOOKUP($A45,'PY1 Data(H)'!$A$1:$A$233,'PY1 Data(H)'!$A$1:$CZ$233))</f>
        <v>1018382</v>
      </c>
      <c r="CA45" s="173" cm="1">
        <f t="array" ref="CA45">_xlfn.XLOOKUP(CA$1,'PY1 Data(H)'!$A$1:$CZ$1,_xlfn.XLOOKUP($A45,'PY1 Data(H)'!$A$1:$A$233,'PY1 Data(H)'!$A$1:$CZ$233))</f>
        <v>3315093</v>
      </c>
      <c r="CB45" s="173" cm="1">
        <f t="array" ref="CB45">_xlfn.XLOOKUP(CB$1,'PY1 Data(H)'!$A$1:$CZ$1,_xlfn.XLOOKUP($A45,'PY1 Data(H)'!$A$1:$A$233,'PY1 Data(H)'!$A$1:$CZ$233))</f>
        <v>7251506</v>
      </c>
      <c r="CC45" s="173" cm="1">
        <f t="array" ref="CC45">_xlfn.XLOOKUP(CC$1,'PY1 Data(H)'!$A$1:$CZ$1,_xlfn.XLOOKUP($A45,'PY1 Data(H)'!$A$1:$A$233,'PY1 Data(H)'!$A$1:$CZ$233))</f>
        <v>510761</v>
      </c>
      <c r="CD45" s="173" cm="1">
        <f t="array" ref="CD45">_xlfn.XLOOKUP(CD$1,'PY1 Data(H)'!$A$1:$CZ$1,_xlfn.XLOOKUP($A45,'PY1 Data(H)'!$A$1:$A$233,'PY1 Data(H)'!$A$1:$CZ$233))</f>
        <v>3001326</v>
      </c>
      <c r="CE45" s="173" cm="1">
        <f t="array" ref="CE45">_xlfn.XLOOKUP(CE$1,'PY1 Data(H)'!$A$1:$CZ$1,_xlfn.XLOOKUP($A45,'PY1 Data(H)'!$A$1:$A$233,'PY1 Data(H)'!$A$1:$CZ$233))</f>
        <v>11389477</v>
      </c>
      <c r="CF45" s="173" cm="1">
        <f t="array" ref="CF45">_xlfn.XLOOKUP(CF$1,'PY1 Data(H)'!$A$1:$CZ$1,_xlfn.XLOOKUP($A45,'PY1 Data(H)'!$A$1:$A$233,'PY1 Data(H)'!$A$1:$CZ$233))</f>
        <v>7072967</v>
      </c>
      <c r="CG45" s="173" cm="1">
        <f t="array" ref="CG45">_xlfn.XLOOKUP(CG$1,'PY1 Data(H)'!$A$1:$CZ$1,_xlfn.XLOOKUP($A45,'PY1 Data(H)'!$A$1:$A$233,'PY1 Data(H)'!$A$1:$CZ$233))</f>
        <v>5823614</v>
      </c>
      <c r="CH45" s="173" cm="1">
        <f t="array" ref="CH45">_xlfn.XLOOKUP(CH$1,'PY1 Data(H)'!$A$1:$CZ$1,_xlfn.XLOOKUP($A45,'PY1 Data(H)'!$A$1:$A$233,'PY1 Data(H)'!$A$1:$CZ$233))</f>
        <v>2584628</v>
      </c>
      <c r="CI45" s="173" cm="1">
        <f t="array" ref="CI45">_xlfn.XLOOKUP(CI$1,'PY1 Data(H)'!$A$1:$CZ$1,_xlfn.XLOOKUP($A45,'PY1 Data(H)'!$A$1:$A$233,'PY1 Data(H)'!$A$1:$CZ$233))</f>
        <v>3166163</v>
      </c>
      <c r="CJ45" s="173" cm="1">
        <f t="array" ref="CJ45">_xlfn.XLOOKUP(CJ$1,'PY1 Data(H)'!$A$1:$CZ$1,_xlfn.XLOOKUP($A45,'PY1 Data(H)'!$A$1:$A$233,'PY1 Data(H)'!$A$1:$CZ$233))</f>
        <v>3015183</v>
      </c>
      <c r="CK45" s="173" cm="1">
        <f t="array" ref="CK45">_xlfn.XLOOKUP(CK$1,'PY1 Data(H)'!$A$1:$CZ$1,_xlfn.XLOOKUP($A45,'PY1 Data(H)'!$A$1:$A$233,'PY1 Data(H)'!$A$1:$CZ$233))</f>
        <v>3464774</v>
      </c>
      <c r="CL45" s="173" cm="1">
        <f t="array" ref="CL45">_xlfn.XLOOKUP(CL$1,'PY1 Data(H)'!$A$1:$CZ$1,_xlfn.XLOOKUP($A45,'PY1 Data(H)'!$A$1:$A$233,'PY1 Data(H)'!$A$1:$CZ$233))</f>
        <v>1444398</v>
      </c>
      <c r="CM45" s="173" cm="1">
        <f t="array" ref="CM45">_xlfn.XLOOKUP(CM$1,'PY1 Data(H)'!$A$1:$CZ$1,_xlfn.XLOOKUP($A45,'PY1 Data(H)'!$A$1:$A$233,'PY1 Data(H)'!$A$1:$CZ$233))</f>
        <v>2634095</v>
      </c>
      <c r="CN45" s="173" cm="1">
        <f t="array" ref="CN45">_xlfn.XLOOKUP(CN$1,'PY1 Data(H)'!$A$1:$CZ$1,_xlfn.XLOOKUP($A45,'PY1 Data(H)'!$A$1:$A$233,'PY1 Data(H)'!$A$1:$CZ$233))</f>
        <v>261455</v>
      </c>
      <c r="CO45" s="173" cm="1">
        <f t="array" ref="CO45">_xlfn.XLOOKUP(CO$1,'PY1 Data(H)'!$A$1:$CZ$1,_xlfn.XLOOKUP($A45,'PY1 Data(H)'!$A$1:$A$233,'PY1 Data(H)'!$A$1:$CZ$233))</f>
        <v>8851525</v>
      </c>
      <c r="CP45" s="173" cm="1">
        <f t="array" ref="CP45">_xlfn.XLOOKUP(CP$1,'PY1 Data(H)'!$A$1:$CZ$1,_xlfn.XLOOKUP($A45,'PY1 Data(H)'!$A$1:$A$233,'PY1 Data(H)'!$A$1:$CZ$233))</f>
        <v>1276369</v>
      </c>
      <c r="CQ45" s="173" cm="1">
        <f t="array" ref="CQ45">_xlfn.XLOOKUP(CQ$1,'PY1 Data(H)'!$A$1:$CZ$1,_xlfn.XLOOKUP($A45,'PY1 Data(H)'!$A$1:$A$233,'PY1 Data(H)'!$A$1:$CZ$233))</f>
        <v>55574514</v>
      </c>
      <c r="CR45" s="173" cm="1">
        <f t="array" ref="CR45">_xlfn.XLOOKUP(CR$1,'PY1 Data(H)'!$A$1:$CZ$1,_xlfn.XLOOKUP($A45,'PY1 Data(H)'!$A$1:$A$233,'PY1 Data(H)'!$A$1:$CZ$233))</f>
        <v>987766</v>
      </c>
      <c r="CS45" s="173" cm="1">
        <f t="array" ref="CS45">_xlfn.XLOOKUP(CS$1,'PY1 Data(H)'!$A$1:$CZ$1,_xlfn.XLOOKUP($A45,'PY1 Data(H)'!$A$1:$A$233,'PY1 Data(H)'!$A$1:$CZ$233))</f>
        <v>460729</v>
      </c>
      <c r="CT45" s="173" cm="1">
        <f t="array" ref="CT45">_xlfn.XLOOKUP(CT$1,'PY1 Data(H)'!$A$1:$CZ$1,_xlfn.XLOOKUP($A45,'PY1 Data(H)'!$A$1:$A$233,'PY1 Data(H)'!$A$1:$CZ$233))</f>
        <v>2416581</v>
      </c>
      <c r="CU45" s="173" cm="1">
        <f t="array" ref="CU45">_xlfn.XLOOKUP(CU$1,'PY1 Data(H)'!$A$1:$CZ$1,_xlfn.XLOOKUP($A45,'PY1 Data(H)'!$A$1:$A$233,'PY1 Data(H)'!$A$1:$CZ$233))</f>
        <v>1450152</v>
      </c>
      <c r="CV45" s="173" cm="1">
        <f t="array" ref="CV45">_xlfn.XLOOKUP(CV$1,'PY1 Data(H)'!$A$1:$CZ$1,_xlfn.XLOOKUP($A45,'PY1 Data(H)'!$A$1:$A$233,'PY1 Data(H)'!$A$1:$CZ$233))</f>
        <v>2379600</v>
      </c>
      <c r="CW45" s="173" cm="1">
        <f t="array" ref="CW45">_xlfn.XLOOKUP(CW$1,'PY1 Data(H)'!$A$1:$CZ$1,_xlfn.XLOOKUP($A45,'PY1 Data(H)'!$A$1:$A$233,'PY1 Data(H)'!$A$1:$CZ$233))</f>
        <v>3634222</v>
      </c>
      <c r="CX45" s="173" cm="1">
        <f t="array" ref="CX45">_xlfn.XLOOKUP(CX$1,'PY1 Data(H)'!$A$1:$CZ$1,_xlfn.XLOOKUP($A45,'PY1 Data(H)'!$A$1:$A$233,'PY1 Data(H)'!$A$1:$CZ$233))</f>
        <v>1145975</v>
      </c>
      <c r="CY45" s="173" cm="1">
        <f t="array" ref="CY45">_xlfn.XLOOKUP(CY$1,'PY1 Data(H)'!$A$1:$CZ$1,_xlfn.XLOOKUP($A45,'PY1 Data(H)'!$A$1:$A$233,'PY1 Data(H)'!$A$1:$CZ$233))</f>
        <v>1653119</v>
      </c>
    </row>
    <row r="46" spans="1:103" x14ac:dyDescent="0.3">
      <c r="A46">
        <v>5</v>
      </c>
      <c r="D46" s="173" cm="1">
        <f t="array" ref="D46">_xlfn.XLOOKUP(D$1,'PY1 Data(H)'!$A$1:$CZ$1,_xlfn.XLOOKUP($A46,'PY1 Data(H)'!$A$1:$A$233,'PY1 Data(H)'!$A$1:$CZ$233))</f>
        <v>0</v>
      </c>
      <c r="E46" s="173" cm="1">
        <f t="array" ref="E46">_xlfn.XLOOKUP(E$1,'PY1 Data(H)'!$A$1:$CZ$1,_xlfn.XLOOKUP($A46,'PY1 Data(H)'!$A$1:$A$233,'PY1 Data(H)'!$A$1:$CZ$233))</f>
        <v>60297</v>
      </c>
      <c r="F46" s="173" cm="1">
        <f t="array" ref="F46">_xlfn.XLOOKUP(F$1,'PY1 Data(H)'!$A$1:$CZ$1,_xlfn.XLOOKUP($A46,'PY1 Data(H)'!$A$1:$A$233,'PY1 Data(H)'!$A$1:$CZ$233))</f>
        <v>71904</v>
      </c>
      <c r="G46" s="173" cm="1">
        <f t="array" ref="G46">_xlfn.XLOOKUP(G$1,'PY1 Data(H)'!$A$1:$CZ$1,_xlfn.XLOOKUP($A46,'PY1 Data(H)'!$A$1:$A$233,'PY1 Data(H)'!$A$1:$CZ$233))</f>
        <v>0</v>
      </c>
      <c r="H46" s="173" cm="1">
        <f t="array" ref="H46">_xlfn.XLOOKUP(H$1,'PY1 Data(H)'!$A$1:$CZ$1,_xlfn.XLOOKUP($A46,'PY1 Data(H)'!$A$1:$A$233,'PY1 Data(H)'!$A$1:$CZ$233))</f>
        <v>151474</v>
      </c>
      <c r="I46" s="173" cm="1">
        <f t="array" ref="I46">_xlfn.XLOOKUP(I$1,'PY1 Data(H)'!$A$1:$CZ$1,_xlfn.XLOOKUP($A46,'PY1 Data(H)'!$A$1:$A$233,'PY1 Data(H)'!$A$1:$CZ$233))</f>
        <v>0</v>
      </c>
      <c r="J46" s="173" cm="1">
        <f t="array" ref="J46">_xlfn.XLOOKUP(J$1,'PY1 Data(H)'!$A$1:$CZ$1,_xlfn.XLOOKUP($A46,'PY1 Data(H)'!$A$1:$A$233,'PY1 Data(H)'!$A$1:$CZ$233))</f>
        <v>35062</v>
      </c>
      <c r="K46" s="173" cm="1">
        <f t="array" ref="K46">_xlfn.XLOOKUP(K$1,'PY1 Data(H)'!$A$1:$CZ$1,_xlfn.XLOOKUP($A46,'PY1 Data(H)'!$A$1:$A$233,'PY1 Data(H)'!$A$1:$CZ$233))</f>
        <v>44183</v>
      </c>
      <c r="L46" s="173" cm="1">
        <f t="array" ref="L46">_xlfn.XLOOKUP(L$1,'PY1 Data(H)'!$A$1:$CZ$1,_xlfn.XLOOKUP($A46,'PY1 Data(H)'!$A$1:$A$233,'PY1 Data(H)'!$A$1:$CZ$233))</f>
        <v>135040</v>
      </c>
      <c r="M46" s="173" cm="1">
        <f t="array" ref="M46">_xlfn.XLOOKUP(M$1,'PY1 Data(H)'!$A$1:$CZ$1,_xlfn.XLOOKUP($A46,'PY1 Data(H)'!$A$1:$A$233,'PY1 Data(H)'!$A$1:$CZ$233))</f>
        <v>377375</v>
      </c>
      <c r="N46" s="173" cm="1">
        <f t="array" ref="N46">_xlfn.XLOOKUP(N$1,'PY1 Data(H)'!$A$1:$CZ$1,_xlfn.XLOOKUP($A46,'PY1 Data(H)'!$A$1:$A$233,'PY1 Data(H)'!$A$1:$CZ$233))</f>
        <v>2091742</v>
      </c>
      <c r="O46" s="173" cm="1">
        <f t="array" ref="O46">_xlfn.XLOOKUP(O$1,'PY1 Data(H)'!$A$1:$CZ$1,_xlfn.XLOOKUP($A46,'PY1 Data(H)'!$A$1:$A$233,'PY1 Data(H)'!$A$1:$CZ$233))</f>
        <v>42741</v>
      </c>
      <c r="P46" s="173" cm="1">
        <f t="array" ref="P46">_xlfn.XLOOKUP(P$1,'PY1 Data(H)'!$A$1:$CZ$1,_xlfn.XLOOKUP($A46,'PY1 Data(H)'!$A$1:$A$233,'PY1 Data(H)'!$A$1:$CZ$233))</f>
        <v>474114</v>
      </c>
      <c r="Q46" s="173" cm="1">
        <f t="array" ref="Q46">_xlfn.XLOOKUP(Q$1,'PY1 Data(H)'!$A$1:$CZ$1,_xlfn.XLOOKUP($A46,'PY1 Data(H)'!$A$1:$A$233,'PY1 Data(H)'!$A$1:$CZ$233))</f>
        <v>24683</v>
      </c>
      <c r="R46" s="173" cm="1">
        <f t="array" ref="R46">_xlfn.XLOOKUP(R$1,'PY1 Data(H)'!$A$1:$CZ$1,_xlfn.XLOOKUP($A46,'PY1 Data(H)'!$A$1:$A$233,'PY1 Data(H)'!$A$1:$CZ$233))</f>
        <v>95087</v>
      </c>
      <c r="S46" s="173" cm="1">
        <f t="array" ref="S46">_xlfn.XLOOKUP(S$1,'PY1 Data(H)'!$A$1:$CZ$1,_xlfn.XLOOKUP($A46,'PY1 Data(H)'!$A$1:$A$233,'PY1 Data(H)'!$A$1:$CZ$233))</f>
        <v>0</v>
      </c>
      <c r="T46" s="173" cm="1">
        <f t="array" ref="T46">_xlfn.XLOOKUP(T$1,'PY1 Data(H)'!$A$1:$CZ$1,_xlfn.XLOOKUP($A46,'PY1 Data(H)'!$A$1:$A$233,'PY1 Data(H)'!$A$1:$CZ$233))</f>
        <v>0</v>
      </c>
      <c r="U46" s="173" cm="1">
        <f t="array" ref="U46">_xlfn.XLOOKUP(U$1,'PY1 Data(H)'!$A$1:$CZ$1,_xlfn.XLOOKUP($A46,'PY1 Data(H)'!$A$1:$A$233,'PY1 Data(H)'!$A$1:$CZ$233))</f>
        <v>156798</v>
      </c>
      <c r="V46" s="173" cm="1">
        <f t="array" ref="V46">_xlfn.XLOOKUP(V$1,'PY1 Data(H)'!$A$1:$CZ$1,_xlfn.XLOOKUP($A46,'PY1 Data(H)'!$A$1:$A$233,'PY1 Data(H)'!$A$1:$CZ$233))</f>
        <v>433643</v>
      </c>
      <c r="W46" s="173" cm="1">
        <f t="array" ref="W46">_xlfn.XLOOKUP(W$1,'PY1 Data(H)'!$A$1:$CZ$1,_xlfn.XLOOKUP($A46,'PY1 Data(H)'!$A$1:$A$233,'PY1 Data(H)'!$A$1:$CZ$233))</f>
        <v>0</v>
      </c>
      <c r="X46" s="173" cm="1">
        <f t="array" ref="X46">_xlfn.XLOOKUP(X$1,'PY1 Data(H)'!$A$1:$CZ$1,_xlfn.XLOOKUP($A46,'PY1 Data(H)'!$A$1:$A$233,'PY1 Data(H)'!$A$1:$CZ$233))</f>
        <v>93256</v>
      </c>
      <c r="Y46" s="173" cm="1">
        <f t="array" ref="Y46">_xlfn.XLOOKUP(Y$1,'PY1 Data(H)'!$A$1:$CZ$1,_xlfn.XLOOKUP($A46,'PY1 Data(H)'!$A$1:$A$233,'PY1 Data(H)'!$A$1:$CZ$233))</f>
        <v>553038</v>
      </c>
      <c r="Z46" s="173" cm="1">
        <f t="array" ref="Z46">_xlfn.XLOOKUP(Z$1,'PY1 Data(H)'!$A$1:$CZ$1,_xlfn.XLOOKUP($A46,'PY1 Data(H)'!$A$1:$A$233,'PY1 Data(H)'!$A$1:$CZ$233))</f>
        <v>208088</v>
      </c>
      <c r="AA46" s="173" cm="1">
        <f t="array" ref="AA46">_xlfn.XLOOKUP(AA$1,'PY1 Data(H)'!$A$1:$CZ$1,_xlfn.XLOOKUP($A46,'PY1 Data(H)'!$A$1:$A$233,'PY1 Data(H)'!$A$1:$CZ$233))</f>
        <v>0</v>
      </c>
      <c r="AB46" s="173" cm="1">
        <f t="array" ref="AB46">_xlfn.XLOOKUP(AB$1,'PY1 Data(H)'!$A$1:$CZ$1,_xlfn.XLOOKUP($A46,'PY1 Data(H)'!$A$1:$A$233,'PY1 Data(H)'!$A$1:$CZ$233))</f>
        <v>160362</v>
      </c>
      <c r="AC46" s="173" cm="1">
        <f t="array" ref="AC46">_xlfn.XLOOKUP(AC$1,'PY1 Data(H)'!$A$1:$CZ$1,_xlfn.XLOOKUP($A46,'PY1 Data(H)'!$A$1:$A$233,'PY1 Data(H)'!$A$1:$CZ$233))</f>
        <v>749121</v>
      </c>
      <c r="AD46" s="173" cm="1">
        <f t="array" ref="AD46">_xlfn.XLOOKUP(AD$1,'PY1 Data(H)'!$A$1:$CZ$1,_xlfn.XLOOKUP($A46,'PY1 Data(H)'!$A$1:$A$233,'PY1 Data(H)'!$A$1:$CZ$233))</f>
        <v>75108</v>
      </c>
      <c r="AE46" s="173" cm="1">
        <f t="array" ref="AE46">_xlfn.XLOOKUP(AE$1,'PY1 Data(H)'!$A$1:$CZ$1,_xlfn.XLOOKUP($A46,'PY1 Data(H)'!$A$1:$A$233,'PY1 Data(H)'!$A$1:$CZ$233))</f>
        <v>249838</v>
      </c>
      <c r="AF46" s="173" cm="1">
        <f t="array" ref="AF46">_xlfn.XLOOKUP(AF$1,'PY1 Data(H)'!$A$1:$CZ$1,_xlfn.XLOOKUP($A46,'PY1 Data(H)'!$A$1:$A$233,'PY1 Data(H)'!$A$1:$CZ$233))</f>
        <v>0</v>
      </c>
      <c r="AG46" s="173" cm="1">
        <f t="array" ref="AG46">_xlfn.XLOOKUP(AG$1,'PY1 Data(H)'!$A$1:$CZ$1,_xlfn.XLOOKUP($A46,'PY1 Data(H)'!$A$1:$A$233,'PY1 Data(H)'!$A$1:$CZ$233))</f>
        <v>75463</v>
      </c>
      <c r="AH46" s="173" cm="1">
        <f t="array" ref="AH46">_xlfn.XLOOKUP(AH$1,'PY1 Data(H)'!$A$1:$CZ$1,_xlfn.XLOOKUP($A46,'PY1 Data(H)'!$A$1:$A$233,'PY1 Data(H)'!$A$1:$CZ$233))</f>
        <v>187708</v>
      </c>
      <c r="AI46" s="173" cm="1">
        <f t="array" ref="AI46">_xlfn.XLOOKUP(AI$1,'PY1 Data(H)'!$A$1:$CZ$1,_xlfn.XLOOKUP($A46,'PY1 Data(H)'!$A$1:$A$233,'PY1 Data(H)'!$A$1:$CZ$233))</f>
        <v>957189</v>
      </c>
      <c r="AJ46" s="173" cm="1">
        <f t="array" ref="AJ46">_xlfn.XLOOKUP(AJ$1,'PY1 Data(H)'!$A$1:$CZ$1,_xlfn.XLOOKUP($A46,'PY1 Data(H)'!$A$1:$A$233,'PY1 Data(H)'!$A$1:$CZ$233))</f>
        <v>153145</v>
      </c>
      <c r="AK46" s="173" cm="1">
        <f t="array" ref="AK46">_xlfn.XLOOKUP(AK$1,'PY1 Data(H)'!$A$1:$CZ$1,_xlfn.XLOOKUP($A46,'PY1 Data(H)'!$A$1:$A$233,'PY1 Data(H)'!$A$1:$CZ$233))</f>
        <v>0</v>
      </c>
      <c r="AL46" s="173" cm="1">
        <f t="array" ref="AL46">_xlfn.XLOOKUP(AL$1,'PY1 Data(H)'!$A$1:$CZ$1,_xlfn.XLOOKUP($A46,'PY1 Data(H)'!$A$1:$A$233,'PY1 Data(H)'!$A$1:$CZ$233))</f>
        <v>135485</v>
      </c>
      <c r="AM46" s="173" cm="1">
        <f t="array" ref="AM46">_xlfn.XLOOKUP(AM$1,'PY1 Data(H)'!$A$1:$CZ$1,_xlfn.XLOOKUP($A46,'PY1 Data(H)'!$A$1:$A$233,'PY1 Data(H)'!$A$1:$CZ$233))</f>
        <v>987196</v>
      </c>
      <c r="AN46" s="173" cm="1">
        <f t="array" ref="AN46">_xlfn.XLOOKUP(AN$1,'PY1 Data(H)'!$A$1:$CZ$1,_xlfn.XLOOKUP($A46,'PY1 Data(H)'!$A$1:$A$233,'PY1 Data(H)'!$A$1:$CZ$233))</f>
        <v>48787</v>
      </c>
      <c r="AO46" s="173" cm="1">
        <f t="array" ref="AO46">_xlfn.XLOOKUP(AO$1,'PY1 Data(H)'!$A$1:$CZ$1,_xlfn.XLOOKUP($A46,'PY1 Data(H)'!$A$1:$A$233,'PY1 Data(H)'!$A$1:$CZ$233))</f>
        <v>125841</v>
      </c>
      <c r="AP46" s="173" cm="1">
        <f t="array" ref="AP46">_xlfn.XLOOKUP(AP$1,'PY1 Data(H)'!$A$1:$CZ$1,_xlfn.XLOOKUP($A46,'PY1 Data(H)'!$A$1:$A$233,'PY1 Data(H)'!$A$1:$CZ$233))</f>
        <v>73364</v>
      </c>
      <c r="AQ46" s="173" cm="1">
        <f t="array" ref="AQ46">_xlfn.XLOOKUP(AQ$1,'PY1 Data(H)'!$A$1:$CZ$1,_xlfn.XLOOKUP($A46,'PY1 Data(H)'!$A$1:$A$233,'PY1 Data(H)'!$A$1:$CZ$233))</f>
        <v>0</v>
      </c>
      <c r="AR46" s="173" cm="1">
        <f t="array" ref="AR46">_xlfn.XLOOKUP(AR$1,'PY1 Data(H)'!$A$1:$CZ$1,_xlfn.XLOOKUP($A46,'PY1 Data(H)'!$A$1:$A$233,'PY1 Data(H)'!$A$1:$CZ$233))</f>
        <v>1214503</v>
      </c>
      <c r="AS46" s="173" cm="1">
        <f t="array" ref="AS46">_xlfn.XLOOKUP(AS$1,'PY1 Data(H)'!$A$1:$CZ$1,_xlfn.XLOOKUP($A46,'PY1 Data(H)'!$A$1:$A$233,'PY1 Data(H)'!$A$1:$CZ$233))</f>
        <v>294956</v>
      </c>
      <c r="AT46" s="173" cm="1">
        <f t="array" ref="AT46">_xlfn.XLOOKUP(AT$1,'PY1 Data(H)'!$A$1:$CZ$1,_xlfn.XLOOKUP($A46,'PY1 Data(H)'!$A$1:$A$233,'PY1 Data(H)'!$A$1:$CZ$233))</f>
        <v>1366</v>
      </c>
      <c r="AU46" s="173" cm="1">
        <f t="array" ref="AU46">_xlfn.XLOOKUP(AU$1,'PY1 Data(H)'!$A$1:$CZ$1,_xlfn.XLOOKUP($A46,'PY1 Data(H)'!$A$1:$A$233,'PY1 Data(H)'!$A$1:$CZ$233))</f>
        <v>778338</v>
      </c>
      <c r="AV46" s="173" cm="1">
        <f t="array" ref="AV46">_xlfn.XLOOKUP(AV$1,'PY1 Data(H)'!$A$1:$CZ$1,_xlfn.XLOOKUP($A46,'PY1 Data(H)'!$A$1:$A$233,'PY1 Data(H)'!$A$1:$CZ$233))</f>
        <v>263035</v>
      </c>
      <c r="AW46" s="173" cm="1">
        <f t="array" ref="AW46">_xlfn.XLOOKUP(AW$1,'PY1 Data(H)'!$A$1:$CZ$1,_xlfn.XLOOKUP($A46,'PY1 Data(H)'!$A$1:$A$233,'PY1 Data(H)'!$A$1:$CZ$233))</f>
        <v>0</v>
      </c>
      <c r="AX46" s="173" cm="1">
        <f t="array" ref="AX46">_xlfn.XLOOKUP(AX$1,'PY1 Data(H)'!$A$1:$CZ$1,_xlfn.XLOOKUP($A46,'PY1 Data(H)'!$A$1:$A$233,'PY1 Data(H)'!$A$1:$CZ$233))</f>
        <v>161826</v>
      </c>
      <c r="AY46" s="173" cm="1">
        <f t="array" ref="AY46">_xlfn.XLOOKUP(AY$1,'PY1 Data(H)'!$A$1:$CZ$1,_xlfn.XLOOKUP($A46,'PY1 Data(H)'!$A$1:$A$233,'PY1 Data(H)'!$A$1:$CZ$233))</f>
        <v>13374</v>
      </c>
      <c r="AZ46" s="173" cm="1">
        <f t="array" ref="AZ46">_xlfn.XLOOKUP(AZ$1,'PY1 Data(H)'!$A$1:$CZ$1,_xlfn.XLOOKUP($A46,'PY1 Data(H)'!$A$1:$A$233,'PY1 Data(H)'!$A$1:$CZ$233))</f>
        <v>417569</v>
      </c>
      <c r="BA46" s="173" cm="1">
        <f t="array" ref="BA46">_xlfn.XLOOKUP(BA$1,'PY1 Data(H)'!$A$1:$CZ$1,_xlfn.XLOOKUP($A46,'PY1 Data(H)'!$A$1:$A$233,'PY1 Data(H)'!$A$1:$CZ$233))</f>
        <v>121893</v>
      </c>
      <c r="BB46" s="173" cm="1">
        <f t="array" ref="BB46">_xlfn.XLOOKUP(BB$1,'PY1 Data(H)'!$A$1:$CZ$1,_xlfn.XLOOKUP($A46,'PY1 Data(H)'!$A$1:$A$233,'PY1 Data(H)'!$A$1:$CZ$233))</f>
        <v>191244</v>
      </c>
      <c r="BC46" s="173" cm="1">
        <f t="array" ref="BC46">_xlfn.XLOOKUP(BC$1,'PY1 Data(H)'!$A$1:$CZ$1,_xlfn.XLOOKUP($A46,'PY1 Data(H)'!$A$1:$A$233,'PY1 Data(H)'!$A$1:$CZ$233))</f>
        <v>0</v>
      </c>
      <c r="BD46" s="173" cm="1">
        <f t="array" ref="BD46">_xlfn.XLOOKUP(BD$1,'PY1 Data(H)'!$A$1:$CZ$1,_xlfn.XLOOKUP($A46,'PY1 Data(H)'!$A$1:$A$233,'PY1 Data(H)'!$A$1:$CZ$233))</f>
        <v>526307</v>
      </c>
      <c r="BE46" s="173" cm="1">
        <f t="array" ref="BE46">_xlfn.XLOOKUP(BE$1,'PY1 Data(H)'!$A$1:$CZ$1,_xlfn.XLOOKUP($A46,'PY1 Data(H)'!$A$1:$A$233,'PY1 Data(H)'!$A$1:$CZ$233))</f>
        <v>82073</v>
      </c>
      <c r="BF46" s="173" cm="1">
        <f t="array" ref="BF46">_xlfn.XLOOKUP(BF$1,'PY1 Data(H)'!$A$1:$CZ$1,_xlfn.XLOOKUP($A46,'PY1 Data(H)'!$A$1:$A$233,'PY1 Data(H)'!$A$1:$CZ$233))</f>
        <v>344400</v>
      </c>
      <c r="BG46" s="173" cm="1">
        <f t="array" ref="BG46">_xlfn.XLOOKUP(BG$1,'PY1 Data(H)'!$A$1:$CZ$1,_xlfn.XLOOKUP($A46,'PY1 Data(H)'!$A$1:$A$233,'PY1 Data(H)'!$A$1:$CZ$233))</f>
        <v>62495</v>
      </c>
      <c r="BH46" s="173" cm="1">
        <f t="array" ref="BH46">_xlfn.XLOOKUP(BH$1,'PY1 Data(H)'!$A$1:$CZ$1,_xlfn.XLOOKUP($A46,'PY1 Data(H)'!$A$1:$A$233,'PY1 Data(H)'!$A$1:$CZ$233))</f>
        <v>0</v>
      </c>
      <c r="BI46" s="173" cm="1">
        <f t="array" ref="BI46">_xlfn.XLOOKUP(BI$1,'PY1 Data(H)'!$A$1:$CZ$1,_xlfn.XLOOKUP($A46,'PY1 Data(H)'!$A$1:$A$233,'PY1 Data(H)'!$A$1:$CZ$233))</f>
        <v>123521</v>
      </c>
      <c r="BJ46" s="173" cm="1">
        <f t="array" ref="BJ46">_xlfn.XLOOKUP(BJ$1,'PY1 Data(H)'!$A$1:$CZ$1,_xlfn.XLOOKUP($A46,'PY1 Data(H)'!$A$1:$A$233,'PY1 Data(H)'!$A$1:$CZ$233))</f>
        <v>188365</v>
      </c>
      <c r="BK46" s="173" cm="1">
        <f t="array" ref="BK46">_xlfn.XLOOKUP(BK$1,'PY1 Data(H)'!$A$1:$CZ$1,_xlfn.XLOOKUP($A46,'PY1 Data(H)'!$A$1:$A$233,'PY1 Data(H)'!$A$1:$CZ$233))</f>
        <v>993201</v>
      </c>
      <c r="BL46" s="173" cm="1">
        <f t="array" ref="BL46">_xlfn.XLOOKUP(BL$1,'PY1 Data(H)'!$A$1:$CZ$1,_xlfn.XLOOKUP($A46,'PY1 Data(H)'!$A$1:$A$233,'PY1 Data(H)'!$A$1:$CZ$233))</f>
        <v>35079</v>
      </c>
      <c r="BM46" s="173" cm="1">
        <f t="array" ref="BM46">_xlfn.XLOOKUP(BM$1,'PY1 Data(H)'!$A$1:$CZ$1,_xlfn.XLOOKUP($A46,'PY1 Data(H)'!$A$1:$A$233,'PY1 Data(H)'!$A$1:$CZ$233))</f>
        <v>66985</v>
      </c>
      <c r="BN46" s="173" cm="1">
        <f t="array" ref="BN46">_xlfn.XLOOKUP(BN$1,'PY1 Data(H)'!$A$1:$CZ$1,_xlfn.XLOOKUP($A46,'PY1 Data(H)'!$A$1:$A$233,'PY1 Data(H)'!$A$1:$CZ$233))</f>
        <v>58213</v>
      </c>
      <c r="BO46" s="173" cm="1">
        <f t="array" ref="BO46">_xlfn.XLOOKUP(BO$1,'PY1 Data(H)'!$A$1:$CZ$1,_xlfn.XLOOKUP($A46,'PY1 Data(H)'!$A$1:$A$233,'PY1 Data(H)'!$A$1:$CZ$233))</f>
        <v>149601</v>
      </c>
      <c r="BP46" s="173" cm="1">
        <f t="array" ref="BP46">_xlfn.XLOOKUP(BP$1,'PY1 Data(H)'!$A$1:$CZ$1,_xlfn.XLOOKUP($A46,'PY1 Data(H)'!$A$1:$A$233,'PY1 Data(H)'!$A$1:$CZ$233))</f>
        <v>467575</v>
      </c>
      <c r="BQ46" s="173" cm="1">
        <f t="array" ref="BQ46">_xlfn.XLOOKUP(BQ$1,'PY1 Data(H)'!$A$1:$CZ$1,_xlfn.XLOOKUP($A46,'PY1 Data(H)'!$A$1:$A$233,'PY1 Data(H)'!$A$1:$CZ$233))</f>
        <v>0</v>
      </c>
      <c r="BR46" s="173" cm="1">
        <f t="array" ref="BR46">_xlfn.XLOOKUP(BR$1,'PY1 Data(H)'!$A$1:$CZ$1,_xlfn.XLOOKUP($A46,'PY1 Data(H)'!$A$1:$A$233,'PY1 Data(H)'!$A$1:$CZ$233))</f>
        <v>256896</v>
      </c>
      <c r="BS46" s="173" cm="1">
        <f t="array" ref="BS46">_xlfn.XLOOKUP(BS$1,'PY1 Data(H)'!$A$1:$CZ$1,_xlfn.XLOOKUP($A46,'PY1 Data(H)'!$A$1:$A$233,'PY1 Data(H)'!$A$1:$CZ$233))</f>
        <v>595476</v>
      </c>
      <c r="BT46" s="173" cm="1">
        <f t="array" ref="BT46">_xlfn.XLOOKUP(BT$1,'PY1 Data(H)'!$A$1:$CZ$1,_xlfn.XLOOKUP($A46,'PY1 Data(H)'!$A$1:$A$233,'PY1 Data(H)'!$A$1:$CZ$233))</f>
        <v>146960</v>
      </c>
      <c r="BU46" s="173" cm="1">
        <f t="array" ref="BU46">_xlfn.XLOOKUP(BU$1,'PY1 Data(H)'!$A$1:$CZ$1,_xlfn.XLOOKUP($A46,'PY1 Data(H)'!$A$1:$A$233,'PY1 Data(H)'!$A$1:$CZ$233))</f>
        <v>198139</v>
      </c>
      <c r="BV46" s="173" cm="1">
        <f t="array" ref="BV46">_xlfn.XLOOKUP(BV$1,'PY1 Data(H)'!$A$1:$CZ$1,_xlfn.XLOOKUP($A46,'PY1 Data(H)'!$A$1:$A$233,'PY1 Data(H)'!$A$1:$CZ$233))</f>
        <v>58865</v>
      </c>
      <c r="BW46" s="173" cm="1">
        <f t="array" ref="BW46">_xlfn.XLOOKUP(BW$1,'PY1 Data(H)'!$A$1:$CZ$1,_xlfn.XLOOKUP($A46,'PY1 Data(H)'!$A$1:$A$233,'PY1 Data(H)'!$A$1:$CZ$233))</f>
        <v>100209</v>
      </c>
      <c r="BX46" s="173" cm="1">
        <f t="array" ref="BX46">_xlfn.XLOOKUP(BX$1,'PY1 Data(H)'!$A$1:$CZ$1,_xlfn.XLOOKUP($A46,'PY1 Data(H)'!$A$1:$A$233,'PY1 Data(H)'!$A$1:$CZ$233))</f>
        <v>158124</v>
      </c>
      <c r="BY46" s="173" cm="1">
        <f t="array" ref="BY46">_xlfn.XLOOKUP(BY$1,'PY1 Data(H)'!$A$1:$CZ$1,_xlfn.XLOOKUP($A46,'PY1 Data(H)'!$A$1:$A$233,'PY1 Data(H)'!$A$1:$CZ$233))</f>
        <v>353009</v>
      </c>
      <c r="BZ46" s="173" cm="1">
        <f t="array" ref="BZ46">_xlfn.XLOOKUP(BZ$1,'PY1 Data(H)'!$A$1:$CZ$1,_xlfn.XLOOKUP($A46,'PY1 Data(H)'!$A$1:$A$233,'PY1 Data(H)'!$A$1:$CZ$233))</f>
        <v>132935</v>
      </c>
      <c r="CA46" s="173" cm="1">
        <f t="array" ref="CA46">_xlfn.XLOOKUP(CA$1,'PY1 Data(H)'!$A$1:$CZ$1,_xlfn.XLOOKUP($A46,'PY1 Data(H)'!$A$1:$A$233,'PY1 Data(H)'!$A$1:$CZ$233))</f>
        <v>157180</v>
      </c>
      <c r="CB46" s="173" cm="1">
        <f t="array" ref="CB46">_xlfn.XLOOKUP(CB$1,'PY1 Data(H)'!$A$1:$CZ$1,_xlfn.XLOOKUP($A46,'PY1 Data(H)'!$A$1:$A$233,'PY1 Data(H)'!$A$1:$CZ$233))</f>
        <v>77738</v>
      </c>
      <c r="CC46" s="173" cm="1">
        <f t="array" ref="CC46">_xlfn.XLOOKUP(CC$1,'PY1 Data(H)'!$A$1:$CZ$1,_xlfn.XLOOKUP($A46,'PY1 Data(H)'!$A$1:$A$233,'PY1 Data(H)'!$A$1:$CZ$233))</f>
        <v>0</v>
      </c>
      <c r="CD46" s="173" cm="1">
        <f t="array" ref="CD46">_xlfn.XLOOKUP(CD$1,'PY1 Data(H)'!$A$1:$CZ$1,_xlfn.XLOOKUP($A46,'PY1 Data(H)'!$A$1:$A$233,'PY1 Data(H)'!$A$1:$CZ$233))</f>
        <v>64088</v>
      </c>
      <c r="CE46" s="173" cm="1">
        <f t="array" ref="CE46">_xlfn.XLOOKUP(CE$1,'PY1 Data(H)'!$A$1:$CZ$1,_xlfn.XLOOKUP($A46,'PY1 Data(H)'!$A$1:$A$233,'PY1 Data(H)'!$A$1:$CZ$233))</f>
        <v>196965</v>
      </c>
      <c r="CF46" s="173" cm="1">
        <f t="array" ref="CF46">_xlfn.XLOOKUP(CF$1,'PY1 Data(H)'!$A$1:$CZ$1,_xlfn.XLOOKUP($A46,'PY1 Data(H)'!$A$1:$A$233,'PY1 Data(H)'!$A$1:$CZ$233))</f>
        <v>187253</v>
      </c>
      <c r="CG46" s="173" cm="1">
        <f t="array" ref="CG46">_xlfn.XLOOKUP(CG$1,'PY1 Data(H)'!$A$1:$CZ$1,_xlfn.XLOOKUP($A46,'PY1 Data(H)'!$A$1:$A$233,'PY1 Data(H)'!$A$1:$CZ$233))</f>
        <v>71778</v>
      </c>
      <c r="CH46" s="173" cm="1">
        <f t="array" ref="CH46">_xlfn.XLOOKUP(CH$1,'PY1 Data(H)'!$A$1:$CZ$1,_xlfn.XLOOKUP($A46,'PY1 Data(H)'!$A$1:$A$233,'PY1 Data(H)'!$A$1:$CZ$233))</f>
        <v>46587</v>
      </c>
      <c r="CI46" s="173" cm="1">
        <f t="array" ref="CI46">_xlfn.XLOOKUP(CI$1,'PY1 Data(H)'!$A$1:$CZ$1,_xlfn.XLOOKUP($A46,'PY1 Data(H)'!$A$1:$A$233,'PY1 Data(H)'!$A$1:$CZ$233))</f>
        <v>171657</v>
      </c>
      <c r="CJ46" s="173" cm="1">
        <f t="array" ref="CJ46">_xlfn.XLOOKUP(CJ$1,'PY1 Data(H)'!$A$1:$CZ$1,_xlfn.XLOOKUP($A46,'PY1 Data(H)'!$A$1:$A$233,'PY1 Data(H)'!$A$1:$CZ$233))</f>
        <v>71438</v>
      </c>
      <c r="CK46" s="173" cm="1">
        <f t="array" ref="CK46">_xlfn.XLOOKUP(CK$1,'PY1 Data(H)'!$A$1:$CZ$1,_xlfn.XLOOKUP($A46,'PY1 Data(H)'!$A$1:$A$233,'PY1 Data(H)'!$A$1:$CZ$233))</f>
        <v>115494</v>
      </c>
      <c r="CL46" s="173" cm="1">
        <f t="array" ref="CL46">_xlfn.XLOOKUP(CL$1,'PY1 Data(H)'!$A$1:$CZ$1,_xlfn.XLOOKUP($A46,'PY1 Data(H)'!$A$1:$A$233,'PY1 Data(H)'!$A$1:$CZ$233))</f>
        <v>63887</v>
      </c>
      <c r="CM46" s="173" cm="1">
        <f t="array" ref="CM46">_xlfn.XLOOKUP(CM$1,'PY1 Data(H)'!$A$1:$CZ$1,_xlfn.XLOOKUP($A46,'PY1 Data(H)'!$A$1:$A$233,'PY1 Data(H)'!$A$1:$CZ$233))</f>
        <v>42382</v>
      </c>
      <c r="CN46" s="173" cm="1">
        <f t="array" ref="CN46">_xlfn.XLOOKUP(CN$1,'PY1 Data(H)'!$A$1:$CZ$1,_xlfn.XLOOKUP($A46,'PY1 Data(H)'!$A$1:$A$233,'PY1 Data(H)'!$A$1:$CZ$233))</f>
        <v>43289</v>
      </c>
      <c r="CO46" s="173" cm="1">
        <f t="array" ref="CO46">_xlfn.XLOOKUP(CO$1,'PY1 Data(H)'!$A$1:$CZ$1,_xlfn.XLOOKUP($A46,'PY1 Data(H)'!$A$1:$A$233,'PY1 Data(H)'!$A$1:$CZ$233))</f>
        <v>108244</v>
      </c>
      <c r="CP46" s="173" cm="1">
        <f t="array" ref="CP46">_xlfn.XLOOKUP(CP$1,'PY1 Data(H)'!$A$1:$CZ$1,_xlfn.XLOOKUP($A46,'PY1 Data(H)'!$A$1:$A$233,'PY1 Data(H)'!$A$1:$CZ$233))</f>
        <v>116353</v>
      </c>
      <c r="CQ46" s="173" cm="1">
        <f t="array" ref="CQ46">_xlfn.XLOOKUP(CQ$1,'PY1 Data(H)'!$A$1:$CZ$1,_xlfn.XLOOKUP($A46,'PY1 Data(H)'!$A$1:$A$233,'PY1 Data(H)'!$A$1:$CZ$233))</f>
        <v>2433053</v>
      </c>
      <c r="CR46" s="173" cm="1">
        <f t="array" ref="CR46">_xlfn.XLOOKUP(CR$1,'PY1 Data(H)'!$A$1:$CZ$1,_xlfn.XLOOKUP($A46,'PY1 Data(H)'!$A$1:$A$233,'PY1 Data(H)'!$A$1:$CZ$233))</f>
        <v>160967</v>
      </c>
      <c r="CS46" s="173" cm="1">
        <f t="array" ref="CS46">_xlfn.XLOOKUP(CS$1,'PY1 Data(H)'!$A$1:$CZ$1,_xlfn.XLOOKUP($A46,'PY1 Data(H)'!$A$1:$A$233,'PY1 Data(H)'!$A$1:$CZ$233))</f>
        <v>78479</v>
      </c>
      <c r="CT46" s="173" cm="1">
        <f t="array" ref="CT46">_xlfn.XLOOKUP(CT$1,'PY1 Data(H)'!$A$1:$CZ$1,_xlfn.XLOOKUP($A46,'PY1 Data(H)'!$A$1:$A$233,'PY1 Data(H)'!$A$1:$CZ$233))</f>
        <v>4671</v>
      </c>
      <c r="CU46" s="173" cm="1">
        <f t="array" ref="CU46">_xlfn.XLOOKUP(CU$1,'PY1 Data(H)'!$A$1:$CZ$1,_xlfn.XLOOKUP($A46,'PY1 Data(H)'!$A$1:$A$233,'PY1 Data(H)'!$A$1:$CZ$233))</f>
        <v>62871</v>
      </c>
      <c r="CV46" s="173" cm="1">
        <f t="array" ref="CV46">_xlfn.XLOOKUP(CV$1,'PY1 Data(H)'!$A$1:$CZ$1,_xlfn.XLOOKUP($A46,'PY1 Data(H)'!$A$1:$A$233,'PY1 Data(H)'!$A$1:$CZ$233))</f>
        <v>53267</v>
      </c>
      <c r="CW46" s="173" cm="1">
        <f t="array" ref="CW46">_xlfn.XLOOKUP(CW$1,'PY1 Data(H)'!$A$1:$CZ$1,_xlfn.XLOOKUP($A46,'PY1 Data(H)'!$A$1:$A$233,'PY1 Data(H)'!$A$1:$CZ$233))</f>
        <v>623539</v>
      </c>
      <c r="CX46" s="173" cm="1">
        <f t="array" ref="CX46">_xlfn.XLOOKUP(CX$1,'PY1 Data(H)'!$A$1:$CZ$1,_xlfn.XLOOKUP($A46,'PY1 Data(H)'!$A$1:$A$233,'PY1 Data(H)'!$A$1:$CZ$233))</f>
        <v>21122</v>
      </c>
      <c r="CY46" s="173" cm="1">
        <f t="array" ref="CY46">_xlfn.XLOOKUP(CY$1,'PY1 Data(H)'!$A$1:$CZ$1,_xlfn.XLOOKUP($A46,'PY1 Data(H)'!$A$1:$A$233,'PY1 Data(H)'!$A$1:$CZ$233))</f>
        <v>63721</v>
      </c>
    </row>
    <row r="47" spans="1:103" x14ac:dyDescent="0.3">
      <c r="A47">
        <v>380</v>
      </c>
      <c r="D47" s="173" cm="1">
        <f t="array" ref="D47">_xlfn.XLOOKUP(D$1,'PY1 Data(H)'!$A$1:$CZ$1,_xlfn.XLOOKUP($A47,'PY1 Data(H)'!$A$1:$A$233,'PY1 Data(H)'!$A$1:$CZ$233))</f>
        <v>4574232</v>
      </c>
      <c r="E47" s="173" cm="1">
        <f t="array" ref="E47">_xlfn.XLOOKUP(E$1,'PY1 Data(H)'!$A$1:$CZ$1,_xlfn.XLOOKUP($A47,'PY1 Data(H)'!$A$1:$A$233,'PY1 Data(H)'!$A$1:$CZ$233))</f>
        <v>1021686</v>
      </c>
      <c r="F47" s="173" cm="1">
        <f t="array" ref="F47">_xlfn.XLOOKUP(F$1,'PY1 Data(H)'!$A$1:$CZ$1,_xlfn.XLOOKUP($A47,'PY1 Data(H)'!$A$1:$A$233,'PY1 Data(H)'!$A$1:$CZ$233))</f>
        <v>412068</v>
      </c>
      <c r="G47" s="173" cm="1">
        <f t="array" ref="G47">_xlfn.XLOOKUP(G$1,'PY1 Data(H)'!$A$1:$CZ$1,_xlfn.XLOOKUP($A47,'PY1 Data(H)'!$A$1:$A$233,'PY1 Data(H)'!$A$1:$CZ$233))</f>
        <v>0</v>
      </c>
      <c r="H47" s="173" cm="1">
        <f t="array" ref="H47">_xlfn.XLOOKUP(H$1,'PY1 Data(H)'!$A$1:$CZ$1,_xlfn.XLOOKUP($A47,'PY1 Data(H)'!$A$1:$A$233,'PY1 Data(H)'!$A$1:$CZ$233))</f>
        <v>1534936</v>
      </c>
      <c r="I47" s="173" cm="1">
        <f t="array" ref="I47">_xlfn.XLOOKUP(I$1,'PY1 Data(H)'!$A$1:$CZ$1,_xlfn.XLOOKUP($A47,'PY1 Data(H)'!$A$1:$A$233,'PY1 Data(H)'!$A$1:$CZ$233))</f>
        <v>517903</v>
      </c>
      <c r="J47" s="173" cm="1">
        <f t="array" ref="J47">_xlfn.XLOOKUP(J$1,'PY1 Data(H)'!$A$1:$CZ$1,_xlfn.XLOOKUP($A47,'PY1 Data(H)'!$A$1:$A$233,'PY1 Data(H)'!$A$1:$CZ$233))</f>
        <v>1801146</v>
      </c>
      <c r="K47" s="173" cm="1">
        <f t="array" ref="K47">_xlfn.XLOOKUP(K$1,'PY1 Data(H)'!$A$1:$CZ$1,_xlfn.XLOOKUP($A47,'PY1 Data(H)'!$A$1:$A$233,'PY1 Data(H)'!$A$1:$CZ$233))</f>
        <v>1577399</v>
      </c>
      <c r="L47" s="173" cm="1">
        <f t="array" ref="L47">_xlfn.XLOOKUP(L$1,'PY1 Data(H)'!$A$1:$CZ$1,_xlfn.XLOOKUP($A47,'PY1 Data(H)'!$A$1:$A$233,'PY1 Data(H)'!$A$1:$CZ$233))</f>
        <v>5778463</v>
      </c>
      <c r="M47" s="173" cm="1">
        <f t="array" ref="M47">_xlfn.XLOOKUP(M$1,'PY1 Data(H)'!$A$1:$CZ$1,_xlfn.XLOOKUP($A47,'PY1 Data(H)'!$A$1:$A$233,'PY1 Data(H)'!$A$1:$CZ$233))</f>
        <v>1701324</v>
      </c>
      <c r="N47" s="173" cm="1">
        <f t="array" ref="N47">_xlfn.XLOOKUP(N$1,'PY1 Data(H)'!$A$1:$CZ$1,_xlfn.XLOOKUP($A47,'PY1 Data(H)'!$A$1:$A$233,'PY1 Data(H)'!$A$1:$CZ$233))</f>
        <v>24254038</v>
      </c>
      <c r="O47" s="173" cm="1">
        <f t="array" ref="O47">_xlfn.XLOOKUP(O$1,'PY1 Data(H)'!$A$1:$CZ$1,_xlfn.XLOOKUP($A47,'PY1 Data(H)'!$A$1:$A$233,'PY1 Data(H)'!$A$1:$CZ$233))</f>
        <v>1804883</v>
      </c>
      <c r="P47" s="173" cm="1">
        <f t="array" ref="P47">_xlfn.XLOOKUP(P$1,'PY1 Data(H)'!$A$1:$CZ$1,_xlfn.XLOOKUP($A47,'PY1 Data(H)'!$A$1:$A$233,'PY1 Data(H)'!$A$1:$CZ$233))</f>
        <v>4007564</v>
      </c>
      <c r="Q47" s="173" cm="1">
        <f t="array" ref="Q47">_xlfn.XLOOKUP(Q$1,'PY1 Data(H)'!$A$1:$CZ$1,_xlfn.XLOOKUP($A47,'PY1 Data(H)'!$A$1:$A$233,'PY1 Data(H)'!$A$1:$CZ$233))</f>
        <v>2178926</v>
      </c>
      <c r="R47" s="173" cm="1">
        <f t="array" ref="R47">_xlfn.XLOOKUP(R$1,'PY1 Data(H)'!$A$1:$CZ$1,_xlfn.XLOOKUP($A47,'PY1 Data(H)'!$A$1:$A$233,'PY1 Data(H)'!$A$1:$CZ$233))</f>
        <v>247445</v>
      </c>
      <c r="S47" s="173" cm="1">
        <f t="array" ref="S47">_xlfn.XLOOKUP(S$1,'PY1 Data(H)'!$A$1:$CZ$1,_xlfn.XLOOKUP($A47,'PY1 Data(H)'!$A$1:$A$233,'PY1 Data(H)'!$A$1:$CZ$233))</f>
        <v>2928381</v>
      </c>
      <c r="T47" s="173" cm="1">
        <f t="array" ref="T47">_xlfn.XLOOKUP(T$1,'PY1 Data(H)'!$A$1:$CZ$1,_xlfn.XLOOKUP($A47,'PY1 Data(H)'!$A$1:$A$233,'PY1 Data(H)'!$A$1:$CZ$233))</f>
        <v>0</v>
      </c>
      <c r="U47" s="173" cm="1">
        <f t="array" ref="U47">_xlfn.XLOOKUP(U$1,'PY1 Data(H)'!$A$1:$CZ$1,_xlfn.XLOOKUP($A47,'PY1 Data(H)'!$A$1:$A$233,'PY1 Data(H)'!$A$1:$CZ$233))</f>
        <v>3926671</v>
      </c>
      <c r="V47" s="173" cm="1">
        <f t="array" ref="V47">_xlfn.XLOOKUP(V$1,'PY1 Data(H)'!$A$1:$CZ$1,_xlfn.XLOOKUP($A47,'PY1 Data(H)'!$A$1:$A$233,'PY1 Data(H)'!$A$1:$CZ$233))</f>
        <v>2311180</v>
      </c>
      <c r="W47" s="173" cm="1">
        <f t="array" ref="W47">_xlfn.XLOOKUP(W$1,'PY1 Data(H)'!$A$1:$CZ$1,_xlfn.XLOOKUP($A47,'PY1 Data(H)'!$A$1:$A$233,'PY1 Data(H)'!$A$1:$CZ$233))</f>
        <v>0</v>
      </c>
      <c r="X47" s="173" cm="1">
        <f t="array" ref="X47">_xlfn.XLOOKUP(X$1,'PY1 Data(H)'!$A$1:$CZ$1,_xlfn.XLOOKUP($A47,'PY1 Data(H)'!$A$1:$A$233,'PY1 Data(H)'!$A$1:$CZ$233))</f>
        <v>159192</v>
      </c>
      <c r="Y47" s="173" cm="1">
        <f t="array" ref="Y47">_xlfn.XLOOKUP(Y$1,'PY1 Data(H)'!$A$1:$CZ$1,_xlfn.XLOOKUP($A47,'PY1 Data(H)'!$A$1:$A$233,'PY1 Data(H)'!$A$1:$CZ$233))</f>
        <v>415181</v>
      </c>
      <c r="Z47" s="173" cm="1">
        <f t="array" ref="Z47">_xlfn.XLOOKUP(Z$1,'PY1 Data(H)'!$A$1:$CZ$1,_xlfn.XLOOKUP($A47,'PY1 Data(H)'!$A$1:$A$233,'PY1 Data(H)'!$A$1:$CZ$233))</f>
        <v>5787369</v>
      </c>
      <c r="AA47" s="173" cm="1">
        <f t="array" ref="AA47">_xlfn.XLOOKUP(AA$1,'PY1 Data(H)'!$A$1:$CZ$1,_xlfn.XLOOKUP($A47,'PY1 Data(H)'!$A$1:$A$233,'PY1 Data(H)'!$A$1:$CZ$233))</f>
        <v>0</v>
      </c>
      <c r="AB47" s="173" cm="1">
        <f t="array" ref="AB47">_xlfn.XLOOKUP(AB$1,'PY1 Data(H)'!$A$1:$CZ$1,_xlfn.XLOOKUP($A47,'PY1 Data(H)'!$A$1:$A$233,'PY1 Data(H)'!$A$1:$CZ$233))</f>
        <v>1009860</v>
      </c>
      <c r="AC47" s="173" cm="1">
        <f t="array" ref="AC47">_xlfn.XLOOKUP(AC$1,'PY1 Data(H)'!$A$1:$CZ$1,_xlfn.XLOOKUP($A47,'PY1 Data(H)'!$A$1:$A$233,'PY1 Data(H)'!$A$1:$CZ$233))</f>
        <v>3142873</v>
      </c>
      <c r="AD47" s="173" cm="1">
        <f t="array" ref="AD47">_xlfn.XLOOKUP(AD$1,'PY1 Data(H)'!$A$1:$CZ$1,_xlfn.XLOOKUP($A47,'PY1 Data(H)'!$A$1:$A$233,'PY1 Data(H)'!$A$1:$CZ$233))</f>
        <v>908479</v>
      </c>
      <c r="AE47" s="173" cm="1">
        <f t="array" ref="AE47">_xlfn.XLOOKUP(AE$1,'PY1 Data(H)'!$A$1:$CZ$1,_xlfn.XLOOKUP($A47,'PY1 Data(H)'!$A$1:$A$233,'PY1 Data(H)'!$A$1:$CZ$233))</f>
        <v>757146</v>
      </c>
      <c r="AF47" s="173" cm="1">
        <f t="array" ref="AF47">_xlfn.XLOOKUP(AF$1,'PY1 Data(H)'!$A$1:$CZ$1,_xlfn.XLOOKUP($A47,'PY1 Data(H)'!$A$1:$A$233,'PY1 Data(H)'!$A$1:$CZ$233))</f>
        <v>1600425</v>
      </c>
      <c r="AG47" s="173" cm="1">
        <f t="array" ref="AG47">_xlfn.XLOOKUP(AG$1,'PY1 Data(H)'!$A$1:$CZ$1,_xlfn.XLOOKUP($A47,'PY1 Data(H)'!$A$1:$A$233,'PY1 Data(H)'!$A$1:$CZ$233))</f>
        <v>1583405</v>
      </c>
      <c r="AH47" s="173" cm="1">
        <f t="array" ref="AH47">_xlfn.XLOOKUP(AH$1,'PY1 Data(H)'!$A$1:$CZ$1,_xlfn.XLOOKUP($A47,'PY1 Data(H)'!$A$1:$A$233,'PY1 Data(H)'!$A$1:$CZ$233))</f>
        <v>12270507</v>
      </c>
      <c r="AI47" s="173" cm="1">
        <f t="array" ref="AI47">_xlfn.XLOOKUP(AI$1,'PY1 Data(H)'!$A$1:$CZ$1,_xlfn.XLOOKUP($A47,'PY1 Data(H)'!$A$1:$A$233,'PY1 Data(H)'!$A$1:$CZ$233))</f>
        <v>15222813</v>
      </c>
      <c r="AJ47" s="173" cm="1">
        <f t="array" ref="AJ47">_xlfn.XLOOKUP(AJ$1,'PY1 Data(H)'!$A$1:$CZ$1,_xlfn.XLOOKUP($A47,'PY1 Data(H)'!$A$1:$A$233,'PY1 Data(H)'!$A$1:$CZ$233))</f>
        <v>3417902</v>
      </c>
      <c r="AK47" s="173" cm="1">
        <f t="array" ref="AK47">_xlfn.XLOOKUP(AK$1,'PY1 Data(H)'!$A$1:$CZ$1,_xlfn.XLOOKUP($A47,'PY1 Data(H)'!$A$1:$A$233,'PY1 Data(H)'!$A$1:$CZ$233))</f>
        <v>19459541</v>
      </c>
      <c r="AL47" s="173" cm="1">
        <f t="array" ref="AL47">_xlfn.XLOOKUP(AL$1,'PY1 Data(H)'!$A$1:$CZ$1,_xlfn.XLOOKUP($A47,'PY1 Data(H)'!$A$1:$A$233,'PY1 Data(H)'!$A$1:$CZ$233))</f>
        <v>2596130</v>
      </c>
      <c r="AM47" s="173" cm="1">
        <f t="array" ref="AM47">_xlfn.XLOOKUP(AM$1,'PY1 Data(H)'!$A$1:$CZ$1,_xlfn.XLOOKUP($A47,'PY1 Data(H)'!$A$1:$A$233,'PY1 Data(H)'!$A$1:$CZ$233))</f>
        <v>1681601</v>
      </c>
      <c r="AN47" s="173" cm="1">
        <f t="array" ref="AN47">_xlfn.XLOOKUP(AN$1,'PY1 Data(H)'!$A$1:$CZ$1,_xlfn.XLOOKUP($A47,'PY1 Data(H)'!$A$1:$A$233,'PY1 Data(H)'!$A$1:$CZ$233))</f>
        <v>266689</v>
      </c>
      <c r="AO47" s="173" cm="1">
        <f t="array" ref="AO47">_xlfn.XLOOKUP(AO$1,'PY1 Data(H)'!$A$1:$CZ$1,_xlfn.XLOOKUP($A47,'PY1 Data(H)'!$A$1:$A$233,'PY1 Data(H)'!$A$1:$CZ$233))</f>
        <v>257840</v>
      </c>
      <c r="AP47" s="173" cm="1">
        <f t="array" ref="AP47">_xlfn.XLOOKUP(AP$1,'PY1 Data(H)'!$A$1:$CZ$1,_xlfn.XLOOKUP($A47,'PY1 Data(H)'!$A$1:$A$233,'PY1 Data(H)'!$A$1:$CZ$233))</f>
        <v>1650532</v>
      </c>
      <c r="AQ47" s="173" cm="1">
        <f t="array" ref="AQ47">_xlfn.XLOOKUP(AQ$1,'PY1 Data(H)'!$A$1:$CZ$1,_xlfn.XLOOKUP($A47,'PY1 Data(H)'!$A$1:$A$233,'PY1 Data(H)'!$A$1:$CZ$233))</f>
        <v>189590</v>
      </c>
      <c r="AR47" s="173" cm="1">
        <f t="array" ref="AR47">_xlfn.XLOOKUP(AR$1,'PY1 Data(H)'!$A$1:$CZ$1,_xlfn.XLOOKUP($A47,'PY1 Data(H)'!$A$1:$A$233,'PY1 Data(H)'!$A$1:$CZ$233))</f>
        <v>9246232</v>
      </c>
      <c r="AS47" s="173" cm="1">
        <f t="array" ref="AS47">_xlfn.XLOOKUP(AS$1,'PY1 Data(H)'!$A$1:$CZ$1,_xlfn.XLOOKUP($A47,'PY1 Data(H)'!$A$1:$A$233,'PY1 Data(H)'!$A$1:$CZ$233))</f>
        <v>1482663</v>
      </c>
      <c r="AT47" s="173" cm="1">
        <f t="array" ref="AT47">_xlfn.XLOOKUP(AT$1,'PY1 Data(H)'!$A$1:$CZ$1,_xlfn.XLOOKUP($A47,'PY1 Data(H)'!$A$1:$A$233,'PY1 Data(H)'!$A$1:$CZ$233))</f>
        <v>764760</v>
      </c>
      <c r="AU47" s="173" cm="1">
        <f t="array" ref="AU47">_xlfn.XLOOKUP(AU$1,'PY1 Data(H)'!$A$1:$CZ$1,_xlfn.XLOOKUP($A47,'PY1 Data(H)'!$A$1:$A$233,'PY1 Data(H)'!$A$1:$CZ$233))</f>
        <v>4064807</v>
      </c>
      <c r="AV47" s="173" cm="1">
        <f t="array" ref="AV47">_xlfn.XLOOKUP(AV$1,'PY1 Data(H)'!$A$1:$CZ$1,_xlfn.XLOOKUP($A47,'PY1 Data(H)'!$A$1:$A$233,'PY1 Data(H)'!$A$1:$CZ$233))</f>
        <v>16755036</v>
      </c>
      <c r="AW47" s="173" cm="1">
        <f t="array" ref="AW47">_xlfn.XLOOKUP(AW$1,'PY1 Data(H)'!$A$1:$CZ$1,_xlfn.XLOOKUP($A47,'PY1 Data(H)'!$A$1:$A$233,'PY1 Data(H)'!$A$1:$CZ$233))</f>
        <v>0</v>
      </c>
      <c r="AX47" s="173" cm="1">
        <f t="array" ref="AX47">_xlfn.XLOOKUP(AX$1,'PY1 Data(H)'!$A$1:$CZ$1,_xlfn.XLOOKUP($A47,'PY1 Data(H)'!$A$1:$A$233,'PY1 Data(H)'!$A$1:$CZ$233))</f>
        <v>1399615</v>
      </c>
      <c r="AY47" s="173" cm="1">
        <f t="array" ref="AY47">_xlfn.XLOOKUP(AY$1,'PY1 Data(H)'!$A$1:$CZ$1,_xlfn.XLOOKUP($A47,'PY1 Data(H)'!$A$1:$A$233,'PY1 Data(H)'!$A$1:$CZ$233))</f>
        <v>1506044</v>
      </c>
      <c r="AZ47" s="173" cm="1">
        <f t="array" ref="AZ47">_xlfn.XLOOKUP(AZ$1,'PY1 Data(H)'!$A$1:$CZ$1,_xlfn.XLOOKUP($A47,'PY1 Data(H)'!$A$1:$A$233,'PY1 Data(H)'!$A$1:$CZ$233))</f>
        <v>5066586</v>
      </c>
      <c r="BA47" s="173" cm="1">
        <f t="array" ref="BA47">_xlfn.XLOOKUP(BA$1,'PY1 Data(H)'!$A$1:$CZ$1,_xlfn.XLOOKUP($A47,'PY1 Data(H)'!$A$1:$A$233,'PY1 Data(H)'!$A$1:$CZ$233))</f>
        <v>430265</v>
      </c>
      <c r="BB47" s="173" cm="1">
        <f t="array" ref="BB47">_xlfn.XLOOKUP(BB$1,'PY1 Data(H)'!$A$1:$CZ$1,_xlfn.XLOOKUP($A47,'PY1 Data(H)'!$A$1:$A$233,'PY1 Data(H)'!$A$1:$CZ$233))</f>
        <v>734796</v>
      </c>
      <c r="BC47" s="173" cm="1">
        <f t="array" ref="BC47">_xlfn.XLOOKUP(BC$1,'PY1 Data(H)'!$A$1:$CZ$1,_xlfn.XLOOKUP($A47,'PY1 Data(H)'!$A$1:$A$233,'PY1 Data(H)'!$A$1:$CZ$233))</f>
        <v>605964</v>
      </c>
      <c r="BD47" s="173" cm="1">
        <f t="array" ref="BD47">_xlfn.XLOOKUP(BD$1,'PY1 Data(H)'!$A$1:$CZ$1,_xlfn.XLOOKUP($A47,'PY1 Data(H)'!$A$1:$A$233,'PY1 Data(H)'!$A$1:$CZ$233))</f>
        <v>920620</v>
      </c>
      <c r="BE47" s="173" cm="1">
        <f t="array" ref="BE47">_xlfn.XLOOKUP(BE$1,'PY1 Data(H)'!$A$1:$CZ$1,_xlfn.XLOOKUP($A47,'PY1 Data(H)'!$A$1:$A$233,'PY1 Data(H)'!$A$1:$CZ$233))</f>
        <v>1552355</v>
      </c>
      <c r="BF47" s="173" cm="1">
        <f t="array" ref="BF47">_xlfn.XLOOKUP(BF$1,'PY1 Data(H)'!$A$1:$CZ$1,_xlfn.XLOOKUP($A47,'PY1 Data(H)'!$A$1:$A$233,'PY1 Data(H)'!$A$1:$CZ$233))</f>
        <v>1369533</v>
      </c>
      <c r="BG47" s="173" cm="1">
        <f t="array" ref="BG47">_xlfn.XLOOKUP(BG$1,'PY1 Data(H)'!$A$1:$CZ$1,_xlfn.XLOOKUP($A47,'PY1 Data(H)'!$A$1:$A$233,'PY1 Data(H)'!$A$1:$CZ$233))</f>
        <v>1816492</v>
      </c>
      <c r="BH47" s="173" cm="1">
        <f t="array" ref="BH47">_xlfn.XLOOKUP(BH$1,'PY1 Data(H)'!$A$1:$CZ$1,_xlfn.XLOOKUP($A47,'PY1 Data(H)'!$A$1:$A$233,'PY1 Data(H)'!$A$1:$CZ$233))</f>
        <v>1126943</v>
      </c>
      <c r="BI47" s="173" cm="1">
        <f t="array" ref="BI47">_xlfn.XLOOKUP(BI$1,'PY1 Data(H)'!$A$1:$CZ$1,_xlfn.XLOOKUP($A47,'PY1 Data(H)'!$A$1:$A$233,'PY1 Data(H)'!$A$1:$CZ$233))</f>
        <v>3413762</v>
      </c>
      <c r="BJ47" s="173" cm="1">
        <f t="array" ref="BJ47">_xlfn.XLOOKUP(BJ$1,'PY1 Data(H)'!$A$1:$CZ$1,_xlfn.XLOOKUP($A47,'PY1 Data(H)'!$A$1:$A$233,'PY1 Data(H)'!$A$1:$CZ$233))</f>
        <v>1874911</v>
      </c>
      <c r="BK47" s="173" cm="1">
        <f t="array" ref="BK47">_xlfn.XLOOKUP(BK$1,'PY1 Data(H)'!$A$1:$CZ$1,_xlfn.XLOOKUP($A47,'PY1 Data(H)'!$A$1:$A$233,'PY1 Data(H)'!$A$1:$CZ$233))</f>
        <v>20552902</v>
      </c>
      <c r="BL47" s="173" cm="1">
        <f t="array" ref="BL47">_xlfn.XLOOKUP(BL$1,'PY1 Data(H)'!$A$1:$CZ$1,_xlfn.XLOOKUP($A47,'PY1 Data(H)'!$A$1:$A$233,'PY1 Data(H)'!$A$1:$CZ$233))</f>
        <v>629326</v>
      </c>
      <c r="BM47" s="173" cm="1">
        <f t="array" ref="BM47">_xlfn.XLOOKUP(BM$1,'PY1 Data(H)'!$A$1:$CZ$1,_xlfn.XLOOKUP($A47,'PY1 Data(H)'!$A$1:$A$233,'PY1 Data(H)'!$A$1:$CZ$233))</f>
        <v>1023838</v>
      </c>
      <c r="BN47" s="173" cm="1">
        <f t="array" ref="BN47">_xlfn.XLOOKUP(BN$1,'PY1 Data(H)'!$A$1:$CZ$1,_xlfn.XLOOKUP($A47,'PY1 Data(H)'!$A$1:$A$233,'PY1 Data(H)'!$A$1:$CZ$233))</f>
        <v>547265</v>
      </c>
      <c r="BO47" s="173" cm="1">
        <f t="array" ref="BO47">_xlfn.XLOOKUP(BO$1,'PY1 Data(H)'!$A$1:$CZ$1,_xlfn.XLOOKUP($A47,'PY1 Data(H)'!$A$1:$A$233,'PY1 Data(H)'!$A$1:$CZ$233))</f>
        <v>1655574</v>
      </c>
      <c r="BP47" s="173" cm="1">
        <f t="array" ref="BP47">_xlfn.XLOOKUP(BP$1,'PY1 Data(H)'!$A$1:$CZ$1,_xlfn.XLOOKUP($A47,'PY1 Data(H)'!$A$1:$A$233,'PY1 Data(H)'!$A$1:$CZ$233))</f>
        <v>4515703</v>
      </c>
      <c r="BQ47" s="173" cm="1">
        <f t="array" ref="BQ47">_xlfn.XLOOKUP(BQ$1,'PY1 Data(H)'!$A$1:$CZ$1,_xlfn.XLOOKUP($A47,'PY1 Data(H)'!$A$1:$A$233,'PY1 Data(H)'!$A$1:$CZ$233))</f>
        <v>0</v>
      </c>
      <c r="BR47" s="173" cm="1">
        <f t="array" ref="BR47">_xlfn.XLOOKUP(BR$1,'PY1 Data(H)'!$A$1:$CZ$1,_xlfn.XLOOKUP($A47,'PY1 Data(H)'!$A$1:$A$233,'PY1 Data(H)'!$A$1:$CZ$233))</f>
        <v>3055001</v>
      </c>
      <c r="BS47" s="173" cm="1">
        <f t="array" ref="BS47">_xlfn.XLOOKUP(BS$1,'PY1 Data(H)'!$A$1:$CZ$1,_xlfn.XLOOKUP($A47,'PY1 Data(H)'!$A$1:$A$233,'PY1 Data(H)'!$A$1:$CZ$233))</f>
        <v>3797230</v>
      </c>
      <c r="BT47" s="173" cm="1">
        <f t="array" ref="BT47">_xlfn.XLOOKUP(BT$1,'PY1 Data(H)'!$A$1:$CZ$1,_xlfn.XLOOKUP($A47,'PY1 Data(H)'!$A$1:$A$233,'PY1 Data(H)'!$A$1:$CZ$233))</f>
        <v>668236</v>
      </c>
      <c r="BU47" s="173" cm="1">
        <f t="array" ref="BU47">_xlfn.XLOOKUP(BU$1,'PY1 Data(H)'!$A$1:$CZ$1,_xlfn.XLOOKUP($A47,'PY1 Data(H)'!$A$1:$A$233,'PY1 Data(H)'!$A$1:$CZ$233))</f>
        <v>5942242</v>
      </c>
      <c r="BV47" s="173" cm="1">
        <f t="array" ref="BV47">_xlfn.XLOOKUP(BV$1,'PY1 Data(H)'!$A$1:$CZ$1,_xlfn.XLOOKUP($A47,'PY1 Data(H)'!$A$1:$A$233,'PY1 Data(H)'!$A$1:$CZ$233))</f>
        <v>7022033</v>
      </c>
      <c r="BW47" s="173" cm="1">
        <f t="array" ref="BW47">_xlfn.XLOOKUP(BW$1,'PY1 Data(H)'!$A$1:$CZ$1,_xlfn.XLOOKUP($A47,'PY1 Data(H)'!$A$1:$A$233,'PY1 Data(H)'!$A$1:$CZ$233))</f>
        <v>366507</v>
      </c>
      <c r="BX47" s="173" cm="1">
        <f t="array" ref="BX47">_xlfn.XLOOKUP(BX$1,'PY1 Data(H)'!$A$1:$CZ$1,_xlfn.XLOOKUP($A47,'PY1 Data(H)'!$A$1:$A$233,'PY1 Data(H)'!$A$1:$CZ$233))</f>
        <v>1157395</v>
      </c>
      <c r="BY47" s="173" cm="1">
        <f t="array" ref="BY47">_xlfn.XLOOKUP(BY$1,'PY1 Data(H)'!$A$1:$CZ$1,_xlfn.XLOOKUP($A47,'PY1 Data(H)'!$A$1:$A$233,'PY1 Data(H)'!$A$1:$CZ$233))</f>
        <v>1629356</v>
      </c>
      <c r="BZ47" s="173" cm="1">
        <f t="array" ref="BZ47">_xlfn.XLOOKUP(BZ$1,'PY1 Data(H)'!$A$1:$CZ$1,_xlfn.XLOOKUP($A47,'PY1 Data(H)'!$A$1:$A$233,'PY1 Data(H)'!$A$1:$CZ$233))</f>
        <v>276734</v>
      </c>
      <c r="CA47" s="173" cm="1">
        <f t="array" ref="CA47">_xlfn.XLOOKUP(CA$1,'PY1 Data(H)'!$A$1:$CZ$1,_xlfn.XLOOKUP($A47,'PY1 Data(H)'!$A$1:$A$233,'PY1 Data(H)'!$A$1:$CZ$233))</f>
        <v>2470691</v>
      </c>
      <c r="CB47" s="173" cm="1">
        <f t="array" ref="CB47">_xlfn.XLOOKUP(CB$1,'PY1 Data(H)'!$A$1:$CZ$1,_xlfn.XLOOKUP($A47,'PY1 Data(H)'!$A$1:$A$233,'PY1 Data(H)'!$A$1:$CZ$233))</f>
        <v>1053313</v>
      </c>
      <c r="CC47" s="173" cm="1">
        <f t="array" ref="CC47">_xlfn.XLOOKUP(CC$1,'PY1 Data(H)'!$A$1:$CZ$1,_xlfn.XLOOKUP($A47,'PY1 Data(H)'!$A$1:$A$233,'PY1 Data(H)'!$A$1:$CZ$233))</f>
        <v>8750393</v>
      </c>
      <c r="CD47" s="173" cm="1">
        <f t="array" ref="CD47">_xlfn.XLOOKUP(CD$1,'PY1 Data(H)'!$A$1:$CZ$1,_xlfn.XLOOKUP($A47,'PY1 Data(H)'!$A$1:$A$233,'PY1 Data(H)'!$A$1:$CZ$233))</f>
        <v>4006642</v>
      </c>
      <c r="CE47" s="173" cm="1">
        <f t="array" ref="CE47">_xlfn.XLOOKUP(CE$1,'PY1 Data(H)'!$A$1:$CZ$1,_xlfn.XLOOKUP($A47,'PY1 Data(H)'!$A$1:$A$233,'PY1 Data(H)'!$A$1:$CZ$233))</f>
        <v>4052701</v>
      </c>
      <c r="CF47" s="173" cm="1">
        <f t="array" ref="CF47">_xlfn.XLOOKUP(CF$1,'PY1 Data(H)'!$A$1:$CZ$1,_xlfn.XLOOKUP($A47,'PY1 Data(H)'!$A$1:$A$233,'PY1 Data(H)'!$A$1:$CZ$233))</f>
        <v>1828683</v>
      </c>
      <c r="CG47" s="173" cm="1">
        <f t="array" ref="CG47">_xlfn.XLOOKUP(CG$1,'PY1 Data(H)'!$A$1:$CZ$1,_xlfn.XLOOKUP($A47,'PY1 Data(H)'!$A$1:$A$233,'PY1 Data(H)'!$A$1:$CZ$233))</f>
        <v>1766745</v>
      </c>
      <c r="CH47" s="173" cm="1">
        <f t="array" ref="CH47">_xlfn.XLOOKUP(CH$1,'PY1 Data(H)'!$A$1:$CZ$1,_xlfn.XLOOKUP($A47,'PY1 Data(H)'!$A$1:$A$233,'PY1 Data(H)'!$A$1:$CZ$233))</f>
        <v>23461689</v>
      </c>
      <c r="CI47" s="173" cm="1">
        <f t="array" ref="CI47">_xlfn.XLOOKUP(CI$1,'PY1 Data(H)'!$A$1:$CZ$1,_xlfn.XLOOKUP($A47,'PY1 Data(H)'!$A$1:$A$233,'PY1 Data(H)'!$A$1:$CZ$233))</f>
        <v>1325800</v>
      </c>
      <c r="CJ47" s="173" cm="1">
        <f t="array" ref="CJ47">_xlfn.XLOOKUP(CJ$1,'PY1 Data(H)'!$A$1:$CZ$1,_xlfn.XLOOKUP($A47,'PY1 Data(H)'!$A$1:$A$233,'PY1 Data(H)'!$A$1:$CZ$233))</f>
        <v>1585358</v>
      </c>
      <c r="CK47" s="173" cm="1">
        <f t="array" ref="CK47">_xlfn.XLOOKUP(CK$1,'PY1 Data(H)'!$A$1:$CZ$1,_xlfn.XLOOKUP($A47,'PY1 Data(H)'!$A$1:$A$233,'PY1 Data(H)'!$A$1:$CZ$233))</f>
        <v>1189011</v>
      </c>
      <c r="CL47" s="173" cm="1">
        <f t="array" ref="CL47">_xlfn.XLOOKUP(CL$1,'PY1 Data(H)'!$A$1:$CZ$1,_xlfn.XLOOKUP($A47,'PY1 Data(H)'!$A$1:$A$233,'PY1 Data(H)'!$A$1:$CZ$233))</f>
        <v>285653</v>
      </c>
      <c r="CM47" s="173" cm="1">
        <f t="array" ref="CM47">_xlfn.XLOOKUP(CM$1,'PY1 Data(H)'!$A$1:$CZ$1,_xlfn.XLOOKUP($A47,'PY1 Data(H)'!$A$1:$A$233,'PY1 Data(H)'!$A$1:$CZ$233))</f>
        <v>206164</v>
      </c>
      <c r="CN47" s="173" cm="1">
        <f t="array" ref="CN47">_xlfn.XLOOKUP(CN$1,'PY1 Data(H)'!$A$1:$CZ$1,_xlfn.XLOOKUP($A47,'PY1 Data(H)'!$A$1:$A$233,'PY1 Data(H)'!$A$1:$CZ$233))</f>
        <v>591538</v>
      </c>
      <c r="CO47" s="173" cm="1">
        <f t="array" ref="CO47">_xlfn.XLOOKUP(CO$1,'PY1 Data(H)'!$A$1:$CZ$1,_xlfn.XLOOKUP($A47,'PY1 Data(H)'!$A$1:$A$233,'PY1 Data(H)'!$A$1:$CZ$233))</f>
        <v>163591979</v>
      </c>
      <c r="CP47" s="173" cm="1">
        <f t="array" ref="CP47">_xlfn.XLOOKUP(CP$1,'PY1 Data(H)'!$A$1:$CZ$1,_xlfn.XLOOKUP($A47,'PY1 Data(H)'!$A$1:$A$233,'PY1 Data(H)'!$A$1:$CZ$233))</f>
        <v>1484068</v>
      </c>
      <c r="CQ47" s="173" cm="1">
        <f t="array" ref="CQ47">_xlfn.XLOOKUP(CQ$1,'PY1 Data(H)'!$A$1:$CZ$1,_xlfn.XLOOKUP($A47,'PY1 Data(H)'!$A$1:$A$233,'PY1 Data(H)'!$A$1:$CZ$233))</f>
        <v>11686718</v>
      </c>
      <c r="CR47" s="173" cm="1">
        <f t="array" ref="CR47">_xlfn.XLOOKUP(CR$1,'PY1 Data(H)'!$A$1:$CZ$1,_xlfn.XLOOKUP($A47,'PY1 Data(H)'!$A$1:$A$233,'PY1 Data(H)'!$A$1:$CZ$233))</f>
        <v>1068826</v>
      </c>
      <c r="CS47" s="173" cm="1">
        <f t="array" ref="CS47">_xlfn.XLOOKUP(CS$1,'PY1 Data(H)'!$A$1:$CZ$1,_xlfn.XLOOKUP($A47,'PY1 Data(H)'!$A$1:$A$233,'PY1 Data(H)'!$A$1:$CZ$233))</f>
        <v>749075</v>
      </c>
      <c r="CT47" s="173" cm="1">
        <f t="array" ref="CT47">_xlfn.XLOOKUP(CT$1,'PY1 Data(H)'!$A$1:$CZ$1,_xlfn.XLOOKUP($A47,'PY1 Data(H)'!$A$1:$A$233,'PY1 Data(H)'!$A$1:$CZ$233))</f>
        <v>17978110</v>
      </c>
      <c r="CU47" s="173" cm="1">
        <f t="array" ref="CU47">_xlfn.XLOOKUP(CU$1,'PY1 Data(H)'!$A$1:$CZ$1,_xlfn.XLOOKUP($A47,'PY1 Data(H)'!$A$1:$A$233,'PY1 Data(H)'!$A$1:$CZ$233))</f>
        <v>1917942</v>
      </c>
      <c r="CV47" s="173" cm="1">
        <f t="array" ref="CV47">_xlfn.XLOOKUP(CV$1,'PY1 Data(H)'!$A$1:$CZ$1,_xlfn.XLOOKUP($A47,'PY1 Data(H)'!$A$1:$A$233,'PY1 Data(H)'!$A$1:$CZ$233))</f>
        <v>2832425</v>
      </c>
      <c r="CW47" s="173" cm="1">
        <f t="array" ref="CW47">_xlfn.XLOOKUP(CW$1,'PY1 Data(H)'!$A$1:$CZ$1,_xlfn.XLOOKUP($A47,'PY1 Data(H)'!$A$1:$A$233,'PY1 Data(H)'!$A$1:$CZ$233))</f>
        <v>1368551</v>
      </c>
      <c r="CX47" s="173" cm="1">
        <f t="array" ref="CX47">_xlfn.XLOOKUP(CX$1,'PY1 Data(H)'!$A$1:$CZ$1,_xlfn.XLOOKUP($A47,'PY1 Data(H)'!$A$1:$A$233,'PY1 Data(H)'!$A$1:$CZ$233))</f>
        <v>927445</v>
      </c>
      <c r="CY47" s="173" cm="1">
        <f t="array" ref="CY47">_xlfn.XLOOKUP(CY$1,'PY1 Data(H)'!$A$1:$CZ$1,_xlfn.XLOOKUP($A47,'PY1 Data(H)'!$A$1:$A$233,'PY1 Data(H)'!$A$1:$CZ$233))</f>
        <v>400015</v>
      </c>
    </row>
    <row r="48" spans="1:103" x14ac:dyDescent="0.3">
      <c r="A48">
        <v>391</v>
      </c>
      <c r="D48" s="173" cm="1">
        <f t="array" ref="D48">_xlfn.XLOOKUP(D$1,'PY1 Data(H)'!$A$1:$CZ$1,_xlfn.XLOOKUP($A48,'PY1 Data(H)'!$A$1:$A$233,'PY1 Data(H)'!$A$1:$CZ$233))</f>
        <v>16143708</v>
      </c>
      <c r="E48" s="173" cm="1">
        <f t="array" ref="E48">_xlfn.XLOOKUP(E$1,'PY1 Data(H)'!$A$1:$CZ$1,_xlfn.XLOOKUP($A48,'PY1 Data(H)'!$A$1:$A$233,'PY1 Data(H)'!$A$1:$CZ$233))</f>
        <v>4112247</v>
      </c>
      <c r="F48" s="173" cm="1">
        <f t="array" ref="F48">_xlfn.XLOOKUP(F$1,'PY1 Data(H)'!$A$1:$CZ$1,_xlfn.XLOOKUP($A48,'PY1 Data(H)'!$A$1:$A$233,'PY1 Data(H)'!$A$1:$CZ$233))</f>
        <v>1262549</v>
      </c>
      <c r="G48" s="173" cm="1">
        <f t="array" ref="G48">_xlfn.XLOOKUP(G$1,'PY1 Data(H)'!$A$1:$CZ$1,_xlfn.XLOOKUP($A48,'PY1 Data(H)'!$A$1:$A$233,'PY1 Data(H)'!$A$1:$CZ$233))</f>
        <v>0</v>
      </c>
      <c r="H48" s="173" cm="1">
        <f t="array" ref="H48">_xlfn.XLOOKUP(H$1,'PY1 Data(H)'!$A$1:$CZ$1,_xlfn.XLOOKUP($A48,'PY1 Data(H)'!$A$1:$A$233,'PY1 Data(H)'!$A$1:$CZ$233))</f>
        <v>2939977</v>
      </c>
      <c r="I48" s="173" cm="1">
        <f t="array" ref="I48">_xlfn.XLOOKUP(I$1,'PY1 Data(H)'!$A$1:$CZ$1,_xlfn.XLOOKUP($A48,'PY1 Data(H)'!$A$1:$A$233,'PY1 Data(H)'!$A$1:$CZ$233))</f>
        <v>4018899</v>
      </c>
      <c r="J48" s="173" cm="1">
        <f t="array" ref="J48">_xlfn.XLOOKUP(J$1,'PY1 Data(H)'!$A$1:$CZ$1,_xlfn.XLOOKUP($A48,'PY1 Data(H)'!$A$1:$A$233,'PY1 Data(H)'!$A$1:$CZ$233))</f>
        <v>7479946</v>
      </c>
      <c r="K48" s="173" cm="1">
        <f t="array" ref="K48">_xlfn.XLOOKUP(K$1,'PY1 Data(H)'!$A$1:$CZ$1,_xlfn.XLOOKUP($A48,'PY1 Data(H)'!$A$1:$A$233,'PY1 Data(H)'!$A$1:$CZ$233))</f>
        <v>3819705</v>
      </c>
      <c r="L48" s="173" cm="1">
        <f t="array" ref="L48">_xlfn.XLOOKUP(L$1,'PY1 Data(H)'!$A$1:$CZ$1,_xlfn.XLOOKUP($A48,'PY1 Data(H)'!$A$1:$A$233,'PY1 Data(H)'!$A$1:$CZ$233))</f>
        <v>7121192</v>
      </c>
      <c r="M48" s="173" cm="1">
        <f t="array" ref="M48">_xlfn.XLOOKUP(M$1,'PY1 Data(H)'!$A$1:$CZ$1,_xlfn.XLOOKUP($A48,'PY1 Data(H)'!$A$1:$A$233,'PY1 Data(H)'!$A$1:$CZ$233))</f>
        <v>15341245</v>
      </c>
      <c r="N48" s="173" cm="1">
        <f t="array" ref="N48">_xlfn.XLOOKUP(N$1,'PY1 Data(H)'!$A$1:$CZ$1,_xlfn.XLOOKUP($A48,'PY1 Data(H)'!$A$1:$A$233,'PY1 Data(H)'!$A$1:$CZ$233))</f>
        <v>29496399</v>
      </c>
      <c r="O48" s="173" cm="1">
        <f t="array" ref="O48">_xlfn.XLOOKUP(O$1,'PY1 Data(H)'!$A$1:$CZ$1,_xlfn.XLOOKUP($A48,'PY1 Data(H)'!$A$1:$A$233,'PY1 Data(H)'!$A$1:$CZ$233))</f>
        <v>7034255</v>
      </c>
      <c r="P48" s="173" cm="1">
        <f t="array" ref="P48">_xlfn.XLOOKUP(P$1,'PY1 Data(H)'!$A$1:$CZ$1,_xlfn.XLOOKUP($A48,'PY1 Data(H)'!$A$1:$A$233,'PY1 Data(H)'!$A$1:$CZ$233))</f>
        <v>30356382</v>
      </c>
      <c r="Q48" s="173" cm="1">
        <f t="array" ref="Q48">_xlfn.XLOOKUP(Q$1,'PY1 Data(H)'!$A$1:$CZ$1,_xlfn.XLOOKUP($A48,'PY1 Data(H)'!$A$1:$A$233,'PY1 Data(H)'!$A$1:$CZ$233))</f>
        <v>6446845</v>
      </c>
      <c r="R48" s="173" cm="1">
        <f t="array" ref="R48">_xlfn.XLOOKUP(R$1,'PY1 Data(H)'!$A$1:$CZ$1,_xlfn.XLOOKUP($A48,'PY1 Data(H)'!$A$1:$A$233,'PY1 Data(H)'!$A$1:$CZ$233))</f>
        <v>1957574</v>
      </c>
      <c r="S48" s="173" cm="1">
        <f t="array" ref="S48">_xlfn.XLOOKUP(S$1,'PY1 Data(H)'!$A$1:$CZ$1,_xlfn.XLOOKUP($A48,'PY1 Data(H)'!$A$1:$A$233,'PY1 Data(H)'!$A$1:$CZ$233))</f>
        <v>13959992</v>
      </c>
      <c r="T48" s="173" cm="1">
        <f t="array" ref="T48">_xlfn.XLOOKUP(T$1,'PY1 Data(H)'!$A$1:$CZ$1,_xlfn.XLOOKUP($A48,'PY1 Data(H)'!$A$1:$A$233,'PY1 Data(H)'!$A$1:$CZ$233))</f>
        <v>0</v>
      </c>
      <c r="U48" s="173" cm="1">
        <f t="array" ref="U48">_xlfn.XLOOKUP(U$1,'PY1 Data(H)'!$A$1:$CZ$1,_xlfn.XLOOKUP($A48,'PY1 Data(H)'!$A$1:$A$233,'PY1 Data(H)'!$A$1:$CZ$233))</f>
        <v>22335350</v>
      </c>
      <c r="V48" s="173" cm="1">
        <f t="array" ref="V48">_xlfn.XLOOKUP(V$1,'PY1 Data(H)'!$A$1:$CZ$1,_xlfn.XLOOKUP($A48,'PY1 Data(H)'!$A$1:$A$233,'PY1 Data(H)'!$A$1:$CZ$233))</f>
        <v>11042979</v>
      </c>
      <c r="W48" s="173" cm="1">
        <f t="array" ref="W48">_xlfn.XLOOKUP(W$1,'PY1 Data(H)'!$A$1:$CZ$1,_xlfn.XLOOKUP($A48,'PY1 Data(H)'!$A$1:$A$233,'PY1 Data(H)'!$A$1:$CZ$233))</f>
        <v>0</v>
      </c>
      <c r="X48" s="173" cm="1">
        <f t="array" ref="X48">_xlfn.XLOOKUP(X$1,'PY1 Data(H)'!$A$1:$CZ$1,_xlfn.XLOOKUP($A48,'PY1 Data(H)'!$A$1:$A$233,'PY1 Data(H)'!$A$1:$CZ$233))</f>
        <v>1565840</v>
      </c>
      <c r="Y48" s="173" cm="1">
        <f t="array" ref="Y48">_xlfn.XLOOKUP(Y$1,'PY1 Data(H)'!$A$1:$CZ$1,_xlfn.XLOOKUP($A48,'PY1 Data(H)'!$A$1:$A$233,'PY1 Data(H)'!$A$1:$CZ$233))</f>
        <v>1921642</v>
      </c>
      <c r="Z48" s="173" cm="1">
        <f t="array" ref="Z48">_xlfn.XLOOKUP(Z$1,'PY1 Data(H)'!$A$1:$CZ$1,_xlfn.XLOOKUP($A48,'PY1 Data(H)'!$A$1:$A$233,'PY1 Data(H)'!$A$1:$CZ$233))</f>
        <v>13424185</v>
      </c>
      <c r="AA48" s="173" cm="1">
        <f t="array" ref="AA48">_xlfn.XLOOKUP(AA$1,'PY1 Data(H)'!$A$1:$CZ$1,_xlfn.XLOOKUP($A48,'PY1 Data(H)'!$A$1:$A$233,'PY1 Data(H)'!$A$1:$CZ$233))</f>
        <v>0</v>
      </c>
      <c r="AB48" s="173" cm="1">
        <f t="array" ref="AB48">_xlfn.XLOOKUP(AB$1,'PY1 Data(H)'!$A$1:$CZ$1,_xlfn.XLOOKUP($A48,'PY1 Data(H)'!$A$1:$A$233,'PY1 Data(H)'!$A$1:$CZ$233))</f>
        <v>15518429</v>
      </c>
      <c r="AC48" s="173" cm="1">
        <f t="array" ref="AC48">_xlfn.XLOOKUP(AC$1,'PY1 Data(H)'!$A$1:$CZ$1,_xlfn.XLOOKUP($A48,'PY1 Data(H)'!$A$1:$A$233,'PY1 Data(H)'!$A$1:$CZ$233))</f>
        <v>44546143</v>
      </c>
      <c r="AD48" s="173" cm="1">
        <f t="array" ref="AD48">_xlfn.XLOOKUP(AD$1,'PY1 Data(H)'!$A$1:$CZ$1,_xlfn.XLOOKUP($A48,'PY1 Data(H)'!$A$1:$A$233,'PY1 Data(H)'!$A$1:$CZ$233))</f>
        <v>4653162</v>
      </c>
      <c r="AE48" s="173" cm="1">
        <f t="array" ref="AE48">_xlfn.XLOOKUP(AE$1,'PY1 Data(H)'!$A$1:$CZ$1,_xlfn.XLOOKUP($A48,'PY1 Data(H)'!$A$1:$A$233,'PY1 Data(H)'!$A$1:$CZ$233))</f>
        <v>19849729</v>
      </c>
      <c r="AF48" s="173" cm="1">
        <f t="array" ref="AF48">_xlfn.XLOOKUP(AF$1,'PY1 Data(H)'!$A$1:$CZ$1,_xlfn.XLOOKUP($A48,'PY1 Data(H)'!$A$1:$A$233,'PY1 Data(H)'!$A$1:$CZ$233))</f>
        <v>16783134</v>
      </c>
      <c r="AG48" s="173" cm="1">
        <f t="array" ref="AG48">_xlfn.XLOOKUP(AG$1,'PY1 Data(H)'!$A$1:$CZ$1,_xlfn.XLOOKUP($A48,'PY1 Data(H)'!$A$1:$A$233,'PY1 Data(H)'!$A$1:$CZ$233))</f>
        <v>9037881</v>
      </c>
      <c r="AH48" s="173" cm="1">
        <f t="array" ref="AH48">_xlfn.XLOOKUP(AH$1,'PY1 Data(H)'!$A$1:$CZ$1,_xlfn.XLOOKUP($A48,'PY1 Data(H)'!$A$1:$A$233,'PY1 Data(H)'!$A$1:$CZ$233))</f>
        <v>2680815</v>
      </c>
      <c r="AI48" s="173" cm="1">
        <f t="array" ref="AI48">_xlfn.XLOOKUP(AI$1,'PY1 Data(H)'!$A$1:$CZ$1,_xlfn.XLOOKUP($A48,'PY1 Data(H)'!$A$1:$A$233,'PY1 Data(H)'!$A$1:$CZ$233))</f>
        <v>40513694</v>
      </c>
      <c r="AJ48" s="173" cm="1">
        <f t="array" ref="AJ48">_xlfn.XLOOKUP(AJ$1,'PY1 Data(H)'!$A$1:$CZ$1,_xlfn.XLOOKUP($A48,'PY1 Data(H)'!$A$1:$A$233,'PY1 Data(H)'!$A$1:$CZ$233))</f>
        <v>7957762</v>
      </c>
      <c r="AK48" s="173" cm="1">
        <f t="array" ref="AK48">_xlfn.XLOOKUP(AK$1,'PY1 Data(H)'!$A$1:$CZ$1,_xlfn.XLOOKUP($A48,'PY1 Data(H)'!$A$1:$A$233,'PY1 Data(H)'!$A$1:$CZ$233))</f>
        <v>47573550</v>
      </c>
      <c r="AL48" s="173" cm="1">
        <f t="array" ref="AL48">_xlfn.XLOOKUP(AL$1,'PY1 Data(H)'!$A$1:$CZ$1,_xlfn.XLOOKUP($A48,'PY1 Data(H)'!$A$1:$A$233,'PY1 Data(H)'!$A$1:$CZ$233))</f>
        <v>8211829</v>
      </c>
      <c r="AM48" s="173" cm="1">
        <f t="array" ref="AM48">_xlfn.XLOOKUP(AM$1,'PY1 Data(H)'!$A$1:$CZ$1,_xlfn.XLOOKUP($A48,'PY1 Data(H)'!$A$1:$A$233,'PY1 Data(H)'!$A$1:$CZ$233))</f>
        <v>20984894</v>
      </c>
      <c r="AN48" s="173" cm="1">
        <f t="array" ref="AN48">_xlfn.XLOOKUP(AN$1,'PY1 Data(H)'!$A$1:$CZ$1,_xlfn.XLOOKUP($A48,'PY1 Data(H)'!$A$1:$A$233,'PY1 Data(H)'!$A$1:$CZ$233))</f>
        <v>1457763</v>
      </c>
      <c r="AO48" s="173" cm="1">
        <f t="array" ref="AO48">_xlfn.XLOOKUP(AO$1,'PY1 Data(H)'!$A$1:$CZ$1,_xlfn.XLOOKUP($A48,'PY1 Data(H)'!$A$1:$A$233,'PY1 Data(H)'!$A$1:$CZ$233))</f>
        <v>1251377</v>
      </c>
      <c r="AP48" s="173" cm="1">
        <f t="array" ref="AP48">_xlfn.XLOOKUP(AP$1,'PY1 Data(H)'!$A$1:$CZ$1,_xlfn.XLOOKUP($A48,'PY1 Data(H)'!$A$1:$A$233,'PY1 Data(H)'!$A$1:$CZ$233))</f>
        <v>6081310</v>
      </c>
      <c r="AQ48" s="173" cm="1">
        <f t="array" ref="AQ48">_xlfn.XLOOKUP(AQ$1,'PY1 Data(H)'!$A$1:$CZ$1,_xlfn.XLOOKUP($A48,'PY1 Data(H)'!$A$1:$A$233,'PY1 Data(H)'!$A$1:$CZ$233))</f>
        <v>3098705</v>
      </c>
      <c r="AR48" s="173" cm="1">
        <f t="array" ref="AR48">_xlfn.XLOOKUP(AR$1,'PY1 Data(H)'!$A$1:$CZ$1,_xlfn.XLOOKUP($A48,'PY1 Data(H)'!$A$1:$A$233,'PY1 Data(H)'!$A$1:$CZ$233))</f>
        <v>57202697</v>
      </c>
      <c r="AS48" s="173" cm="1">
        <f t="array" ref="AS48">_xlfn.XLOOKUP(AS$1,'PY1 Data(H)'!$A$1:$CZ$1,_xlfn.XLOOKUP($A48,'PY1 Data(H)'!$A$1:$A$233,'PY1 Data(H)'!$A$1:$CZ$233))</f>
        <v>8971286</v>
      </c>
      <c r="AT48" s="173" cm="1">
        <f t="array" ref="AT48">_xlfn.XLOOKUP(AT$1,'PY1 Data(H)'!$A$1:$CZ$1,_xlfn.XLOOKUP($A48,'PY1 Data(H)'!$A$1:$A$233,'PY1 Data(H)'!$A$1:$CZ$233))</f>
        <v>17948916</v>
      </c>
      <c r="AU48" s="173" cm="1">
        <f t="array" ref="AU48">_xlfn.XLOOKUP(AU$1,'PY1 Data(H)'!$A$1:$CZ$1,_xlfn.XLOOKUP($A48,'PY1 Data(H)'!$A$1:$A$233,'PY1 Data(H)'!$A$1:$CZ$233))</f>
        <v>11274727</v>
      </c>
      <c r="AV48" s="173" cm="1">
        <f t="array" ref="AV48">_xlfn.XLOOKUP(AV$1,'PY1 Data(H)'!$A$1:$CZ$1,_xlfn.XLOOKUP($A48,'PY1 Data(H)'!$A$1:$A$233,'PY1 Data(H)'!$A$1:$CZ$233))</f>
        <v>15051500</v>
      </c>
      <c r="AW48" s="173" cm="1">
        <f t="array" ref="AW48">_xlfn.XLOOKUP(AW$1,'PY1 Data(H)'!$A$1:$CZ$1,_xlfn.XLOOKUP($A48,'PY1 Data(H)'!$A$1:$A$233,'PY1 Data(H)'!$A$1:$CZ$233))</f>
        <v>0</v>
      </c>
      <c r="AX48" s="173" cm="1">
        <f t="array" ref="AX48">_xlfn.XLOOKUP(AX$1,'PY1 Data(H)'!$A$1:$CZ$1,_xlfn.XLOOKUP($A48,'PY1 Data(H)'!$A$1:$A$233,'PY1 Data(H)'!$A$1:$CZ$233))</f>
        <v>5743835</v>
      </c>
      <c r="AY48" s="173" cm="1">
        <f t="array" ref="AY48">_xlfn.XLOOKUP(AY$1,'PY1 Data(H)'!$A$1:$CZ$1,_xlfn.XLOOKUP($A48,'PY1 Data(H)'!$A$1:$A$233,'PY1 Data(H)'!$A$1:$CZ$233))</f>
        <v>3601210</v>
      </c>
      <c r="AZ48" s="173" cm="1">
        <f t="array" ref="AZ48">_xlfn.XLOOKUP(AZ$1,'PY1 Data(H)'!$A$1:$CZ$1,_xlfn.XLOOKUP($A48,'PY1 Data(H)'!$A$1:$A$233,'PY1 Data(H)'!$A$1:$CZ$233))</f>
        <v>60092804</v>
      </c>
      <c r="BA48" s="173" cm="1">
        <f t="array" ref="BA48">_xlfn.XLOOKUP(BA$1,'PY1 Data(H)'!$A$1:$CZ$1,_xlfn.XLOOKUP($A48,'PY1 Data(H)'!$A$1:$A$233,'PY1 Data(H)'!$A$1:$CZ$233))</f>
        <v>6771493</v>
      </c>
      <c r="BB48" s="173" cm="1">
        <f t="array" ref="BB48">_xlfn.XLOOKUP(BB$1,'PY1 Data(H)'!$A$1:$CZ$1,_xlfn.XLOOKUP($A48,'PY1 Data(H)'!$A$1:$A$233,'PY1 Data(H)'!$A$1:$CZ$233))</f>
        <v>30220112</v>
      </c>
      <c r="BC48" s="173" cm="1">
        <f t="array" ref="BC48">_xlfn.XLOOKUP(BC$1,'PY1 Data(H)'!$A$1:$CZ$1,_xlfn.XLOOKUP($A48,'PY1 Data(H)'!$A$1:$A$233,'PY1 Data(H)'!$A$1:$CZ$233))</f>
        <v>5027870</v>
      </c>
      <c r="BD48" s="173" cm="1">
        <f t="array" ref="BD48">_xlfn.XLOOKUP(BD$1,'PY1 Data(H)'!$A$1:$CZ$1,_xlfn.XLOOKUP($A48,'PY1 Data(H)'!$A$1:$A$233,'PY1 Data(H)'!$A$1:$CZ$233))</f>
        <v>12096009</v>
      </c>
      <c r="BE48" s="173" cm="1">
        <f t="array" ref="BE48">_xlfn.XLOOKUP(BE$1,'PY1 Data(H)'!$A$1:$CZ$1,_xlfn.XLOOKUP($A48,'PY1 Data(H)'!$A$1:$A$233,'PY1 Data(H)'!$A$1:$CZ$233))</f>
        <v>7214702</v>
      </c>
      <c r="BF48" s="173" cm="1">
        <f t="array" ref="BF48">_xlfn.XLOOKUP(BF$1,'PY1 Data(H)'!$A$1:$CZ$1,_xlfn.XLOOKUP($A48,'PY1 Data(H)'!$A$1:$A$233,'PY1 Data(H)'!$A$1:$CZ$233))</f>
        <v>12853600</v>
      </c>
      <c r="BG48" s="173" cm="1">
        <f t="array" ref="BG48">_xlfn.XLOOKUP(BG$1,'PY1 Data(H)'!$A$1:$CZ$1,_xlfn.XLOOKUP($A48,'PY1 Data(H)'!$A$1:$A$233,'PY1 Data(H)'!$A$1:$CZ$233))</f>
        <v>5228620</v>
      </c>
      <c r="BH48" s="173" cm="1">
        <f t="array" ref="BH48">_xlfn.XLOOKUP(BH$1,'PY1 Data(H)'!$A$1:$CZ$1,_xlfn.XLOOKUP($A48,'PY1 Data(H)'!$A$1:$A$233,'PY1 Data(H)'!$A$1:$CZ$233))</f>
        <v>4880616</v>
      </c>
      <c r="BI48" s="173" cm="1">
        <f t="array" ref="BI48">_xlfn.XLOOKUP(BI$1,'PY1 Data(H)'!$A$1:$CZ$1,_xlfn.XLOOKUP($A48,'PY1 Data(H)'!$A$1:$A$233,'PY1 Data(H)'!$A$1:$CZ$233))</f>
        <v>2316127</v>
      </c>
      <c r="BJ48" s="173" cm="1">
        <f t="array" ref="BJ48">_xlfn.XLOOKUP(BJ$1,'PY1 Data(H)'!$A$1:$CZ$1,_xlfn.XLOOKUP($A48,'PY1 Data(H)'!$A$1:$A$233,'PY1 Data(H)'!$A$1:$CZ$233))</f>
        <v>5676086</v>
      </c>
      <c r="BK48" s="173" cm="1">
        <f t="array" ref="BK48">_xlfn.XLOOKUP(BK$1,'PY1 Data(H)'!$A$1:$CZ$1,_xlfn.XLOOKUP($A48,'PY1 Data(H)'!$A$1:$A$233,'PY1 Data(H)'!$A$1:$CZ$233))</f>
        <v>212954390</v>
      </c>
      <c r="BL48" s="173" cm="1">
        <f t="array" ref="BL48">_xlfn.XLOOKUP(BL$1,'PY1 Data(H)'!$A$1:$CZ$1,_xlfn.XLOOKUP($A48,'PY1 Data(H)'!$A$1:$A$233,'PY1 Data(H)'!$A$1:$CZ$233))</f>
        <v>1947915</v>
      </c>
      <c r="BM48" s="173" cm="1">
        <f t="array" ref="BM48">_xlfn.XLOOKUP(BM$1,'PY1 Data(H)'!$A$1:$CZ$1,_xlfn.XLOOKUP($A48,'PY1 Data(H)'!$A$1:$A$233,'PY1 Data(H)'!$A$1:$CZ$233))</f>
        <v>4085480</v>
      </c>
      <c r="BN48" s="173" cm="1">
        <f t="array" ref="BN48">_xlfn.XLOOKUP(BN$1,'PY1 Data(H)'!$A$1:$CZ$1,_xlfn.XLOOKUP($A48,'PY1 Data(H)'!$A$1:$A$233,'PY1 Data(H)'!$A$1:$CZ$233))</f>
        <v>15015557</v>
      </c>
      <c r="BO48" s="173" cm="1">
        <f t="array" ref="BO48">_xlfn.XLOOKUP(BO$1,'PY1 Data(H)'!$A$1:$CZ$1,_xlfn.XLOOKUP($A48,'PY1 Data(H)'!$A$1:$A$233,'PY1 Data(H)'!$A$1:$CZ$233))</f>
        <v>15812718</v>
      </c>
      <c r="BP48" s="173" cm="1">
        <f t="array" ref="BP48">_xlfn.XLOOKUP(BP$1,'PY1 Data(H)'!$A$1:$CZ$1,_xlfn.XLOOKUP($A48,'PY1 Data(H)'!$A$1:$A$233,'PY1 Data(H)'!$A$1:$CZ$233))</f>
        <v>41605832</v>
      </c>
      <c r="BQ48" s="173" cm="1">
        <f t="array" ref="BQ48">_xlfn.XLOOKUP(BQ$1,'PY1 Data(H)'!$A$1:$CZ$1,_xlfn.XLOOKUP($A48,'PY1 Data(H)'!$A$1:$A$233,'PY1 Data(H)'!$A$1:$CZ$233))</f>
        <v>0</v>
      </c>
      <c r="BR48" s="173" cm="1">
        <f t="array" ref="BR48">_xlfn.XLOOKUP(BR$1,'PY1 Data(H)'!$A$1:$CZ$1,_xlfn.XLOOKUP($A48,'PY1 Data(H)'!$A$1:$A$233,'PY1 Data(H)'!$A$1:$CZ$233))</f>
        <v>27887163</v>
      </c>
      <c r="BS48" s="173" cm="1">
        <f t="array" ref="BS48">_xlfn.XLOOKUP(BS$1,'PY1 Data(H)'!$A$1:$CZ$1,_xlfn.XLOOKUP($A48,'PY1 Data(H)'!$A$1:$A$233,'PY1 Data(H)'!$A$1:$CZ$233))</f>
        <v>20244134</v>
      </c>
      <c r="BT48" s="173" cm="1">
        <f t="array" ref="BT48">_xlfn.XLOOKUP(BT$1,'PY1 Data(H)'!$A$1:$CZ$1,_xlfn.XLOOKUP($A48,'PY1 Data(H)'!$A$1:$A$233,'PY1 Data(H)'!$A$1:$CZ$233))</f>
        <v>1594675</v>
      </c>
      <c r="BU48" s="173" cm="1">
        <f t="array" ref="BU48">_xlfn.XLOOKUP(BU$1,'PY1 Data(H)'!$A$1:$CZ$1,_xlfn.XLOOKUP($A48,'PY1 Data(H)'!$A$1:$A$233,'PY1 Data(H)'!$A$1:$CZ$233))</f>
        <v>7266380</v>
      </c>
      <c r="BV48" s="173" cm="1">
        <f t="array" ref="BV48">_xlfn.XLOOKUP(BV$1,'PY1 Data(H)'!$A$1:$CZ$1,_xlfn.XLOOKUP($A48,'PY1 Data(H)'!$A$1:$A$233,'PY1 Data(H)'!$A$1:$CZ$233))</f>
        <v>7426853</v>
      </c>
      <c r="BW48" s="173" cm="1">
        <f t="array" ref="BW48">_xlfn.XLOOKUP(BW$1,'PY1 Data(H)'!$A$1:$CZ$1,_xlfn.XLOOKUP($A48,'PY1 Data(H)'!$A$1:$A$233,'PY1 Data(H)'!$A$1:$CZ$233))</f>
        <v>1218767</v>
      </c>
      <c r="BX48" s="173" cm="1">
        <f t="array" ref="BX48">_xlfn.XLOOKUP(BX$1,'PY1 Data(H)'!$A$1:$CZ$1,_xlfn.XLOOKUP($A48,'PY1 Data(H)'!$A$1:$A$233,'PY1 Data(H)'!$A$1:$CZ$233))</f>
        <v>9043038</v>
      </c>
      <c r="BY48" s="173" cm="1">
        <f t="array" ref="BY48">_xlfn.XLOOKUP(BY$1,'PY1 Data(H)'!$A$1:$CZ$1,_xlfn.XLOOKUP($A48,'PY1 Data(H)'!$A$1:$A$233,'PY1 Data(H)'!$A$1:$CZ$233))</f>
        <v>10135984</v>
      </c>
      <c r="BZ48" s="173" cm="1">
        <f t="array" ref="BZ48">_xlfn.XLOOKUP(BZ$1,'PY1 Data(H)'!$A$1:$CZ$1,_xlfn.XLOOKUP($A48,'PY1 Data(H)'!$A$1:$A$233,'PY1 Data(H)'!$A$1:$CZ$233))</f>
        <v>3133846</v>
      </c>
      <c r="CA48" s="173" cm="1">
        <f t="array" ref="CA48">_xlfn.XLOOKUP(CA$1,'PY1 Data(H)'!$A$1:$CZ$1,_xlfn.XLOOKUP($A48,'PY1 Data(H)'!$A$1:$A$233,'PY1 Data(H)'!$A$1:$CZ$233))</f>
        <v>22042727</v>
      </c>
      <c r="CB48" s="173" cm="1">
        <f t="array" ref="CB48">_xlfn.XLOOKUP(CB$1,'PY1 Data(H)'!$A$1:$CZ$1,_xlfn.XLOOKUP($A48,'PY1 Data(H)'!$A$1:$A$233,'PY1 Data(H)'!$A$1:$CZ$233))</f>
        <v>6440914</v>
      </c>
      <c r="CC48" s="173" cm="1">
        <f t="array" ref="CC48">_xlfn.XLOOKUP(CC$1,'PY1 Data(H)'!$A$1:$CZ$1,_xlfn.XLOOKUP($A48,'PY1 Data(H)'!$A$1:$A$233,'PY1 Data(H)'!$A$1:$CZ$233))</f>
        <v>10960842</v>
      </c>
      <c r="CD48" s="173" cm="1">
        <f t="array" ref="CD48">_xlfn.XLOOKUP(CD$1,'PY1 Data(H)'!$A$1:$CZ$1,_xlfn.XLOOKUP($A48,'PY1 Data(H)'!$A$1:$A$233,'PY1 Data(H)'!$A$1:$CZ$233))</f>
        <v>9100001</v>
      </c>
      <c r="CE48" s="173" cm="1">
        <f t="array" ref="CE48">_xlfn.XLOOKUP(CE$1,'PY1 Data(H)'!$A$1:$CZ$1,_xlfn.XLOOKUP($A48,'PY1 Data(H)'!$A$1:$A$233,'PY1 Data(H)'!$A$1:$CZ$233))</f>
        <v>19981683</v>
      </c>
      <c r="CF48" s="173" cm="1">
        <f t="array" ref="CF48">_xlfn.XLOOKUP(CF$1,'PY1 Data(H)'!$A$1:$CZ$1,_xlfn.XLOOKUP($A48,'PY1 Data(H)'!$A$1:$A$233,'PY1 Data(H)'!$A$1:$CZ$233))</f>
        <v>8069827</v>
      </c>
      <c r="CG48" s="173" cm="1">
        <f t="array" ref="CG48">_xlfn.XLOOKUP(CG$1,'PY1 Data(H)'!$A$1:$CZ$1,_xlfn.XLOOKUP($A48,'PY1 Data(H)'!$A$1:$A$233,'PY1 Data(H)'!$A$1:$CZ$233))</f>
        <v>10580101</v>
      </c>
      <c r="CH48" s="173" cm="1">
        <f t="array" ref="CH48">_xlfn.XLOOKUP(CH$1,'PY1 Data(H)'!$A$1:$CZ$1,_xlfn.XLOOKUP($A48,'PY1 Data(H)'!$A$1:$A$233,'PY1 Data(H)'!$A$1:$CZ$233))</f>
        <v>4932226</v>
      </c>
      <c r="CI48" s="173" cm="1">
        <f t="array" ref="CI48">_xlfn.XLOOKUP(CI$1,'PY1 Data(H)'!$A$1:$CZ$1,_xlfn.XLOOKUP($A48,'PY1 Data(H)'!$A$1:$A$233,'PY1 Data(H)'!$A$1:$CZ$233))</f>
        <v>8439948</v>
      </c>
      <c r="CJ48" s="173" cm="1">
        <f t="array" ref="CJ48">_xlfn.XLOOKUP(CJ$1,'PY1 Data(H)'!$A$1:$CZ$1,_xlfn.XLOOKUP($A48,'PY1 Data(H)'!$A$1:$A$233,'PY1 Data(H)'!$A$1:$CZ$233))</f>
        <v>3913404</v>
      </c>
      <c r="CK48" s="173" cm="1">
        <f t="array" ref="CK48">_xlfn.XLOOKUP(CK$1,'PY1 Data(H)'!$A$1:$CZ$1,_xlfn.XLOOKUP($A48,'PY1 Data(H)'!$A$1:$A$233,'PY1 Data(H)'!$A$1:$CZ$233))</f>
        <v>13640984</v>
      </c>
      <c r="CL48" s="173" cm="1">
        <f t="array" ref="CL48">_xlfn.XLOOKUP(CL$1,'PY1 Data(H)'!$A$1:$CZ$1,_xlfn.XLOOKUP($A48,'PY1 Data(H)'!$A$1:$A$233,'PY1 Data(H)'!$A$1:$CZ$233))</f>
        <v>2082700</v>
      </c>
      <c r="CM48" s="173" cm="1">
        <f t="array" ref="CM48">_xlfn.XLOOKUP(CM$1,'PY1 Data(H)'!$A$1:$CZ$1,_xlfn.XLOOKUP($A48,'PY1 Data(H)'!$A$1:$A$233,'PY1 Data(H)'!$A$1:$CZ$233))</f>
        <v>6129179</v>
      </c>
      <c r="CN48" s="173" cm="1">
        <f t="array" ref="CN48">_xlfn.XLOOKUP(CN$1,'PY1 Data(H)'!$A$1:$CZ$1,_xlfn.XLOOKUP($A48,'PY1 Data(H)'!$A$1:$A$233,'PY1 Data(H)'!$A$1:$CZ$233))</f>
        <v>508359</v>
      </c>
      <c r="CO48" s="173" cm="1">
        <f t="array" ref="CO48">_xlfn.XLOOKUP(CO$1,'PY1 Data(H)'!$A$1:$CZ$1,_xlfn.XLOOKUP($A48,'PY1 Data(H)'!$A$1:$A$233,'PY1 Data(H)'!$A$1:$CZ$233))</f>
        <v>34489319</v>
      </c>
      <c r="CP48" s="173" cm="1">
        <f t="array" ref="CP48">_xlfn.XLOOKUP(CP$1,'PY1 Data(H)'!$A$1:$CZ$1,_xlfn.XLOOKUP($A48,'PY1 Data(H)'!$A$1:$A$233,'PY1 Data(H)'!$A$1:$CZ$233))</f>
        <v>4421145</v>
      </c>
      <c r="CQ48" s="173" cm="1">
        <f t="array" ref="CQ48">_xlfn.XLOOKUP(CQ$1,'PY1 Data(H)'!$A$1:$CZ$1,_xlfn.XLOOKUP($A48,'PY1 Data(H)'!$A$1:$A$233,'PY1 Data(H)'!$A$1:$CZ$233))</f>
        <v>136809363</v>
      </c>
      <c r="CR48" s="173" cm="1">
        <f t="array" ref="CR48">_xlfn.XLOOKUP(CR$1,'PY1 Data(H)'!$A$1:$CZ$1,_xlfn.XLOOKUP($A48,'PY1 Data(H)'!$A$1:$A$233,'PY1 Data(H)'!$A$1:$CZ$233))</f>
        <v>3132592</v>
      </c>
      <c r="CS48" s="173" cm="1">
        <f t="array" ref="CS48">_xlfn.XLOOKUP(CS$1,'PY1 Data(H)'!$A$1:$CZ$1,_xlfn.XLOOKUP($A48,'PY1 Data(H)'!$A$1:$A$233,'PY1 Data(H)'!$A$1:$CZ$233))</f>
        <v>1276007</v>
      </c>
      <c r="CT48" s="173" cm="1">
        <f t="array" ref="CT48">_xlfn.XLOOKUP(CT$1,'PY1 Data(H)'!$A$1:$CZ$1,_xlfn.XLOOKUP($A48,'PY1 Data(H)'!$A$1:$A$233,'PY1 Data(H)'!$A$1:$CZ$233))</f>
        <v>11183133</v>
      </c>
      <c r="CU48" s="173" cm="1">
        <f t="array" ref="CU48">_xlfn.XLOOKUP(CU$1,'PY1 Data(H)'!$A$1:$CZ$1,_xlfn.XLOOKUP($A48,'PY1 Data(H)'!$A$1:$A$233,'PY1 Data(H)'!$A$1:$CZ$233))</f>
        <v>17624490</v>
      </c>
      <c r="CV48" s="173" cm="1">
        <f t="array" ref="CV48">_xlfn.XLOOKUP(CV$1,'PY1 Data(H)'!$A$1:$CZ$1,_xlfn.XLOOKUP($A48,'PY1 Data(H)'!$A$1:$A$233,'PY1 Data(H)'!$A$1:$CZ$233))</f>
        <v>5636133</v>
      </c>
      <c r="CW48" s="173" cm="1">
        <f t="array" ref="CW48">_xlfn.XLOOKUP(CW$1,'PY1 Data(H)'!$A$1:$CZ$1,_xlfn.XLOOKUP($A48,'PY1 Data(H)'!$A$1:$A$233,'PY1 Data(H)'!$A$1:$CZ$233))</f>
        <v>11319653</v>
      </c>
      <c r="CX48" s="173" cm="1">
        <f t="array" ref="CX48">_xlfn.XLOOKUP(CX$1,'PY1 Data(H)'!$A$1:$CZ$1,_xlfn.XLOOKUP($A48,'PY1 Data(H)'!$A$1:$A$233,'PY1 Data(H)'!$A$1:$CZ$233))</f>
        <v>2852227</v>
      </c>
      <c r="CY48" s="173" cm="1">
        <f t="array" ref="CY48">_xlfn.XLOOKUP(CY$1,'PY1 Data(H)'!$A$1:$CZ$1,_xlfn.XLOOKUP($A48,'PY1 Data(H)'!$A$1:$A$233,'PY1 Data(H)'!$A$1:$CZ$233))</f>
        <v>3059057</v>
      </c>
    </row>
    <row r="49" spans="1:103" x14ac:dyDescent="0.3">
      <c r="A49">
        <v>7</v>
      </c>
      <c r="D49" s="173" cm="1">
        <f t="array" ref="D49">_xlfn.XLOOKUP(D$1,'PY1 Data(H)'!$A$1:$CZ$1,_xlfn.XLOOKUP($A49,'PY1 Data(H)'!$A$1:$A$233,'PY1 Data(H)'!$A$1:$CZ$233))</f>
        <v>152919</v>
      </c>
      <c r="E49" s="173" cm="1">
        <f t="array" ref="E49">_xlfn.XLOOKUP(E$1,'PY1 Data(H)'!$A$1:$CZ$1,_xlfn.XLOOKUP($A49,'PY1 Data(H)'!$A$1:$A$233,'PY1 Data(H)'!$A$1:$CZ$233))</f>
        <v>7368</v>
      </c>
      <c r="F49" s="173" cm="1">
        <f t="array" ref="F49">_xlfn.XLOOKUP(F$1,'PY1 Data(H)'!$A$1:$CZ$1,_xlfn.XLOOKUP($A49,'PY1 Data(H)'!$A$1:$A$233,'PY1 Data(H)'!$A$1:$CZ$233))</f>
        <v>0</v>
      </c>
      <c r="G49" s="173" cm="1">
        <f t="array" ref="G49">_xlfn.XLOOKUP(G$1,'PY1 Data(H)'!$A$1:$CZ$1,_xlfn.XLOOKUP($A49,'PY1 Data(H)'!$A$1:$A$233,'PY1 Data(H)'!$A$1:$CZ$233))</f>
        <v>0</v>
      </c>
      <c r="H49" s="173" cm="1">
        <f t="array" ref="H49">_xlfn.XLOOKUP(H$1,'PY1 Data(H)'!$A$1:$CZ$1,_xlfn.XLOOKUP($A49,'PY1 Data(H)'!$A$1:$A$233,'PY1 Data(H)'!$A$1:$CZ$233))</f>
        <v>0</v>
      </c>
      <c r="I49" s="173" cm="1">
        <f t="array" ref="I49">_xlfn.XLOOKUP(I$1,'PY1 Data(H)'!$A$1:$CZ$1,_xlfn.XLOOKUP($A49,'PY1 Data(H)'!$A$1:$A$233,'PY1 Data(H)'!$A$1:$CZ$233))</f>
        <v>117113</v>
      </c>
      <c r="J49" s="173" cm="1">
        <f t="array" ref="J49">_xlfn.XLOOKUP(J$1,'PY1 Data(H)'!$A$1:$CZ$1,_xlfn.XLOOKUP($A49,'PY1 Data(H)'!$A$1:$A$233,'PY1 Data(H)'!$A$1:$CZ$233))</f>
        <v>32</v>
      </c>
      <c r="K49" s="173" cm="1">
        <f t="array" ref="K49">_xlfn.XLOOKUP(K$1,'PY1 Data(H)'!$A$1:$CZ$1,_xlfn.XLOOKUP($A49,'PY1 Data(H)'!$A$1:$A$233,'PY1 Data(H)'!$A$1:$CZ$233))</f>
        <v>917</v>
      </c>
      <c r="L49" s="173" cm="1">
        <f t="array" ref="L49">_xlfn.XLOOKUP(L$1,'PY1 Data(H)'!$A$1:$CZ$1,_xlfn.XLOOKUP($A49,'PY1 Data(H)'!$A$1:$A$233,'PY1 Data(H)'!$A$1:$CZ$233))</f>
        <v>72517</v>
      </c>
      <c r="M49" s="173" cm="1">
        <f t="array" ref="M49">_xlfn.XLOOKUP(M$1,'PY1 Data(H)'!$A$1:$CZ$1,_xlfn.XLOOKUP($A49,'PY1 Data(H)'!$A$1:$A$233,'PY1 Data(H)'!$A$1:$CZ$233))</f>
        <v>64000</v>
      </c>
      <c r="N49" s="173" cm="1">
        <f t="array" ref="N49">_xlfn.XLOOKUP(N$1,'PY1 Data(H)'!$A$1:$CZ$1,_xlfn.XLOOKUP($A49,'PY1 Data(H)'!$A$1:$A$233,'PY1 Data(H)'!$A$1:$CZ$233))</f>
        <v>453917</v>
      </c>
      <c r="O49" s="173" cm="1">
        <f t="array" ref="O49">_xlfn.XLOOKUP(O$1,'PY1 Data(H)'!$A$1:$CZ$1,_xlfn.XLOOKUP($A49,'PY1 Data(H)'!$A$1:$A$233,'PY1 Data(H)'!$A$1:$CZ$233))</f>
        <v>0</v>
      </c>
      <c r="P49" s="173" cm="1">
        <f t="array" ref="P49">_xlfn.XLOOKUP(P$1,'PY1 Data(H)'!$A$1:$CZ$1,_xlfn.XLOOKUP($A49,'PY1 Data(H)'!$A$1:$A$233,'PY1 Data(H)'!$A$1:$CZ$233))</f>
        <v>258860</v>
      </c>
      <c r="Q49" s="173" cm="1">
        <f t="array" ref="Q49">_xlfn.XLOOKUP(Q$1,'PY1 Data(H)'!$A$1:$CZ$1,_xlfn.XLOOKUP($A49,'PY1 Data(H)'!$A$1:$A$233,'PY1 Data(H)'!$A$1:$CZ$233))</f>
        <v>72094</v>
      </c>
      <c r="R49" s="173" cm="1">
        <f t="array" ref="R49">_xlfn.XLOOKUP(R$1,'PY1 Data(H)'!$A$1:$CZ$1,_xlfn.XLOOKUP($A49,'PY1 Data(H)'!$A$1:$A$233,'PY1 Data(H)'!$A$1:$CZ$233))</f>
        <v>0</v>
      </c>
      <c r="S49" s="173" cm="1">
        <f t="array" ref="S49">_xlfn.XLOOKUP(S$1,'PY1 Data(H)'!$A$1:$CZ$1,_xlfn.XLOOKUP($A49,'PY1 Data(H)'!$A$1:$A$233,'PY1 Data(H)'!$A$1:$CZ$233))</f>
        <v>0</v>
      </c>
      <c r="T49" s="173" cm="1">
        <f t="array" ref="T49">_xlfn.XLOOKUP(T$1,'PY1 Data(H)'!$A$1:$CZ$1,_xlfn.XLOOKUP($A49,'PY1 Data(H)'!$A$1:$A$233,'PY1 Data(H)'!$A$1:$CZ$233))</f>
        <v>0</v>
      </c>
      <c r="U49" s="173" cm="1">
        <f t="array" ref="U49">_xlfn.XLOOKUP(U$1,'PY1 Data(H)'!$A$1:$CZ$1,_xlfn.XLOOKUP($A49,'PY1 Data(H)'!$A$1:$A$233,'PY1 Data(H)'!$A$1:$CZ$233))</f>
        <v>946779</v>
      </c>
      <c r="V49" s="173" cm="1">
        <f t="array" ref="V49">_xlfn.XLOOKUP(V$1,'PY1 Data(H)'!$A$1:$CZ$1,_xlfn.XLOOKUP($A49,'PY1 Data(H)'!$A$1:$A$233,'PY1 Data(H)'!$A$1:$CZ$233))</f>
        <v>0</v>
      </c>
      <c r="W49" s="173" cm="1">
        <f t="array" ref="W49">_xlfn.XLOOKUP(W$1,'PY1 Data(H)'!$A$1:$CZ$1,_xlfn.XLOOKUP($A49,'PY1 Data(H)'!$A$1:$A$233,'PY1 Data(H)'!$A$1:$CZ$233))</f>
        <v>0</v>
      </c>
      <c r="X49" s="173" cm="1">
        <f t="array" ref="X49">_xlfn.XLOOKUP(X$1,'PY1 Data(H)'!$A$1:$CZ$1,_xlfn.XLOOKUP($A49,'PY1 Data(H)'!$A$1:$A$233,'PY1 Data(H)'!$A$1:$CZ$233))</f>
        <v>0</v>
      </c>
      <c r="Y49" s="173" cm="1">
        <f t="array" ref="Y49">_xlfn.XLOOKUP(Y$1,'PY1 Data(H)'!$A$1:$CZ$1,_xlfn.XLOOKUP($A49,'PY1 Data(H)'!$A$1:$A$233,'PY1 Data(H)'!$A$1:$CZ$233))</f>
        <v>15220</v>
      </c>
      <c r="Z49" s="173" cm="1">
        <f t="array" ref="Z49">_xlfn.XLOOKUP(Z$1,'PY1 Data(H)'!$A$1:$CZ$1,_xlfn.XLOOKUP($A49,'PY1 Data(H)'!$A$1:$A$233,'PY1 Data(H)'!$A$1:$CZ$233))</f>
        <v>603776</v>
      </c>
      <c r="AA49" s="173" cm="1">
        <f t="array" ref="AA49">_xlfn.XLOOKUP(AA$1,'PY1 Data(H)'!$A$1:$CZ$1,_xlfn.XLOOKUP($A49,'PY1 Data(H)'!$A$1:$A$233,'PY1 Data(H)'!$A$1:$CZ$233))</f>
        <v>0</v>
      </c>
      <c r="AB49" s="173" cm="1">
        <f t="array" ref="AB49">_xlfn.XLOOKUP(AB$1,'PY1 Data(H)'!$A$1:$CZ$1,_xlfn.XLOOKUP($A49,'PY1 Data(H)'!$A$1:$A$233,'PY1 Data(H)'!$A$1:$CZ$233))</f>
        <v>34072</v>
      </c>
      <c r="AC49" s="173" cm="1">
        <f t="array" ref="AC49">_xlfn.XLOOKUP(AC$1,'PY1 Data(H)'!$A$1:$CZ$1,_xlfn.XLOOKUP($A49,'PY1 Data(H)'!$A$1:$A$233,'PY1 Data(H)'!$A$1:$CZ$233))</f>
        <v>223390</v>
      </c>
      <c r="AD49" s="173" cm="1">
        <f t="array" ref="AD49">_xlfn.XLOOKUP(AD$1,'PY1 Data(H)'!$A$1:$CZ$1,_xlfn.XLOOKUP($A49,'PY1 Data(H)'!$A$1:$A$233,'PY1 Data(H)'!$A$1:$CZ$233))</f>
        <v>9495</v>
      </c>
      <c r="AE49" s="173" cm="1">
        <f t="array" ref="AE49">_xlfn.XLOOKUP(AE$1,'PY1 Data(H)'!$A$1:$CZ$1,_xlfn.XLOOKUP($A49,'PY1 Data(H)'!$A$1:$A$233,'PY1 Data(H)'!$A$1:$CZ$233))</f>
        <v>10831</v>
      </c>
      <c r="AF49" s="173" cm="1">
        <f t="array" ref="AF49">_xlfn.XLOOKUP(AF$1,'PY1 Data(H)'!$A$1:$CZ$1,_xlfn.XLOOKUP($A49,'PY1 Data(H)'!$A$1:$A$233,'PY1 Data(H)'!$A$1:$CZ$233))</f>
        <v>450046</v>
      </c>
      <c r="AG49" s="173" cm="1">
        <f t="array" ref="AG49">_xlfn.XLOOKUP(AG$1,'PY1 Data(H)'!$A$1:$CZ$1,_xlfn.XLOOKUP($A49,'PY1 Data(H)'!$A$1:$A$233,'PY1 Data(H)'!$A$1:$CZ$233))</f>
        <v>415</v>
      </c>
      <c r="AH49" s="173" cm="1">
        <f t="array" ref="AH49">_xlfn.XLOOKUP(AH$1,'PY1 Data(H)'!$A$1:$CZ$1,_xlfn.XLOOKUP($A49,'PY1 Data(H)'!$A$1:$A$233,'PY1 Data(H)'!$A$1:$CZ$233))</f>
        <v>305539</v>
      </c>
      <c r="AI49" s="173" cm="1">
        <f t="array" ref="AI49">_xlfn.XLOOKUP(AI$1,'PY1 Data(H)'!$A$1:$CZ$1,_xlfn.XLOOKUP($A49,'PY1 Data(H)'!$A$1:$A$233,'PY1 Data(H)'!$A$1:$CZ$233))</f>
        <v>2047340</v>
      </c>
      <c r="AJ49" s="173" cm="1">
        <f t="array" ref="AJ49">_xlfn.XLOOKUP(AJ$1,'PY1 Data(H)'!$A$1:$CZ$1,_xlfn.XLOOKUP($A49,'PY1 Data(H)'!$A$1:$A$233,'PY1 Data(H)'!$A$1:$CZ$233))</f>
        <v>416</v>
      </c>
      <c r="AK49" s="173" cm="1">
        <f t="array" ref="AK49">_xlfn.XLOOKUP(AK$1,'PY1 Data(H)'!$A$1:$CZ$1,_xlfn.XLOOKUP($A49,'PY1 Data(H)'!$A$1:$A$233,'PY1 Data(H)'!$A$1:$CZ$233))</f>
        <v>122250</v>
      </c>
      <c r="AL49" s="173" cm="1">
        <f t="array" ref="AL49">_xlfn.XLOOKUP(AL$1,'PY1 Data(H)'!$A$1:$CZ$1,_xlfn.XLOOKUP($A49,'PY1 Data(H)'!$A$1:$A$233,'PY1 Data(H)'!$A$1:$CZ$233))</f>
        <v>79701</v>
      </c>
      <c r="AM49" s="173" cm="1">
        <f t="array" ref="AM49">_xlfn.XLOOKUP(AM$1,'PY1 Data(H)'!$A$1:$CZ$1,_xlfn.XLOOKUP($A49,'PY1 Data(H)'!$A$1:$A$233,'PY1 Data(H)'!$A$1:$CZ$233))</f>
        <v>790450</v>
      </c>
      <c r="AN49" s="173" cm="1">
        <f t="array" ref="AN49">_xlfn.XLOOKUP(AN$1,'PY1 Data(H)'!$A$1:$CZ$1,_xlfn.XLOOKUP($A49,'PY1 Data(H)'!$A$1:$A$233,'PY1 Data(H)'!$A$1:$CZ$233))</f>
        <v>235977</v>
      </c>
      <c r="AO49" s="173" cm="1">
        <f t="array" ref="AO49">_xlfn.XLOOKUP(AO$1,'PY1 Data(H)'!$A$1:$CZ$1,_xlfn.XLOOKUP($A49,'PY1 Data(H)'!$A$1:$A$233,'PY1 Data(H)'!$A$1:$CZ$233))</f>
        <v>225697</v>
      </c>
      <c r="AP49" s="173" cm="1">
        <f t="array" ref="AP49">_xlfn.XLOOKUP(AP$1,'PY1 Data(H)'!$A$1:$CZ$1,_xlfn.XLOOKUP($A49,'PY1 Data(H)'!$A$1:$A$233,'PY1 Data(H)'!$A$1:$CZ$233))</f>
        <v>69247</v>
      </c>
      <c r="AQ49" s="173" cm="1">
        <f t="array" ref="AQ49">_xlfn.XLOOKUP(AQ$1,'PY1 Data(H)'!$A$1:$CZ$1,_xlfn.XLOOKUP($A49,'PY1 Data(H)'!$A$1:$A$233,'PY1 Data(H)'!$A$1:$CZ$233))</f>
        <v>126031</v>
      </c>
      <c r="AR49" s="173" cm="1">
        <f t="array" ref="AR49">_xlfn.XLOOKUP(AR$1,'PY1 Data(H)'!$A$1:$CZ$1,_xlfn.XLOOKUP($A49,'PY1 Data(H)'!$A$1:$A$233,'PY1 Data(H)'!$A$1:$CZ$233))</f>
        <v>750953</v>
      </c>
      <c r="AS49" s="173" cm="1">
        <f t="array" ref="AS49">_xlfn.XLOOKUP(AS$1,'PY1 Data(H)'!$A$1:$CZ$1,_xlfn.XLOOKUP($A49,'PY1 Data(H)'!$A$1:$A$233,'PY1 Data(H)'!$A$1:$CZ$233))</f>
        <v>0</v>
      </c>
      <c r="AT49" s="173" cm="1">
        <f t="array" ref="AT49">_xlfn.XLOOKUP(AT$1,'PY1 Data(H)'!$A$1:$CZ$1,_xlfn.XLOOKUP($A49,'PY1 Data(H)'!$A$1:$A$233,'PY1 Data(H)'!$A$1:$CZ$233))</f>
        <v>2210399</v>
      </c>
      <c r="AU49" s="173" cm="1">
        <f t="array" ref="AU49">_xlfn.XLOOKUP(AU$1,'PY1 Data(H)'!$A$1:$CZ$1,_xlfn.XLOOKUP($A49,'PY1 Data(H)'!$A$1:$A$233,'PY1 Data(H)'!$A$1:$CZ$233))</f>
        <v>195969</v>
      </c>
      <c r="AV49" s="173" cm="1">
        <f t="array" ref="AV49">_xlfn.XLOOKUP(AV$1,'PY1 Data(H)'!$A$1:$CZ$1,_xlfn.XLOOKUP($A49,'PY1 Data(H)'!$A$1:$A$233,'PY1 Data(H)'!$A$1:$CZ$233))</f>
        <v>69614</v>
      </c>
      <c r="AW49" s="173" cm="1">
        <f t="array" ref="AW49">_xlfn.XLOOKUP(AW$1,'PY1 Data(H)'!$A$1:$CZ$1,_xlfn.XLOOKUP($A49,'PY1 Data(H)'!$A$1:$A$233,'PY1 Data(H)'!$A$1:$CZ$233))</f>
        <v>0</v>
      </c>
      <c r="AX49" s="173" cm="1">
        <f t="array" ref="AX49">_xlfn.XLOOKUP(AX$1,'PY1 Data(H)'!$A$1:$CZ$1,_xlfn.XLOOKUP($A49,'PY1 Data(H)'!$A$1:$A$233,'PY1 Data(H)'!$A$1:$CZ$233))</f>
        <v>1179481</v>
      </c>
      <c r="AY49" s="173" cm="1">
        <f t="array" ref="AY49">_xlfn.XLOOKUP(AY$1,'PY1 Data(H)'!$A$1:$CZ$1,_xlfn.XLOOKUP($A49,'PY1 Data(H)'!$A$1:$A$233,'PY1 Data(H)'!$A$1:$CZ$233))</f>
        <v>56307</v>
      </c>
      <c r="AZ49" s="173" cm="1">
        <f t="array" ref="AZ49">_xlfn.XLOOKUP(AZ$1,'PY1 Data(H)'!$A$1:$CZ$1,_xlfn.XLOOKUP($A49,'PY1 Data(H)'!$A$1:$A$233,'PY1 Data(H)'!$A$1:$CZ$233))</f>
        <v>546283</v>
      </c>
      <c r="BA49" s="173" cm="1">
        <f t="array" ref="BA49">_xlfn.XLOOKUP(BA$1,'PY1 Data(H)'!$A$1:$CZ$1,_xlfn.XLOOKUP($A49,'PY1 Data(H)'!$A$1:$A$233,'PY1 Data(H)'!$A$1:$CZ$233))</f>
        <v>0</v>
      </c>
      <c r="BB49" s="173" cm="1">
        <f t="array" ref="BB49">_xlfn.XLOOKUP(BB$1,'PY1 Data(H)'!$A$1:$CZ$1,_xlfn.XLOOKUP($A49,'PY1 Data(H)'!$A$1:$A$233,'PY1 Data(H)'!$A$1:$CZ$233))</f>
        <v>2349</v>
      </c>
      <c r="BC49" s="173" cm="1">
        <f t="array" ref="BC49">_xlfn.XLOOKUP(BC$1,'PY1 Data(H)'!$A$1:$CZ$1,_xlfn.XLOOKUP($A49,'PY1 Data(H)'!$A$1:$A$233,'PY1 Data(H)'!$A$1:$CZ$233))</f>
        <v>48016</v>
      </c>
      <c r="BD49" s="173" cm="1">
        <f t="array" ref="BD49">_xlfn.XLOOKUP(BD$1,'PY1 Data(H)'!$A$1:$CZ$1,_xlfn.XLOOKUP($A49,'PY1 Data(H)'!$A$1:$A$233,'PY1 Data(H)'!$A$1:$CZ$233))</f>
        <v>758</v>
      </c>
      <c r="BE49" s="173" cm="1">
        <f t="array" ref="BE49">_xlfn.XLOOKUP(BE$1,'PY1 Data(H)'!$A$1:$CZ$1,_xlfn.XLOOKUP($A49,'PY1 Data(H)'!$A$1:$A$233,'PY1 Data(H)'!$A$1:$CZ$233))</f>
        <v>0</v>
      </c>
      <c r="BF49" s="173" cm="1">
        <f t="array" ref="BF49">_xlfn.XLOOKUP(BF$1,'PY1 Data(H)'!$A$1:$CZ$1,_xlfn.XLOOKUP($A49,'PY1 Data(H)'!$A$1:$A$233,'PY1 Data(H)'!$A$1:$CZ$233))</f>
        <v>257235</v>
      </c>
      <c r="BG49" s="173" cm="1">
        <f t="array" ref="BG49">_xlfn.XLOOKUP(BG$1,'PY1 Data(H)'!$A$1:$CZ$1,_xlfn.XLOOKUP($A49,'PY1 Data(H)'!$A$1:$A$233,'PY1 Data(H)'!$A$1:$CZ$233))</f>
        <v>459088</v>
      </c>
      <c r="BH49" s="173" cm="1">
        <f t="array" ref="BH49">_xlfn.XLOOKUP(BH$1,'PY1 Data(H)'!$A$1:$CZ$1,_xlfn.XLOOKUP($A49,'PY1 Data(H)'!$A$1:$A$233,'PY1 Data(H)'!$A$1:$CZ$233))</f>
        <v>87340</v>
      </c>
      <c r="BI49" s="173" cm="1">
        <f t="array" ref="BI49">_xlfn.XLOOKUP(BI$1,'PY1 Data(H)'!$A$1:$CZ$1,_xlfn.XLOOKUP($A49,'PY1 Data(H)'!$A$1:$A$233,'PY1 Data(H)'!$A$1:$CZ$233))</f>
        <v>1770345</v>
      </c>
      <c r="BJ49" s="173" cm="1">
        <f t="array" ref="BJ49">_xlfn.XLOOKUP(BJ$1,'PY1 Data(H)'!$A$1:$CZ$1,_xlfn.XLOOKUP($A49,'PY1 Data(H)'!$A$1:$A$233,'PY1 Data(H)'!$A$1:$CZ$233))</f>
        <v>109030</v>
      </c>
      <c r="BK49" s="173" cm="1">
        <f t="array" ref="BK49">_xlfn.XLOOKUP(BK$1,'PY1 Data(H)'!$A$1:$CZ$1,_xlfn.XLOOKUP($A49,'PY1 Data(H)'!$A$1:$A$233,'PY1 Data(H)'!$A$1:$CZ$233))</f>
        <v>0</v>
      </c>
      <c r="BL49" s="173" cm="1">
        <f t="array" ref="BL49">_xlfn.XLOOKUP(BL$1,'PY1 Data(H)'!$A$1:$CZ$1,_xlfn.XLOOKUP($A49,'PY1 Data(H)'!$A$1:$A$233,'PY1 Data(H)'!$A$1:$CZ$233))</f>
        <v>75317</v>
      </c>
      <c r="BM49" s="173" cm="1">
        <f t="array" ref="BM49">_xlfn.XLOOKUP(BM$1,'PY1 Data(H)'!$A$1:$CZ$1,_xlfn.XLOOKUP($A49,'PY1 Data(H)'!$A$1:$A$233,'PY1 Data(H)'!$A$1:$CZ$233))</f>
        <v>496678</v>
      </c>
      <c r="BN49" s="173" cm="1">
        <f t="array" ref="BN49">_xlfn.XLOOKUP(BN$1,'PY1 Data(H)'!$A$1:$CZ$1,_xlfn.XLOOKUP($A49,'PY1 Data(H)'!$A$1:$A$233,'PY1 Data(H)'!$A$1:$CZ$233))</f>
        <v>113450</v>
      </c>
      <c r="BO49" s="173" cm="1">
        <f t="array" ref="BO49">_xlfn.XLOOKUP(BO$1,'PY1 Data(H)'!$A$1:$CZ$1,_xlfn.XLOOKUP($A49,'PY1 Data(H)'!$A$1:$A$233,'PY1 Data(H)'!$A$1:$CZ$233))</f>
        <v>20760</v>
      </c>
      <c r="BP49" s="173" cm="1">
        <f t="array" ref="BP49">_xlfn.XLOOKUP(BP$1,'PY1 Data(H)'!$A$1:$CZ$1,_xlfn.XLOOKUP($A49,'PY1 Data(H)'!$A$1:$A$233,'PY1 Data(H)'!$A$1:$CZ$233))</f>
        <v>73660</v>
      </c>
      <c r="BQ49" s="173" cm="1">
        <f t="array" ref="BQ49">_xlfn.XLOOKUP(BQ$1,'PY1 Data(H)'!$A$1:$CZ$1,_xlfn.XLOOKUP($A49,'PY1 Data(H)'!$A$1:$A$233,'PY1 Data(H)'!$A$1:$CZ$233))</f>
        <v>0</v>
      </c>
      <c r="BR49" s="173" cm="1">
        <f t="array" ref="BR49">_xlfn.XLOOKUP(BR$1,'PY1 Data(H)'!$A$1:$CZ$1,_xlfn.XLOOKUP($A49,'PY1 Data(H)'!$A$1:$A$233,'PY1 Data(H)'!$A$1:$CZ$233))</f>
        <v>2173496</v>
      </c>
      <c r="BS49" s="173" cm="1">
        <f t="array" ref="BS49">_xlfn.XLOOKUP(BS$1,'PY1 Data(H)'!$A$1:$CZ$1,_xlfn.XLOOKUP($A49,'PY1 Data(H)'!$A$1:$A$233,'PY1 Data(H)'!$A$1:$CZ$233))</f>
        <v>78714</v>
      </c>
      <c r="BT49" s="173" cm="1">
        <f t="array" ref="BT49">_xlfn.XLOOKUP(BT$1,'PY1 Data(H)'!$A$1:$CZ$1,_xlfn.XLOOKUP($A49,'PY1 Data(H)'!$A$1:$A$233,'PY1 Data(H)'!$A$1:$CZ$233))</f>
        <v>203</v>
      </c>
      <c r="BU49" s="173" cm="1">
        <f t="array" ref="BU49">_xlfn.XLOOKUP(BU$1,'PY1 Data(H)'!$A$1:$CZ$1,_xlfn.XLOOKUP($A49,'PY1 Data(H)'!$A$1:$A$233,'PY1 Data(H)'!$A$1:$CZ$233))</f>
        <v>-153987</v>
      </c>
      <c r="BV49" s="173" cm="1">
        <f t="array" ref="BV49">_xlfn.XLOOKUP(BV$1,'PY1 Data(H)'!$A$1:$CZ$1,_xlfn.XLOOKUP($A49,'PY1 Data(H)'!$A$1:$A$233,'PY1 Data(H)'!$A$1:$CZ$233))</f>
        <v>677326</v>
      </c>
      <c r="BW49" s="173" cm="1">
        <f t="array" ref="BW49">_xlfn.XLOOKUP(BW$1,'PY1 Data(H)'!$A$1:$CZ$1,_xlfn.XLOOKUP($A49,'PY1 Data(H)'!$A$1:$A$233,'PY1 Data(H)'!$A$1:$CZ$233))</f>
        <v>0</v>
      </c>
      <c r="BX49" s="173" cm="1">
        <f t="array" ref="BX49">_xlfn.XLOOKUP(BX$1,'PY1 Data(H)'!$A$1:$CZ$1,_xlfn.XLOOKUP($A49,'PY1 Data(H)'!$A$1:$A$233,'PY1 Data(H)'!$A$1:$CZ$233))</f>
        <v>136594</v>
      </c>
      <c r="BY49" s="173" cm="1">
        <f t="array" ref="BY49">_xlfn.XLOOKUP(BY$1,'PY1 Data(H)'!$A$1:$CZ$1,_xlfn.XLOOKUP($A49,'PY1 Data(H)'!$A$1:$A$233,'PY1 Data(H)'!$A$1:$CZ$233))</f>
        <v>309032</v>
      </c>
      <c r="BZ49" s="173" cm="1">
        <f t="array" ref="BZ49">_xlfn.XLOOKUP(BZ$1,'PY1 Data(H)'!$A$1:$CZ$1,_xlfn.XLOOKUP($A49,'PY1 Data(H)'!$A$1:$A$233,'PY1 Data(H)'!$A$1:$CZ$233))</f>
        <v>517035</v>
      </c>
      <c r="CA49" s="173" cm="1">
        <f t="array" ref="CA49">_xlfn.XLOOKUP(CA$1,'PY1 Data(H)'!$A$1:$CZ$1,_xlfn.XLOOKUP($A49,'PY1 Data(H)'!$A$1:$A$233,'PY1 Data(H)'!$A$1:$CZ$233))</f>
        <v>37574</v>
      </c>
      <c r="CB49" s="173" cm="1">
        <f t="array" ref="CB49">_xlfn.XLOOKUP(CB$1,'PY1 Data(H)'!$A$1:$CZ$1,_xlfn.XLOOKUP($A49,'PY1 Data(H)'!$A$1:$A$233,'PY1 Data(H)'!$A$1:$CZ$233))</f>
        <v>479678</v>
      </c>
      <c r="CC49" s="173" cm="1">
        <f t="array" ref="CC49">_xlfn.XLOOKUP(CC$1,'PY1 Data(H)'!$A$1:$CZ$1,_xlfn.XLOOKUP($A49,'PY1 Data(H)'!$A$1:$A$233,'PY1 Data(H)'!$A$1:$CZ$233))</f>
        <v>671</v>
      </c>
      <c r="CD49" s="173" cm="1">
        <f t="array" ref="CD49">_xlfn.XLOOKUP(CD$1,'PY1 Data(H)'!$A$1:$CZ$1,_xlfn.XLOOKUP($A49,'PY1 Data(H)'!$A$1:$A$233,'PY1 Data(H)'!$A$1:$CZ$233))</f>
        <v>363195</v>
      </c>
      <c r="CE49" s="173" cm="1">
        <f t="array" ref="CE49">_xlfn.XLOOKUP(CE$1,'PY1 Data(H)'!$A$1:$CZ$1,_xlfn.XLOOKUP($A49,'PY1 Data(H)'!$A$1:$A$233,'PY1 Data(H)'!$A$1:$CZ$233))</f>
        <v>2821461</v>
      </c>
      <c r="CF49" s="173" cm="1">
        <f t="array" ref="CF49">_xlfn.XLOOKUP(CF$1,'PY1 Data(H)'!$A$1:$CZ$1,_xlfn.XLOOKUP($A49,'PY1 Data(H)'!$A$1:$A$233,'PY1 Data(H)'!$A$1:$CZ$233))</f>
        <v>845684</v>
      </c>
      <c r="CG49" s="173" cm="1">
        <f t="array" ref="CG49">_xlfn.XLOOKUP(CG$1,'PY1 Data(H)'!$A$1:$CZ$1,_xlfn.XLOOKUP($A49,'PY1 Data(H)'!$A$1:$A$233,'PY1 Data(H)'!$A$1:$CZ$233))</f>
        <v>9022</v>
      </c>
      <c r="CH49" s="173" cm="1">
        <f t="array" ref="CH49">_xlfn.XLOOKUP(CH$1,'PY1 Data(H)'!$A$1:$CZ$1,_xlfn.XLOOKUP($A49,'PY1 Data(H)'!$A$1:$A$233,'PY1 Data(H)'!$A$1:$CZ$233))</f>
        <v>222274</v>
      </c>
      <c r="CI49" s="173" cm="1">
        <f t="array" ref="CI49">_xlfn.XLOOKUP(CI$1,'PY1 Data(H)'!$A$1:$CZ$1,_xlfn.XLOOKUP($A49,'PY1 Data(H)'!$A$1:$A$233,'PY1 Data(H)'!$A$1:$CZ$233))</f>
        <v>4729</v>
      </c>
      <c r="CJ49" s="173" cm="1">
        <f t="array" ref="CJ49">_xlfn.XLOOKUP(CJ$1,'PY1 Data(H)'!$A$1:$CZ$1,_xlfn.XLOOKUP($A49,'PY1 Data(H)'!$A$1:$A$233,'PY1 Data(H)'!$A$1:$CZ$233))</f>
        <v>84635</v>
      </c>
      <c r="CK49" s="173" cm="1">
        <f t="array" ref="CK49">_xlfn.XLOOKUP(CK$1,'PY1 Data(H)'!$A$1:$CZ$1,_xlfn.XLOOKUP($A49,'PY1 Data(H)'!$A$1:$A$233,'PY1 Data(H)'!$A$1:$CZ$233))</f>
        <v>2526759</v>
      </c>
      <c r="CL49" s="173" cm="1">
        <f t="array" ref="CL49">_xlfn.XLOOKUP(CL$1,'PY1 Data(H)'!$A$1:$CZ$1,_xlfn.XLOOKUP($A49,'PY1 Data(H)'!$A$1:$A$233,'PY1 Data(H)'!$A$1:$CZ$233))</f>
        <v>36404</v>
      </c>
      <c r="CM49" s="173" cm="1">
        <f t="array" ref="CM49">_xlfn.XLOOKUP(CM$1,'PY1 Data(H)'!$A$1:$CZ$1,_xlfn.XLOOKUP($A49,'PY1 Data(H)'!$A$1:$A$233,'PY1 Data(H)'!$A$1:$CZ$233))</f>
        <v>4232299</v>
      </c>
      <c r="CN49" s="173" cm="1">
        <f t="array" ref="CN49">_xlfn.XLOOKUP(CN$1,'PY1 Data(H)'!$A$1:$CZ$1,_xlfn.XLOOKUP($A49,'PY1 Data(H)'!$A$1:$A$233,'PY1 Data(H)'!$A$1:$CZ$233))</f>
        <v>0</v>
      </c>
      <c r="CO49" s="173" cm="1">
        <f t="array" ref="CO49">_xlfn.XLOOKUP(CO$1,'PY1 Data(H)'!$A$1:$CZ$1,_xlfn.XLOOKUP($A49,'PY1 Data(H)'!$A$1:$A$233,'PY1 Data(H)'!$A$1:$CZ$233))</f>
        <v>50308</v>
      </c>
      <c r="CP49" s="173" cm="1">
        <f t="array" ref="CP49">_xlfn.XLOOKUP(CP$1,'PY1 Data(H)'!$A$1:$CZ$1,_xlfn.XLOOKUP($A49,'PY1 Data(H)'!$A$1:$A$233,'PY1 Data(H)'!$A$1:$CZ$233))</f>
        <v>0</v>
      </c>
      <c r="CQ49" s="173" cm="1">
        <f t="array" ref="CQ49">_xlfn.XLOOKUP(CQ$1,'PY1 Data(H)'!$A$1:$CZ$1,_xlfn.XLOOKUP($A49,'PY1 Data(H)'!$A$1:$A$233,'PY1 Data(H)'!$A$1:$CZ$233))</f>
        <v>2583042</v>
      </c>
      <c r="CR49" s="173" cm="1">
        <f t="array" ref="CR49">_xlfn.XLOOKUP(CR$1,'PY1 Data(H)'!$A$1:$CZ$1,_xlfn.XLOOKUP($A49,'PY1 Data(H)'!$A$1:$A$233,'PY1 Data(H)'!$A$1:$CZ$233))</f>
        <v>15340</v>
      </c>
      <c r="CS49" s="173" cm="1">
        <f t="array" ref="CS49">_xlfn.XLOOKUP(CS$1,'PY1 Data(H)'!$A$1:$CZ$1,_xlfn.XLOOKUP($A49,'PY1 Data(H)'!$A$1:$A$233,'PY1 Data(H)'!$A$1:$CZ$233))</f>
        <v>135735</v>
      </c>
      <c r="CT49" s="173" cm="1">
        <f t="array" ref="CT49">_xlfn.XLOOKUP(CT$1,'PY1 Data(H)'!$A$1:$CZ$1,_xlfn.XLOOKUP($A49,'PY1 Data(H)'!$A$1:$A$233,'PY1 Data(H)'!$A$1:$CZ$233))</f>
        <v>15911</v>
      </c>
      <c r="CU49" s="173" cm="1">
        <f t="array" ref="CU49">_xlfn.XLOOKUP(CU$1,'PY1 Data(H)'!$A$1:$CZ$1,_xlfn.XLOOKUP($A49,'PY1 Data(H)'!$A$1:$A$233,'PY1 Data(H)'!$A$1:$CZ$233))</f>
        <v>0</v>
      </c>
      <c r="CV49" s="173" cm="1">
        <f t="array" ref="CV49">_xlfn.XLOOKUP(CV$1,'PY1 Data(H)'!$A$1:$CZ$1,_xlfn.XLOOKUP($A49,'PY1 Data(H)'!$A$1:$A$233,'PY1 Data(H)'!$A$1:$CZ$233))</f>
        <v>204</v>
      </c>
      <c r="CW49" s="173" cm="1">
        <f t="array" ref="CW49">_xlfn.XLOOKUP(CW$1,'PY1 Data(H)'!$A$1:$CZ$1,_xlfn.XLOOKUP($A49,'PY1 Data(H)'!$A$1:$A$233,'PY1 Data(H)'!$A$1:$CZ$233))</f>
        <v>0</v>
      </c>
      <c r="CX49" s="173" cm="1">
        <f t="array" ref="CX49">_xlfn.XLOOKUP(CX$1,'PY1 Data(H)'!$A$1:$CZ$1,_xlfn.XLOOKUP($A49,'PY1 Data(H)'!$A$1:$A$233,'PY1 Data(H)'!$A$1:$CZ$233))</f>
        <v>91</v>
      </c>
      <c r="CY49" s="173" cm="1">
        <f t="array" ref="CY49">_xlfn.XLOOKUP(CY$1,'PY1 Data(H)'!$A$1:$CZ$1,_xlfn.XLOOKUP($A49,'PY1 Data(H)'!$A$1:$A$233,'PY1 Data(H)'!$A$1:$CZ$233))</f>
        <v>0</v>
      </c>
    </row>
    <row r="50" spans="1:103" x14ac:dyDescent="0.3">
      <c r="A50">
        <v>645</v>
      </c>
      <c r="D50" s="173" cm="1">
        <f t="array" ref="D50">_xlfn.XLOOKUP(D$1,'PY1 Data(H)'!$A$1:$CZ$1,_xlfn.XLOOKUP($A50,'PY1 Data(H)'!$A$1:$A$233,'PY1 Data(H)'!$A$1:$CZ$233))</f>
        <v>6470426</v>
      </c>
      <c r="E50" s="173" cm="1">
        <f t="array" ref="E50">_xlfn.XLOOKUP(E$1,'PY1 Data(H)'!$A$1:$CZ$1,_xlfn.XLOOKUP($A50,'PY1 Data(H)'!$A$1:$A$233,'PY1 Data(H)'!$A$1:$CZ$233))</f>
        <v>6061120</v>
      </c>
      <c r="F50" s="173" cm="1">
        <f t="array" ref="F50">_xlfn.XLOOKUP(F$1,'PY1 Data(H)'!$A$1:$CZ$1,_xlfn.XLOOKUP($A50,'PY1 Data(H)'!$A$1:$A$233,'PY1 Data(H)'!$A$1:$CZ$233))</f>
        <v>45239</v>
      </c>
      <c r="G50" s="173" cm="1">
        <f t="array" ref="G50">_xlfn.XLOOKUP(G$1,'PY1 Data(H)'!$A$1:$CZ$1,_xlfn.XLOOKUP($A50,'PY1 Data(H)'!$A$1:$A$233,'PY1 Data(H)'!$A$1:$CZ$233))</f>
        <v>0</v>
      </c>
      <c r="H50" s="173" cm="1">
        <f t="array" ref="H50">_xlfn.XLOOKUP(H$1,'PY1 Data(H)'!$A$1:$CZ$1,_xlfn.XLOOKUP($A50,'PY1 Data(H)'!$A$1:$A$233,'PY1 Data(H)'!$A$1:$CZ$233))</f>
        <v>3834848</v>
      </c>
      <c r="I50" s="173" cm="1">
        <f t="array" ref="I50">_xlfn.XLOOKUP(I$1,'PY1 Data(H)'!$A$1:$CZ$1,_xlfn.XLOOKUP($A50,'PY1 Data(H)'!$A$1:$A$233,'PY1 Data(H)'!$A$1:$CZ$233))</f>
        <v>0</v>
      </c>
      <c r="J50" s="173" cm="1">
        <f t="array" ref="J50">_xlfn.XLOOKUP(J$1,'PY1 Data(H)'!$A$1:$CZ$1,_xlfn.XLOOKUP($A50,'PY1 Data(H)'!$A$1:$A$233,'PY1 Data(H)'!$A$1:$CZ$233))</f>
        <v>0</v>
      </c>
      <c r="K50" s="173" cm="1">
        <f t="array" ref="K50">_xlfn.XLOOKUP(K$1,'PY1 Data(H)'!$A$1:$CZ$1,_xlfn.XLOOKUP($A50,'PY1 Data(H)'!$A$1:$A$233,'PY1 Data(H)'!$A$1:$CZ$233))</f>
        <v>0</v>
      </c>
      <c r="L50" s="173" cm="1">
        <f t="array" ref="L50">_xlfn.XLOOKUP(L$1,'PY1 Data(H)'!$A$1:$CZ$1,_xlfn.XLOOKUP($A50,'PY1 Data(H)'!$A$1:$A$233,'PY1 Data(H)'!$A$1:$CZ$233))</f>
        <v>10347676</v>
      </c>
      <c r="M50" s="173" cm="1">
        <f t="array" ref="M50">_xlfn.XLOOKUP(M$1,'PY1 Data(H)'!$A$1:$CZ$1,_xlfn.XLOOKUP($A50,'PY1 Data(H)'!$A$1:$A$233,'PY1 Data(H)'!$A$1:$CZ$233))</f>
        <v>16046124</v>
      </c>
      <c r="N50" s="173" cm="1">
        <f t="array" ref="N50">_xlfn.XLOOKUP(N$1,'PY1 Data(H)'!$A$1:$CZ$1,_xlfn.XLOOKUP($A50,'PY1 Data(H)'!$A$1:$A$233,'PY1 Data(H)'!$A$1:$CZ$233))</f>
        <v>15947652</v>
      </c>
      <c r="O50" s="173" cm="1">
        <f t="array" ref="O50">_xlfn.XLOOKUP(O$1,'PY1 Data(H)'!$A$1:$CZ$1,_xlfn.XLOOKUP($A50,'PY1 Data(H)'!$A$1:$A$233,'PY1 Data(H)'!$A$1:$CZ$233))</f>
        <v>3076935</v>
      </c>
      <c r="P50" s="173" cm="1">
        <f t="array" ref="P50">_xlfn.XLOOKUP(P$1,'PY1 Data(H)'!$A$1:$CZ$1,_xlfn.XLOOKUP($A50,'PY1 Data(H)'!$A$1:$A$233,'PY1 Data(H)'!$A$1:$CZ$233))</f>
        <v>6258482</v>
      </c>
      <c r="Q50" s="173" cm="1">
        <f t="array" ref="Q50">_xlfn.XLOOKUP(Q$1,'PY1 Data(H)'!$A$1:$CZ$1,_xlfn.XLOOKUP($A50,'PY1 Data(H)'!$A$1:$A$233,'PY1 Data(H)'!$A$1:$CZ$233))</f>
        <v>4856352</v>
      </c>
      <c r="R50" s="173" cm="1">
        <f t="array" ref="R50">_xlfn.XLOOKUP(R$1,'PY1 Data(H)'!$A$1:$CZ$1,_xlfn.XLOOKUP($A50,'PY1 Data(H)'!$A$1:$A$233,'PY1 Data(H)'!$A$1:$CZ$233))</f>
        <v>0</v>
      </c>
      <c r="S50" s="173" cm="1">
        <f t="array" ref="S50">_xlfn.XLOOKUP(S$1,'PY1 Data(H)'!$A$1:$CZ$1,_xlfn.XLOOKUP($A50,'PY1 Data(H)'!$A$1:$A$233,'PY1 Data(H)'!$A$1:$CZ$233))</f>
        <v>3440000</v>
      </c>
      <c r="T50" s="173" cm="1">
        <f t="array" ref="T50">_xlfn.XLOOKUP(T$1,'PY1 Data(H)'!$A$1:$CZ$1,_xlfn.XLOOKUP($A50,'PY1 Data(H)'!$A$1:$A$233,'PY1 Data(H)'!$A$1:$CZ$233))</f>
        <v>0</v>
      </c>
      <c r="U50" s="173" cm="1">
        <f t="array" ref="U50">_xlfn.XLOOKUP(U$1,'PY1 Data(H)'!$A$1:$CZ$1,_xlfn.XLOOKUP($A50,'PY1 Data(H)'!$A$1:$A$233,'PY1 Data(H)'!$A$1:$CZ$233))</f>
        <v>20730642</v>
      </c>
      <c r="V50" s="173" cm="1">
        <f t="array" ref="V50">_xlfn.XLOOKUP(V$1,'PY1 Data(H)'!$A$1:$CZ$1,_xlfn.XLOOKUP($A50,'PY1 Data(H)'!$A$1:$A$233,'PY1 Data(H)'!$A$1:$CZ$233))</f>
        <v>8937201</v>
      </c>
      <c r="W50" s="173" cm="1">
        <f t="array" ref="W50">_xlfn.XLOOKUP(W$1,'PY1 Data(H)'!$A$1:$CZ$1,_xlfn.XLOOKUP($A50,'PY1 Data(H)'!$A$1:$A$233,'PY1 Data(H)'!$A$1:$CZ$233))</f>
        <v>0</v>
      </c>
      <c r="X50" s="173" cm="1">
        <f t="array" ref="X50">_xlfn.XLOOKUP(X$1,'PY1 Data(H)'!$A$1:$CZ$1,_xlfn.XLOOKUP($A50,'PY1 Data(H)'!$A$1:$A$233,'PY1 Data(H)'!$A$1:$CZ$233))</f>
        <v>0</v>
      </c>
      <c r="Y50" s="173" cm="1">
        <f t="array" ref="Y50">_xlfn.XLOOKUP(Y$1,'PY1 Data(H)'!$A$1:$CZ$1,_xlfn.XLOOKUP($A50,'PY1 Data(H)'!$A$1:$A$233,'PY1 Data(H)'!$A$1:$CZ$233))</f>
        <v>0</v>
      </c>
      <c r="Z50" s="173" cm="1">
        <f t="array" ref="Z50">_xlfn.XLOOKUP(Z$1,'PY1 Data(H)'!$A$1:$CZ$1,_xlfn.XLOOKUP($A50,'PY1 Data(H)'!$A$1:$A$233,'PY1 Data(H)'!$A$1:$CZ$233))</f>
        <v>8238027</v>
      </c>
      <c r="AA50" s="173" cm="1">
        <f t="array" ref="AA50">_xlfn.XLOOKUP(AA$1,'PY1 Data(H)'!$A$1:$CZ$1,_xlfn.XLOOKUP($A50,'PY1 Data(H)'!$A$1:$A$233,'PY1 Data(H)'!$A$1:$CZ$233))</f>
        <v>0</v>
      </c>
      <c r="AB50" s="173" cm="1">
        <f t="array" ref="AB50">_xlfn.XLOOKUP(AB$1,'PY1 Data(H)'!$A$1:$CZ$1,_xlfn.XLOOKUP($A50,'PY1 Data(H)'!$A$1:$A$233,'PY1 Data(H)'!$A$1:$CZ$233))</f>
        <v>3731</v>
      </c>
      <c r="AC50" s="173" cm="1">
        <f t="array" ref="AC50">_xlfn.XLOOKUP(AC$1,'PY1 Data(H)'!$A$1:$CZ$1,_xlfn.XLOOKUP($A50,'PY1 Data(H)'!$A$1:$A$233,'PY1 Data(H)'!$A$1:$CZ$233))</f>
        <v>10071721</v>
      </c>
      <c r="AD50" s="173" cm="1">
        <f t="array" ref="AD50">_xlfn.XLOOKUP(AD$1,'PY1 Data(H)'!$A$1:$CZ$1,_xlfn.XLOOKUP($A50,'PY1 Data(H)'!$A$1:$A$233,'PY1 Data(H)'!$A$1:$CZ$233))</f>
        <v>2603667</v>
      </c>
      <c r="AE50" s="173" cm="1">
        <f t="array" ref="AE50">_xlfn.XLOOKUP(AE$1,'PY1 Data(H)'!$A$1:$CZ$1,_xlfn.XLOOKUP($A50,'PY1 Data(H)'!$A$1:$A$233,'PY1 Data(H)'!$A$1:$CZ$233))</f>
        <v>3745155</v>
      </c>
      <c r="AF50" s="173" cm="1">
        <f t="array" ref="AF50">_xlfn.XLOOKUP(AF$1,'PY1 Data(H)'!$A$1:$CZ$1,_xlfn.XLOOKUP($A50,'PY1 Data(H)'!$A$1:$A$233,'PY1 Data(H)'!$A$1:$CZ$233))</f>
        <v>5533382</v>
      </c>
      <c r="AG50" s="173" cm="1">
        <f t="array" ref="AG50">_xlfn.XLOOKUP(AG$1,'PY1 Data(H)'!$A$1:$CZ$1,_xlfn.XLOOKUP($A50,'PY1 Data(H)'!$A$1:$A$233,'PY1 Data(H)'!$A$1:$CZ$233))</f>
        <v>4493521</v>
      </c>
      <c r="AH50" s="173" cm="1">
        <f t="array" ref="AH50">_xlfn.XLOOKUP(AH$1,'PY1 Data(H)'!$A$1:$CZ$1,_xlfn.XLOOKUP($A50,'PY1 Data(H)'!$A$1:$A$233,'PY1 Data(H)'!$A$1:$CZ$233))</f>
        <v>2753796</v>
      </c>
      <c r="AI50" s="173" cm="1">
        <f t="array" ref="AI50">_xlfn.XLOOKUP(AI$1,'PY1 Data(H)'!$A$1:$CZ$1,_xlfn.XLOOKUP($A50,'PY1 Data(H)'!$A$1:$A$233,'PY1 Data(H)'!$A$1:$CZ$233))</f>
        <v>28509242</v>
      </c>
      <c r="AJ50" s="173" cm="1">
        <f t="array" ref="AJ50">_xlfn.XLOOKUP(AJ$1,'PY1 Data(H)'!$A$1:$CZ$1,_xlfn.XLOOKUP($A50,'PY1 Data(H)'!$A$1:$A$233,'PY1 Data(H)'!$A$1:$CZ$233))</f>
        <v>5569357</v>
      </c>
      <c r="AK50" s="173" cm="1">
        <f t="array" ref="AK50">_xlfn.XLOOKUP(AK$1,'PY1 Data(H)'!$A$1:$CZ$1,_xlfn.XLOOKUP($A50,'PY1 Data(H)'!$A$1:$A$233,'PY1 Data(H)'!$A$1:$CZ$233))</f>
        <v>36097735</v>
      </c>
      <c r="AL50" s="173" cm="1">
        <f t="array" ref="AL50">_xlfn.XLOOKUP(AL$1,'PY1 Data(H)'!$A$1:$CZ$1,_xlfn.XLOOKUP($A50,'PY1 Data(H)'!$A$1:$A$233,'PY1 Data(H)'!$A$1:$CZ$233))</f>
        <v>9352628</v>
      </c>
      <c r="AM50" s="173" cm="1">
        <f t="array" ref="AM50">_xlfn.XLOOKUP(AM$1,'PY1 Data(H)'!$A$1:$CZ$1,_xlfn.XLOOKUP($A50,'PY1 Data(H)'!$A$1:$A$233,'PY1 Data(H)'!$A$1:$CZ$233))</f>
        <v>32628830</v>
      </c>
      <c r="AN50" s="173" cm="1">
        <f t="array" ref="AN50">_xlfn.XLOOKUP(AN$1,'PY1 Data(H)'!$A$1:$CZ$1,_xlfn.XLOOKUP($A50,'PY1 Data(H)'!$A$1:$A$233,'PY1 Data(H)'!$A$1:$CZ$233))</f>
        <v>18805</v>
      </c>
      <c r="AO50" s="173" cm="1">
        <f t="array" ref="AO50">_xlfn.XLOOKUP(AO$1,'PY1 Data(H)'!$A$1:$CZ$1,_xlfn.XLOOKUP($A50,'PY1 Data(H)'!$A$1:$A$233,'PY1 Data(H)'!$A$1:$CZ$233))</f>
        <v>1201383</v>
      </c>
      <c r="AP50" s="173" cm="1">
        <f t="array" ref="AP50">_xlfn.XLOOKUP(AP$1,'PY1 Data(H)'!$A$1:$CZ$1,_xlfn.XLOOKUP($A50,'PY1 Data(H)'!$A$1:$A$233,'PY1 Data(H)'!$A$1:$CZ$233))</f>
        <v>10766276</v>
      </c>
      <c r="AQ50" s="173" cm="1">
        <f t="array" ref="AQ50">_xlfn.XLOOKUP(AQ$1,'PY1 Data(H)'!$A$1:$CZ$1,_xlfn.XLOOKUP($A50,'PY1 Data(H)'!$A$1:$A$233,'PY1 Data(H)'!$A$1:$CZ$233))</f>
        <v>100000</v>
      </c>
      <c r="AR50" s="173" cm="1">
        <f t="array" ref="AR50">_xlfn.XLOOKUP(AR$1,'PY1 Data(H)'!$A$1:$CZ$1,_xlfn.XLOOKUP($A50,'PY1 Data(H)'!$A$1:$A$233,'PY1 Data(H)'!$A$1:$CZ$233))</f>
        <v>31385839</v>
      </c>
      <c r="AS50" s="173" cm="1">
        <f t="array" ref="AS50">_xlfn.XLOOKUP(AS$1,'PY1 Data(H)'!$A$1:$CZ$1,_xlfn.XLOOKUP($A50,'PY1 Data(H)'!$A$1:$A$233,'PY1 Data(H)'!$A$1:$CZ$233))</f>
        <v>4800905</v>
      </c>
      <c r="AT50" s="173" cm="1">
        <f t="array" ref="AT50">_xlfn.XLOOKUP(AT$1,'PY1 Data(H)'!$A$1:$CZ$1,_xlfn.XLOOKUP($A50,'PY1 Data(H)'!$A$1:$A$233,'PY1 Data(H)'!$A$1:$CZ$233))</f>
        <v>24949812</v>
      </c>
      <c r="AU50" s="173" cm="1">
        <f t="array" ref="AU50">_xlfn.XLOOKUP(AU$1,'PY1 Data(H)'!$A$1:$CZ$1,_xlfn.XLOOKUP($A50,'PY1 Data(H)'!$A$1:$A$233,'PY1 Data(H)'!$A$1:$CZ$233))</f>
        <v>5695639</v>
      </c>
      <c r="AV50" s="173" cm="1">
        <f t="array" ref="AV50">_xlfn.XLOOKUP(AV$1,'PY1 Data(H)'!$A$1:$CZ$1,_xlfn.XLOOKUP($A50,'PY1 Data(H)'!$A$1:$A$233,'PY1 Data(H)'!$A$1:$CZ$233))</f>
        <v>19894557</v>
      </c>
      <c r="AW50" s="173" cm="1">
        <f t="array" ref="AW50">_xlfn.XLOOKUP(AW$1,'PY1 Data(H)'!$A$1:$CZ$1,_xlfn.XLOOKUP($A50,'PY1 Data(H)'!$A$1:$A$233,'PY1 Data(H)'!$A$1:$CZ$233))</f>
        <v>0</v>
      </c>
      <c r="AX50" s="173" cm="1">
        <f t="array" ref="AX50">_xlfn.XLOOKUP(AX$1,'PY1 Data(H)'!$A$1:$CZ$1,_xlfn.XLOOKUP($A50,'PY1 Data(H)'!$A$1:$A$233,'PY1 Data(H)'!$A$1:$CZ$233))</f>
        <v>300000</v>
      </c>
      <c r="AY50" s="173" cm="1">
        <f t="array" ref="AY50">_xlfn.XLOOKUP(AY$1,'PY1 Data(H)'!$A$1:$CZ$1,_xlfn.XLOOKUP($A50,'PY1 Data(H)'!$A$1:$A$233,'PY1 Data(H)'!$A$1:$CZ$233))</f>
        <v>412000</v>
      </c>
      <c r="AZ50" s="173" cm="1">
        <f t="array" ref="AZ50">_xlfn.XLOOKUP(AZ$1,'PY1 Data(H)'!$A$1:$CZ$1,_xlfn.XLOOKUP($A50,'PY1 Data(H)'!$A$1:$A$233,'PY1 Data(H)'!$A$1:$CZ$233))</f>
        <v>11351407</v>
      </c>
      <c r="BA50" s="173" cm="1">
        <f t="array" ref="BA50">_xlfn.XLOOKUP(BA$1,'PY1 Data(H)'!$A$1:$CZ$1,_xlfn.XLOOKUP($A50,'PY1 Data(H)'!$A$1:$A$233,'PY1 Data(H)'!$A$1:$CZ$233))</f>
        <v>203573</v>
      </c>
      <c r="BB50" s="173" cm="1">
        <f t="array" ref="BB50">_xlfn.XLOOKUP(BB$1,'PY1 Data(H)'!$A$1:$CZ$1,_xlfn.XLOOKUP($A50,'PY1 Data(H)'!$A$1:$A$233,'PY1 Data(H)'!$A$1:$CZ$233))</f>
        <v>2806215</v>
      </c>
      <c r="BC50" s="173" cm="1">
        <f t="array" ref="BC50">_xlfn.XLOOKUP(BC$1,'PY1 Data(H)'!$A$1:$CZ$1,_xlfn.XLOOKUP($A50,'PY1 Data(H)'!$A$1:$A$233,'PY1 Data(H)'!$A$1:$CZ$233))</f>
        <v>912458</v>
      </c>
      <c r="BD50" s="173" cm="1">
        <f t="array" ref="BD50">_xlfn.XLOOKUP(BD$1,'PY1 Data(H)'!$A$1:$CZ$1,_xlfn.XLOOKUP($A50,'PY1 Data(H)'!$A$1:$A$233,'PY1 Data(H)'!$A$1:$CZ$233))</f>
        <v>4253206</v>
      </c>
      <c r="BE50" s="173" cm="1">
        <f t="array" ref="BE50">_xlfn.XLOOKUP(BE$1,'PY1 Data(H)'!$A$1:$CZ$1,_xlfn.XLOOKUP($A50,'PY1 Data(H)'!$A$1:$A$233,'PY1 Data(H)'!$A$1:$CZ$233))</f>
        <v>14044055</v>
      </c>
      <c r="BF50" s="173" cm="1">
        <f t="array" ref="BF50">_xlfn.XLOOKUP(BF$1,'PY1 Data(H)'!$A$1:$CZ$1,_xlfn.XLOOKUP($A50,'PY1 Data(H)'!$A$1:$A$233,'PY1 Data(H)'!$A$1:$CZ$233))</f>
        <v>13144325</v>
      </c>
      <c r="BG50" s="173" cm="1">
        <f t="array" ref="BG50">_xlfn.XLOOKUP(BG$1,'PY1 Data(H)'!$A$1:$CZ$1,_xlfn.XLOOKUP($A50,'PY1 Data(H)'!$A$1:$A$233,'PY1 Data(H)'!$A$1:$CZ$233))</f>
        <v>0</v>
      </c>
      <c r="BH50" s="173" cm="1">
        <f t="array" ref="BH50">_xlfn.XLOOKUP(BH$1,'PY1 Data(H)'!$A$1:$CZ$1,_xlfn.XLOOKUP($A50,'PY1 Data(H)'!$A$1:$A$233,'PY1 Data(H)'!$A$1:$CZ$233))</f>
        <v>1787504</v>
      </c>
      <c r="BI50" s="173" cm="1">
        <f t="array" ref="BI50">_xlfn.XLOOKUP(BI$1,'PY1 Data(H)'!$A$1:$CZ$1,_xlfn.XLOOKUP($A50,'PY1 Data(H)'!$A$1:$A$233,'PY1 Data(H)'!$A$1:$CZ$233))</f>
        <v>1423881</v>
      </c>
      <c r="BJ50" s="173" cm="1">
        <f t="array" ref="BJ50">_xlfn.XLOOKUP(BJ$1,'PY1 Data(H)'!$A$1:$CZ$1,_xlfn.XLOOKUP($A50,'PY1 Data(H)'!$A$1:$A$233,'PY1 Data(H)'!$A$1:$CZ$233))</f>
        <v>1885720</v>
      </c>
      <c r="BK50" s="173" cm="1">
        <f t="array" ref="BK50">_xlfn.XLOOKUP(BK$1,'PY1 Data(H)'!$A$1:$CZ$1,_xlfn.XLOOKUP($A50,'PY1 Data(H)'!$A$1:$A$233,'PY1 Data(H)'!$A$1:$CZ$233))</f>
        <v>0</v>
      </c>
      <c r="BL50" s="173" cm="1">
        <f t="array" ref="BL50">_xlfn.XLOOKUP(BL$1,'PY1 Data(H)'!$A$1:$CZ$1,_xlfn.XLOOKUP($A50,'PY1 Data(H)'!$A$1:$A$233,'PY1 Data(H)'!$A$1:$CZ$233))</f>
        <v>1953820</v>
      </c>
      <c r="BM50" s="173" cm="1">
        <f t="array" ref="BM50">_xlfn.XLOOKUP(BM$1,'PY1 Data(H)'!$A$1:$CZ$1,_xlfn.XLOOKUP($A50,'PY1 Data(H)'!$A$1:$A$233,'PY1 Data(H)'!$A$1:$CZ$233))</f>
        <v>4105652</v>
      </c>
      <c r="BN50" s="173" cm="1">
        <f t="array" ref="BN50">_xlfn.XLOOKUP(BN$1,'PY1 Data(H)'!$A$1:$CZ$1,_xlfn.XLOOKUP($A50,'PY1 Data(H)'!$A$1:$A$233,'PY1 Data(H)'!$A$1:$CZ$233))</f>
        <v>13854291</v>
      </c>
      <c r="BO50" s="173" cm="1">
        <f t="array" ref="BO50">_xlfn.XLOOKUP(BO$1,'PY1 Data(H)'!$A$1:$CZ$1,_xlfn.XLOOKUP($A50,'PY1 Data(H)'!$A$1:$A$233,'PY1 Data(H)'!$A$1:$CZ$233))</f>
        <v>6473966</v>
      </c>
      <c r="BP50" s="173" cm="1">
        <f t="array" ref="BP50">_xlfn.XLOOKUP(BP$1,'PY1 Data(H)'!$A$1:$CZ$1,_xlfn.XLOOKUP($A50,'PY1 Data(H)'!$A$1:$A$233,'PY1 Data(H)'!$A$1:$CZ$233))</f>
        <v>34845787</v>
      </c>
      <c r="BQ50" s="173" cm="1">
        <f t="array" ref="BQ50">_xlfn.XLOOKUP(BQ$1,'PY1 Data(H)'!$A$1:$CZ$1,_xlfn.XLOOKUP($A50,'PY1 Data(H)'!$A$1:$A$233,'PY1 Data(H)'!$A$1:$CZ$233))</f>
        <v>0</v>
      </c>
      <c r="BR50" s="173" cm="1">
        <f t="array" ref="BR50">_xlfn.XLOOKUP(BR$1,'PY1 Data(H)'!$A$1:$CZ$1,_xlfn.XLOOKUP($A50,'PY1 Data(H)'!$A$1:$A$233,'PY1 Data(H)'!$A$1:$CZ$233))</f>
        <v>10774208</v>
      </c>
      <c r="BS50" s="173" cm="1">
        <f t="array" ref="BS50">_xlfn.XLOOKUP(BS$1,'PY1 Data(H)'!$A$1:$CZ$1,_xlfn.XLOOKUP($A50,'PY1 Data(H)'!$A$1:$A$233,'PY1 Data(H)'!$A$1:$CZ$233))</f>
        <v>14608880</v>
      </c>
      <c r="BT50" s="173" cm="1">
        <f t="array" ref="BT50">_xlfn.XLOOKUP(BT$1,'PY1 Data(H)'!$A$1:$CZ$1,_xlfn.XLOOKUP($A50,'PY1 Data(H)'!$A$1:$A$233,'PY1 Data(H)'!$A$1:$CZ$233))</f>
        <v>2099815</v>
      </c>
      <c r="BU50" s="173" cm="1">
        <f t="array" ref="BU50">_xlfn.XLOOKUP(BU$1,'PY1 Data(H)'!$A$1:$CZ$1,_xlfn.XLOOKUP($A50,'PY1 Data(H)'!$A$1:$A$233,'PY1 Data(H)'!$A$1:$CZ$233))</f>
        <v>806800</v>
      </c>
      <c r="BV50" s="173" cm="1">
        <f t="array" ref="BV50">_xlfn.XLOOKUP(BV$1,'PY1 Data(H)'!$A$1:$CZ$1,_xlfn.XLOOKUP($A50,'PY1 Data(H)'!$A$1:$A$233,'PY1 Data(H)'!$A$1:$CZ$233))</f>
        <v>40139</v>
      </c>
      <c r="BW50" s="173" cm="1">
        <f t="array" ref="BW50">_xlfn.XLOOKUP(BW$1,'PY1 Data(H)'!$A$1:$CZ$1,_xlfn.XLOOKUP($A50,'PY1 Data(H)'!$A$1:$A$233,'PY1 Data(H)'!$A$1:$CZ$233))</f>
        <v>0</v>
      </c>
      <c r="BX50" s="173" cm="1">
        <f t="array" ref="BX50">_xlfn.XLOOKUP(BX$1,'PY1 Data(H)'!$A$1:$CZ$1,_xlfn.XLOOKUP($A50,'PY1 Data(H)'!$A$1:$A$233,'PY1 Data(H)'!$A$1:$CZ$233))</f>
        <v>2168060</v>
      </c>
      <c r="BY50" s="173" cm="1">
        <f t="array" ref="BY50">_xlfn.XLOOKUP(BY$1,'PY1 Data(H)'!$A$1:$CZ$1,_xlfn.XLOOKUP($A50,'PY1 Data(H)'!$A$1:$A$233,'PY1 Data(H)'!$A$1:$CZ$233))</f>
        <v>4903179</v>
      </c>
      <c r="BZ50" s="173" cm="1">
        <f t="array" ref="BZ50">_xlfn.XLOOKUP(BZ$1,'PY1 Data(H)'!$A$1:$CZ$1,_xlfn.XLOOKUP($A50,'PY1 Data(H)'!$A$1:$A$233,'PY1 Data(H)'!$A$1:$CZ$233))</f>
        <v>835293</v>
      </c>
      <c r="CA50" s="173" cm="1">
        <f t="array" ref="CA50">_xlfn.XLOOKUP(CA$1,'PY1 Data(H)'!$A$1:$CZ$1,_xlfn.XLOOKUP($A50,'PY1 Data(H)'!$A$1:$A$233,'PY1 Data(H)'!$A$1:$CZ$233))</f>
        <v>4530586</v>
      </c>
      <c r="CB50" s="173" cm="1">
        <f t="array" ref="CB50">_xlfn.XLOOKUP(CB$1,'PY1 Data(H)'!$A$1:$CZ$1,_xlfn.XLOOKUP($A50,'PY1 Data(H)'!$A$1:$A$233,'PY1 Data(H)'!$A$1:$CZ$233))</f>
        <v>0</v>
      </c>
      <c r="CC50" s="173" cm="1">
        <f t="array" ref="CC50">_xlfn.XLOOKUP(CC$1,'PY1 Data(H)'!$A$1:$CZ$1,_xlfn.XLOOKUP($A50,'PY1 Data(H)'!$A$1:$A$233,'PY1 Data(H)'!$A$1:$CZ$233))</f>
        <v>0</v>
      </c>
      <c r="CD50" s="173" cm="1">
        <f t="array" ref="CD50">_xlfn.XLOOKUP(CD$1,'PY1 Data(H)'!$A$1:$CZ$1,_xlfn.XLOOKUP($A50,'PY1 Data(H)'!$A$1:$A$233,'PY1 Data(H)'!$A$1:$CZ$233))</f>
        <v>13330428</v>
      </c>
      <c r="CE50" s="173" cm="1">
        <f t="array" ref="CE50">_xlfn.XLOOKUP(CE$1,'PY1 Data(H)'!$A$1:$CZ$1,_xlfn.XLOOKUP($A50,'PY1 Data(H)'!$A$1:$A$233,'PY1 Data(H)'!$A$1:$CZ$233))</f>
        <v>22600286</v>
      </c>
      <c r="CF50" s="173" cm="1">
        <f t="array" ref="CF50">_xlfn.XLOOKUP(CF$1,'PY1 Data(H)'!$A$1:$CZ$1,_xlfn.XLOOKUP($A50,'PY1 Data(H)'!$A$1:$A$233,'PY1 Data(H)'!$A$1:$CZ$233))</f>
        <v>5269510</v>
      </c>
      <c r="CG50" s="173" cm="1">
        <f t="array" ref="CG50">_xlfn.XLOOKUP(CG$1,'PY1 Data(H)'!$A$1:$CZ$1,_xlfn.XLOOKUP($A50,'PY1 Data(H)'!$A$1:$A$233,'PY1 Data(H)'!$A$1:$CZ$233))</f>
        <v>4711780</v>
      </c>
      <c r="CH50" s="173" cm="1">
        <f t="array" ref="CH50">_xlfn.XLOOKUP(CH$1,'PY1 Data(H)'!$A$1:$CZ$1,_xlfn.XLOOKUP($A50,'PY1 Data(H)'!$A$1:$A$233,'PY1 Data(H)'!$A$1:$CZ$233))</f>
        <v>2149291</v>
      </c>
      <c r="CI50" s="173" cm="1">
        <f t="array" ref="CI50">_xlfn.XLOOKUP(CI$1,'PY1 Data(H)'!$A$1:$CZ$1,_xlfn.XLOOKUP($A50,'PY1 Data(H)'!$A$1:$A$233,'PY1 Data(H)'!$A$1:$CZ$233))</f>
        <v>4313322</v>
      </c>
      <c r="CJ50" s="173" cm="1">
        <f t="array" ref="CJ50">_xlfn.XLOOKUP(CJ$1,'PY1 Data(H)'!$A$1:$CZ$1,_xlfn.XLOOKUP($A50,'PY1 Data(H)'!$A$1:$A$233,'PY1 Data(H)'!$A$1:$CZ$233))</f>
        <v>3636186</v>
      </c>
      <c r="CK50" s="173" cm="1">
        <f t="array" ref="CK50">_xlfn.XLOOKUP(CK$1,'PY1 Data(H)'!$A$1:$CZ$1,_xlfn.XLOOKUP($A50,'PY1 Data(H)'!$A$1:$A$233,'PY1 Data(H)'!$A$1:$CZ$233))</f>
        <v>10931636</v>
      </c>
      <c r="CL50" s="173" cm="1">
        <f t="array" ref="CL50">_xlfn.XLOOKUP(CL$1,'PY1 Data(H)'!$A$1:$CZ$1,_xlfn.XLOOKUP($A50,'PY1 Data(H)'!$A$1:$A$233,'PY1 Data(H)'!$A$1:$CZ$233))</f>
        <v>1000000</v>
      </c>
      <c r="CM50" s="173" cm="1">
        <f t="array" ref="CM50">_xlfn.XLOOKUP(CM$1,'PY1 Data(H)'!$A$1:$CZ$1,_xlfn.XLOOKUP($A50,'PY1 Data(H)'!$A$1:$A$233,'PY1 Data(H)'!$A$1:$CZ$233))</f>
        <v>16896465</v>
      </c>
      <c r="CN50" s="173" cm="1">
        <f t="array" ref="CN50">_xlfn.XLOOKUP(CN$1,'PY1 Data(H)'!$A$1:$CZ$1,_xlfn.XLOOKUP($A50,'PY1 Data(H)'!$A$1:$A$233,'PY1 Data(H)'!$A$1:$CZ$233))</f>
        <v>976256</v>
      </c>
      <c r="CO50" s="173" cm="1">
        <f t="array" ref="CO50">_xlfn.XLOOKUP(CO$1,'PY1 Data(H)'!$A$1:$CZ$1,_xlfn.XLOOKUP($A50,'PY1 Data(H)'!$A$1:$A$233,'PY1 Data(H)'!$A$1:$CZ$233))</f>
        <v>8270719</v>
      </c>
      <c r="CP50" s="173" cm="1">
        <f t="array" ref="CP50">_xlfn.XLOOKUP(CP$1,'PY1 Data(H)'!$A$1:$CZ$1,_xlfn.XLOOKUP($A50,'PY1 Data(H)'!$A$1:$A$233,'PY1 Data(H)'!$A$1:$CZ$233))</f>
        <v>1655897</v>
      </c>
      <c r="CQ50" s="173" cm="1">
        <f t="array" ref="CQ50">_xlfn.XLOOKUP(CQ$1,'PY1 Data(H)'!$A$1:$CZ$1,_xlfn.XLOOKUP($A50,'PY1 Data(H)'!$A$1:$A$233,'PY1 Data(H)'!$A$1:$CZ$233))</f>
        <v>0</v>
      </c>
      <c r="CR50" s="173" cm="1">
        <f t="array" ref="CR50">_xlfn.XLOOKUP(CR$1,'PY1 Data(H)'!$A$1:$CZ$1,_xlfn.XLOOKUP($A50,'PY1 Data(H)'!$A$1:$A$233,'PY1 Data(H)'!$A$1:$CZ$233))</f>
        <v>2843272</v>
      </c>
      <c r="CS50" s="173" cm="1">
        <f t="array" ref="CS50">_xlfn.XLOOKUP(CS$1,'PY1 Data(H)'!$A$1:$CZ$1,_xlfn.XLOOKUP($A50,'PY1 Data(H)'!$A$1:$A$233,'PY1 Data(H)'!$A$1:$CZ$233))</f>
        <v>4355001</v>
      </c>
      <c r="CT50" s="173" cm="1">
        <f t="array" ref="CT50">_xlfn.XLOOKUP(CT$1,'PY1 Data(H)'!$A$1:$CZ$1,_xlfn.XLOOKUP($A50,'PY1 Data(H)'!$A$1:$A$233,'PY1 Data(H)'!$A$1:$CZ$233))</f>
        <v>0</v>
      </c>
      <c r="CU50" s="173" cm="1">
        <f t="array" ref="CU50">_xlfn.XLOOKUP(CU$1,'PY1 Data(H)'!$A$1:$CZ$1,_xlfn.XLOOKUP($A50,'PY1 Data(H)'!$A$1:$A$233,'PY1 Data(H)'!$A$1:$CZ$233))</f>
        <v>2137032</v>
      </c>
      <c r="CV50" s="173" cm="1">
        <f t="array" ref="CV50">_xlfn.XLOOKUP(CV$1,'PY1 Data(H)'!$A$1:$CZ$1,_xlfn.XLOOKUP($A50,'PY1 Data(H)'!$A$1:$A$233,'PY1 Data(H)'!$A$1:$CZ$233))</f>
        <v>6118080</v>
      </c>
      <c r="CW50" s="173" cm="1">
        <f t="array" ref="CW50">_xlfn.XLOOKUP(CW$1,'PY1 Data(H)'!$A$1:$CZ$1,_xlfn.XLOOKUP($A50,'PY1 Data(H)'!$A$1:$A$233,'PY1 Data(H)'!$A$1:$CZ$233))</f>
        <v>13487519</v>
      </c>
      <c r="CX50" s="173" cm="1">
        <f t="array" ref="CX50">_xlfn.XLOOKUP(CX$1,'PY1 Data(H)'!$A$1:$CZ$1,_xlfn.XLOOKUP($A50,'PY1 Data(H)'!$A$1:$A$233,'PY1 Data(H)'!$A$1:$CZ$233))</f>
        <v>2948406</v>
      </c>
      <c r="CY50" s="173" cm="1">
        <f t="array" ref="CY50">_xlfn.XLOOKUP(CY$1,'PY1 Data(H)'!$A$1:$CZ$1,_xlfn.XLOOKUP($A50,'PY1 Data(H)'!$A$1:$A$233,'PY1 Data(H)'!$A$1:$CZ$233))</f>
        <v>0</v>
      </c>
    </row>
    <row r="51" spans="1:103" x14ac:dyDescent="0.3">
      <c r="A51">
        <v>646</v>
      </c>
      <c r="D51" s="173" cm="1">
        <f t="array" ref="D51">_xlfn.XLOOKUP(D$1,'PY1 Data(H)'!$A$1:$CZ$1,_xlfn.XLOOKUP($A51,'PY1 Data(H)'!$A$1:$A$233,'PY1 Data(H)'!$A$1:$CZ$233))</f>
        <v>41819209</v>
      </c>
      <c r="E51" s="173" cm="1">
        <f t="array" ref="E51">_xlfn.XLOOKUP(E$1,'PY1 Data(H)'!$A$1:$CZ$1,_xlfn.XLOOKUP($A51,'PY1 Data(H)'!$A$1:$A$233,'PY1 Data(H)'!$A$1:$CZ$233))</f>
        <v>13521793</v>
      </c>
      <c r="F51" s="173" cm="1">
        <f t="array" ref="F51">_xlfn.XLOOKUP(F$1,'PY1 Data(H)'!$A$1:$CZ$1,_xlfn.XLOOKUP($A51,'PY1 Data(H)'!$A$1:$A$233,'PY1 Data(H)'!$A$1:$CZ$233))</f>
        <v>7683226</v>
      </c>
      <c r="G51" s="173" cm="1">
        <f t="array" ref="G51">_xlfn.XLOOKUP(G$1,'PY1 Data(H)'!$A$1:$CZ$1,_xlfn.XLOOKUP($A51,'PY1 Data(H)'!$A$1:$A$233,'PY1 Data(H)'!$A$1:$CZ$233))</f>
        <v>0</v>
      </c>
      <c r="H51" s="173" cm="1">
        <f t="array" ref="H51">_xlfn.XLOOKUP(H$1,'PY1 Data(H)'!$A$1:$CZ$1,_xlfn.XLOOKUP($A51,'PY1 Data(H)'!$A$1:$A$233,'PY1 Data(H)'!$A$1:$CZ$233))</f>
        <v>9420443</v>
      </c>
      <c r="I51" s="173" cm="1">
        <f t="array" ref="I51">_xlfn.XLOOKUP(I$1,'PY1 Data(H)'!$A$1:$CZ$1,_xlfn.XLOOKUP($A51,'PY1 Data(H)'!$A$1:$A$233,'PY1 Data(H)'!$A$1:$CZ$233))</f>
        <v>25840929</v>
      </c>
      <c r="J51" s="173" cm="1">
        <f t="array" ref="J51">_xlfn.XLOOKUP(J$1,'PY1 Data(H)'!$A$1:$CZ$1,_xlfn.XLOOKUP($A51,'PY1 Data(H)'!$A$1:$A$233,'PY1 Data(H)'!$A$1:$CZ$233))</f>
        <v>28729788</v>
      </c>
      <c r="K51" s="173" cm="1">
        <f t="array" ref="K51">_xlfn.XLOOKUP(K$1,'PY1 Data(H)'!$A$1:$CZ$1,_xlfn.XLOOKUP($A51,'PY1 Data(H)'!$A$1:$A$233,'PY1 Data(H)'!$A$1:$CZ$233))</f>
        <v>1731319</v>
      </c>
      <c r="L51" s="173" cm="1">
        <f t="array" ref="L51">_xlfn.XLOOKUP(L$1,'PY1 Data(H)'!$A$1:$CZ$1,_xlfn.XLOOKUP($A51,'PY1 Data(H)'!$A$1:$A$233,'PY1 Data(H)'!$A$1:$CZ$233))</f>
        <v>19598758</v>
      </c>
      <c r="M51" s="173" cm="1">
        <f t="array" ref="M51">_xlfn.XLOOKUP(M$1,'PY1 Data(H)'!$A$1:$CZ$1,_xlfn.XLOOKUP($A51,'PY1 Data(H)'!$A$1:$A$233,'PY1 Data(H)'!$A$1:$CZ$233))</f>
        <v>103370576</v>
      </c>
      <c r="N51" s="173" cm="1">
        <f t="array" ref="N51">_xlfn.XLOOKUP(N$1,'PY1 Data(H)'!$A$1:$CZ$1,_xlfn.XLOOKUP($A51,'PY1 Data(H)'!$A$1:$A$233,'PY1 Data(H)'!$A$1:$CZ$233))</f>
        <v>74109359</v>
      </c>
      <c r="O51" s="173" cm="1">
        <f t="array" ref="O51">_xlfn.XLOOKUP(O$1,'PY1 Data(H)'!$A$1:$CZ$1,_xlfn.XLOOKUP($A51,'PY1 Data(H)'!$A$1:$A$233,'PY1 Data(H)'!$A$1:$CZ$233))</f>
        <v>30305835</v>
      </c>
      <c r="P51" s="173" cm="1">
        <f t="array" ref="P51">_xlfn.XLOOKUP(P$1,'PY1 Data(H)'!$A$1:$CZ$1,_xlfn.XLOOKUP($A51,'PY1 Data(H)'!$A$1:$A$233,'PY1 Data(H)'!$A$1:$CZ$233))</f>
        <v>72602770</v>
      </c>
      <c r="Q51" s="173" cm="1">
        <f t="array" ref="Q51">_xlfn.XLOOKUP(Q$1,'PY1 Data(H)'!$A$1:$CZ$1,_xlfn.XLOOKUP($A51,'PY1 Data(H)'!$A$1:$A$233,'PY1 Data(H)'!$A$1:$CZ$233))</f>
        <v>12892593</v>
      </c>
      <c r="R51" s="173" cm="1">
        <f t="array" ref="R51">_xlfn.XLOOKUP(R$1,'PY1 Data(H)'!$A$1:$CZ$1,_xlfn.XLOOKUP($A51,'PY1 Data(H)'!$A$1:$A$233,'PY1 Data(H)'!$A$1:$CZ$233))</f>
        <v>7762728</v>
      </c>
      <c r="S51" s="173" cm="1">
        <f t="array" ref="S51">_xlfn.XLOOKUP(S$1,'PY1 Data(H)'!$A$1:$CZ$1,_xlfn.XLOOKUP($A51,'PY1 Data(H)'!$A$1:$A$233,'PY1 Data(H)'!$A$1:$CZ$233))</f>
        <v>38975108</v>
      </c>
      <c r="T51" s="173" cm="1">
        <f t="array" ref="T51">_xlfn.XLOOKUP(T$1,'PY1 Data(H)'!$A$1:$CZ$1,_xlfn.XLOOKUP($A51,'PY1 Data(H)'!$A$1:$A$233,'PY1 Data(H)'!$A$1:$CZ$233))</f>
        <v>0</v>
      </c>
      <c r="U51" s="173" cm="1">
        <f t="array" ref="U51">_xlfn.XLOOKUP(U$1,'PY1 Data(H)'!$A$1:$CZ$1,_xlfn.XLOOKUP($A51,'PY1 Data(H)'!$A$1:$A$233,'PY1 Data(H)'!$A$1:$CZ$233))</f>
        <v>65591057</v>
      </c>
      <c r="V51" s="173" cm="1">
        <f t="array" ref="V51">_xlfn.XLOOKUP(V$1,'PY1 Data(H)'!$A$1:$CZ$1,_xlfn.XLOOKUP($A51,'PY1 Data(H)'!$A$1:$A$233,'PY1 Data(H)'!$A$1:$CZ$233))</f>
        <v>34214417</v>
      </c>
      <c r="W51" s="173" cm="1">
        <f t="array" ref="W51">_xlfn.XLOOKUP(W$1,'PY1 Data(H)'!$A$1:$CZ$1,_xlfn.XLOOKUP($A51,'PY1 Data(H)'!$A$1:$A$233,'PY1 Data(H)'!$A$1:$CZ$233))</f>
        <v>0</v>
      </c>
      <c r="X51" s="173" cm="1">
        <f t="array" ref="X51">_xlfn.XLOOKUP(X$1,'PY1 Data(H)'!$A$1:$CZ$1,_xlfn.XLOOKUP($A51,'PY1 Data(H)'!$A$1:$A$233,'PY1 Data(H)'!$A$1:$CZ$233))</f>
        <v>9096438</v>
      </c>
      <c r="Y51" s="173" cm="1">
        <f t="array" ref="Y51">_xlfn.XLOOKUP(Y$1,'PY1 Data(H)'!$A$1:$CZ$1,_xlfn.XLOOKUP($A51,'PY1 Data(H)'!$A$1:$A$233,'PY1 Data(H)'!$A$1:$CZ$233))</f>
        <v>7366498</v>
      </c>
      <c r="Z51" s="173" cm="1">
        <f t="array" ref="Z51">_xlfn.XLOOKUP(Z$1,'PY1 Data(H)'!$A$1:$CZ$1,_xlfn.XLOOKUP($A51,'PY1 Data(H)'!$A$1:$A$233,'PY1 Data(H)'!$A$1:$CZ$233))</f>
        <v>27600715</v>
      </c>
      <c r="AA51" s="173" cm="1">
        <f t="array" ref="AA51">_xlfn.XLOOKUP(AA$1,'PY1 Data(H)'!$A$1:$CZ$1,_xlfn.XLOOKUP($A51,'PY1 Data(H)'!$A$1:$A$233,'PY1 Data(H)'!$A$1:$CZ$233))</f>
        <v>0</v>
      </c>
      <c r="AB51" s="173" cm="1">
        <f t="array" ref="AB51">_xlfn.XLOOKUP(AB$1,'PY1 Data(H)'!$A$1:$CZ$1,_xlfn.XLOOKUP($A51,'PY1 Data(H)'!$A$1:$A$233,'PY1 Data(H)'!$A$1:$CZ$233))</f>
        <v>44004435</v>
      </c>
      <c r="AC51" s="173" cm="1">
        <f t="array" ref="AC51">_xlfn.XLOOKUP(AC$1,'PY1 Data(H)'!$A$1:$CZ$1,_xlfn.XLOOKUP($A51,'PY1 Data(H)'!$A$1:$A$233,'PY1 Data(H)'!$A$1:$CZ$233))</f>
        <v>75747920</v>
      </c>
      <c r="AD51" s="173" cm="1">
        <f t="array" ref="AD51">_xlfn.XLOOKUP(AD$1,'PY1 Data(H)'!$A$1:$CZ$1,_xlfn.XLOOKUP($A51,'PY1 Data(H)'!$A$1:$A$233,'PY1 Data(H)'!$A$1:$CZ$233))</f>
        <v>20998499</v>
      </c>
      <c r="AE51" s="173" cm="1">
        <f t="array" ref="AE51">_xlfn.XLOOKUP(AE$1,'PY1 Data(H)'!$A$1:$CZ$1,_xlfn.XLOOKUP($A51,'PY1 Data(H)'!$A$1:$A$233,'PY1 Data(H)'!$A$1:$CZ$233))</f>
        <v>41087401</v>
      </c>
      <c r="AF51" s="173" cm="1">
        <f t="array" ref="AF51">_xlfn.XLOOKUP(AF$1,'PY1 Data(H)'!$A$1:$CZ$1,_xlfn.XLOOKUP($A51,'PY1 Data(H)'!$A$1:$A$233,'PY1 Data(H)'!$A$1:$CZ$233))</f>
        <v>71833870</v>
      </c>
      <c r="AG51" s="173" cm="1">
        <f t="array" ref="AG51">_xlfn.XLOOKUP(AG$1,'PY1 Data(H)'!$A$1:$CZ$1,_xlfn.XLOOKUP($A51,'PY1 Data(H)'!$A$1:$A$233,'PY1 Data(H)'!$A$1:$CZ$233))</f>
        <v>3901124</v>
      </c>
      <c r="AH51" s="173" cm="1">
        <f t="array" ref="AH51">_xlfn.XLOOKUP(AH$1,'PY1 Data(H)'!$A$1:$CZ$1,_xlfn.XLOOKUP($A51,'PY1 Data(H)'!$A$1:$A$233,'PY1 Data(H)'!$A$1:$CZ$233))</f>
        <v>22596232</v>
      </c>
      <c r="AI51" s="173" cm="1">
        <f t="array" ref="AI51">_xlfn.XLOOKUP(AI$1,'PY1 Data(H)'!$A$1:$CZ$1,_xlfn.XLOOKUP($A51,'PY1 Data(H)'!$A$1:$A$233,'PY1 Data(H)'!$A$1:$CZ$233))</f>
        <v>119311952</v>
      </c>
      <c r="AJ51" s="173" cm="1">
        <f t="array" ref="AJ51">_xlfn.XLOOKUP(AJ$1,'PY1 Data(H)'!$A$1:$CZ$1,_xlfn.XLOOKUP($A51,'PY1 Data(H)'!$A$1:$A$233,'PY1 Data(H)'!$A$1:$CZ$233))</f>
        <v>17039508</v>
      </c>
      <c r="AK51" s="173" cm="1">
        <f t="array" ref="AK51">_xlfn.XLOOKUP(AK$1,'PY1 Data(H)'!$A$1:$CZ$1,_xlfn.XLOOKUP($A51,'PY1 Data(H)'!$A$1:$A$233,'PY1 Data(H)'!$A$1:$CZ$233))</f>
        <v>74559812</v>
      </c>
      <c r="AL51" s="173" cm="1">
        <f t="array" ref="AL51">_xlfn.XLOOKUP(AL$1,'PY1 Data(H)'!$A$1:$CZ$1,_xlfn.XLOOKUP($A51,'PY1 Data(H)'!$A$1:$A$233,'PY1 Data(H)'!$A$1:$CZ$233))</f>
        <v>30193754</v>
      </c>
      <c r="AM51" s="173" cm="1">
        <f t="array" ref="AM51">_xlfn.XLOOKUP(AM$1,'PY1 Data(H)'!$A$1:$CZ$1,_xlfn.XLOOKUP($A51,'PY1 Data(H)'!$A$1:$A$233,'PY1 Data(H)'!$A$1:$CZ$233))</f>
        <v>38240600</v>
      </c>
      <c r="AN51" s="173" cm="1">
        <f t="array" ref="AN51">_xlfn.XLOOKUP(AN$1,'PY1 Data(H)'!$A$1:$CZ$1,_xlfn.XLOOKUP($A51,'PY1 Data(H)'!$A$1:$A$233,'PY1 Data(H)'!$A$1:$CZ$233))</f>
        <v>4472777</v>
      </c>
      <c r="AO51" s="173" cm="1">
        <f t="array" ref="AO51">_xlfn.XLOOKUP(AO$1,'PY1 Data(H)'!$A$1:$CZ$1,_xlfn.XLOOKUP($A51,'PY1 Data(H)'!$A$1:$A$233,'PY1 Data(H)'!$A$1:$CZ$233))</f>
        <v>6854764</v>
      </c>
      <c r="AP51" s="173" cm="1">
        <f t="array" ref="AP51">_xlfn.XLOOKUP(AP$1,'PY1 Data(H)'!$A$1:$CZ$1,_xlfn.XLOOKUP($A51,'PY1 Data(H)'!$A$1:$A$233,'PY1 Data(H)'!$A$1:$CZ$233))</f>
        <v>27206114</v>
      </c>
      <c r="AQ51" s="173" cm="1">
        <f t="array" ref="AQ51">_xlfn.XLOOKUP(AQ$1,'PY1 Data(H)'!$A$1:$CZ$1,_xlfn.XLOOKUP($A51,'PY1 Data(H)'!$A$1:$A$233,'PY1 Data(H)'!$A$1:$CZ$233))</f>
        <v>11312014</v>
      </c>
      <c r="AR51" s="173" cm="1">
        <f t="array" ref="AR51">_xlfn.XLOOKUP(AR$1,'PY1 Data(H)'!$A$1:$CZ$1,_xlfn.XLOOKUP($A51,'PY1 Data(H)'!$A$1:$A$233,'PY1 Data(H)'!$A$1:$CZ$233))</f>
        <v>96232936</v>
      </c>
      <c r="AS51" s="173" cm="1">
        <f t="array" ref="AS51">_xlfn.XLOOKUP(AS$1,'PY1 Data(H)'!$A$1:$CZ$1,_xlfn.XLOOKUP($A51,'PY1 Data(H)'!$A$1:$A$233,'PY1 Data(H)'!$A$1:$CZ$233))</f>
        <v>21348353</v>
      </c>
      <c r="AT51" s="173" cm="1">
        <f t="array" ref="AT51">_xlfn.XLOOKUP(AT$1,'PY1 Data(H)'!$A$1:$CZ$1,_xlfn.XLOOKUP($A51,'PY1 Data(H)'!$A$1:$A$233,'PY1 Data(H)'!$A$1:$CZ$233))</f>
        <v>41662778</v>
      </c>
      <c r="AU51" s="173" cm="1">
        <f t="array" ref="AU51">_xlfn.XLOOKUP(AU$1,'PY1 Data(H)'!$A$1:$CZ$1,_xlfn.XLOOKUP($A51,'PY1 Data(H)'!$A$1:$A$233,'PY1 Data(H)'!$A$1:$CZ$233))</f>
        <v>15834253</v>
      </c>
      <c r="AV51" s="173" cm="1">
        <f t="array" ref="AV51">_xlfn.XLOOKUP(AV$1,'PY1 Data(H)'!$A$1:$CZ$1,_xlfn.XLOOKUP($A51,'PY1 Data(H)'!$A$1:$A$233,'PY1 Data(H)'!$A$1:$CZ$233))</f>
        <v>43938388</v>
      </c>
      <c r="AW51" s="173" cm="1">
        <f t="array" ref="AW51">_xlfn.XLOOKUP(AW$1,'PY1 Data(H)'!$A$1:$CZ$1,_xlfn.XLOOKUP($A51,'PY1 Data(H)'!$A$1:$A$233,'PY1 Data(H)'!$A$1:$CZ$233))</f>
        <v>0</v>
      </c>
      <c r="AX51" s="173" cm="1">
        <f t="array" ref="AX51">_xlfn.XLOOKUP(AX$1,'PY1 Data(H)'!$A$1:$CZ$1,_xlfn.XLOOKUP($A51,'PY1 Data(H)'!$A$1:$A$233,'PY1 Data(H)'!$A$1:$CZ$233))</f>
        <v>34215797</v>
      </c>
      <c r="AY51" s="173" cm="1">
        <f t="array" ref="AY51">_xlfn.XLOOKUP(AY$1,'PY1 Data(H)'!$A$1:$CZ$1,_xlfn.XLOOKUP($A51,'PY1 Data(H)'!$A$1:$A$233,'PY1 Data(H)'!$A$1:$CZ$233))</f>
        <v>1269857</v>
      </c>
      <c r="AZ51" s="173" cm="1">
        <f t="array" ref="AZ51">_xlfn.XLOOKUP(AZ$1,'PY1 Data(H)'!$A$1:$CZ$1,_xlfn.XLOOKUP($A51,'PY1 Data(H)'!$A$1:$A$233,'PY1 Data(H)'!$A$1:$CZ$233))</f>
        <v>80345690</v>
      </c>
      <c r="BA51" s="173" cm="1">
        <f t="array" ref="BA51">_xlfn.XLOOKUP(BA$1,'PY1 Data(H)'!$A$1:$CZ$1,_xlfn.XLOOKUP($A51,'PY1 Data(H)'!$A$1:$A$233,'PY1 Data(H)'!$A$1:$CZ$233))</f>
        <v>29008905</v>
      </c>
      <c r="BB51" s="173" cm="1">
        <f t="array" ref="BB51">_xlfn.XLOOKUP(BB$1,'PY1 Data(H)'!$A$1:$CZ$1,_xlfn.XLOOKUP($A51,'PY1 Data(H)'!$A$1:$A$233,'PY1 Data(H)'!$A$1:$CZ$233))</f>
        <v>163514947</v>
      </c>
      <c r="BC51" s="173" cm="1">
        <f t="array" ref="BC51">_xlfn.XLOOKUP(BC$1,'PY1 Data(H)'!$A$1:$CZ$1,_xlfn.XLOOKUP($A51,'PY1 Data(H)'!$A$1:$A$233,'PY1 Data(H)'!$A$1:$CZ$233))</f>
        <v>4311458</v>
      </c>
      <c r="BD51" s="173" cm="1">
        <f t="array" ref="BD51">_xlfn.XLOOKUP(BD$1,'PY1 Data(H)'!$A$1:$CZ$1,_xlfn.XLOOKUP($A51,'PY1 Data(H)'!$A$1:$A$233,'PY1 Data(H)'!$A$1:$CZ$233))</f>
        <v>18517804</v>
      </c>
      <c r="BE51" s="173" cm="1">
        <f t="array" ref="BE51">_xlfn.XLOOKUP(BE$1,'PY1 Data(H)'!$A$1:$CZ$1,_xlfn.XLOOKUP($A51,'PY1 Data(H)'!$A$1:$A$233,'PY1 Data(H)'!$A$1:$CZ$233))</f>
        <v>20057856</v>
      </c>
      <c r="BF51" s="173" cm="1">
        <f t="array" ref="BF51">_xlfn.XLOOKUP(BF$1,'PY1 Data(H)'!$A$1:$CZ$1,_xlfn.XLOOKUP($A51,'PY1 Data(H)'!$A$1:$A$233,'PY1 Data(H)'!$A$1:$CZ$233))</f>
        <v>25889504</v>
      </c>
      <c r="BG51" s="173" cm="1">
        <f t="array" ref="BG51">_xlfn.XLOOKUP(BG$1,'PY1 Data(H)'!$A$1:$CZ$1,_xlfn.XLOOKUP($A51,'PY1 Data(H)'!$A$1:$A$233,'PY1 Data(H)'!$A$1:$CZ$233))</f>
        <v>37844632</v>
      </c>
      <c r="BH51" s="173" cm="1">
        <f t="array" ref="BH51">_xlfn.XLOOKUP(BH$1,'PY1 Data(H)'!$A$1:$CZ$1,_xlfn.XLOOKUP($A51,'PY1 Data(H)'!$A$1:$A$233,'PY1 Data(H)'!$A$1:$CZ$233))</f>
        <v>8795837</v>
      </c>
      <c r="BI51" s="173" cm="1">
        <f t="array" ref="BI51">_xlfn.XLOOKUP(BI$1,'PY1 Data(H)'!$A$1:$CZ$1,_xlfn.XLOOKUP($A51,'PY1 Data(H)'!$A$1:$A$233,'PY1 Data(H)'!$A$1:$CZ$233))</f>
        <v>10830572</v>
      </c>
      <c r="BJ51" s="173" cm="1">
        <f t="array" ref="BJ51">_xlfn.XLOOKUP(BJ$1,'PY1 Data(H)'!$A$1:$CZ$1,_xlfn.XLOOKUP($A51,'PY1 Data(H)'!$A$1:$A$233,'PY1 Data(H)'!$A$1:$CZ$233))</f>
        <v>0</v>
      </c>
      <c r="BK51" s="173" cm="1">
        <f t="array" ref="BK51">_xlfn.XLOOKUP(BK$1,'PY1 Data(H)'!$A$1:$CZ$1,_xlfn.XLOOKUP($A51,'PY1 Data(H)'!$A$1:$A$233,'PY1 Data(H)'!$A$1:$CZ$233))</f>
        <v>319088450</v>
      </c>
      <c r="BL51" s="173" cm="1">
        <f t="array" ref="BL51">_xlfn.XLOOKUP(BL$1,'PY1 Data(H)'!$A$1:$CZ$1,_xlfn.XLOOKUP($A51,'PY1 Data(H)'!$A$1:$A$233,'PY1 Data(H)'!$A$1:$CZ$233))</f>
        <v>6590366</v>
      </c>
      <c r="BM51" s="173" cm="1">
        <f t="array" ref="BM51">_xlfn.XLOOKUP(BM$1,'PY1 Data(H)'!$A$1:$CZ$1,_xlfn.XLOOKUP($A51,'PY1 Data(H)'!$A$1:$A$233,'PY1 Data(H)'!$A$1:$CZ$233))</f>
        <v>24486313</v>
      </c>
      <c r="BN51" s="173" cm="1">
        <f t="array" ref="BN51">_xlfn.XLOOKUP(BN$1,'PY1 Data(H)'!$A$1:$CZ$1,_xlfn.XLOOKUP($A51,'PY1 Data(H)'!$A$1:$A$233,'PY1 Data(H)'!$A$1:$CZ$233))</f>
        <v>24867473</v>
      </c>
      <c r="BO51" s="173" cm="1">
        <f t="array" ref="BO51">_xlfn.XLOOKUP(BO$1,'PY1 Data(H)'!$A$1:$CZ$1,_xlfn.XLOOKUP($A51,'PY1 Data(H)'!$A$1:$A$233,'PY1 Data(H)'!$A$1:$CZ$233))</f>
        <v>28211873</v>
      </c>
      <c r="BP51" s="173" cm="1">
        <f t="array" ref="BP51">_xlfn.XLOOKUP(BP$1,'PY1 Data(H)'!$A$1:$CZ$1,_xlfn.XLOOKUP($A51,'PY1 Data(H)'!$A$1:$A$233,'PY1 Data(H)'!$A$1:$CZ$233))</f>
        <v>72051419</v>
      </c>
      <c r="BQ51" s="173" cm="1">
        <f t="array" ref="BQ51">_xlfn.XLOOKUP(BQ$1,'PY1 Data(H)'!$A$1:$CZ$1,_xlfn.XLOOKUP($A51,'PY1 Data(H)'!$A$1:$A$233,'PY1 Data(H)'!$A$1:$CZ$233))</f>
        <v>0</v>
      </c>
      <c r="BR51" s="173" cm="1">
        <f t="array" ref="BR51">_xlfn.XLOOKUP(BR$1,'PY1 Data(H)'!$A$1:$CZ$1,_xlfn.XLOOKUP($A51,'PY1 Data(H)'!$A$1:$A$233,'PY1 Data(H)'!$A$1:$CZ$233))</f>
        <v>52400374</v>
      </c>
      <c r="BS51" s="173" cm="1">
        <f t="array" ref="BS51">_xlfn.XLOOKUP(BS$1,'PY1 Data(H)'!$A$1:$CZ$1,_xlfn.XLOOKUP($A51,'PY1 Data(H)'!$A$1:$A$233,'PY1 Data(H)'!$A$1:$CZ$233))</f>
        <v>38870823</v>
      </c>
      <c r="BT51" s="173" cm="1">
        <f t="array" ref="BT51">_xlfn.XLOOKUP(BT$1,'PY1 Data(H)'!$A$1:$CZ$1,_xlfn.XLOOKUP($A51,'PY1 Data(H)'!$A$1:$A$233,'PY1 Data(H)'!$A$1:$CZ$233))</f>
        <v>8034393</v>
      </c>
      <c r="BU51" s="173" cm="1">
        <f t="array" ref="BU51">_xlfn.XLOOKUP(BU$1,'PY1 Data(H)'!$A$1:$CZ$1,_xlfn.XLOOKUP($A51,'PY1 Data(H)'!$A$1:$A$233,'PY1 Data(H)'!$A$1:$CZ$233))</f>
        <v>19329689</v>
      </c>
      <c r="BV51" s="173" cm="1">
        <f t="array" ref="BV51">_xlfn.XLOOKUP(BV$1,'PY1 Data(H)'!$A$1:$CZ$1,_xlfn.XLOOKUP($A51,'PY1 Data(H)'!$A$1:$A$233,'PY1 Data(H)'!$A$1:$CZ$233))</f>
        <v>54619972</v>
      </c>
      <c r="BW51" s="173" cm="1">
        <f t="array" ref="BW51">_xlfn.XLOOKUP(BW$1,'PY1 Data(H)'!$A$1:$CZ$1,_xlfn.XLOOKUP($A51,'PY1 Data(H)'!$A$1:$A$233,'PY1 Data(H)'!$A$1:$CZ$233))</f>
        <v>6876997</v>
      </c>
      <c r="BX51" s="173" cm="1">
        <f t="array" ref="BX51">_xlfn.XLOOKUP(BX$1,'PY1 Data(H)'!$A$1:$CZ$1,_xlfn.XLOOKUP($A51,'PY1 Data(H)'!$A$1:$A$233,'PY1 Data(H)'!$A$1:$CZ$233))</f>
        <v>21108169</v>
      </c>
      <c r="BY51" s="173" cm="1">
        <f t="array" ref="BY51">_xlfn.XLOOKUP(BY$1,'PY1 Data(H)'!$A$1:$CZ$1,_xlfn.XLOOKUP($A51,'PY1 Data(H)'!$A$1:$A$233,'PY1 Data(H)'!$A$1:$CZ$233))</f>
        <v>52707795</v>
      </c>
      <c r="BZ51" s="173" cm="1">
        <f t="array" ref="BZ51">_xlfn.XLOOKUP(BZ$1,'PY1 Data(H)'!$A$1:$CZ$1,_xlfn.XLOOKUP($A51,'PY1 Data(H)'!$A$1:$A$233,'PY1 Data(H)'!$A$1:$CZ$233))</f>
        <v>10797102</v>
      </c>
      <c r="CA51" s="173" cm="1">
        <f t="array" ref="CA51">_xlfn.XLOOKUP(CA$1,'PY1 Data(H)'!$A$1:$CZ$1,_xlfn.XLOOKUP($A51,'PY1 Data(H)'!$A$1:$A$233,'PY1 Data(H)'!$A$1:$CZ$233))</f>
        <v>37635723</v>
      </c>
      <c r="CB51" s="173" cm="1">
        <f t="array" ref="CB51">_xlfn.XLOOKUP(CB$1,'PY1 Data(H)'!$A$1:$CZ$1,_xlfn.XLOOKUP($A51,'PY1 Data(H)'!$A$1:$A$233,'PY1 Data(H)'!$A$1:$CZ$233))</f>
        <v>9789457</v>
      </c>
      <c r="CC51" s="173" cm="1">
        <f t="array" ref="CC51">_xlfn.XLOOKUP(CC$1,'PY1 Data(H)'!$A$1:$CZ$1,_xlfn.XLOOKUP($A51,'PY1 Data(H)'!$A$1:$A$233,'PY1 Data(H)'!$A$1:$CZ$233))</f>
        <v>54372767</v>
      </c>
      <c r="CD51" s="173" cm="1">
        <f t="array" ref="CD51">_xlfn.XLOOKUP(CD$1,'PY1 Data(H)'!$A$1:$CZ$1,_xlfn.XLOOKUP($A51,'PY1 Data(H)'!$A$1:$A$233,'PY1 Data(H)'!$A$1:$CZ$233))</f>
        <v>37291771</v>
      </c>
      <c r="CE51" s="173" cm="1">
        <f t="array" ref="CE51">_xlfn.XLOOKUP(CE$1,'PY1 Data(H)'!$A$1:$CZ$1,_xlfn.XLOOKUP($A51,'PY1 Data(H)'!$A$1:$A$233,'PY1 Data(H)'!$A$1:$CZ$233))</f>
        <v>40937115</v>
      </c>
      <c r="CF51" s="173" cm="1">
        <f t="array" ref="CF51">_xlfn.XLOOKUP(CF$1,'PY1 Data(H)'!$A$1:$CZ$1,_xlfn.XLOOKUP($A51,'PY1 Data(H)'!$A$1:$A$233,'PY1 Data(H)'!$A$1:$CZ$233))</f>
        <v>33340010</v>
      </c>
      <c r="CG51" s="173" cm="1">
        <f t="array" ref="CG51">_xlfn.XLOOKUP(CG$1,'PY1 Data(H)'!$A$1:$CZ$1,_xlfn.XLOOKUP($A51,'PY1 Data(H)'!$A$1:$A$233,'PY1 Data(H)'!$A$1:$CZ$233))</f>
        <v>19702582</v>
      </c>
      <c r="CH51" s="173" cm="1">
        <f t="array" ref="CH51">_xlfn.XLOOKUP(CH$1,'PY1 Data(H)'!$A$1:$CZ$1,_xlfn.XLOOKUP($A51,'PY1 Data(H)'!$A$1:$A$233,'PY1 Data(H)'!$A$1:$CZ$233))</f>
        <v>9698317</v>
      </c>
      <c r="CI51" s="173" cm="1">
        <f t="array" ref="CI51">_xlfn.XLOOKUP(CI$1,'PY1 Data(H)'!$A$1:$CZ$1,_xlfn.XLOOKUP($A51,'PY1 Data(H)'!$A$1:$A$233,'PY1 Data(H)'!$A$1:$CZ$233))</f>
        <v>33205325</v>
      </c>
      <c r="CJ51" s="173" cm="1">
        <f t="array" ref="CJ51">_xlfn.XLOOKUP(CJ$1,'PY1 Data(H)'!$A$1:$CZ$1,_xlfn.XLOOKUP($A51,'PY1 Data(H)'!$A$1:$A$233,'PY1 Data(H)'!$A$1:$CZ$233))</f>
        <v>9761733</v>
      </c>
      <c r="CK51" s="173" cm="1">
        <f t="array" ref="CK51">_xlfn.XLOOKUP(CK$1,'PY1 Data(H)'!$A$1:$CZ$1,_xlfn.XLOOKUP($A51,'PY1 Data(H)'!$A$1:$A$233,'PY1 Data(H)'!$A$1:$CZ$233))</f>
        <v>17850288</v>
      </c>
      <c r="CL51" s="173" cm="1">
        <f t="array" ref="CL51">_xlfn.XLOOKUP(CL$1,'PY1 Data(H)'!$A$1:$CZ$1,_xlfn.XLOOKUP($A51,'PY1 Data(H)'!$A$1:$A$233,'PY1 Data(H)'!$A$1:$CZ$233))</f>
        <v>5664501</v>
      </c>
      <c r="CM51" s="173" cm="1">
        <f t="array" ref="CM51">_xlfn.XLOOKUP(CM$1,'PY1 Data(H)'!$A$1:$CZ$1,_xlfn.XLOOKUP($A51,'PY1 Data(H)'!$A$1:$A$233,'PY1 Data(H)'!$A$1:$CZ$233))</f>
        <v>5145493</v>
      </c>
      <c r="CN51" s="173" cm="1">
        <f t="array" ref="CN51">_xlfn.XLOOKUP(CN$1,'PY1 Data(H)'!$A$1:$CZ$1,_xlfn.XLOOKUP($A51,'PY1 Data(H)'!$A$1:$A$233,'PY1 Data(H)'!$A$1:$CZ$233))</f>
        <v>243373</v>
      </c>
      <c r="CO51" s="173" cm="1">
        <f t="array" ref="CO51">_xlfn.XLOOKUP(CO$1,'PY1 Data(H)'!$A$1:$CZ$1,_xlfn.XLOOKUP($A51,'PY1 Data(H)'!$A$1:$A$233,'PY1 Data(H)'!$A$1:$CZ$233))</f>
        <v>26263676</v>
      </c>
      <c r="CP51" s="173" cm="1">
        <f t="array" ref="CP51">_xlfn.XLOOKUP(CP$1,'PY1 Data(H)'!$A$1:$CZ$1,_xlfn.XLOOKUP($A51,'PY1 Data(H)'!$A$1:$A$233,'PY1 Data(H)'!$A$1:$CZ$233))</f>
        <v>20114428</v>
      </c>
      <c r="CQ51" s="173" cm="1">
        <f t="array" ref="CQ51">_xlfn.XLOOKUP(CQ$1,'PY1 Data(H)'!$A$1:$CZ$1,_xlfn.XLOOKUP($A51,'PY1 Data(H)'!$A$1:$A$233,'PY1 Data(H)'!$A$1:$CZ$233))</f>
        <v>0</v>
      </c>
      <c r="CR51" s="173" cm="1">
        <f t="array" ref="CR51">_xlfn.XLOOKUP(CR$1,'PY1 Data(H)'!$A$1:$CZ$1,_xlfn.XLOOKUP($A51,'PY1 Data(H)'!$A$1:$A$233,'PY1 Data(H)'!$A$1:$CZ$233))</f>
        <v>12453102</v>
      </c>
      <c r="CS51" s="173" cm="1">
        <f t="array" ref="CS51">_xlfn.XLOOKUP(CS$1,'PY1 Data(H)'!$A$1:$CZ$1,_xlfn.XLOOKUP($A51,'PY1 Data(H)'!$A$1:$A$233,'PY1 Data(H)'!$A$1:$CZ$233))</f>
        <v>6240780</v>
      </c>
      <c r="CT51" s="173" cm="1">
        <f t="array" ref="CT51">_xlfn.XLOOKUP(CT$1,'PY1 Data(H)'!$A$1:$CZ$1,_xlfn.XLOOKUP($A51,'PY1 Data(H)'!$A$1:$A$233,'PY1 Data(H)'!$A$1:$CZ$233))</f>
        <v>40373975</v>
      </c>
      <c r="CU51" s="173" cm="1">
        <f t="array" ref="CU51">_xlfn.XLOOKUP(CU$1,'PY1 Data(H)'!$A$1:$CZ$1,_xlfn.XLOOKUP($A51,'PY1 Data(H)'!$A$1:$A$233,'PY1 Data(H)'!$A$1:$CZ$233))</f>
        <v>30309845</v>
      </c>
      <c r="CV51" s="173" cm="1">
        <f t="array" ref="CV51">_xlfn.XLOOKUP(CV$1,'PY1 Data(H)'!$A$1:$CZ$1,_xlfn.XLOOKUP($A51,'PY1 Data(H)'!$A$1:$A$233,'PY1 Data(H)'!$A$1:$CZ$233))</f>
        <v>30562541</v>
      </c>
      <c r="CW51" s="173" cm="1">
        <f t="array" ref="CW51">_xlfn.XLOOKUP(CW$1,'PY1 Data(H)'!$A$1:$CZ$1,_xlfn.XLOOKUP($A51,'PY1 Data(H)'!$A$1:$A$233,'PY1 Data(H)'!$A$1:$CZ$233))</f>
        <v>21625099</v>
      </c>
      <c r="CX51" s="173" cm="1">
        <f t="array" ref="CX51">_xlfn.XLOOKUP(CX$1,'PY1 Data(H)'!$A$1:$CZ$1,_xlfn.XLOOKUP($A51,'PY1 Data(H)'!$A$1:$A$233,'PY1 Data(H)'!$A$1:$CZ$233))</f>
        <v>17464706</v>
      </c>
      <c r="CY51" s="173" cm="1">
        <f t="array" ref="CY51">_xlfn.XLOOKUP(CY$1,'PY1 Data(H)'!$A$1:$CZ$1,_xlfn.XLOOKUP($A51,'PY1 Data(H)'!$A$1:$A$233,'PY1 Data(H)'!$A$1:$CZ$233))</f>
        <v>9171603</v>
      </c>
    </row>
    <row r="52" spans="1:103" x14ac:dyDescent="0.3">
      <c r="A52">
        <v>9</v>
      </c>
      <c r="D52" s="173" cm="1">
        <f t="array" ref="D52">_xlfn.XLOOKUP(D$1,'PY1 Data(H)'!$A$1:$CZ$1,_xlfn.XLOOKUP($A52,'PY1 Data(H)'!$A$1:$A$233,'PY1 Data(H)'!$A$1:$CZ$233))</f>
        <v>84774404</v>
      </c>
      <c r="E52" s="173" cm="1">
        <f t="array" ref="E52">_xlfn.XLOOKUP(E$1,'PY1 Data(H)'!$A$1:$CZ$1,_xlfn.XLOOKUP($A52,'PY1 Data(H)'!$A$1:$A$233,'PY1 Data(H)'!$A$1:$CZ$233))</f>
        <v>24098600</v>
      </c>
      <c r="F52" s="173" cm="1">
        <f t="array" ref="F52">_xlfn.XLOOKUP(F$1,'PY1 Data(H)'!$A$1:$CZ$1,_xlfn.XLOOKUP($A52,'PY1 Data(H)'!$A$1:$A$233,'PY1 Data(H)'!$A$1:$CZ$233))</f>
        <v>9067926</v>
      </c>
      <c r="G52" s="173" cm="1">
        <f t="array" ref="G52">_xlfn.XLOOKUP(G$1,'PY1 Data(H)'!$A$1:$CZ$1,_xlfn.XLOOKUP($A52,'PY1 Data(H)'!$A$1:$A$233,'PY1 Data(H)'!$A$1:$CZ$233))</f>
        <v>0</v>
      </c>
      <c r="H52" s="173" cm="1">
        <f t="array" ref="H52">_xlfn.XLOOKUP(H$1,'PY1 Data(H)'!$A$1:$CZ$1,_xlfn.XLOOKUP($A52,'PY1 Data(H)'!$A$1:$A$233,'PY1 Data(H)'!$A$1:$CZ$233))</f>
        <v>16528945</v>
      </c>
      <c r="I52" s="173" cm="1">
        <f t="array" ref="I52">_xlfn.XLOOKUP(I$1,'PY1 Data(H)'!$A$1:$CZ$1,_xlfn.XLOOKUP($A52,'PY1 Data(H)'!$A$1:$A$233,'PY1 Data(H)'!$A$1:$CZ$233))</f>
        <v>29981916</v>
      </c>
      <c r="J52" s="173" cm="1">
        <f t="array" ref="J52">_xlfn.XLOOKUP(J$1,'PY1 Data(H)'!$A$1:$CZ$1,_xlfn.XLOOKUP($A52,'PY1 Data(H)'!$A$1:$A$233,'PY1 Data(H)'!$A$1:$CZ$233))</f>
        <v>39716228</v>
      </c>
      <c r="K52" s="173" cm="1">
        <f t="array" ref="K52">_xlfn.XLOOKUP(K$1,'PY1 Data(H)'!$A$1:$CZ$1,_xlfn.XLOOKUP($A52,'PY1 Data(H)'!$A$1:$A$233,'PY1 Data(H)'!$A$1:$CZ$233))</f>
        <v>5792525</v>
      </c>
      <c r="L52" s="173" cm="1">
        <f t="array" ref="L52">_xlfn.XLOOKUP(L$1,'PY1 Data(H)'!$A$1:$CZ$1,_xlfn.XLOOKUP($A52,'PY1 Data(H)'!$A$1:$A$233,'PY1 Data(H)'!$A$1:$CZ$233))</f>
        <v>39881826</v>
      </c>
      <c r="M52" s="173" cm="1">
        <f t="array" ref="M52">_xlfn.XLOOKUP(M$1,'PY1 Data(H)'!$A$1:$CZ$1,_xlfn.XLOOKUP($A52,'PY1 Data(H)'!$A$1:$A$233,'PY1 Data(H)'!$A$1:$CZ$233))</f>
        <v>139670363</v>
      </c>
      <c r="N52" s="173" cm="1">
        <f t="array" ref="N52">_xlfn.XLOOKUP(N$1,'PY1 Data(H)'!$A$1:$CZ$1,_xlfn.XLOOKUP($A52,'PY1 Data(H)'!$A$1:$A$233,'PY1 Data(H)'!$A$1:$CZ$233))</f>
        <v>124314054</v>
      </c>
      <c r="O52" s="173" cm="1">
        <f t="array" ref="O52">_xlfn.XLOOKUP(O$1,'PY1 Data(H)'!$A$1:$CZ$1,_xlfn.XLOOKUP($A52,'PY1 Data(H)'!$A$1:$A$233,'PY1 Data(H)'!$A$1:$CZ$233))</f>
        <v>40534537</v>
      </c>
      <c r="P52" s="173" cm="1">
        <f t="array" ref="P52">_xlfn.XLOOKUP(P$1,'PY1 Data(H)'!$A$1:$CZ$1,_xlfn.XLOOKUP($A52,'PY1 Data(H)'!$A$1:$A$233,'PY1 Data(H)'!$A$1:$CZ$233))</f>
        <v>177753685</v>
      </c>
      <c r="Q52" s="173" cm="1">
        <f t="array" ref="Q52">_xlfn.XLOOKUP(Q$1,'PY1 Data(H)'!$A$1:$CZ$1,_xlfn.XLOOKUP($A52,'PY1 Data(H)'!$A$1:$A$233,'PY1 Data(H)'!$A$1:$CZ$233))</f>
        <v>25295827</v>
      </c>
      <c r="R52" s="173" cm="1">
        <f t="array" ref="R52">_xlfn.XLOOKUP(R$1,'PY1 Data(H)'!$A$1:$CZ$1,_xlfn.XLOOKUP($A52,'PY1 Data(H)'!$A$1:$A$233,'PY1 Data(H)'!$A$1:$CZ$233))</f>
        <v>15766487</v>
      </c>
      <c r="S52" s="173" cm="1">
        <f t="array" ref="S52">_xlfn.XLOOKUP(S$1,'PY1 Data(H)'!$A$1:$CZ$1,_xlfn.XLOOKUP($A52,'PY1 Data(H)'!$A$1:$A$233,'PY1 Data(H)'!$A$1:$CZ$233))</f>
        <v>78980863</v>
      </c>
      <c r="T52" s="173" cm="1">
        <f t="array" ref="T52">_xlfn.XLOOKUP(T$1,'PY1 Data(H)'!$A$1:$CZ$1,_xlfn.XLOOKUP($A52,'PY1 Data(H)'!$A$1:$A$233,'PY1 Data(H)'!$A$1:$CZ$233))</f>
        <v>0</v>
      </c>
      <c r="U52" s="173" cm="1">
        <f t="array" ref="U52">_xlfn.XLOOKUP(U$1,'PY1 Data(H)'!$A$1:$CZ$1,_xlfn.XLOOKUP($A52,'PY1 Data(H)'!$A$1:$A$233,'PY1 Data(H)'!$A$1:$CZ$233))</f>
        <v>131228183</v>
      </c>
      <c r="V52" s="173" cm="1">
        <f t="array" ref="V52">_xlfn.XLOOKUP(V$1,'PY1 Data(H)'!$A$1:$CZ$1,_xlfn.XLOOKUP($A52,'PY1 Data(H)'!$A$1:$A$233,'PY1 Data(H)'!$A$1:$CZ$233))</f>
        <v>56724946</v>
      </c>
      <c r="W52" s="173" cm="1">
        <f t="array" ref="W52">_xlfn.XLOOKUP(W$1,'PY1 Data(H)'!$A$1:$CZ$1,_xlfn.XLOOKUP($A52,'PY1 Data(H)'!$A$1:$A$233,'PY1 Data(H)'!$A$1:$CZ$233))</f>
        <v>0</v>
      </c>
      <c r="X52" s="173" cm="1">
        <f t="array" ref="X52">_xlfn.XLOOKUP(X$1,'PY1 Data(H)'!$A$1:$CZ$1,_xlfn.XLOOKUP($A52,'PY1 Data(H)'!$A$1:$A$233,'PY1 Data(H)'!$A$1:$CZ$233))</f>
        <v>12929810</v>
      </c>
      <c r="Y52" s="173" cm="1">
        <f t="array" ref="Y52">_xlfn.XLOOKUP(Y$1,'PY1 Data(H)'!$A$1:$CZ$1,_xlfn.XLOOKUP($A52,'PY1 Data(H)'!$A$1:$A$233,'PY1 Data(H)'!$A$1:$CZ$233))</f>
        <v>9509386</v>
      </c>
      <c r="Z52" s="173" cm="1">
        <f t="array" ref="Z52">_xlfn.XLOOKUP(Z$1,'PY1 Data(H)'!$A$1:$CZ$1,_xlfn.XLOOKUP($A52,'PY1 Data(H)'!$A$1:$A$233,'PY1 Data(H)'!$A$1:$CZ$233))</f>
        <v>52415667</v>
      </c>
      <c r="AA52" s="173" cm="1">
        <f t="array" ref="AA52">_xlfn.XLOOKUP(AA$1,'PY1 Data(H)'!$A$1:$CZ$1,_xlfn.XLOOKUP($A52,'PY1 Data(H)'!$A$1:$A$233,'PY1 Data(H)'!$A$1:$CZ$233))</f>
        <v>0</v>
      </c>
      <c r="AB52" s="173" cm="1">
        <f t="array" ref="AB52">_xlfn.XLOOKUP(AB$1,'PY1 Data(H)'!$A$1:$CZ$1,_xlfn.XLOOKUP($A52,'PY1 Data(H)'!$A$1:$A$233,'PY1 Data(H)'!$A$1:$CZ$233))</f>
        <v>59604035</v>
      </c>
      <c r="AC52" s="173" cm="1">
        <f t="array" ref="AC52">_xlfn.XLOOKUP(AC$1,'PY1 Data(H)'!$A$1:$CZ$1,_xlfn.XLOOKUP($A52,'PY1 Data(H)'!$A$1:$A$233,'PY1 Data(H)'!$A$1:$CZ$233))</f>
        <v>280375543</v>
      </c>
      <c r="AD52" s="173" cm="1">
        <f t="array" ref="AD52">_xlfn.XLOOKUP(AD$1,'PY1 Data(H)'!$A$1:$CZ$1,_xlfn.XLOOKUP($A52,'PY1 Data(H)'!$A$1:$A$233,'PY1 Data(H)'!$A$1:$CZ$233))</f>
        <v>32773507</v>
      </c>
      <c r="AE52" s="173" cm="1">
        <f t="array" ref="AE52">_xlfn.XLOOKUP(AE$1,'PY1 Data(H)'!$A$1:$CZ$1,_xlfn.XLOOKUP($A52,'PY1 Data(H)'!$A$1:$A$233,'PY1 Data(H)'!$A$1:$CZ$233))</f>
        <v>99072656</v>
      </c>
      <c r="AF52" s="173" cm="1">
        <f t="array" ref="AF52">_xlfn.XLOOKUP(AF$1,'PY1 Data(H)'!$A$1:$CZ$1,_xlfn.XLOOKUP($A52,'PY1 Data(H)'!$A$1:$A$233,'PY1 Data(H)'!$A$1:$CZ$233))</f>
        <v>109324435</v>
      </c>
      <c r="AG52" s="173" cm="1">
        <f t="array" ref="AG52">_xlfn.XLOOKUP(AG$1,'PY1 Data(H)'!$A$1:$CZ$1,_xlfn.XLOOKUP($A52,'PY1 Data(H)'!$A$1:$A$233,'PY1 Data(H)'!$A$1:$CZ$233))</f>
        <v>20273772</v>
      </c>
      <c r="AH52" s="173" cm="1">
        <f t="array" ref="AH52">_xlfn.XLOOKUP(AH$1,'PY1 Data(H)'!$A$1:$CZ$1,_xlfn.XLOOKUP($A52,'PY1 Data(H)'!$A$1:$A$233,'PY1 Data(H)'!$A$1:$CZ$233))</f>
        <v>30824174</v>
      </c>
      <c r="AI52" s="173" cm="1">
        <f t="array" ref="AI52">_xlfn.XLOOKUP(AI$1,'PY1 Data(H)'!$A$1:$CZ$1,_xlfn.XLOOKUP($A52,'PY1 Data(H)'!$A$1:$A$233,'PY1 Data(H)'!$A$1:$CZ$233))</f>
        <v>305810941</v>
      </c>
      <c r="AJ52" s="173" cm="1">
        <f t="array" ref="AJ52">_xlfn.XLOOKUP(AJ$1,'PY1 Data(H)'!$A$1:$CZ$1,_xlfn.XLOOKUP($A52,'PY1 Data(H)'!$A$1:$A$233,'PY1 Data(H)'!$A$1:$CZ$233))</f>
        <v>32196992</v>
      </c>
      <c r="AK52" s="173" cm="1">
        <f t="array" ref="AK52">_xlfn.XLOOKUP(AK$1,'PY1 Data(H)'!$A$1:$CZ$1,_xlfn.XLOOKUP($A52,'PY1 Data(H)'!$A$1:$A$233,'PY1 Data(H)'!$A$1:$CZ$233))</f>
        <v>210142822</v>
      </c>
      <c r="AL52" s="173" cm="1">
        <f t="array" ref="AL52">_xlfn.XLOOKUP(AL$1,'PY1 Data(H)'!$A$1:$CZ$1,_xlfn.XLOOKUP($A52,'PY1 Data(H)'!$A$1:$A$233,'PY1 Data(H)'!$A$1:$CZ$233))</f>
        <v>52452308</v>
      </c>
      <c r="AM52" s="173" cm="1">
        <f t="array" ref="AM52">_xlfn.XLOOKUP(AM$1,'PY1 Data(H)'!$A$1:$CZ$1,_xlfn.XLOOKUP($A52,'PY1 Data(H)'!$A$1:$A$233,'PY1 Data(H)'!$A$1:$CZ$233))</f>
        <v>111067469</v>
      </c>
      <c r="AN52" s="173" cm="1">
        <f t="array" ref="AN52">_xlfn.XLOOKUP(AN$1,'PY1 Data(H)'!$A$1:$CZ$1,_xlfn.XLOOKUP($A52,'PY1 Data(H)'!$A$1:$A$233,'PY1 Data(H)'!$A$1:$CZ$233))</f>
        <v>8365572</v>
      </c>
      <c r="AO52" s="173" cm="1">
        <f t="array" ref="AO52">_xlfn.XLOOKUP(AO$1,'PY1 Data(H)'!$A$1:$CZ$1,_xlfn.XLOOKUP($A52,'PY1 Data(H)'!$A$1:$A$233,'PY1 Data(H)'!$A$1:$CZ$233))</f>
        <v>9917839</v>
      </c>
      <c r="AP52" s="173" cm="1">
        <f t="array" ref="AP52">_xlfn.XLOOKUP(AP$1,'PY1 Data(H)'!$A$1:$CZ$1,_xlfn.XLOOKUP($A52,'PY1 Data(H)'!$A$1:$A$233,'PY1 Data(H)'!$A$1:$CZ$233))</f>
        <v>50668464</v>
      </c>
      <c r="AQ52" s="173" cm="1">
        <f t="array" ref="AQ52">_xlfn.XLOOKUP(AQ$1,'PY1 Data(H)'!$A$1:$CZ$1,_xlfn.XLOOKUP($A52,'PY1 Data(H)'!$A$1:$A$233,'PY1 Data(H)'!$A$1:$CZ$233))</f>
        <v>16762415</v>
      </c>
      <c r="AR52" s="173" cm="1">
        <f t="array" ref="AR52">_xlfn.XLOOKUP(AR$1,'PY1 Data(H)'!$A$1:$CZ$1,_xlfn.XLOOKUP($A52,'PY1 Data(H)'!$A$1:$A$233,'PY1 Data(H)'!$A$1:$CZ$233))</f>
        <v>214133125</v>
      </c>
      <c r="AS52" s="173" cm="1">
        <f t="array" ref="AS52">_xlfn.XLOOKUP(AS$1,'PY1 Data(H)'!$A$1:$CZ$1,_xlfn.XLOOKUP($A52,'PY1 Data(H)'!$A$1:$A$233,'PY1 Data(H)'!$A$1:$CZ$233))</f>
        <v>51331515</v>
      </c>
      <c r="AT52" s="173" cm="1">
        <f t="array" ref="AT52">_xlfn.XLOOKUP(AT$1,'PY1 Data(H)'!$A$1:$CZ$1,_xlfn.XLOOKUP($A52,'PY1 Data(H)'!$A$1:$A$233,'PY1 Data(H)'!$A$1:$CZ$233))</f>
        <v>103196465</v>
      </c>
      <c r="AU52" s="173" cm="1">
        <f t="array" ref="AU52">_xlfn.XLOOKUP(AU$1,'PY1 Data(H)'!$A$1:$CZ$1,_xlfn.XLOOKUP($A52,'PY1 Data(H)'!$A$1:$A$233,'PY1 Data(H)'!$A$1:$CZ$233))</f>
        <v>44874662</v>
      </c>
      <c r="AV52" s="173" cm="1">
        <f t="array" ref="AV52">_xlfn.XLOOKUP(AV$1,'PY1 Data(H)'!$A$1:$CZ$1,_xlfn.XLOOKUP($A52,'PY1 Data(H)'!$A$1:$A$233,'PY1 Data(H)'!$A$1:$CZ$233))</f>
        <v>85899635</v>
      </c>
      <c r="AW52" s="173" cm="1">
        <f t="array" ref="AW52">_xlfn.XLOOKUP(AW$1,'PY1 Data(H)'!$A$1:$CZ$1,_xlfn.XLOOKUP($A52,'PY1 Data(H)'!$A$1:$A$233,'PY1 Data(H)'!$A$1:$CZ$233))</f>
        <v>0</v>
      </c>
      <c r="AX52" s="173" cm="1">
        <f t="array" ref="AX52">_xlfn.XLOOKUP(AX$1,'PY1 Data(H)'!$A$1:$CZ$1,_xlfn.XLOOKUP($A52,'PY1 Data(H)'!$A$1:$A$233,'PY1 Data(H)'!$A$1:$CZ$233))</f>
        <v>44413745</v>
      </c>
      <c r="AY52" s="173" cm="1">
        <f t="array" ref="AY52">_xlfn.XLOOKUP(AY$1,'PY1 Data(H)'!$A$1:$CZ$1,_xlfn.XLOOKUP($A52,'PY1 Data(H)'!$A$1:$A$233,'PY1 Data(H)'!$A$1:$CZ$233))</f>
        <v>9028962</v>
      </c>
      <c r="AZ52" s="173" cm="1">
        <f t="array" ref="AZ52">_xlfn.XLOOKUP(AZ$1,'PY1 Data(H)'!$A$1:$CZ$1,_xlfn.XLOOKUP($A52,'PY1 Data(H)'!$A$1:$A$233,'PY1 Data(H)'!$A$1:$CZ$233))</f>
        <v>172118502</v>
      </c>
      <c r="BA52" s="173" cm="1">
        <f t="array" ref="BA52">_xlfn.XLOOKUP(BA$1,'PY1 Data(H)'!$A$1:$CZ$1,_xlfn.XLOOKUP($A52,'PY1 Data(H)'!$A$1:$A$233,'PY1 Data(H)'!$A$1:$CZ$233))</f>
        <v>38307037</v>
      </c>
      <c r="BB52" s="173" cm="1">
        <f t="array" ref="BB52">_xlfn.XLOOKUP(BB$1,'PY1 Data(H)'!$A$1:$CZ$1,_xlfn.XLOOKUP($A52,'PY1 Data(H)'!$A$1:$A$233,'PY1 Data(H)'!$A$1:$CZ$233))</f>
        <v>212520203</v>
      </c>
      <c r="BC52" s="173" cm="1">
        <f t="array" ref="BC52">_xlfn.XLOOKUP(BC$1,'PY1 Data(H)'!$A$1:$CZ$1,_xlfn.XLOOKUP($A52,'PY1 Data(H)'!$A$1:$A$233,'PY1 Data(H)'!$A$1:$CZ$233))</f>
        <v>12868812</v>
      </c>
      <c r="BD52" s="173" cm="1">
        <f t="array" ref="BD52">_xlfn.XLOOKUP(BD$1,'PY1 Data(H)'!$A$1:$CZ$1,_xlfn.XLOOKUP($A52,'PY1 Data(H)'!$A$1:$A$233,'PY1 Data(H)'!$A$1:$CZ$233))</f>
        <v>36587801</v>
      </c>
      <c r="BE52" s="173" cm="1">
        <f t="array" ref="BE52">_xlfn.XLOOKUP(BE$1,'PY1 Data(H)'!$A$1:$CZ$1,_xlfn.XLOOKUP($A52,'PY1 Data(H)'!$A$1:$A$233,'PY1 Data(H)'!$A$1:$CZ$233))</f>
        <v>41316613</v>
      </c>
      <c r="BF52" s="173" cm="1">
        <f t="array" ref="BF52">_xlfn.XLOOKUP(BF$1,'PY1 Data(H)'!$A$1:$CZ$1,_xlfn.XLOOKUP($A52,'PY1 Data(H)'!$A$1:$A$233,'PY1 Data(H)'!$A$1:$CZ$233))</f>
        <v>56678000</v>
      </c>
      <c r="BG52" s="173" cm="1">
        <f t="array" ref="BG52">_xlfn.XLOOKUP(BG$1,'PY1 Data(H)'!$A$1:$CZ$1,_xlfn.XLOOKUP($A52,'PY1 Data(H)'!$A$1:$A$233,'PY1 Data(H)'!$A$1:$CZ$233))</f>
        <v>44045359</v>
      </c>
      <c r="BH52" s="173" cm="1">
        <f t="array" ref="BH52">_xlfn.XLOOKUP(BH$1,'PY1 Data(H)'!$A$1:$CZ$1,_xlfn.XLOOKUP($A52,'PY1 Data(H)'!$A$1:$A$233,'PY1 Data(H)'!$A$1:$CZ$233))</f>
        <v>17378728</v>
      </c>
      <c r="BI52" s="173" cm="1">
        <f t="array" ref="BI52">_xlfn.XLOOKUP(BI$1,'PY1 Data(H)'!$A$1:$CZ$1,_xlfn.XLOOKUP($A52,'PY1 Data(H)'!$A$1:$A$233,'PY1 Data(H)'!$A$1:$CZ$233))</f>
        <v>16555104</v>
      </c>
      <c r="BJ52" s="173" cm="1">
        <f t="array" ref="BJ52">_xlfn.XLOOKUP(BJ$1,'PY1 Data(H)'!$A$1:$CZ$1,_xlfn.XLOOKUP($A52,'PY1 Data(H)'!$A$1:$A$233,'PY1 Data(H)'!$A$1:$CZ$233))</f>
        <v>18569528</v>
      </c>
      <c r="BK52" s="173" cm="1">
        <f t="array" ref="BK52">_xlfn.XLOOKUP(BK$1,'PY1 Data(H)'!$A$1:$CZ$1,_xlfn.XLOOKUP($A52,'PY1 Data(H)'!$A$1:$A$233,'PY1 Data(H)'!$A$1:$CZ$233))</f>
        <v>664077501</v>
      </c>
      <c r="BL52" s="173" cm="1">
        <f t="array" ref="BL52">_xlfn.XLOOKUP(BL$1,'PY1 Data(H)'!$A$1:$CZ$1,_xlfn.XLOOKUP($A52,'PY1 Data(H)'!$A$1:$A$233,'PY1 Data(H)'!$A$1:$CZ$233))</f>
        <v>8619503</v>
      </c>
      <c r="BM52" s="173" cm="1">
        <f t="array" ref="BM52">_xlfn.XLOOKUP(BM$1,'PY1 Data(H)'!$A$1:$CZ$1,_xlfn.XLOOKUP($A52,'PY1 Data(H)'!$A$1:$A$233,'PY1 Data(H)'!$A$1:$CZ$233))</f>
        <v>34791057</v>
      </c>
      <c r="BN52" s="173" cm="1">
        <f t="array" ref="BN52">_xlfn.XLOOKUP(BN$1,'PY1 Data(H)'!$A$1:$CZ$1,_xlfn.XLOOKUP($A52,'PY1 Data(H)'!$A$1:$A$233,'PY1 Data(H)'!$A$1:$CZ$233))</f>
        <v>64127759</v>
      </c>
      <c r="BO52" s="173" cm="1">
        <f t="array" ref="BO52">_xlfn.XLOOKUP(BO$1,'PY1 Data(H)'!$A$1:$CZ$1,_xlfn.XLOOKUP($A52,'PY1 Data(H)'!$A$1:$A$233,'PY1 Data(H)'!$A$1:$CZ$233))</f>
        <v>56862182</v>
      </c>
      <c r="BP52" s="173" cm="1">
        <f t="array" ref="BP52">_xlfn.XLOOKUP(BP$1,'PY1 Data(H)'!$A$1:$CZ$1,_xlfn.XLOOKUP($A52,'PY1 Data(H)'!$A$1:$A$233,'PY1 Data(H)'!$A$1:$CZ$233))</f>
        <v>480814411</v>
      </c>
      <c r="BQ52" s="173" cm="1">
        <f t="array" ref="BQ52">_xlfn.XLOOKUP(BQ$1,'PY1 Data(H)'!$A$1:$CZ$1,_xlfn.XLOOKUP($A52,'PY1 Data(H)'!$A$1:$A$233,'PY1 Data(H)'!$A$1:$CZ$233))</f>
        <v>0</v>
      </c>
      <c r="BR52" s="173" cm="1">
        <f t="array" ref="BR52">_xlfn.XLOOKUP(BR$1,'PY1 Data(H)'!$A$1:$CZ$1,_xlfn.XLOOKUP($A52,'PY1 Data(H)'!$A$1:$A$233,'PY1 Data(H)'!$A$1:$CZ$233))</f>
        <v>145605460</v>
      </c>
      <c r="BS52" s="173" cm="1">
        <f t="array" ref="BS52">_xlfn.XLOOKUP(BS$1,'PY1 Data(H)'!$A$1:$CZ$1,_xlfn.XLOOKUP($A52,'PY1 Data(H)'!$A$1:$A$233,'PY1 Data(H)'!$A$1:$CZ$233))</f>
        <v>81346392</v>
      </c>
      <c r="BT52" s="173" cm="1">
        <f t="array" ref="BT52">_xlfn.XLOOKUP(BT$1,'PY1 Data(H)'!$A$1:$CZ$1,_xlfn.XLOOKUP($A52,'PY1 Data(H)'!$A$1:$A$233,'PY1 Data(H)'!$A$1:$CZ$233))</f>
        <v>11729086</v>
      </c>
      <c r="BU52" s="173" cm="1">
        <f t="array" ref="BU52">_xlfn.XLOOKUP(BU$1,'PY1 Data(H)'!$A$1:$CZ$1,_xlfn.XLOOKUP($A52,'PY1 Data(H)'!$A$1:$A$233,'PY1 Data(H)'!$A$1:$CZ$233))</f>
        <v>36411964</v>
      </c>
      <c r="BV52" s="173" cm="1">
        <f t="array" ref="BV52">_xlfn.XLOOKUP(BV$1,'PY1 Data(H)'!$A$1:$CZ$1,_xlfn.XLOOKUP($A52,'PY1 Data(H)'!$A$1:$A$233,'PY1 Data(H)'!$A$1:$CZ$233))</f>
        <v>68436099</v>
      </c>
      <c r="BW52" s="173" cm="1">
        <f t="array" ref="BW52">_xlfn.XLOOKUP(BW$1,'PY1 Data(H)'!$A$1:$CZ$1,_xlfn.XLOOKUP($A52,'PY1 Data(H)'!$A$1:$A$233,'PY1 Data(H)'!$A$1:$CZ$233))</f>
        <v>8315424</v>
      </c>
      <c r="BX52" s="173" cm="1">
        <f t="array" ref="BX52">_xlfn.XLOOKUP(BX$1,'PY1 Data(H)'!$A$1:$CZ$1,_xlfn.XLOOKUP($A52,'PY1 Data(H)'!$A$1:$A$233,'PY1 Data(H)'!$A$1:$CZ$233))</f>
        <v>33991489</v>
      </c>
      <c r="BY52" s="173" cm="1">
        <f t="array" ref="BY52">_xlfn.XLOOKUP(BY$1,'PY1 Data(H)'!$A$1:$CZ$1,_xlfn.XLOOKUP($A52,'PY1 Data(H)'!$A$1:$A$233,'PY1 Data(H)'!$A$1:$CZ$233))</f>
        <v>68416943</v>
      </c>
      <c r="BZ52" s="173" cm="1">
        <f t="array" ref="BZ52">_xlfn.XLOOKUP(BZ$1,'PY1 Data(H)'!$A$1:$CZ$1,_xlfn.XLOOKUP($A52,'PY1 Data(H)'!$A$1:$A$233,'PY1 Data(H)'!$A$1:$CZ$233))</f>
        <v>15474777</v>
      </c>
      <c r="CA52" s="173" cm="1">
        <f t="array" ref="CA52">_xlfn.XLOOKUP(CA$1,'PY1 Data(H)'!$A$1:$CZ$1,_xlfn.XLOOKUP($A52,'PY1 Data(H)'!$A$1:$A$233,'PY1 Data(H)'!$A$1:$CZ$233))</f>
        <v>67373026</v>
      </c>
      <c r="CB52" s="173" cm="1">
        <f t="array" ref="CB52">_xlfn.XLOOKUP(CB$1,'PY1 Data(H)'!$A$1:$CZ$1,_xlfn.XLOOKUP($A52,'PY1 Data(H)'!$A$1:$A$233,'PY1 Data(H)'!$A$1:$CZ$233))</f>
        <v>21179046</v>
      </c>
      <c r="CC52" s="173" cm="1">
        <f t="array" ref="CC52">_xlfn.XLOOKUP(CC$1,'PY1 Data(H)'!$A$1:$CZ$1,_xlfn.XLOOKUP($A52,'PY1 Data(H)'!$A$1:$A$233,'PY1 Data(H)'!$A$1:$CZ$233))</f>
        <v>65839001</v>
      </c>
      <c r="CD52" s="173" cm="1">
        <f t="array" ref="CD52">_xlfn.XLOOKUP(CD$1,'PY1 Data(H)'!$A$1:$CZ$1,_xlfn.XLOOKUP($A52,'PY1 Data(H)'!$A$1:$A$233,'PY1 Data(H)'!$A$1:$CZ$233))</f>
        <v>65796225</v>
      </c>
      <c r="CE52" s="173" cm="1">
        <f t="array" ref="CE52">_xlfn.XLOOKUP(CE$1,'PY1 Data(H)'!$A$1:$CZ$1,_xlfn.XLOOKUP($A52,'PY1 Data(H)'!$A$1:$A$233,'PY1 Data(H)'!$A$1:$CZ$233))</f>
        <v>89657855</v>
      </c>
      <c r="CF52" s="173" cm="1">
        <f t="array" ref="CF52">_xlfn.XLOOKUP(CF$1,'PY1 Data(H)'!$A$1:$CZ$1,_xlfn.XLOOKUP($A52,'PY1 Data(H)'!$A$1:$A$233,'PY1 Data(H)'!$A$1:$CZ$233))</f>
        <v>47885328</v>
      </c>
      <c r="CG52" s="173" cm="1">
        <f t="array" ref="CG52">_xlfn.XLOOKUP(CG$1,'PY1 Data(H)'!$A$1:$CZ$1,_xlfn.XLOOKUP($A52,'PY1 Data(H)'!$A$1:$A$233,'PY1 Data(H)'!$A$1:$CZ$233))</f>
        <v>40244596</v>
      </c>
      <c r="CH52" s="173" cm="1">
        <f t="array" ref="CH52">_xlfn.XLOOKUP(CH$1,'PY1 Data(H)'!$A$1:$CZ$1,_xlfn.XLOOKUP($A52,'PY1 Data(H)'!$A$1:$A$233,'PY1 Data(H)'!$A$1:$CZ$233))</f>
        <v>17378207</v>
      </c>
      <c r="CI52" s="173" cm="1">
        <f t="array" ref="CI52">_xlfn.XLOOKUP(CI$1,'PY1 Data(H)'!$A$1:$CZ$1,_xlfn.XLOOKUP($A52,'PY1 Data(H)'!$A$1:$A$233,'PY1 Data(H)'!$A$1:$CZ$233))</f>
        <v>48163297</v>
      </c>
      <c r="CJ52" s="173" cm="1">
        <f t="array" ref="CJ52">_xlfn.XLOOKUP(CJ$1,'PY1 Data(H)'!$A$1:$CZ$1,_xlfn.XLOOKUP($A52,'PY1 Data(H)'!$A$1:$A$233,'PY1 Data(H)'!$A$1:$CZ$233))</f>
        <v>21546326</v>
      </c>
      <c r="CK52" s="173" cm="1">
        <f t="array" ref="CK52">_xlfn.XLOOKUP(CK$1,'PY1 Data(H)'!$A$1:$CZ$1,_xlfn.XLOOKUP($A52,'PY1 Data(H)'!$A$1:$A$233,'PY1 Data(H)'!$A$1:$CZ$233))</f>
        <v>64716785</v>
      </c>
      <c r="CL52" s="173" cm="1">
        <f t="array" ref="CL52">_xlfn.XLOOKUP(CL$1,'PY1 Data(H)'!$A$1:$CZ$1,_xlfn.XLOOKUP($A52,'PY1 Data(H)'!$A$1:$A$233,'PY1 Data(H)'!$A$1:$CZ$233))</f>
        <v>12406990</v>
      </c>
      <c r="CM52" s="173" cm="1">
        <f t="array" ref="CM52">_xlfn.XLOOKUP(CM$1,'PY1 Data(H)'!$A$1:$CZ$1,_xlfn.XLOOKUP($A52,'PY1 Data(H)'!$A$1:$A$233,'PY1 Data(H)'!$A$1:$CZ$233))</f>
        <v>37241831</v>
      </c>
      <c r="CN52" s="173" cm="1">
        <f t="array" ref="CN52">_xlfn.XLOOKUP(CN$1,'PY1 Data(H)'!$A$1:$CZ$1,_xlfn.XLOOKUP($A52,'PY1 Data(H)'!$A$1:$A$233,'PY1 Data(H)'!$A$1:$CZ$233))</f>
        <v>2031538</v>
      </c>
      <c r="CO52" s="173" cm="1">
        <f t="array" ref="CO52">_xlfn.XLOOKUP(CO$1,'PY1 Data(H)'!$A$1:$CZ$1,_xlfn.XLOOKUP($A52,'PY1 Data(H)'!$A$1:$A$233,'PY1 Data(H)'!$A$1:$CZ$233))</f>
        <v>135071379</v>
      </c>
      <c r="CP52" s="173" cm="1">
        <f t="array" ref="CP52">_xlfn.XLOOKUP(CP$1,'PY1 Data(H)'!$A$1:$CZ$1,_xlfn.XLOOKUP($A52,'PY1 Data(H)'!$A$1:$A$233,'PY1 Data(H)'!$A$1:$CZ$233))</f>
        <v>27523598</v>
      </c>
      <c r="CQ52" s="173" cm="1">
        <f t="array" ref="CQ52">_xlfn.XLOOKUP(CQ$1,'PY1 Data(H)'!$A$1:$CZ$1,_xlfn.XLOOKUP($A52,'PY1 Data(H)'!$A$1:$A$233,'PY1 Data(H)'!$A$1:$CZ$233))</f>
        <v>563374062</v>
      </c>
      <c r="CR52" s="173" cm="1">
        <f t="array" ref="CR52">_xlfn.XLOOKUP(CR$1,'PY1 Data(H)'!$A$1:$CZ$1,_xlfn.XLOOKUP($A52,'PY1 Data(H)'!$A$1:$A$233,'PY1 Data(H)'!$A$1:$CZ$233))</f>
        <v>22947484</v>
      </c>
      <c r="CS52" s="173" cm="1">
        <f t="array" ref="CS52">_xlfn.XLOOKUP(CS$1,'PY1 Data(H)'!$A$1:$CZ$1,_xlfn.XLOOKUP($A52,'PY1 Data(H)'!$A$1:$A$233,'PY1 Data(H)'!$A$1:$CZ$233))</f>
        <v>12093361</v>
      </c>
      <c r="CT52" s="173" cm="1">
        <f t="array" ref="CT52">_xlfn.XLOOKUP(CT$1,'PY1 Data(H)'!$A$1:$CZ$1,_xlfn.XLOOKUP($A52,'PY1 Data(H)'!$A$1:$A$233,'PY1 Data(H)'!$A$1:$CZ$233))</f>
        <v>51692442</v>
      </c>
      <c r="CU52" s="173" cm="1">
        <f t="array" ref="CU52">_xlfn.XLOOKUP(CU$1,'PY1 Data(H)'!$A$1:$CZ$1,_xlfn.XLOOKUP($A52,'PY1 Data(H)'!$A$1:$A$233,'PY1 Data(H)'!$A$1:$CZ$233))</f>
        <v>70058834</v>
      </c>
      <c r="CV52" s="173" cm="1">
        <f t="array" ref="CV52">_xlfn.XLOOKUP(CV$1,'PY1 Data(H)'!$A$1:$CZ$1,_xlfn.XLOOKUP($A52,'PY1 Data(H)'!$A$1:$A$233,'PY1 Data(H)'!$A$1:$CZ$233))</f>
        <v>45967612</v>
      </c>
      <c r="CW52" s="173" cm="1">
        <f t="array" ref="CW52">_xlfn.XLOOKUP(CW$1,'PY1 Data(H)'!$A$1:$CZ$1,_xlfn.XLOOKUP($A52,'PY1 Data(H)'!$A$1:$A$233,'PY1 Data(H)'!$A$1:$CZ$233))</f>
        <v>64011048</v>
      </c>
      <c r="CX52" s="173" cm="1">
        <f t="array" ref="CX52">_xlfn.XLOOKUP(CX$1,'PY1 Data(H)'!$A$1:$CZ$1,_xlfn.XLOOKUP($A52,'PY1 Data(H)'!$A$1:$A$233,'PY1 Data(H)'!$A$1:$CZ$233))</f>
        <v>25210816</v>
      </c>
      <c r="CY52" s="173" cm="1">
        <f t="array" ref="CY52">_xlfn.XLOOKUP(CY$1,'PY1 Data(H)'!$A$1:$CZ$1,_xlfn.XLOOKUP($A52,'PY1 Data(H)'!$A$1:$A$233,'PY1 Data(H)'!$A$1:$CZ$233))</f>
        <v>12732188</v>
      </c>
    </row>
    <row r="53" spans="1:103" x14ac:dyDescent="0.3">
      <c r="A53">
        <v>540</v>
      </c>
      <c r="D53" s="173" cm="1">
        <f t="array" ref="D53">_xlfn.XLOOKUP(D$1,'PY1 Data(H)'!$A$1:$CZ$1,_xlfn.XLOOKUP($A53,'PY1 Data(H)'!$A$1:$A$233,'PY1 Data(H)'!$A$1:$CZ$233))</f>
        <v>4985827</v>
      </c>
      <c r="E53" s="173" cm="1">
        <f t="array" ref="E53">_xlfn.XLOOKUP(E$1,'PY1 Data(H)'!$A$1:$CZ$1,_xlfn.XLOOKUP($A53,'PY1 Data(H)'!$A$1:$A$233,'PY1 Data(H)'!$A$1:$CZ$233))</f>
        <v>6061120</v>
      </c>
      <c r="F53" s="173" cm="1">
        <f t="array" ref="F53">_xlfn.XLOOKUP(F$1,'PY1 Data(H)'!$A$1:$CZ$1,_xlfn.XLOOKUP($A53,'PY1 Data(H)'!$A$1:$A$233,'PY1 Data(H)'!$A$1:$CZ$233))</f>
        <v>0</v>
      </c>
      <c r="G53" s="173" cm="1">
        <f t="array" ref="G53">_xlfn.XLOOKUP(G$1,'PY1 Data(H)'!$A$1:$CZ$1,_xlfn.XLOOKUP($A53,'PY1 Data(H)'!$A$1:$A$233,'PY1 Data(H)'!$A$1:$CZ$233))</f>
        <v>0</v>
      </c>
      <c r="H53" s="173" cm="1">
        <f t="array" ref="H53">_xlfn.XLOOKUP(H$1,'PY1 Data(H)'!$A$1:$CZ$1,_xlfn.XLOOKUP($A53,'PY1 Data(H)'!$A$1:$A$233,'PY1 Data(H)'!$A$1:$CZ$233))</f>
        <v>3834848</v>
      </c>
      <c r="I53" s="173" cm="1">
        <f t="array" ref="I53">_xlfn.XLOOKUP(I$1,'PY1 Data(H)'!$A$1:$CZ$1,_xlfn.XLOOKUP($A53,'PY1 Data(H)'!$A$1:$A$233,'PY1 Data(H)'!$A$1:$CZ$233))</f>
        <v>0</v>
      </c>
      <c r="J53" s="173" cm="1">
        <f t="array" ref="J53">_xlfn.XLOOKUP(J$1,'PY1 Data(H)'!$A$1:$CZ$1,_xlfn.XLOOKUP($A53,'PY1 Data(H)'!$A$1:$A$233,'PY1 Data(H)'!$A$1:$CZ$233))</f>
        <v>0</v>
      </c>
      <c r="K53" s="173" cm="1">
        <f t="array" ref="K53">_xlfn.XLOOKUP(K$1,'PY1 Data(H)'!$A$1:$CZ$1,_xlfn.XLOOKUP($A53,'PY1 Data(H)'!$A$1:$A$233,'PY1 Data(H)'!$A$1:$CZ$233))</f>
        <v>0</v>
      </c>
      <c r="L53" s="173" cm="1">
        <f t="array" ref="L53">_xlfn.XLOOKUP(L$1,'PY1 Data(H)'!$A$1:$CZ$1,_xlfn.XLOOKUP($A53,'PY1 Data(H)'!$A$1:$A$233,'PY1 Data(H)'!$A$1:$CZ$233))</f>
        <v>10347676</v>
      </c>
      <c r="M53" s="173" cm="1">
        <f t="array" ref="M53">_xlfn.XLOOKUP(M$1,'PY1 Data(H)'!$A$1:$CZ$1,_xlfn.XLOOKUP($A53,'PY1 Data(H)'!$A$1:$A$233,'PY1 Data(H)'!$A$1:$CZ$233))</f>
        <v>6046124</v>
      </c>
      <c r="N53" s="173" cm="1">
        <f t="array" ref="N53">_xlfn.XLOOKUP(N$1,'PY1 Data(H)'!$A$1:$CZ$1,_xlfn.XLOOKUP($A53,'PY1 Data(H)'!$A$1:$A$233,'PY1 Data(H)'!$A$1:$CZ$233))</f>
        <v>15947652</v>
      </c>
      <c r="O53" s="173" cm="1">
        <f t="array" ref="O53">_xlfn.XLOOKUP(O$1,'PY1 Data(H)'!$A$1:$CZ$1,_xlfn.XLOOKUP($A53,'PY1 Data(H)'!$A$1:$A$233,'PY1 Data(H)'!$A$1:$CZ$233))</f>
        <v>3076935</v>
      </c>
      <c r="P53" s="173" cm="1">
        <f t="array" ref="P53">_xlfn.XLOOKUP(P$1,'PY1 Data(H)'!$A$1:$CZ$1,_xlfn.XLOOKUP($A53,'PY1 Data(H)'!$A$1:$A$233,'PY1 Data(H)'!$A$1:$CZ$233))</f>
        <v>0</v>
      </c>
      <c r="Q53" s="173" cm="1">
        <f t="array" ref="Q53">_xlfn.XLOOKUP(Q$1,'PY1 Data(H)'!$A$1:$CZ$1,_xlfn.XLOOKUP($A53,'PY1 Data(H)'!$A$1:$A$233,'PY1 Data(H)'!$A$1:$CZ$233))</f>
        <v>4856352</v>
      </c>
      <c r="R53" s="173" cm="1">
        <f t="array" ref="R53">_xlfn.XLOOKUP(R$1,'PY1 Data(H)'!$A$1:$CZ$1,_xlfn.XLOOKUP($A53,'PY1 Data(H)'!$A$1:$A$233,'PY1 Data(H)'!$A$1:$CZ$233))</f>
        <v>0</v>
      </c>
      <c r="S53" s="173" cm="1">
        <f t="array" ref="S53">_xlfn.XLOOKUP(S$1,'PY1 Data(H)'!$A$1:$CZ$1,_xlfn.XLOOKUP($A53,'PY1 Data(H)'!$A$1:$A$233,'PY1 Data(H)'!$A$1:$CZ$233))</f>
        <v>3300000</v>
      </c>
      <c r="T53" s="173" cm="1">
        <f t="array" ref="T53">_xlfn.XLOOKUP(T$1,'PY1 Data(H)'!$A$1:$CZ$1,_xlfn.XLOOKUP($A53,'PY1 Data(H)'!$A$1:$A$233,'PY1 Data(H)'!$A$1:$CZ$233))</f>
        <v>0</v>
      </c>
      <c r="U53" s="173" cm="1">
        <f t="array" ref="U53">_xlfn.XLOOKUP(U$1,'PY1 Data(H)'!$A$1:$CZ$1,_xlfn.XLOOKUP($A53,'PY1 Data(H)'!$A$1:$A$233,'PY1 Data(H)'!$A$1:$CZ$233))</f>
        <v>11154833</v>
      </c>
      <c r="V53" s="173" cm="1">
        <f t="array" ref="V53">_xlfn.XLOOKUP(V$1,'PY1 Data(H)'!$A$1:$CZ$1,_xlfn.XLOOKUP($A53,'PY1 Data(H)'!$A$1:$A$233,'PY1 Data(H)'!$A$1:$CZ$233))</f>
        <v>8937201</v>
      </c>
      <c r="W53" s="173" cm="1">
        <f t="array" ref="W53">_xlfn.XLOOKUP(W$1,'PY1 Data(H)'!$A$1:$CZ$1,_xlfn.XLOOKUP($A53,'PY1 Data(H)'!$A$1:$A$233,'PY1 Data(H)'!$A$1:$CZ$233))</f>
        <v>0</v>
      </c>
      <c r="X53" s="173" cm="1">
        <f t="array" ref="X53">_xlfn.XLOOKUP(X$1,'PY1 Data(H)'!$A$1:$CZ$1,_xlfn.XLOOKUP($A53,'PY1 Data(H)'!$A$1:$A$233,'PY1 Data(H)'!$A$1:$CZ$233))</f>
        <v>0</v>
      </c>
      <c r="Y53" s="173" cm="1">
        <f t="array" ref="Y53">_xlfn.XLOOKUP(Y$1,'PY1 Data(H)'!$A$1:$CZ$1,_xlfn.XLOOKUP($A53,'PY1 Data(H)'!$A$1:$A$233,'PY1 Data(H)'!$A$1:$CZ$233))</f>
        <v>0</v>
      </c>
      <c r="Z53" s="173" cm="1">
        <f t="array" ref="Z53">_xlfn.XLOOKUP(Z$1,'PY1 Data(H)'!$A$1:$CZ$1,_xlfn.XLOOKUP($A53,'PY1 Data(H)'!$A$1:$A$233,'PY1 Data(H)'!$A$1:$CZ$233))</f>
        <v>4238027</v>
      </c>
      <c r="AA53" s="173" cm="1">
        <f t="array" ref="AA53">_xlfn.XLOOKUP(AA$1,'PY1 Data(H)'!$A$1:$CZ$1,_xlfn.XLOOKUP($A53,'PY1 Data(H)'!$A$1:$A$233,'PY1 Data(H)'!$A$1:$CZ$233))</f>
        <v>0</v>
      </c>
      <c r="AB53" s="173" cm="1">
        <f t="array" ref="AB53">_xlfn.XLOOKUP(AB$1,'PY1 Data(H)'!$A$1:$CZ$1,_xlfn.XLOOKUP($A53,'PY1 Data(H)'!$A$1:$A$233,'PY1 Data(H)'!$A$1:$CZ$233))</f>
        <v>3731</v>
      </c>
      <c r="AC53" s="173" cm="1">
        <f t="array" ref="AC53">_xlfn.XLOOKUP(AC$1,'PY1 Data(H)'!$A$1:$CZ$1,_xlfn.XLOOKUP($A53,'PY1 Data(H)'!$A$1:$A$233,'PY1 Data(H)'!$A$1:$CZ$233))</f>
        <v>8071721</v>
      </c>
      <c r="AD53" s="173" cm="1">
        <f t="array" ref="AD53">_xlfn.XLOOKUP(AD$1,'PY1 Data(H)'!$A$1:$CZ$1,_xlfn.XLOOKUP($A53,'PY1 Data(H)'!$A$1:$A$233,'PY1 Data(H)'!$A$1:$CZ$233))</f>
        <v>2603667</v>
      </c>
      <c r="AE53" s="173" cm="1">
        <f t="array" ref="AE53">_xlfn.XLOOKUP(AE$1,'PY1 Data(H)'!$A$1:$CZ$1,_xlfn.XLOOKUP($A53,'PY1 Data(H)'!$A$1:$A$233,'PY1 Data(H)'!$A$1:$CZ$233))</f>
        <v>3745155</v>
      </c>
      <c r="AF53" s="173" cm="1">
        <f t="array" ref="AF53">_xlfn.XLOOKUP(AF$1,'PY1 Data(H)'!$A$1:$CZ$1,_xlfn.XLOOKUP($A53,'PY1 Data(H)'!$A$1:$A$233,'PY1 Data(H)'!$A$1:$CZ$233))</f>
        <v>5533382</v>
      </c>
      <c r="AG53" s="173" cm="1">
        <f t="array" ref="AG53">_xlfn.XLOOKUP(AG$1,'PY1 Data(H)'!$A$1:$CZ$1,_xlfn.XLOOKUP($A53,'PY1 Data(H)'!$A$1:$A$233,'PY1 Data(H)'!$A$1:$CZ$233))</f>
        <v>4493521</v>
      </c>
      <c r="AH53" s="173" cm="1">
        <f t="array" ref="AH53">_xlfn.XLOOKUP(AH$1,'PY1 Data(H)'!$A$1:$CZ$1,_xlfn.XLOOKUP($A53,'PY1 Data(H)'!$A$1:$A$233,'PY1 Data(H)'!$A$1:$CZ$233))</f>
        <v>2753796</v>
      </c>
      <c r="AI53" s="173" cm="1">
        <f t="array" ref="AI53">_xlfn.XLOOKUP(AI$1,'PY1 Data(H)'!$A$1:$CZ$1,_xlfn.XLOOKUP($A53,'PY1 Data(H)'!$A$1:$A$233,'PY1 Data(H)'!$A$1:$CZ$233))</f>
        <v>28509242</v>
      </c>
      <c r="AJ53" s="173" cm="1">
        <f t="array" ref="AJ53">_xlfn.XLOOKUP(AJ$1,'PY1 Data(H)'!$A$1:$CZ$1,_xlfn.XLOOKUP($A53,'PY1 Data(H)'!$A$1:$A$233,'PY1 Data(H)'!$A$1:$CZ$233))</f>
        <v>5569357</v>
      </c>
      <c r="AK53" s="173" cm="1">
        <f t="array" ref="AK53">_xlfn.XLOOKUP(AK$1,'PY1 Data(H)'!$A$1:$CZ$1,_xlfn.XLOOKUP($A53,'PY1 Data(H)'!$A$1:$A$233,'PY1 Data(H)'!$A$1:$CZ$233))</f>
        <v>13901975</v>
      </c>
      <c r="AL53" s="173" cm="1">
        <f t="array" ref="AL53">_xlfn.XLOOKUP(AL$1,'PY1 Data(H)'!$A$1:$CZ$1,_xlfn.XLOOKUP($A53,'PY1 Data(H)'!$A$1:$A$233,'PY1 Data(H)'!$A$1:$CZ$233))</f>
        <v>3574535</v>
      </c>
      <c r="AM53" s="173" cm="1">
        <f t="array" ref="AM53">_xlfn.XLOOKUP(AM$1,'PY1 Data(H)'!$A$1:$CZ$1,_xlfn.XLOOKUP($A53,'PY1 Data(H)'!$A$1:$A$233,'PY1 Data(H)'!$A$1:$CZ$233))</f>
        <v>27810749</v>
      </c>
      <c r="AN53" s="173" cm="1">
        <f t="array" ref="AN53">_xlfn.XLOOKUP(AN$1,'PY1 Data(H)'!$A$1:$CZ$1,_xlfn.XLOOKUP($A53,'PY1 Data(H)'!$A$1:$A$233,'PY1 Data(H)'!$A$1:$CZ$233))</f>
        <v>18805</v>
      </c>
      <c r="AO53" s="173" cm="1">
        <f t="array" ref="AO53">_xlfn.XLOOKUP(AO$1,'PY1 Data(H)'!$A$1:$CZ$1,_xlfn.XLOOKUP($A53,'PY1 Data(H)'!$A$1:$A$233,'PY1 Data(H)'!$A$1:$CZ$233))</f>
        <v>1201383</v>
      </c>
      <c r="AP53" s="173" cm="1">
        <f t="array" ref="AP53">_xlfn.XLOOKUP(AP$1,'PY1 Data(H)'!$A$1:$CZ$1,_xlfn.XLOOKUP($A53,'PY1 Data(H)'!$A$1:$A$233,'PY1 Data(H)'!$A$1:$CZ$233))</f>
        <v>3466276</v>
      </c>
      <c r="AQ53" s="173" cm="1">
        <f t="array" ref="AQ53">_xlfn.XLOOKUP(AQ$1,'PY1 Data(H)'!$A$1:$CZ$1,_xlfn.XLOOKUP($A53,'PY1 Data(H)'!$A$1:$A$233,'PY1 Data(H)'!$A$1:$CZ$233))</f>
        <v>100000</v>
      </c>
      <c r="AR53" s="173" cm="1">
        <f t="array" ref="AR53">_xlfn.XLOOKUP(AR$1,'PY1 Data(H)'!$A$1:$CZ$1,_xlfn.XLOOKUP($A53,'PY1 Data(H)'!$A$1:$A$233,'PY1 Data(H)'!$A$1:$CZ$233))</f>
        <v>30795397</v>
      </c>
      <c r="AS53" s="173" cm="1">
        <f t="array" ref="AS53">_xlfn.XLOOKUP(AS$1,'PY1 Data(H)'!$A$1:$CZ$1,_xlfn.XLOOKUP($A53,'PY1 Data(H)'!$A$1:$A$233,'PY1 Data(H)'!$A$1:$CZ$233))</f>
        <v>4800905</v>
      </c>
      <c r="AT53" s="173" cm="1">
        <f t="array" ref="AT53">_xlfn.XLOOKUP(AT$1,'PY1 Data(H)'!$A$1:$CZ$1,_xlfn.XLOOKUP($A53,'PY1 Data(H)'!$A$1:$A$233,'PY1 Data(H)'!$A$1:$CZ$233))</f>
        <v>4372996</v>
      </c>
      <c r="AU53" s="173" cm="1">
        <f t="array" ref="AU53">_xlfn.XLOOKUP(AU$1,'PY1 Data(H)'!$A$1:$CZ$1,_xlfn.XLOOKUP($A53,'PY1 Data(H)'!$A$1:$A$233,'PY1 Data(H)'!$A$1:$CZ$233))</f>
        <v>5356405</v>
      </c>
      <c r="AV53" s="173" cm="1">
        <f t="array" ref="AV53">_xlfn.XLOOKUP(AV$1,'PY1 Data(H)'!$A$1:$CZ$1,_xlfn.XLOOKUP($A53,'PY1 Data(H)'!$A$1:$A$233,'PY1 Data(H)'!$A$1:$CZ$233))</f>
        <v>0</v>
      </c>
      <c r="AW53" s="173" cm="1">
        <f t="array" ref="AW53">_xlfn.XLOOKUP(AW$1,'PY1 Data(H)'!$A$1:$CZ$1,_xlfn.XLOOKUP($A53,'PY1 Data(H)'!$A$1:$A$233,'PY1 Data(H)'!$A$1:$CZ$233))</f>
        <v>0</v>
      </c>
      <c r="AX53" s="173" cm="1">
        <f t="array" ref="AX53">_xlfn.XLOOKUP(AX$1,'PY1 Data(H)'!$A$1:$CZ$1,_xlfn.XLOOKUP($A53,'PY1 Data(H)'!$A$1:$A$233,'PY1 Data(H)'!$A$1:$CZ$233))</f>
        <v>300000</v>
      </c>
      <c r="AY53" s="173" cm="1">
        <f t="array" ref="AY53">_xlfn.XLOOKUP(AY$1,'PY1 Data(H)'!$A$1:$CZ$1,_xlfn.XLOOKUP($A53,'PY1 Data(H)'!$A$1:$A$233,'PY1 Data(H)'!$A$1:$CZ$233))</f>
        <v>412000</v>
      </c>
      <c r="AZ53" s="173" cm="1">
        <f t="array" ref="AZ53">_xlfn.XLOOKUP(AZ$1,'PY1 Data(H)'!$A$1:$CZ$1,_xlfn.XLOOKUP($A53,'PY1 Data(H)'!$A$1:$A$233,'PY1 Data(H)'!$A$1:$CZ$233))</f>
        <v>0</v>
      </c>
      <c r="BA53" s="173" cm="1">
        <f t="array" ref="BA53">_xlfn.XLOOKUP(BA$1,'PY1 Data(H)'!$A$1:$CZ$1,_xlfn.XLOOKUP($A53,'PY1 Data(H)'!$A$1:$A$233,'PY1 Data(H)'!$A$1:$CZ$233))</f>
        <v>0</v>
      </c>
      <c r="BB53" s="173" cm="1">
        <f t="array" ref="BB53">_xlfn.XLOOKUP(BB$1,'PY1 Data(H)'!$A$1:$CZ$1,_xlfn.XLOOKUP($A53,'PY1 Data(H)'!$A$1:$A$233,'PY1 Data(H)'!$A$1:$CZ$233))</f>
        <v>2806215</v>
      </c>
      <c r="BC53" s="173" cm="1">
        <f t="array" ref="BC53">_xlfn.XLOOKUP(BC$1,'PY1 Data(H)'!$A$1:$CZ$1,_xlfn.XLOOKUP($A53,'PY1 Data(H)'!$A$1:$A$233,'PY1 Data(H)'!$A$1:$CZ$233))</f>
        <v>669422</v>
      </c>
      <c r="BD53" s="173" cm="1">
        <f t="array" ref="BD53">_xlfn.XLOOKUP(BD$1,'PY1 Data(H)'!$A$1:$CZ$1,_xlfn.XLOOKUP($A53,'PY1 Data(H)'!$A$1:$A$233,'PY1 Data(H)'!$A$1:$CZ$233))</f>
        <v>4253206</v>
      </c>
      <c r="BE53" s="173" cm="1">
        <f t="array" ref="BE53">_xlfn.XLOOKUP(BE$1,'PY1 Data(H)'!$A$1:$CZ$1,_xlfn.XLOOKUP($A53,'PY1 Data(H)'!$A$1:$A$233,'PY1 Data(H)'!$A$1:$CZ$233))</f>
        <v>14044055</v>
      </c>
      <c r="BF53" s="173" cm="1">
        <f t="array" ref="BF53">_xlfn.XLOOKUP(BF$1,'PY1 Data(H)'!$A$1:$CZ$1,_xlfn.XLOOKUP($A53,'PY1 Data(H)'!$A$1:$A$233,'PY1 Data(H)'!$A$1:$CZ$233))</f>
        <v>576532</v>
      </c>
      <c r="BG53" s="173" cm="1">
        <f t="array" ref="BG53">_xlfn.XLOOKUP(BG$1,'PY1 Data(H)'!$A$1:$CZ$1,_xlfn.XLOOKUP($A53,'PY1 Data(H)'!$A$1:$A$233,'PY1 Data(H)'!$A$1:$CZ$233))</f>
        <v>0</v>
      </c>
      <c r="BH53" s="173" cm="1">
        <f t="array" ref="BH53">_xlfn.XLOOKUP(BH$1,'PY1 Data(H)'!$A$1:$CZ$1,_xlfn.XLOOKUP($A53,'PY1 Data(H)'!$A$1:$A$233,'PY1 Data(H)'!$A$1:$CZ$233))</f>
        <v>1787504</v>
      </c>
      <c r="BI53" s="173" cm="1">
        <f t="array" ref="BI53">_xlfn.XLOOKUP(BI$1,'PY1 Data(H)'!$A$1:$CZ$1,_xlfn.XLOOKUP($A53,'PY1 Data(H)'!$A$1:$A$233,'PY1 Data(H)'!$A$1:$CZ$233))</f>
        <v>1423881</v>
      </c>
      <c r="BJ53" s="173" cm="1">
        <f t="array" ref="BJ53">_xlfn.XLOOKUP(BJ$1,'PY1 Data(H)'!$A$1:$CZ$1,_xlfn.XLOOKUP($A53,'PY1 Data(H)'!$A$1:$A$233,'PY1 Data(H)'!$A$1:$CZ$233))</f>
        <v>709300</v>
      </c>
      <c r="BK53" s="173" cm="1">
        <f t="array" ref="BK53">_xlfn.XLOOKUP(BK$1,'PY1 Data(H)'!$A$1:$CZ$1,_xlfn.XLOOKUP($A53,'PY1 Data(H)'!$A$1:$A$233,'PY1 Data(H)'!$A$1:$CZ$233))</f>
        <v>57270982</v>
      </c>
      <c r="BL53" s="173" cm="1">
        <f t="array" ref="BL53">_xlfn.XLOOKUP(BL$1,'PY1 Data(H)'!$A$1:$CZ$1,_xlfn.XLOOKUP($A53,'PY1 Data(H)'!$A$1:$A$233,'PY1 Data(H)'!$A$1:$CZ$233))</f>
        <v>110831</v>
      </c>
      <c r="BM53" s="173" cm="1">
        <f t="array" ref="BM53">_xlfn.XLOOKUP(BM$1,'PY1 Data(H)'!$A$1:$CZ$1,_xlfn.XLOOKUP($A53,'PY1 Data(H)'!$A$1:$A$233,'PY1 Data(H)'!$A$1:$CZ$233))</f>
        <v>3480050</v>
      </c>
      <c r="BN53" s="173" cm="1">
        <f t="array" ref="BN53">_xlfn.XLOOKUP(BN$1,'PY1 Data(H)'!$A$1:$CZ$1,_xlfn.XLOOKUP($A53,'PY1 Data(H)'!$A$1:$A$233,'PY1 Data(H)'!$A$1:$CZ$233))</f>
        <v>496095</v>
      </c>
      <c r="BO53" s="173" cm="1">
        <f t="array" ref="BO53">_xlfn.XLOOKUP(BO$1,'PY1 Data(H)'!$A$1:$CZ$1,_xlfn.XLOOKUP($A53,'PY1 Data(H)'!$A$1:$A$233,'PY1 Data(H)'!$A$1:$CZ$233))</f>
        <v>6473966</v>
      </c>
      <c r="BP53" s="173" cm="1">
        <f t="array" ref="BP53">_xlfn.XLOOKUP(BP$1,'PY1 Data(H)'!$A$1:$CZ$1,_xlfn.XLOOKUP($A53,'PY1 Data(H)'!$A$1:$A$233,'PY1 Data(H)'!$A$1:$CZ$233))</f>
        <v>10033297</v>
      </c>
      <c r="BQ53" s="173" cm="1">
        <f t="array" ref="BQ53">_xlfn.XLOOKUP(BQ$1,'PY1 Data(H)'!$A$1:$CZ$1,_xlfn.XLOOKUP($A53,'PY1 Data(H)'!$A$1:$A$233,'PY1 Data(H)'!$A$1:$CZ$233))</f>
        <v>0</v>
      </c>
      <c r="BR53" s="173" cm="1">
        <f t="array" ref="BR53">_xlfn.XLOOKUP(BR$1,'PY1 Data(H)'!$A$1:$CZ$1,_xlfn.XLOOKUP($A53,'PY1 Data(H)'!$A$1:$A$233,'PY1 Data(H)'!$A$1:$CZ$233))</f>
        <v>10744208</v>
      </c>
      <c r="BS53" s="173" cm="1">
        <f t="array" ref="BS53">_xlfn.XLOOKUP(BS$1,'PY1 Data(H)'!$A$1:$CZ$1,_xlfn.XLOOKUP($A53,'PY1 Data(H)'!$A$1:$A$233,'PY1 Data(H)'!$A$1:$CZ$233))</f>
        <v>14608880</v>
      </c>
      <c r="BT53" s="173" cm="1">
        <f t="array" ref="BT53">_xlfn.XLOOKUP(BT$1,'PY1 Data(H)'!$A$1:$CZ$1,_xlfn.XLOOKUP($A53,'PY1 Data(H)'!$A$1:$A$233,'PY1 Data(H)'!$A$1:$CZ$233))</f>
        <v>2099815</v>
      </c>
      <c r="BU53" s="173" cm="1">
        <f t="array" ref="BU53">_xlfn.XLOOKUP(BU$1,'PY1 Data(H)'!$A$1:$CZ$1,_xlfn.XLOOKUP($A53,'PY1 Data(H)'!$A$1:$A$233,'PY1 Data(H)'!$A$1:$CZ$233))</f>
        <v>806800</v>
      </c>
      <c r="BV53" s="173" cm="1">
        <f t="array" ref="BV53">_xlfn.XLOOKUP(BV$1,'PY1 Data(H)'!$A$1:$CZ$1,_xlfn.XLOOKUP($A53,'PY1 Data(H)'!$A$1:$A$233,'PY1 Data(H)'!$A$1:$CZ$233))</f>
        <v>40139</v>
      </c>
      <c r="BW53" s="173" cm="1">
        <f t="array" ref="BW53">_xlfn.XLOOKUP(BW$1,'PY1 Data(H)'!$A$1:$CZ$1,_xlfn.XLOOKUP($A53,'PY1 Data(H)'!$A$1:$A$233,'PY1 Data(H)'!$A$1:$CZ$233))</f>
        <v>0</v>
      </c>
      <c r="BX53" s="173" cm="1">
        <f t="array" ref="BX53">_xlfn.XLOOKUP(BX$1,'PY1 Data(H)'!$A$1:$CZ$1,_xlfn.XLOOKUP($A53,'PY1 Data(H)'!$A$1:$A$233,'PY1 Data(H)'!$A$1:$CZ$233))</f>
        <v>2168060</v>
      </c>
      <c r="BY53" s="173" cm="1">
        <f t="array" ref="BY53">_xlfn.XLOOKUP(BY$1,'PY1 Data(H)'!$A$1:$CZ$1,_xlfn.XLOOKUP($A53,'PY1 Data(H)'!$A$1:$A$233,'PY1 Data(H)'!$A$1:$CZ$233))</f>
        <v>4903179</v>
      </c>
      <c r="BZ53" s="173" cm="1">
        <f t="array" ref="BZ53">_xlfn.XLOOKUP(BZ$1,'PY1 Data(H)'!$A$1:$CZ$1,_xlfn.XLOOKUP($A53,'PY1 Data(H)'!$A$1:$A$233,'PY1 Data(H)'!$A$1:$CZ$233))</f>
        <v>835293</v>
      </c>
      <c r="CA53" s="173" cm="1">
        <f t="array" ref="CA53">_xlfn.XLOOKUP(CA$1,'PY1 Data(H)'!$A$1:$CZ$1,_xlfn.XLOOKUP($A53,'PY1 Data(H)'!$A$1:$A$233,'PY1 Data(H)'!$A$1:$CZ$233))</f>
        <v>3405621</v>
      </c>
      <c r="CB53" s="173" cm="1">
        <f t="array" ref="CB53">_xlfn.XLOOKUP(CB$1,'PY1 Data(H)'!$A$1:$CZ$1,_xlfn.XLOOKUP($A53,'PY1 Data(H)'!$A$1:$A$233,'PY1 Data(H)'!$A$1:$CZ$233))</f>
        <v>0</v>
      </c>
      <c r="CC53" s="173" cm="1">
        <f t="array" ref="CC53">_xlfn.XLOOKUP(CC$1,'PY1 Data(H)'!$A$1:$CZ$1,_xlfn.XLOOKUP($A53,'PY1 Data(H)'!$A$1:$A$233,'PY1 Data(H)'!$A$1:$CZ$233))</f>
        <v>0</v>
      </c>
      <c r="CD53" s="173" cm="1">
        <f t="array" ref="CD53">_xlfn.XLOOKUP(CD$1,'PY1 Data(H)'!$A$1:$CZ$1,_xlfn.XLOOKUP($A53,'PY1 Data(H)'!$A$1:$A$233,'PY1 Data(H)'!$A$1:$CZ$233))</f>
        <v>13330428</v>
      </c>
      <c r="CE53" s="173" cm="1">
        <f t="array" ref="CE53">_xlfn.XLOOKUP(CE$1,'PY1 Data(H)'!$A$1:$CZ$1,_xlfn.XLOOKUP($A53,'PY1 Data(H)'!$A$1:$A$233,'PY1 Data(H)'!$A$1:$CZ$233))</f>
        <v>9327527</v>
      </c>
      <c r="CF53" s="173" cm="1">
        <f t="array" ref="CF53">_xlfn.XLOOKUP(CF$1,'PY1 Data(H)'!$A$1:$CZ$1,_xlfn.XLOOKUP($A53,'PY1 Data(H)'!$A$1:$A$233,'PY1 Data(H)'!$A$1:$CZ$233))</f>
        <v>4735029</v>
      </c>
      <c r="CG53" s="173" cm="1">
        <f t="array" ref="CG53">_xlfn.XLOOKUP(CG$1,'PY1 Data(H)'!$A$1:$CZ$1,_xlfn.XLOOKUP($A53,'PY1 Data(H)'!$A$1:$A$233,'PY1 Data(H)'!$A$1:$CZ$233))</f>
        <v>4711780</v>
      </c>
      <c r="CH53" s="173" cm="1">
        <f t="array" ref="CH53">_xlfn.XLOOKUP(CH$1,'PY1 Data(H)'!$A$1:$CZ$1,_xlfn.XLOOKUP($A53,'PY1 Data(H)'!$A$1:$A$233,'PY1 Data(H)'!$A$1:$CZ$233))</f>
        <v>2149291</v>
      </c>
      <c r="CI53" s="173" cm="1">
        <f t="array" ref="CI53">_xlfn.XLOOKUP(CI$1,'PY1 Data(H)'!$A$1:$CZ$1,_xlfn.XLOOKUP($A53,'PY1 Data(H)'!$A$1:$A$233,'PY1 Data(H)'!$A$1:$CZ$233))</f>
        <v>0</v>
      </c>
      <c r="CJ53" s="173" cm="1">
        <f t="array" ref="CJ53">_xlfn.XLOOKUP(CJ$1,'PY1 Data(H)'!$A$1:$CZ$1,_xlfn.XLOOKUP($A53,'PY1 Data(H)'!$A$1:$A$233,'PY1 Data(H)'!$A$1:$CZ$233))</f>
        <v>3636186</v>
      </c>
      <c r="CK53" s="173" cm="1">
        <f t="array" ref="CK53">_xlfn.XLOOKUP(CK$1,'PY1 Data(H)'!$A$1:$CZ$1,_xlfn.XLOOKUP($A53,'PY1 Data(H)'!$A$1:$A$233,'PY1 Data(H)'!$A$1:$CZ$233))</f>
        <v>10931636</v>
      </c>
      <c r="CL53" s="173" cm="1">
        <f t="array" ref="CL53">_xlfn.XLOOKUP(CL$1,'PY1 Data(H)'!$A$1:$CZ$1,_xlfn.XLOOKUP($A53,'PY1 Data(H)'!$A$1:$A$233,'PY1 Data(H)'!$A$1:$CZ$233))</f>
        <v>1000000</v>
      </c>
      <c r="CM53" s="173" cm="1">
        <f t="array" ref="CM53">_xlfn.XLOOKUP(CM$1,'PY1 Data(H)'!$A$1:$CZ$1,_xlfn.XLOOKUP($A53,'PY1 Data(H)'!$A$1:$A$233,'PY1 Data(H)'!$A$1:$CZ$233))</f>
        <v>1680995</v>
      </c>
      <c r="CN53" s="173" cm="1">
        <f t="array" ref="CN53">_xlfn.XLOOKUP(CN$1,'PY1 Data(H)'!$A$1:$CZ$1,_xlfn.XLOOKUP($A53,'PY1 Data(H)'!$A$1:$A$233,'PY1 Data(H)'!$A$1:$CZ$233))</f>
        <v>844237</v>
      </c>
      <c r="CO53" s="173" cm="1">
        <f t="array" ref="CO53">_xlfn.XLOOKUP(CO$1,'PY1 Data(H)'!$A$1:$CZ$1,_xlfn.XLOOKUP($A53,'PY1 Data(H)'!$A$1:$A$233,'PY1 Data(H)'!$A$1:$CZ$233))</f>
        <v>8270719</v>
      </c>
      <c r="CP53" s="173" cm="1">
        <f t="array" ref="CP53">_xlfn.XLOOKUP(CP$1,'PY1 Data(H)'!$A$1:$CZ$1,_xlfn.XLOOKUP($A53,'PY1 Data(H)'!$A$1:$A$233,'PY1 Data(H)'!$A$1:$CZ$233))</f>
        <v>1655897</v>
      </c>
      <c r="CQ53" s="173" cm="1">
        <f t="array" ref="CQ53">_xlfn.XLOOKUP(CQ$1,'PY1 Data(H)'!$A$1:$CZ$1,_xlfn.XLOOKUP($A53,'PY1 Data(H)'!$A$1:$A$233,'PY1 Data(H)'!$A$1:$CZ$233))</f>
        <v>7818000</v>
      </c>
      <c r="CR53" s="173" cm="1">
        <f t="array" ref="CR53">_xlfn.XLOOKUP(CR$1,'PY1 Data(H)'!$A$1:$CZ$1,_xlfn.XLOOKUP($A53,'PY1 Data(H)'!$A$1:$A$233,'PY1 Data(H)'!$A$1:$CZ$233))</f>
        <v>2843272</v>
      </c>
      <c r="CS53" s="173" cm="1">
        <f t="array" ref="CS53">_xlfn.XLOOKUP(CS$1,'PY1 Data(H)'!$A$1:$CZ$1,_xlfn.XLOOKUP($A53,'PY1 Data(H)'!$A$1:$A$233,'PY1 Data(H)'!$A$1:$CZ$233))</f>
        <v>3854430</v>
      </c>
      <c r="CT53" s="173" cm="1">
        <f t="array" ref="CT53">_xlfn.XLOOKUP(CT$1,'PY1 Data(H)'!$A$1:$CZ$1,_xlfn.XLOOKUP($A53,'PY1 Data(H)'!$A$1:$A$233,'PY1 Data(H)'!$A$1:$CZ$233))</f>
        <v>0</v>
      </c>
      <c r="CU53" s="173" cm="1">
        <f t="array" ref="CU53">_xlfn.XLOOKUP(CU$1,'PY1 Data(H)'!$A$1:$CZ$1,_xlfn.XLOOKUP($A53,'PY1 Data(H)'!$A$1:$A$233,'PY1 Data(H)'!$A$1:$CZ$233))</f>
        <v>2122032</v>
      </c>
      <c r="CV53" s="173" cm="1">
        <f t="array" ref="CV53">_xlfn.XLOOKUP(CV$1,'PY1 Data(H)'!$A$1:$CZ$1,_xlfn.XLOOKUP($A53,'PY1 Data(H)'!$A$1:$A$233,'PY1 Data(H)'!$A$1:$CZ$233))</f>
        <v>6118080</v>
      </c>
      <c r="CW53" s="173" cm="1">
        <f t="array" ref="CW53">_xlfn.XLOOKUP(CW$1,'PY1 Data(H)'!$A$1:$CZ$1,_xlfn.XLOOKUP($A53,'PY1 Data(H)'!$A$1:$A$233,'PY1 Data(H)'!$A$1:$CZ$233))</f>
        <v>13487519</v>
      </c>
      <c r="CX53" s="173" cm="1">
        <f t="array" ref="CX53">_xlfn.XLOOKUP(CX$1,'PY1 Data(H)'!$A$1:$CZ$1,_xlfn.XLOOKUP($A53,'PY1 Data(H)'!$A$1:$A$233,'PY1 Data(H)'!$A$1:$CZ$233))</f>
        <v>2948406</v>
      </c>
      <c r="CY53" s="173" cm="1">
        <f t="array" ref="CY53">_xlfn.XLOOKUP(CY$1,'PY1 Data(H)'!$A$1:$CZ$1,_xlfn.XLOOKUP($A53,'PY1 Data(H)'!$A$1:$A$233,'PY1 Data(H)'!$A$1:$CZ$233))</f>
        <v>0</v>
      </c>
    </row>
    <row r="54" spans="1:103" x14ac:dyDescent="0.3">
      <c r="A54">
        <v>1052</v>
      </c>
      <c r="D54" s="173" cm="1">
        <f t="array" ref="D54">_xlfn.XLOOKUP(D$1,'PY1 Data(H)'!$A$1:$CZ$1,_xlfn.XLOOKUP($A54,'PY1 Data(H)'!$A$1:$A$233,'PY1 Data(H)'!$A$1:$CZ$233))</f>
        <v>0</v>
      </c>
      <c r="E54" s="173" cm="1">
        <f t="array" ref="E54">_xlfn.XLOOKUP(E$1,'PY1 Data(H)'!$A$1:$CZ$1,_xlfn.XLOOKUP($A54,'PY1 Data(H)'!$A$1:$A$233,'PY1 Data(H)'!$A$1:$CZ$233))</f>
        <v>0</v>
      </c>
      <c r="F54" s="173" cm="1">
        <f t="array" ref="F54">_xlfn.XLOOKUP(F$1,'PY1 Data(H)'!$A$1:$CZ$1,_xlfn.XLOOKUP($A54,'PY1 Data(H)'!$A$1:$A$233,'PY1 Data(H)'!$A$1:$CZ$233))</f>
        <v>0</v>
      </c>
      <c r="G54" s="173" cm="1">
        <f t="array" ref="G54">_xlfn.XLOOKUP(G$1,'PY1 Data(H)'!$A$1:$CZ$1,_xlfn.XLOOKUP($A54,'PY1 Data(H)'!$A$1:$A$233,'PY1 Data(H)'!$A$1:$CZ$233))</f>
        <v>0</v>
      </c>
      <c r="H54" s="173" cm="1">
        <f t="array" ref="H54">_xlfn.XLOOKUP(H$1,'PY1 Data(H)'!$A$1:$CZ$1,_xlfn.XLOOKUP($A54,'PY1 Data(H)'!$A$1:$A$233,'PY1 Data(H)'!$A$1:$CZ$233))</f>
        <v>0</v>
      </c>
      <c r="I54" s="173" cm="1">
        <f t="array" ref="I54">_xlfn.XLOOKUP(I$1,'PY1 Data(H)'!$A$1:$CZ$1,_xlfn.XLOOKUP($A54,'PY1 Data(H)'!$A$1:$A$233,'PY1 Data(H)'!$A$1:$CZ$233))</f>
        <v>0</v>
      </c>
      <c r="J54" s="173" cm="1">
        <f t="array" ref="J54">_xlfn.XLOOKUP(J$1,'PY1 Data(H)'!$A$1:$CZ$1,_xlfn.XLOOKUP($A54,'PY1 Data(H)'!$A$1:$A$233,'PY1 Data(H)'!$A$1:$CZ$233))</f>
        <v>0</v>
      </c>
      <c r="K54" s="173" cm="1">
        <f t="array" ref="K54">_xlfn.XLOOKUP(K$1,'PY1 Data(H)'!$A$1:$CZ$1,_xlfn.XLOOKUP($A54,'PY1 Data(H)'!$A$1:$A$233,'PY1 Data(H)'!$A$1:$CZ$233))</f>
        <v>0</v>
      </c>
      <c r="L54" s="173" cm="1">
        <f t="array" ref="L54">_xlfn.XLOOKUP(L$1,'PY1 Data(H)'!$A$1:$CZ$1,_xlfn.XLOOKUP($A54,'PY1 Data(H)'!$A$1:$A$233,'PY1 Data(H)'!$A$1:$CZ$233))</f>
        <v>0</v>
      </c>
      <c r="M54" s="173" cm="1">
        <f t="array" ref="M54">_xlfn.XLOOKUP(M$1,'PY1 Data(H)'!$A$1:$CZ$1,_xlfn.XLOOKUP($A54,'PY1 Data(H)'!$A$1:$A$233,'PY1 Data(H)'!$A$1:$CZ$233))</f>
        <v>0</v>
      </c>
      <c r="N54" s="173" cm="1">
        <f t="array" ref="N54">_xlfn.XLOOKUP(N$1,'PY1 Data(H)'!$A$1:$CZ$1,_xlfn.XLOOKUP($A54,'PY1 Data(H)'!$A$1:$A$233,'PY1 Data(H)'!$A$1:$CZ$233))</f>
        <v>-635048</v>
      </c>
      <c r="O54" s="173" cm="1">
        <f t="array" ref="O54">_xlfn.XLOOKUP(O$1,'PY1 Data(H)'!$A$1:$CZ$1,_xlfn.XLOOKUP($A54,'PY1 Data(H)'!$A$1:$A$233,'PY1 Data(H)'!$A$1:$CZ$233))</f>
        <v>0</v>
      </c>
      <c r="P54" s="173" cm="1">
        <f t="array" ref="P54">_xlfn.XLOOKUP(P$1,'PY1 Data(H)'!$A$1:$CZ$1,_xlfn.XLOOKUP($A54,'PY1 Data(H)'!$A$1:$A$233,'PY1 Data(H)'!$A$1:$CZ$233))</f>
        <v>-1816363</v>
      </c>
      <c r="Q54" s="173" cm="1">
        <f t="array" ref="Q54">_xlfn.XLOOKUP(Q$1,'PY1 Data(H)'!$A$1:$CZ$1,_xlfn.XLOOKUP($A54,'PY1 Data(H)'!$A$1:$A$233,'PY1 Data(H)'!$A$1:$CZ$233))</f>
        <v>0</v>
      </c>
      <c r="R54" s="173" cm="1">
        <f t="array" ref="R54">_xlfn.XLOOKUP(R$1,'PY1 Data(H)'!$A$1:$CZ$1,_xlfn.XLOOKUP($A54,'PY1 Data(H)'!$A$1:$A$233,'PY1 Data(H)'!$A$1:$CZ$233))</f>
        <v>0</v>
      </c>
      <c r="S54" s="173" cm="1">
        <f t="array" ref="S54">_xlfn.XLOOKUP(S$1,'PY1 Data(H)'!$A$1:$CZ$1,_xlfn.XLOOKUP($A54,'PY1 Data(H)'!$A$1:$A$233,'PY1 Data(H)'!$A$1:$CZ$233))</f>
        <v>482988</v>
      </c>
      <c r="T54" s="173" cm="1">
        <f t="array" ref="T54">_xlfn.XLOOKUP(T$1,'PY1 Data(H)'!$A$1:$CZ$1,_xlfn.XLOOKUP($A54,'PY1 Data(H)'!$A$1:$A$233,'PY1 Data(H)'!$A$1:$CZ$233))</f>
        <v>0</v>
      </c>
      <c r="U54" s="173" cm="1">
        <f t="array" ref="U54">_xlfn.XLOOKUP(U$1,'PY1 Data(H)'!$A$1:$CZ$1,_xlfn.XLOOKUP($A54,'PY1 Data(H)'!$A$1:$A$233,'PY1 Data(H)'!$A$1:$CZ$233))</f>
        <v>-3632941</v>
      </c>
      <c r="V54" s="173" cm="1">
        <f t="array" ref="V54">_xlfn.XLOOKUP(V$1,'PY1 Data(H)'!$A$1:$CZ$1,_xlfn.XLOOKUP($A54,'PY1 Data(H)'!$A$1:$A$233,'PY1 Data(H)'!$A$1:$CZ$233))</f>
        <v>0</v>
      </c>
      <c r="W54" s="173" cm="1">
        <f t="array" ref="W54">_xlfn.XLOOKUP(W$1,'PY1 Data(H)'!$A$1:$CZ$1,_xlfn.XLOOKUP($A54,'PY1 Data(H)'!$A$1:$A$233,'PY1 Data(H)'!$A$1:$CZ$233))</f>
        <v>0</v>
      </c>
      <c r="X54" s="173" cm="1">
        <f t="array" ref="X54">_xlfn.XLOOKUP(X$1,'PY1 Data(H)'!$A$1:$CZ$1,_xlfn.XLOOKUP($A54,'PY1 Data(H)'!$A$1:$A$233,'PY1 Data(H)'!$A$1:$CZ$233))</f>
        <v>0</v>
      </c>
      <c r="Y54" s="173" cm="1">
        <f t="array" ref="Y54">_xlfn.XLOOKUP(Y$1,'PY1 Data(H)'!$A$1:$CZ$1,_xlfn.XLOOKUP($A54,'PY1 Data(H)'!$A$1:$A$233,'PY1 Data(H)'!$A$1:$CZ$233))</f>
        <v>0</v>
      </c>
      <c r="Z54" s="173" cm="1">
        <f t="array" ref="Z54">_xlfn.XLOOKUP(Z$1,'PY1 Data(H)'!$A$1:$CZ$1,_xlfn.XLOOKUP($A54,'PY1 Data(H)'!$A$1:$A$233,'PY1 Data(H)'!$A$1:$CZ$233))</f>
        <v>0</v>
      </c>
      <c r="AA54" s="173" cm="1">
        <f t="array" ref="AA54">_xlfn.XLOOKUP(AA$1,'PY1 Data(H)'!$A$1:$CZ$1,_xlfn.XLOOKUP($A54,'PY1 Data(H)'!$A$1:$A$233,'PY1 Data(H)'!$A$1:$CZ$233))</f>
        <v>0</v>
      </c>
      <c r="AB54" s="173" cm="1">
        <f t="array" ref="AB54">_xlfn.XLOOKUP(AB$1,'PY1 Data(H)'!$A$1:$CZ$1,_xlfn.XLOOKUP($A54,'PY1 Data(H)'!$A$1:$A$233,'PY1 Data(H)'!$A$1:$CZ$233))</f>
        <v>-204496</v>
      </c>
      <c r="AC54" s="173" cm="1">
        <f t="array" ref="AC54">_xlfn.XLOOKUP(AC$1,'PY1 Data(H)'!$A$1:$CZ$1,_xlfn.XLOOKUP($A54,'PY1 Data(H)'!$A$1:$A$233,'PY1 Data(H)'!$A$1:$CZ$233))</f>
        <v>0</v>
      </c>
      <c r="AD54" s="173" cm="1">
        <f t="array" ref="AD54">_xlfn.XLOOKUP(AD$1,'PY1 Data(H)'!$A$1:$CZ$1,_xlfn.XLOOKUP($A54,'PY1 Data(H)'!$A$1:$A$233,'PY1 Data(H)'!$A$1:$CZ$233))</f>
        <v>-620538</v>
      </c>
      <c r="AE54" s="173" cm="1">
        <f t="array" ref="AE54">_xlfn.XLOOKUP(AE$1,'PY1 Data(H)'!$A$1:$CZ$1,_xlfn.XLOOKUP($A54,'PY1 Data(H)'!$A$1:$A$233,'PY1 Data(H)'!$A$1:$CZ$233))</f>
        <v>-1461349</v>
      </c>
      <c r="AF54" s="173" cm="1">
        <f t="array" ref="AF54">_xlfn.XLOOKUP(AF$1,'PY1 Data(H)'!$A$1:$CZ$1,_xlfn.XLOOKUP($A54,'PY1 Data(H)'!$A$1:$A$233,'PY1 Data(H)'!$A$1:$CZ$233))</f>
        <v>0</v>
      </c>
      <c r="AG54" s="173" cm="1">
        <f t="array" ref="AG54">_xlfn.XLOOKUP(AG$1,'PY1 Data(H)'!$A$1:$CZ$1,_xlfn.XLOOKUP($A54,'PY1 Data(H)'!$A$1:$A$233,'PY1 Data(H)'!$A$1:$CZ$233))</f>
        <v>0</v>
      </c>
      <c r="AH54" s="173" cm="1">
        <f t="array" ref="AH54">_xlfn.XLOOKUP(AH$1,'PY1 Data(H)'!$A$1:$CZ$1,_xlfn.XLOOKUP($A54,'PY1 Data(H)'!$A$1:$A$233,'PY1 Data(H)'!$A$1:$CZ$233))</f>
        <v>0</v>
      </c>
      <c r="AI54" s="173" cm="1">
        <f t="array" ref="AI54">_xlfn.XLOOKUP(AI$1,'PY1 Data(H)'!$A$1:$CZ$1,_xlfn.XLOOKUP($A54,'PY1 Data(H)'!$A$1:$A$233,'PY1 Data(H)'!$A$1:$CZ$233))</f>
        <v>0</v>
      </c>
      <c r="AJ54" s="173" cm="1">
        <f t="array" ref="AJ54">_xlfn.XLOOKUP(AJ$1,'PY1 Data(H)'!$A$1:$CZ$1,_xlfn.XLOOKUP($A54,'PY1 Data(H)'!$A$1:$A$233,'PY1 Data(H)'!$A$1:$CZ$233))</f>
        <v>0</v>
      </c>
      <c r="AK54" s="173" cm="1">
        <f t="array" ref="AK54">_xlfn.XLOOKUP(AK$1,'PY1 Data(H)'!$A$1:$CZ$1,_xlfn.XLOOKUP($A54,'PY1 Data(H)'!$A$1:$A$233,'PY1 Data(H)'!$A$1:$CZ$233))</f>
        <v>-815720</v>
      </c>
      <c r="AL54" s="173" cm="1">
        <f t="array" ref="AL54">_xlfn.XLOOKUP(AL$1,'PY1 Data(H)'!$A$1:$CZ$1,_xlfn.XLOOKUP($A54,'PY1 Data(H)'!$A$1:$A$233,'PY1 Data(H)'!$A$1:$CZ$233))</f>
        <v>0</v>
      </c>
      <c r="AM54" s="173" cm="1">
        <f t="array" ref="AM54">_xlfn.XLOOKUP(AM$1,'PY1 Data(H)'!$A$1:$CZ$1,_xlfn.XLOOKUP($A54,'PY1 Data(H)'!$A$1:$A$233,'PY1 Data(H)'!$A$1:$CZ$233))</f>
        <v>-1677176</v>
      </c>
      <c r="AN54" s="173" cm="1">
        <f t="array" ref="AN54">_xlfn.XLOOKUP(AN$1,'PY1 Data(H)'!$A$1:$CZ$1,_xlfn.XLOOKUP($A54,'PY1 Data(H)'!$A$1:$A$233,'PY1 Data(H)'!$A$1:$CZ$233))</f>
        <v>0</v>
      </c>
      <c r="AO54" s="173" cm="1">
        <f t="array" ref="AO54">_xlfn.XLOOKUP(AO$1,'PY1 Data(H)'!$A$1:$CZ$1,_xlfn.XLOOKUP($A54,'PY1 Data(H)'!$A$1:$A$233,'PY1 Data(H)'!$A$1:$CZ$233))</f>
        <v>0</v>
      </c>
      <c r="AP54" s="173" cm="1">
        <f t="array" ref="AP54">_xlfn.XLOOKUP(AP$1,'PY1 Data(H)'!$A$1:$CZ$1,_xlfn.XLOOKUP($A54,'PY1 Data(H)'!$A$1:$A$233,'PY1 Data(H)'!$A$1:$CZ$233))</f>
        <v>0</v>
      </c>
      <c r="AQ54" s="173" cm="1">
        <f t="array" ref="AQ54">_xlfn.XLOOKUP(AQ$1,'PY1 Data(H)'!$A$1:$CZ$1,_xlfn.XLOOKUP($A54,'PY1 Data(H)'!$A$1:$A$233,'PY1 Data(H)'!$A$1:$CZ$233))</f>
        <v>0</v>
      </c>
      <c r="AR54" s="173" cm="1">
        <f t="array" ref="AR54">_xlfn.XLOOKUP(AR$1,'PY1 Data(H)'!$A$1:$CZ$1,_xlfn.XLOOKUP($A54,'PY1 Data(H)'!$A$1:$A$233,'PY1 Data(H)'!$A$1:$CZ$233))</f>
        <v>-5850100</v>
      </c>
      <c r="AS54" s="173" cm="1">
        <f t="array" ref="AS54">_xlfn.XLOOKUP(AS$1,'PY1 Data(H)'!$A$1:$CZ$1,_xlfn.XLOOKUP($A54,'PY1 Data(H)'!$A$1:$A$233,'PY1 Data(H)'!$A$1:$CZ$233))</f>
        <v>0</v>
      </c>
      <c r="AT54" s="173" cm="1">
        <f t="array" ref="AT54">_xlfn.XLOOKUP(AT$1,'PY1 Data(H)'!$A$1:$CZ$1,_xlfn.XLOOKUP($A54,'PY1 Data(H)'!$A$1:$A$233,'PY1 Data(H)'!$A$1:$CZ$233))</f>
        <v>-40608</v>
      </c>
      <c r="AU54" s="173" cm="1">
        <f t="array" ref="AU54">_xlfn.XLOOKUP(AU$1,'PY1 Data(H)'!$A$1:$CZ$1,_xlfn.XLOOKUP($A54,'PY1 Data(H)'!$A$1:$A$233,'PY1 Data(H)'!$A$1:$CZ$233))</f>
        <v>-207612</v>
      </c>
      <c r="AV54" s="173" cm="1">
        <f t="array" ref="AV54">_xlfn.XLOOKUP(AV$1,'PY1 Data(H)'!$A$1:$CZ$1,_xlfn.XLOOKUP($A54,'PY1 Data(H)'!$A$1:$A$233,'PY1 Data(H)'!$A$1:$CZ$233))</f>
        <v>-1699409</v>
      </c>
      <c r="AW54" s="173" cm="1">
        <f t="array" ref="AW54">_xlfn.XLOOKUP(AW$1,'PY1 Data(H)'!$A$1:$CZ$1,_xlfn.XLOOKUP($A54,'PY1 Data(H)'!$A$1:$A$233,'PY1 Data(H)'!$A$1:$CZ$233))</f>
        <v>0</v>
      </c>
      <c r="AX54" s="173" cm="1">
        <f t="array" ref="AX54">_xlfn.XLOOKUP(AX$1,'PY1 Data(H)'!$A$1:$CZ$1,_xlfn.XLOOKUP($A54,'PY1 Data(H)'!$A$1:$A$233,'PY1 Data(H)'!$A$1:$CZ$233))</f>
        <v>0</v>
      </c>
      <c r="AY54" s="173" cm="1">
        <f t="array" ref="AY54">_xlfn.XLOOKUP(AY$1,'PY1 Data(H)'!$A$1:$CZ$1,_xlfn.XLOOKUP($A54,'PY1 Data(H)'!$A$1:$A$233,'PY1 Data(H)'!$A$1:$CZ$233))</f>
        <v>0</v>
      </c>
      <c r="AZ54" s="173" cm="1">
        <f t="array" ref="AZ54">_xlfn.XLOOKUP(AZ$1,'PY1 Data(H)'!$A$1:$CZ$1,_xlfn.XLOOKUP($A54,'PY1 Data(H)'!$A$1:$A$233,'PY1 Data(H)'!$A$1:$CZ$233))</f>
        <v>-66290</v>
      </c>
      <c r="BA54" s="173" cm="1">
        <f t="array" ref="BA54">_xlfn.XLOOKUP(BA$1,'PY1 Data(H)'!$A$1:$CZ$1,_xlfn.XLOOKUP($A54,'PY1 Data(H)'!$A$1:$A$233,'PY1 Data(H)'!$A$1:$CZ$233))</f>
        <v>0</v>
      </c>
      <c r="BB54" s="173" cm="1">
        <f t="array" ref="BB54">_xlfn.XLOOKUP(BB$1,'PY1 Data(H)'!$A$1:$CZ$1,_xlfn.XLOOKUP($A54,'PY1 Data(H)'!$A$1:$A$233,'PY1 Data(H)'!$A$1:$CZ$233))</f>
        <v>0</v>
      </c>
      <c r="BC54" s="173" cm="1">
        <f t="array" ref="BC54">_xlfn.XLOOKUP(BC$1,'PY1 Data(H)'!$A$1:$CZ$1,_xlfn.XLOOKUP($A54,'PY1 Data(H)'!$A$1:$A$233,'PY1 Data(H)'!$A$1:$CZ$233))</f>
        <v>0</v>
      </c>
      <c r="BD54" s="173" cm="1">
        <f t="array" ref="BD54">_xlfn.XLOOKUP(BD$1,'PY1 Data(H)'!$A$1:$CZ$1,_xlfn.XLOOKUP($A54,'PY1 Data(H)'!$A$1:$A$233,'PY1 Data(H)'!$A$1:$CZ$233))</f>
        <v>0</v>
      </c>
      <c r="BE54" s="173" cm="1">
        <f t="array" ref="BE54">_xlfn.XLOOKUP(BE$1,'PY1 Data(H)'!$A$1:$CZ$1,_xlfn.XLOOKUP($A54,'PY1 Data(H)'!$A$1:$A$233,'PY1 Data(H)'!$A$1:$CZ$233))</f>
        <v>0</v>
      </c>
      <c r="BF54" s="173" cm="1">
        <f t="array" ref="BF54">_xlfn.XLOOKUP(BF$1,'PY1 Data(H)'!$A$1:$CZ$1,_xlfn.XLOOKUP($A54,'PY1 Data(H)'!$A$1:$A$233,'PY1 Data(H)'!$A$1:$CZ$233))</f>
        <v>-117833</v>
      </c>
      <c r="BG54" s="173" cm="1">
        <f t="array" ref="BG54">_xlfn.XLOOKUP(BG$1,'PY1 Data(H)'!$A$1:$CZ$1,_xlfn.XLOOKUP($A54,'PY1 Data(H)'!$A$1:$A$233,'PY1 Data(H)'!$A$1:$CZ$233))</f>
        <v>0</v>
      </c>
      <c r="BH54" s="173" cm="1">
        <f t="array" ref="BH54">_xlfn.XLOOKUP(BH$1,'PY1 Data(H)'!$A$1:$CZ$1,_xlfn.XLOOKUP($A54,'PY1 Data(H)'!$A$1:$A$233,'PY1 Data(H)'!$A$1:$CZ$233))</f>
        <v>0</v>
      </c>
      <c r="BI54" s="173" cm="1">
        <f t="array" ref="BI54">_xlfn.XLOOKUP(BI$1,'PY1 Data(H)'!$A$1:$CZ$1,_xlfn.XLOOKUP($A54,'PY1 Data(H)'!$A$1:$A$233,'PY1 Data(H)'!$A$1:$CZ$233))</f>
        <v>0</v>
      </c>
      <c r="BJ54" s="173" cm="1">
        <f t="array" ref="BJ54">_xlfn.XLOOKUP(BJ$1,'PY1 Data(H)'!$A$1:$CZ$1,_xlfn.XLOOKUP($A54,'PY1 Data(H)'!$A$1:$A$233,'PY1 Data(H)'!$A$1:$CZ$233))</f>
        <v>0</v>
      </c>
      <c r="BK54" s="173" cm="1">
        <f t="array" ref="BK54">_xlfn.XLOOKUP(BK$1,'PY1 Data(H)'!$A$1:$CZ$1,_xlfn.XLOOKUP($A54,'PY1 Data(H)'!$A$1:$A$233,'PY1 Data(H)'!$A$1:$CZ$233))</f>
        <v>-24373977</v>
      </c>
      <c r="BL54" s="173" cm="1">
        <f t="array" ref="BL54">_xlfn.XLOOKUP(BL$1,'PY1 Data(H)'!$A$1:$CZ$1,_xlfn.XLOOKUP($A54,'PY1 Data(H)'!$A$1:$A$233,'PY1 Data(H)'!$A$1:$CZ$233))</f>
        <v>0</v>
      </c>
      <c r="BM54" s="173" cm="1">
        <f t="array" ref="BM54">_xlfn.XLOOKUP(BM$1,'PY1 Data(H)'!$A$1:$CZ$1,_xlfn.XLOOKUP($A54,'PY1 Data(H)'!$A$1:$A$233,'PY1 Data(H)'!$A$1:$CZ$233))</f>
        <v>0</v>
      </c>
      <c r="BN54" s="173" cm="1">
        <f t="array" ref="BN54">_xlfn.XLOOKUP(BN$1,'PY1 Data(H)'!$A$1:$CZ$1,_xlfn.XLOOKUP($A54,'PY1 Data(H)'!$A$1:$A$233,'PY1 Data(H)'!$A$1:$CZ$233))</f>
        <v>0</v>
      </c>
      <c r="BO54" s="173" cm="1">
        <f t="array" ref="BO54">_xlfn.XLOOKUP(BO$1,'PY1 Data(H)'!$A$1:$CZ$1,_xlfn.XLOOKUP($A54,'PY1 Data(H)'!$A$1:$A$233,'PY1 Data(H)'!$A$1:$CZ$233))</f>
        <v>0</v>
      </c>
      <c r="BP54" s="173" cm="1">
        <f t="array" ref="BP54">_xlfn.XLOOKUP(BP$1,'PY1 Data(H)'!$A$1:$CZ$1,_xlfn.XLOOKUP($A54,'PY1 Data(H)'!$A$1:$A$233,'PY1 Data(H)'!$A$1:$CZ$233))</f>
        <v>-26093285</v>
      </c>
      <c r="BQ54" s="173" cm="1">
        <f t="array" ref="BQ54">_xlfn.XLOOKUP(BQ$1,'PY1 Data(H)'!$A$1:$CZ$1,_xlfn.XLOOKUP($A54,'PY1 Data(H)'!$A$1:$A$233,'PY1 Data(H)'!$A$1:$CZ$233))</f>
        <v>0</v>
      </c>
      <c r="BR54" s="173" cm="1">
        <f t="array" ref="BR54">_xlfn.XLOOKUP(BR$1,'PY1 Data(H)'!$A$1:$CZ$1,_xlfn.XLOOKUP($A54,'PY1 Data(H)'!$A$1:$A$233,'PY1 Data(H)'!$A$1:$CZ$233))</f>
        <v>0</v>
      </c>
      <c r="BS54" s="173" cm="1">
        <f t="array" ref="BS54">_xlfn.XLOOKUP(BS$1,'PY1 Data(H)'!$A$1:$CZ$1,_xlfn.XLOOKUP($A54,'PY1 Data(H)'!$A$1:$A$233,'PY1 Data(H)'!$A$1:$CZ$233))</f>
        <v>0</v>
      </c>
      <c r="BT54" s="173" cm="1">
        <f t="array" ref="BT54">_xlfn.XLOOKUP(BT$1,'PY1 Data(H)'!$A$1:$CZ$1,_xlfn.XLOOKUP($A54,'PY1 Data(H)'!$A$1:$A$233,'PY1 Data(H)'!$A$1:$CZ$233))</f>
        <v>0</v>
      </c>
      <c r="BU54" s="173" cm="1">
        <f t="array" ref="BU54">_xlfn.XLOOKUP(BU$1,'PY1 Data(H)'!$A$1:$CZ$1,_xlfn.XLOOKUP($A54,'PY1 Data(H)'!$A$1:$A$233,'PY1 Data(H)'!$A$1:$CZ$233))</f>
        <v>0</v>
      </c>
      <c r="BV54" s="173" cm="1">
        <f t="array" ref="BV54">_xlfn.XLOOKUP(BV$1,'PY1 Data(H)'!$A$1:$CZ$1,_xlfn.XLOOKUP($A54,'PY1 Data(H)'!$A$1:$A$233,'PY1 Data(H)'!$A$1:$CZ$233))</f>
        <v>0</v>
      </c>
      <c r="BW54" s="173" cm="1">
        <f t="array" ref="BW54">_xlfn.XLOOKUP(BW$1,'PY1 Data(H)'!$A$1:$CZ$1,_xlfn.XLOOKUP($A54,'PY1 Data(H)'!$A$1:$A$233,'PY1 Data(H)'!$A$1:$CZ$233))</f>
        <v>0</v>
      </c>
      <c r="BX54" s="173" cm="1">
        <f t="array" ref="BX54">_xlfn.XLOOKUP(BX$1,'PY1 Data(H)'!$A$1:$CZ$1,_xlfn.XLOOKUP($A54,'PY1 Data(H)'!$A$1:$A$233,'PY1 Data(H)'!$A$1:$CZ$233))</f>
        <v>0</v>
      </c>
      <c r="BY54" s="173" cm="1">
        <f t="array" ref="BY54">_xlfn.XLOOKUP(BY$1,'PY1 Data(H)'!$A$1:$CZ$1,_xlfn.XLOOKUP($A54,'PY1 Data(H)'!$A$1:$A$233,'PY1 Data(H)'!$A$1:$CZ$233))</f>
        <v>-598383</v>
      </c>
      <c r="BZ54" s="173" cm="1">
        <f t="array" ref="BZ54">_xlfn.XLOOKUP(BZ$1,'PY1 Data(H)'!$A$1:$CZ$1,_xlfn.XLOOKUP($A54,'PY1 Data(H)'!$A$1:$A$233,'PY1 Data(H)'!$A$1:$CZ$233))</f>
        <v>0</v>
      </c>
      <c r="CA54" s="173" cm="1">
        <f t="array" ref="CA54">_xlfn.XLOOKUP(CA$1,'PY1 Data(H)'!$A$1:$CZ$1,_xlfn.XLOOKUP($A54,'PY1 Data(H)'!$A$1:$A$233,'PY1 Data(H)'!$A$1:$CZ$233))</f>
        <v>0</v>
      </c>
      <c r="CB54" s="173" cm="1">
        <f t="array" ref="CB54">_xlfn.XLOOKUP(CB$1,'PY1 Data(H)'!$A$1:$CZ$1,_xlfn.XLOOKUP($A54,'PY1 Data(H)'!$A$1:$A$233,'PY1 Data(H)'!$A$1:$CZ$233))</f>
        <v>0</v>
      </c>
      <c r="CC54" s="173" cm="1">
        <f t="array" ref="CC54">_xlfn.XLOOKUP(CC$1,'PY1 Data(H)'!$A$1:$CZ$1,_xlfn.XLOOKUP($A54,'PY1 Data(H)'!$A$1:$A$233,'PY1 Data(H)'!$A$1:$CZ$233))</f>
        <v>0</v>
      </c>
      <c r="CD54" s="173" cm="1">
        <f t="array" ref="CD54">_xlfn.XLOOKUP(CD$1,'PY1 Data(H)'!$A$1:$CZ$1,_xlfn.XLOOKUP($A54,'PY1 Data(H)'!$A$1:$A$233,'PY1 Data(H)'!$A$1:$CZ$233))</f>
        <v>-815638</v>
      </c>
      <c r="CE54" s="173" cm="1">
        <f t="array" ref="CE54">_xlfn.XLOOKUP(CE$1,'PY1 Data(H)'!$A$1:$CZ$1,_xlfn.XLOOKUP($A54,'PY1 Data(H)'!$A$1:$A$233,'PY1 Data(H)'!$A$1:$CZ$233))</f>
        <v>-693141</v>
      </c>
      <c r="CF54" s="173" cm="1">
        <f t="array" ref="CF54">_xlfn.XLOOKUP(CF$1,'PY1 Data(H)'!$A$1:$CZ$1,_xlfn.XLOOKUP($A54,'PY1 Data(H)'!$A$1:$A$233,'PY1 Data(H)'!$A$1:$CZ$233))</f>
        <v>0</v>
      </c>
      <c r="CG54" s="173" cm="1">
        <f t="array" ref="CG54">_xlfn.XLOOKUP(CG$1,'PY1 Data(H)'!$A$1:$CZ$1,_xlfn.XLOOKUP($A54,'PY1 Data(H)'!$A$1:$A$233,'PY1 Data(H)'!$A$1:$CZ$233))</f>
        <v>0</v>
      </c>
      <c r="CH54" s="173" cm="1">
        <f t="array" ref="CH54">_xlfn.XLOOKUP(CH$1,'PY1 Data(H)'!$A$1:$CZ$1,_xlfn.XLOOKUP($A54,'PY1 Data(H)'!$A$1:$A$233,'PY1 Data(H)'!$A$1:$CZ$233))</f>
        <v>0</v>
      </c>
      <c r="CI54" s="173" cm="1">
        <f t="array" ref="CI54">_xlfn.XLOOKUP(CI$1,'PY1 Data(H)'!$A$1:$CZ$1,_xlfn.XLOOKUP($A54,'PY1 Data(H)'!$A$1:$A$233,'PY1 Data(H)'!$A$1:$CZ$233))</f>
        <v>0</v>
      </c>
      <c r="CJ54" s="173" cm="1">
        <f t="array" ref="CJ54">_xlfn.XLOOKUP(CJ$1,'PY1 Data(H)'!$A$1:$CZ$1,_xlfn.XLOOKUP($A54,'PY1 Data(H)'!$A$1:$A$233,'PY1 Data(H)'!$A$1:$CZ$233))</f>
        <v>0</v>
      </c>
      <c r="CK54" s="173" cm="1">
        <f t="array" ref="CK54">_xlfn.XLOOKUP(CK$1,'PY1 Data(H)'!$A$1:$CZ$1,_xlfn.XLOOKUP($A54,'PY1 Data(H)'!$A$1:$A$233,'PY1 Data(H)'!$A$1:$CZ$233))</f>
        <v>0</v>
      </c>
      <c r="CL54" s="173" cm="1">
        <f t="array" ref="CL54">_xlfn.XLOOKUP(CL$1,'PY1 Data(H)'!$A$1:$CZ$1,_xlfn.XLOOKUP($A54,'PY1 Data(H)'!$A$1:$A$233,'PY1 Data(H)'!$A$1:$CZ$233))</f>
        <v>0</v>
      </c>
      <c r="CM54" s="173" cm="1">
        <f t="array" ref="CM54">_xlfn.XLOOKUP(CM$1,'PY1 Data(H)'!$A$1:$CZ$1,_xlfn.XLOOKUP($A54,'PY1 Data(H)'!$A$1:$A$233,'PY1 Data(H)'!$A$1:$CZ$233))</f>
        <v>0</v>
      </c>
      <c r="CN54" s="173" cm="1">
        <f t="array" ref="CN54">_xlfn.XLOOKUP(CN$1,'PY1 Data(H)'!$A$1:$CZ$1,_xlfn.XLOOKUP($A54,'PY1 Data(H)'!$A$1:$A$233,'PY1 Data(H)'!$A$1:$CZ$233))</f>
        <v>0</v>
      </c>
      <c r="CO54" s="173" cm="1">
        <f t="array" ref="CO54">_xlfn.XLOOKUP(CO$1,'PY1 Data(H)'!$A$1:$CZ$1,_xlfn.XLOOKUP($A54,'PY1 Data(H)'!$A$1:$A$233,'PY1 Data(H)'!$A$1:$CZ$233))</f>
        <v>-1179778</v>
      </c>
      <c r="CP54" s="173" cm="1">
        <f t="array" ref="CP54">_xlfn.XLOOKUP(CP$1,'PY1 Data(H)'!$A$1:$CZ$1,_xlfn.XLOOKUP($A54,'PY1 Data(H)'!$A$1:$A$233,'PY1 Data(H)'!$A$1:$CZ$233))</f>
        <v>0</v>
      </c>
      <c r="CQ54" s="173" cm="1">
        <f t="array" ref="CQ54">_xlfn.XLOOKUP(CQ$1,'PY1 Data(H)'!$A$1:$CZ$1,_xlfn.XLOOKUP($A54,'PY1 Data(H)'!$A$1:$A$233,'PY1 Data(H)'!$A$1:$CZ$233))</f>
        <v>-46152</v>
      </c>
      <c r="CR54" s="173" cm="1">
        <f t="array" ref="CR54">_xlfn.XLOOKUP(CR$1,'PY1 Data(H)'!$A$1:$CZ$1,_xlfn.XLOOKUP($A54,'PY1 Data(H)'!$A$1:$A$233,'PY1 Data(H)'!$A$1:$CZ$233))</f>
        <v>0</v>
      </c>
      <c r="CS54" s="173" cm="1">
        <f t="array" ref="CS54">_xlfn.XLOOKUP(CS$1,'PY1 Data(H)'!$A$1:$CZ$1,_xlfn.XLOOKUP($A54,'PY1 Data(H)'!$A$1:$A$233,'PY1 Data(H)'!$A$1:$CZ$233))</f>
        <v>0</v>
      </c>
      <c r="CT54" s="173" cm="1">
        <f t="array" ref="CT54">_xlfn.XLOOKUP(CT$1,'PY1 Data(H)'!$A$1:$CZ$1,_xlfn.XLOOKUP($A54,'PY1 Data(H)'!$A$1:$A$233,'PY1 Data(H)'!$A$1:$CZ$233))</f>
        <v>0</v>
      </c>
      <c r="CU54" s="173" cm="1">
        <f t="array" ref="CU54">_xlfn.XLOOKUP(CU$1,'PY1 Data(H)'!$A$1:$CZ$1,_xlfn.XLOOKUP($A54,'PY1 Data(H)'!$A$1:$A$233,'PY1 Data(H)'!$A$1:$CZ$233))</f>
        <v>0</v>
      </c>
      <c r="CV54" s="173" cm="1">
        <f t="array" ref="CV54">_xlfn.XLOOKUP(CV$1,'PY1 Data(H)'!$A$1:$CZ$1,_xlfn.XLOOKUP($A54,'PY1 Data(H)'!$A$1:$A$233,'PY1 Data(H)'!$A$1:$CZ$233))</f>
        <v>0</v>
      </c>
      <c r="CW54" s="173" cm="1">
        <f t="array" ref="CW54">_xlfn.XLOOKUP(CW$1,'PY1 Data(H)'!$A$1:$CZ$1,_xlfn.XLOOKUP($A54,'PY1 Data(H)'!$A$1:$A$233,'PY1 Data(H)'!$A$1:$CZ$233))</f>
        <v>0</v>
      </c>
      <c r="CX54" s="173" cm="1">
        <f t="array" ref="CX54">_xlfn.XLOOKUP(CX$1,'PY1 Data(H)'!$A$1:$CZ$1,_xlfn.XLOOKUP($A54,'PY1 Data(H)'!$A$1:$A$233,'PY1 Data(H)'!$A$1:$CZ$233))</f>
        <v>0</v>
      </c>
      <c r="CY54" s="173" cm="1">
        <f t="array" ref="CY54">_xlfn.XLOOKUP(CY$1,'PY1 Data(H)'!$A$1:$CZ$1,_xlfn.XLOOKUP($A54,'PY1 Data(H)'!$A$1:$A$233,'PY1 Data(H)'!$A$1:$CZ$233))</f>
        <v>0</v>
      </c>
    </row>
    <row r="55" spans="1:103" x14ac:dyDescent="0.3">
      <c r="D55" s="173" cm="1">
        <f t="array" ref="D55">_xlfn.XLOOKUP(D$1,'PY1 Data(H)'!$A$1:$CZ$1,_xlfn.XLOOKUP($A55,'PY1 Data(H)'!$A$1:$A$233,'PY1 Data(H)'!$A$1:$CZ$233))</f>
        <v>0</v>
      </c>
      <c r="E55" s="173" cm="1">
        <f t="array" ref="E55">_xlfn.XLOOKUP(E$1,'PY1 Data(H)'!$A$1:$CZ$1,_xlfn.XLOOKUP($A55,'PY1 Data(H)'!$A$1:$A$233,'PY1 Data(H)'!$A$1:$CZ$233))</f>
        <v>0</v>
      </c>
      <c r="F55" s="173" cm="1">
        <f t="array" ref="F55">_xlfn.XLOOKUP(F$1,'PY1 Data(H)'!$A$1:$CZ$1,_xlfn.XLOOKUP($A55,'PY1 Data(H)'!$A$1:$A$233,'PY1 Data(H)'!$A$1:$CZ$233))</f>
        <v>0</v>
      </c>
      <c r="G55" s="173" cm="1">
        <f t="array" ref="G55">_xlfn.XLOOKUP(G$1,'PY1 Data(H)'!$A$1:$CZ$1,_xlfn.XLOOKUP($A55,'PY1 Data(H)'!$A$1:$A$233,'PY1 Data(H)'!$A$1:$CZ$233))</f>
        <v>0</v>
      </c>
      <c r="H55" s="173" cm="1">
        <f t="array" ref="H55">_xlfn.XLOOKUP(H$1,'PY1 Data(H)'!$A$1:$CZ$1,_xlfn.XLOOKUP($A55,'PY1 Data(H)'!$A$1:$A$233,'PY1 Data(H)'!$A$1:$CZ$233))</f>
        <v>0</v>
      </c>
      <c r="I55" s="173" cm="1">
        <f t="array" ref="I55">_xlfn.XLOOKUP(I$1,'PY1 Data(H)'!$A$1:$CZ$1,_xlfn.XLOOKUP($A55,'PY1 Data(H)'!$A$1:$A$233,'PY1 Data(H)'!$A$1:$CZ$233))</f>
        <v>0</v>
      </c>
      <c r="J55" s="173" cm="1">
        <f t="array" ref="J55">_xlfn.XLOOKUP(J$1,'PY1 Data(H)'!$A$1:$CZ$1,_xlfn.XLOOKUP($A55,'PY1 Data(H)'!$A$1:$A$233,'PY1 Data(H)'!$A$1:$CZ$233))</f>
        <v>0</v>
      </c>
      <c r="K55" s="173" cm="1">
        <f t="array" ref="K55">_xlfn.XLOOKUP(K$1,'PY1 Data(H)'!$A$1:$CZ$1,_xlfn.XLOOKUP($A55,'PY1 Data(H)'!$A$1:$A$233,'PY1 Data(H)'!$A$1:$CZ$233))</f>
        <v>0</v>
      </c>
      <c r="L55" s="173" cm="1">
        <f t="array" ref="L55">_xlfn.XLOOKUP(L$1,'PY1 Data(H)'!$A$1:$CZ$1,_xlfn.XLOOKUP($A55,'PY1 Data(H)'!$A$1:$A$233,'PY1 Data(H)'!$A$1:$CZ$233))</f>
        <v>0</v>
      </c>
      <c r="M55" s="173" cm="1">
        <f t="array" ref="M55">_xlfn.XLOOKUP(M$1,'PY1 Data(H)'!$A$1:$CZ$1,_xlfn.XLOOKUP($A55,'PY1 Data(H)'!$A$1:$A$233,'PY1 Data(H)'!$A$1:$CZ$233))</f>
        <v>0</v>
      </c>
      <c r="N55" s="173" cm="1">
        <f t="array" ref="N55">_xlfn.XLOOKUP(N$1,'PY1 Data(H)'!$A$1:$CZ$1,_xlfn.XLOOKUP($A55,'PY1 Data(H)'!$A$1:$A$233,'PY1 Data(H)'!$A$1:$CZ$233))</f>
        <v>0</v>
      </c>
      <c r="O55" s="173" cm="1">
        <f t="array" ref="O55">_xlfn.XLOOKUP(O$1,'PY1 Data(H)'!$A$1:$CZ$1,_xlfn.XLOOKUP($A55,'PY1 Data(H)'!$A$1:$A$233,'PY1 Data(H)'!$A$1:$CZ$233))</f>
        <v>0</v>
      </c>
      <c r="P55" s="173" cm="1">
        <f t="array" ref="P55">_xlfn.XLOOKUP(P$1,'PY1 Data(H)'!$A$1:$CZ$1,_xlfn.XLOOKUP($A55,'PY1 Data(H)'!$A$1:$A$233,'PY1 Data(H)'!$A$1:$CZ$233))</f>
        <v>0</v>
      </c>
      <c r="Q55" s="173" cm="1">
        <f t="array" ref="Q55">_xlfn.XLOOKUP(Q$1,'PY1 Data(H)'!$A$1:$CZ$1,_xlfn.XLOOKUP($A55,'PY1 Data(H)'!$A$1:$A$233,'PY1 Data(H)'!$A$1:$CZ$233))</f>
        <v>0</v>
      </c>
      <c r="R55" s="173" cm="1">
        <f t="array" ref="R55">_xlfn.XLOOKUP(R$1,'PY1 Data(H)'!$A$1:$CZ$1,_xlfn.XLOOKUP($A55,'PY1 Data(H)'!$A$1:$A$233,'PY1 Data(H)'!$A$1:$CZ$233))</f>
        <v>0</v>
      </c>
      <c r="S55" s="173" cm="1">
        <f t="array" ref="S55">_xlfn.XLOOKUP(S$1,'PY1 Data(H)'!$A$1:$CZ$1,_xlfn.XLOOKUP($A55,'PY1 Data(H)'!$A$1:$A$233,'PY1 Data(H)'!$A$1:$CZ$233))</f>
        <v>0</v>
      </c>
      <c r="T55" s="173" cm="1">
        <f t="array" ref="T55">_xlfn.XLOOKUP(T$1,'PY1 Data(H)'!$A$1:$CZ$1,_xlfn.XLOOKUP($A55,'PY1 Data(H)'!$A$1:$A$233,'PY1 Data(H)'!$A$1:$CZ$233))</f>
        <v>0</v>
      </c>
      <c r="U55" s="173" cm="1">
        <f t="array" ref="U55">_xlfn.XLOOKUP(U$1,'PY1 Data(H)'!$A$1:$CZ$1,_xlfn.XLOOKUP($A55,'PY1 Data(H)'!$A$1:$A$233,'PY1 Data(H)'!$A$1:$CZ$233))</f>
        <v>0</v>
      </c>
      <c r="V55" s="173" cm="1">
        <f t="array" ref="V55">_xlfn.XLOOKUP(V$1,'PY1 Data(H)'!$A$1:$CZ$1,_xlfn.XLOOKUP($A55,'PY1 Data(H)'!$A$1:$A$233,'PY1 Data(H)'!$A$1:$CZ$233))</f>
        <v>0</v>
      </c>
      <c r="W55" s="173" cm="1">
        <f t="array" ref="W55">_xlfn.XLOOKUP(W$1,'PY1 Data(H)'!$A$1:$CZ$1,_xlfn.XLOOKUP($A55,'PY1 Data(H)'!$A$1:$A$233,'PY1 Data(H)'!$A$1:$CZ$233))</f>
        <v>0</v>
      </c>
      <c r="X55" s="173" cm="1">
        <f t="array" ref="X55">_xlfn.XLOOKUP(X$1,'PY1 Data(H)'!$A$1:$CZ$1,_xlfn.XLOOKUP($A55,'PY1 Data(H)'!$A$1:$A$233,'PY1 Data(H)'!$A$1:$CZ$233))</f>
        <v>0</v>
      </c>
      <c r="Y55" s="173" cm="1">
        <f t="array" ref="Y55">_xlfn.XLOOKUP(Y$1,'PY1 Data(H)'!$A$1:$CZ$1,_xlfn.XLOOKUP($A55,'PY1 Data(H)'!$A$1:$A$233,'PY1 Data(H)'!$A$1:$CZ$233))</f>
        <v>0</v>
      </c>
      <c r="Z55" s="173" cm="1">
        <f t="array" ref="Z55">_xlfn.XLOOKUP(Z$1,'PY1 Data(H)'!$A$1:$CZ$1,_xlfn.XLOOKUP($A55,'PY1 Data(H)'!$A$1:$A$233,'PY1 Data(H)'!$A$1:$CZ$233))</f>
        <v>0</v>
      </c>
      <c r="AA55" s="173" cm="1">
        <f t="array" ref="AA55">_xlfn.XLOOKUP(AA$1,'PY1 Data(H)'!$A$1:$CZ$1,_xlfn.XLOOKUP($A55,'PY1 Data(H)'!$A$1:$A$233,'PY1 Data(H)'!$A$1:$CZ$233))</f>
        <v>0</v>
      </c>
      <c r="AB55" s="173" cm="1">
        <f t="array" ref="AB55">_xlfn.XLOOKUP(AB$1,'PY1 Data(H)'!$A$1:$CZ$1,_xlfn.XLOOKUP($A55,'PY1 Data(H)'!$A$1:$A$233,'PY1 Data(H)'!$A$1:$CZ$233))</f>
        <v>0</v>
      </c>
      <c r="AC55" s="173" cm="1">
        <f t="array" ref="AC55">_xlfn.XLOOKUP(AC$1,'PY1 Data(H)'!$A$1:$CZ$1,_xlfn.XLOOKUP($A55,'PY1 Data(H)'!$A$1:$A$233,'PY1 Data(H)'!$A$1:$CZ$233))</f>
        <v>0</v>
      </c>
      <c r="AD55" s="173" cm="1">
        <f t="array" ref="AD55">_xlfn.XLOOKUP(AD$1,'PY1 Data(H)'!$A$1:$CZ$1,_xlfn.XLOOKUP($A55,'PY1 Data(H)'!$A$1:$A$233,'PY1 Data(H)'!$A$1:$CZ$233))</f>
        <v>0</v>
      </c>
      <c r="AE55" s="173" cm="1">
        <f t="array" ref="AE55">_xlfn.XLOOKUP(AE$1,'PY1 Data(H)'!$A$1:$CZ$1,_xlfn.XLOOKUP($A55,'PY1 Data(H)'!$A$1:$A$233,'PY1 Data(H)'!$A$1:$CZ$233))</f>
        <v>0</v>
      </c>
      <c r="AF55" s="173" cm="1">
        <f t="array" ref="AF55">_xlfn.XLOOKUP(AF$1,'PY1 Data(H)'!$A$1:$CZ$1,_xlfn.XLOOKUP($A55,'PY1 Data(H)'!$A$1:$A$233,'PY1 Data(H)'!$A$1:$CZ$233))</f>
        <v>0</v>
      </c>
      <c r="AG55" s="173" cm="1">
        <f t="array" ref="AG55">_xlfn.XLOOKUP(AG$1,'PY1 Data(H)'!$A$1:$CZ$1,_xlfn.XLOOKUP($A55,'PY1 Data(H)'!$A$1:$A$233,'PY1 Data(H)'!$A$1:$CZ$233))</f>
        <v>0</v>
      </c>
      <c r="AH55" s="173" cm="1">
        <f t="array" ref="AH55">_xlfn.XLOOKUP(AH$1,'PY1 Data(H)'!$A$1:$CZ$1,_xlfn.XLOOKUP($A55,'PY1 Data(H)'!$A$1:$A$233,'PY1 Data(H)'!$A$1:$CZ$233))</f>
        <v>0</v>
      </c>
      <c r="AI55" s="173" cm="1">
        <f t="array" ref="AI55">_xlfn.XLOOKUP(AI$1,'PY1 Data(H)'!$A$1:$CZ$1,_xlfn.XLOOKUP($A55,'PY1 Data(H)'!$A$1:$A$233,'PY1 Data(H)'!$A$1:$CZ$233))</f>
        <v>0</v>
      </c>
      <c r="AJ55" s="173" cm="1">
        <f t="array" ref="AJ55">_xlfn.XLOOKUP(AJ$1,'PY1 Data(H)'!$A$1:$CZ$1,_xlfn.XLOOKUP($A55,'PY1 Data(H)'!$A$1:$A$233,'PY1 Data(H)'!$A$1:$CZ$233))</f>
        <v>0</v>
      </c>
      <c r="AK55" s="173" cm="1">
        <f t="array" ref="AK55">_xlfn.XLOOKUP(AK$1,'PY1 Data(H)'!$A$1:$CZ$1,_xlfn.XLOOKUP($A55,'PY1 Data(H)'!$A$1:$A$233,'PY1 Data(H)'!$A$1:$CZ$233))</f>
        <v>0</v>
      </c>
      <c r="AL55" s="173" cm="1">
        <f t="array" ref="AL55">_xlfn.XLOOKUP(AL$1,'PY1 Data(H)'!$A$1:$CZ$1,_xlfn.XLOOKUP($A55,'PY1 Data(H)'!$A$1:$A$233,'PY1 Data(H)'!$A$1:$CZ$233))</f>
        <v>0</v>
      </c>
      <c r="AM55" s="173" cm="1">
        <f t="array" ref="AM55">_xlfn.XLOOKUP(AM$1,'PY1 Data(H)'!$A$1:$CZ$1,_xlfn.XLOOKUP($A55,'PY1 Data(H)'!$A$1:$A$233,'PY1 Data(H)'!$A$1:$CZ$233))</f>
        <v>0</v>
      </c>
      <c r="AN55" s="173" cm="1">
        <f t="array" ref="AN55">_xlfn.XLOOKUP(AN$1,'PY1 Data(H)'!$A$1:$CZ$1,_xlfn.XLOOKUP($A55,'PY1 Data(H)'!$A$1:$A$233,'PY1 Data(H)'!$A$1:$CZ$233))</f>
        <v>0</v>
      </c>
      <c r="AO55" s="173" cm="1">
        <f t="array" ref="AO55">_xlfn.XLOOKUP(AO$1,'PY1 Data(H)'!$A$1:$CZ$1,_xlfn.XLOOKUP($A55,'PY1 Data(H)'!$A$1:$A$233,'PY1 Data(H)'!$A$1:$CZ$233))</f>
        <v>0</v>
      </c>
      <c r="AP55" s="173" cm="1">
        <f t="array" ref="AP55">_xlfn.XLOOKUP(AP$1,'PY1 Data(H)'!$A$1:$CZ$1,_xlfn.XLOOKUP($A55,'PY1 Data(H)'!$A$1:$A$233,'PY1 Data(H)'!$A$1:$CZ$233))</f>
        <v>0</v>
      </c>
      <c r="AQ55" s="173" cm="1">
        <f t="array" ref="AQ55">_xlfn.XLOOKUP(AQ$1,'PY1 Data(H)'!$A$1:$CZ$1,_xlfn.XLOOKUP($A55,'PY1 Data(H)'!$A$1:$A$233,'PY1 Data(H)'!$A$1:$CZ$233))</f>
        <v>0</v>
      </c>
      <c r="AR55" s="173" cm="1">
        <f t="array" ref="AR55">_xlfn.XLOOKUP(AR$1,'PY1 Data(H)'!$A$1:$CZ$1,_xlfn.XLOOKUP($A55,'PY1 Data(H)'!$A$1:$A$233,'PY1 Data(H)'!$A$1:$CZ$233))</f>
        <v>0</v>
      </c>
      <c r="AS55" s="173" cm="1">
        <f t="array" ref="AS55">_xlfn.XLOOKUP(AS$1,'PY1 Data(H)'!$A$1:$CZ$1,_xlfn.XLOOKUP($A55,'PY1 Data(H)'!$A$1:$A$233,'PY1 Data(H)'!$A$1:$CZ$233))</f>
        <v>0</v>
      </c>
      <c r="AT55" s="173" cm="1">
        <f t="array" ref="AT55">_xlfn.XLOOKUP(AT$1,'PY1 Data(H)'!$A$1:$CZ$1,_xlfn.XLOOKUP($A55,'PY1 Data(H)'!$A$1:$A$233,'PY1 Data(H)'!$A$1:$CZ$233))</f>
        <v>0</v>
      </c>
      <c r="AU55" s="173" cm="1">
        <f t="array" ref="AU55">_xlfn.XLOOKUP(AU$1,'PY1 Data(H)'!$A$1:$CZ$1,_xlfn.XLOOKUP($A55,'PY1 Data(H)'!$A$1:$A$233,'PY1 Data(H)'!$A$1:$CZ$233))</f>
        <v>0</v>
      </c>
      <c r="AV55" s="173" cm="1">
        <f t="array" ref="AV55">_xlfn.XLOOKUP(AV$1,'PY1 Data(H)'!$A$1:$CZ$1,_xlfn.XLOOKUP($A55,'PY1 Data(H)'!$A$1:$A$233,'PY1 Data(H)'!$A$1:$CZ$233))</f>
        <v>0</v>
      </c>
      <c r="AW55" s="173" cm="1">
        <f t="array" ref="AW55">_xlfn.XLOOKUP(AW$1,'PY1 Data(H)'!$A$1:$CZ$1,_xlfn.XLOOKUP($A55,'PY1 Data(H)'!$A$1:$A$233,'PY1 Data(H)'!$A$1:$CZ$233))</f>
        <v>0</v>
      </c>
      <c r="AX55" s="173" cm="1">
        <f t="array" ref="AX55">_xlfn.XLOOKUP(AX$1,'PY1 Data(H)'!$A$1:$CZ$1,_xlfn.XLOOKUP($A55,'PY1 Data(H)'!$A$1:$A$233,'PY1 Data(H)'!$A$1:$CZ$233))</f>
        <v>0</v>
      </c>
      <c r="AY55" s="173" cm="1">
        <f t="array" ref="AY55">_xlfn.XLOOKUP(AY$1,'PY1 Data(H)'!$A$1:$CZ$1,_xlfn.XLOOKUP($A55,'PY1 Data(H)'!$A$1:$A$233,'PY1 Data(H)'!$A$1:$CZ$233))</f>
        <v>0</v>
      </c>
      <c r="AZ55" s="173" cm="1">
        <f t="array" ref="AZ55">_xlfn.XLOOKUP(AZ$1,'PY1 Data(H)'!$A$1:$CZ$1,_xlfn.XLOOKUP($A55,'PY1 Data(H)'!$A$1:$A$233,'PY1 Data(H)'!$A$1:$CZ$233))</f>
        <v>0</v>
      </c>
      <c r="BA55" s="173" cm="1">
        <f t="array" ref="BA55">_xlfn.XLOOKUP(BA$1,'PY1 Data(H)'!$A$1:$CZ$1,_xlfn.XLOOKUP($A55,'PY1 Data(H)'!$A$1:$A$233,'PY1 Data(H)'!$A$1:$CZ$233))</f>
        <v>0</v>
      </c>
      <c r="BB55" s="173" cm="1">
        <f t="array" ref="BB55">_xlfn.XLOOKUP(BB$1,'PY1 Data(H)'!$A$1:$CZ$1,_xlfn.XLOOKUP($A55,'PY1 Data(H)'!$A$1:$A$233,'PY1 Data(H)'!$A$1:$CZ$233))</f>
        <v>0</v>
      </c>
      <c r="BC55" s="173" cm="1">
        <f t="array" ref="BC55">_xlfn.XLOOKUP(BC$1,'PY1 Data(H)'!$A$1:$CZ$1,_xlfn.XLOOKUP($A55,'PY1 Data(H)'!$A$1:$A$233,'PY1 Data(H)'!$A$1:$CZ$233))</f>
        <v>0</v>
      </c>
      <c r="BD55" s="173" cm="1">
        <f t="array" ref="BD55">_xlfn.XLOOKUP(BD$1,'PY1 Data(H)'!$A$1:$CZ$1,_xlfn.XLOOKUP($A55,'PY1 Data(H)'!$A$1:$A$233,'PY1 Data(H)'!$A$1:$CZ$233))</f>
        <v>0</v>
      </c>
      <c r="BE55" s="173" cm="1">
        <f t="array" ref="BE55">_xlfn.XLOOKUP(BE$1,'PY1 Data(H)'!$A$1:$CZ$1,_xlfn.XLOOKUP($A55,'PY1 Data(H)'!$A$1:$A$233,'PY1 Data(H)'!$A$1:$CZ$233))</f>
        <v>0</v>
      </c>
      <c r="BF55" s="173" cm="1">
        <f t="array" ref="BF55">_xlfn.XLOOKUP(BF$1,'PY1 Data(H)'!$A$1:$CZ$1,_xlfn.XLOOKUP($A55,'PY1 Data(H)'!$A$1:$A$233,'PY1 Data(H)'!$A$1:$CZ$233))</f>
        <v>0</v>
      </c>
      <c r="BG55" s="173" cm="1">
        <f t="array" ref="BG55">_xlfn.XLOOKUP(BG$1,'PY1 Data(H)'!$A$1:$CZ$1,_xlfn.XLOOKUP($A55,'PY1 Data(H)'!$A$1:$A$233,'PY1 Data(H)'!$A$1:$CZ$233))</f>
        <v>0</v>
      </c>
      <c r="BH55" s="173" cm="1">
        <f t="array" ref="BH55">_xlfn.XLOOKUP(BH$1,'PY1 Data(H)'!$A$1:$CZ$1,_xlfn.XLOOKUP($A55,'PY1 Data(H)'!$A$1:$A$233,'PY1 Data(H)'!$A$1:$CZ$233))</f>
        <v>0</v>
      </c>
      <c r="BI55" s="173" cm="1">
        <f t="array" ref="BI55">_xlfn.XLOOKUP(BI$1,'PY1 Data(H)'!$A$1:$CZ$1,_xlfn.XLOOKUP($A55,'PY1 Data(H)'!$A$1:$A$233,'PY1 Data(H)'!$A$1:$CZ$233))</f>
        <v>0</v>
      </c>
      <c r="BJ55" s="173" cm="1">
        <f t="array" ref="BJ55">_xlfn.XLOOKUP(BJ$1,'PY1 Data(H)'!$A$1:$CZ$1,_xlfn.XLOOKUP($A55,'PY1 Data(H)'!$A$1:$A$233,'PY1 Data(H)'!$A$1:$CZ$233))</f>
        <v>0</v>
      </c>
      <c r="BK55" s="173" cm="1">
        <f t="array" ref="BK55">_xlfn.XLOOKUP(BK$1,'PY1 Data(H)'!$A$1:$CZ$1,_xlfn.XLOOKUP($A55,'PY1 Data(H)'!$A$1:$A$233,'PY1 Data(H)'!$A$1:$CZ$233))</f>
        <v>0</v>
      </c>
      <c r="BL55" s="173" cm="1">
        <f t="array" ref="BL55">_xlfn.XLOOKUP(BL$1,'PY1 Data(H)'!$A$1:$CZ$1,_xlfn.XLOOKUP($A55,'PY1 Data(H)'!$A$1:$A$233,'PY1 Data(H)'!$A$1:$CZ$233))</f>
        <v>0</v>
      </c>
      <c r="BM55" s="173" cm="1">
        <f t="array" ref="BM55">_xlfn.XLOOKUP(BM$1,'PY1 Data(H)'!$A$1:$CZ$1,_xlfn.XLOOKUP($A55,'PY1 Data(H)'!$A$1:$A$233,'PY1 Data(H)'!$A$1:$CZ$233))</f>
        <v>0</v>
      </c>
      <c r="BN55" s="173" cm="1">
        <f t="array" ref="BN55">_xlfn.XLOOKUP(BN$1,'PY1 Data(H)'!$A$1:$CZ$1,_xlfn.XLOOKUP($A55,'PY1 Data(H)'!$A$1:$A$233,'PY1 Data(H)'!$A$1:$CZ$233))</f>
        <v>0</v>
      </c>
      <c r="BO55" s="173" cm="1">
        <f t="array" ref="BO55">_xlfn.XLOOKUP(BO$1,'PY1 Data(H)'!$A$1:$CZ$1,_xlfn.XLOOKUP($A55,'PY1 Data(H)'!$A$1:$A$233,'PY1 Data(H)'!$A$1:$CZ$233))</f>
        <v>0</v>
      </c>
      <c r="BP55" s="173" cm="1">
        <f t="array" ref="BP55">_xlfn.XLOOKUP(BP$1,'PY1 Data(H)'!$A$1:$CZ$1,_xlfn.XLOOKUP($A55,'PY1 Data(H)'!$A$1:$A$233,'PY1 Data(H)'!$A$1:$CZ$233))</f>
        <v>0</v>
      </c>
      <c r="BQ55" s="173" cm="1">
        <f t="array" ref="BQ55">_xlfn.XLOOKUP(BQ$1,'PY1 Data(H)'!$A$1:$CZ$1,_xlfn.XLOOKUP($A55,'PY1 Data(H)'!$A$1:$A$233,'PY1 Data(H)'!$A$1:$CZ$233))</f>
        <v>0</v>
      </c>
      <c r="BR55" s="173" cm="1">
        <f t="array" ref="BR55">_xlfn.XLOOKUP(BR$1,'PY1 Data(H)'!$A$1:$CZ$1,_xlfn.XLOOKUP($A55,'PY1 Data(H)'!$A$1:$A$233,'PY1 Data(H)'!$A$1:$CZ$233))</f>
        <v>0</v>
      </c>
      <c r="BS55" s="173" cm="1">
        <f t="array" ref="BS55">_xlfn.XLOOKUP(BS$1,'PY1 Data(H)'!$A$1:$CZ$1,_xlfn.XLOOKUP($A55,'PY1 Data(H)'!$A$1:$A$233,'PY1 Data(H)'!$A$1:$CZ$233))</f>
        <v>0</v>
      </c>
      <c r="BT55" s="173" cm="1">
        <f t="array" ref="BT55">_xlfn.XLOOKUP(BT$1,'PY1 Data(H)'!$A$1:$CZ$1,_xlfn.XLOOKUP($A55,'PY1 Data(H)'!$A$1:$A$233,'PY1 Data(H)'!$A$1:$CZ$233))</f>
        <v>0</v>
      </c>
      <c r="BU55" s="173" cm="1">
        <f t="array" ref="BU55">_xlfn.XLOOKUP(BU$1,'PY1 Data(H)'!$A$1:$CZ$1,_xlfn.XLOOKUP($A55,'PY1 Data(H)'!$A$1:$A$233,'PY1 Data(H)'!$A$1:$CZ$233))</f>
        <v>0</v>
      </c>
      <c r="BV55" s="173" cm="1">
        <f t="array" ref="BV55">_xlfn.XLOOKUP(BV$1,'PY1 Data(H)'!$A$1:$CZ$1,_xlfn.XLOOKUP($A55,'PY1 Data(H)'!$A$1:$A$233,'PY1 Data(H)'!$A$1:$CZ$233))</f>
        <v>0</v>
      </c>
      <c r="BW55" s="173" cm="1">
        <f t="array" ref="BW55">_xlfn.XLOOKUP(BW$1,'PY1 Data(H)'!$A$1:$CZ$1,_xlfn.XLOOKUP($A55,'PY1 Data(H)'!$A$1:$A$233,'PY1 Data(H)'!$A$1:$CZ$233))</f>
        <v>0</v>
      </c>
      <c r="BX55" s="173" cm="1">
        <f t="array" ref="BX55">_xlfn.XLOOKUP(BX$1,'PY1 Data(H)'!$A$1:$CZ$1,_xlfn.XLOOKUP($A55,'PY1 Data(H)'!$A$1:$A$233,'PY1 Data(H)'!$A$1:$CZ$233))</f>
        <v>0</v>
      </c>
      <c r="BY55" s="173" cm="1">
        <f t="array" ref="BY55">_xlfn.XLOOKUP(BY$1,'PY1 Data(H)'!$A$1:$CZ$1,_xlfn.XLOOKUP($A55,'PY1 Data(H)'!$A$1:$A$233,'PY1 Data(H)'!$A$1:$CZ$233))</f>
        <v>0</v>
      </c>
      <c r="BZ55" s="173" cm="1">
        <f t="array" ref="BZ55">_xlfn.XLOOKUP(BZ$1,'PY1 Data(H)'!$A$1:$CZ$1,_xlfn.XLOOKUP($A55,'PY1 Data(H)'!$A$1:$A$233,'PY1 Data(H)'!$A$1:$CZ$233))</f>
        <v>0</v>
      </c>
      <c r="CA55" s="173" cm="1">
        <f t="array" ref="CA55">_xlfn.XLOOKUP(CA$1,'PY1 Data(H)'!$A$1:$CZ$1,_xlfn.XLOOKUP($A55,'PY1 Data(H)'!$A$1:$A$233,'PY1 Data(H)'!$A$1:$CZ$233))</f>
        <v>0</v>
      </c>
      <c r="CB55" s="173" cm="1">
        <f t="array" ref="CB55">_xlfn.XLOOKUP(CB$1,'PY1 Data(H)'!$A$1:$CZ$1,_xlfn.XLOOKUP($A55,'PY1 Data(H)'!$A$1:$A$233,'PY1 Data(H)'!$A$1:$CZ$233))</f>
        <v>0</v>
      </c>
      <c r="CC55" s="173" cm="1">
        <f t="array" ref="CC55">_xlfn.XLOOKUP(CC$1,'PY1 Data(H)'!$A$1:$CZ$1,_xlfn.XLOOKUP($A55,'PY1 Data(H)'!$A$1:$A$233,'PY1 Data(H)'!$A$1:$CZ$233))</f>
        <v>0</v>
      </c>
      <c r="CD55" s="173" cm="1">
        <f t="array" ref="CD55">_xlfn.XLOOKUP(CD$1,'PY1 Data(H)'!$A$1:$CZ$1,_xlfn.XLOOKUP($A55,'PY1 Data(H)'!$A$1:$A$233,'PY1 Data(H)'!$A$1:$CZ$233))</f>
        <v>0</v>
      </c>
      <c r="CE55" s="173" cm="1">
        <f t="array" ref="CE55">_xlfn.XLOOKUP(CE$1,'PY1 Data(H)'!$A$1:$CZ$1,_xlfn.XLOOKUP($A55,'PY1 Data(H)'!$A$1:$A$233,'PY1 Data(H)'!$A$1:$CZ$233))</f>
        <v>0</v>
      </c>
      <c r="CF55" s="173" cm="1">
        <f t="array" ref="CF55">_xlfn.XLOOKUP(CF$1,'PY1 Data(H)'!$A$1:$CZ$1,_xlfn.XLOOKUP($A55,'PY1 Data(H)'!$A$1:$A$233,'PY1 Data(H)'!$A$1:$CZ$233))</f>
        <v>0</v>
      </c>
      <c r="CG55" s="173" cm="1">
        <f t="array" ref="CG55">_xlfn.XLOOKUP(CG$1,'PY1 Data(H)'!$A$1:$CZ$1,_xlfn.XLOOKUP($A55,'PY1 Data(H)'!$A$1:$A$233,'PY1 Data(H)'!$A$1:$CZ$233))</f>
        <v>0</v>
      </c>
      <c r="CH55" s="173" cm="1">
        <f t="array" ref="CH55">_xlfn.XLOOKUP(CH$1,'PY1 Data(H)'!$A$1:$CZ$1,_xlfn.XLOOKUP($A55,'PY1 Data(H)'!$A$1:$A$233,'PY1 Data(H)'!$A$1:$CZ$233))</f>
        <v>0</v>
      </c>
      <c r="CI55" s="173" cm="1">
        <f t="array" ref="CI55">_xlfn.XLOOKUP(CI$1,'PY1 Data(H)'!$A$1:$CZ$1,_xlfn.XLOOKUP($A55,'PY1 Data(H)'!$A$1:$A$233,'PY1 Data(H)'!$A$1:$CZ$233))</f>
        <v>0</v>
      </c>
      <c r="CJ55" s="173" cm="1">
        <f t="array" ref="CJ55">_xlfn.XLOOKUP(CJ$1,'PY1 Data(H)'!$A$1:$CZ$1,_xlfn.XLOOKUP($A55,'PY1 Data(H)'!$A$1:$A$233,'PY1 Data(H)'!$A$1:$CZ$233))</f>
        <v>0</v>
      </c>
      <c r="CK55" s="173" cm="1">
        <f t="array" ref="CK55">_xlfn.XLOOKUP(CK$1,'PY1 Data(H)'!$A$1:$CZ$1,_xlfn.XLOOKUP($A55,'PY1 Data(H)'!$A$1:$A$233,'PY1 Data(H)'!$A$1:$CZ$233))</f>
        <v>0</v>
      </c>
      <c r="CL55" s="173" cm="1">
        <f t="array" ref="CL55">_xlfn.XLOOKUP(CL$1,'PY1 Data(H)'!$A$1:$CZ$1,_xlfn.XLOOKUP($A55,'PY1 Data(H)'!$A$1:$A$233,'PY1 Data(H)'!$A$1:$CZ$233))</f>
        <v>0</v>
      </c>
      <c r="CM55" s="173" cm="1">
        <f t="array" ref="CM55">_xlfn.XLOOKUP(CM$1,'PY1 Data(H)'!$A$1:$CZ$1,_xlfn.XLOOKUP($A55,'PY1 Data(H)'!$A$1:$A$233,'PY1 Data(H)'!$A$1:$CZ$233))</f>
        <v>0</v>
      </c>
      <c r="CN55" s="173" cm="1">
        <f t="array" ref="CN55">_xlfn.XLOOKUP(CN$1,'PY1 Data(H)'!$A$1:$CZ$1,_xlfn.XLOOKUP($A55,'PY1 Data(H)'!$A$1:$A$233,'PY1 Data(H)'!$A$1:$CZ$233))</f>
        <v>0</v>
      </c>
      <c r="CO55" s="173" cm="1">
        <f t="array" ref="CO55">_xlfn.XLOOKUP(CO$1,'PY1 Data(H)'!$A$1:$CZ$1,_xlfn.XLOOKUP($A55,'PY1 Data(H)'!$A$1:$A$233,'PY1 Data(H)'!$A$1:$CZ$233))</f>
        <v>0</v>
      </c>
      <c r="CP55" s="173" cm="1">
        <f t="array" ref="CP55">_xlfn.XLOOKUP(CP$1,'PY1 Data(H)'!$A$1:$CZ$1,_xlfn.XLOOKUP($A55,'PY1 Data(H)'!$A$1:$A$233,'PY1 Data(H)'!$A$1:$CZ$233))</f>
        <v>0</v>
      </c>
      <c r="CQ55" s="173" cm="1">
        <f t="array" ref="CQ55">_xlfn.XLOOKUP(CQ$1,'PY1 Data(H)'!$A$1:$CZ$1,_xlfn.XLOOKUP($A55,'PY1 Data(H)'!$A$1:$A$233,'PY1 Data(H)'!$A$1:$CZ$233))</f>
        <v>0</v>
      </c>
      <c r="CR55" s="173" cm="1">
        <f t="array" ref="CR55">_xlfn.XLOOKUP(CR$1,'PY1 Data(H)'!$A$1:$CZ$1,_xlfn.XLOOKUP($A55,'PY1 Data(H)'!$A$1:$A$233,'PY1 Data(H)'!$A$1:$CZ$233))</f>
        <v>0</v>
      </c>
      <c r="CS55" s="173" cm="1">
        <f t="array" ref="CS55">_xlfn.XLOOKUP(CS$1,'PY1 Data(H)'!$A$1:$CZ$1,_xlfn.XLOOKUP($A55,'PY1 Data(H)'!$A$1:$A$233,'PY1 Data(H)'!$A$1:$CZ$233))</f>
        <v>0</v>
      </c>
      <c r="CT55" s="173" cm="1">
        <f t="array" ref="CT55">_xlfn.XLOOKUP(CT$1,'PY1 Data(H)'!$A$1:$CZ$1,_xlfn.XLOOKUP($A55,'PY1 Data(H)'!$A$1:$A$233,'PY1 Data(H)'!$A$1:$CZ$233))</f>
        <v>0</v>
      </c>
      <c r="CU55" s="173" cm="1">
        <f t="array" ref="CU55">_xlfn.XLOOKUP(CU$1,'PY1 Data(H)'!$A$1:$CZ$1,_xlfn.XLOOKUP($A55,'PY1 Data(H)'!$A$1:$A$233,'PY1 Data(H)'!$A$1:$CZ$233))</f>
        <v>0</v>
      </c>
      <c r="CV55" s="173" cm="1">
        <f t="array" ref="CV55">_xlfn.XLOOKUP(CV$1,'PY1 Data(H)'!$A$1:$CZ$1,_xlfn.XLOOKUP($A55,'PY1 Data(H)'!$A$1:$A$233,'PY1 Data(H)'!$A$1:$CZ$233))</f>
        <v>0</v>
      </c>
      <c r="CW55" s="173" cm="1">
        <f t="array" ref="CW55">_xlfn.XLOOKUP(CW$1,'PY1 Data(H)'!$A$1:$CZ$1,_xlfn.XLOOKUP($A55,'PY1 Data(H)'!$A$1:$A$233,'PY1 Data(H)'!$A$1:$CZ$233))</f>
        <v>0</v>
      </c>
      <c r="CX55" s="173" cm="1">
        <f t="array" ref="CX55">_xlfn.XLOOKUP(CX$1,'PY1 Data(H)'!$A$1:$CZ$1,_xlfn.XLOOKUP($A55,'PY1 Data(H)'!$A$1:$A$233,'PY1 Data(H)'!$A$1:$CZ$233))</f>
        <v>0</v>
      </c>
      <c r="CY55" s="173" cm="1">
        <f t="array" ref="CY55">_xlfn.XLOOKUP(CY$1,'PY1 Data(H)'!$A$1:$CZ$1,_xlfn.XLOOKUP($A55,'PY1 Data(H)'!$A$1:$A$233,'PY1 Data(H)'!$A$1:$CZ$233))</f>
        <v>0</v>
      </c>
    </row>
    <row r="56" spans="1:103" x14ac:dyDescent="0.3">
      <c r="A56">
        <v>984</v>
      </c>
      <c r="D56" s="173" cm="1">
        <f t="array" ref="D56">_xlfn.XLOOKUP(D$1,'PY1 Data(H)'!$A$1:$CZ$1,_xlfn.XLOOKUP($A56,'PY1 Data(H)'!$A$1:$A$233,'PY1 Data(H)'!$A$1:$CZ$233))</f>
        <v>103813114</v>
      </c>
      <c r="E56" s="173" cm="1">
        <f t="array" ref="E56">_xlfn.XLOOKUP(E$1,'PY1 Data(H)'!$A$1:$CZ$1,_xlfn.XLOOKUP($A56,'PY1 Data(H)'!$A$1:$A$233,'PY1 Data(H)'!$A$1:$CZ$233))</f>
        <v>22034571</v>
      </c>
      <c r="F56" s="173" cm="1">
        <f t="array" ref="F56">_xlfn.XLOOKUP(F$1,'PY1 Data(H)'!$A$1:$CZ$1,_xlfn.XLOOKUP($A56,'PY1 Data(H)'!$A$1:$A$233,'PY1 Data(H)'!$A$1:$CZ$233))</f>
        <v>11681536</v>
      </c>
      <c r="G56" s="173" cm="1">
        <f t="array" ref="G56">_xlfn.XLOOKUP(G$1,'PY1 Data(H)'!$A$1:$CZ$1,_xlfn.XLOOKUP($A56,'PY1 Data(H)'!$A$1:$A$233,'PY1 Data(H)'!$A$1:$CZ$233))</f>
        <v>0</v>
      </c>
      <c r="H56" s="173" cm="1">
        <f t="array" ref="H56">_xlfn.XLOOKUP(H$1,'PY1 Data(H)'!$A$1:$CZ$1,_xlfn.XLOOKUP($A56,'PY1 Data(H)'!$A$1:$A$233,'PY1 Data(H)'!$A$1:$CZ$233))</f>
        <v>21547414</v>
      </c>
      <c r="I56" s="173" cm="1">
        <f t="array" ref="I56">_xlfn.XLOOKUP(I$1,'PY1 Data(H)'!$A$1:$CZ$1,_xlfn.XLOOKUP($A56,'PY1 Data(H)'!$A$1:$A$233,'PY1 Data(H)'!$A$1:$CZ$233))</f>
        <v>20712223</v>
      </c>
      <c r="J56" s="173" cm="1">
        <f t="array" ref="J56">_xlfn.XLOOKUP(J$1,'PY1 Data(H)'!$A$1:$CZ$1,_xlfn.XLOOKUP($A56,'PY1 Data(H)'!$A$1:$A$233,'PY1 Data(H)'!$A$1:$CZ$233))</f>
        <v>38641076</v>
      </c>
      <c r="K56" s="173" cm="1">
        <f t="array" ref="K56">_xlfn.XLOOKUP(K$1,'PY1 Data(H)'!$A$1:$CZ$1,_xlfn.XLOOKUP($A56,'PY1 Data(H)'!$A$1:$A$233,'PY1 Data(H)'!$A$1:$CZ$233))</f>
        <v>12362018</v>
      </c>
      <c r="L56" s="173" cm="1">
        <f t="array" ref="L56">_xlfn.XLOOKUP(L$1,'PY1 Data(H)'!$A$1:$CZ$1,_xlfn.XLOOKUP($A56,'PY1 Data(H)'!$A$1:$A$233,'PY1 Data(H)'!$A$1:$CZ$233))</f>
        <v>25568140</v>
      </c>
      <c r="M56" s="173" cm="1">
        <f t="array" ref="M56">_xlfn.XLOOKUP(M$1,'PY1 Data(H)'!$A$1:$CZ$1,_xlfn.XLOOKUP($A56,'PY1 Data(H)'!$A$1:$A$233,'PY1 Data(H)'!$A$1:$CZ$233))</f>
        <v>154831528</v>
      </c>
      <c r="N56" s="173" cm="1">
        <f t="array" ref="N56">_xlfn.XLOOKUP(N$1,'PY1 Data(H)'!$A$1:$CZ$1,_xlfn.XLOOKUP($A56,'PY1 Data(H)'!$A$1:$A$233,'PY1 Data(H)'!$A$1:$CZ$233))</f>
        <v>235895731</v>
      </c>
      <c r="O56" s="173" cm="1">
        <f t="array" ref="O56">_xlfn.XLOOKUP(O$1,'PY1 Data(H)'!$A$1:$CZ$1,_xlfn.XLOOKUP($A56,'PY1 Data(H)'!$A$1:$A$233,'PY1 Data(H)'!$A$1:$CZ$233))</f>
        <v>52522312</v>
      </c>
      <c r="P56" s="173" cm="1">
        <f t="array" ref="P56">_xlfn.XLOOKUP(P$1,'PY1 Data(H)'!$A$1:$CZ$1,_xlfn.XLOOKUP($A56,'PY1 Data(H)'!$A$1:$A$233,'PY1 Data(H)'!$A$1:$CZ$233))</f>
        <v>222604848</v>
      </c>
      <c r="Q56" s="173" cm="1">
        <f t="array" ref="Q56">_xlfn.XLOOKUP(Q$1,'PY1 Data(H)'!$A$1:$CZ$1,_xlfn.XLOOKUP($A56,'PY1 Data(H)'!$A$1:$A$233,'PY1 Data(H)'!$A$1:$CZ$233))</f>
        <v>52817029</v>
      </c>
      <c r="R56" s="173" cm="1">
        <f t="array" ref="R56">_xlfn.XLOOKUP(R$1,'PY1 Data(H)'!$A$1:$CZ$1,_xlfn.XLOOKUP($A56,'PY1 Data(H)'!$A$1:$A$233,'PY1 Data(H)'!$A$1:$CZ$233))</f>
        <v>10564230</v>
      </c>
      <c r="S56" s="173" cm="1">
        <f t="array" ref="S56">_xlfn.XLOOKUP(S$1,'PY1 Data(H)'!$A$1:$CZ$1,_xlfn.XLOOKUP($A56,'PY1 Data(H)'!$A$1:$A$233,'PY1 Data(H)'!$A$1:$CZ$233))</f>
        <v>55953765</v>
      </c>
      <c r="T56" s="173" cm="1">
        <f t="array" ref="T56">_xlfn.XLOOKUP(T$1,'PY1 Data(H)'!$A$1:$CZ$1,_xlfn.XLOOKUP($A56,'PY1 Data(H)'!$A$1:$A$233,'PY1 Data(H)'!$A$1:$CZ$233))</f>
        <v>0</v>
      </c>
      <c r="U56" s="173" cm="1">
        <f t="array" ref="U56">_xlfn.XLOOKUP(U$1,'PY1 Data(H)'!$A$1:$CZ$1,_xlfn.XLOOKUP($A56,'PY1 Data(H)'!$A$1:$A$233,'PY1 Data(H)'!$A$1:$CZ$233))</f>
        <v>115081281</v>
      </c>
      <c r="V56" s="173" cm="1">
        <f t="array" ref="V56">_xlfn.XLOOKUP(V$1,'PY1 Data(H)'!$A$1:$CZ$1,_xlfn.XLOOKUP($A56,'PY1 Data(H)'!$A$1:$A$233,'PY1 Data(H)'!$A$1:$CZ$233))</f>
        <v>92588704</v>
      </c>
      <c r="W56" s="173" cm="1">
        <f t="array" ref="W56">_xlfn.XLOOKUP(W$1,'PY1 Data(H)'!$A$1:$CZ$1,_xlfn.XLOOKUP($A56,'PY1 Data(H)'!$A$1:$A$233,'PY1 Data(H)'!$A$1:$CZ$233))</f>
        <v>0</v>
      </c>
      <c r="X56" s="173" cm="1">
        <f t="array" ref="X56">_xlfn.XLOOKUP(X$1,'PY1 Data(H)'!$A$1:$CZ$1,_xlfn.XLOOKUP($A56,'PY1 Data(H)'!$A$1:$A$233,'PY1 Data(H)'!$A$1:$CZ$233))</f>
        <v>11770734</v>
      </c>
      <c r="Y56" s="173" cm="1">
        <f t="array" ref="Y56">_xlfn.XLOOKUP(Y$1,'PY1 Data(H)'!$A$1:$CZ$1,_xlfn.XLOOKUP($A56,'PY1 Data(H)'!$A$1:$A$233,'PY1 Data(H)'!$A$1:$CZ$233))</f>
        <v>9040462</v>
      </c>
      <c r="Z56" s="173" cm="1">
        <f t="array" ref="Z56">_xlfn.XLOOKUP(Z$1,'PY1 Data(H)'!$A$1:$CZ$1,_xlfn.XLOOKUP($A56,'PY1 Data(H)'!$A$1:$A$233,'PY1 Data(H)'!$A$1:$CZ$233))</f>
        <v>72849603</v>
      </c>
      <c r="AA56" s="173" cm="1">
        <f t="array" ref="AA56">_xlfn.XLOOKUP(AA$1,'PY1 Data(H)'!$A$1:$CZ$1,_xlfn.XLOOKUP($A56,'PY1 Data(H)'!$A$1:$A$233,'PY1 Data(H)'!$A$1:$CZ$233))</f>
        <v>0</v>
      </c>
      <c r="AB56" s="173" cm="1">
        <f t="array" ref="AB56">_xlfn.XLOOKUP(AB$1,'PY1 Data(H)'!$A$1:$CZ$1,_xlfn.XLOOKUP($A56,'PY1 Data(H)'!$A$1:$A$233,'PY1 Data(H)'!$A$1:$CZ$233))</f>
        <v>57451585</v>
      </c>
      <c r="AC56" s="173" cm="1">
        <f t="array" ref="AC56">_xlfn.XLOOKUP(AC$1,'PY1 Data(H)'!$A$1:$CZ$1,_xlfn.XLOOKUP($A56,'PY1 Data(H)'!$A$1:$A$233,'PY1 Data(H)'!$A$1:$CZ$233))</f>
        <v>197040941</v>
      </c>
      <c r="AD56" s="173" cm="1">
        <f t="array" ref="AD56">_xlfn.XLOOKUP(AD$1,'PY1 Data(H)'!$A$1:$CZ$1,_xlfn.XLOOKUP($A56,'PY1 Data(H)'!$A$1:$A$233,'PY1 Data(H)'!$A$1:$CZ$233))</f>
        <v>37614847</v>
      </c>
      <c r="AE56" s="173" cm="1">
        <f t="array" ref="AE56">_xlfn.XLOOKUP(AE$1,'PY1 Data(H)'!$A$1:$CZ$1,_xlfn.XLOOKUP($A56,'PY1 Data(H)'!$A$1:$A$233,'PY1 Data(H)'!$A$1:$CZ$233))</f>
        <v>68476872</v>
      </c>
      <c r="AF56" s="173" cm="1">
        <f t="array" ref="AF56">_xlfn.XLOOKUP(AF$1,'PY1 Data(H)'!$A$1:$CZ$1,_xlfn.XLOOKUP($A56,'PY1 Data(H)'!$A$1:$A$233,'PY1 Data(H)'!$A$1:$CZ$233))</f>
        <v>95102141</v>
      </c>
      <c r="AG56" s="173" cm="1">
        <f t="array" ref="AG56">_xlfn.XLOOKUP(AG$1,'PY1 Data(H)'!$A$1:$CZ$1,_xlfn.XLOOKUP($A56,'PY1 Data(H)'!$A$1:$A$233,'PY1 Data(H)'!$A$1:$CZ$233))</f>
        <v>54683528</v>
      </c>
      <c r="AH56" s="173" cm="1">
        <f t="array" ref="AH56">_xlfn.XLOOKUP(AH$1,'PY1 Data(H)'!$A$1:$CZ$1,_xlfn.XLOOKUP($A56,'PY1 Data(H)'!$A$1:$A$233,'PY1 Data(H)'!$A$1:$CZ$233))</f>
        <v>34515215</v>
      </c>
      <c r="AI56" s="173" cm="1">
        <f t="array" ref="AI56">_xlfn.XLOOKUP(AI$1,'PY1 Data(H)'!$A$1:$CZ$1,_xlfn.XLOOKUP($A56,'PY1 Data(H)'!$A$1:$A$233,'PY1 Data(H)'!$A$1:$CZ$233))</f>
        <v>340372315</v>
      </c>
      <c r="AJ56" s="173" cm="1">
        <f t="array" ref="AJ56">_xlfn.XLOOKUP(AJ$1,'PY1 Data(H)'!$A$1:$CZ$1,_xlfn.XLOOKUP($A56,'PY1 Data(H)'!$A$1:$A$233,'PY1 Data(H)'!$A$1:$CZ$233))</f>
        <v>34041737</v>
      </c>
      <c r="AK56" s="173" cm="1">
        <f t="array" ref="AK56">_xlfn.XLOOKUP(AK$1,'PY1 Data(H)'!$A$1:$CZ$1,_xlfn.XLOOKUP($A56,'PY1 Data(H)'!$A$1:$A$233,'PY1 Data(H)'!$A$1:$CZ$233))</f>
        <v>294120682</v>
      </c>
      <c r="AL56" s="173" cm="1">
        <f t="array" ref="AL56">_xlfn.XLOOKUP(AL$1,'PY1 Data(H)'!$A$1:$CZ$1,_xlfn.XLOOKUP($A56,'PY1 Data(H)'!$A$1:$A$233,'PY1 Data(H)'!$A$1:$CZ$233))</f>
        <v>53252462</v>
      </c>
      <c r="AM56" s="173" cm="1">
        <f t="array" ref="AM56">_xlfn.XLOOKUP(AM$1,'PY1 Data(H)'!$A$1:$CZ$1,_xlfn.XLOOKUP($A56,'PY1 Data(H)'!$A$1:$A$233,'PY1 Data(H)'!$A$1:$CZ$233))</f>
        <v>176052140</v>
      </c>
      <c r="AN56" s="173" cm="1">
        <f t="array" ref="AN56">_xlfn.XLOOKUP(AN$1,'PY1 Data(H)'!$A$1:$CZ$1,_xlfn.XLOOKUP($A56,'PY1 Data(H)'!$A$1:$A$233,'PY1 Data(H)'!$A$1:$CZ$233))</f>
        <v>7776493</v>
      </c>
      <c r="AO56" s="173" cm="1">
        <f t="array" ref="AO56">_xlfn.XLOOKUP(AO$1,'PY1 Data(H)'!$A$1:$CZ$1,_xlfn.XLOOKUP($A56,'PY1 Data(H)'!$A$1:$A$233,'PY1 Data(H)'!$A$1:$CZ$233))</f>
        <v>7847428</v>
      </c>
      <c r="AP56" s="173" cm="1">
        <f t="array" ref="AP56">_xlfn.XLOOKUP(AP$1,'PY1 Data(H)'!$A$1:$CZ$1,_xlfn.XLOOKUP($A56,'PY1 Data(H)'!$A$1:$A$233,'PY1 Data(H)'!$A$1:$CZ$233))</f>
        <v>44058604</v>
      </c>
      <c r="AQ56" s="173" cm="1">
        <f t="array" ref="AQ56">_xlfn.XLOOKUP(AQ$1,'PY1 Data(H)'!$A$1:$CZ$1,_xlfn.XLOOKUP($A56,'PY1 Data(H)'!$A$1:$A$233,'PY1 Data(H)'!$A$1:$CZ$233))</f>
        <v>10111842</v>
      </c>
      <c r="AR56" s="173" cm="1">
        <f t="array" ref="AR56">_xlfn.XLOOKUP(AR$1,'PY1 Data(H)'!$A$1:$CZ$1,_xlfn.XLOOKUP($A56,'PY1 Data(H)'!$A$1:$A$233,'PY1 Data(H)'!$A$1:$CZ$233))</f>
        <v>6442761</v>
      </c>
      <c r="AS56" s="173" cm="1">
        <f t="array" ref="AS56">_xlfn.XLOOKUP(AS$1,'PY1 Data(H)'!$A$1:$CZ$1,_xlfn.XLOOKUP($A56,'PY1 Data(H)'!$A$1:$A$233,'PY1 Data(H)'!$A$1:$CZ$233))</f>
        <v>31068199</v>
      </c>
      <c r="AT56" s="173" cm="1">
        <f t="array" ref="AT56">_xlfn.XLOOKUP(AT$1,'PY1 Data(H)'!$A$1:$CZ$1,_xlfn.XLOOKUP($A56,'PY1 Data(H)'!$A$1:$A$233,'PY1 Data(H)'!$A$1:$CZ$233))</f>
        <v>73671144</v>
      </c>
      <c r="AU56" s="173" cm="1">
        <f t="array" ref="AU56">_xlfn.XLOOKUP(AU$1,'PY1 Data(H)'!$A$1:$CZ$1,_xlfn.XLOOKUP($A56,'PY1 Data(H)'!$A$1:$A$233,'PY1 Data(H)'!$A$1:$CZ$233))</f>
        <v>51988684</v>
      </c>
      <c r="AV56" s="173" cm="1">
        <f t="array" ref="AV56">_xlfn.XLOOKUP(AV$1,'PY1 Data(H)'!$A$1:$CZ$1,_xlfn.XLOOKUP($A56,'PY1 Data(H)'!$A$1:$A$233,'PY1 Data(H)'!$A$1:$CZ$233))</f>
        <v>95544123</v>
      </c>
      <c r="AW56" s="173" cm="1">
        <f t="array" ref="AW56">_xlfn.XLOOKUP(AW$1,'PY1 Data(H)'!$A$1:$CZ$1,_xlfn.XLOOKUP($A56,'PY1 Data(H)'!$A$1:$A$233,'PY1 Data(H)'!$A$1:$CZ$233))</f>
        <v>0</v>
      </c>
      <c r="AX56" s="173" cm="1">
        <f t="array" ref="AX56">_xlfn.XLOOKUP(AX$1,'PY1 Data(H)'!$A$1:$CZ$1,_xlfn.XLOOKUP($A56,'PY1 Data(H)'!$A$1:$A$233,'PY1 Data(H)'!$A$1:$CZ$233))</f>
        <v>30420204</v>
      </c>
      <c r="AY56" s="173" cm="1">
        <f t="array" ref="AY56">_xlfn.XLOOKUP(AY$1,'PY1 Data(H)'!$A$1:$CZ$1,_xlfn.XLOOKUP($A56,'PY1 Data(H)'!$A$1:$A$233,'PY1 Data(H)'!$A$1:$CZ$233))</f>
        <v>7517377</v>
      </c>
      <c r="AZ56" s="173" cm="1">
        <f t="array" ref="AZ56">_xlfn.XLOOKUP(AZ$1,'PY1 Data(H)'!$A$1:$CZ$1,_xlfn.XLOOKUP($A56,'PY1 Data(H)'!$A$1:$A$233,'PY1 Data(H)'!$A$1:$CZ$233))</f>
        <v>152759239</v>
      </c>
      <c r="BA56" s="173" cm="1">
        <f t="array" ref="BA56">_xlfn.XLOOKUP(BA$1,'PY1 Data(H)'!$A$1:$CZ$1,_xlfn.XLOOKUP($A56,'PY1 Data(H)'!$A$1:$A$233,'PY1 Data(H)'!$A$1:$CZ$233))</f>
        <v>41944102</v>
      </c>
      <c r="BB56" s="173" cm="1">
        <f t="array" ref="BB56">_xlfn.XLOOKUP(BB$1,'PY1 Data(H)'!$A$1:$CZ$1,_xlfn.XLOOKUP($A56,'PY1 Data(H)'!$A$1:$A$233,'PY1 Data(H)'!$A$1:$CZ$233))</f>
        <v>176185135</v>
      </c>
      <c r="BC56" s="173" cm="1">
        <f t="array" ref="BC56">_xlfn.XLOOKUP(BC$1,'PY1 Data(H)'!$A$1:$CZ$1,_xlfn.XLOOKUP($A56,'PY1 Data(H)'!$A$1:$A$233,'PY1 Data(H)'!$A$1:$CZ$233))</f>
        <v>6988829</v>
      </c>
      <c r="BD56" s="173" cm="1">
        <f t="array" ref="BD56">_xlfn.XLOOKUP(BD$1,'PY1 Data(H)'!$A$1:$CZ$1,_xlfn.XLOOKUP($A56,'PY1 Data(H)'!$A$1:$A$233,'PY1 Data(H)'!$A$1:$CZ$233))</f>
        <v>50164648</v>
      </c>
      <c r="BE56" s="173" cm="1">
        <f t="array" ref="BE56">_xlfn.XLOOKUP(BE$1,'PY1 Data(H)'!$A$1:$CZ$1,_xlfn.XLOOKUP($A56,'PY1 Data(H)'!$A$1:$A$233,'PY1 Data(H)'!$A$1:$CZ$233))</f>
        <v>36302496</v>
      </c>
      <c r="BF56" s="173" cm="1">
        <f t="array" ref="BF56">_xlfn.XLOOKUP(BF$1,'PY1 Data(H)'!$A$1:$CZ$1,_xlfn.XLOOKUP($A56,'PY1 Data(H)'!$A$1:$A$233,'PY1 Data(H)'!$A$1:$CZ$233))</f>
        <v>74006315</v>
      </c>
      <c r="BG56" s="173" cm="1">
        <f t="array" ref="BG56">_xlfn.XLOOKUP(BG$1,'PY1 Data(H)'!$A$1:$CZ$1,_xlfn.XLOOKUP($A56,'PY1 Data(H)'!$A$1:$A$233,'PY1 Data(H)'!$A$1:$CZ$233))</f>
        <v>33855016</v>
      </c>
      <c r="BH56" s="173" cm="1">
        <f t="array" ref="BH56">_xlfn.XLOOKUP(BH$1,'PY1 Data(H)'!$A$1:$CZ$1,_xlfn.XLOOKUP($A56,'PY1 Data(H)'!$A$1:$A$233,'PY1 Data(H)'!$A$1:$CZ$233))</f>
        <v>14390254</v>
      </c>
      <c r="BI56" s="173" cm="1">
        <f t="array" ref="BI56">_xlfn.XLOOKUP(BI$1,'PY1 Data(H)'!$A$1:$CZ$1,_xlfn.XLOOKUP($A56,'PY1 Data(H)'!$A$1:$A$233,'PY1 Data(H)'!$A$1:$CZ$233))</f>
        <v>16542009</v>
      </c>
      <c r="BJ56" s="173" cm="1">
        <f t="array" ref="BJ56">_xlfn.XLOOKUP(BJ$1,'PY1 Data(H)'!$A$1:$CZ$1,_xlfn.XLOOKUP($A56,'PY1 Data(H)'!$A$1:$A$233,'PY1 Data(H)'!$A$1:$CZ$233))</f>
        <v>27526034</v>
      </c>
      <c r="BK56" s="173" cm="1">
        <f t="array" ref="BK56">_xlfn.XLOOKUP(BK$1,'PY1 Data(H)'!$A$1:$CZ$1,_xlfn.XLOOKUP($A56,'PY1 Data(H)'!$A$1:$A$233,'PY1 Data(H)'!$A$1:$CZ$233))</f>
        <v>964698765</v>
      </c>
      <c r="BL56" s="173" cm="1">
        <f t="array" ref="BL56">_xlfn.XLOOKUP(BL$1,'PY1 Data(H)'!$A$1:$CZ$1,_xlfn.XLOOKUP($A56,'PY1 Data(H)'!$A$1:$A$233,'PY1 Data(H)'!$A$1:$CZ$233))</f>
        <v>10642838</v>
      </c>
      <c r="BM56" s="173" cm="1">
        <f t="array" ref="BM56">_xlfn.XLOOKUP(BM$1,'PY1 Data(H)'!$A$1:$CZ$1,_xlfn.XLOOKUP($A56,'PY1 Data(H)'!$A$1:$A$233,'PY1 Data(H)'!$A$1:$CZ$233))</f>
        <v>22212559</v>
      </c>
      <c r="BN56" s="173" cm="1">
        <f t="array" ref="BN56">_xlfn.XLOOKUP(BN$1,'PY1 Data(H)'!$A$1:$CZ$1,_xlfn.XLOOKUP($A56,'PY1 Data(H)'!$A$1:$A$233,'PY1 Data(H)'!$A$1:$CZ$233))</f>
        <v>74056447</v>
      </c>
      <c r="BO56" s="173" cm="1">
        <f t="array" ref="BO56">_xlfn.XLOOKUP(BO$1,'PY1 Data(H)'!$A$1:$CZ$1,_xlfn.XLOOKUP($A56,'PY1 Data(H)'!$A$1:$A$233,'PY1 Data(H)'!$A$1:$CZ$233))</f>
        <v>55621394</v>
      </c>
      <c r="BP56" s="173" cm="1">
        <f t="array" ref="BP56">_xlfn.XLOOKUP(BP$1,'PY1 Data(H)'!$A$1:$CZ$1,_xlfn.XLOOKUP($A56,'PY1 Data(H)'!$A$1:$A$233,'PY1 Data(H)'!$A$1:$CZ$233))</f>
        <v>208873504</v>
      </c>
      <c r="BQ56" s="173" cm="1">
        <f t="array" ref="BQ56">_xlfn.XLOOKUP(BQ$1,'PY1 Data(H)'!$A$1:$CZ$1,_xlfn.XLOOKUP($A56,'PY1 Data(H)'!$A$1:$A$233,'PY1 Data(H)'!$A$1:$CZ$233))</f>
        <v>0</v>
      </c>
      <c r="BR56" s="173" cm="1">
        <f t="array" ref="BR56">_xlfn.XLOOKUP(BR$1,'PY1 Data(H)'!$A$1:$CZ$1,_xlfn.XLOOKUP($A56,'PY1 Data(H)'!$A$1:$A$233,'PY1 Data(H)'!$A$1:$CZ$233))</f>
        <v>110776008</v>
      </c>
      <c r="BS56" s="173" cm="1">
        <f t="array" ref="BS56">_xlfn.XLOOKUP(BS$1,'PY1 Data(H)'!$A$1:$CZ$1,_xlfn.XLOOKUP($A56,'PY1 Data(H)'!$A$1:$A$233,'PY1 Data(H)'!$A$1:$CZ$233))</f>
        <v>181453366</v>
      </c>
      <c r="BT56" s="173" cm="1">
        <f t="array" ref="BT56">_xlfn.XLOOKUP(BT$1,'PY1 Data(H)'!$A$1:$CZ$1,_xlfn.XLOOKUP($A56,'PY1 Data(H)'!$A$1:$A$233,'PY1 Data(H)'!$A$1:$CZ$233))</f>
        <v>12229313</v>
      </c>
      <c r="BU56" s="173" cm="1">
        <f t="array" ref="BU56">_xlfn.XLOOKUP(BU$1,'PY1 Data(H)'!$A$1:$CZ$1,_xlfn.XLOOKUP($A56,'PY1 Data(H)'!$A$1:$A$233,'PY1 Data(H)'!$A$1:$CZ$233))</f>
        <v>26545569</v>
      </c>
      <c r="BV56" s="173" cm="1">
        <f t="array" ref="BV56">_xlfn.XLOOKUP(BV$1,'PY1 Data(H)'!$A$1:$CZ$1,_xlfn.XLOOKUP($A56,'PY1 Data(H)'!$A$1:$A$233,'PY1 Data(H)'!$A$1:$CZ$233))</f>
        <v>56231708</v>
      </c>
      <c r="BW56" s="173" cm="1">
        <f t="array" ref="BW56">_xlfn.XLOOKUP(BW$1,'PY1 Data(H)'!$A$1:$CZ$1,_xlfn.XLOOKUP($A56,'PY1 Data(H)'!$A$1:$A$233,'PY1 Data(H)'!$A$1:$CZ$233))</f>
        <v>9892964</v>
      </c>
      <c r="BX56" s="173" cm="1">
        <f t="array" ref="BX56">_xlfn.XLOOKUP(BX$1,'PY1 Data(H)'!$A$1:$CZ$1,_xlfn.XLOOKUP($A56,'PY1 Data(H)'!$A$1:$A$233,'PY1 Data(H)'!$A$1:$CZ$233))</f>
        <v>38172626</v>
      </c>
      <c r="BY56" s="173" cm="1">
        <f t="array" ref="BY56">_xlfn.XLOOKUP(BY$1,'PY1 Data(H)'!$A$1:$CZ$1,_xlfn.XLOOKUP($A56,'PY1 Data(H)'!$A$1:$A$233,'PY1 Data(H)'!$A$1:$CZ$233))</f>
        <v>106943444</v>
      </c>
      <c r="BZ56" s="173" cm="1">
        <f t="array" ref="BZ56">_xlfn.XLOOKUP(BZ$1,'PY1 Data(H)'!$A$1:$CZ$1,_xlfn.XLOOKUP($A56,'PY1 Data(H)'!$A$1:$A$233,'PY1 Data(H)'!$A$1:$CZ$233))</f>
        <v>18166692</v>
      </c>
      <c r="CA56" s="173" cm="1">
        <f t="array" ref="CA56">_xlfn.XLOOKUP(CA$1,'PY1 Data(H)'!$A$1:$CZ$1,_xlfn.XLOOKUP($A56,'PY1 Data(H)'!$A$1:$A$233,'PY1 Data(H)'!$A$1:$CZ$233))</f>
        <v>77405382</v>
      </c>
      <c r="CB56" s="173" cm="1">
        <f t="array" ref="CB56">_xlfn.XLOOKUP(CB$1,'PY1 Data(H)'!$A$1:$CZ$1,_xlfn.XLOOKUP($A56,'PY1 Data(H)'!$A$1:$A$233,'PY1 Data(H)'!$A$1:$CZ$233))</f>
        <v>30157601</v>
      </c>
      <c r="CC56" s="173" cm="1">
        <f t="array" ref="CC56">_xlfn.XLOOKUP(CC$1,'PY1 Data(H)'!$A$1:$CZ$1,_xlfn.XLOOKUP($A56,'PY1 Data(H)'!$A$1:$A$233,'PY1 Data(H)'!$A$1:$CZ$233))</f>
        <v>61664080</v>
      </c>
      <c r="CD56" s="173" cm="1">
        <f t="array" ref="CD56">_xlfn.XLOOKUP(CD$1,'PY1 Data(H)'!$A$1:$CZ$1,_xlfn.XLOOKUP($A56,'PY1 Data(H)'!$A$1:$A$233,'PY1 Data(H)'!$A$1:$CZ$233))</f>
        <v>56422574</v>
      </c>
      <c r="CE56" s="173" cm="1">
        <f t="array" ref="CE56">_xlfn.XLOOKUP(CE$1,'PY1 Data(H)'!$A$1:$CZ$1,_xlfn.XLOOKUP($A56,'PY1 Data(H)'!$A$1:$A$233,'PY1 Data(H)'!$A$1:$CZ$233))</f>
        <v>93892819</v>
      </c>
      <c r="CF56" s="173" cm="1">
        <f t="array" ref="CF56">_xlfn.XLOOKUP(CF$1,'PY1 Data(H)'!$A$1:$CZ$1,_xlfn.XLOOKUP($A56,'PY1 Data(H)'!$A$1:$A$233,'PY1 Data(H)'!$A$1:$CZ$233))</f>
        <v>48109309</v>
      </c>
      <c r="CG56" s="173" cm="1">
        <f t="array" ref="CG56">_xlfn.XLOOKUP(CG$1,'PY1 Data(H)'!$A$1:$CZ$1,_xlfn.XLOOKUP($A56,'PY1 Data(H)'!$A$1:$A$233,'PY1 Data(H)'!$A$1:$CZ$233))</f>
        <v>42186424</v>
      </c>
      <c r="CH56" s="173" cm="1">
        <f t="array" ref="CH56">_xlfn.XLOOKUP(CH$1,'PY1 Data(H)'!$A$1:$CZ$1,_xlfn.XLOOKUP($A56,'PY1 Data(H)'!$A$1:$A$233,'PY1 Data(H)'!$A$1:$CZ$233))</f>
        <v>24011604</v>
      </c>
      <c r="CI56" s="173" cm="1">
        <f t="array" ref="CI56">_xlfn.XLOOKUP(CI$1,'PY1 Data(H)'!$A$1:$CZ$1,_xlfn.XLOOKUP($A56,'PY1 Data(H)'!$A$1:$A$233,'PY1 Data(H)'!$A$1:$CZ$233))</f>
        <v>37003554</v>
      </c>
      <c r="CJ56" s="173" cm="1">
        <f t="array" ref="CJ56">_xlfn.XLOOKUP(CJ$1,'PY1 Data(H)'!$A$1:$CZ$1,_xlfn.XLOOKUP($A56,'PY1 Data(H)'!$A$1:$A$233,'PY1 Data(H)'!$A$1:$CZ$233))</f>
        <v>14460253</v>
      </c>
      <c r="CK56" s="173" cm="1">
        <f t="array" ref="CK56">_xlfn.XLOOKUP(CK$1,'PY1 Data(H)'!$A$1:$CZ$1,_xlfn.XLOOKUP($A56,'PY1 Data(H)'!$A$1:$A$233,'PY1 Data(H)'!$A$1:$CZ$233))</f>
        <v>39004965</v>
      </c>
      <c r="CL56" s="173" cm="1">
        <f t="array" ref="CL56">_xlfn.XLOOKUP(CL$1,'PY1 Data(H)'!$A$1:$CZ$1,_xlfn.XLOOKUP($A56,'PY1 Data(H)'!$A$1:$A$233,'PY1 Data(H)'!$A$1:$CZ$233))</f>
        <v>7223261</v>
      </c>
      <c r="CM56" s="173" cm="1">
        <f t="array" ref="CM56">_xlfn.XLOOKUP(CM$1,'PY1 Data(H)'!$A$1:$CZ$1,_xlfn.XLOOKUP($A56,'PY1 Data(H)'!$A$1:$A$233,'PY1 Data(H)'!$A$1:$CZ$233))</f>
        <v>42177883</v>
      </c>
      <c r="CN56" s="173" cm="1">
        <f t="array" ref="CN56">_xlfn.XLOOKUP(CN$1,'PY1 Data(H)'!$A$1:$CZ$1,_xlfn.XLOOKUP($A56,'PY1 Data(H)'!$A$1:$A$233,'PY1 Data(H)'!$A$1:$CZ$233))</f>
        <v>4822977</v>
      </c>
      <c r="CO56" s="173" cm="1">
        <f t="array" ref="CO56">_xlfn.XLOOKUP(CO$1,'PY1 Data(H)'!$A$1:$CZ$1,_xlfn.XLOOKUP($A56,'PY1 Data(H)'!$A$1:$A$233,'PY1 Data(H)'!$A$1:$CZ$233))</f>
        <v>218376814</v>
      </c>
      <c r="CP56" s="173" cm="1">
        <f t="array" ref="CP56">_xlfn.XLOOKUP(CP$1,'PY1 Data(H)'!$A$1:$CZ$1,_xlfn.XLOOKUP($A56,'PY1 Data(H)'!$A$1:$A$233,'PY1 Data(H)'!$A$1:$CZ$233))</f>
        <v>26081016</v>
      </c>
      <c r="CQ56" s="173" cm="1">
        <f t="array" ref="CQ56">_xlfn.XLOOKUP(CQ$1,'PY1 Data(H)'!$A$1:$CZ$1,_xlfn.XLOOKUP($A56,'PY1 Data(H)'!$A$1:$A$233,'PY1 Data(H)'!$A$1:$CZ$233))</f>
        <v>1159132141</v>
      </c>
      <c r="CR56" s="173" cm="1">
        <f t="array" ref="CR56">_xlfn.XLOOKUP(CR$1,'PY1 Data(H)'!$A$1:$CZ$1,_xlfn.XLOOKUP($A56,'PY1 Data(H)'!$A$1:$A$233,'PY1 Data(H)'!$A$1:$CZ$233))</f>
        <v>20819003</v>
      </c>
      <c r="CS56" s="173" cm="1">
        <f t="array" ref="CS56">_xlfn.XLOOKUP(CS$1,'PY1 Data(H)'!$A$1:$CZ$1,_xlfn.XLOOKUP($A56,'PY1 Data(H)'!$A$1:$A$233,'PY1 Data(H)'!$A$1:$CZ$233))</f>
        <v>8392953</v>
      </c>
      <c r="CT56" s="173" cm="1">
        <f t="array" ref="CT56">_xlfn.XLOOKUP(CT$1,'PY1 Data(H)'!$A$1:$CZ$1,_xlfn.XLOOKUP($A56,'PY1 Data(H)'!$A$1:$A$233,'PY1 Data(H)'!$A$1:$CZ$233))</f>
        <v>39147623</v>
      </c>
      <c r="CU56" s="173" cm="1">
        <f t="array" ref="CU56">_xlfn.XLOOKUP(CU$1,'PY1 Data(H)'!$A$1:$CZ$1,_xlfn.XLOOKUP($A56,'PY1 Data(H)'!$A$1:$A$233,'PY1 Data(H)'!$A$1:$CZ$233))</f>
        <v>65944730</v>
      </c>
      <c r="CV56" s="173" cm="1">
        <f t="array" ref="CV56">_xlfn.XLOOKUP(CV$1,'PY1 Data(H)'!$A$1:$CZ$1,_xlfn.XLOOKUP($A56,'PY1 Data(H)'!$A$1:$A$233,'PY1 Data(H)'!$A$1:$CZ$233))</f>
        <v>40883594</v>
      </c>
      <c r="CW56" s="173" cm="1">
        <f t="array" ref="CW56">_xlfn.XLOOKUP(CW$1,'PY1 Data(H)'!$A$1:$CZ$1,_xlfn.XLOOKUP($A56,'PY1 Data(H)'!$A$1:$A$233,'PY1 Data(H)'!$A$1:$CZ$233))</f>
        <v>57673864</v>
      </c>
      <c r="CX56" s="173" cm="1">
        <f t="array" ref="CX56">_xlfn.XLOOKUP(CX$1,'PY1 Data(H)'!$A$1:$CZ$1,_xlfn.XLOOKUP($A56,'PY1 Data(H)'!$A$1:$A$233,'PY1 Data(H)'!$A$1:$CZ$233))</f>
        <v>20981714</v>
      </c>
      <c r="CY56" s="173" cm="1">
        <f t="array" ref="CY56">_xlfn.XLOOKUP(CY$1,'PY1 Data(H)'!$A$1:$CZ$1,_xlfn.XLOOKUP($A56,'PY1 Data(H)'!$A$1:$A$233,'PY1 Data(H)'!$A$1:$CZ$233))</f>
        <v>14272301</v>
      </c>
    </row>
    <row r="57" spans="1:103" x14ac:dyDescent="0.3">
      <c r="A57">
        <v>985</v>
      </c>
      <c r="D57" s="173" cm="1">
        <f t="array" ref="D57">_xlfn.XLOOKUP(D$1,'PY1 Data(H)'!$A$1:$CZ$1,_xlfn.XLOOKUP($A57,'PY1 Data(H)'!$A$1:$A$233,'PY1 Data(H)'!$A$1:$CZ$233))</f>
        <v>102169483</v>
      </c>
      <c r="E57" s="173" cm="1">
        <f t="array" ref="E57">_xlfn.XLOOKUP(E$1,'PY1 Data(H)'!$A$1:$CZ$1,_xlfn.XLOOKUP($A57,'PY1 Data(H)'!$A$1:$A$233,'PY1 Data(H)'!$A$1:$CZ$233))</f>
        <v>21208064</v>
      </c>
      <c r="F57" s="173" cm="1">
        <f t="array" ref="F57">_xlfn.XLOOKUP(F$1,'PY1 Data(H)'!$A$1:$CZ$1,_xlfn.XLOOKUP($A57,'PY1 Data(H)'!$A$1:$A$233,'PY1 Data(H)'!$A$1:$CZ$233))</f>
        <v>11078032</v>
      </c>
      <c r="G57" s="173" cm="1">
        <f t="array" ref="G57">_xlfn.XLOOKUP(G$1,'PY1 Data(H)'!$A$1:$CZ$1,_xlfn.XLOOKUP($A57,'PY1 Data(H)'!$A$1:$A$233,'PY1 Data(H)'!$A$1:$CZ$233))</f>
        <v>0</v>
      </c>
      <c r="H57" s="173" cm="1">
        <f t="array" ref="H57">_xlfn.XLOOKUP(H$1,'PY1 Data(H)'!$A$1:$CZ$1,_xlfn.XLOOKUP($A57,'PY1 Data(H)'!$A$1:$A$233,'PY1 Data(H)'!$A$1:$CZ$233))</f>
        <v>21046956</v>
      </c>
      <c r="I57" s="173" cm="1">
        <f t="array" ref="I57">_xlfn.XLOOKUP(I$1,'PY1 Data(H)'!$A$1:$CZ$1,_xlfn.XLOOKUP($A57,'PY1 Data(H)'!$A$1:$A$233,'PY1 Data(H)'!$A$1:$CZ$233))</f>
        <v>20000000</v>
      </c>
      <c r="J57" s="173" cm="1">
        <f t="array" ref="J57">_xlfn.XLOOKUP(J$1,'PY1 Data(H)'!$A$1:$CZ$1,_xlfn.XLOOKUP($A57,'PY1 Data(H)'!$A$1:$A$233,'PY1 Data(H)'!$A$1:$CZ$233))</f>
        <v>37661057</v>
      </c>
      <c r="K57" s="173" cm="1">
        <f t="array" ref="K57">_xlfn.XLOOKUP(K$1,'PY1 Data(H)'!$A$1:$CZ$1,_xlfn.XLOOKUP($A57,'PY1 Data(H)'!$A$1:$A$233,'PY1 Data(H)'!$A$1:$CZ$233))</f>
        <v>12392707</v>
      </c>
      <c r="L57" s="173" cm="1">
        <f t="array" ref="L57">_xlfn.XLOOKUP(L$1,'PY1 Data(H)'!$A$1:$CZ$1,_xlfn.XLOOKUP($A57,'PY1 Data(H)'!$A$1:$A$233,'PY1 Data(H)'!$A$1:$CZ$233))</f>
        <v>25162060</v>
      </c>
      <c r="M57" s="173" cm="1">
        <f t="array" ref="M57">_xlfn.XLOOKUP(M$1,'PY1 Data(H)'!$A$1:$CZ$1,_xlfn.XLOOKUP($A57,'PY1 Data(H)'!$A$1:$A$233,'PY1 Data(H)'!$A$1:$CZ$233))</f>
        <v>150878878</v>
      </c>
      <c r="N57" s="173" cm="1">
        <f t="array" ref="N57">_xlfn.XLOOKUP(N$1,'PY1 Data(H)'!$A$1:$CZ$1,_xlfn.XLOOKUP($A57,'PY1 Data(H)'!$A$1:$A$233,'PY1 Data(H)'!$A$1:$CZ$233))</f>
        <v>233596662</v>
      </c>
      <c r="O57" s="173" cm="1">
        <f t="array" ref="O57">_xlfn.XLOOKUP(O$1,'PY1 Data(H)'!$A$1:$CZ$1,_xlfn.XLOOKUP($A57,'PY1 Data(H)'!$A$1:$A$233,'PY1 Data(H)'!$A$1:$CZ$233))</f>
        <v>50630000</v>
      </c>
      <c r="P57" s="173" cm="1">
        <f t="array" ref="P57">_xlfn.XLOOKUP(P$1,'PY1 Data(H)'!$A$1:$CZ$1,_xlfn.XLOOKUP($A57,'PY1 Data(H)'!$A$1:$A$233,'PY1 Data(H)'!$A$1:$CZ$233))</f>
        <v>213023933</v>
      </c>
      <c r="Q57" s="173" cm="1">
        <f t="array" ref="Q57">_xlfn.XLOOKUP(Q$1,'PY1 Data(H)'!$A$1:$CZ$1,_xlfn.XLOOKUP($A57,'PY1 Data(H)'!$A$1:$A$233,'PY1 Data(H)'!$A$1:$CZ$233))</f>
        <v>50722350</v>
      </c>
      <c r="R57" s="173" cm="1">
        <f t="array" ref="R57">_xlfn.XLOOKUP(R$1,'PY1 Data(H)'!$A$1:$CZ$1,_xlfn.XLOOKUP($A57,'PY1 Data(H)'!$A$1:$A$233,'PY1 Data(H)'!$A$1:$CZ$233))</f>
        <v>10160259</v>
      </c>
      <c r="S57" s="173" cm="1">
        <f t="array" ref="S57">_xlfn.XLOOKUP(S$1,'PY1 Data(H)'!$A$1:$CZ$1,_xlfn.XLOOKUP($A57,'PY1 Data(H)'!$A$1:$A$233,'PY1 Data(H)'!$A$1:$CZ$233))</f>
        <v>55260000</v>
      </c>
      <c r="T57" s="173" cm="1">
        <f t="array" ref="T57">_xlfn.XLOOKUP(T$1,'PY1 Data(H)'!$A$1:$CZ$1,_xlfn.XLOOKUP($A57,'PY1 Data(H)'!$A$1:$A$233,'PY1 Data(H)'!$A$1:$CZ$233))</f>
        <v>0</v>
      </c>
      <c r="U57" s="173" cm="1">
        <f t="array" ref="U57">_xlfn.XLOOKUP(U$1,'PY1 Data(H)'!$A$1:$CZ$1,_xlfn.XLOOKUP($A57,'PY1 Data(H)'!$A$1:$A$233,'PY1 Data(H)'!$A$1:$CZ$233))</f>
        <v>108699000</v>
      </c>
      <c r="V57" s="173" cm="1">
        <f t="array" ref="V57">_xlfn.XLOOKUP(V$1,'PY1 Data(H)'!$A$1:$CZ$1,_xlfn.XLOOKUP($A57,'PY1 Data(H)'!$A$1:$A$233,'PY1 Data(H)'!$A$1:$CZ$233))</f>
        <v>91227318</v>
      </c>
      <c r="W57" s="173" cm="1">
        <f t="array" ref="W57">_xlfn.XLOOKUP(W$1,'PY1 Data(H)'!$A$1:$CZ$1,_xlfn.XLOOKUP($A57,'PY1 Data(H)'!$A$1:$A$233,'PY1 Data(H)'!$A$1:$CZ$233))</f>
        <v>0</v>
      </c>
      <c r="X57" s="173" cm="1">
        <f t="array" ref="X57">_xlfn.XLOOKUP(X$1,'PY1 Data(H)'!$A$1:$CZ$1,_xlfn.XLOOKUP($A57,'PY1 Data(H)'!$A$1:$A$233,'PY1 Data(H)'!$A$1:$CZ$233))</f>
        <v>11400137</v>
      </c>
      <c r="Y57" s="173" cm="1">
        <f t="array" ref="Y57">_xlfn.XLOOKUP(Y$1,'PY1 Data(H)'!$A$1:$CZ$1,_xlfn.XLOOKUP($A57,'PY1 Data(H)'!$A$1:$A$233,'PY1 Data(H)'!$A$1:$CZ$233))</f>
        <v>9033719</v>
      </c>
      <c r="Z57" s="173" cm="1">
        <f t="array" ref="Z57">_xlfn.XLOOKUP(Z$1,'PY1 Data(H)'!$A$1:$CZ$1,_xlfn.XLOOKUP($A57,'PY1 Data(H)'!$A$1:$A$233,'PY1 Data(H)'!$A$1:$CZ$233))</f>
        <v>71355662</v>
      </c>
      <c r="AA57" s="173" cm="1">
        <f t="array" ref="AA57">_xlfn.XLOOKUP(AA$1,'PY1 Data(H)'!$A$1:$CZ$1,_xlfn.XLOOKUP($A57,'PY1 Data(H)'!$A$1:$A$233,'PY1 Data(H)'!$A$1:$CZ$233))</f>
        <v>0</v>
      </c>
      <c r="AB57" s="173" cm="1">
        <f t="array" ref="AB57">_xlfn.XLOOKUP(AB$1,'PY1 Data(H)'!$A$1:$CZ$1,_xlfn.XLOOKUP($A57,'PY1 Data(H)'!$A$1:$A$233,'PY1 Data(H)'!$A$1:$CZ$233))</f>
        <v>56119356</v>
      </c>
      <c r="AC57" s="173" cm="1">
        <f t="array" ref="AC57">_xlfn.XLOOKUP(AC$1,'PY1 Data(H)'!$A$1:$CZ$1,_xlfn.XLOOKUP($A57,'PY1 Data(H)'!$A$1:$A$233,'PY1 Data(H)'!$A$1:$CZ$233))</f>
        <v>193371264</v>
      </c>
      <c r="AD57" s="173" cm="1">
        <f t="array" ref="AD57">_xlfn.XLOOKUP(AD$1,'PY1 Data(H)'!$A$1:$CZ$1,_xlfn.XLOOKUP($A57,'PY1 Data(H)'!$A$1:$A$233,'PY1 Data(H)'!$A$1:$CZ$233))</f>
        <v>36255533</v>
      </c>
      <c r="AE57" s="173" cm="1">
        <f t="array" ref="AE57">_xlfn.XLOOKUP(AE$1,'PY1 Data(H)'!$A$1:$CZ$1,_xlfn.XLOOKUP($A57,'PY1 Data(H)'!$A$1:$A$233,'PY1 Data(H)'!$A$1:$CZ$233))</f>
        <v>68057241</v>
      </c>
      <c r="AF57" s="173" cm="1">
        <f t="array" ref="AF57">_xlfn.XLOOKUP(AF$1,'PY1 Data(H)'!$A$1:$CZ$1,_xlfn.XLOOKUP($A57,'PY1 Data(H)'!$A$1:$A$233,'PY1 Data(H)'!$A$1:$CZ$233))</f>
        <v>94015600</v>
      </c>
      <c r="AG57" s="173" cm="1">
        <f t="array" ref="AG57">_xlfn.XLOOKUP(AG$1,'PY1 Data(H)'!$A$1:$CZ$1,_xlfn.XLOOKUP($A57,'PY1 Data(H)'!$A$1:$A$233,'PY1 Data(H)'!$A$1:$CZ$233))</f>
        <v>56018984</v>
      </c>
      <c r="AH57" s="173" cm="1">
        <f t="array" ref="AH57">_xlfn.XLOOKUP(AH$1,'PY1 Data(H)'!$A$1:$CZ$1,_xlfn.XLOOKUP($A57,'PY1 Data(H)'!$A$1:$A$233,'PY1 Data(H)'!$A$1:$CZ$233))</f>
        <v>33643831</v>
      </c>
      <c r="AI57" s="173" cm="1">
        <f t="array" ref="AI57">_xlfn.XLOOKUP(AI$1,'PY1 Data(H)'!$A$1:$CZ$1,_xlfn.XLOOKUP($A57,'PY1 Data(H)'!$A$1:$A$233,'PY1 Data(H)'!$A$1:$CZ$233))</f>
        <v>331217899</v>
      </c>
      <c r="AJ57" s="173" cm="1">
        <f t="array" ref="AJ57">_xlfn.XLOOKUP(AJ$1,'PY1 Data(H)'!$A$1:$CZ$1,_xlfn.XLOOKUP($A57,'PY1 Data(H)'!$A$1:$A$233,'PY1 Data(H)'!$A$1:$CZ$233))</f>
        <v>31945000</v>
      </c>
      <c r="AK57" s="173" cm="1">
        <f t="array" ref="AK57">_xlfn.XLOOKUP(AK$1,'PY1 Data(H)'!$A$1:$CZ$1,_xlfn.XLOOKUP($A57,'PY1 Data(H)'!$A$1:$A$233,'PY1 Data(H)'!$A$1:$CZ$233))</f>
        <v>288955215</v>
      </c>
      <c r="AL57" s="173" cm="1">
        <f t="array" ref="AL57">_xlfn.XLOOKUP(AL$1,'PY1 Data(H)'!$A$1:$CZ$1,_xlfn.XLOOKUP($A57,'PY1 Data(H)'!$A$1:$A$233,'PY1 Data(H)'!$A$1:$CZ$233))</f>
        <v>51549061</v>
      </c>
      <c r="AM57" s="173" cm="1">
        <f t="array" ref="AM57">_xlfn.XLOOKUP(AM$1,'PY1 Data(H)'!$A$1:$CZ$1,_xlfn.XLOOKUP($A57,'PY1 Data(H)'!$A$1:$A$233,'PY1 Data(H)'!$A$1:$CZ$233))</f>
        <v>169149588</v>
      </c>
      <c r="AN57" s="173" cm="1">
        <f t="array" ref="AN57">_xlfn.XLOOKUP(AN$1,'PY1 Data(H)'!$A$1:$CZ$1,_xlfn.XLOOKUP($A57,'PY1 Data(H)'!$A$1:$A$233,'PY1 Data(H)'!$A$1:$CZ$233))</f>
        <v>7536090</v>
      </c>
      <c r="AO57" s="173" cm="1">
        <f t="array" ref="AO57">_xlfn.XLOOKUP(AO$1,'PY1 Data(H)'!$A$1:$CZ$1,_xlfn.XLOOKUP($A57,'PY1 Data(H)'!$A$1:$A$233,'PY1 Data(H)'!$A$1:$CZ$233))</f>
        <v>7853641</v>
      </c>
      <c r="AP57" s="173" cm="1">
        <f t="array" ref="AP57">_xlfn.XLOOKUP(AP$1,'PY1 Data(H)'!$A$1:$CZ$1,_xlfn.XLOOKUP($A57,'PY1 Data(H)'!$A$1:$A$233,'PY1 Data(H)'!$A$1:$CZ$233))</f>
        <v>43592772</v>
      </c>
      <c r="AQ57" s="173" cm="1">
        <f t="array" ref="AQ57">_xlfn.XLOOKUP(AQ$1,'PY1 Data(H)'!$A$1:$CZ$1,_xlfn.XLOOKUP($A57,'PY1 Data(H)'!$A$1:$A$233,'PY1 Data(H)'!$A$1:$CZ$233))</f>
        <v>9666000</v>
      </c>
      <c r="AR57" s="173" cm="1">
        <f t="array" ref="AR57">_xlfn.XLOOKUP(AR$1,'PY1 Data(H)'!$A$1:$CZ$1,_xlfn.XLOOKUP($A57,'PY1 Data(H)'!$A$1:$A$233,'PY1 Data(H)'!$A$1:$CZ$233))</f>
        <v>4000000</v>
      </c>
      <c r="AS57" s="173" cm="1">
        <f t="array" ref="AS57">_xlfn.XLOOKUP(AS$1,'PY1 Data(H)'!$A$1:$CZ$1,_xlfn.XLOOKUP($A57,'PY1 Data(H)'!$A$1:$A$233,'PY1 Data(H)'!$A$1:$CZ$233))</f>
        <v>29499000</v>
      </c>
      <c r="AT57" s="173" cm="1">
        <f t="array" ref="AT57">_xlfn.XLOOKUP(AT$1,'PY1 Data(H)'!$A$1:$CZ$1,_xlfn.XLOOKUP($A57,'PY1 Data(H)'!$A$1:$A$233,'PY1 Data(H)'!$A$1:$CZ$233))</f>
        <v>72701330</v>
      </c>
      <c r="AU57" s="173" cm="1">
        <f t="array" ref="AU57">_xlfn.XLOOKUP(AU$1,'PY1 Data(H)'!$A$1:$CZ$1,_xlfn.XLOOKUP($A57,'PY1 Data(H)'!$A$1:$A$233,'PY1 Data(H)'!$A$1:$CZ$233))</f>
        <v>48505123</v>
      </c>
      <c r="AV57" s="173" cm="1">
        <f t="array" ref="AV57">_xlfn.XLOOKUP(AV$1,'PY1 Data(H)'!$A$1:$CZ$1,_xlfn.XLOOKUP($A57,'PY1 Data(H)'!$A$1:$A$233,'PY1 Data(H)'!$A$1:$CZ$233))</f>
        <v>92107728</v>
      </c>
      <c r="AW57" s="173" cm="1">
        <f t="array" ref="AW57">_xlfn.XLOOKUP(AW$1,'PY1 Data(H)'!$A$1:$CZ$1,_xlfn.XLOOKUP($A57,'PY1 Data(H)'!$A$1:$A$233,'PY1 Data(H)'!$A$1:$CZ$233))</f>
        <v>0</v>
      </c>
      <c r="AX57" s="173" cm="1">
        <f t="array" ref="AX57">_xlfn.XLOOKUP(AX$1,'PY1 Data(H)'!$A$1:$CZ$1,_xlfn.XLOOKUP($A57,'PY1 Data(H)'!$A$1:$A$233,'PY1 Data(H)'!$A$1:$CZ$233))</f>
        <v>29448486</v>
      </c>
      <c r="AY57" s="173" cm="1">
        <f t="array" ref="AY57">_xlfn.XLOOKUP(AY$1,'PY1 Data(H)'!$A$1:$CZ$1,_xlfn.XLOOKUP($A57,'PY1 Data(H)'!$A$1:$A$233,'PY1 Data(H)'!$A$1:$CZ$233))</f>
        <v>7805493</v>
      </c>
      <c r="AZ57" s="173" cm="1">
        <f t="array" ref="AZ57">_xlfn.XLOOKUP(AZ$1,'PY1 Data(H)'!$A$1:$CZ$1,_xlfn.XLOOKUP($A57,'PY1 Data(H)'!$A$1:$A$233,'PY1 Data(H)'!$A$1:$CZ$233))</f>
        <v>148844270</v>
      </c>
      <c r="BA57" s="173" cm="1">
        <f t="array" ref="BA57">_xlfn.XLOOKUP(BA$1,'PY1 Data(H)'!$A$1:$CZ$1,_xlfn.XLOOKUP($A57,'PY1 Data(H)'!$A$1:$A$233,'PY1 Data(H)'!$A$1:$CZ$233))</f>
        <v>42063852</v>
      </c>
      <c r="BB57" s="173" cm="1">
        <f t="array" ref="BB57">_xlfn.XLOOKUP(BB$1,'PY1 Data(H)'!$A$1:$CZ$1,_xlfn.XLOOKUP($A57,'PY1 Data(H)'!$A$1:$A$233,'PY1 Data(H)'!$A$1:$CZ$233))</f>
        <v>167080000</v>
      </c>
      <c r="BC57" s="173" cm="1">
        <f t="array" ref="BC57">_xlfn.XLOOKUP(BC$1,'PY1 Data(H)'!$A$1:$CZ$1,_xlfn.XLOOKUP($A57,'PY1 Data(H)'!$A$1:$A$233,'PY1 Data(H)'!$A$1:$CZ$233))</f>
        <v>6823321</v>
      </c>
      <c r="BD57" s="173" cm="1">
        <f t="array" ref="BD57">_xlfn.XLOOKUP(BD$1,'PY1 Data(H)'!$A$1:$CZ$1,_xlfn.XLOOKUP($A57,'PY1 Data(H)'!$A$1:$A$233,'PY1 Data(H)'!$A$1:$CZ$233))</f>
        <v>48016740</v>
      </c>
      <c r="BE57" s="173" cm="1">
        <f t="array" ref="BE57">_xlfn.XLOOKUP(BE$1,'PY1 Data(H)'!$A$1:$CZ$1,_xlfn.XLOOKUP($A57,'PY1 Data(H)'!$A$1:$A$233,'PY1 Data(H)'!$A$1:$CZ$233))</f>
        <v>34213766</v>
      </c>
      <c r="BF57" s="173" cm="1">
        <f t="array" ref="BF57">_xlfn.XLOOKUP(BF$1,'PY1 Data(H)'!$A$1:$CZ$1,_xlfn.XLOOKUP($A57,'PY1 Data(H)'!$A$1:$A$233,'PY1 Data(H)'!$A$1:$CZ$233))</f>
        <v>72222213</v>
      </c>
      <c r="BG57" s="173" cm="1">
        <f t="array" ref="BG57">_xlfn.XLOOKUP(BG$1,'PY1 Data(H)'!$A$1:$CZ$1,_xlfn.XLOOKUP($A57,'PY1 Data(H)'!$A$1:$A$233,'PY1 Data(H)'!$A$1:$CZ$233))</f>
        <v>33785669</v>
      </c>
      <c r="BH57" s="173" cm="1">
        <f t="array" ref="BH57">_xlfn.XLOOKUP(BH$1,'PY1 Data(H)'!$A$1:$CZ$1,_xlfn.XLOOKUP($A57,'PY1 Data(H)'!$A$1:$A$233,'PY1 Data(H)'!$A$1:$CZ$233))</f>
        <v>14156694</v>
      </c>
      <c r="BI57" s="173" cm="1">
        <f t="array" ref="BI57">_xlfn.XLOOKUP(BI$1,'PY1 Data(H)'!$A$1:$CZ$1,_xlfn.XLOOKUP($A57,'PY1 Data(H)'!$A$1:$A$233,'PY1 Data(H)'!$A$1:$CZ$233))</f>
        <v>16281238</v>
      </c>
      <c r="BJ57" s="173" cm="1">
        <f t="array" ref="BJ57">_xlfn.XLOOKUP(BJ$1,'PY1 Data(H)'!$A$1:$CZ$1,_xlfn.XLOOKUP($A57,'PY1 Data(H)'!$A$1:$A$233,'PY1 Data(H)'!$A$1:$CZ$233))</f>
        <v>27447133</v>
      </c>
      <c r="BK57" s="173" cm="1">
        <f t="array" ref="BK57">_xlfn.XLOOKUP(BK$1,'PY1 Data(H)'!$A$1:$CZ$1,_xlfn.XLOOKUP($A57,'PY1 Data(H)'!$A$1:$A$233,'PY1 Data(H)'!$A$1:$CZ$233))</f>
        <v>952349133</v>
      </c>
      <c r="BL57" s="173" cm="1">
        <f t="array" ref="BL57">_xlfn.XLOOKUP(BL$1,'PY1 Data(H)'!$A$1:$CZ$1,_xlfn.XLOOKUP($A57,'PY1 Data(H)'!$A$1:$A$233,'PY1 Data(H)'!$A$1:$CZ$233))</f>
        <v>10697489</v>
      </c>
      <c r="BM57" s="173" cm="1">
        <f t="array" ref="BM57">_xlfn.XLOOKUP(BM$1,'PY1 Data(H)'!$A$1:$CZ$1,_xlfn.XLOOKUP($A57,'PY1 Data(H)'!$A$1:$A$233,'PY1 Data(H)'!$A$1:$CZ$233))</f>
        <v>21466000</v>
      </c>
      <c r="BN57" s="173" cm="1">
        <f t="array" ref="BN57">_xlfn.XLOOKUP(BN$1,'PY1 Data(H)'!$A$1:$CZ$1,_xlfn.XLOOKUP($A57,'PY1 Data(H)'!$A$1:$A$233,'PY1 Data(H)'!$A$1:$CZ$233))</f>
        <v>72317287</v>
      </c>
      <c r="BO57" s="173" cm="1">
        <f t="array" ref="BO57">_xlfn.XLOOKUP(BO$1,'PY1 Data(H)'!$A$1:$CZ$1,_xlfn.XLOOKUP($A57,'PY1 Data(H)'!$A$1:$A$233,'PY1 Data(H)'!$A$1:$CZ$233))</f>
        <v>52580481</v>
      </c>
      <c r="BP57" s="173" cm="1">
        <f t="array" ref="BP57">_xlfn.XLOOKUP(BP$1,'PY1 Data(H)'!$A$1:$CZ$1,_xlfn.XLOOKUP($A57,'PY1 Data(H)'!$A$1:$A$233,'PY1 Data(H)'!$A$1:$CZ$233))</f>
        <v>206014300</v>
      </c>
      <c r="BQ57" s="173" cm="1">
        <f t="array" ref="BQ57">_xlfn.XLOOKUP(BQ$1,'PY1 Data(H)'!$A$1:$CZ$1,_xlfn.XLOOKUP($A57,'PY1 Data(H)'!$A$1:$A$233,'PY1 Data(H)'!$A$1:$CZ$233))</f>
        <v>0</v>
      </c>
      <c r="BR57" s="173" cm="1">
        <f t="array" ref="BR57">_xlfn.XLOOKUP(BR$1,'PY1 Data(H)'!$A$1:$CZ$1,_xlfn.XLOOKUP($A57,'PY1 Data(H)'!$A$1:$A$233,'PY1 Data(H)'!$A$1:$CZ$233))</f>
        <v>109033385</v>
      </c>
      <c r="BS57" s="173" cm="1">
        <f t="array" ref="BS57">_xlfn.XLOOKUP(BS$1,'PY1 Data(H)'!$A$1:$CZ$1,_xlfn.XLOOKUP($A57,'PY1 Data(H)'!$A$1:$A$233,'PY1 Data(H)'!$A$1:$CZ$233))</f>
        <v>177929931</v>
      </c>
      <c r="BT57" s="173" cm="1">
        <f t="array" ref="BT57">_xlfn.XLOOKUP(BT$1,'PY1 Data(H)'!$A$1:$CZ$1,_xlfn.XLOOKUP($A57,'PY1 Data(H)'!$A$1:$A$233,'PY1 Data(H)'!$A$1:$CZ$233))</f>
        <v>12210698</v>
      </c>
      <c r="BU57" s="173" cm="1">
        <f t="array" ref="BU57">_xlfn.XLOOKUP(BU$1,'PY1 Data(H)'!$A$1:$CZ$1,_xlfn.XLOOKUP($A57,'PY1 Data(H)'!$A$1:$A$233,'PY1 Data(H)'!$A$1:$CZ$233))</f>
        <v>26153941</v>
      </c>
      <c r="BV57" s="173" cm="1">
        <f t="array" ref="BV57">_xlfn.XLOOKUP(BV$1,'PY1 Data(H)'!$A$1:$CZ$1,_xlfn.XLOOKUP($A57,'PY1 Data(H)'!$A$1:$A$233,'PY1 Data(H)'!$A$1:$CZ$233))</f>
        <v>55529913</v>
      </c>
      <c r="BW57" s="173" cm="1">
        <f t="array" ref="BW57">_xlfn.XLOOKUP(BW$1,'PY1 Data(H)'!$A$1:$CZ$1,_xlfn.XLOOKUP($A57,'PY1 Data(H)'!$A$1:$A$233,'PY1 Data(H)'!$A$1:$CZ$233))</f>
        <v>9533058</v>
      </c>
      <c r="BX57" s="173" cm="1">
        <f t="array" ref="BX57">_xlfn.XLOOKUP(BX$1,'PY1 Data(H)'!$A$1:$CZ$1,_xlfn.XLOOKUP($A57,'PY1 Data(H)'!$A$1:$A$233,'PY1 Data(H)'!$A$1:$CZ$233))</f>
        <v>36542460</v>
      </c>
      <c r="BY57" s="173" cm="1">
        <f t="array" ref="BY57">_xlfn.XLOOKUP(BY$1,'PY1 Data(H)'!$A$1:$CZ$1,_xlfn.XLOOKUP($A57,'PY1 Data(H)'!$A$1:$A$233,'PY1 Data(H)'!$A$1:$CZ$233))</f>
        <v>103292578</v>
      </c>
      <c r="BZ57" s="173" cm="1">
        <f t="array" ref="BZ57">_xlfn.XLOOKUP(BZ$1,'PY1 Data(H)'!$A$1:$CZ$1,_xlfn.XLOOKUP($A57,'PY1 Data(H)'!$A$1:$A$233,'PY1 Data(H)'!$A$1:$CZ$233))</f>
        <v>17964736</v>
      </c>
      <c r="CA57" s="173" cm="1">
        <f t="array" ref="CA57">_xlfn.XLOOKUP(CA$1,'PY1 Data(H)'!$A$1:$CZ$1,_xlfn.XLOOKUP($A57,'PY1 Data(H)'!$A$1:$A$233,'PY1 Data(H)'!$A$1:$CZ$233))</f>
        <v>75705914</v>
      </c>
      <c r="CB57" s="173" cm="1">
        <f t="array" ref="CB57">_xlfn.XLOOKUP(CB$1,'PY1 Data(H)'!$A$1:$CZ$1,_xlfn.XLOOKUP($A57,'PY1 Data(H)'!$A$1:$A$233,'PY1 Data(H)'!$A$1:$CZ$233))</f>
        <v>29623877</v>
      </c>
      <c r="CC57" s="173" cm="1">
        <f t="array" ref="CC57">_xlfn.XLOOKUP(CC$1,'PY1 Data(H)'!$A$1:$CZ$1,_xlfn.XLOOKUP($A57,'PY1 Data(H)'!$A$1:$A$233,'PY1 Data(H)'!$A$1:$CZ$233))</f>
        <v>55972365</v>
      </c>
      <c r="CD57" s="173" cm="1">
        <f t="array" ref="CD57">_xlfn.XLOOKUP(CD$1,'PY1 Data(H)'!$A$1:$CZ$1,_xlfn.XLOOKUP($A57,'PY1 Data(H)'!$A$1:$A$233,'PY1 Data(H)'!$A$1:$CZ$233))</f>
        <v>55031256</v>
      </c>
      <c r="CE57" s="173" cm="1">
        <f t="array" ref="CE57">_xlfn.XLOOKUP(CE$1,'PY1 Data(H)'!$A$1:$CZ$1,_xlfn.XLOOKUP($A57,'PY1 Data(H)'!$A$1:$A$233,'PY1 Data(H)'!$A$1:$CZ$233))</f>
        <v>89130000</v>
      </c>
      <c r="CF57" s="173" cm="1">
        <f t="array" ref="CF57">_xlfn.XLOOKUP(CF$1,'PY1 Data(H)'!$A$1:$CZ$1,_xlfn.XLOOKUP($A57,'PY1 Data(H)'!$A$1:$A$233,'PY1 Data(H)'!$A$1:$CZ$233))</f>
        <v>47067888</v>
      </c>
      <c r="CG57" s="173" cm="1">
        <f t="array" ref="CG57">_xlfn.XLOOKUP(CG$1,'PY1 Data(H)'!$A$1:$CZ$1,_xlfn.XLOOKUP($A57,'PY1 Data(H)'!$A$1:$A$233,'PY1 Data(H)'!$A$1:$CZ$233))</f>
        <v>41945813</v>
      </c>
      <c r="CH57" s="173" cm="1">
        <f t="array" ref="CH57">_xlfn.XLOOKUP(CH$1,'PY1 Data(H)'!$A$1:$CZ$1,_xlfn.XLOOKUP($A57,'PY1 Data(H)'!$A$1:$A$233,'PY1 Data(H)'!$A$1:$CZ$233))</f>
        <v>24311000</v>
      </c>
      <c r="CI57" s="173" cm="1">
        <f t="array" ref="CI57">_xlfn.XLOOKUP(CI$1,'PY1 Data(H)'!$A$1:$CZ$1,_xlfn.XLOOKUP($A57,'PY1 Data(H)'!$A$1:$A$233,'PY1 Data(H)'!$A$1:$CZ$233))</f>
        <v>36558239</v>
      </c>
      <c r="CJ57" s="173" cm="1">
        <f t="array" ref="CJ57">_xlfn.XLOOKUP(CJ$1,'PY1 Data(H)'!$A$1:$CZ$1,_xlfn.XLOOKUP($A57,'PY1 Data(H)'!$A$1:$A$233,'PY1 Data(H)'!$A$1:$CZ$233))</f>
        <v>14325864</v>
      </c>
      <c r="CK57" s="173" cm="1">
        <f t="array" ref="CK57">_xlfn.XLOOKUP(CK$1,'PY1 Data(H)'!$A$1:$CZ$1,_xlfn.XLOOKUP($A57,'PY1 Data(H)'!$A$1:$A$233,'PY1 Data(H)'!$A$1:$CZ$233))</f>
        <v>37392733</v>
      </c>
      <c r="CL57" s="173" cm="1">
        <f t="array" ref="CL57">_xlfn.XLOOKUP(CL$1,'PY1 Data(H)'!$A$1:$CZ$1,_xlfn.XLOOKUP($A57,'PY1 Data(H)'!$A$1:$A$233,'PY1 Data(H)'!$A$1:$CZ$233))</f>
        <v>7214200</v>
      </c>
      <c r="CM57" s="173" cm="1">
        <f t="array" ref="CM57">_xlfn.XLOOKUP(CM$1,'PY1 Data(H)'!$A$1:$CZ$1,_xlfn.XLOOKUP($A57,'PY1 Data(H)'!$A$1:$A$233,'PY1 Data(H)'!$A$1:$CZ$233))</f>
        <v>41369810</v>
      </c>
      <c r="CN57" s="173" cm="1">
        <f t="array" ref="CN57">_xlfn.XLOOKUP(CN$1,'PY1 Data(H)'!$A$1:$CZ$1,_xlfn.XLOOKUP($A57,'PY1 Data(H)'!$A$1:$A$233,'PY1 Data(H)'!$A$1:$CZ$233))</f>
        <v>4601481</v>
      </c>
      <c r="CO57" s="173" cm="1">
        <f t="array" ref="CO57">_xlfn.XLOOKUP(CO$1,'PY1 Data(H)'!$A$1:$CZ$1,_xlfn.XLOOKUP($A57,'PY1 Data(H)'!$A$1:$A$233,'PY1 Data(H)'!$A$1:$CZ$233))</f>
        <v>213098520</v>
      </c>
      <c r="CP57" s="173" cm="1">
        <f t="array" ref="CP57">_xlfn.XLOOKUP(CP$1,'PY1 Data(H)'!$A$1:$CZ$1,_xlfn.XLOOKUP($A57,'PY1 Data(H)'!$A$1:$A$233,'PY1 Data(H)'!$A$1:$CZ$233))</f>
        <v>25065725</v>
      </c>
      <c r="CQ57" s="173" cm="1">
        <f t="array" ref="CQ57">_xlfn.XLOOKUP(CQ$1,'PY1 Data(H)'!$A$1:$CZ$1,_xlfn.XLOOKUP($A57,'PY1 Data(H)'!$A$1:$A$233,'PY1 Data(H)'!$A$1:$CZ$233))</f>
        <v>1141825000</v>
      </c>
      <c r="CR57" s="173" cm="1">
        <f t="array" ref="CR57">_xlfn.XLOOKUP(CR$1,'PY1 Data(H)'!$A$1:$CZ$1,_xlfn.XLOOKUP($A57,'PY1 Data(H)'!$A$1:$A$233,'PY1 Data(H)'!$A$1:$CZ$233))</f>
        <v>20214151</v>
      </c>
      <c r="CS57" s="173" cm="1">
        <f t="array" ref="CS57">_xlfn.XLOOKUP(CS$1,'PY1 Data(H)'!$A$1:$CZ$1,_xlfn.XLOOKUP($A57,'PY1 Data(H)'!$A$1:$A$233,'PY1 Data(H)'!$A$1:$CZ$233))</f>
        <v>8365725</v>
      </c>
      <c r="CT57" s="173" cm="1">
        <f t="array" ref="CT57">_xlfn.XLOOKUP(CT$1,'PY1 Data(H)'!$A$1:$CZ$1,_xlfn.XLOOKUP($A57,'PY1 Data(H)'!$A$1:$A$233,'PY1 Data(H)'!$A$1:$CZ$233))</f>
        <v>38267926</v>
      </c>
      <c r="CU57" s="173" cm="1">
        <f t="array" ref="CU57">_xlfn.XLOOKUP(CU$1,'PY1 Data(H)'!$A$1:$CZ$1,_xlfn.XLOOKUP($A57,'PY1 Data(H)'!$A$1:$A$233,'PY1 Data(H)'!$A$1:$CZ$233))</f>
        <v>64298594</v>
      </c>
      <c r="CV57" s="173" cm="1">
        <f t="array" ref="CV57">_xlfn.XLOOKUP(CV$1,'PY1 Data(H)'!$A$1:$CZ$1,_xlfn.XLOOKUP($A57,'PY1 Data(H)'!$A$1:$A$233,'PY1 Data(H)'!$A$1:$CZ$233))</f>
        <v>39956830</v>
      </c>
      <c r="CW57" s="173" cm="1">
        <f t="array" ref="CW57">_xlfn.XLOOKUP(CW$1,'PY1 Data(H)'!$A$1:$CZ$1,_xlfn.XLOOKUP($A57,'PY1 Data(H)'!$A$1:$A$233,'PY1 Data(H)'!$A$1:$CZ$233))</f>
        <v>54420000</v>
      </c>
      <c r="CX57" s="173" cm="1">
        <f t="array" ref="CX57">_xlfn.XLOOKUP(CX$1,'PY1 Data(H)'!$A$1:$CZ$1,_xlfn.XLOOKUP($A57,'PY1 Data(H)'!$A$1:$A$233,'PY1 Data(H)'!$A$1:$CZ$233))</f>
        <v>20554000</v>
      </c>
      <c r="CY57" s="173" cm="1">
        <f t="array" ref="CY57">_xlfn.XLOOKUP(CY$1,'PY1 Data(H)'!$A$1:$CZ$1,_xlfn.XLOOKUP($A57,'PY1 Data(H)'!$A$1:$A$233,'PY1 Data(H)'!$A$1:$CZ$233))</f>
        <v>14140000</v>
      </c>
    </row>
    <row r="58" spans="1:103" x14ac:dyDescent="0.3">
      <c r="A58">
        <v>369</v>
      </c>
      <c r="D58" s="173" cm="1">
        <f t="array" ref="D58">_xlfn.XLOOKUP(D$1,'PY1 Data(H)'!$A$1:$CZ$1,_xlfn.XLOOKUP($A58,'PY1 Data(H)'!$A$1:$A$233,'PY1 Data(H)'!$A$1:$CZ$233))</f>
        <v>26669164</v>
      </c>
      <c r="E58" s="173" cm="1">
        <f t="array" ref="E58">_xlfn.XLOOKUP(E$1,'PY1 Data(H)'!$A$1:$CZ$1,_xlfn.XLOOKUP($A58,'PY1 Data(H)'!$A$1:$A$233,'PY1 Data(H)'!$A$1:$CZ$233))</f>
        <v>5405768</v>
      </c>
      <c r="F58" s="173" cm="1">
        <f t="array" ref="F58">_xlfn.XLOOKUP(F$1,'PY1 Data(H)'!$A$1:$CZ$1,_xlfn.XLOOKUP($A58,'PY1 Data(H)'!$A$1:$A$233,'PY1 Data(H)'!$A$1:$CZ$233))</f>
        <v>2420109</v>
      </c>
      <c r="G58" s="173" cm="1">
        <f t="array" ref="G58">_xlfn.XLOOKUP(G$1,'PY1 Data(H)'!$A$1:$CZ$1,_xlfn.XLOOKUP($A58,'PY1 Data(H)'!$A$1:$A$233,'PY1 Data(H)'!$A$1:$CZ$233))</f>
        <v>0</v>
      </c>
      <c r="H58" s="173" cm="1">
        <f t="array" ref="H58">_xlfn.XLOOKUP(H$1,'PY1 Data(H)'!$A$1:$CZ$1,_xlfn.XLOOKUP($A58,'PY1 Data(H)'!$A$1:$A$233,'PY1 Data(H)'!$A$1:$CZ$233))</f>
        <v>6371481</v>
      </c>
      <c r="I58" s="173" cm="1">
        <f t="array" ref="I58">_xlfn.XLOOKUP(I$1,'PY1 Data(H)'!$A$1:$CZ$1,_xlfn.XLOOKUP($A58,'PY1 Data(H)'!$A$1:$A$233,'PY1 Data(H)'!$A$1:$CZ$233))</f>
        <v>3510888</v>
      </c>
      <c r="J58" s="173" cm="1">
        <f t="array" ref="J58">_xlfn.XLOOKUP(J$1,'PY1 Data(H)'!$A$1:$CZ$1,_xlfn.XLOOKUP($A58,'PY1 Data(H)'!$A$1:$A$233,'PY1 Data(H)'!$A$1:$CZ$233))</f>
        <v>13226466</v>
      </c>
      <c r="K58" s="173" cm="1">
        <f t="array" ref="K58">_xlfn.XLOOKUP(K$1,'PY1 Data(H)'!$A$1:$CZ$1,_xlfn.XLOOKUP($A58,'PY1 Data(H)'!$A$1:$A$233,'PY1 Data(H)'!$A$1:$CZ$233))</f>
        <v>8184217</v>
      </c>
      <c r="L58" s="173" cm="1">
        <f t="array" ref="L58">_xlfn.XLOOKUP(L$1,'PY1 Data(H)'!$A$1:$CZ$1,_xlfn.XLOOKUP($A58,'PY1 Data(H)'!$A$1:$A$233,'PY1 Data(H)'!$A$1:$CZ$233))</f>
        <v>16895449</v>
      </c>
      <c r="M58" s="173" cm="1">
        <f t="array" ref="M58">_xlfn.XLOOKUP(M$1,'PY1 Data(H)'!$A$1:$CZ$1,_xlfn.XLOOKUP($A58,'PY1 Data(H)'!$A$1:$A$233,'PY1 Data(H)'!$A$1:$CZ$233))</f>
        <v>26617350</v>
      </c>
      <c r="N58" s="173" cm="1">
        <f t="array" ref="N58">_xlfn.XLOOKUP(N$1,'PY1 Data(H)'!$A$1:$CZ$1,_xlfn.XLOOKUP($A58,'PY1 Data(H)'!$A$1:$A$233,'PY1 Data(H)'!$A$1:$CZ$233))</f>
        <v>49094150</v>
      </c>
      <c r="O58" s="173" cm="1">
        <f t="array" ref="O58">_xlfn.XLOOKUP(O$1,'PY1 Data(H)'!$A$1:$CZ$1,_xlfn.XLOOKUP($A58,'PY1 Data(H)'!$A$1:$A$233,'PY1 Data(H)'!$A$1:$CZ$233))</f>
        <v>19535655</v>
      </c>
      <c r="P58" s="173" cm="1">
        <f t="array" ref="P58">_xlfn.XLOOKUP(P$1,'PY1 Data(H)'!$A$1:$CZ$1,_xlfn.XLOOKUP($A58,'PY1 Data(H)'!$A$1:$A$233,'PY1 Data(H)'!$A$1:$CZ$233))</f>
        <v>30534904</v>
      </c>
      <c r="Q58" s="173" cm="1">
        <f t="array" ref="Q58">_xlfn.XLOOKUP(Q$1,'PY1 Data(H)'!$A$1:$CZ$1,_xlfn.XLOOKUP($A58,'PY1 Data(H)'!$A$1:$A$233,'PY1 Data(H)'!$A$1:$CZ$233))</f>
        <v>28519758</v>
      </c>
      <c r="R58" s="173" cm="1">
        <f t="array" ref="R58">_xlfn.XLOOKUP(R$1,'PY1 Data(H)'!$A$1:$CZ$1,_xlfn.XLOOKUP($A58,'PY1 Data(H)'!$A$1:$A$233,'PY1 Data(H)'!$A$1:$CZ$233))</f>
        <v>1884220</v>
      </c>
      <c r="S58" s="173" cm="1">
        <f t="array" ref="S58">_xlfn.XLOOKUP(S$1,'PY1 Data(H)'!$A$1:$CZ$1,_xlfn.XLOOKUP($A58,'PY1 Data(H)'!$A$1:$A$233,'PY1 Data(H)'!$A$1:$CZ$233))</f>
        <v>18113078</v>
      </c>
      <c r="T58" s="173" cm="1">
        <f t="array" ref="T58">_xlfn.XLOOKUP(T$1,'PY1 Data(H)'!$A$1:$CZ$1,_xlfn.XLOOKUP($A58,'PY1 Data(H)'!$A$1:$A$233,'PY1 Data(H)'!$A$1:$CZ$233))</f>
        <v>0</v>
      </c>
      <c r="U58" s="173" cm="1">
        <f t="array" ref="U58">_xlfn.XLOOKUP(U$1,'PY1 Data(H)'!$A$1:$CZ$1,_xlfn.XLOOKUP($A58,'PY1 Data(H)'!$A$1:$A$233,'PY1 Data(H)'!$A$1:$CZ$233))</f>
        <v>41233091</v>
      </c>
      <c r="V58" s="173" cm="1">
        <f t="array" ref="V58">_xlfn.XLOOKUP(V$1,'PY1 Data(H)'!$A$1:$CZ$1,_xlfn.XLOOKUP($A58,'PY1 Data(H)'!$A$1:$A$233,'PY1 Data(H)'!$A$1:$CZ$233))</f>
        <v>14591204</v>
      </c>
      <c r="W58" s="173" cm="1">
        <f t="array" ref="W58">_xlfn.XLOOKUP(W$1,'PY1 Data(H)'!$A$1:$CZ$1,_xlfn.XLOOKUP($A58,'PY1 Data(H)'!$A$1:$A$233,'PY1 Data(H)'!$A$1:$CZ$233))</f>
        <v>0</v>
      </c>
      <c r="X58" s="173" cm="1">
        <f t="array" ref="X58">_xlfn.XLOOKUP(X$1,'PY1 Data(H)'!$A$1:$CZ$1,_xlfn.XLOOKUP($A58,'PY1 Data(H)'!$A$1:$A$233,'PY1 Data(H)'!$A$1:$CZ$233))</f>
        <v>2618696</v>
      </c>
      <c r="Y58" s="173" cm="1">
        <f t="array" ref="Y58">_xlfn.XLOOKUP(Y$1,'PY1 Data(H)'!$A$1:$CZ$1,_xlfn.XLOOKUP($A58,'PY1 Data(H)'!$A$1:$A$233,'PY1 Data(H)'!$A$1:$CZ$233))</f>
        <v>4629643</v>
      </c>
      <c r="Z58" s="173" cm="1">
        <f t="array" ref="Z58">_xlfn.XLOOKUP(Z$1,'PY1 Data(H)'!$A$1:$CZ$1,_xlfn.XLOOKUP($A58,'PY1 Data(H)'!$A$1:$A$233,'PY1 Data(H)'!$A$1:$CZ$233))</f>
        <v>20187311</v>
      </c>
      <c r="AA58" s="173" cm="1">
        <f t="array" ref="AA58">_xlfn.XLOOKUP(AA$1,'PY1 Data(H)'!$A$1:$CZ$1,_xlfn.XLOOKUP($A58,'PY1 Data(H)'!$A$1:$A$233,'PY1 Data(H)'!$A$1:$CZ$233))</f>
        <v>0</v>
      </c>
      <c r="AB58" s="173" cm="1">
        <f t="array" ref="AB58">_xlfn.XLOOKUP(AB$1,'PY1 Data(H)'!$A$1:$CZ$1,_xlfn.XLOOKUP($A58,'PY1 Data(H)'!$A$1:$A$233,'PY1 Data(H)'!$A$1:$CZ$233))</f>
        <v>28727920</v>
      </c>
      <c r="AC58" s="173" cm="1">
        <f t="array" ref="AC58">_xlfn.XLOOKUP(AC$1,'PY1 Data(H)'!$A$1:$CZ$1,_xlfn.XLOOKUP($A58,'PY1 Data(H)'!$A$1:$A$233,'PY1 Data(H)'!$A$1:$CZ$233))</f>
        <v>72703833</v>
      </c>
      <c r="AD58" s="173" cm="1">
        <f t="array" ref="AD58">_xlfn.XLOOKUP(AD$1,'PY1 Data(H)'!$A$1:$CZ$1,_xlfn.XLOOKUP($A58,'PY1 Data(H)'!$A$1:$A$233,'PY1 Data(H)'!$A$1:$CZ$233))</f>
        <v>3599877</v>
      </c>
      <c r="AE58" s="173" cm="1">
        <f t="array" ref="AE58">_xlfn.XLOOKUP(AE$1,'PY1 Data(H)'!$A$1:$CZ$1,_xlfn.XLOOKUP($A58,'PY1 Data(H)'!$A$1:$A$233,'PY1 Data(H)'!$A$1:$CZ$233))</f>
        <v>8622092</v>
      </c>
      <c r="AF58" s="173" cm="1">
        <f t="array" ref="AF58">_xlfn.XLOOKUP(AF$1,'PY1 Data(H)'!$A$1:$CZ$1,_xlfn.XLOOKUP($A58,'PY1 Data(H)'!$A$1:$A$233,'PY1 Data(H)'!$A$1:$CZ$233))</f>
        <v>20810969</v>
      </c>
      <c r="AG58" s="173" cm="1">
        <f t="array" ref="AG58">_xlfn.XLOOKUP(AG$1,'PY1 Data(H)'!$A$1:$CZ$1,_xlfn.XLOOKUP($A58,'PY1 Data(H)'!$A$1:$A$233,'PY1 Data(H)'!$A$1:$CZ$233))</f>
        <v>9604294</v>
      </c>
      <c r="AH58" s="173" cm="1">
        <f t="array" ref="AH58">_xlfn.XLOOKUP(AH$1,'PY1 Data(H)'!$A$1:$CZ$1,_xlfn.XLOOKUP($A58,'PY1 Data(H)'!$A$1:$A$233,'PY1 Data(H)'!$A$1:$CZ$233))</f>
        <v>10003649</v>
      </c>
      <c r="AI58" s="173" cm="1">
        <f t="array" ref="AI58">_xlfn.XLOOKUP(AI$1,'PY1 Data(H)'!$A$1:$CZ$1,_xlfn.XLOOKUP($A58,'PY1 Data(H)'!$A$1:$A$233,'PY1 Data(H)'!$A$1:$CZ$233))</f>
        <v>90995806</v>
      </c>
      <c r="AJ58" s="173" cm="1">
        <f t="array" ref="AJ58">_xlfn.XLOOKUP(AJ$1,'PY1 Data(H)'!$A$1:$CZ$1,_xlfn.XLOOKUP($A58,'PY1 Data(H)'!$A$1:$A$233,'PY1 Data(H)'!$A$1:$CZ$233))</f>
        <v>14645223</v>
      </c>
      <c r="AK58" s="173" cm="1">
        <f t="array" ref="AK58">_xlfn.XLOOKUP(AK$1,'PY1 Data(H)'!$A$1:$CZ$1,_xlfn.XLOOKUP($A58,'PY1 Data(H)'!$A$1:$A$233,'PY1 Data(H)'!$A$1:$CZ$233))</f>
        <v>50227372</v>
      </c>
      <c r="AL58" s="173" cm="1">
        <f t="array" ref="AL58">_xlfn.XLOOKUP(AL$1,'PY1 Data(H)'!$A$1:$CZ$1,_xlfn.XLOOKUP($A58,'PY1 Data(H)'!$A$1:$A$233,'PY1 Data(H)'!$A$1:$CZ$233))</f>
        <v>13849073</v>
      </c>
      <c r="AM58" s="173" cm="1">
        <f t="array" ref="AM58">_xlfn.XLOOKUP(AM$1,'PY1 Data(H)'!$A$1:$CZ$1,_xlfn.XLOOKUP($A58,'PY1 Data(H)'!$A$1:$A$233,'PY1 Data(H)'!$A$1:$CZ$233))</f>
        <v>113903571</v>
      </c>
      <c r="AN58" s="173" cm="1">
        <f t="array" ref="AN58">_xlfn.XLOOKUP(AN$1,'PY1 Data(H)'!$A$1:$CZ$1,_xlfn.XLOOKUP($A58,'PY1 Data(H)'!$A$1:$A$233,'PY1 Data(H)'!$A$1:$CZ$233))</f>
        <v>2175870</v>
      </c>
      <c r="AO58" s="173" cm="1">
        <f t="array" ref="AO58">_xlfn.XLOOKUP(AO$1,'PY1 Data(H)'!$A$1:$CZ$1,_xlfn.XLOOKUP($A58,'PY1 Data(H)'!$A$1:$A$233,'PY1 Data(H)'!$A$1:$CZ$233))</f>
        <v>4823493</v>
      </c>
      <c r="AP58" s="173" cm="1">
        <f t="array" ref="AP58">_xlfn.XLOOKUP(AP$1,'PY1 Data(H)'!$A$1:$CZ$1,_xlfn.XLOOKUP($A58,'PY1 Data(H)'!$A$1:$A$233,'PY1 Data(H)'!$A$1:$CZ$233))</f>
        <v>11591211</v>
      </c>
      <c r="AQ58" s="173" cm="1">
        <f t="array" ref="AQ58">_xlfn.XLOOKUP(AQ$1,'PY1 Data(H)'!$A$1:$CZ$1,_xlfn.XLOOKUP($A58,'PY1 Data(H)'!$A$1:$A$233,'PY1 Data(H)'!$A$1:$CZ$233))</f>
        <v>3666036</v>
      </c>
      <c r="AR58" s="173" cm="1">
        <f t="array" ref="AR58">_xlfn.XLOOKUP(AR$1,'PY1 Data(H)'!$A$1:$CZ$1,_xlfn.XLOOKUP($A58,'PY1 Data(H)'!$A$1:$A$233,'PY1 Data(H)'!$A$1:$CZ$233))</f>
        <v>81135702</v>
      </c>
      <c r="AS58" s="173" cm="1">
        <f t="array" ref="AS58">_xlfn.XLOOKUP(AS$1,'PY1 Data(H)'!$A$1:$CZ$1,_xlfn.XLOOKUP($A58,'PY1 Data(H)'!$A$1:$A$233,'PY1 Data(H)'!$A$1:$CZ$233))</f>
        <v>16936945</v>
      </c>
      <c r="AT58" s="173" cm="1">
        <f t="array" ref="AT58">_xlfn.XLOOKUP(AT$1,'PY1 Data(H)'!$A$1:$CZ$1,_xlfn.XLOOKUP($A58,'PY1 Data(H)'!$A$1:$A$233,'PY1 Data(H)'!$A$1:$CZ$233))</f>
        <v>21099437</v>
      </c>
      <c r="AU58" s="173" cm="1">
        <f t="array" ref="AU58">_xlfn.XLOOKUP(AU$1,'PY1 Data(H)'!$A$1:$CZ$1,_xlfn.XLOOKUP($A58,'PY1 Data(H)'!$A$1:$A$233,'PY1 Data(H)'!$A$1:$CZ$233))</f>
        <v>15468465</v>
      </c>
      <c r="AV58" s="173" cm="1">
        <f t="array" ref="AV58">_xlfn.XLOOKUP(AV$1,'PY1 Data(H)'!$A$1:$CZ$1,_xlfn.XLOOKUP($A58,'PY1 Data(H)'!$A$1:$A$233,'PY1 Data(H)'!$A$1:$CZ$233))</f>
        <v>20078576</v>
      </c>
      <c r="AW58" s="173" cm="1">
        <f t="array" ref="AW58">_xlfn.XLOOKUP(AW$1,'PY1 Data(H)'!$A$1:$CZ$1,_xlfn.XLOOKUP($A58,'PY1 Data(H)'!$A$1:$A$233,'PY1 Data(H)'!$A$1:$CZ$233))</f>
        <v>0</v>
      </c>
      <c r="AX58" s="173" cm="1">
        <f t="array" ref="AX58">_xlfn.XLOOKUP(AX$1,'PY1 Data(H)'!$A$1:$CZ$1,_xlfn.XLOOKUP($A58,'PY1 Data(H)'!$A$1:$A$233,'PY1 Data(H)'!$A$1:$CZ$233))</f>
        <v>10626166</v>
      </c>
      <c r="AY58" s="173" cm="1">
        <f t="array" ref="AY58">_xlfn.XLOOKUP(AY$1,'PY1 Data(H)'!$A$1:$CZ$1,_xlfn.XLOOKUP($A58,'PY1 Data(H)'!$A$1:$A$233,'PY1 Data(H)'!$A$1:$CZ$233))</f>
        <v>3254295</v>
      </c>
      <c r="AZ58" s="173" cm="1">
        <f t="array" ref="AZ58">_xlfn.XLOOKUP(AZ$1,'PY1 Data(H)'!$A$1:$CZ$1,_xlfn.XLOOKUP($A58,'PY1 Data(H)'!$A$1:$A$233,'PY1 Data(H)'!$A$1:$CZ$233))</f>
        <v>14743005</v>
      </c>
      <c r="BA58" s="173" cm="1">
        <f t="array" ref="BA58">_xlfn.XLOOKUP(BA$1,'PY1 Data(H)'!$A$1:$CZ$1,_xlfn.XLOOKUP($A58,'PY1 Data(H)'!$A$1:$A$233,'PY1 Data(H)'!$A$1:$CZ$233))</f>
        <v>8973046</v>
      </c>
      <c r="BB58" s="173" cm="1">
        <f t="array" ref="BB58">_xlfn.XLOOKUP(BB$1,'PY1 Data(H)'!$A$1:$CZ$1,_xlfn.XLOOKUP($A58,'PY1 Data(H)'!$A$1:$A$233,'PY1 Data(H)'!$A$1:$CZ$233))</f>
        <v>40056354</v>
      </c>
      <c r="BC58" s="173" cm="1">
        <f t="array" ref="BC58">_xlfn.XLOOKUP(BC$1,'PY1 Data(H)'!$A$1:$CZ$1,_xlfn.XLOOKUP($A58,'PY1 Data(H)'!$A$1:$A$233,'PY1 Data(H)'!$A$1:$CZ$233))</f>
        <v>3659610</v>
      </c>
      <c r="BD58" s="173" cm="1">
        <f t="array" ref="BD58">_xlfn.XLOOKUP(BD$1,'PY1 Data(H)'!$A$1:$CZ$1,_xlfn.XLOOKUP($A58,'PY1 Data(H)'!$A$1:$A$233,'PY1 Data(H)'!$A$1:$CZ$233))</f>
        <v>9012849</v>
      </c>
      <c r="BE58" s="173" cm="1">
        <f t="array" ref="BE58">_xlfn.XLOOKUP(BE$1,'PY1 Data(H)'!$A$1:$CZ$1,_xlfn.XLOOKUP($A58,'PY1 Data(H)'!$A$1:$A$233,'PY1 Data(H)'!$A$1:$CZ$233))</f>
        <v>12309045</v>
      </c>
      <c r="BF58" s="173" cm="1">
        <f t="array" ref="BF58">_xlfn.XLOOKUP(BF$1,'PY1 Data(H)'!$A$1:$CZ$1,_xlfn.XLOOKUP($A58,'PY1 Data(H)'!$A$1:$A$233,'PY1 Data(H)'!$A$1:$CZ$233))</f>
        <v>14680990</v>
      </c>
      <c r="BG58" s="173" cm="1">
        <f t="array" ref="BG58">_xlfn.XLOOKUP(BG$1,'PY1 Data(H)'!$A$1:$CZ$1,_xlfn.XLOOKUP($A58,'PY1 Data(H)'!$A$1:$A$233,'PY1 Data(H)'!$A$1:$CZ$233))</f>
        <v>9129765</v>
      </c>
      <c r="BH58" s="173" cm="1">
        <f t="array" ref="BH58">_xlfn.XLOOKUP(BH$1,'PY1 Data(H)'!$A$1:$CZ$1,_xlfn.XLOOKUP($A58,'PY1 Data(H)'!$A$1:$A$233,'PY1 Data(H)'!$A$1:$CZ$233))</f>
        <v>6900598</v>
      </c>
      <c r="BI58" s="173" cm="1">
        <f t="array" ref="BI58">_xlfn.XLOOKUP(BI$1,'PY1 Data(H)'!$A$1:$CZ$1,_xlfn.XLOOKUP($A58,'PY1 Data(H)'!$A$1:$A$233,'PY1 Data(H)'!$A$1:$CZ$233))</f>
        <v>6770014</v>
      </c>
      <c r="BJ58" s="173" cm="1">
        <f t="array" ref="BJ58">_xlfn.XLOOKUP(BJ$1,'PY1 Data(H)'!$A$1:$CZ$1,_xlfn.XLOOKUP($A58,'PY1 Data(H)'!$A$1:$A$233,'PY1 Data(H)'!$A$1:$CZ$233))</f>
        <v>9239599</v>
      </c>
      <c r="BK58" s="173" cm="1">
        <f t="array" ref="BK58">_xlfn.XLOOKUP(BK$1,'PY1 Data(H)'!$A$1:$CZ$1,_xlfn.XLOOKUP($A58,'PY1 Data(H)'!$A$1:$A$233,'PY1 Data(H)'!$A$1:$CZ$233))</f>
        <v>148938444</v>
      </c>
      <c r="BL58" s="173" cm="1">
        <f t="array" ref="BL58">_xlfn.XLOOKUP(BL$1,'PY1 Data(H)'!$A$1:$CZ$1,_xlfn.XLOOKUP($A58,'PY1 Data(H)'!$A$1:$A$233,'PY1 Data(H)'!$A$1:$CZ$233))</f>
        <v>3839923</v>
      </c>
      <c r="BM58" s="173" cm="1">
        <f t="array" ref="BM58">_xlfn.XLOOKUP(BM$1,'PY1 Data(H)'!$A$1:$CZ$1,_xlfn.XLOOKUP($A58,'PY1 Data(H)'!$A$1:$A$233,'PY1 Data(H)'!$A$1:$CZ$233))</f>
        <v>5661731</v>
      </c>
      <c r="BN58" s="173" cm="1">
        <f t="array" ref="BN58">_xlfn.XLOOKUP(BN$1,'PY1 Data(H)'!$A$1:$CZ$1,_xlfn.XLOOKUP($A58,'PY1 Data(H)'!$A$1:$A$233,'PY1 Data(H)'!$A$1:$CZ$233))</f>
        <v>15972239</v>
      </c>
      <c r="BO58" s="173" cm="1">
        <f t="array" ref="BO58">_xlfn.XLOOKUP(BO$1,'PY1 Data(H)'!$A$1:$CZ$1,_xlfn.XLOOKUP($A58,'PY1 Data(H)'!$A$1:$A$233,'PY1 Data(H)'!$A$1:$CZ$233))</f>
        <v>17580940</v>
      </c>
      <c r="BP58" s="173" cm="1">
        <f t="array" ref="BP58">_xlfn.XLOOKUP(BP$1,'PY1 Data(H)'!$A$1:$CZ$1,_xlfn.XLOOKUP($A58,'PY1 Data(H)'!$A$1:$A$233,'PY1 Data(H)'!$A$1:$CZ$233))</f>
        <v>50243855</v>
      </c>
      <c r="BQ58" s="173" cm="1">
        <f t="array" ref="BQ58">_xlfn.XLOOKUP(BQ$1,'PY1 Data(H)'!$A$1:$CZ$1,_xlfn.XLOOKUP($A58,'PY1 Data(H)'!$A$1:$A$233,'PY1 Data(H)'!$A$1:$CZ$233))</f>
        <v>0</v>
      </c>
      <c r="BR58" s="173" cm="1">
        <f t="array" ref="BR58">_xlfn.XLOOKUP(BR$1,'PY1 Data(H)'!$A$1:$CZ$1,_xlfn.XLOOKUP($A58,'PY1 Data(H)'!$A$1:$A$233,'PY1 Data(H)'!$A$1:$CZ$233))</f>
        <v>28340352</v>
      </c>
      <c r="BS58" s="173" cm="1">
        <f t="array" ref="BS58">_xlfn.XLOOKUP(BS$1,'PY1 Data(H)'!$A$1:$CZ$1,_xlfn.XLOOKUP($A58,'PY1 Data(H)'!$A$1:$A$233,'PY1 Data(H)'!$A$1:$CZ$233))</f>
        <v>20573198</v>
      </c>
      <c r="BT58" s="173" cm="1">
        <f t="array" ref="BT58">_xlfn.XLOOKUP(BT$1,'PY1 Data(H)'!$A$1:$CZ$1,_xlfn.XLOOKUP($A58,'PY1 Data(H)'!$A$1:$A$233,'PY1 Data(H)'!$A$1:$CZ$233))</f>
        <v>4907443</v>
      </c>
      <c r="BU58" s="173" cm="1">
        <f t="array" ref="BU58">_xlfn.XLOOKUP(BU$1,'PY1 Data(H)'!$A$1:$CZ$1,_xlfn.XLOOKUP($A58,'PY1 Data(H)'!$A$1:$A$233,'PY1 Data(H)'!$A$1:$CZ$233))</f>
        <v>6555192</v>
      </c>
      <c r="BV58" s="173" cm="1">
        <f t="array" ref="BV58">_xlfn.XLOOKUP(BV$1,'PY1 Data(H)'!$A$1:$CZ$1,_xlfn.XLOOKUP($A58,'PY1 Data(H)'!$A$1:$A$233,'PY1 Data(H)'!$A$1:$CZ$233))</f>
        <v>27917093</v>
      </c>
      <c r="BW58" s="173" cm="1">
        <f t="array" ref="BW58">_xlfn.XLOOKUP(BW$1,'PY1 Data(H)'!$A$1:$CZ$1,_xlfn.XLOOKUP($A58,'PY1 Data(H)'!$A$1:$A$233,'PY1 Data(H)'!$A$1:$CZ$233))</f>
        <v>2282277</v>
      </c>
      <c r="BX58" s="173" cm="1">
        <f t="array" ref="BX58">_xlfn.XLOOKUP(BX$1,'PY1 Data(H)'!$A$1:$CZ$1,_xlfn.XLOOKUP($A58,'PY1 Data(H)'!$A$1:$A$233,'PY1 Data(H)'!$A$1:$CZ$233))</f>
        <v>11027306</v>
      </c>
      <c r="BY58" s="173" cm="1">
        <f t="array" ref="BY58">_xlfn.XLOOKUP(BY$1,'PY1 Data(H)'!$A$1:$CZ$1,_xlfn.XLOOKUP($A58,'PY1 Data(H)'!$A$1:$A$233,'PY1 Data(H)'!$A$1:$CZ$233))</f>
        <v>29173233</v>
      </c>
      <c r="BZ58" s="173" cm="1">
        <f t="array" ref="BZ58">_xlfn.XLOOKUP(BZ$1,'PY1 Data(H)'!$A$1:$CZ$1,_xlfn.XLOOKUP($A58,'PY1 Data(H)'!$A$1:$A$233,'PY1 Data(H)'!$A$1:$CZ$233))</f>
        <v>3557075</v>
      </c>
      <c r="CA58" s="173" cm="1">
        <f t="array" ref="CA58">_xlfn.XLOOKUP(CA$1,'PY1 Data(H)'!$A$1:$CZ$1,_xlfn.XLOOKUP($A58,'PY1 Data(H)'!$A$1:$A$233,'PY1 Data(H)'!$A$1:$CZ$233))</f>
        <v>19221237</v>
      </c>
      <c r="CB58" s="173" cm="1">
        <f t="array" ref="CB58">_xlfn.XLOOKUP(CB$1,'PY1 Data(H)'!$A$1:$CZ$1,_xlfn.XLOOKUP($A58,'PY1 Data(H)'!$A$1:$A$233,'PY1 Data(H)'!$A$1:$CZ$233))</f>
        <v>17145698</v>
      </c>
      <c r="CC58" s="173" cm="1">
        <f t="array" ref="CC58">_xlfn.XLOOKUP(CC$1,'PY1 Data(H)'!$A$1:$CZ$1,_xlfn.XLOOKUP($A58,'PY1 Data(H)'!$A$1:$A$233,'PY1 Data(H)'!$A$1:$CZ$233))</f>
        <v>36564742</v>
      </c>
      <c r="CD58" s="173" cm="1">
        <f t="array" ref="CD58">_xlfn.XLOOKUP(CD$1,'PY1 Data(H)'!$A$1:$CZ$1,_xlfn.XLOOKUP($A58,'PY1 Data(H)'!$A$1:$A$233,'PY1 Data(H)'!$A$1:$CZ$233))</f>
        <v>17105924</v>
      </c>
      <c r="CE58" s="173" cm="1">
        <f t="array" ref="CE58">_xlfn.XLOOKUP(CE$1,'PY1 Data(H)'!$A$1:$CZ$1,_xlfn.XLOOKUP($A58,'PY1 Data(H)'!$A$1:$A$233,'PY1 Data(H)'!$A$1:$CZ$233))</f>
        <v>24550854</v>
      </c>
      <c r="CF58" s="173" cm="1">
        <f t="array" ref="CF58">_xlfn.XLOOKUP(CF$1,'PY1 Data(H)'!$A$1:$CZ$1,_xlfn.XLOOKUP($A58,'PY1 Data(H)'!$A$1:$A$233,'PY1 Data(H)'!$A$1:$CZ$233))</f>
        <v>11114560</v>
      </c>
      <c r="CG58" s="173" cm="1">
        <f t="array" ref="CG58">_xlfn.XLOOKUP(CG$1,'PY1 Data(H)'!$A$1:$CZ$1,_xlfn.XLOOKUP($A58,'PY1 Data(H)'!$A$1:$A$233,'PY1 Data(H)'!$A$1:$CZ$233))</f>
        <v>12461916</v>
      </c>
      <c r="CH58" s="173" cm="1">
        <f t="array" ref="CH58">_xlfn.XLOOKUP(CH$1,'PY1 Data(H)'!$A$1:$CZ$1,_xlfn.XLOOKUP($A58,'PY1 Data(H)'!$A$1:$A$233,'PY1 Data(H)'!$A$1:$CZ$233))</f>
        <v>10275864</v>
      </c>
      <c r="CI58" s="173" cm="1">
        <f t="array" ref="CI58">_xlfn.XLOOKUP(CI$1,'PY1 Data(H)'!$A$1:$CZ$1,_xlfn.XLOOKUP($A58,'PY1 Data(H)'!$A$1:$A$233,'PY1 Data(H)'!$A$1:$CZ$233))</f>
        <v>10883182</v>
      </c>
      <c r="CJ58" s="173" cm="1">
        <f t="array" ref="CJ58">_xlfn.XLOOKUP(CJ$1,'PY1 Data(H)'!$A$1:$CZ$1,_xlfn.XLOOKUP($A58,'PY1 Data(H)'!$A$1:$A$233,'PY1 Data(H)'!$A$1:$CZ$233))</f>
        <v>11357235</v>
      </c>
      <c r="CK58" s="173" cm="1">
        <f t="array" ref="CK58">_xlfn.XLOOKUP(CK$1,'PY1 Data(H)'!$A$1:$CZ$1,_xlfn.XLOOKUP($A58,'PY1 Data(H)'!$A$1:$A$233,'PY1 Data(H)'!$A$1:$CZ$233))</f>
        <v>13882320</v>
      </c>
      <c r="CL58" s="173" cm="1">
        <f t="array" ref="CL58">_xlfn.XLOOKUP(CL$1,'PY1 Data(H)'!$A$1:$CZ$1,_xlfn.XLOOKUP($A58,'PY1 Data(H)'!$A$1:$A$233,'PY1 Data(H)'!$A$1:$CZ$233))</f>
        <v>6506304</v>
      </c>
      <c r="CM58" s="173" cm="1">
        <f t="array" ref="CM58">_xlfn.XLOOKUP(CM$1,'PY1 Data(H)'!$A$1:$CZ$1,_xlfn.XLOOKUP($A58,'PY1 Data(H)'!$A$1:$A$233,'PY1 Data(H)'!$A$1:$CZ$233))</f>
        <v>7546331</v>
      </c>
      <c r="CN58" s="173" cm="1">
        <f t="array" ref="CN58">_xlfn.XLOOKUP(CN$1,'PY1 Data(H)'!$A$1:$CZ$1,_xlfn.XLOOKUP($A58,'PY1 Data(H)'!$A$1:$A$233,'PY1 Data(H)'!$A$1:$CZ$233))</f>
        <v>1523931</v>
      </c>
      <c r="CO58" s="173" cm="1">
        <f t="array" ref="CO58">_xlfn.XLOOKUP(CO$1,'PY1 Data(H)'!$A$1:$CZ$1,_xlfn.XLOOKUP($A58,'PY1 Data(H)'!$A$1:$A$233,'PY1 Data(H)'!$A$1:$CZ$233))</f>
        <v>42188196</v>
      </c>
      <c r="CP58" s="173" cm="1">
        <f t="array" ref="CP58">_xlfn.XLOOKUP(CP$1,'PY1 Data(H)'!$A$1:$CZ$1,_xlfn.XLOOKUP($A58,'PY1 Data(H)'!$A$1:$A$233,'PY1 Data(H)'!$A$1:$CZ$233))</f>
        <v>10037633</v>
      </c>
      <c r="CQ58" s="173" cm="1">
        <f t="array" ref="CQ58">_xlfn.XLOOKUP(CQ$1,'PY1 Data(H)'!$A$1:$CZ$1,_xlfn.XLOOKUP($A58,'PY1 Data(H)'!$A$1:$A$233,'PY1 Data(H)'!$A$1:$CZ$233))</f>
        <v>90514596</v>
      </c>
      <c r="CR58" s="173" cm="1">
        <f t="array" ref="CR58">_xlfn.XLOOKUP(CR$1,'PY1 Data(H)'!$A$1:$CZ$1,_xlfn.XLOOKUP($A58,'PY1 Data(H)'!$A$1:$A$233,'PY1 Data(H)'!$A$1:$CZ$233))</f>
        <v>5234571</v>
      </c>
      <c r="CS58" s="173" cm="1">
        <f t="array" ref="CS58">_xlfn.XLOOKUP(CS$1,'PY1 Data(H)'!$A$1:$CZ$1,_xlfn.XLOOKUP($A58,'PY1 Data(H)'!$A$1:$A$233,'PY1 Data(H)'!$A$1:$CZ$233))</f>
        <v>3759587</v>
      </c>
      <c r="CT58" s="173" cm="1">
        <f t="array" ref="CT58">_xlfn.XLOOKUP(CT$1,'PY1 Data(H)'!$A$1:$CZ$1,_xlfn.XLOOKUP($A58,'PY1 Data(H)'!$A$1:$A$233,'PY1 Data(H)'!$A$1:$CZ$233))</f>
        <v>12160634</v>
      </c>
      <c r="CU58" s="173" cm="1">
        <f t="array" ref="CU58">_xlfn.XLOOKUP(CU$1,'PY1 Data(H)'!$A$1:$CZ$1,_xlfn.XLOOKUP($A58,'PY1 Data(H)'!$A$1:$A$233,'PY1 Data(H)'!$A$1:$CZ$233))</f>
        <v>20220327</v>
      </c>
      <c r="CV58" s="173" cm="1">
        <f t="array" ref="CV58">_xlfn.XLOOKUP(CV$1,'PY1 Data(H)'!$A$1:$CZ$1,_xlfn.XLOOKUP($A58,'PY1 Data(H)'!$A$1:$A$233,'PY1 Data(H)'!$A$1:$CZ$233))</f>
        <v>12692293</v>
      </c>
      <c r="CW58" s="173" cm="1">
        <f t="array" ref="CW58">_xlfn.XLOOKUP(CW$1,'PY1 Data(H)'!$A$1:$CZ$1,_xlfn.XLOOKUP($A58,'PY1 Data(H)'!$A$1:$A$233,'PY1 Data(H)'!$A$1:$CZ$233))</f>
        <v>19804370</v>
      </c>
      <c r="CX58" s="173" cm="1">
        <f t="array" ref="CX58">_xlfn.XLOOKUP(CX$1,'PY1 Data(H)'!$A$1:$CZ$1,_xlfn.XLOOKUP($A58,'PY1 Data(H)'!$A$1:$A$233,'PY1 Data(H)'!$A$1:$CZ$233))</f>
        <v>5524647</v>
      </c>
      <c r="CY58" s="173" cm="1">
        <f t="array" ref="CY58">_xlfn.XLOOKUP(CY$1,'PY1 Data(H)'!$A$1:$CZ$1,_xlfn.XLOOKUP($A58,'PY1 Data(H)'!$A$1:$A$233,'PY1 Data(H)'!$A$1:$CZ$233))</f>
        <v>4263108</v>
      </c>
    </row>
    <row r="59" spans="1:103" x14ac:dyDescent="0.3">
      <c r="A59">
        <v>16</v>
      </c>
      <c r="D59" s="173" cm="1">
        <f t="array" ref="D59">_xlfn.XLOOKUP(D$1,'PY1 Data(H)'!$A$1:$CZ$1,_xlfn.XLOOKUP($A59,'PY1 Data(H)'!$A$1:$A$233,'PY1 Data(H)'!$A$1:$CZ$233))</f>
        <v>196657857</v>
      </c>
      <c r="E59" s="173" cm="1">
        <f t="array" ref="E59">_xlfn.XLOOKUP(E$1,'PY1 Data(H)'!$A$1:$CZ$1,_xlfn.XLOOKUP($A59,'PY1 Data(H)'!$A$1:$A$233,'PY1 Data(H)'!$A$1:$CZ$233))</f>
        <v>46915239</v>
      </c>
      <c r="F59" s="173" cm="1">
        <f t="array" ref="F59">_xlfn.XLOOKUP(F$1,'PY1 Data(H)'!$A$1:$CZ$1,_xlfn.XLOOKUP($A59,'PY1 Data(H)'!$A$1:$A$233,'PY1 Data(H)'!$A$1:$CZ$233))</f>
        <v>19351100</v>
      </c>
      <c r="G59" s="173" cm="1">
        <f t="array" ref="G59">_xlfn.XLOOKUP(G$1,'PY1 Data(H)'!$A$1:$CZ$1,_xlfn.XLOOKUP($A59,'PY1 Data(H)'!$A$1:$A$233,'PY1 Data(H)'!$A$1:$CZ$233))</f>
        <v>0</v>
      </c>
      <c r="H59" s="173" cm="1">
        <f t="array" ref="H59">_xlfn.XLOOKUP(H$1,'PY1 Data(H)'!$A$1:$CZ$1,_xlfn.XLOOKUP($A59,'PY1 Data(H)'!$A$1:$A$233,'PY1 Data(H)'!$A$1:$CZ$233))</f>
        <v>40924484</v>
      </c>
      <c r="I59" s="173" cm="1">
        <f t="array" ref="I59">_xlfn.XLOOKUP(I$1,'PY1 Data(H)'!$A$1:$CZ$1,_xlfn.XLOOKUP($A59,'PY1 Data(H)'!$A$1:$A$233,'PY1 Data(H)'!$A$1:$CZ$233))</f>
        <v>38472018</v>
      </c>
      <c r="J59" s="173" cm="1">
        <f t="array" ref="J59">_xlfn.XLOOKUP(J$1,'PY1 Data(H)'!$A$1:$CZ$1,_xlfn.XLOOKUP($A59,'PY1 Data(H)'!$A$1:$A$233,'PY1 Data(H)'!$A$1:$CZ$233))</f>
        <v>69003636</v>
      </c>
      <c r="K59" s="173" cm="1">
        <f t="array" ref="K59">_xlfn.XLOOKUP(K$1,'PY1 Data(H)'!$A$1:$CZ$1,_xlfn.XLOOKUP($A59,'PY1 Data(H)'!$A$1:$A$233,'PY1 Data(H)'!$A$1:$CZ$233))</f>
        <v>27543455</v>
      </c>
      <c r="L59" s="173" cm="1">
        <f t="array" ref="L59">_xlfn.XLOOKUP(L$1,'PY1 Data(H)'!$A$1:$CZ$1,_xlfn.XLOOKUP($A59,'PY1 Data(H)'!$A$1:$A$233,'PY1 Data(H)'!$A$1:$CZ$233))</f>
        <v>52744580</v>
      </c>
      <c r="M59" s="173" cm="1">
        <f t="array" ref="M59">_xlfn.XLOOKUP(M$1,'PY1 Data(H)'!$A$1:$CZ$1,_xlfn.XLOOKUP($A59,'PY1 Data(H)'!$A$1:$A$233,'PY1 Data(H)'!$A$1:$CZ$233))</f>
        <v>262533984</v>
      </c>
      <c r="N59" s="173" cm="1">
        <f t="array" ref="N59">_xlfn.XLOOKUP(N$1,'PY1 Data(H)'!$A$1:$CZ$1,_xlfn.XLOOKUP($A59,'PY1 Data(H)'!$A$1:$A$233,'PY1 Data(H)'!$A$1:$CZ$233))</f>
        <v>371165860</v>
      </c>
      <c r="O59" s="173" cm="1">
        <f t="array" ref="O59">_xlfn.XLOOKUP(O$1,'PY1 Data(H)'!$A$1:$CZ$1,_xlfn.XLOOKUP($A59,'PY1 Data(H)'!$A$1:$A$233,'PY1 Data(H)'!$A$1:$CZ$233))</f>
        <v>92342609</v>
      </c>
      <c r="P59" s="173" cm="1">
        <f t="array" ref="P59">_xlfn.XLOOKUP(P$1,'PY1 Data(H)'!$A$1:$CZ$1,_xlfn.XLOOKUP($A59,'PY1 Data(H)'!$A$1:$A$233,'PY1 Data(H)'!$A$1:$CZ$233))</f>
        <v>351072163</v>
      </c>
      <c r="Q59" s="173" cm="1">
        <f t="array" ref="Q59">_xlfn.XLOOKUP(Q$1,'PY1 Data(H)'!$A$1:$CZ$1,_xlfn.XLOOKUP($A59,'PY1 Data(H)'!$A$1:$A$233,'PY1 Data(H)'!$A$1:$CZ$233))</f>
        <v>89958264</v>
      </c>
      <c r="R59" s="173" cm="1">
        <f t="array" ref="R59">_xlfn.XLOOKUP(R$1,'PY1 Data(H)'!$A$1:$CZ$1,_xlfn.XLOOKUP($A59,'PY1 Data(H)'!$A$1:$A$233,'PY1 Data(H)'!$A$1:$CZ$233))</f>
        <v>17953404</v>
      </c>
      <c r="S59" s="173" cm="1">
        <f t="array" ref="S59">_xlfn.XLOOKUP(S$1,'PY1 Data(H)'!$A$1:$CZ$1,_xlfn.XLOOKUP($A59,'PY1 Data(H)'!$A$1:$A$233,'PY1 Data(H)'!$A$1:$CZ$233))</f>
        <v>105445559</v>
      </c>
      <c r="T59" s="173" cm="1">
        <f t="array" ref="T59">_xlfn.XLOOKUP(T$1,'PY1 Data(H)'!$A$1:$CZ$1,_xlfn.XLOOKUP($A59,'PY1 Data(H)'!$A$1:$A$233,'PY1 Data(H)'!$A$1:$CZ$233))</f>
        <v>0</v>
      </c>
      <c r="U59" s="173" cm="1">
        <f t="array" ref="U59">_xlfn.XLOOKUP(U$1,'PY1 Data(H)'!$A$1:$CZ$1,_xlfn.XLOOKUP($A59,'PY1 Data(H)'!$A$1:$A$233,'PY1 Data(H)'!$A$1:$CZ$233))</f>
        <v>216964536</v>
      </c>
      <c r="V59" s="173" cm="1">
        <f t="array" ref="V59">_xlfn.XLOOKUP(V$1,'PY1 Data(H)'!$A$1:$CZ$1,_xlfn.XLOOKUP($A59,'PY1 Data(H)'!$A$1:$A$233,'PY1 Data(H)'!$A$1:$CZ$233))</f>
        <v>138364178</v>
      </c>
      <c r="W59" s="173" cm="1">
        <f t="array" ref="W59">_xlfn.XLOOKUP(W$1,'PY1 Data(H)'!$A$1:$CZ$1,_xlfn.XLOOKUP($A59,'PY1 Data(H)'!$A$1:$A$233,'PY1 Data(H)'!$A$1:$CZ$233))</f>
        <v>0</v>
      </c>
      <c r="X59" s="173" cm="1">
        <f t="array" ref="X59">_xlfn.XLOOKUP(X$1,'PY1 Data(H)'!$A$1:$CZ$1,_xlfn.XLOOKUP($A59,'PY1 Data(H)'!$A$1:$A$233,'PY1 Data(H)'!$A$1:$CZ$233))</f>
        <v>21461267</v>
      </c>
      <c r="Y59" s="173" cm="1">
        <f t="array" ref="Y59">_xlfn.XLOOKUP(Y$1,'PY1 Data(H)'!$A$1:$CZ$1,_xlfn.XLOOKUP($A59,'PY1 Data(H)'!$A$1:$A$233,'PY1 Data(H)'!$A$1:$CZ$233))</f>
        <v>21591938</v>
      </c>
      <c r="Z59" s="173" cm="1">
        <f t="array" ref="Z59">_xlfn.XLOOKUP(Z$1,'PY1 Data(H)'!$A$1:$CZ$1,_xlfn.XLOOKUP($A59,'PY1 Data(H)'!$A$1:$A$233,'PY1 Data(H)'!$A$1:$CZ$233))</f>
        <v>133719233</v>
      </c>
      <c r="AA59" s="173" cm="1">
        <f t="array" ref="AA59">_xlfn.XLOOKUP(AA$1,'PY1 Data(H)'!$A$1:$CZ$1,_xlfn.XLOOKUP($A59,'PY1 Data(H)'!$A$1:$A$233,'PY1 Data(H)'!$A$1:$CZ$233))</f>
        <v>0</v>
      </c>
      <c r="AB59" s="173" cm="1">
        <f t="array" ref="AB59">_xlfn.XLOOKUP(AB$1,'PY1 Data(H)'!$A$1:$CZ$1,_xlfn.XLOOKUP($A59,'PY1 Data(H)'!$A$1:$A$233,'PY1 Data(H)'!$A$1:$CZ$233))</f>
        <v>131671163</v>
      </c>
      <c r="AC59" s="173" cm="1">
        <f t="array" ref="AC59">_xlfn.XLOOKUP(AC$1,'PY1 Data(H)'!$A$1:$CZ$1,_xlfn.XLOOKUP($A59,'PY1 Data(H)'!$A$1:$A$233,'PY1 Data(H)'!$A$1:$CZ$233))</f>
        <v>378263734</v>
      </c>
      <c r="AD59" s="173" cm="1">
        <f t="array" ref="AD59">_xlfn.XLOOKUP(AD$1,'PY1 Data(H)'!$A$1:$CZ$1,_xlfn.XLOOKUP($A59,'PY1 Data(H)'!$A$1:$A$233,'PY1 Data(H)'!$A$1:$CZ$233))</f>
        <v>60419308</v>
      </c>
      <c r="AE59" s="173" cm="1">
        <f t="array" ref="AE59">_xlfn.XLOOKUP(AE$1,'PY1 Data(H)'!$A$1:$CZ$1,_xlfn.XLOOKUP($A59,'PY1 Data(H)'!$A$1:$A$233,'PY1 Data(H)'!$A$1:$CZ$233))</f>
        <v>140007216</v>
      </c>
      <c r="AF59" s="173" cm="1">
        <f t="array" ref="AF59">_xlfn.XLOOKUP(AF$1,'PY1 Data(H)'!$A$1:$CZ$1,_xlfn.XLOOKUP($A59,'PY1 Data(H)'!$A$1:$A$233,'PY1 Data(H)'!$A$1:$CZ$233))</f>
        <v>179805919</v>
      </c>
      <c r="AG59" s="173" cm="1">
        <f t="array" ref="AG59">_xlfn.XLOOKUP(AG$1,'PY1 Data(H)'!$A$1:$CZ$1,_xlfn.XLOOKUP($A59,'PY1 Data(H)'!$A$1:$A$233,'PY1 Data(H)'!$A$1:$CZ$233))</f>
        <v>72741439</v>
      </c>
      <c r="AH59" s="173" cm="1">
        <f t="array" ref="AH59">_xlfn.XLOOKUP(AH$1,'PY1 Data(H)'!$A$1:$CZ$1,_xlfn.XLOOKUP($A59,'PY1 Data(H)'!$A$1:$A$233,'PY1 Data(H)'!$A$1:$CZ$233))</f>
        <v>64719385</v>
      </c>
      <c r="AI59" s="173" cm="1">
        <f t="array" ref="AI59">_xlfn.XLOOKUP(AI$1,'PY1 Data(H)'!$A$1:$CZ$1,_xlfn.XLOOKUP($A59,'PY1 Data(H)'!$A$1:$A$233,'PY1 Data(H)'!$A$1:$CZ$233))</f>
        <v>611028646</v>
      </c>
      <c r="AJ59" s="173" cm="1">
        <f t="array" ref="AJ59">_xlfn.XLOOKUP(AJ$1,'PY1 Data(H)'!$A$1:$CZ$1,_xlfn.XLOOKUP($A59,'PY1 Data(H)'!$A$1:$A$233,'PY1 Data(H)'!$A$1:$CZ$233))</f>
        <v>65172871</v>
      </c>
      <c r="AK59" s="173" cm="1">
        <f t="array" ref="AK59">_xlfn.XLOOKUP(AK$1,'PY1 Data(H)'!$A$1:$CZ$1,_xlfn.XLOOKUP($A59,'PY1 Data(H)'!$A$1:$A$233,'PY1 Data(H)'!$A$1:$CZ$233))</f>
        <v>494516399</v>
      </c>
      <c r="AL59" s="173" cm="1">
        <f t="array" ref="AL59">_xlfn.XLOOKUP(AL$1,'PY1 Data(H)'!$A$1:$CZ$1,_xlfn.XLOOKUP($A59,'PY1 Data(H)'!$A$1:$A$233,'PY1 Data(H)'!$A$1:$CZ$233))</f>
        <v>103887455</v>
      </c>
      <c r="AM59" s="173" cm="1">
        <f t="array" ref="AM59">_xlfn.XLOOKUP(AM$1,'PY1 Data(H)'!$A$1:$CZ$1,_xlfn.XLOOKUP($A59,'PY1 Data(H)'!$A$1:$A$233,'PY1 Data(H)'!$A$1:$CZ$233))</f>
        <v>296644606</v>
      </c>
      <c r="AN59" s="173" cm="1">
        <f t="array" ref="AN59">_xlfn.XLOOKUP(AN$1,'PY1 Data(H)'!$A$1:$CZ$1,_xlfn.XLOOKUP($A59,'PY1 Data(H)'!$A$1:$A$233,'PY1 Data(H)'!$A$1:$CZ$233))</f>
        <v>13955425</v>
      </c>
      <c r="AO59" s="173" cm="1">
        <f t="array" ref="AO59">_xlfn.XLOOKUP(AO$1,'PY1 Data(H)'!$A$1:$CZ$1,_xlfn.XLOOKUP($A59,'PY1 Data(H)'!$A$1:$A$233,'PY1 Data(H)'!$A$1:$CZ$233))</f>
        <v>19032152</v>
      </c>
      <c r="AP59" s="173" cm="1">
        <f t="array" ref="AP59">_xlfn.XLOOKUP(AP$1,'PY1 Data(H)'!$A$1:$CZ$1,_xlfn.XLOOKUP($A59,'PY1 Data(H)'!$A$1:$A$233,'PY1 Data(H)'!$A$1:$CZ$233))</f>
        <v>74592063</v>
      </c>
      <c r="AQ59" s="173" cm="1">
        <f t="array" ref="AQ59">_xlfn.XLOOKUP(AQ$1,'PY1 Data(H)'!$A$1:$CZ$1,_xlfn.XLOOKUP($A59,'PY1 Data(H)'!$A$1:$A$233,'PY1 Data(H)'!$A$1:$CZ$233))</f>
        <v>23282349</v>
      </c>
      <c r="AR59" s="173" cm="1">
        <f t="array" ref="AR59">_xlfn.XLOOKUP(AR$1,'PY1 Data(H)'!$A$1:$CZ$1,_xlfn.XLOOKUP($A59,'PY1 Data(H)'!$A$1:$A$233,'PY1 Data(H)'!$A$1:$CZ$233))</f>
        <v>658047189</v>
      </c>
      <c r="AS59" s="173" cm="1">
        <f t="array" ref="AS59">_xlfn.XLOOKUP(AS$1,'PY1 Data(H)'!$A$1:$CZ$1,_xlfn.XLOOKUP($A59,'PY1 Data(H)'!$A$1:$A$233,'PY1 Data(H)'!$A$1:$CZ$233))</f>
        <v>67110193</v>
      </c>
      <c r="AT59" s="173" cm="1">
        <f t="array" ref="AT59">_xlfn.XLOOKUP(AT$1,'PY1 Data(H)'!$A$1:$CZ$1,_xlfn.XLOOKUP($A59,'PY1 Data(H)'!$A$1:$A$233,'PY1 Data(H)'!$A$1:$CZ$233))</f>
        <v>159260937</v>
      </c>
      <c r="AU59" s="173" cm="1">
        <f t="array" ref="AU59">_xlfn.XLOOKUP(AU$1,'PY1 Data(H)'!$A$1:$CZ$1,_xlfn.XLOOKUP($A59,'PY1 Data(H)'!$A$1:$A$233,'PY1 Data(H)'!$A$1:$CZ$233))</f>
        <v>93419098</v>
      </c>
      <c r="AV59" s="173" cm="1">
        <f t="array" ref="AV59">_xlfn.XLOOKUP(AV$1,'PY1 Data(H)'!$A$1:$CZ$1,_xlfn.XLOOKUP($A59,'PY1 Data(H)'!$A$1:$A$233,'PY1 Data(H)'!$A$1:$CZ$233))</f>
        <v>175535235</v>
      </c>
      <c r="AW59" s="173" cm="1">
        <f t="array" ref="AW59">_xlfn.XLOOKUP(AW$1,'PY1 Data(H)'!$A$1:$CZ$1,_xlfn.XLOOKUP($A59,'PY1 Data(H)'!$A$1:$A$233,'PY1 Data(H)'!$A$1:$CZ$233))</f>
        <v>0</v>
      </c>
      <c r="AX59" s="173" cm="1">
        <f t="array" ref="AX59">_xlfn.XLOOKUP(AX$1,'PY1 Data(H)'!$A$1:$CZ$1,_xlfn.XLOOKUP($A59,'PY1 Data(H)'!$A$1:$A$233,'PY1 Data(H)'!$A$1:$CZ$233))</f>
        <v>60664063</v>
      </c>
      <c r="AY59" s="173" cm="1">
        <f t="array" ref="AY59">_xlfn.XLOOKUP(AY$1,'PY1 Data(H)'!$A$1:$CZ$1,_xlfn.XLOOKUP($A59,'PY1 Data(H)'!$A$1:$A$233,'PY1 Data(H)'!$A$1:$CZ$233))</f>
        <v>14015508</v>
      </c>
      <c r="AZ59" s="173" cm="1">
        <f t="array" ref="AZ59">_xlfn.XLOOKUP(AZ$1,'PY1 Data(H)'!$A$1:$CZ$1,_xlfn.XLOOKUP($A59,'PY1 Data(H)'!$A$1:$A$233,'PY1 Data(H)'!$A$1:$CZ$233))</f>
        <v>255760875</v>
      </c>
      <c r="BA59" s="173" cm="1">
        <f t="array" ref="BA59">_xlfn.XLOOKUP(BA$1,'PY1 Data(H)'!$A$1:$CZ$1,_xlfn.XLOOKUP($A59,'PY1 Data(H)'!$A$1:$A$233,'PY1 Data(H)'!$A$1:$CZ$233))</f>
        <v>86413491</v>
      </c>
      <c r="BB59" s="173" cm="1">
        <f t="array" ref="BB59">_xlfn.XLOOKUP(BB$1,'PY1 Data(H)'!$A$1:$CZ$1,_xlfn.XLOOKUP($A59,'PY1 Data(H)'!$A$1:$A$233,'PY1 Data(H)'!$A$1:$CZ$233))</f>
        <v>322099333</v>
      </c>
      <c r="BC59" s="173" cm="1">
        <f t="array" ref="BC59">_xlfn.XLOOKUP(BC$1,'PY1 Data(H)'!$A$1:$CZ$1,_xlfn.XLOOKUP($A59,'PY1 Data(H)'!$A$1:$A$233,'PY1 Data(H)'!$A$1:$CZ$233))</f>
        <v>16200552</v>
      </c>
      <c r="BD59" s="173" cm="1">
        <f t="array" ref="BD59">_xlfn.XLOOKUP(BD$1,'PY1 Data(H)'!$A$1:$CZ$1,_xlfn.XLOOKUP($A59,'PY1 Data(H)'!$A$1:$A$233,'PY1 Data(H)'!$A$1:$CZ$233))</f>
        <v>86507080</v>
      </c>
      <c r="BE59" s="173" cm="1">
        <f t="array" ref="BE59">_xlfn.XLOOKUP(BE$1,'PY1 Data(H)'!$A$1:$CZ$1,_xlfn.XLOOKUP($A59,'PY1 Data(H)'!$A$1:$A$233,'PY1 Data(H)'!$A$1:$CZ$233))</f>
        <v>67947733</v>
      </c>
      <c r="BF59" s="173" cm="1">
        <f t="array" ref="BF59">_xlfn.XLOOKUP(BF$1,'PY1 Data(H)'!$A$1:$CZ$1,_xlfn.XLOOKUP($A59,'PY1 Data(H)'!$A$1:$A$233,'PY1 Data(H)'!$A$1:$CZ$233))</f>
        <v>139647598</v>
      </c>
      <c r="BG59" s="173" cm="1">
        <f t="array" ref="BG59">_xlfn.XLOOKUP(BG$1,'PY1 Data(H)'!$A$1:$CZ$1,_xlfn.XLOOKUP($A59,'PY1 Data(H)'!$A$1:$A$233,'PY1 Data(H)'!$A$1:$CZ$233))</f>
        <v>61147870</v>
      </c>
      <c r="BH59" s="173" cm="1">
        <f t="array" ref="BH59">_xlfn.XLOOKUP(BH$1,'PY1 Data(H)'!$A$1:$CZ$1,_xlfn.XLOOKUP($A59,'PY1 Data(H)'!$A$1:$A$233,'PY1 Data(H)'!$A$1:$CZ$233))</f>
        <v>32112999</v>
      </c>
      <c r="BI59" s="173" cm="1">
        <f t="array" ref="BI59">_xlfn.XLOOKUP(BI$1,'PY1 Data(H)'!$A$1:$CZ$1,_xlfn.XLOOKUP($A59,'PY1 Data(H)'!$A$1:$A$233,'PY1 Data(H)'!$A$1:$CZ$233))</f>
        <v>33408958</v>
      </c>
      <c r="BJ59" s="173" cm="1">
        <f t="array" ref="BJ59">_xlfn.XLOOKUP(BJ$1,'PY1 Data(H)'!$A$1:$CZ$1,_xlfn.XLOOKUP($A59,'PY1 Data(H)'!$A$1:$A$233,'PY1 Data(H)'!$A$1:$CZ$233))</f>
        <v>55958227</v>
      </c>
      <c r="BK59" s="173" cm="1">
        <f t="array" ref="BK59">_xlfn.XLOOKUP(BK$1,'PY1 Data(H)'!$A$1:$CZ$1,_xlfn.XLOOKUP($A59,'PY1 Data(H)'!$A$1:$A$233,'PY1 Data(H)'!$A$1:$CZ$233))</f>
        <v>1527228110</v>
      </c>
      <c r="BL59" s="173" cm="1">
        <f t="array" ref="BL59">_xlfn.XLOOKUP(BL$1,'PY1 Data(H)'!$A$1:$CZ$1,_xlfn.XLOOKUP($A59,'PY1 Data(H)'!$A$1:$A$233,'PY1 Data(H)'!$A$1:$CZ$233))</f>
        <v>21500346</v>
      </c>
      <c r="BM59" s="173" cm="1">
        <f t="array" ref="BM59">_xlfn.XLOOKUP(BM$1,'PY1 Data(H)'!$A$1:$CZ$1,_xlfn.XLOOKUP($A59,'PY1 Data(H)'!$A$1:$A$233,'PY1 Data(H)'!$A$1:$CZ$233))</f>
        <v>41422592</v>
      </c>
      <c r="BN59" s="173" cm="1">
        <f t="array" ref="BN59">_xlfn.XLOOKUP(BN$1,'PY1 Data(H)'!$A$1:$CZ$1,_xlfn.XLOOKUP($A59,'PY1 Data(H)'!$A$1:$A$233,'PY1 Data(H)'!$A$1:$CZ$233))</f>
        <v>136969084</v>
      </c>
      <c r="BO59" s="173" cm="1">
        <f t="array" ref="BO59">_xlfn.XLOOKUP(BO$1,'PY1 Data(H)'!$A$1:$CZ$1,_xlfn.XLOOKUP($A59,'PY1 Data(H)'!$A$1:$A$233,'PY1 Data(H)'!$A$1:$CZ$233))</f>
        <v>108101093</v>
      </c>
      <c r="BP59" s="173" cm="1">
        <f t="array" ref="BP59">_xlfn.XLOOKUP(BP$1,'PY1 Data(H)'!$A$1:$CZ$1,_xlfn.XLOOKUP($A59,'PY1 Data(H)'!$A$1:$A$233,'PY1 Data(H)'!$A$1:$CZ$233))</f>
        <v>341266539</v>
      </c>
      <c r="BQ59" s="173" cm="1">
        <f t="array" ref="BQ59">_xlfn.XLOOKUP(BQ$1,'PY1 Data(H)'!$A$1:$CZ$1,_xlfn.XLOOKUP($A59,'PY1 Data(H)'!$A$1:$A$233,'PY1 Data(H)'!$A$1:$CZ$233))</f>
        <v>0</v>
      </c>
      <c r="BR59" s="173" cm="1">
        <f t="array" ref="BR59">_xlfn.XLOOKUP(BR$1,'PY1 Data(H)'!$A$1:$CZ$1,_xlfn.XLOOKUP($A59,'PY1 Data(H)'!$A$1:$A$233,'PY1 Data(H)'!$A$1:$CZ$233))</f>
        <v>250547657</v>
      </c>
      <c r="BS59" s="173" cm="1">
        <f t="array" ref="BS59">_xlfn.XLOOKUP(BS$1,'PY1 Data(H)'!$A$1:$CZ$1,_xlfn.XLOOKUP($A59,'PY1 Data(H)'!$A$1:$A$233,'PY1 Data(H)'!$A$1:$CZ$233))</f>
        <v>256498678</v>
      </c>
      <c r="BT59" s="173" cm="1">
        <f t="array" ref="BT59">_xlfn.XLOOKUP(BT$1,'PY1 Data(H)'!$A$1:$CZ$1,_xlfn.XLOOKUP($A59,'PY1 Data(H)'!$A$1:$A$233,'PY1 Data(H)'!$A$1:$CZ$233))</f>
        <v>22971268</v>
      </c>
      <c r="BU59" s="173" cm="1">
        <f t="array" ref="BU59">_xlfn.XLOOKUP(BU$1,'PY1 Data(H)'!$A$1:$CZ$1,_xlfn.XLOOKUP($A59,'PY1 Data(H)'!$A$1:$A$233,'PY1 Data(H)'!$A$1:$CZ$233))</f>
        <v>60247237</v>
      </c>
      <c r="BV59" s="173" cm="1">
        <f t="array" ref="BV59">_xlfn.XLOOKUP(BV$1,'PY1 Data(H)'!$A$1:$CZ$1,_xlfn.XLOOKUP($A59,'PY1 Data(H)'!$A$1:$A$233,'PY1 Data(H)'!$A$1:$CZ$233))</f>
        <v>91761732</v>
      </c>
      <c r="BW59" s="173" cm="1">
        <f t="array" ref="BW59">_xlfn.XLOOKUP(BW$1,'PY1 Data(H)'!$A$1:$CZ$1,_xlfn.XLOOKUP($A59,'PY1 Data(H)'!$A$1:$A$233,'PY1 Data(H)'!$A$1:$CZ$233))</f>
        <v>18455364</v>
      </c>
      <c r="BX59" s="173" cm="1">
        <f t="array" ref="BX59">_xlfn.XLOOKUP(BX$1,'PY1 Data(H)'!$A$1:$CZ$1,_xlfn.XLOOKUP($A59,'PY1 Data(H)'!$A$1:$A$233,'PY1 Data(H)'!$A$1:$CZ$233))</f>
        <v>69423555</v>
      </c>
      <c r="BY59" s="173" cm="1">
        <f t="array" ref="BY59">_xlfn.XLOOKUP(BY$1,'PY1 Data(H)'!$A$1:$CZ$1,_xlfn.XLOOKUP($A59,'PY1 Data(H)'!$A$1:$A$233,'PY1 Data(H)'!$A$1:$CZ$233))</f>
        <v>178116763</v>
      </c>
      <c r="BZ59" s="173" cm="1">
        <f t="array" ref="BZ59">_xlfn.XLOOKUP(BZ$1,'PY1 Data(H)'!$A$1:$CZ$1,_xlfn.XLOOKUP($A59,'PY1 Data(H)'!$A$1:$A$233,'PY1 Data(H)'!$A$1:$CZ$233))</f>
        <v>31070057</v>
      </c>
      <c r="CA59" s="173" cm="1">
        <f t="array" ref="CA59">_xlfn.XLOOKUP(CA$1,'PY1 Data(H)'!$A$1:$CZ$1,_xlfn.XLOOKUP($A59,'PY1 Data(H)'!$A$1:$A$233,'PY1 Data(H)'!$A$1:$CZ$233))</f>
        <v>153242131</v>
      </c>
      <c r="CB59" s="173" cm="1">
        <f t="array" ref="CB59">_xlfn.XLOOKUP(CB$1,'PY1 Data(H)'!$A$1:$CZ$1,_xlfn.XLOOKUP($A59,'PY1 Data(H)'!$A$1:$A$233,'PY1 Data(H)'!$A$1:$CZ$233))</f>
        <v>63067531</v>
      </c>
      <c r="CC59" s="173" cm="1">
        <f t="array" ref="CC59">_xlfn.XLOOKUP(CC$1,'PY1 Data(H)'!$A$1:$CZ$1,_xlfn.XLOOKUP($A59,'PY1 Data(H)'!$A$1:$A$233,'PY1 Data(H)'!$A$1:$CZ$233))</f>
        <v>145831744</v>
      </c>
      <c r="CD59" s="173" cm="1">
        <f t="array" ref="CD59">_xlfn.XLOOKUP(CD$1,'PY1 Data(H)'!$A$1:$CZ$1,_xlfn.XLOOKUP($A59,'PY1 Data(H)'!$A$1:$A$233,'PY1 Data(H)'!$A$1:$CZ$233))</f>
        <v>103544990</v>
      </c>
      <c r="CE59" s="173" cm="1">
        <f t="array" ref="CE59">_xlfn.XLOOKUP(CE$1,'PY1 Data(H)'!$A$1:$CZ$1,_xlfn.XLOOKUP($A59,'PY1 Data(H)'!$A$1:$A$233,'PY1 Data(H)'!$A$1:$CZ$233))</f>
        <v>173473299</v>
      </c>
      <c r="CF59" s="173" cm="1">
        <f t="array" ref="CF59">_xlfn.XLOOKUP(CF$1,'PY1 Data(H)'!$A$1:$CZ$1,_xlfn.XLOOKUP($A59,'PY1 Data(H)'!$A$1:$A$233,'PY1 Data(H)'!$A$1:$CZ$233))</f>
        <v>77072115</v>
      </c>
      <c r="CG59" s="173" cm="1">
        <f t="array" ref="CG59">_xlfn.XLOOKUP(CG$1,'PY1 Data(H)'!$A$1:$CZ$1,_xlfn.XLOOKUP($A59,'PY1 Data(H)'!$A$1:$A$233,'PY1 Data(H)'!$A$1:$CZ$233))</f>
        <v>83027545</v>
      </c>
      <c r="CH59" s="173" cm="1">
        <f t="array" ref="CH59">_xlfn.XLOOKUP(CH$1,'PY1 Data(H)'!$A$1:$CZ$1,_xlfn.XLOOKUP($A59,'PY1 Data(H)'!$A$1:$A$233,'PY1 Data(H)'!$A$1:$CZ$233))</f>
        <v>50715301</v>
      </c>
      <c r="CI59" s="173" cm="1">
        <f t="array" ref="CI59">_xlfn.XLOOKUP(CI$1,'PY1 Data(H)'!$A$1:$CZ$1,_xlfn.XLOOKUP($A59,'PY1 Data(H)'!$A$1:$A$233,'PY1 Data(H)'!$A$1:$CZ$233))</f>
        <v>80403459</v>
      </c>
      <c r="CJ59" s="173" cm="1">
        <f t="array" ref="CJ59">_xlfn.XLOOKUP(CJ$1,'PY1 Data(H)'!$A$1:$CZ$1,_xlfn.XLOOKUP($A59,'PY1 Data(H)'!$A$1:$A$233,'PY1 Data(H)'!$A$1:$CZ$233))</f>
        <v>58339873</v>
      </c>
      <c r="CK59" s="173" cm="1">
        <f t="array" ref="CK59">_xlfn.XLOOKUP(CK$1,'PY1 Data(H)'!$A$1:$CZ$1,_xlfn.XLOOKUP($A59,'PY1 Data(H)'!$A$1:$A$233,'PY1 Data(H)'!$A$1:$CZ$233))</f>
        <v>92153968</v>
      </c>
      <c r="CL59" s="173" cm="1">
        <f t="array" ref="CL59">_xlfn.XLOOKUP(CL$1,'PY1 Data(H)'!$A$1:$CZ$1,_xlfn.XLOOKUP($A59,'PY1 Data(H)'!$A$1:$A$233,'PY1 Data(H)'!$A$1:$CZ$233))</f>
        <v>24911872</v>
      </c>
      <c r="CM59" s="173" cm="1">
        <f t="array" ref="CM59">_xlfn.XLOOKUP(CM$1,'PY1 Data(H)'!$A$1:$CZ$1,_xlfn.XLOOKUP($A59,'PY1 Data(H)'!$A$1:$A$233,'PY1 Data(H)'!$A$1:$CZ$233))</f>
        <v>71508846</v>
      </c>
      <c r="CN59" s="173" cm="1">
        <f t="array" ref="CN59">_xlfn.XLOOKUP(CN$1,'PY1 Data(H)'!$A$1:$CZ$1,_xlfn.XLOOKUP($A59,'PY1 Data(H)'!$A$1:$A$233,'PY1 Data(H)'!$A$1:$CZ$233))</f>
        <v>7436799</v>
      </c>
      <c r="CO59" s="173" cm="1">
        <f t="array" ref="CO59">_xlfn.XLOOKUP(CO$1,'PY1 Data(H)'!$A$1:$CZ$1,_xlfn.XLOOKUP($A59,'PY1 Data(H)'!$A$1:$A$233,'PY1 Data(H)'!$A$1:$CZ$233))</f>
        <v>354778911</v>
      </c>
      <c r="CP59" s="173" cm="1">
        <f t="array" ref="CP59">_xlfn.XLOOKUP(CP$1,'PY1 Data(H)'!$A$1:$CZ$1,_xlfn.XLOOKUP($A59,'PY1 Data(H)'!$A$1:$A$233,'PY1 Data(H)'!$A$1:$CZ$233))</f>
        <v>53642718</v>
      </c>
      <c r="CQ59" s="173" cm="1">
        <f t="array" ref="CQ59">_xlfn.XLOOKUP(CQ$1,'PY1 Data(H)'!$A$1:$CZ$1,_xlfn.XLOOKUP($A59,'PY1 Data(H)'!$A$1:$A$233,'PY1 Data(H)'!$A$1:$CZ$233))</f>
        <v>1653241667</v>
      </c>
      <c r="CR59" s="173" cm="1">
        <f t="array" ref="CR59">_xlfn.XLOOKUP(CR$1,'PY1 Data(H)'!$A$1:$CZ$1,_xlfn.XLOOKUP($A59,'PY1 Data(H)'!$A$1:$A$233,'PY1 Data(H)'!$A$1:$CZ$233))</f>
        <v>34396260</v>
      </c>
      <c r="CS59" s="173" cm="1">
        <f t="array" ref="CS59">_xlfn.XLOOKUP(CS$1,'PY1 Data(H)'!$A$1:$CZ$1,_xlfn.XLOOKUP($A59,'PY1 Data(H)'!$A$1:$A$233,'PY1 Data(H)'!$A$1:$CZ$233))</f>
        <v>15299215</v>
      </c>
      <c r="CT59" s="173" cm="1">
        <f t="array" ref="CT59">_xlfn.XLOOKUP(CT$1,'PY1 Data(H)'!$A$1:$CZ$1,_xlfn.XLOOKUP($A59,'PY1 Data(H)'!$A$1:$A$233,'PY1 Data(H)'!$A$1:$CZ$233))</f>
        <v>77678602</v>
      </c>
      <c r="CU59" s="173" cm="1">
        <f t="array" ref="CU59">_xlfn.XLOOKUP(CU$1,'PY1 Data(H)'!$A$1:$CZ$1,_xlfn.XLOOKUP($A59,'PY1 Data(H)'!$A$1:$A$233,'PY1 Data(H)'!$A$1:$CZ$233))</f>
        <v>138249058</v>
      </c>
      <c r="CV59" s="173" cm="1">
        <f t="array" ref="CV59">_xlfn.XLOOKUP(CV$1,'PY1 Data(H)'!$A$1:$CZ$1,_xlfn.XLOOKUP($A59,'PY1 Data(H)'!$A$1:$A$233,'PY1 Data(H)'!$A$1:$CZ$233))</f>
        <v>89763576</v>
      </c>
      <c r="CW59" s="173" cm="1">
        <f t="array" ref="CW59">_xlfn.XLOOKUP(CW$1,'PY1 Data(H)'!$A$1:$CZ$1,_xlfn.XLOOKUP($A59,'PY1 Data(H)'!$A$1:$A$233,'PY1 Data(H)'!$A$1:$CZ$233))</f>
        <v>109282607</v>
      </c>
      <c r="CX59" s="173" cm="1">
        <f t="array" ref="CX59">_xlfn.XLOOKUP(CX$1,'PY1 Data(H)'!$A$1:$CZ$1,_xlfn.XLOOKUP($A59,'PY1 Data(H)'!$A$1:$A$233,'PY1 Data(H)'!$A$1:$CZ$233))</f>
        <v>41553465</v>
      </c>
      <c r="CY59" s="173" cm="1">
        <f t="array" ref="CY59">_xlfn.XLOOKUP(CY$1,'PY1 Data(H)'!$A$1:$CZ$1,_xlfn.XLOOKUP($A59,'PY1 Data(H)'!$A$1:$A$233,'PY1 Data(H)'!$A$1:$CZ$233))</f>
        <v>28223484</v>
      </c>
    </row>
    <row r="60" spans="1:103" x14ac:dyDescent="0.3">
      <c r="A60">
        <v>370</v>
      </c>
      <c r="D60" s="173" cm="1">
        <f t="array" ref="D60">_xlfn.XLOOKUP(D$1,'PY1 Data(H)'!$A$1:$CZ$1,_xlfn.XLOOKUP($A60,'PY1 Data(H)'!$A$1:$A$233,'PY1 Data(H)'!$A$1:$CZ$233))</f>
        <v>22377408</v>
      </c>
      <c r="E60" s="173" cm="1">
        <f t="array" ref="E60">_xlfn.XLOOKUP(E$1,'PY1 Data(H)'!$A$1:$CZ$1,_xlfn.XLOOKUP($A60,'PY1 Data(H)'!$A$1:$A$233,'PY1 Data(H)'!$A$1:$CZ$233))</f>
        <v>769443</v>
      </c>
      <c r="F60" s="173" cm="1">
        <f t="array" ref="F60">_xlfn.XLOOKUP(F$1,'PY1 Data(H)'!$A$1:$CZ$1,_xlfn.XLOOKUP($A60,'PY1 Data(H)'!$A$1:$A$233,'PY1 Data(H)'!$A$1:$CZ$233))</f>
        <v>1165649</v>
      </c>
      <c r="G60" s="173" cm="1">
        <f t="array" ref="G60">_xlfn.XLOOKUP(G$1,'PY1 Data(H)'!$A$1:$CZ$1,_xlfn.XLOOKUP($A60,'PY1 Data(H)'!$A$1:$A$233,'PY1 Data(H)'!$A$1:$CZ$233))</f>
        <v>0</v>
      </c>
      <c r="H60" s="173" cm="1">
        <f t="array" ref="H60">_xlfn.XLOOKUP(H$1,'PY1 Data(H)'!$A$1:$CZ$1,_xlfn.XLOOKUP($A60,'PY1 Data(H)'!$A$1:$A$233,'PY1 Data(H)'!$A$1:$CZ$233))</f>
        <v>1150831</v>
      </c>
      <c r="I60" s="173" cm="1">
        <f t="array" ref="I60">_xlfn.XLOOKUP(I$1,'PY1 Data(H)'!$A$1:$CZ$1,_xlfn.XLOOKUP($A60,'PY1 Data(H)'!$A$1:$A$233,'PY1 Data(H)'!$A$1:$CZ$233))</f>
        <v>1501435</v>
      </c>
      <c r="J60" s="173" cm="1">
        <f t="array" ref="J60">_xlfn.XLOOKUP(J$1,'PY1 Data(H)'!$A$1:$CZ$1,_xlfn.XLOOKUP($A60,'PY1 Data(H)'!$A$1:$A$233,'PY1 Data(H)'!$A$1:$CZ$233))</f>
        <v>2393756</v>
      </c>
      <c r="K60" s="173" cm="1">
        <f t="array" ref="K60">_xlfn.XLOOKUP(K$1,'PY1 Data(H)'!$A$1:$CZ$1,_xlfn.XLOOKUP($A60,'PY1 Data(H)'!$A$1:$A$233,'PY1 Data(H)'!$A$1:$CZ$233))</f>
        <v>2838491</v>
      </c>
      <c r="L60" s="173" cm="1">
        <f t="array" ref="L60">_xlfn.XLOOKUP(L$1,'PY1 Data(H)'!$A$1:$CZ$1,_xlfn.XLOOKUP($A60,'PY1 Data(H)'!$A$1:$A$233,'PY1 Data(H)'!$A$1:$CZ$233))</f>
        <v>1205674</v>
      </c>
      <c r="M60" s="173" cm="1">
        <f t="array" ref="M60">_xlfn.XLOOKUP(M$1,'PY1 Data(H)'!$A$1:$CZ$1,_xlfn.XLOOKUP($A60,'PY1 Data(H)'!$A$1:$A$233,'PY1 Data(H)'!$A$1:$CZ$233))</f>
        <v>16379452</v>
      </c>
      <c r="N60" s="173" cm="1">
        <f t="array" ref="N60">_xlfn.XLOOKUP(N$1,'PY1 Data(H)'!$A$1:$CZ$1,_xlfn.XLOOKUP($A60,'PY1 Data(H)'!$A$1:$A$233,'PY1 Data(H)'!$A$1:$CZ$233))</f>
        <v>19897595</v>
      </c>
      <c r="O60" s="173" cm="1">
        <f t="array" ref="O60">_xlfn.XLOOKUP(O$1,'PY1 Data(H)'!$A$1:$CZ$1,_xlfn.XLOOKUP($A60,'PY1 Data(H)'!$A$1:$A$233,'PY1 Data(H)'!$A$1:$CZ$233))</f>
        <v>7808357</v>
      </c>
      <c r="P60" s="173" cm="1">
        <f t="array" ref="P60">_xlfn.XLOOKUP(P$1,'PY1 Data(H)'!$A$1:$CZ$1,_xlfn.XLOOKUP($A60,'PY1 Data(H)'!$A$1:$A$233,'PY1 Data(H)'!$A$1:$CZ$233))</f>
        <v>47135960</v>
      </c>
      <c r="Q60" s="173" cm="1">
        <f t="array" ref="Q60">_xlfn.XLOOKUP(Q$1,'PY1 Data(H)'!$A$1:$CZ$1,_xlfn.XLOOKUP($A60,'PY1 Data(H)'!$A$1:$A$233,'PY1 Data(H)'!$A$1:$CZ$233))</f>
        <v>3892198</v>
      </c>
      <c r="R60" s="173" cm="1">
        <f t="array" ref="R60">_xlfn.XLOOKUP(R$1,'PY1 Data(H)'!$A$1:$CZ$1,_xlfn.XLOOKUP($A60,'PY1 Data(H)'!$A$1:$A$233,'PY1 Data(H)'!$A$1:$CZ$233))</f>
        <v>594836</v>
      </c>
      <c r="S60" s="173" cm="1">
        <f t="array" ref="S60">_xlfn.XLOOKUP(S$1,'PY1 Data(H)'!$A$1:$CZ$1,_xlfn.XLOOKUP($A60,'PY1 Data(H)'!$A$1:$A$233,'PY1 Data(H)'!$A$1:$CZ$233))</f>
        <v>6592204</v>
      </c>
      <c r="T60" s="173" cm="1">
        <f t="array" ref="T60">_xlfn.XLOOKUP(T$1,'PY1 Data(H)'!$A$1:$CZ$1,_xlfn.XLOOKUP($A60,'PY1 Data(H)'!$A$1:$A$233,'PY1 Data(H)'!$A$1:$CZ$233))</f>
        <v>0</v>
      </c>
      <c r="U60" s="173" cm="1">
        <f t="array" ref="U60">_xlfn.XLOOKUP(U$1,'PY1 Data(H)'!$A$1:$CZ$1,_xlfn.XLOOKUP($A60,'PY1 Data(H)'!$A$1:$A$233,'PY1 Data(H)'!$A$1:$CZ$233))</f>
        <v>18793971</v>
      </c>
      <c r="V60" s="173" cm="1">
        <f t="array" ref="V60">_xlfn.XLOOKUP(V$1,'PY1 Data(H)'!$A$1:$CZ$1,_xlfn.XLOOKUP($A60,'PY1 Data(H)'!$A$1:$A$233,'PY1 Data(H)'!$A$1:$CZ$233))</f>
        <v>23708059</v>
      </c>
      <c r="W60" s="173" cm="1">
        <f t="array" ref="W60">_xlfn.XLOOKUP(W$1,'PY1 Data(H)'!$A$1:$CZ$1,_xlfn.XLOOKUP($A60,'PY1 Data(H)'!$A$1:$A$233,'PY1 Data(H)'!$A$1:$CZ$233))</f>
        <v>0</v>
      </c>
      <c r="X60" s="173" cm="1">
        <f t="array" ref="X60">_xlfn.XLOOKUP(X$1,'PY1 Data(H)'!$A$1:$CZ$1,_xlfn.XLOOKUP($A60,'PY1 Data(H)'!$A$1:$A$233,'PY1 Data(H)'!$A$1:$CZ$233))</f>
        <v>0</v>
      </c>
      <c r="Y60" s="173" cm="1">
        <f t="array" ref="Y60">_xlfn.XLOOKUP(Y$1,'PY1 Data(H)'!$A$1:$CZ$1,_xlfn.XLOOKUP($A60,'PY1 Data(H)'!$A$1:$A$233,'PY1 Data(H)'!$A$1:$CZ$233))</f>
        <v>1272871</v>
      </c>
      <c r="Z60" s="173" cm="1">
        <f t="array" ref="Z60">_xlfn.XLOOKUP(Z$1,'PY1 Data(H)'!$A$1:$CZ$1,_xlfn.XLOOKUP($A60,'PY1 Data(H)'!$A$1:$A$233,'PY1 Data(H)'!$A$1:$CZ$233))</f>
        <v>613752</v>
      </c>
      <c r="AA60" s="173" cm="1">
        <f t="array" ref="AA60">_xlfn.XLOOKUP(AA$1,'PY1 Data(H)'!$A$1:$CZ$1,_xlfn.XLOOKUP($A60,'PY1 Data(H)'!$A$1:$A$233,'PY1 Data(H)'!$A$1:$CZ$233))</f>
        <v>0</v>
      </c>
      <c r="AB60" s="173" cm="1">
        <f t="array" ref="AB60">_xlfn.XLOOKUP(AB$1,'PY1 Data(H)'!$A$1:$CZ$1,_xlfn.XLOOKUP($A60,'PY1 Data(H)'!$A$1:$A$233,'PY1 Data(H)'!$A$1:$CZ$233))</f>
        <v>2973010</v>
      </c>
      <c r="AC60" s="173" cm="1">
        <f t="array" ref="AC60">_xlfn.XLOOKUP(AC$1,'PY1 Data(H)'!$A$1:$CZ$1,_xlfn.XLOOKUP($A60,'PY1 Data(H)'!$A$1:$A$233,'PY1 Data(H)'!$A$1:$CZ$233))</f>
        <v>12513892</v>
      </c>
      <c r="AD60" s="173" cm="1">
        <f t="array" ref="AD60">_xlfn.XLOOKUP(AD$1,'PY1 Data(H)'!$A$1:$CZ$1,_xlfn.XLOOKUP($A60,'PY1 Data(H)'!$A$1:$A$233,'PY1 Data(H)'!$A$1:$CZ$233))</f>
        <v>3052753</v>
      </c>
      <c r="AE60" s="173" cm="1">
        <f t="array" ref="AE60">_xlfn.XLOOKUP(AE$1,'PY1 Data(H)'!$A$1:$CZ$1,_xlfn.XLOOKUP($A60,'PY1 Data(H)'!$A$1:$A$233,'PY1 Data(H)'!$A$1:$CZ$233))</f>
        <v>15966797</v>
      </c>
      <c r="AF60" s="173" cm="1">
        <f t="array" ref="AF60">_xlfn.XLOOKUP(AF$1,'PY1 Data(H)'!$A$1:$CZ$1,_xlfn.XLOOKUP($A60,'PY1 Data(H)'!$A$1:$A$233,'PY1 Data(H)'!$A$1:$CZ$233))</f>
        <v>13751950</v>
      </c>
      <c r="AG60" s="173" cm="1">
        <f t="array" ref="AG60">_xlfn.XLOOKUP(AG$1,'PY1 Data(H)'!$A$1:$CZ$1,_xlfn.XLOOKUP($A60,'PY1 Data(H)'!$A$1:$A$233,'PY1 Data(H)'!$A$1:$CZ$233))</f>
        <v>9115762</v>
      </c>
      <c r="AH60" s="173" cm="1">
        <f t="array" ref="AH60">_xlfn.XLOOKUP(AH$1,'PY1 Data(H)'!$A$1:$CZ$1,_xlfn.XLOOKUP($A60,'PY1 Data(H)'!$A$1:$A$233,'PY1 Data(H)'!$A$1:$CZ$233))</f>
        <v>112688</v>
      </c>
      <c r="AI60" s="173" cm="1">
        <f t="array" ref="AI60">_xlfn.XLOOKUP(AI$1,'PY1 Data(H)'!$A$1:$CZ$1,_xlfn.XLOOKUP($A60,'PY1 Data(H)'!$A$1:$A$233,'PY1 Data(H)'!$A$1:$CZ$233))</f>
        <v>0</v>
      </c>
      <c r="AJ60" s="173" cm="1">
        <f t="array" ref="AJ60">_xlfn.XLOOKUP(AJ$1,'PY1 Data(H)'!$A$1:$CZ$1,_xlfn.XLOOKUP($A60,'PY1 Data(H)'!$A$1:$A$233,'PY1 Data(H)'!$A$1:$CZ$233))</f>
        <v>6242403</v>
      </c>
      <c r="AK60" s="173" cm="1">
        <f t="array" ref="AK60">_xlfn.XLOOKUP(AK$1,'PY1 Data(H)'!$A$1:$CZ$1,_xlfn.XLOOKUP($A60,'PY1 Data(H)'!$A$1:$A$233,'PY1 Data(H)'!$A$1:$CZ$233))</f>
        <v>0</v>
      </c>
      <c r="AL60" s="173" cm="1">
        <f t="array" ref="AL60">_xlfn.XLOOKUP(AL$1,'PY1 Data(H)'!$A$1:$CZ$1,_xlfn.XLOOKUP($A60,'PY1 Data(H)'!$A$1:$A$233,'PY1 Data(H)'!$A$1:$CZ$233))</f>
        <v>9674197</v>
      </c>
      <c r="AM60" s="173" cm="1">
        <f t="array" ref="AM60">_xlfn.XLOOKUP(AM$1,'PY1 Data(H)'!$A$1:$CZ$1,_xlfn.XLOOKUP($A60,'PY1 Data(H)'!$A$1:$A$233,'PY1 Data(H)'!$A$1:$CZ$233))</f>
        <v>484857</v>
      </c>
      <c r="AN60" s="173" cm="1">
        <f t="array" ref="AN60">_xlfn.XLOOKUP(AN$1,'PY1 Data(H)'!$A$1:$CZ$1,_xlfn.XLOOKUP($A60,'PY1 Data(H)'!$A$1:$A$233,'PY1 Data(H)'!$A$1:$CZ$233))</f>
        <v>1245760</v>
      </c>
      <c r="AO60" s="173" cm="1">
        <f t="array" ref="AO60">_xlfn.XLOOKUP(AO$1,'PY1 Data(H)'!$A$1:$CZ$1,_xlfn.XLOOKUP($A60,'PY1 Data(H)'!$A$1:$A$233,'PY1 Data(H)'!$A$1:$CZ$233))</f>
        <v>1090519</v>
      </c>
      <c r="AP60" s="173" cm="1">
        <f t="array" ref="AP60">_xlfn.XLOOKUP(AP$1,'PY1 Data(H)'!$A$1:$CZ$1,_xlfn.XLOOKUP($A60,'PY1 Data(H)'!$A$1:$A$233,'PY1 Data(H)'!$A$1:$CZ$233))</f>
        <v>11913292</v>
      </c>
      <c r="AQ60" s="173" cm="1">
        <f t="array" ref="AQ60">_xlfn.XLOOKUP(AQ$1,'PY1 Data(H)'!$A$1:$CZ$1,_xlfn.XLOOKUP($A60,'PY1 Data(H)'!$A$1:$A$233,'PY1 Data(H)'!$A$1:$CZ$233))</f>
        <v>659135</v>
      </c>
      <c r="AR60" s="173" cm="1">
        <f t="array" ref="AR60">_xlfn.XLOOKUP(AR$1,'PY1 Data(H)'!$A$1:$CZ$1,_xlfn.XLOOKUP($A60,'PY1 Data(H)'!$A$1:$A$233,'PY1 Data(H)'!$A$1:$CZ$233))</f>
        <v>93954559</v>
      </c>
      <c r="AS60" s="173" cm="1">
        <f t="array" ref="AS60">_xlfn.XLOOKUP(AS$1,'PY1 Data(H)'!$A$1:$CZ$1,_xlfn.XLOOKUP($A60,'PY1 Data(H)'!$A$1:$A$233,'PY1 Data(H)'!$A$1:$CZ$233))</f>
        <v>3273282</v>
      </c>
      <c r="AT60" s="173" cm="1">
        <f t="array" ref="AT60">_xlfn.XLOOKUP(AT$1,'PY1 Data(H)'!$A$1:$CZ$1,_xlfn.XLOOKUP($A60,'PY1 Data(H)'!$A$1:$A$233,'PY1 Data(H)'!$A$1:$CZ$233))</f>
        <v>20184548</v>
      </c>
      <c r="AU60" s="173" cm="1">
        <f t="array" ref="AU60">_xlfn.XLOOKUP(AU$1,'PY1 Data(H)'!$A$1:$CZ$1,_xlfn.XLOOKUP($A60,'PY1 Data(H)'!$A$1:$A$233,'PY1 Data(H)'!$A$1:$CZ$233))</f>
        <v>2721444</v>
      </c>
      <c r="AV60" s="173" cm="1">
        <f t="array" ref="AV60">_xlfn.XLOOKUP(AV$1,'PY1 Data(H)'!$A$1:$CZ$1,_xlfn.XLOOKUP($A60,'PY1 Data(H)'!$A$1:$A$233,'PY1 Data(H)'!$A$1:$CZ$233))</f>
        <v>20109195</v>
      </c>
      <c r="AW60" s="173" cm="1">
        <f t="array" ref="AW60">_xlfn.XLOOKUP(AW$1,'PY1 Data(H)'!$A$1:$CZ$1,_xlfn.XLOOKUP($A60,'PY1 Data(H)'!$A$1:$A$233,'PY1 Data(H)'!$A$1:$CZ$233))</f>
        <v>0</v>
      </c>
      <c r="AX60" s="173" cm="1">
        <f t="array" ref="AX60">_xlfn.XLOOKUP(AX$1,'PY1 Data(H)'!$A$1:$CZ$1,_xlfn.XLOOKUP($A60,'PY1 Data(H)'!$A$1:$A$233,'PY1 Data(H)'!$A$1:$CZ$233))</f>
        <v>4080172</v>
      </c>
      <c r="AY60" s="173" cm="1">
        <f t="array" ref="AY60">_xlfn.XLOOKUP(AY$1,'PY1 Data(H)'!$A$1:$CZ$1,_xlfn.XLOOKUP($A60,'PY1 Data(H)'!$A$1:$A$233,'PY1 Data(H)'!$A$1:$CZ$233))</f>
        <v>588386</v>
      </c>
      <c r="AZ60" s="173" cm="1">
        <f t="array" ref="AZ60">_xlfn.XLOOKUP(AZ$1,'PY1 Data(H)'!$A$1:$CZ$1,_xlfn.XLOOKUP($A60,'PY1 Data(H)'!$A$1:$A$233,'PY1 Data(H)'!$A$1:$CZ$233))</f>
        <v>29218525</v>
      </c>
      <c r="BA60" s="173" cm="1">
        <f t="array" ref="BA60">_xlfn.XLOOKUP(BA$1,'PY1 Data(H)'!$A$1:$CZ$1,_xlfn.XLOOKUP($A60,'PY1 Data(H)'!$A$1:$A$233,'PY1 Data(H)'!$A$1:$CZ$233))</f>
        <v>3992113</v>
      </c>
      <c r="BB60" s="173" cm="1">
        <f t="array" ref="BB60">_xlfn.XLOOKUP(BB$1,'PY1 Data(H)'!$A$1:$CZ$1,_xlfn.XLOOKUP($A60,'PY1 Data(H)'!$A$1:$A$233,'PY1 Data(H)'!$A$1:$CZ$233))</f>
        <v>41339390</v>
      </c>
      <c r="BC60" s="173" cm="1">
        <f t="array" ref="BC60">_xlfn.XLOOKUP(BC$1,'PY1 Data(H)'!$A$1:$CZ$1,_xlfn.XLOOKUP($A60,'PY1 Data(H)'!$A$1:$A$233,'PY1 Data(H)'!$A$1:$CZ$233))</f>
        <v>1107553</v>
      </c>
      <c r="BD60" s="173" cm="1">
        <f t="array" ref="BD60">_xlfn.XLOOKUP(BD$1,'PY1 Data(H)'!$A$1:$CZ$1,_xlfn.XLOOKUP($A60,'PY1 Data(H)'!$A$1:$A$233,'PY1 Data(H)'!$A$1:$CZ$233))</f>
        <v>11230899</v>
      </c>
      <c r="BE60" s="173" cm="1">
        <f t="array" ref="BE60">_xlfn.XLOOKUP(BE$1,'PY1 Data(H)'!$A$1:$CZ$1,_xlfn.XLOOKUP($A60,'PY1 Data(H)'!$A$1:$A$233,'PY1 Data(H)'!$A$1:$CZ$233))</f>
        <v>6184735</v>
      </c>
      <c r="BF60" s="173" cm="1">
        <f t="array" ref="BF60">_xlfn.XLOOKUP(BF$1,'PY1 Data(H)'!$A$1:$CZ$1,_xlfn.XLOOKUP($A60,'PY1 Data(H)'!$A$1:$A$233,'PY1 Data(H)'!$A$1:$CZ$233))</f>
        <v>17080746</v>
      </c>
      <c r="BG60" s="173" cm="1">
        <f t="array" ref="BG60">_xlfn.XLOOKUP(BG$1,'PY1 Data(H)'!$A$1:$CZ$1,_xlfn.XLOOKUP($A60,'PY1 Data(H)'!$A$1:$A$233,'PY1 Data(H)'!$A$1:$CZ$233))</f>
        <v>92890</v>
      </c>
      <c r="BH60" s="173" cm="1">
        <f t="array" ref="BH60">_xlfn.XLOOKUP(BH$1,'PY1 Data(H)'!$A$1:$CZ$1,_xlfn.XLOOKUP($A60,'PY1 Data(H)'!$A$1:$A$233,'PY1 Data(H)'!$A$1:$CZ$233))</f>
        <v>1227147</v>
      </c>
      <c r="BI60" s="173" cm="1">
        <f t="array" ref="BI60">_xlfn.XLOOKUP(BI$1,'PY1 Data(H)'!$A$1:$CZ$1,_xlfn.XLOOKUP($A60,'PY1 Data(H)'!$A$1:$A$233,'PY1 Data(H)'!$A$1:$CZ$233))</f>
        <v>779602</v>
      </c>
      <c r="BJ60" s="173" cm="1">
        <f t="array" ref="BJ60">_xlfn.XLOOKUP(BJ$1,'PY1 Data(H)'!$A$1:$CZ$1,_xlfn.XLOOKUP($A60,'PY1 Data(H)'!$A$1:$A$233,'PY1 Data(H)'!$A$1:$CZ$233))</f>
        <v>1794667</v>
      </c>
      <c r="BK60" s="173" cm="1">
        <f t="array" ref="BK60">_xlfn.XLOOKUP(BK$1,'PY1 Data(H)'!$A$1:$CZ$1,_xlfn.XLOOKUP($A60,'PY1 Data(H)'!$A$1:$A$233,'PY1 Data(H)'!$A$1:$CZ$233))</f>
        <v>0</v>
      </c>
      <c r="BL60" s="173" cm="1">
        <f t="array" ref="BL60">_xlfn.XLOOKUP(BL$1,'PY1 Data(H)'!$A$1:$CZ$1,_xlfn.XLOOKUP($A60,'PY1 Data(H)'!$A$1:$A$233,'PY1 Data(H)'!$A$1:$CZ$233))</f>
        <v>177839</v>
      </c>
      <c r="BM60" s="173" cm="1">
        <f t="array" ref="BM60">_xlfn.XLOOKUP(BM$1,'PY1 Data(H)'!$A$1:$CZ$1,_xlfn.XLOOKUP($A60,'PY1 Data(H)'!$A$1:$A$233,'PY1 Data(H)'!$A$1:$CZ$233))</f>
        <v>2050667</v>
      </c>
      <c r="BN60" s="173" cm="1">
        <f t="array" ref="BN60">_xlfn.XLOOKUP(BN$1,'PY1 Data(H)'!$A$1:$CZ$1,_xlfn.XLOOKUP($A60,'PY1 Data(H)'!$A$1:$A$233,'PY1 Data(H)'!$A$1:$CZ$233))</f>
        <v>25786549</v>
      </c>
      <c r="BO60" s="173" cm="1">
        <f t="array" ref="BO60">_xlfn.XLOOKUP(BO$1,'PY1 Data(H)'!$A$1:$CZ$1,_xlfn.XLOOKUP($A60,'PY1 Data(H)'!$A$1:$A$233,'PY1 Data(H)'!$A$1:$CZ$233))</f>
        <v>6587733</v>
      </c>
      <c r="BP60" s="173" cm="1">
        <f t="array" ref="BP60">_xlfn.XLOOKUP(BP$1,'PY1 Data(H)'!$A$1:$CZ$1,_xlfn.XLOOKUP($A60,'PY1 Data(H)'!$A$1:$A$233,'PY1 Data(H)'!$A$1:$CZ$233))</f>
        <v>591122</v>
      </c>
      <c r="BQ60" s="173" cm="1">
        <f t="array" ref="BQ60">_xlfn.XLOOKUP(BQ$1,'PY1 Data(H)'!$A$1:$CZ$1,_xlfn.XLOOKUP($A60,'PY1 Data(H)'!$A$1:$A$233,'PY1 Data(H)'!$A$1:$CZ$233))</f>
        <v>0</v>
      </c>
      <c r="BR60" s="173" cm="1">
        <f t="array" ref="BR60">_xlfn.XLOOKUP(BR$1,'PY1 Data(H)'!$A$1:$CZ$1,_xlfn.XLOOKUP($A60,'PY1 Data(H)'!$A$1:$A$233,'PY1 Data(H)'!$A$1:$CZ$233))</f>
        <v>26928581</v>
      </c>
      <c r="BS60" s="173" cm="1">
        <f t="array" ref="BS60">_xlfn.XLOOKUP(BS$1,'PY1 Data(H)'!$A$1:$CZ$1,_xlfn.XLOOKUP($A60,'PY1 Data(H)'!$A$1:$A$233,'PY1 Data(H)'!$A$1:$CZ$233))</f>
        <v>43304765</v>
      </c>
      <c r="BT60" s="173" cm="1">
        <f t="array" ref="BT60">_xlfn.XLOOKUP(BT$1,'PY1 Data(H)'!$A$1:$CZ$1,_xlfn.XLOOKUP($A60,'PY1 Data(H)'!$A$1:$A$233,'PY1 Data(H)'!$A$1:$CZ$233))</f>
        <v>1021578</v>
      </c>
      <c r="BU60" s="173" cm="1">
        <f t="array" ref="BU60">_xlfn.XLOOKUP(BU$1,'PY1 Data(H)'!$A$1:$CZ$1,_xlfn.XLOOKUP($A60,'PY1 Data(H)'!$A$1:$A$233,'PY1 Data(H)'!$A$1:$CZ$233))</f>
        <v>4581511</v>
      </c>
      <c r="BV60" s="173" cm="1">
        <f t="array" ref="BV60">_xlfn.XLOOKUP(BV$1,'PY1 Data(H)'!$A$1:$CZ$1,_xlfn.XLOOKUP($A60,'PY1 Data(H)'!$A$1:$A$233,'PY1 Data(H)'!$A$1:$CZ$233))</f>
        <v>1094931</v>
      </c>
      <c r="BW60" s="173" cm="1">
        <f t="array" ref="BW60">_xlfn.XLOOKUP(BW$1,'PY1 Data(H)'!$A$1:$CZ$1,_xlfn.XLOOKUP($A60,'PY1 Data(H)'!$A$1:$A$233,'PY1 Data(H)'!$A$1:$CZ$233))</f>
        <v>1189143</v>
      </c>
      <c r="BX60" s="173" cm="1">
        <f t="array" ref="BX60">_xlfn.XLOOKUP(BX$1,'PY1 Data(H)'!$A$1:$CZ$1,_xlfn.XLOOKUP($A60,'PY1 Data(H)'!$A$1:$A$233,'PY1 Data(H)'!$A$1:$CZ$233))</f>
        <v>0</v>
      </c>
      <c r="BY60" s="173" cm="1">
        <f t="array" ref="BY60">_xlfn.XLOOKUP(BY$1,'PY1 Data(H)'!$A$1:$CZ$1,_xlfn.XLOOKUP($A60,'PY1 Data(H)'!$A$1:$A$233,'PY1 Data(H)'!$A$1:$CZ$233))</f>
        <v>901822</v>
      </c>
      <c r="BZ60" s="173" cm="1">
        <f t="array" ref="BZ60">_xlfn.XLOOKUP(BZ$1,'PY1 Data(H)'!$A$1:$CZ$1,_xlfn.XLOOKUP($A60,'PY1 Data(H)'!$A$1:$A$233,'PY1 Data(H)'!$A$1:$CZ$233))</f>
        <v>1807915</v>
      </c>
      <c r="CA60" s="173" cm="1">
        <f t="array" ref="CA60">_xlfn.XLOOKUP(CA$1,'PY1 Data(H)'!$A$1:$CZ$1,_xlfn.XLOOKUP($A60,'PY1 Data(H)'!$A$1:$A$233,'PY1 Data(H)'!$A$1:$CZ$233))</f>
        <v>17991655</v>
      </c>
      <c r="CB60" s="173" cm="1">
        <f t="array" ref="CB60">_xlfn.XLOOKUP(CB$1,'PY1 Data(H)'!$A$1:$CZ$1,_xlfn.XLOOKUP($A60,'PY1 Data(H)'!$A$1:$A$233,'PY1 Data(H)'!$A$1:$CZ$233))</f>
        <v>3903343</v>
      </c>
      <c r="CC60" s="173" cm="1">
        <f t="array" ref="CC60">_xlfn.XLOOKUP(CC$1,'PY1 Data(H)'!$A$1:$CZ$1,_xlfn.XLOOKUP($A60,'PY1 Data(H)'!$A$1:$A$233,'PY1 Data(H)'!$A$1:$CZ$233))</f>
        <v>5086508</v>
      </c>
      <c r="CD60" s="173" cm="1">
        <f t="array" ref="CD60">_xlfn.XLOOKUP(CD$1,'PY1 Data(H)'!$A$1:$CZ$1,_xlfn.XLOOKUP($A60,'PY1 Data(H)'!$A$1:$A$233,'PY1 Data(H)'!$A$1:$CZ$233))</f>
        <v>35594</v>
      </c>
      <c r="CE60" s="173" cm="1">
        <f t="array" ref="CE60">_xlfn.XLOOKUP(CE$1,'PY1 Data(H)'!$A$1:$CZ$1,_xlfn.XLOOKUP($A60,'PY1 Data(H)'!$A$1:$A$233,'PY1 Data(H)'!$A$1:$CZ$233))</f>
        <v>9279193</v>
      </c>
      <c r="CF60" s="173" cm="1">
        <f t="array" ref="CF60">_xlfn.XLOOKUP(CF$1,'PY1 Data(H)'!$A$1:$CZ$1,_xlfn.XLOOKUP($A60,'PY1 Data(H)'!$A$1:$A$233,'PY1 Data(H)'!$A$1:$CZ$233))</f>
        <v>646753</v>
      </c>
      <c r="CG60" s="173" cm="1">
        <f t="array" ref="CG60">_xlfn.XLOOKUP(CG$1,'PY1 Data(H)'!$A$1:$CZ$1,_xlfn.XLOOKUP($A60,'PY1 Data(H)'!$A$1:$A$233,'PY1 Data(H)'!$A$1:$CZ$233))</f>
        <v>10051901</v>
      </c>
      <c r="CH60" s="173" cm="1">
        <f t="array" ref="CH60">_xlfn.XLOOKUP(CH$1,'PY1 Data(H)'!$A$1:$CZ$1,_xlfn.XLOOKUP($A60,'PY1 Data(H)'!$A$1:$A$233,'PY1 Data(H)'!$A$1:$CZ$233))</f>
        <v>4436985</v>
      </c>
      <c r="CI60" s="173" cm="1">
        <f t="array" ref="CI60">_xlfn.XLOOKUP(CI$1,'PY1 Data(H)'!$A$1:$CZ$1,_xlfn.XLOOKUP($A60,'PY1 Data(H)'!$A$1:$A$233,'PY1 Data(H)'!$A$1:$CZ$233))</f>
        <v>3955555</v>
      </c>
      <c r="CJ60" s="173" cm="1">
        <f t="array" ref="CJ60">_xlfn.XLOOKUP(CJ$1,'PY1 Data(H)'!$A$1:$CZ$1,_xlfn.XLOOKUP($A60,'PY1 Data(H)'!$A$1:$A$233,'PY1 Data(H)'!$A$1:$CZ$233))</f>
        <v>5894983</v>
      </c>
      <c r="CK60" s="173" cm="1">
        <f t="array" ref="CK60">_xlfn.XLOOKUP(CK$1,'PY1 Data(H)'!$A$1:$CZ$1,_xlfn.XLOOKUP($A60,'PY1 Data(H)'!$A$1:$A$233,'PY1 Data(H)'!$A$1:$CZ$233))</f>
        <v>7266154</v>
      </c>
      <c r="CL60" s="173" cm="1">
        <f t="array" ref="CL60">_xlfn.XLOOKUP(CL$1,'PY1 Data(H)'!$A$1:$CZ$1,_xlfn.XLOOKUP($A60,'PY1 Data(H)'!$A$1:$A$233,'PY1 Data(H)'!$A$1:$CZ$233))</f>
        <v>2290125</v>
      </c>
      <c r="CM60" s="173" cm="1">
        <f t="array" ref="CM60">_xlfn.XLOOKUP(CM$1,'PY1 Data(H)'!$A$1:$CZ$1,_xlfn.XLOOKUP($A60,'PY1 Data(H)'!$A$1:$A$233,'PY1 Data(H)'!$A$1:$CZ$233))</f>
        <v>655926</v>
      </c>
      <c r="CN60" s="173" cm="1">
        <f t="array" ref="CN60">_xlfn.XLOOKUP(CN$1,'PY1 Data(H)'!$A$1:$CZ$1,_xlfn.XLOOKUP($A60,'PY1 Data(H)'!$A$1:$A$233,'PY1 Data(H)'!$A$1:$CZ$233))</f>
        <v>57798</v>
      </c>
      <c r="CO60" s="173" cm="1">
        <f t="array" ref="CO60">_xlfn.XLOOKUP(CO$1,'PY1 Data(H)'!$A$1:$CZ$1,_xlfn.XLOOKUP($A60,'PY1 Data(H)'!$A$1:$A$233,'PY1 Data(H)'!$A$1:$CZ$233))</f>
        <v>49709511</v>
      </c>
      <c r="CP60" s="173" cm="1">
        <f t="array" ref="CP60">_xlfn.XLOOKUP(CP$1,'PY1 Data(H)'!$A$1:$CZ$1,_xlfn.XLOOKUP($A60,'PY1 Data(H)'!$A$1:$A$233,'PY1 Data(H)'!$A$1:$CZ$233))</f>
        <v>2519387</v>
      </c>
      <c r="CQ60" s="173" cm="1">
        <f t="array" ref="CQ60">_xlfn.XLOOKUP(CQ$1,'PY1 Data(H)'!$A$1:$CZ$1,_xlfn.XLOOKUP($A60,'PY1 Data(H)'!$A$1:$A$233,'PY1 Data(H)'!$A$1:$CZ$233))</f>
        <v>2623035</v>
      </c>
      <c r="CR60" s="173" cm="1">
        <f t="array" ref="CR60">_xlfn.XLOOKUP(CR$1,'PY1 Data(H)'!$A$1:$CZ$1,_xlfn.XLOOKUP($A60,'PY1 Data(H)'!$A$1:$A$233,'PY1 Data(H)'!$A$1:$CZ$233))</f>
        <v>1328230</v>
      </c>
      <c r="CS60" s="173" cm="1">
        <f t="array" ref="CS60">_xlfn.XLOOKUP(CS$1,'PY1 Data(H)'!$A$1:$CZ$1,_xlfn.XLOOKUP($A60,'PY1 Data(H)'!$A$1:$A$233,'PY1 Data(H)'!$A$1:$CZ$233))</f>
        <v>14625</v>
      </c>
      <c r="CT60" s="173" cm="1">
        <f t="array" ref="CT60">_xlfn.XLOOKUP(CT$1,'PY1 Data(H)'!$A$1:$CZ$1,_xlfn.XLOOKUP($A60,'PY1 Data(H)'!$A$1:$A$233,'PY1 Data(H)'!$A$1:$CZ$233))</f>
        <v>6472398</v>
      </c>
      <c r="CU60" s="173" cm="1">
        <f t="array" ref="CU60">_xlfn.XLOOKUP(CU$1,'PY1 Data(H)'!$A$1:$CZ$1,_xlfn.XLOOKUP($A60,'PY1 Data(H)'!$A$1:$A$233,'PY1 Data(H)'!$A$1:$CZ$233))</f>
        <v>6752578</v>
      </c>
      <c r="CV60" s="173" cm="1">
        <f t="array" ref="CV60">_xlfn.XLOOKUP(CV$1,'PY1 Data(H)'!$A$1:$CZ$1,_xlfn.XLOOKUP($A60,'PY1 Data(H)'!$A$1:$A$233,'PY1 Data(H)'!$A$1:$CZ$233))</f>
        <v>3303722</v>
      </c>
      <c r="CW60" s="173" cm="1">
        <f t="array" ref="CW60">_xlfn.XLOOKUP(CW$1,'PY1 Data(H)'!$A$1:$CZ$1,_xlfn.XLOOKUP($A60,'PY1 Data(H)'!$A$1:$A$233,'PY1 Data(H)'!$A$1:$CZ$233))</f>
        <v>2842217</v>
      </c>
      <c r="CX60" s="173" cm="1">
        <f t="array" ref="CX60">_xlfn.XLOOKUP(CX$1,'PY1 Data(H)'!$A$1:$CZ$1,_xlfn.XLOOKUP($A60,'PY1 Data(H)'!$A$1:$A$233,'PY1 Data(H)'!$A$1:$CZ$233))</f>
        <v>3728949</v>
      </c>
      <c r="CY60" s="173" cm="1">
        <f t="array" ref="CY60">_xlfn.XLOOKUP(CY$1,'PY1 Data(H)'!$A$1:$CZ$1,_xlfn.XLOOKUP($A60,'PY1 Data(H)'!$A$1:$A$233,'PY1 Data(H)'!$A$1:$CZ$233))</f>
        <v>1696120</v>
      </c>
    </row>
    <row r="61" spans="1:103" x14ac:dyDescent="0.3">
      <c r="A61">
        <v>532</v>
      </c>
      <c r="D61" s="173" cm="1">
        <f t="array" ref="D61">_xlfn.XLOOKUP(D$1,'PY1 Data(H)'!$A$1:$CZ$1,_xlfn.XLOOKUP($A61,'PY1 Data(H)'!$A$1:$A$233,'PY1 Data(H)'!$A$1:$CZ$233))</f>
        <v>188726304</v>
      </c>
      <c r="E61" s="173" cm="1">
        <f t="array" ref="E61">_xlfn.XLOOKUP(E$1,'PY1 Data(H)'!$A$1:$CZ$1,_xlfn.XLOOKUP($A61,'PY1 Data(H)'!$A$1:$A$233,'PY1 Data(H)'!$A$1:$CZ$233))</f>
        <v>41302659</v>
      </c>
      <c r="F61" s="173" cm="1">
        <f t="array" ref="F61">_xlfn.XLOOKUP(F$1,'PY1 Data(H)'!$A$1:$CZ$1,_xlfn.XLOOKUP($A61,'PY1 Data(H)'!$A$1:$A$233,'PY1 Data(H)'!$A$1:$CZ$233))</f>
        <v>15757044</v>
      </c>
      <c r="G61" s="173" cm="1">
        <f t="array" ref="G61">_xlfn.XLOOKUP(G$1,'PY1 Data(H)'!$A$1:$CZ$1,_xlfn.XLOOKUP($A61,'PY1 Data(H)'!$A$1:$A$233,'PY1 Data(H)'!$A$1:$CZ$233))</f>
        <v>0</v>
      </c>
      <c r="H61" s="173" cm="1">
        <f t="array" ref="H61">_xlfn.XLOOKUP(H$1,'PY1 Data(H)'!$A$1:$CZ$1,_xlfn.XLOOKUP($A61,'PY1 Data(H)'!$A$1:$A$233,'PY1 Data(H)'!$A$1:$CZ$233))</f>
        <v>35794251</v>
      </c>
      <c r="I61" s="173" cm="1">
        <f t="array" ref="I61">_xlfn.XLOOKUP(I$1,'PY1 Data(H)'!$A$1:$CZ$1,_xlfn.XLOOKUP($A61,'PY1 Data(H)'!$A$1:$A$233,'PY1 Data(H)'!$A$1:$CZ$233))</f>
        <v>30765635</v>
      </c>
      <c r="J61" s="173" cm="1">
        <f t="array" ref="J61">_xlfn.XLOOKUP(J$1,'PY1 Data(H)'!$A$1:$CZ$1,_xlfn.XLOOKUP($A61,'PY1 Data(H)'!$A$1:$A$233,'PY1 Data(H)'!$A$1:$CZ$233))</f>
        <v>56362089</v>
      </c>
      <c r="K61" s="173" cm="1">
        <f t="array" ref="K61">_xlfn.XLOOKUP(K$1,'PY1 Data(H)'!$A$1:$CZ$1,_xlfn.XLOOKUP($A61,'PY1 Data(H)'!$A$1:$A$233,'PY1 Data(H)'!$A$1:$CZ$233))</f>
        <v>27410818</v>
      </c>
      <c r="L61" s="173" cm="1">
        <f t="array" ref="L61">_xlfn.XLOOKUP(L$1,'PY1 Data(H)'!$A$1:$CZ$1,_xlfn.XLOOKUP($A61,'PY1 Data(H)'!$A$1:$A$233,'PY1 Data(H)'!$A$1:$CZ$233))</f>
        <v>42878511</v>
      </c>
      <c r="M61" s="173" cm="1">
        <f t="array" ref="M61">_xlfn.XLOOKUP(M$1,'PY1 Data(H)'!$A$1:$CZ$1,_xlfn.XLOOKUP($A61,'PY1 Data(H)'!$A$1:$A$233,'PY1 Data(H)'!$A$1:$CZ$233))</f>
        <v>220476078</v>
      </c>
      <c r="N61" s="173" cm="1">
        <f t="array" ref="N61">_xlfn.XLOOKUP(N$1,'PY1 Data(H)'!$A$1:$CZ$1,_xlfn.XLOOKUP($A61,'PY1 Data(H)'!$A$1:$A$233,'PY1 Data(H)'!$A$1:$CZ$233))</f>
        <v>347505238</v>
      </c>
      <c r="O61" s="173" cm="1">
        <f t="array" ref="O61">_xlfn.XLOOKUP(O$1,'PY1 Data(H)'!$A$1:$CZ$1,_xlfn.XLOOKUP($A61,'PY1 Data(H)'!$A$1:$A$233,'PY1 Data(H)'!$A$1:$CZ$233))</f>
        <v>90848922</v>
      </c>
      <c r="P61" s="173" cm="1">
        <f t="array" ref="P61">_xlfn.XLOOKUP(P$1,'PY1 Data(H)'!$A$1:$CZ$1,_xlfn.XLOOKUP($A61,'PY1 Data(H)'!$A$1:$A$233,'PY1 Data(H)'!$A$1:$CZ$233))</f>
        <v>282104959</v>
      </c>
      <c r="Q61" s="173" cm="1">
        <f t="array" ref="Q61">_xlfn.XLOOKUP(Q$1,'PY1 Data(H)'!$A$1:$CZ$1,_xlfn.XLOOKUP($A61,'PY1 Data(H)'!$A$1:$A$233,'PY1 Data(H)'!$A$1:$CZ$233))</f>
        <v>89316600</v>
      </c>
      <c r="R61" s="173" cm="1">
        <f t="array" ref="R61">_xlfn.XLOOKUP(R$1,'PY1 Data(H)'!$A$1:$CZ$1,_xlfn.XLOOKUP($A61,'PY1 Data(H)'!$A$1:$A$233,'PY1 Data(H)'!$A$1:$CZ$233))</f>
        <v>18834338</v>
      </c>
      <c r="S61" s="173" cm="1">
        <f t="array" ref="S61">_xlfn.XLOOKUP(S$1,'PY1 Data(H)'!$A$1:$CZ$1,_xlfn.XLOOKUP($A61,'PY1 Data(H)'!$A$1:$A$233,'PY1 Data(H)'!$A$1:$CZ$233))</f>
        <v>96700945</v>
      </c>
      <c r="T61" s="173" cm="1">
        <f t="array" ref="T61">_xlfn.XLOOKUP(T$1,'PY1 Data(H)'!$A$1:$CZ$1,_xlfn.XLOOKUP($A61,'PY1 Data(H)'!$A$1:$A$233,'PY1 Data(H)'!$A$1:$CZ$233))</f>
        <v>0</v>
      </c>
      <c r="U61" s="173" cm="1">
        <f t="array" ref="U61">_xlfn.XLOOKUP(U$1,'PY1 Data(H)'!$A$1:$CZ$1,_xlfn.XLOOKUP($A61,'PY1 Data(H)'!$A$1:$A$233,'PY1 Data(H)'!$A$1:$CZ$233))</f>
        <v>194064798</v>
      </c>
      <c r="V61" s="173" cm="1">
        <f t="array" ref="V61">_xlfn.XLOOKUP(V$1,'PY1 Data(H)'!$A$1:$CZ$1,_xlfn.XLOOKUP($A61,'PY1 Data(H)'!$A$1:$A$233,'PY1 Data(H)'!$A$1:$CZ$233))</f>
        <v>127323592</v>
      </c>
      <c r="W61" s="173" cm="1">
        <f t="array" ref="W61">_xlfn.XLOOKUP(W$1,'PY1 Data(H)'!$A$1:$CZ$1,_xlfn.XLOOKUP($A61,'PY1 Data(H)'!$A$1:$A$233,'PY1 Data(H)'!$A$1:$CZ$233))</f>
        <v>0</v>
      </c>
      <c r="X61" s="173" cm="1">
        <f t="array" ref="X61">_xlfn.XLOOKUP(X$1,'PY1 Data(H)'!$A$1:$CZ$1,_xlfn.XLOOKUP($A61,'PY1 Data(H)'!$A$1:$A$233,'PY1 Data(H)'!$A$1:$CZ$233))</f>
        <v>16343843</v>
      </c>
      <c r="Y61" s="173" cm="1">
        <f t="array" ref="Y61">_xlfn.XLOOKUP(Y$1,'PY1 Data(H)'!$A$1:$CZ$1,_xlfn.XLOOKUP($A61,'PY1 Data(H)'!$A$1:$A$233,'PY1 Data(H)'!$A$1:$CZ$233))</f>
        <v>20723737</v>
      </c>
      <c r="Z61" s="173" cm="1">
        <f t="array" ref="Z61">_xlfn.XLOOKUP(Z$1,'PY1 Data(H)'!$A$1:$CZ$1,_xlfn.XLOOKUP($A61,'PY1 Data(H)'!$A$1:$A$233,'PY1 Data(H)'!$A$1:$CZ$233))</f>
        <v>127202039</v>
      </c>
      <c r="AA61" s="173" cm="1">
        <f t="array" ref="AA61">_xlfn.XLOOKUP(AA$1,'PY1 Data(H)'!$A$1:$CZ$1,_xlfn.XLOOKUP($A61,'PY1 Data(H)'!$A$1:$A$233,'PY1 Data(H)'!$A$1:$CZ$233))</f>
        <v>0</v>
      </c>
      <c r="AB61" s="173" cm="1">
        <f t="array" ref="AB61">_xlfn.XLOOKUP(AB$1,'PY1 Data(H)'!$A$1:$CZ$1,_xlfn.XLOOKUP($A61,'PY1 Data(H)'!$A$1:$A$233,'PY1 Data(H)'!$A$1:$CZ$233))</f>
        <v>114350108</v>
      </c>
      <c r="AC61" s="173" cm="1">
        <f t="array" ref="AC61">_xlfn.XLOOKUP(AC$1,'PY1 Data(H)'!$A$1:$CZ$1,_xlfn.XLOOKUP($A61,'PY1 Data(H)'!$A$1:$A$233,'PY1 Data(H)'!$A$1:$CZ$233))</f>
        <v>332691294</v>
      </c>
      <c r="AD61" s="173" cm="1">
        <f t="array" ref="AD61">_xlfn.XLOOKUP(AD$1,'PY1 Data(H)'!$A$1:$CZ$1,_xlfn.XLOOKUP($A61,'PY1 Data(H)'!$A$1:$A$233,'PY1 Data(H)'!$A$1:$CZ$233))</f>
        <v>58513825</v>
      </c>
      <c r="AE61" s="173" cm="1">
        <f t="array" ref="AE61">_xlfn.XLOOKUP(AE$1,'PY1 Data(H)'!$A$1:$CZ$1,_xlfn.XLOOKUP($A61,'PY1 Data(H)'!$A$1:$A$233,'PY1 Data(H)'!$A$1:$CZ$233))</f>
        <v>112792189</v>
      </c>
      <c r="AF61" s="173" cm="1">
        <f t="array" ref="AF61">_xlfn.XLOOKUP(AF$1,'PY1 Data(H)'!$A$1:$CZ$1,_xlfn.XLOOKUP($A61,'PY1 Data(H)'!$A$1:$A$233,'PY1 Data(H)'!$A$1:$CZ$233))</f>
        <v>146431383</v>
      </c>
      <c r="AG61" s="173" cm="1">
        <f t="array" ref="AG61">_xlfn.XLOOKUP(AG$1,'PY1 Data(H)'!$A$1:$CZ$1,_xlfn.XLOOKUP($A61,'PY1 Data(H)'!$A$1:$A$233,'PY1 Data(H)'!$A$1:$CZ$233))</f>
        <v>68365570</v>
      </c>
      <c r="AH61" s="173" cm="1">
        <f t="array" ref="AH61">_xlfn.XLOOKUP(AH$1,'PY1 Data(H)'!$A$1:$CZ$1,_xlfn.XLOOKUP($A61,'PY1 Data(H)'!$A$1:$A$233,'PY1 Data(H)'!$A$1:$CZ$233))</f>
        <v>54813649</v>
      </c>
      <c r="AI61" s="173" cm="1">
        <f t="array" ref="AI61">_xlfn.XLOOKUP(AI$1,'PY1 Data(H)'!$A$1:$CZ$1,_xlfn.XLOOKUP($A61,'PY1 Data(H)'!$A$1:$A$233,'PY1 Data(H)'!$A$1:$CZ$233))</f>
        <v>480750838</v>
      </c>
      <c r="AJ61" s="173" cm="1">
        <f t="array" ref="AJ61">_xlfn.XLOOKUP(AJ$1,'PY1 Data(H)'!$A$1:$CZ$1,_xlfn.XLOOKUP($A61,'PY1 Data(H)'!$A$1:$A$233,'PY1 Data(H)'!$A$1:$CZ$233))</f>
        <v>64959800</v>
      </c>
      <c r="AK61" s="173" cm="1">
        <f t="array" ref="AK61">_xlfn.XLOOKUP(AK$1,'PY1 Data(H)'!$A$1:$CZ$1,_xlfn.XLOOKUP($A61,'PY1 Data(H)'!$A$1:$A$233,'PY1 Data(H)'!$A$1:$CZ$233))</f>
        <v>395630962</v>
      </c>
      <c r="AL61" s="173" cm="1">
        <f t="array" ref="AL61">_xlfn.XLOOKUP(AL$1,'PY1 Data(H)'!$A$1:$CZ$1,_xlfn.XLOOKUP($A61,'PY1 Data(H)'!$A$1:$A$233,'PY1 Data(H)'!$A$1:$CZ$233))</f>
        <v>101121182</v>
      </c>
      <c r="AM61" s="173" cm="1">
        <f t="array" ref="AM61">_xlfn.XLOOKUP(AM$1,'PY1 Data(H)'!$A$1:$CZ$1,_xlfn.XLOOKUP($A61,'PY1 Data(H)'!$A$1:$A$233,'PY1 Data(H)'!$A$1:$CZ$233))</f>
        <v>274290440</v>
      </c>
      <c r="AN61" s="173" cm="1">
        <f t="array" ref="AN61">_xlfn.XLOOKUP(AN$1,'PY1 Data(H)'!$A$1:$CZ$1,_xlfn.XLOOKUP($A61,'PY1 Data(H)'!$A$1:$A$233,'PY1 Data(H)'!$A$1:$CZ$233))</f>
        <v>13029984</v>
      </c>
      <c r="AO61" s="173" cm="1">
        <f t="array" ref="AO61">_xlfn.XLOOKUP(AO$1,'PY1 Data(H)'!$A$1:$CZ$1,_xlfn.XLOOKUP($A61,'PY1 Data(H)'!$A$1:$A$233,'PY1 Data(H)'!$A$1:$CZ$233))</f>
        <v>19484636</v>
      </c>
      <c r="AP61" s="173" cm="1">
        <f t="array" ref="AP61">_xlfn.XLOOKUP(AP$1,'PY1 Data(H)'!$A$1:$CZ$1,_xlfn.XLOOKUP($A61,'PY1 Data(H)'!$A$1:$A$233,'PY1 Data(H)'!$A$1:$CZ$233))</f>
        <v>74799047</v>
      </c>
      <c r="AQ61" s="173" cm="1">
        <f t="array" ref="AQ61">_xlfn.XLOOKUP(AQ$1,'PY1 Data(H)'!$A$1:$CZ$1,_xlfn.XLOOKUP($A61,'PY1 Data(H)'!$A$1:$A$233,'PY1 Data(H)'!$A$1:$CZ$233))</f>
        <v>17767216</v>
      </c>
      <c r="AR61" s="173" cm="1">
        <f t="array" ref="AR61">_xlfn.XLOOKUP(AR$1,'PY1 Data(H)'!$A$1:$CZ$1,_xlfn.XLOOKUP($A61,'PY1 Data(H)'!$A$1:$A$233,'PY1 Data(H)'!$A$1:$CZ$233))</f>
        <v>660946794</v>
      </c>
      <c r="AS61" s="173" cm="1">
        <f t="array" ref="AS61">_xlfn.XLOOKUP(AS$1,'PY1 Data(H)'!$A$1:$CZ$1,_xlfn.XLOOKUP($A61,'PY1 Data(H)'!$A$1:$A$233,'PY1 Data(H)'!$A$1:$CZ$233))</f>
        <v>66386542</v>
      </c>
      <c r="AT61" s="173" cm="1">
        <f t="array" ref="AT61">_xlfn.XLOOKUP(AT$1,'PY1 Data(H)'!$A$1:$CZ$1,_xlfn.XLOOKUP($A61,'PY1 Data(H)'!$A$1:$A$233,'PY1 Data(H)'!$A$1:$CZ$233))</f>
        <v>142823284</v>
      </c>
      <c r="AU61" s="173" cm="1">
        <f t="array" ref="AU61">_xlfn.XLOOKUP(AU$1,'PY1 Data(H)'!$A$1:$CZ$1,_xlfn.XLOOKUP($A61,'PY1 Data(H)'!$A$1:$A$233,'PY1 Data(H)'!$A$1:$CZ$233))</f>
        <v>89461208</v>
      </c>
      <c r="AV61" s="173" cm="1">
        <f t="array" ref="AV61">_xlfn.XLOOKUP(AV$1,'PY1 Data(H)'!$A$1:$CZ$1,_xlfn.XLOOKUP($A61,'PY1 Data(H)'!$A$1:$A$233,'PY1 Data(H)'!$A$1:$CZ$233))</f>
        <v>157643989</v>
      </c>
      <c r="AW61" s="173" cm="1">
        <f t="array" ref="AW61">_xlfn.XLOOKUP(AW$1,'PY1 Data(H)'!$A$1:$CZ$1,_xlfn.XLOOKUP($A61,'PY1 Data(H)'!$A$1:$A$233,'PY1 Data(H)'!$A$1:$CZ$233))</f>
        <v>0</v>
      </c>
      <c r="AX61" s="173" cm="1">
        <f t="array" ref="AX61">_xlfn.XLOOKUP(AX$1,'PY1 Data(H)'!$A$1:$CZ$1,_xlfn.XLOOKUP($A61,'PY1 Data(H)'!$A$1:$A$233,'PY1 Data(H)'!$A$1:$CZ$233))</f>
        <v>51123291</v>
      </c>
      <c r="AY61" s="173" cm="1">
        <f t="array" ref="AY61">_xlfn.XLOOKUP(AY$1,'PY1 Data(H)'!$A$1:$CZ$1,_xlfn.XLOOKUP($A61,'PY1 Data(H)'!$A$1:$A$233,'PY1 Data(H)'!$A$1:$CZ$233))</f>
        <v>15665995</v>
      </c>
      <c r="AZ61" s="173" cm="1">
        <f t="array" ref="AZ61">_xlfn.XLOOKUP(AZ$1,'PY1 Data(H)'!$A$1:$CZ$1,_xlfn.XLOOKUP($A61,'PY1 Data(H)'!$A$1:$A$233,'PY1 Data(H)'!$A$1:$CZ$233))</f>
        <v>221423543</v>
      </c>
      <c r="BA61" s="173" cm="1">
        <f t="array" ref="BA61">_xlfn.XLOOKUP(BA$1,'PY1 Data(H)'!$A$1:$CZ$1,_xlfn.XLOOKUP($A61,'PY1 Data(H)'!$A$1:$A$233,'PY1 Data(H)'!$A$1:$CZ$233))</f>
        <v>74204617</v>
      </c>
      <c r="BB61" s="173" cm="1">
        <f t="array" ref="BB61">_xlfn.XLOOKUP(BB$1,'PY1 Data(H)'!$A$1:$CZ$1,_xlfn.XLOOKUP($A61,'PY1 Data(H)'!$A$1:$A$233,'PY1 Data(H)'!$A$1:$CZ$233))</f>
        <v>277370655</v>
      </c>
      <c r="BC61" s="173" cm="1">
        <f t="array" ref="BC61">_xlfn.XLOOKUP(BC$1,'PY1 Data(H)'!$A$1:$CZ$1,_xlfn.XLOOKUP($A61,'PY1 Data(H)'!$A$1:$A$233,'PY1 Data(H)'!$A$1:$CZ$233))</f>
        <v>17401377</v>
      </c>
      <c r="BD61" s="173" cm="1">
        <f t="array" ref="BD61">_xlfn.XLOOKUP(BD$1,'PY1 Data(H)'!$A$1:$CZ$1,_xlfn.XLOOKUP($A61,'PY1 Data(H)'!$A$1:$A$233,'PY1 Data(H)'!$A$1:$CZ$233))</f>
        <v>84124027</v>
      </c>
      <c r="BE61" s="173" cm="1">
        <f t="array" ref="BE61">_xlfn.XLOOKUP(BE$1,'PY1 Data(H)'!$A$1:$CZ$1,_xlfn.XLOOKUP($A61,'PY1 Data(H)'!$A$1:$A$233,'PY1 Data(H)'!$A$1:$CZ$233))</f>
        <v>62399505</v>
      </c>
      <c r="BF61" s="173" cm="1">
        <f t="array" ref="BF61">_xlfn.XLOOKUP(BF$1,'PY1 Data(H)'!$A$1:$CZ$1,_xlfn.XLOOKUP($A61,'PY1 Data(H)'!$A$1:$A$233,'PY1 Data(H)'!$A$1:$CZ$233))</f>
        <v>125313089</v>
      </c>
      <c r="BG61" s="173" cm="1">
        <f t="array" ref="BG61">_xlfn.XLOOKUP(BG$1,'PY1 Data(H)'!$A$1:$CZ$1,_xlfn.XLOOKUP($A61,'PY1 Data(H)'!$A$1:$A$233,'PY1 Data(H)'!$A$1:$CZ$233))</f>
        <v>52204515</v>
      </c>
      <c r="BH61" s="173" cm="1">
        <f t="array" ref="BH61">_xlfn.XLOOKUP(BH$1,'PY1 Data(H)'!$A$1:$CZ$1,_xlfn.XLOOKUP($A61,'PY1 Data(H)'!$A$1:$A$233,'PY1 Data(H)'!$A$1:$CZ$233))</f>
        <v>27901764</v>
      </c>
      <c r="BI61" s="173" cm="1">
        <f t="array" ref="BI61">_xlfn.XLOOKUP(BI$1,'PY1 Data(H)'!$A$1:$CZ$1,_xlfn.XLOOKUP($A61,'PY1 Data(H)'!$A$1:$A$233,'PY1 Data(H)'!$A$1:$CZ$233))</f>
        <v>31083456</v>
      </c>
      <c r="BJ61" s="173" cm="1">
        <f t="array" ref="BJ61">_xlfn.XLOOKUP(BJ$1,'PY1 Data(H)'!$A$1:$CZ$1,_xlfn.XLOOKUP($A61,'PY1 Data(H)'!$A$1:$A$233,'PY1 Data(H)'!$A$1:$CZ$233))</f>
        <v>53199381</v>
      </c>
      <c r="BK61" s="173" cm="1">
        <f t="array" ref="BK61">_xlfn.XLOOKUP(BK$1,'PY1 Data(H)'!$A$1:$CZ$1,_xlfn.XLOOKUP($A61,'PY1 Data(H)'!$A$1:$A$233,'PY1 Data(H)'!$A$1:$CZ$233))</f>
        <v>1440729532</v>
      </c>
      <c r="BL61" s="173" cm="1">
        <f t="array" ref="BL61">_xlfn.XLOOKUP(BL$1,'PY1 Data(H)'!$A$1:$CZ$1,_xlfn.XLOOKUP($A61,'PY1 Data(H)'!$A$1:$A$233,'PY1 Data(H)'!$A$1:$CZ$233))</f>
        <v>21583582</v>
      </c>
      <c r="BM61" s="173" cm="1">
        <f t="array" ref="BM61">_xlfn.XLOOKUP(BM$1,'PY1 Data(H)'!$A$1:$CZ$1,_xlfn.XLOOKUP($A61,'PY1 Data(H)'!$A$1:$A$233,'PY1 Data(H)'!$A$1:$CZ$233))</f>
        <v>29846916</v>
      </c>
      <c r="BN61" s="173" cm="1">
        <f t="array" ref="BN61">_xlfn.XLOOKUP(BN$1,'PY1 Data(H)'!$A$1:$CZ$1,_xlfn.XLOOKUP($A61,'PY1 Data(H)'!$A$1:$A$233,'PY1 Data(H)'!$A$1:$CZ$233))</f>
        <v>120983633</v>
      </c>
      <c r="BO61" s="173" cm="1">
        <f t="array" ref="BO61">_xlfn.XLOOKUP(BO$1,'PY1 Data(H)'!$A$1:$CZ$1,_xlfn.XLOOKUP($A61,'PY1 Data(H)'!$A$1:$A$233,'PY1 Data(H)'!$A$1:$CZ$233))</f>
        <v>100244557</v>
      </c>
      <c r="BP61" s="173" cm="1">
        <f t="array" ref="BP61">_xlfn.XLOOKUP(BP$1,'PY1 Data(H)'!$A$1:$CZ$1,_xlfn.XLOOKUP($A61,'PY1 Data(H)'!$A$1:$A$233,'PY1 Data(H)'!$A$1:$CZ$233))</f>
        <v>321222806</v>
      </c>
      <c r="BQ61" s="173" cm="1">
        <f t="array" ref="BQ61">_xlfn.XLOOKUP(BQ$1,'PY1 Data(H)'!$A$1:$CZ$1,_xlfn.XLOOKUP($A61,'PY1 Data(H)'!$A$1:$A$233,'PY1 Data(H)'!$A$1:$CZ$233))</f>
        <v>0</v>
      </c>
      <c r="BR61" s="173" cm="1">
        <f t="array" ref="BR61">_xlfn.XLOOKUP(BR$1,'PY1 Data(H)'!$A$1:$CZ$1,_xlfn.XLOOKUP($A61,'PY1 Data(H)'!$A$1:$A$233,'PY1 Data(H)'!$A$1:$CZ$233))</f>
        <v>225165177</v>
      </c>
      <c r="BS61" s="173" cm="1">
        <f t="array" ref="BS61">_xlfn.XLOOKUP(BS$1,'PY1 Data(H)'!$A$1:$CZ$1,_xlfn.XLOOKUP($A61,'PY1 Data(H)'!$A$1:$A$233,'PY1 Data(H)'!$A$1:$CZ$233))</f>
        <v>242217111</v>
      </c>
      <c r="BT61" s="173" cm="1">
        <f t="array" ref="BT61">_xlfn.XLOOKUP(BT$1,'PY1 Data(H)'!$A$1:$CZ$1,_xlfn.XLOOKUP($A61,'PY1 Data(H)'!$A$1:$A$233,'PY1 Data(H)'!$A$1:$CZ$233))</f>
        <v>21972864</v>
      </c>
      <c r="BU61" s="173" cm="1">
        <f t="array" ref="BU61">_xlfn.XLOOKUP(BU$1,'PY1 Data(H)'!$A$1:$CZ$1,_xlfn.XLOOKUP($A61,'PY1 Data(H)'!$A$1:$A$233,'PY1 Data(H)'!$A$1:$CZ$233))</f>
        <v>55170552</v>
      </c>
      <c r="BV61" s="173" cm="1">
        <f t="array" ref="BV61">_xlfn.XLOOKUP(BV$1,'PY1 Data(H)'!$A$1:$CZ$1,_xlfn.XLOOKUP($A61,'PY1 Data(H)'!$A$1:$A$233,'PY1 Data(H)'!$A$1:$CZ$233))</f>
        <v>79499832</v>
      </c>
      <c r="BW61" s="173" cm="1">
        <f t="array" ref="BW61">_xlfn.XLOOKUP(BW$1,'PY1 Data(H)'!$A$1:$CZ$1,_xlfn.XLOOKUP($A61,'PY1 Data(H)'!$A$1:$A$233,'PY1 Data(H)'!$A$1:$CZ$233))</f>
        <v>17873616</v>
      </c>
      <c r="BX61" s="173" cm="1">
        <f t="array" ref="BX61">_xlfn.XLOOKUP(BX$1,'PY1 Data(H)'!$A$1:$CZ$1,_xlfn.XLOOKUP($A61,'PY1 Data(H)'!$A$1:$A$233,'PY1 Data(H)'!$A$1:$CZ$233))</f>
        <v>58454568</v>
      </c>
      <c r="BY61" s="173" cm="1">
        <f t="array" ref="BY61">_xlfn.XLOOKUP(BY$1,'PY1 Data(H)'!$A$1:$CZ$1,_xlfn.XLOOKUP($A61,'PY1 Data(H)'!$A$1:$A$233,'PY1 Data(H)'!$A$1:$CZ$233))</f>
        <v>159998757</v>
      </c>
      <c r="BZ61" s="173" cm="1">
        <f t="array" ref="BZ61">_xlfn.XLOOKUP(BZ$1,'PY1 Data(H)'!$A$1:$CZ$1,_xlfn.XLOOKUP($A61,'PY1 Data(H)'!$A$1:$A$233,'PY1 Data(H)'!$A$1:$CZ$233))</f>
        <v>29187903</v>
      </c>
      <c r="CA61" s="173" cm="1">
        <f t="array" ref="CA61">_xlfn.XLOOKUP(CA$1,'PY1 Data(H)'!$A$1:$CZ$1,_xlfn.XLOOKUP($A61,'PY1 Data(H)'!$A$1:$A$233,'PY1 Data(H)'!$A$1:$CZ$233))</f>
        <v>144633028</v>
      </c>
      <c r="CB61" s="173" cm="1">
        <f t="array" ref="CB61">_xlfn.XLOOKUP(CB$1,'PY1 Data(H)'!$A$1:$CZ$1,_xlfn.XLOOKUP($A61,'PY1 Data(H)'!$A$1:$A$233,'PY1 Data(H)'!$A$1:$CZ$233))</f>
        <v>60930163</v>
      </c>
      <c r="CC61" s="173" cm="1">
        <f t="array" ref="CC61">_xlfn.XLOOKUP(CC$1,'PY1 Data(H)'!$A$1:$CZ$1,_xlfn.XLOOKUP($A61,'PY1 Data(H)'!$A$1:$A$233,'PY1 Data(H)'!$A$1:$CZ$233))</f>
        <v>137280823</v>
      </c>
      <c r="CD61" s="173" cm="1">
        <f t="array" ref="CD61">_xlfn.XLOOKUP(CD$1,'PY1 Data(H)'!$A$1:$CZ$1,_xlfn.XLOOKUP($A61,'PY1 Data(H)'!$A$1:$A$233,'PY1 Data(H)'!$A$1:$CZ$233))</f>
        <v>89051167</v>
      </c>
      <c r="CE61" s="173" cm="1">
        <f t="array" ref="CE61">_xlfn.XLOOKUP(CE$1,'PY1 Data(H)'!$A$1:$CZ$1,_xlfn.XLOOKUP($A61,'PY1 Data(H)'!$A$1:$A$233,'PY1 Data(H)'!$A$1:$CZ$233))</f>
        <v>151688221</v>
      </c>
      <c r="CF61" s="173" cm="1">
        <f t="array" ref="CF61">_xlfn.XLOOKUP(CF$1,'PY1 Data(H)'!$A$1:$CZ$1,_xlfn.XLOOKUP($A61,'PY1 Data(H)'!$A$1:$A$233,'PY1 Data(H)'!$A$1:$CZ$233))</f>
        <v>71528060</v>
      </c>
      <c r="CG61" s="173" cm="1">
        <f t="array" ref="CG61">_xlfn.XLOOKUP(CG$1,'PY1 Data(H)'!$A$1:$CZ$1,_xlfn.XLOOKUP($A61,'PY1 Data(H)'!$A$1:$A$233,'PY1 Data(H)'!$A$1:$CZ$233))</f>
        <v>85032879</v>
      </c>
      <c r="CH61" s="173" cm="1">
        <f t="array" ref="CH61">_xlfn.XLOOKUP(CH$1,'PY1 Data(H)'!$A$1:$CZ$1,_xlfn.XLOOKUP($A61,'PY1 Data(H)'!$A$1:$A$233,'PY1 Data(H)'!$A$1:$CZ$233))</f>
        <v>48968456</v>
      </c>
      <c r="CI61" s="173" cm="1">
        <f t="array" ref="CI61">_xlfn.XLOOKUP(CI$1,'PY1 Data(H)'!$A$1:$CZ$1,_xlfn.XLOOKUP($A61,'PY1 Data(H)'!$A$1:$A$233,'PY1 Data(H)'!$A$1:$CZ$233))</f>
        <v>74939744</v>
      </c>
      <c r="CJ61" s="173" cm="1">
        <f t="array" ref="CJ61">_xlfn.XLOOKUP(CJ$1,'PY1 Data(H)'!$A$1:$CZ$1,_xlfn.XLOOKUP($A61,'PY1 Data(H)'!$A$1:$A$233,'PY1 Data(H)'!$A$1:$CZ$233))</f>
        <v>58935938</v>
      </c>
      <c r="CK61" s="173" cm="1">
        <f t="array" ref="CK61">_xlfn.XLOOKUP(CK$1,'PY1 Data(H)'!$A$1:$CZ$1,_xlfn.XLOOKUP($A61,'PY1 Data(H)'!$A$1:$A$233,'PY1 Data(H)'!$A$1:$CZ$233))</f>
        <v>89819162</v>
      </c>
      <c r="CL61" s="173" cm="1">
        <f t="array" ref="CL61">_xlfn.XLOOKUP(CL$1,'PY1 Data(H)'!$A$1:$CZ$1,_xlfn.XLOOKUP($A61,'PY1 Data(H)'!$A$1:$A$233,'PY1 Data(H)'!$A$1:$CZ$233))</f>
        <v>25328896</v>
      </c>
      <c r="CM61" s="173" cm="1">
        <f t="array" ref="CM61">_xlfn.XLOOKUP(CM$1,'PY1 Data(H)'!$A$1:$CZ$1,_xlfn.XLOOKUP($A61,'PY1 Data(H)'!$A$1:$A$233,'PY1 Data(H)'!$A$1:$CZ$233))</f>
        <v>59876497</v>
      </c>
      <c r="CN61" s="173" cm="1">
        <f t="array" ref="CN61">_xlfn.XLOOKUP(CN$1,'PY1 Data(H)'!$A$1:$CZ$1,_xlfn.XLOOKUP($A61,'PY1 Data(H)'!$A$1:$A$233,'PY1 Data(H)'!$A$1:$CZ$233))</f>
        <v>7361221</v>
      </c>
      <c r="CO61" s="173" cm="1">
        <f t="array" ref="CO61">_xlfn.XLOOKUP(CO$1,'PY1 Data(H)'!$A$1:$CZ$1,_xlfn.XLOOKUP($A61,'PY1 Data(H)'!$A$1:$A$233,'PY1 Data(H)'!$A$1:$CZ$233))</f>
        <v>310837676</v>
      </c>
      <c r="CP61" s="173" cm="1">
        <f t="array" ref="CP61">_xlfn.XLOOKUP(CP$1,'PY1 Data(H)'!$A$1:$CZ$1,_xlfn.XLOOKUP($A61,'PY1 Data(H)'!$A$1:$A$233,'PY1 Data(H)'!$A$1:$CZ$233))</f>
        <v>48150425</v>
      </c>
      <c r="CQ61" s="173" cm="1">
        <f t="array" ref="CQ61">_xlfn.XLOOKUP(CQ$1,'PY1 Data(H)'!$A$1:$CZ$1,_xlfn.XLOOKUP($A61,'PY1 Data(H)'!$A$1:$A$233,'PY1 Data(H)'!$A$1:$CZ$233))</f>
        <v>1089093426</v>
      </c>
      <c r="CR61" s="173" cm="1">
        <f t="array" ref="CR61">_xlfn.XLOOKUP(CR$1,'PY1 Data(H)'!$A$1:$CZ$1,_xlfn.XLOOKUP($A61,'PY1 Data(H)'!$A$1:$A$233,'PY1 Data(H)'!$A$1:$CZ$233))</f>
        <v>31554778</v>
      </c>
      <c r="CS61" s="173" cm="1">
        <f t="array" ref="CS61">_xlfn.XLOOKUP(CS$1,'PY1 Data(H)'!$A$1:$CZ$1,_xlfn.XLOOKUP($A61,'PY1 Data(H)'!$A$1:$A$233,'PY1 Data(H)'!$A$1:$CZ$233))</f>
        <v>14235122</v>
      </c>
      <c r="CT61" s="173" cm="1">
        <f t="array" ref="CT61">_xlfn.XLOOKUP(CT$1,'PY1 Data(H)'!$A$1:$CZ$1,_xlfn.XLOOKUP($A61,'PY1 Data(H)'!$A$1:$A$233,'PY1 Data(H)'!$A$1:$CZ$233))</f>
        <v>60328879</v>
      </c>
      <c r="CU61" s="173" cm="1">
        <f t="array" ref="CU61">_xlfn.XLOOKUP(CU$1,'PY1 Data(H)'!$A$1:$CZ$1,_xlfn.XLOOKUP($A61,'PY1 Data(H)'!$A$1:$A$233,'PY1 Data(H)'!$A$1:$CZ$233))</f>
        <v>116766063</v>
      </c>
      <c r="CV61" s="173" cm="1">
        <f t="array" ref="CV61">_xlfn.XLOOKUP(CV$1,'PY1 Data(H)'!$A$1:$CZ$1,_xlfn.XLOOKUP($A61,'PY1 Data(H)'!$A$1:$A$233,'PY1 Data(H)'!$A$1:$CZ$233))</f>
        <v>88223709</v>
      </c>
      <c r="CW61" s="173" cm="1">
        <f t="array" ref="CW61">_xlfn.XLOOKUP(CW$1,'PY1 Data(H)'!$A$1:$CZ$1,_xlfn.XLOOKUP($A61,'PY1 Data(H)'!$A$1:$A$233,'PY1 Data(H)'!$A$1:$CZ$233))</f>
        <v>105329118</v>
      </c>
      <c r="CX61" s="173" cm="1">
        <f t="array" ref="CX61">_xlfn.XLOOKUP(CX$1,'PY1 Data(H)'!$A$1:$CZ$1,_xlfn.XLOOKUP($A61,'PY1 Data(H)'!$A$1:$A$233,'PY1 Data(H)'!$A$1:$CZ$233))</f>
        <v>34520645</v>
      </c>
      <c r="CY61" s="173" cm="1">
        <f t="array" ref="CY61">_xlfn.XLOOKUP(CY$1,'PY1 Data(H)'!$A$1:$CZ$1,_xlfn.XLOOKUP($A61,'PY1 Data(H)'!$A$1:$A$233,'PY1 Data(H)'!$A$1:$CZ$233))</f>
        <v>26930354</v>
      </c>
    </row>
    <row r="62" spans="1:103" x14ac:dyDescent="0.3">
      <c r="A62">
        <v>17</v>
      </c>
      <c r="D62" s="173" cm="1">
        <f t="array" ref="D62">_xlfn.XLOOKUP(D$1,'PY1 Data(H)'!$A$1:$CZ$1,_xlfn.XLOOKUP($A62,'PY1 Data(H)'!$A$1:$A$233,'PY1 Data(H)'!$A$1:$CZ$233))</f>
        <v>8368208</v>
      </c>
      <c r="E62" s="173" cm="1">
        <f t="array" ref="E62">_xlfn.XLOOKUP(E$1,'PY1 Data(H)'!$A$1:$CZ$1,_xlfn.XLOOKUP($A62,'PY1 Data(H)'!$A$1:$A$233,'PY1 Data(H)'!$A$1:$CZ$233))</f>
        <v>0</v>
      </c>
      <c r="F62" s="173" cm="1">
        <f t="array" ref="F62">_xlfn.XLOOKUP(F$1,'PY1 Data(H)'!$A$1:$CZ$1,_xlfn.XLOOKUP($A62,'PY1 Data(H)'!$A$1:$A$233,'PY1 Data(H)'!$A$1:$CZ$233))</f>
        <v>1392318</v>
      </c>
      <c r="G62" s="173" cm="1">
        <f t="array" ref="G62">_xlfn.XLOOKUP(G$1,'PY1 Data(H)'!$A$1:$CZ$1,_xlfn.XLOOKUP($A62,'PY1 Data(H)'!$A$1:$A$233,'PY1 Data(H)'!$A$1:$CZ$233))</f>
        <v>0</v>
      </c>
      <c r="H62" s="173" cm="1">
        <f t="array" ref="H62">_xlfn.XLOOKUP(H$1,'PY1 Data(H)'!$A$1:$CZ$1,_xlfn.XLOOKUP($A62,'PY1 Data(H)'!$A$1:$A$233,'PY1 Data(H)'!$A$1:$CZ$233))</f>
        <v>670382</v>
      </c>
      <c r="I62" s="173" cm="1">
        <f t="array" ref="I62">_xlfn.XLOOKUP(I$1,'PY1 Data(H)'!$A$1:$CZ$1,_xlfn.XLOOKUP($A62,'PY1 Data(H)'!$A$1:$A$233,'PY1 Data(H)'!$A$1:$CZ$233))</f>
        <v>0</v>
      </c>
      <c r="J62" s="173" cm="1">
        <f t="array" ref="J62">_xlfn.XLOOKUP(J$1,'PY1 Data(H)'!$A$1:$CZ$1,_xlfn.XLOOKUP($A62,'PY1 Data(H)'!$A$1:$A$233,'PY1 Data(H)'!$A$1:$CZ$233))</f>
        <v>257336</v>
      </c>
      <c r="K62" s="173" cm="1">
        <f t="array" ref="K62">_xlfn.XLOOKUP(K$1,'PY1 Data(H)'!$A$1:$CZ$1,_xlfn.XLOOKUP($A62,'PY1 Data(H)'!$A$1:$A$233,'PY1 Data(H)'!$A$1:$CZ$233))</f>
        <v>0</v>
      </c>
      <c r="L62" s="173" cm="1">
        <f t="array" ref="L62">_xlfn.XLOOKUP(L$1,'PY1 Data(H)'!$A$1:$CZ$1,_xlfn.XLOOKUP($A62,'PY1 Data(H)'!$A$1:$A$233,'PY1 Data(H)'!$A$1:$CZ$233))</f>
        <v>0</v>
      </c>
      <c r="M62" s="173" cm="1">
        <f t="array" ref="M62">_xlfn.XLOOKUP(M$1,'PY1 Data(H)'!$A$1:$CZ$1,_xlfn.XLOOKUP($A62,'PY1 Data(H)'!$A$1:$A$233,'PY1 Data(H)'!$A$1:$CZ$233))</f>
        <v>10000000</v>
      </c>
      <c r="N62" s="173" cm="1">
        <f t="array" ref="N62">_xlfn.XLOOKUP(N$1,'PY1 Data(H)'!$A$1:$CZ$1,_xlfn.XLOOKUP($A62,'PY1 Data(H)'!$A$1:$A$233,'PY1 Data(H)'!$A$1:$CZ$233))</f>
        <v>5025345</v>
      </c>
      <c r="O62" s="173" cm="1">
        <f t="array" ref="O62">_xlfn.XLOOKUP(O$1,'PY1 Data(H)'!$A$1:$CZ$1,_xlfn.XLOOKUP($A62,'PY1 Data(H)'!$A$1:$A$233,'PY1 Data(H)'!$A$1:$CZ$233))</f>
        <v>6732875</v>
      </c>
      <c r="P62" s="173" cm="1">
        <f t="array" ref="P62">_xlfn.XLOOKUP(P$1,'PY1 Data(H)'!$A$1:$CZ$1,_xlfn.XLOOKUP($A62,'PY1 Data(H)'!$A$1:$A$233,'PY1 Data(H)'!$A$1:$CZ$233))</f>
        <v>63328185</v>
      </c>
      <c r="Q62" s="173" cm="1">
        <f t="array" ref="Q62">_xlfn.XLOOKUP(Q$1,'PY1 Data(H)'!$A$1:$CZ$1,_xlfn.XLOOKUP($A62,'PY1 Data(H)'!$A$1:$A$233,'PY1 Data(H)'!$A$1:$CZ$233))</f>
        <v>10670000</v>
      </c>
      <c r="R62" s="173" cm="1">
        <f t="array" ref="R62">_xlfn.XLOOKUP(R$1,'PY1 Data(H)'!$A$1:$CZ$1,_xlfn.XLOOKUP($A62,'PY1 Data(H)'!$A$1:$A$233,'PY1 Data(H)'!$A$1:$CZ$233))</f>
        <v>0</v>
      </c>
      <c r="S62" s="173" cm="1">
        <f t="array" ref="S62">_xlfn.XLOOKUP(S$1,'PY1 Data(H)'!$A$1:$CZ$1,_xlfn.XLOOKUP($A62,'PY1 Data(H)'!$A$1:$A$233,'PY1 Data(H)'!$A$1:$CZ$233))</f>
        <v>9771473</v>
      </c>
      <c r="T62" s="173" cm="1">
        <f t="array" ref="T62">_xlfn.XLOOKUP(T$1,'PY1 Data(H)'!$A$1:$CZ$1,_xlfn.XLOOKUP($A62,'PY1 Data(H)'!$A$1:$A$233,'PY1 Data(H)'!$A$1:$CZ$233))</f>
        <v>0</v>
      </c>
      <c r="U62" s="173" cm="1">
        <f t="array" ref="U62">_xlfn.XLOOKUP(U$1,'PY1 Data(H)'!$A$1:$CZ$1,_xlfn.XLOOKUP($A62,'PY1 Data(H)'!$A$1:$A$233,'PY1 Data(H)'!$A$1:$CZ$233))</f>
        <v>12279006</v>
      </c>
      <c r="V62" s="173" cm="1">
        <f t="array" ref="V62">_xlfn.XLOOKUP(V$1,'PY1 Data(H)'!$A$1:$CZ$1,_xlfn.XLOOKUP($A62,'PY1 Data(H)'!$A$1:$A$233,'PY1 Data(H)'!$A$1:$CZ$233))</f>
        <v>14820700</v>
      </c>
      <c r="W62" s="173" cm="1">
        <f t="array" ref="W62">_xlfn.XLOOKUP(W$1,'PY1 Data(H)'!$A$1:$CZ$1,_xlfn.XLOOKUP($A62,'PY1 Data(H)'!$A$1:$A$233,'PY1 Data(H)'!$A$1:$CZ$233))</f>
        <v>0</v>
      </c>
      <c r="X62" s="173" cm="1">
        <f t="array" ref="X62">_xlfn.XLOOKUP(X$1,'PY1 Data(H)'!$A$1:$CZ$1,_xlfn.XLOOKUP($A62,'PY1 Data(H)'!$A$1:$A$233,'PY1 Data(H)'!$A$1:$CZ$233))</f>
        <v>282934</v>
      </c>
      <c r="Y62" s="173" cm="1">
        <f t="array" ref="Y62">_xlfn.XLOOKUP(Y$1,'PY1 Data(H)'!$A$1:$CZ$1,_xlfn.XLOOKUP($A62,'PY1 Data(H)'!$A$1:$A$233,'PY1 Data(H)'!$A$1:$CZ$233))</f>
        <v>1209059</v>
      </c>
      <c r="Z62" s="173" cm="1">
        <f t="array" ref="Z62">_xlfn.XLOOKUP(Z$1,'PY1 Data(H)'!$A$1:$CZ$1,_xlfn.XLOOKUP($A62,'PY1 Data(H)'!$A$1:$A$233,'PY1 Data(H)'!$A$1:$CZ$233))</f>
        <v>13419401</v>
      </c>
      <c r="AA62" s="173" cm="1">
        <f t="array" ref="AA62">_xlfn.XLOOKUP(AA$1,'PY1 Data(H)'!$A$1:$CZ$1,_xlfn.XLOOKUP($A62,'PY1 Data(H)'!$A$1:$A$233,'PY1 Data(H)'!$A$1:$CZ$233))</f>
        <v>0</v>
      </c>
      <c r="AB62" s="173" cm="1">
        <f t="array" ref="AB62">_xlfn.XLOOKUP(AB$1,'PY1 Data(H)'!$A$1:$CZ$1,_xlfn.XLOOKUP($A62,'PY1 Data(H)'!$A$1:$A$233,'PY1 Data(H)'!$A$1:$CZ$233))</f>
        <v>2372098</v>
      </c>
      <c r="AC62" s="173" cm="1">
        <f t="array" ref="AC62">_xlfn.XLOOKUP(AC$1,'PY1 Data(H)'!$A$1:$CZ$1,_xlfn.XLOOKUP($A62,'PY1 Data(H)'!$A$1:$A$233,'PY1 Data(H)'!$A$1:$CZ$233))</f>
        <v>0</v>
      </c>
      <c r="AD62" s="173" cm="1">
        <f t="array" ref="AD62">_xlfn.XLOOKUP(AD$1,'PY1 Data(H)'!$A$1:$CZ$1,_xlfn.XLOOKUP($A62,'PY1 Data(H)'!$A$1:$A$233,'PY1 Data(H)'!$A$1:$CZ$233))</f>
        <v>10620105</v>
      </c>
      <c r="AE62" s="173" cm="1">
        <f t="array" ref="AE62">_xlfn.XLOOKUP(AE$1,'PY1 Data(H)'!$A$1:$CZ$1,_xlfn.XLOOKUP($A62,'PY1 Data(H)'!$A$1:$A$233,'PY1 Data(H)'!$A$1:$CZ$233))</f>
        <v>740000</v>
      </c>
      <c r="AF62" s="173" cm="1">
        <f t="array" ref="AF62">_xlfn.XLOOKUP(AF$1,'PY1 Data(H)'!$A$1:$CZ$1,_xlfn.XLOOKUP($A62,'PY1 Data(H)'!$A$1:$A$233,'PY1 Data(H)'!$A$1:$CZ$233))</f>
        <v>5063528</v>
      </c>
      <c r="AG62" s="173" cm="1">
        <f t="array" ref="AG62">_xlfn.XLOOKUP(AG$1,'PY1 Data(H)'!$A$1:$CZ$1,_xlfn.XLOOKUP($A62,'PY1 Data(H)'!$A$1:$A$233,'PY1 Data(H)'!$A$1:$CZ$233))</f>
        <v>1720288</v>
      </c>
      <c r="AH62" s="173" cm="1">
        <f t="array" ref="AH62">_xlfn.XLOOKUP(AH$1,'PY1 Data(H)'!$A$1:$CZ$1,_xlfn.XLOOKUP($A62,'PY1 Data(H)'!$A$1:$A$233,'PY1 Data(H)'!$A$1:$CZ$233))</f>
        <v>824962</v>
      </c>
      <c r="AI62" s="173" cm="1">
        <f t="array" ref="AI62">_xlfn.XLOOKUP(AI$1,'PY1 Data(H)'!$A$1:$CZ$1,_xlfn.XLOOKUP($A62,'PY1 Data(H)'!$A$1:$A$233,'PY1 Data(H)'!$A$1:$CZ$233))</f>
        <v>5566084</v>
      </c>
      <c r="AJ62" s="173" cm="1">
        <f t="array" ref="AJ62">_xlfn.XLOOKUP(AJ$1,'PY1 Data(H)'!$A$1:$CZ$1,_xlfn.XLOOKUP($A62,'PY1 Data(H)'!$A$1:$A$233,'PY1 Data(H)'!$A$1:$CZ$233))</f>
        <v>3350441</v>
      </c>
      <c r="AK62" s="173" cm="1">
        <f t="array" ref="AK62">_xlfn.XLOOKUP(AK$1,'PY1 Data(H)'!$A$1:$CZ$1,_xlfn.XLOOKUP($A62,'PY1 Data(H)'!$A$1:$A$233,'PY1 Data(H)'!$A$1:$CZ$233))</f>
        <v>9754897</v>
      </c>
      <c r="AL62" s="173" cm="1">
        <f t="array" ref="AL62">_xlfn.XLOOKUP(AL$1,'PY1 Data(H)'!$A$1:$CZ$1,_xlfn.XLOOKUP($A62,'PY1 Data(H)'!$A$1:$A$233,'PY1 Data(H)'!$A$1:$CZ$233))</f>
        <v>160905</v>
      </c>
      <c r="AM62" s="173" cm="1">
        <f t="array" ref="AM62">_xlfn.XLOOKUP(AM$1,'PY1 Data(H)'!$A$1:$CZ$1,_xlfn.XLOOKUP($A62,'PY1 Data(H)'!$A$1:$A$233,'PY1 Data(H)'!$A$1:$CZ$233))</f>
        <v>28550536</v>
      </c>
      <c r="AN62" s="173" cm="1">
        <f t="array" ref="AN62">_xlfn.XLOOKUP(AN$1,'PY1 Data(H)'!$A$1:$CZ$1,_xlfn.XLOOKUP($A62,'PY1 Data(H)'!$A$1:$A$233,'PY1 Data(H)'!$A$1:$CZ$233))</f>
        <v>681830</v>
      </c>
      <c r="AO62" s="173" cm="1">
        <f t="array" ref="AO62">_xlfn.XLOOKUP(AO$1,'PY1 Data(H)'!$A$1:$CZ$1,_xlfn.XLOOKUP($A62,'PY1 Data(H)'!$A$1:$A$233,'PY1 Data(H)'!$A$1:$CZ$233))</f>
        <v>183986</v>
      </c>
      <c r="AP62" s="173" cm="1">
        <f t="array" ref="AP62">_xlfn.XLOOKUP(AP$1,'PY1 Data(H)'!$A$1:$CZ$1,_xlfn.XLOOKUP($A62,'PY1 Data(H)'!$A$1:$A$233,'PY1 Data(H)'!$A$1:$CZ$233))</f>
        <v>2318547</v>
      </c>
      <c r="AQ62" s="173" cm="1">
        <f t="array" ref="AQ62">_xlfn.XLOOKUP(AQ$1,'PY1 Data(H)'!$A$1:$CZ$1,_xlfn.XLOOKUP($A62,'PY1 Data(H)'!$A$1:$A$233,'PY1 Data(H)'!$A$1:$CZ$233))</f>
        <v>0</v>
      </c>
      <c r="AR62" s="173" cm="1">
        <f t="array" ref="AR62">_xlfn.XLOOKUP(AR$1,'PY1 Data(H)'!$A$1:$CZ$1,_xlfn.XLOOKUP($A62,'PY1 Data(H)'!$A$1:$A$233,'PY1 Data(H)'!$A$1:$CZ$233))</f>
        <v>0</v>
      </c>
      <c r="AS62" s="173" cm="1">
        <f t="array" ref="AS62">_xlfn.XLOOKUP(AS$1,'PY1 Data(H)'!$A$1:$CZ$1,_xlfn.XLOOKUP($A62,'PY1 Data(H)'!$A$1:$A$233,'PY1 Data(H)'!$A$1:$CZ$233))</f>
        <v>331000</v>
      </c>
      <c r="AT62" s="173" cm="1">
        <f t="array" ref="AT62">_xlfn.XLOOKUP(AT$1,'PY1 Data(H)'!$A$1:$CZ$1,_xlfn.XLOOKUP($A62,'PY1 Data(H)'!$A$1:$A$233,'PY1 Data(H)'!$A$1:$CZ$233))</f>
        <v>4058762</v>
      </c>
      <c r="AU62" s="173" cm="1">
        <f t="array" ref="AU62">_xlfn.XLOOKUP(AU$1,'PY1 Data(H)'!$A$1:$CZ$1,_xlfn.XLOOKUP($A62,'PY1 Data(H)'!$A$1:$A$233,'PY1 Data(H)'!$A$1:$CZ$233))</f>
        <v>3612131</v>
      </c>
      <c r="AV62" s="173" cm="1">
        <f t="array" ref="AV62">_xlfn.XLOOKUP(AV$1,'PY1 Data(H)'!$A$1:$CZ$1,_xlfn.XLOOKUP($A62,'PY1 Data(H)'!$A$1:$A$233,'PY1 Data(H)'!$A$1:$CZ$233))</f>
        <v>2740152</v>
      </c>
      <c r="AW62" s="173" cm="1">
        <f t="array" ref="AW62">_xlfn.XLOOKUP(AW$1,'PY1 Data(H)'!$A$1:$CZ$1,_xlfn.XLOOKUP($A62,'PY1 Data(H)'!$A$1:$A$233,'PY1 Data(H)'!$A$1:$CZ$233))</f>
        <v>0</v>
      </c>
      <c r="AX62" s="173" cm="1">
        <f t="array" ref="AX62">_xlfn.XLOOKUP(AX$1,'PY1 Data(H)'!$A$1:$CZ$1,_xlfn.XLOOKUP($A62,'PY1 Data(H)'!$A$1:$A$233,'PY1 Data(H)'!$A$1:$CZ$233))</f>
        <v>0</v>
      </c>
      <c r="AY62" s="173" cm="1">
        <f t="array" ref="AY62">_xlfn.XLOOKUP(AY$1,'PY1 Data(H)'!$A$1:$CZ$1,_xlfn.XLOOKUP($A62,'PY1 Data(H)'!$A$1:$A$233,'PY1 Data(H)'!$A$1:$CZ$233))</f>
        <v>60000</v>
      </c>
      <c r="AZ62" s="173" cm="1">
        <f t="array" ref="AZ62">_xlfn.XLOOKUP(AZ$1,'PY1 Data(H)'!$A$1:$CZ$1,_xlfn.XLOOKUP($A62,'PY1 Data(H)'!$A$1:$A$233,'PY1 Data(H)'!$A$1:$CZ$233))</f>
        <v>141961</v>
      </c>
      <c r="BA62" s="173" cm="1">
        <f t="array" ref="BA62">_xlfn.XLOOKUP(BA$1,'PY1 Data(H)'!$A$1:$CZ$1,_xlfn.XLOOKUP($A62,'PY1 Data(H)'!$A$1:$A$233,'PY1 Data(H)'!$A$1:$CZ$233))</f>
        <v>838138</v>
      </c>
      <c r="BB62" s="173" cm="1">
        <f t="array" ref="BB62">_xlfn.XLOOKUP(BB$1,'PY1 Data(H)'!$A$1:$CZ$1,_xlfn.XLOOKUP($A62,'PY1 Data(H)'!$A$1:$A$233,'PY1 Data(H)'!$A$1:$CZ$233))</f>
        <v>25679260</v>
      </c>
      <c r="BC62" s="173" cm="1">
        <f t="array" ref="BC62">_xlfn.XLOOKUP(BC$1,'PY1 Data(H)'!$A$1:$CZ$1,_xlfn.XLOOKUP($A62,'PY1 Data(H)'!$A$1:$A$233,'PY1 Data(H)'!$A$1:$CZ$233))</f>
        <v>1767593</v>
      </c>
      <c r="BD62" s="173" cm="1">
        <f t="array" ref="BD62">_xlfn.XLOOKUP(BD$1,'PY1 Data(H)'!$A$1:$CZ$1,_xlfn.XLOOKUP($A62,'PY1 Data(H)'!$A$1:$A$233,'PY1 Data(H)'!$A$1:$CZ$233))</f>
        <v>353070</v>
      </c>
      <c r="BE62" s="173" cm="1">
        <f t="array" ref="BE62">_xlfn.XLOOKUP(BE$1,'PY1 Data(H)'!$A$1:$CZ$1,_xlfn.XLOOKUP($A62,'PY1 Data(H)'!$A$1:$A$233,'PY1 Data(H)'!$A$1:$CZ$233))</f>
        <v>2087000</v>
      </c>
      <c r="BF62" s="173" cm="1">
        <f t="array" ref="BF62">_xlfn.XLOOKUP(BF$1,'PY1 Data(H)'!$A$1:$CZ$1,_xlfn.XLOOKUP($A62,'PY1 Data(H)'!$A$1:$A$233,'PY1 Data(H)'!$A$1:$CZ$233))</f>
        <v>992500</v>
      </c>
      <c r="BG62" s="173" cm="1">
        <f t="array" ref="BG62">_xlfn.XLOOKUP(BG$1,'PY1 Data(H)'!$A$1:$CZ$1,_xlfn.XLOOKUP($A62,'PY1 Data(H)'!$A$1:$A$233,'PY1 Data(H)'!$A$1:$CZ$233))</f>
        <v>1659020</v>
      </c>
      <c r="BH62" s="173" cm="1">
        <f t="array" ref="BH62">_xlfn.XLOOKUP(BH$1,'PY1 Data(H)'!$A$1:$CZ$1,_xlfn.XLOOKUP($A62,'PY1 Data(H)'!$A$1:$A$233,'PY1 Data(H)'!$A$1:$CZ$233))</f>
        <v>2062403</v>
      </c>
      <c r="BI62" s="173" cm="1">
        <f t="array" ref="BI62">_xlfn.XLOOKUP(BI$1,'PY1 Data(H)'!$A$1:$CZ$1,_xlfn.XLOOKUP($A62,'PY1 Data(H)'!$A$1:$A$233,'PY1 Data(H)'!$A$1:$CZ$233))</f>
        <v>0</v>
      </c>
      <c r="BJ62" s="173" cm="1">
        <f t="array" ref="BJ62">_xlfn.XLOOKUP(BJ$1,'PY1 Data(H)'!$A$1:$CZ$1,_xlfn.XLOOKUP($A62,'PY1 Data(H)'!$A$1:$A$233,'PY1 Data(H)'!$A$1:$CZ$233))</f>
        <v>690559</v>
      </c>
      <c r="BK62" s="173" cm="1">
        <f t="array" ref="BK62">_xlfn.XLOOKUP(BK$1,'PY1 Data(H)'!$A$1:$CZ$1,_xlfn.XLOOKUP($A62,'PY1 Data(H)'!$A$1:$A$233,'PY1 Data(H)'!$A$1:$CZ$233))</f>
        <v>962959</v>
      </c>
      <c r="BL62" s="173" cm="1">
        <f t="array" ref="BL62">_xlfn.XLOOKUP(BL$1,'PY1 Data(H)'!$A$1:$CZ$1,_xlfn.XLOOKUP($A62,'PY1 Data(H)'!$A$1:$A$233,'PY1 Data(H)'!$A$1:$CZ$233))</f>
        <v>0</v>
      </c>
      <c r="BM62" s="173" cm="1">
        <f t="array" ref="BM62">_xlfn.XLOOKUP(BM$1,'PY1 Data(H)'!$A$1:$CZ$1,_xlfn.XLOOKUP($A62,'PY1 Data(H)'!$A$1:$A$233,'PY1 Data(H)'!$A$1:$CZ$233))</f>
        <v>0</v>
      </c>
      <c r="BN62" s="173" cm="1">
        <f t="array" ref="BN62">_xlfn.XLOOKUP(BN$1,'PY1 Data(H)'!$A$1:$CZ$1,_xlfn.XLOOKUP($A62,'PY1 Data(H)'!$A$1:$A$233,'PY1 Data(H)'!$A$1:$CZ$233))</f>
        <v>10055112</v>
      </c>
      <c r="BO62" s="173" cm="1">
        <f t="array" ref="BO62">_xlfn.XLOOKUP(BO$1,'PY1 Data(H)'!$A$1:$CZ$1,_xlfn.XLOOKUP($A62,'PY1 Data(H)'!$A$1:$A$233,'PY1 Data(H)'!$A$1:$CZ$233))</f>
        <v>4622100</v>
      </c>
      <c r="BP62" s="173" cm="1">
        <f t="array" ref="BP62">_xlfn.XLOOKUP(BP$1,'PY1 Data(H)'!$A$1:$CZ$1,_xlfn.XLOOKUP($A62,'PY1 Data(H)'!$A$1:$A$233,'PY1 Data(H)'!$A$1:$CZ$233))</f>
        <v>3745327</v>
      </c>
      <c r="BQ62" s="173" cm="1">
        <f t="array" ref="BQ62">_xlfn.XLOOKUP(BQ$1,'PY1 Data(H)'!$A$1:$CZ$1,_xlfn.XLOOKUP($A62,'PY1 Data(H)'!$A$1:$A$233,'PY1 Data(H)'!$A$1:$CZ$233))</f>
        <v>0</v>
      </c>
      <c r="BR62" s="173" cm="1">
        <f t="array" ref="BR62">_xlfn.XLOOKUP(BR$1,'PY1 Data(H)'!$A$1:$CZ$1,_xlfn.XLOOKUP($A62,'PY1 Data(H)'!$A$1:$A$233,'PY1 Data(H)'!$A$1:$CZ$233))</f>
        <v>8383420</v>
      </c>
      <c r="BS62" s="173" cm="1">
        <f t="array" ref="BS62">_xlfn.XLOOKUP(BS$1,'PY1 Data(H)'!$A$1:$CZ$1,_xlfn.XLOOKUP($A62,'PY1 Data(H)'!$A$1:$A$233,'PY1 Data(H)'!$A$1:$CZ$233))</f>
        <v>95337</v>
      </c>
      <c r="BT62" s="173" cm="1">
        <f t="array" ref="BT62">_xlfn.XLOOKUP(BT$1,'PY1 Data(H)'!$A$1:$CZ$1,_xlfn.XLOOKUP($A62,'PY1 Data(H)'!$A$1:$A$233,'PY1 Data(H)'!$A$1:$CZ$233))</f>
        <v>118475</v>
      </c>
      <c r="BU62" s="173" cm="1">
        <f t="array" ref="BU62">_xlfn.XLOOKUP(BU$1,'PY1 Data(H)'!$A$1:$CZ$1,_xlfn.XLOOKUP($A62,'PY1 Data(H)'!$A$1:$A$233,'PY1 Data(H)'!$A$1:$CZ$233))</f>
        <v>100000</v>
      </c>
      <c r="BV62" s="173" cm="1">
        <f t="array" ref="BV62">_xlfn.XLOOKUP(BV$1,'PY1 Data(H)'!$A$1:$CZ$1,_xlfn.XLOOKUP($A62,'PY1 Data(H)'!$A$1:$A$233,'PY1 Data(H)'!$A$1:$CZ$233))</f>
        <v>0</v>
      </c>
      <c r="BW62" s="173" cm="1">
        <f t="array" ref="BW62">_xlfn.XLOOKUP(BW$1,'PY1 Data(H)'!$A$1:$CZ$1,_xlfn.XLOOKUP($A62,'PY1 Data(H)'!$A$1:$A$233,'PY1 Data(H)'!$A$1:$CZ$233))</f>
        <v>430000</v>
      </c>
      <c r="BX62" s="173" cm="1">
        <f t="array" ref="BX62">_xlfn.XLOOKUP(BX$1,'PY1 Data(H)'!$A$1:$CZ$1,_xlfn.XLOOKUP($A62,'PY1 Data(H)'!$A$1:$A$233,'PY1 Data(H)'!$A$1:$CZ$233))</f>
        <v>0</v>
      </c>
      <c r="BY62" s="173" cm="1">
        <f t="array" ref="BY62">_xlfn.XLOOKUP(BY$1,'PY1 Data(H)'!$A$1:$CZ$1,_xlfn.XLOOKUP($A62,'PY1 Data(H)'!$A$1:$A$233,'PY1 Data(H)'!$A$1:$CZ$233))</f>
        <v>8952956</v>
      </c>
      <c r="BZ62" s="173" cm="1">
        <f t="array" ref="BZ62">_xlfn.XLOOKUP(BZ$1,'PY1 Data(H)'!$A$1:$CZ$1,_xlfn.XLOOKUP($A62,'PY1 Data(H)'!$A$1:$A$233,'PY1 Data(H)'!$A$1:$CZ$233))</f>
        <v>2312089</v>
      </c>
      <c r="CA62" s="173" cm="1">
        <f t="array" ref="CA62">_xlfn.XLOOKUP(CA$1,'PY1 Data(H)'!$A$1:$CZ$1,_xlfn.XLOOKUP($A62,'PY1 Data(H)'!$A$1:$A$233,'PY1 Data(H)'!$A$1:$CZ$233))</f>
        <v>2333894</v>
      </c>
      <c r="CB62" s="173" cm="1">
        <f t="array" ref="CB62">_xlfn.XLOOKUP(CB$1,'PY1 Data(H)'!$A$1:$CZ$1,_xlfn.XLOOKUP($A62,'PY1 Data(H)'!$A$1:$A$233,'PY1 Data(H)'!$A$1:$CZ$233))</f>
        <v>0</v>
      </c>
      <c r="CC62" s="173" cm="1">
        <f t="array" ref="CC62">_xlfn.XLOOKUP(CC$1,'PY1 Data(H)'!$A$1:$CZ$1,_xlfn.XLOOKUP($A62,'PY1 Data(H)'!$A$1:$A$233,'PY1 Data(H)'!$A$1:$CZ$233))</f>
        <v>0</v>
      </c>
      <c r="CD62" s="173" cm="1">
        <f t="array" ref="CD62">_xlfn.XLOOKUP(CD$1,'PY1 Data(H)'!$A$1:$CZ$1,_xlfn.XLOOKUP($A62,'PY1 Data(H)'!$A$1:$A$233,'PY1 Data(H)'!$A$1:$CZ$233))</f>
        <v>10242243</v>
      </c>
      <c r="CE62" s="173" cm="1">
        <f t="array" ref="CE62">_xlfn.XLOOKUP(CE$1,'PY1 Data(H)'!$A$1:$CZ$1,_xlfn.XLOOKUP($A62,'PY1 Data(H)'!$A$1:$A$233,'PY1 Data(H)'!$A$1:$CZ$233))</f>
        <v>0</v>
      </c>
      <c r="CF62" s="173" cm="1">
        <f t="array" ref="CF62">_xlfn.XLOOKUP(CF$1,'PY1 Data(H)'!$A$1:$CZ$1,_xlfn.XLOOKUP($A62,'PY1 Data(H)'!$A$1:$A$233,'PY1 Data(H)'!$A$1:$CZ$233))</f>
        <v>10380994</v>
      </c>
      <c r="CG62" s="173" cm="1">
        <f t="array" ref="CG62">_xlfn.XLOOKUP(CG$1,'PY1 Data(H)'!$A$1:$CZ$1,_xlfn.XLOOKUP($A62,'PY1 Data(H)'!$A$1:$A$233,'PY1 Data(H)'!$A$1:$CZ$233))</f>
        <v>3861273</v>
      </c>
      <c r="CH62" s="173" cm="1">
        <f t="array" ref="CH62">_xlfn.XLOOKUP(CH$1,'PY1 Data(H)'!$A$1:$CZ$1,_xlfn.XLOOKUP($A62,'PY1 Data(H)'!$A$1:$A$233,'PY1 Data(H)'!$A$1:$CZ$233))</f>
        <v>588066</v>
      </c>
      <c r="CI62" s="173" cm="1">
        <f t="array" ref="CI62">_xlfn.XLOOKUP(CI$1,'PY1 Data(H)'!$A$1:$CZ$1,_xlfn.XLOOKUP($A62,'PY1 Data(H)'!$A$1:$A$233,'PY1 Data(H)'!$A$1:$CZ$233))</f>
        <v>0</v>
      </c>
      <c r="CJ62" s="173" cm="1">
        <f t="array" ref="CJ62">_xlfn.XLOOKUP(CJ$1,'PY1 Data(H)'!$A$1:$CZ$1,_xlfn.XLOOKUP($A62,'PY1 Data(H)'!$A$1:$A$233,'PY1 Data(H)'!$A$1:$CZ$233))</f>
        <v>373302</v>
      </c>
      <c r="CK62" s="173" cm="1">
        <f t="array" ref="CK62">_xlfn.XLOOKUP(CK$1,'PY1 Data(H)'!$A$1:$CZ$1,_xlfn.XLOOKUP($A62,'PY1 Data(H)'!$A$1:$A$233,'PY1 Data(H)'!$A$1:$CZ$233))</f>
        <v>5747032</v>
      </c>
      <c r="CL62" s="173" cm="1">
        <f t="array" ref="CL62">_xlfn.XLOOKUP(CL$1,'PY1 Data(H)'!$A$1:$CZ$1,_xlfn.XLOOKUP($A62,'PY1 Data(H)'!$A$1:$A$233,'PY1 Data(H)'!$A$1:$CZ$233))</f>
        <v>452224</v>
      </c>
      <c r="CM62" s="173" cm="1">
        <f t="array" ref="CM62">_xlfn.XLOOKUP(CM$1,'PY1 Data(H)'!$A$1:$CZ$1,_xlfn.XLOOKUP($A62,'PY1 Data(H)'!$A$1:$A$233,'PY1 Data(H)'!$A$1:$CZ$233))</f>
        <v>3979184</v>
      </c>
      <c r="CN62" s="173" cm="1">
        <f t="array" ref="CN62">_xlfn.XLOOKUP(CN$1,'PY1 Data(H)'!$A$1:$CZ$1,_xlfn.XLOOKUP($A62,'PY1 Data(H)'!$A$1:$A$233,'PY1 Data(H)'!$A$1:$CZ$233))</f>
        <v>677849</v>
      </c>
      <c r="CO62" s="173" cm="1">
        <f t="array" ref="CO62">_xlfn.XLOOKUP(CO$1,'PY1 Data(H)'!$A$1:$CZ$1,_xlfn.XLOOKUP($A62,'PY1 Data(H)'!$A$1:$A$233,'PY1 Data(H)'!$A$1:$CZ$233))</f>
        <v>0</v>
      </c>
      <c r="CP62" s="173" cm="1">
        <f t="array" ref="CP62">_xlfn.XLOOKUP(CP$1,'PY1 Data(H)'!$A$1:$CZ$1,_xlfn.XLOOKUP($A62,'PY1 Data(H)'!$A$1:$A$233,'PY1 Data(H)'!$A$1:$CZ$233))</f>
        <v>760900</v>
      </c>
      <c r="CQ62" s="173" cm="1">
        <f t="array" ref="CQ62">_xlfn.XLOOKUP(CQ$1,'PY1 Data(H)'!$A$1:$CZ$1,_xlfn.XLOOKUP($A62,'PY1 Data(H)'!$A$1:$A$233,'PY1 Data(H)'!$A$1:$CZ$233))</f>
        <v>2288050</v>
      </c>
      <c r="CR62" s="173" cm="1">
        <f t="array" ref="CR62">_xlfn.XLOOKUP(CR$1,'PY1 Data(H)'!$A$1:$CZ$1,_xlfn.XLOOKUP($A62,'PY1 Data(H)'!$A$1:$A$233,'PY1 Data(H)'!$A$1:$CZ$233))</f>
        <v>812339</v>
      </c>
      <c r="CS62" s="173" cm="1">
        <f t="array" ref="CS62">_xlfn.XLOOKUP(CS$1,'PY1 Data(H)'!$A$1:$CZ$1,_xlfn.XLOOKUP($A62,'PY1 Data(H)'!$A$1:$A$233,'PY1 Data(H)'!$A$1:$CZ$233))</f>
        <v>1386393</v>
      </c>
      <c r="CT62" s="173" cm="1">
        <f t="array" ref="CT62">_xlfn.XLOOKUP(CT$1,'PY1 Data(H)'!$A$1:$CZ$1,_xlfn.XLOOKUP($A62,'PY1 Data(H)'!$A$1:$A$233,'PY1 Data(H)'!$A$1:$CZ$233))</f>
        <v>7154183</v>
      </c>
      <c r="CU62" s="173" cm="1">
        <f t="array" ref="CU62">_xlfn.XLOOKUP(CU$1,'PY1 Data(H)'!$A$1:$CZ$1,_xlfn.XLOOKUP($A62,'PY1 Data(H)'!$A$1:$A$233,'PY1 Data(H)'!$A$1:$CZ$233))</f>
        <v>8230252</v>
      </c>
      <c r="CV62" s="173" cm="1">
        <f t="array" ref="CV62">_xlfn.XLOOKUP(CV$1,'PY1 Data(H)'!$A$1:$CZ$1,_xlfn.XLOOKUP($A62,'PY1 Data(H)'!$A$1:$A$233,'PY1 Data(H)'!$A$1:$CZ$233))</f>
        <v>0</v>
      </c>
      <c r="CW62" s="173" cm="1">
        <f t="array" ref="CW62">_xlfn.XLOOKUP(CW$1,'PY1 Data(H)'!$A$1:$CZ$1,_xlfn.XLOOKUP($A62,'PY1 Data(H)'!$A$1:$A$233,'PY1 Data(H)'!$A$1:$CZ$233))</f>
        <v>8194443</v>
      </c>
      <c r="CX62" s="173" cm="1">
        <f t="array" ref="CX62">_xlfn.XLOOKUP(CX$1,'PY1 Data(H)'!$A$1:$CZ$1,_xlfn.XLOOKUP($A62,'PY1 Data(H)'!$A$1:$A$233,'PY1 Data(H)'!$A$1:$CZ$233))</f>
        <v>0</v>
      </c>
      <c r="CY62" s="173" cm="1">
        <f t="array" ref="CY62">_xlfn.XLOOKUP(CY$1,'PY1 Data(H)'!$A$1:$CZ$1,_xlfn.XLOOKUP($A62,'PY1 Data(H)'!$A$1:$A$233,'PY1 Data(H)'!$A$1:$CZ$233))</f>
        <v>3509691</v>
      </c>
    </row>
    <row r="63" spans="1:103" x14ac:dyDescent="0.3">
      <c r="A63">
        <v>20</v>
      </c>
      <c r="D63" s="173" cm="1">
        <f t="array" ref="D63">_xlfn.XLOOKUP(D$1,'PY1 Data(H)'!$A$1:$CZ$1,_xlfn.XLOOKUP($A63,'PY1 Data(H)'!$A$1:$A$233,'PY1 Data(H)'!$A$1:$CZ$233))</f>
        <v>9563277</v>
      </c>
      <c r="E63" s="173" cm="1">
        <f t="array" ref="E63">_xlfn.XLOOKUP(E$1,'PY1 Data(H)'!$A$1:$CZ$1,_xlfn.XLOOKUP($A63,'PY1 Data(H)'!$A$1:$A$233,'PY1 Data(H)'!$A$1:$CZ$233))</f>
        <v>5139803</v>
      </c>
      <c r="F63" s="173" cm="1">
        <f t="array" ref="F63">_xlfn.XLOOKUP(F$1,'PY1 Data(H)'!$A$1:$CZ$1,_xlfn.XLOOKUP($A63,'PY1 Data(H)'!$A$1:$A$233,'PY1 Data(H)'!$A$1:$CZ$233))</f>
        <v>1607681</v>
      </c>
      <c r="G63" s="173" cm="1">
        <f t="array" ref="G63">_xlfn.XLOOKUP(G$1,'PY1 Data(H)'!$A$1:$CZ$1,_xlfn.XLOOKUP($A63,'PY1 Data(H)'!$A$1:$A$233,'PY1 Data(H)'!$A$1:$CZ$233))</f>
        <v>0</v>
      </c>
      <c r="H63" s="173" cm="1">
        <f t="array" ref="H63">_xlfn.XLOOKUP(H$1,'PY1 Data(H)'!$A$1:$CZ$1,_xlfn.XLOOKUP($A63,'PY1 Data(H)'!$A$1:$A$233,'PY1 Data(H)'!$A$1:$CZ$233))</f>
        <v>4735715</v>
      </c>
      <c r="I63" s="173" cm="1">
        <f t="array" ref="I63">_xlfn.XLOOKUP(I$1,'PY1 Data(H)'!$A$1:$CZ$1,_xlfn.XLOOKUP($A63,'PY1 Data(H)'!$A$1:$A$233,'PY1 Data(H)'!$A$1:$CZ$233))</f>
        <v>98353</v>
      </c>
      <c r="J63" s="173" cm="1">
        <f t="array" ref="J63">_xlfn.XLOOKUP(J$1,'PY1 Data(H)'!$A$1:$CZ$1,_xlfn.XLOOKUP($A63,'PY1 Data(H)'!$A$1:$A$233,'PY1 Data(H)'!$A$1:$CZ$233))</f>
        <v>7566152</v>
      </c>
      <c r="K63" s="173" cm="1">
        <f t="array" ref="K63">_xlfn.XLOOKUP(K$1,'PY1 Data(H)'!$A$1:$CZ$1,_xlfn.XLOOKUP($A63,'PY1 Data(H)'!$A$1:$A$233,'PY1 Data(H)'!$A$1:$CZ$233))</f>
        <v>300000</v>
      </c>
      <c r="L63" s="173" cm="1">
        <f t="array" ref="L63">_xlfn.XLOOKUP(L$1,'PY1 Data(H)'!$A$1:$CZ$1,_xlfn.XLOOKUP($A63,'PY1 Data(H)'!$A$1:$A$233,'PY1 Data(H)'!$A$1:$CZ$233))</f>
        <v>5193645</v>
      </c>
      <c r="M63" s="173" cm="1">
        <f t="array" ref="M63">_xlfn.XLOOKUP(M$1,'PY1 Data(H)'!$A$1:$CZ$1,_xlfn.XLOOKUP($A63,'PY1 Data(H)'!$A$1:$A$233,'PY1 Data(H)'!$A$1:$CZ$233))</f>
        <v>34637933</v>
      </c>
      <c r="N63" s="173" cm="1">
        <f t="array" ref="N63">_xlfn.XLOOKUP(N$1,'PY1 Data(H)'!$A$1:$CZ$1,_xlfn.XLOOKUP($A63,'PY1 Data(H)'!$A$1:$A$233,'PY1 Data(H)'!$A$1:$CZ$233))</f>
        <v>23041555</v>
      </c>
      <c r="O63" s="173" cm="1">
        <f t="array" ref="O63">_xlfn.XLOOKUP(O$1,'PY1 Data(H)'!$A$1:$CZ$1,_xlfn.XLOOKUP($A63,'PY1 Data(H)'!$A$1:$A$233,'PY1 Data(H)'!$A$1:$CZ$233))</f>
        <v>4009867</v>
      </c>
      <c r="P63" s="173" cm="1">
        <f t="array" ref="P63">_xlfn.XLOOKUP(P$1,'PY1 Data(H)'!$A$1:$CZ$1,_xlfn.XLOOKUP($A63,'PY1 Data(H)'!$A$1:$A$233,'PY1 Data(H)'!$A$1:$CZ$233))</f>
        <v>83767784</v>
      </c>
      <c r="Q63" s="173" cm="1">
        <f t="array" ref="Q63">_xlfn.XLOOKUP(Q$1,'PY1 Data(H)'!$A$1:$CZ$1,_xlfn.XLOOKUP($A63,'PY1 Data(H)'!$A$1:$A$233,'PY1 Data(H)'!$A$1:$CZ$233))</f>
        <v>2578156</v>
      </c>
      <c r="R63" s="173" cm="1">
        <f t="array" ref="R63">_xlfn.XLOOKUP(R$1,'PY1 Data(H)'!$A$1:$CZ$1,_xlfn.XLOOKUP($A63,'PY1 Data(H)'!$A$1:$A$233,'PY1 Data(H)'!$A$1:$CZ$233))</f>
        <v>1383014</v>
      </c>
      <c r="S63" s="173" cm="1">
        <f t="array" ref="S63">_xlfn.XLOOKUP(S$1,'PY1 Data(H)'!$A$1:$CZ$1,_xlfn.XLOOKUP($A63,'PY1 Data(H)'!$A$1:$A$233,'PY1 Data(H)'!$A$1:$CZ$233))</f>
        <v>8723690</v>
      </c>
      <c r="T63" s="173" cm="1">
        <f t="array" ref="T63">_xlfn.XLOOKUP(T$1,'PY1 Data(H)'!$A$1:$CZ$1,_xlfn.XLOOKUP($A63,'PY1 Data(H)'!$A$1:$A$233,'PY1 Data(H)'!$A$1:$CZ$233))</f>
        <v>0</v>
      </c>
      <c r="U63" s="173" cm="1">
        <f t="array" ref="U63">_xlfn.XLOOKUP(U$1,'PY1 Data(H)'!$A$1:$CZ$1,_xlfn.XLOOKUP($A63,'PY1 Data(H)'!$A$1:$A$233,'PY1 Data(H)'!$A$1:$CZ$233))</f>
        <v>18154866</v>
      </c>
      <c r="V63" s="173" cm="1">
        <f t="array" ref="V63">_xlfn.XLOOKUP(V$1,'PY1 Data(H)'!$A$1:$CZ$1,_xlfn.XLOOKUP($A63,'PY1 Data(H)'!$A$1:$A$233,'PY1 Data(H)'!$A$1:$CZ$233))</f>
        <v>24060130</v>
      </c>
      <c r="W63" s="173" cm="1">
        <f t="array" ref="W63">_xlfn.XLOOKUP(W$1,'PY1 Data(H)'!$A$1:$CZ$1,_xlfn.XLOOKUP($A63,'PY1 Data(H)'!$A$1:$A$233,'PY1 Data(H)'!$A$1:$CZ$233))</f>
        <v>0</v>
      </c>
      <c r="X63" s="173" cm="1">
        <f t="array" ref="X63">_xlfn.XLOOKUP(X$1,'PY1 Data(H)'!$A$1:$CZ$1,_xlfn.XLOOKUP($A63,'PY1 Data(H)'!$A$1:$A$233,'PY1 Data(H)'!$A$1:$CZ$233))</f>
        <v>3149819</v>
      </c>
      <c r="Y63" s="173" cm="1">
        <f t="array" ref="Y63">_xlfn.XLOOKUP(Y$1,'PY1 Data(H)'!$A$1:$CZ$1,_xlfn.XLOOKUP($A63,'PY1 Data(H)'!$A$1:$A$233,'PY1 Data(H)'!$A$1:$CZ$233))</f>
        <v>617925</v>
      </c>
      <c r="Z63" s="173" cm="1">
        <f t="array" ref="Z63">_xlfn.XLOOKUP(Z$1,'PY1 Data(H)'!$A$1:$CZ$1,_xlfn.XLOOKUP($A63,'PY1 Data(H)'!$A$1:$A$233,'PY1 Data(H)'!$A$1:$CZ$233))</f>
        <v>22111359</v>
      </c>
      <c r="AA63" s="173" cm="1">
        <f t="array" ref="AA63">_xlfn.XLOOKUP(AA$1,'PY1 Data(H)'!$A$1:$CZ$1,_xlfn.XLOOKUP($A63,'PY1 Data(H)'!$A$1:$A$233,'PY1 Data(H)'!$A$1:$CZ$233))</f>
        <v>0</v>
      </c>
      <c r="AB63" s="173" cm="1">
        <f t="array" ref="AB63">_xlfn.XLOOKUP(AB$1,'PY1 Data(H)'!$A$1:$CZ$1,_xlfn.XLOOKUP($A63,'PY1 Data(H)'!$A$1:$A$233,'PY1 Data(H)'!$A$1:$CZ$233))</f>
        <v>10556018</v>
      </c>
      <c r="AC63" s="173" cm="1">
        <f t="array" ref="AC63">_xlfn.XLOOKUP(AC$1,'PY1 Data(H)'!$A$1:$CZ$1,_xlfn.XLOOKUP($A63,'PY1 Data(H)'!$A$1:$A$233,'PY1 Data(H)'!$A$1:$CZ$233))</f>
        <v>4138570</v>
      </c>
      <c r="AD63" s="173" cm="1">
        <f t="array" ref="AD63">_xlfn.XLOOKUP(AD$1,'PY1 Data(H)'!$A$1:$CZ$1,_xlfn.XLOOKUP($A63,'PY1 Data(H)'!$A$1:$A$233,'PY1 Data(H)'!$A$1:$CZ$233))</f>
        <v>15562507</v>
      </c>
      <c r="AE63" s="173" cm="1">
        <f t="array" ref="AE63">_xlfn.XLOOKUP(AE$1,'PY1 Data(H)'!$A$1:$CZ$1,_xlfn.XLOOKUP($A63,'PY1 Data(H)'!$A$1:$A$233,'PY1 Data(H)'!$A$1:$CZ$233))</f>
        <v>3399239</v>
      </c>
      <c r="AF63" s="173" cm="1">
        <f t="array" ref="AF63">_xlfn.XLOOKUP(AF$1,'PY1 Data(H)'!$A$1:$CZ$1,_xlfn.XLOOKUP($A63,'PY1 Data(H)'!$A$1:$A$233,'PY1 Data(H)'!$A$1:$CZ$233))</f>
        <v>33893149</v>
      </c>
      <c r="AG63" s="173" cm="1">
        <f t="array" ref="AG63">_xlfn.XLOOKUP(AG$1,'PY1 Data(H)'!$A$1:$CZ$1,_xlfn.XLOOKUP($A63,'PY1 Data(H)'!$A$1:$A$233,'PY1 Data(H)'!$A$1:$CZ$233))</f>
        <v>4464473</v>
      </c>
      <c r="AH63" s="173" cm="1">
        <f t="array" ref="AH63">_xlfn.XLOOKUP(AH$1,'PY1 Data(H)'!$A$1:$CZ$1,_xlfn.XLOOKUP($A63,'PY1 Data(H)'!$A$1:$A$233,'PY1 Data(H)'!$A$1:$CZ$233))</f>
        <v>5093199</v>
      </c>
      <c r="AI63" s="173" cm="1">
        <f t="array" ref="AI63">_xlfn.XLOOKUP(AI$1,'PY1 Data(H)'!$A$1:$CZ$1,_xlfn.XLOOKUP($A63,'PY1 Data(H)'!$A$1:$A$233,'PY1 Data(H)'!$A$1:$CZ$233))</f>
        <v>85032308</v>
      </c>
      <c r="AJ63" s="173" cm="1">
        <f t="array" ref="AJ63">_xlfn.XLOOKUP(AJ$1,'PY1 Data(H)'!$A$1:$CZ$1,_xlfn.XLOOKUP($A63,'PY1 Data(H)'!$A$1:$A$233,'PY1 Data(H)'!$A$1:$CZ$233))</f>
        <v>420610</v>
      </c>
      <c r="AK63" s="173" cm="1">
        <f t="array" ref="AK63">_xlfn.XLOOKUP(AK$1,'PY1 Data(H)'!$A$1:$CZ$1,_xlfn.XLOOKUP($A63,'PY1 Data(H)'!$A$1:$A$233,'PY1 Data(H)'!$A$1:$CZ$233))</f>
        <v>57251725</v>
      </c>
      <c r="AL63" s="173" cm="1">
        <f t="array" ref="AL63">_xlfn.XLOOKUP(AL$1,'PY1 Data(H)'!$A$1:$CZ$1,_xlfn.XLOOKUP($A63,'PY1 Data(H)'!$A$1:$A$233,'PY1 Data(H)'!$A$1:$CZ$233))</f>
        <v>7057001</v>
      </c>
      <c r="AM63" s="173" cm="1">
        <f t="array" ref="AM63">_xlfn.XLOOKUP(AM$1,'PY1 Data(H)'!$A$1:$CZ$1,_xlfn.XLOOKUP($A63,'PY1 Data(H)'!$A$1:$A$233,'PY1 Data(H)'!$A$1:$CZ$233))</f>
        <v>39844126</v>
      </c>
      <c r="AN63" s="173" cm="1">
        <f t="array" ref="AN63">_xlfn.XLOOKUP(AN$1,'PY1 Data(H)'!$A$1:$CZ$1,_xlfn.XLOOKUP($A63,'PY1 Data(H)'!$A$1:$A$233,'PY1 Data(H)'!$A$1:$CZ$233))</f>
        <v>811691</v>
      </c>
      <c r="AO63" s="173" cm="1">
        <f t="array" ref="AO63">_xlfn.XLOOKUP(AO$1,'PY1 Data(H)'!$A$1:$CZ$1,_xlfn.XLOOKUP($A63,'PY1 Data(H)'!$A$1:$A$233,'PY1 Data(H)'!$A$1:$CZ$233))</f>
        <v>1105795</v>
      </c>
      <c r="AP63" s="173" cm="1">
        <f t="array" ref="AP63">_xlfn.XLOOKUP(AP$1,'PY1 Data(H)'!$A$1:$CZ$1,_xlfn.XLOOKUP($A63,'PY1 Data(H)'!$A$1:$A$233,'PY1 Data(H)'!$A$1:$CZ$233))</f>
        <v>0</v>
      </c>
      <c r="AQ63" s="173" cm="1">
        <f t="array" ref="AQ63">_xlfn.XLOOKUP(AQ$1,'PY1 Data(H)'!$A$1:$CZ$1,_xlfn.XLOOKUP($A63,'PY1 Data(H)'!$A$1:$A$233,'PY1 Data(H)'!$A$1:$CZ$233))</f>
        <v>950158</v>
      </c>
      <c r="AR63" s="173" cm="1">
        <f t="array" ref="AR63">_xlfn.XLOOKUP(AR$1,'PY1 Data(H)'!$A$1:$CZ$1,_xlfn.XLOOKUP($A63,'PY1 Data(H)'!$A$1:$A$233,'PY1 Data(H)'!$A$1:$CZ$233))</f>
        <v>6940784</v>
      </c>
      <c r="AS63" s="173" cm="1">
        <f t="array" ref="AS63">_xlfn.XLOOKUP(AS$1,'PY1 Data(H)'!$A$1:$CZ$1,_xlfn.XLOOKUP($A63,'PY1 Data(H)'!$A$1:$A$233,'PY1 Data(H)'!$A$1:$CZ$233))</f>
        <v>363480</v>
      </c>
      <c r="AT63" s="173" cm="1">
        <f t="array" ref="AT63">_xlfn.XLOOKUP(AT$1,'PY1 Data(H)'!$A$1:$CZ$1,_xlfn.XLOOKUP($A63,'PY1 Data(H)'!$A$1:$A$233,'PY1 Data(H)'!$A$1:$CZ$233))</f>
        <v>976259</v>
      </c>
      <c r="AU63" s="173" cm="1">
        <f t="array" ref="AU63">_xlfn.XLOOKUP(AU$1,'PY1 Data(H)'!$A$1:$CZ$1,_xlfn.XLOOKUP($A63,'PY1 Data(H)'!$A$1:$A$233,'PY1 Data(H)'!$A$1:$CZ$233))</f>
        <v>11997132</v>
      </c>
      <c r="AV63" s="173" cm="1">
        <f t="array" ref="AV63">_xlfn.XLOOKUP(AV$1,'PY1 Data(H)'!$A$1:$CZ$1,_xlfn.XLOOKUP($A63,'PY1 Data(H)'!$A$1:$A$233,'PY1 Data(H)'!$A$1:$CZ$233))</f>
        <v>15744744</v>
      </c>
      <c r="AW63" s="173" cm="1">
        <f t="array" ref="AW63">_xlfn.XLOOKUP(AW$1,'PY1 Data(H)'!$A$1:$CZ$1,_xlfn.XLOOKUP($A63,'PY1 Data(H)'!$A$1:$A$233,'PY1 Data(H)'!$A$1:$CZ$233))</f>
        <v>0</v>
      </c>
      <c r="AX63" s="173" cm="1">
        <f t="array" ref="AX63">_xlfn.XLOOKUP(AX$1,'PY1 Data(H)'!$A$1:$CZ$1,_xlfn.XLOOKUP($A63,'PY1 Data(H)'!$A$1:$A$233,'PY1 Data(H)'!$A$1:$CZ$233))</f>
        <v>1000000</v>
      </c>
      <c r="AY63" s="173" cm="1">
        <f t="array" ref="AY63">_xlfn.XLOOKUP(AY$1,'PY1 Data(H)'!$A$1:$CZ$1,_xlfn.XLOOKUP($A63,'PY1 Data(H)'!$A$1:$A$233,'PY1 Data(H)'!$A$1:$CZ$233))</f>
        <v>385080</v>
      </c>
      <c r="AZ63" s="173" cm="1">
        <f t="array" ref="AZ63">_xlfn.XLOOKUP(AZ$1,'PY1 Data(H)'!$A$1:$CZ$1,_xlfn.XLOOKUP($A63,'PY1 Data(H)'!$A$1:$A$233,'PY1 Data(H)'!$A$1:$CZ$233))</f>
        <v>10589428</v>
      </c>
      <c r="BA63" s="173" cm="1">
        <f t="array" ref="BA63">_xlfn.XLOOKUP(BA$1,'PY1 Data(H)'!$A$1:$CZ$1,_xlfn.XLOOKUP($A63,'PY1 Data(H)'!$A$1:$A$233,'PY1 Data(H)'!$A$1:$CZ$233))</f>
        <v>10472458</v>
      </c>
      <c r="BB63" s="173" cm="1">
        <f t="array" ref="BB63">_xlfn.XLOOKUP(BB$1,'PY1 Data(H)'!$A$1:$CZ$1,_xlfn.XLOOKUP($A63,'PY1 Data(H)'!$A$1:$A$233,'PY1 Data(H)'!$A$1:$CZ$233))</f>
        <v>30523527</v>
      </c>
      <c r="BC63" s="173" cm="1">
        <f t="array" ref="BC63">_xlfn.XLOOKUP(BC$1,'PY1 Data(H)'!$A$1:$CZ$1,_xlfn.XLOOKUP($A63,'PY1 Data(H)'!$A$1:$A$233,'PY1 Data(H)'!$A$1:$CZ$233))</f>
        <v>0</v>
      </c>
      <c r="BD63" s="173" cm="1">
        <f t="array" ref="BD63">_xlfn.XLOOKUP(BD$1,'PY1 Data(H)'!$A$1:$CZ$1,_xlfn.XLOOKUP($A63,'PY1 Data(H)'!$A$1:$A$233,'PY1 Data(H)'!$A$1:$CZ$233))</f>
        <v>1589602</v>
      </c>
      <c r="BE63" s="173" cm="1">
        <f t="array" ref="BE63">_xlfn.XLOOKUP(BE$1,'PY1 Data(H)'!$A$1:$CZ$1,_xlfn.XLOOKUP($A63,'PY1 Data(H)'!$A$1:$A$233,'PY1 Data(H)'!$A$1:$CZ$233))</f>
        <v>3561709</v>
      </c>
      <c r="BF63" s="173" cm="1">
        <f t="array" ref="BF63">_xlfn.XLOOKUP(BF$1,'PY1 Data(H)'!$A$1:$CZ$1,_xlfn.XLOOKUP($A63,'PY1 Data(H)'!$A$1:$A$233,'PY1 Data(H)'!$A$1:$CZ$233))</f>
        <v>14037706</v>
      </c>
      <c r="BG63" s="173" cm="1">
        <f t="array" ref="BG63">_xlfn.XLOOKUP(BG$1,'PY1 Data(H)'!$A$1:$CZ$1,_xlfn.XLOOKUP($A63,'PY1 Data(H)'!$A$1:$A$233,'PY1 Data(H)'!$A$1:$CZ$233))</f>
        <v>4608425</v>
      </c>
      <c r="BH63" s="173" cm="1">
        <f t="array" ref="BH63">_xlfn.XLOOKUP(BH$1,'PY1 Data(H)'!$A$1:$CZ$1,_xlfn.XLOOKUP($A63,'PY1 Data(H)'!$A$1:$A$233,'PY1 Data(H)'!$A$1:$CZ$233))</f>
        <v>85000</v>
      </c>
      <c r="BI63" s="173" cm="1">
        <f t="array" ref="BI63">_xlfn.XLOOKUP(BI$1,'PY1 Data(H)'!$A$1:$CZ$1,_xlfn.XLOOKUP($A63,'PY1 Data(H)'!$A$1:$A$233,'PY1 Data(H)'!$A$1:$CZ$233))</f>
        <v>969975</v>
      </c>
      <c r="BJ63" s="173" cm="1">
        <f t="array" ref="BJ63">_xlfn.XLOOKUP(BJ$1,'PY1 Data(H)'!$A$1:$CZ$1,_xlfn.XLOOKUP($A63,'PY1 Data(H)'!$A$1:$A$233,'PY1 Data(H)'!$A$1:$CZ$233))</f>
        <v>2486499</v>
      </c>
      <c r="BK63" s="173" cm="1">
        <f t="array" ref="BK63">_xlfn.XLOOKUP(BK$1,'PY1 Data(H)'!$A$1:$CZ$1,_xlfn.XLOOKUP($A63,'PY1 Data(H)'!$A$1:$A$233,'PY1 Data(H)'!$A$1:$CZ$233))</f>
        <v>78121084</v>
      </c>
      <c r="BL63" s="173" cm="1">
        <f t="array" ref="BL63">_xlfn.XLOOKUP(BL$1,'PY1 Data(H)'!$A$1:$CZ$1,_xlfn.XLOOKUP($A63,'PY1 Data(H)'!$A$1:$A$233,'PY1 Data(H)'!$A$1:$CZ$233))</f>
        <v>105235</v>
      </c>
      <c r="BM63" s="173" cm="1">
        <f t="array" ref="BM63">_xlfn.XLOOKUP(BM$1,'PY1 Data(H)'!$A$1:$CZ$1,_xlfn.XLOOKUP($A63,'PY1 Data(H)'!$A$1:$A$233,'PY1 Data(H)'!$A$1:$CZ$233))</f>
        <v>3521659</v>
      </c>
      <c r="BN63" s="173" cm="1">
        <f t="array" ref="BN63">_xlfn.XLOOKUP(BN$1,'PY1 Data(H)'!$A$1:$CZ$1,_xlfn.XLOOKUP($A63,'PY1 Data(H)'!$A$1:$A$233,'PY1 Data(H)'!$A$1:$CZ$233))</f>
        <v>15109351</v>
      </c>
      <c r="BO63" s="173" cm="1">
        <f t="array" ref="BO63">_xlfn.XLOOKUP(BO$1,'PY1 Data(H)'!$A$1:$CZ$1,_xlfn.XLOOKUP($A63,'PY1 Data(H)'!$A$1:$A$233,'PY1 Data(H)'!$A$1:$CZ$233))</f>
        <v>4407470</v>
      </c>
      <c r="BP63" s="173" cm="1">
        <f t="array" ref="BP63">_xlfn.XLOOKUP(BP$1,'PY1 Data(H)'!$A$1:$CZ$1,_xlfn.XLOOKUP($A63,'PY1 Data(H)'!$A$1:$A$233,'PY1 Data(H)'!$A$1:$CZ$233))</f>
        <v>21920307</v>
      </c>
      <c r="BQ63" s="173" cm="1">
        <f t="array" ref="BQ63">_xlfn.XLOOKUP(BQ$1,'PY1 Data(H)'!$A$1:$CZ$1,_xlfn.XLOOKUP($A63,'PY1 Data(H)'!$A$1:$A$233,'PY1 Data(H)'!$A$1:$CZ$233))</f>
        <v>0</v>
      </c>
      <c r="BR63" s="173" cm="1">
        <f t="array" ref="BR63">_xlfn.XLOOKUP(BR$1,'PY1 Data(H)'!$A$1:$CZ$1,_xlfn.XLOOKUP($A63,'PY1 Data(H)'!$A$1:$A$233,'PY1 Data(H)'!$A$1:$CZ$233))</f>
        <v>4514610</v>
      </c>
      <c r="BS63" s="173" cm="1">
        <f t="array" ref="BS63">_xlfn.XLOOKUP(BS$1,'PY1 Data(H)'!$A$1:$CZ$1,_xlfn.XLOOKUP($A63,'PY1 Data(H)'!$A$1:$A$233,'PY1 Data(H)'!$A$1:$CZ$233))</f>
        <v>9272892</v>
      </c>
      <c r="BT63" s="173" cm="1">
        <f t="array" ref="BT63">_xlfn.XLOOKUP(BT$1,'PY1 Data(H)'!$A$1:$CZ$1,_xlfn.XLOOKUP($A63,'PY1 Data(H)'!$A$1:$A$233,'PY1 Data(H)'!$A$1:$CZ$233))</f>
        <v>0</v>
      </c>
      <c r="BU63" s="173" cm="1">
        <f t="array" ref="BU63">_xlfn.XLOOKUP(BU$1,'PY1 Data(H)'!$A$1:$CZ$1,_xlfn.XLOOKUP($A63,'PY1 Data(H)'!$A$1:$A$233,'PY1 Data(H)'!$A$1:$CZ$233))</f>
        <v>0</v>
      </c>
      <c r="BV63" s="173" cm="1">
        <f t="array" ref="BV63">_xlfn.XLOOKUP(BV$1,'PY1 Data(H)'!$A$1:$CZ$1,_xlfn.XLOOKUP($A63,'PY1 Data(H)'!$A$1:$A$233,'PY1 Data(H)'!$A$1:$CZ$233))</f>
        <v>8352483</v>
      </c>
      <c r="BW63" s="173" cm="1">
        <f t="array" ref="BW63">_xlfn.XLOOKUP(BW$1,'PY1 Data(H)'!$A$1:$CZ$1,_xlfn.XLOOKUP($A63,'PY1 Data(H)'!$A$1:$A$233,'PY1 Data(H)'!$A$1:$CZ$233))</f>
        <v>0</v>
      </c>
      <c r="BX63" s="173" cm="1">
        <f t="array" ref="BX63">_xlfn.XLOOKUP(BX$1,'PY1 Data(H)'!$A$1:$CZ$1,_xlfn.XLOOKUP($A63,'PY1 Data(H)'!$A$1:$A$233,'PY1 Data(H)'!$A$1:$CZ$233))</f>
        <v>13969356</v>
      </c>
      <c r="BY63" s="173" cm="1">
        <f t="array" ref="BY63">_xlfn.XLOOKUP(BY$1,'PY1 Data(H)'!$A$1:$CZ$1,_xlfn.XLOOKUP($A63,'PY1 Data(H)'!$A$1:$A$233,'PY1 Data(H)'!$A$1:$CZ$233))</f>
        <v>20854238</v>
      </c>
      <c r="BZ63" s="173" cm="1">
        <f t="array" ref="BZ63">_xlfn.XLOOKUP(BZ$1,'PY1 Data(H)'!$A$1:$CZ$1,_xlfn.XLOOKUP($A63,'PY1 Data(H)'!$A$1:$A$233,'PY1 Data(H)'!$A$1:$CZ$233))</f>
        <v>2803279</v>
      </c>
      <c r="CA63" s="173" cm="1">
        <f t="array" ref="CA63">_xlfn.XLOOKUP(CA$1,'PY1 Data(H)'!$A$1:$CZ$1,_xlfn.XLOOKUP($A63,'PY1 Data(H)'!$A$1:$A$233,'PY1 Data(H)'!$A$1:$CZ$233))</f>
        <v>13459737</v>
      </c>
      <c r="CB63" s="173" cm="1">
        <f t="array" ref="CB63">_xlfn.XLOOKUP(CB$1,'PY1 Data(H)'!$A$1:$CZ$1,_xlfn.XLOOKUP($A63,'PY1 Data(H)'!$A$1:$A$233,'PY1 Data(H)'!$A$1:$CZ$233))</f>
        <v>0</v>
      </c>
      <c r="CC63" s="173" cm="1">
        <f t="array" ref="CC63">_xlfn.XLOOKUP(CC$1,'PY1 Data(H)'!$A$1:$CZ$1,_xlfn.XLOOKUP($A63,'PY1 Data(H)'!$A$1:$A$233,'PY1 Data(H)'!$A$1:$CZ$233))</f>
        <v>0</v>
      </c>
      <c r="CD63" s="173" cm="1">
        <f t="array" ref="CD63">_xlfn.XLOOKUP(CD$1,'PY1 Data(H)'!$A$1:$CZ$1,_xlfn.XLOOKUP($A63,'PY1 Data(H)'!$A$1:$A$233,'PY1 Data(H)'!$A$1:$CZ$233))</f>
        <v>5237808</v>
      </c>
      <c r="CE63" s="173" cm="1">
        <f t="array" ref="CE63">_xlfn.XLOOKUP(CE$1,'PY1 Data(H)'!$A$1:$CZ$1,_xlfn.XLOOKUP($A63,'PY1 Data(H)'!$A$1:$A$233,'PY1 Data(H)'!$A$1:$CZ$233))</f>
        <v>7549754</v>
      </c>
      <c r="CF63" s="173" cm="1">
        <f t="array" ref="CF63">_xlfn.XLOOKUP(CF$1,'PY1 Data(H)'!$A$1:$CZ$1,_xlfn.XLOOKUP($A63,'PY1 Data(H)'!$A$1:$A$233,'PY1 Data(H)'!$A$1:$CZ$233))</f>
        <v>10367574</v>
      </c>
      <c r="CG63" s="173" cm="1">
        <f t="array" ref="CG63">_xlfn.XLOOKUP(CG$1,'PY1 Data(H)'!$A$1:$CZ$1,_xlfn.XLOOKUP($A63,'PY1 Data(H)'!$A$1:$A$233,'PY1 Data(H)'!$A$1:$CZ$233))</f>
        <v>0</v>
      </c>
      <c r="CH63" s="173" cm="1">
        <f t="array" ref="CH63">_xlfn.XLOOKUP(CH$1,'PY1 Data(H)'!$A$1:$CZ$1,_xlfn.XLOOKUP($A63,'PY1 Data(H)'!$A$1:$A$233,'PY1 Data(H)'!$A$1:$CZ$233))</f>
        <v>108991</v>
      </c>
      <c r="CI63" s="173" cm="1">
        <f t="array" ref="CI63">_xlfn.XLOOKUP(CI$1,'PY1 Data(H)'!$A$1:$CZ$1,_xlfn.XLOOKUP($A63,'PY1 Data(H)'!$A$1:$A$233,'PY1 Data(H)'!$A$1:$CZ$233))</f>
        <v>807168</v>
      </c>
      <c r="CJ63" s="173" cm="1">
        <f t="array" ref="CJ63">_xlfn.XLOOKUP(CJ$1,'PY1 Data(H)'!$A$1:$CZ$1,_xlfn.XLOOKUP($A63,'PY1 Data(H)'!$A$1:$A$233,'PY1 Data(H)'!$A$1:$CZ$233))</f>
        <v>166272</v>
      </c>
      <c r="CK63" s="173" cm="1">
        <f t="array" ref="CK63">_xlfn.XLOOKUP(CK$1,'PY1 Data(H)'!$A$1:$CZ$1,_xlfn.XLOOKUP($A63,'PY1 Data(H)'!$A$1:$A$233,'PY1 Data(H)'!$A$1:$CZ$233))</f>
        <v>1462692</v>
      </c>
      <c r="CL63" s="173" cm="1">
        <f t="array" ref="CL63">_xlfn.XLOOKUP(CL$1,'PY1 Data(H)'!$A$1:$CZ$1,_xlfn.XLOOKUP($A63,'PY1 Data(H)'!$A$1:$A$233,'PY1 Data(H)'!$A$1:$CZ$233))</f>
        <v>94692</v>
      </c>
      <c r="CM63" s="173" cm="1">
        <f t="array" ref="CM63">_xlfn.XLOOKUP(CM$1,'PY1 Data(H)'!$A$1:$CZ$1,_xlfn.XLOOKUP($A63,'PY1 Data(H)'!$A$1:$A$233,'PY1 Data(H)'!$A$1:$CZ$233))</f>
        <v>15322187</v>
      </c>
      <c r="CN63" s="173" cm="1">
        <f t="array" ref="CN63">_xlfn.XLOOKUP(CN$1,'PY1 Data(H)'!$A$1:$CZ$1,_xlfn.XLOOKUP($A63,'PY1 Data(H)'!$A$1:$A$233,'PY1 Data(H)'!$A$1:$CZ$233))</f>
        <v>5700</v>
      </c>
      <c r="CO63" s="173" cm="1">
        <f t="array" ref="CO63">_xlfn.XLOOKUP(CO$1,'PY1 Data(H)'!$A$1:$CZ$1,_xlfn.XLOOKUP($A63,'PY1 Data(H)'!$A$1:$A$233,'PY1 Data(H)'!$A$1:$CZ$233))</f>
        <v>38509230</v>
      </c>
      <c r="CP63" s="173" cm="1">
        <f t="array" ref="CP63">_xlfn.XLOOKUP(CP$1,'PY1 Data(H)'!$A$1:$CZ$1,_xlfn.XLOOKUP($A63,'PY1 Data(H)'!$A$1:$A$233,'PY1 Data(H)'!$A$1:$CZ$233))</f>
        <v>6514696</v>
      </c>
      <c r="CQ63" s="173" cm="1">
        <f t="array" ref="CQ63">_xlfn.XLOOKUP(CQ$1,'PY1 Data(H)'!$A$1:$CZ$1,_xlfn.XLOOKUP($A63,'PY1 Data(H)'!$A$1:$A$233,'PY1 Data(H)'!$A$1:$CZ$233))</f>
        <v>485021582</v>
      </c>
      <c r="CR63" s="173" cm="1">
        <f t="array" ref="CR63">_xlfn.XLOOKUP(CR$1,'PY1 Data(H)'!$A$1:$CZ$1,_xlfn.XLOOKUP($A63,'PY1 Data(H)'!$A$1:$A$233,'PY1 Data(H)'!$A$1:$CZ$233))</f>
        <v>1201278</v>
      </c>
      <c r="CS63" s="173" cm="1">
        <f t="array" ref="CS63">_xlfn.XLOOKUP(CS$1,'PY1 Data(H)'!$A$1:$CZ$1,_xlfn.XLOOKUP($A63,'PY1 Data(H)'!$A$1:$A$233,'PY1 Data(H)'!$A$1:$CZ$233))</f>
        <v>171902</v>
      </c>
      <c r="CT63" s="173" cm="1">
        <f t="array" ref="CT63">_xlfn.XLOOKUP(CT$1,'PY1 Data(H)'!$A$1:$CZ$1,_xlfn.XLOOKUP($A63,'PY1 Data(H)'!$A$1:$A$233,'PY1 Data(H)'!$A$1:$CZ$233))</f>
        <v>18511290</v>
      </c>
      <c r="CU63" s="173" cm="1">
        <f t="array" ref="CU63">_xlfn.XLOOKUP(CU$1,'PY1 Data(H)'!$A$1:$CZ$1,_xlfn.XLOOKUP($A63,'PY1 Data(H)'!$A$1:$A$233,'PY1 Data(H)'!$A$1:$CZ$233))</f>
        <v>26769864</v>
      </c>
      <c r="CV63" s="173" cm="1">
        <f t="array" ref="CV63">_xlfn.XLOOKUP(CV$1,'PY1 Data(H)'!$A$1:$CZ$1,_xlfn.XLOOKUP($A63,'PY1 Data(H)'!$A$1:$A$233,'PY1 Data(H)'!$A$1:$CZ$233))</f>
        <v>1750000</v>
      </c>
      <c r="CW63" s="173" cm="1">
        <f t="array" ref="CW63">_xlfn.XLOOKUP(CW$1,'PY1 Data(H)'!$A$1:$CZ$1,_xlfn.XLOOKUP($A63,'PY1 Data(H)'!$A$1:$A$233,'PY1 Data(H)'!$A$1:$CZ$233))</f>
        <v>3677688</v>
      </c>
      <c r="CX63" s="173" cm="1">
        <f t="array" ref="CX63">_xlfn.XLOOKUP(CX$1,'PY1 Data(H)'!$A$1:$CZ$1,_xlfn.XLOOKUP($A63,'PY1 Data(H)'!$A$1:$A$233,'PY1 Data(H)'!$A$1:$CZ$233))</f>
        <v>339903</v>
      </c>
      <c r="CY63" s="173" cm="1">
        <f t="array" ref="CY63">_xlfn.XLOOKUP(CY$1,'PY1 Data(H)'!$A$1:$CZ$1,_xlfn.XLOOKUP($A63,'PY1 Data(H)'!$A$1:$A$233,'PY1 Data(H)'!$A$1:$CZ$233))</f>
        <v>276722</v>
      </c>
    </row>
    <row r="64" spans="1:103" x14ac:dyDescent="0.3">
      <c r="A64">
        <v>533</v>
      </c>
      <c r="D64" s="173" cm="1">
        <f t="array" ref="D64">_xlfn.XLOOKUP(D$1,'PY1 Data(H)'!$A$1:$CZ$1,_xlfn.XLOOKUP($A64,'PY1 Data(H)'!$A$1:$A$233,'PY1 Data(H)'!$A$1:$CZ$233))</f>
        <v>6491653</v>
      </c>
      <c r="E64" s="173" cm="1">
        <f t="array" ref="E64">_xlfn.XLOOKUP(E$1,'PY1 Data(H)'!$A$1:$CZ$1,_xlfn.XLOOKUP($A64,'PY1 Data(H)'!$A$1:$A$233,'PY1 Data(H)'!$A$1:$CZ$233))</f>
        <v>126966</v>
      </c>
      <c r="F64" s="173" cm="1">
        <f t="array" ref="F64">_xlfn.XLOOKUP(F$1,'PY1 Data(H)'!$A$1:$CZ$1,_xlfn.XLOOKUP($A64,'PY1 Data(H)'!$A$1:$A$233,'PY1 Data(H)'!$A$1:$CZ$233))</f>
        <v>0</v>
      </c>
      <c r="G64" s="173" cm="1">
        <f t="array" ref="G64">_xlfn.XLOOKUP(G$1,'PY1 Data(H)'!$A$1:$CZ$1,_xlfn.XLOOKUP($A64,'PY1 Data(H)'!$A$1:$A$233,'PY1 Data(H)'!$A$1:$CZ$233))</f>
        <v>0</v>
      </c>
      <c r="H64" s="173" cm="1">
        <f t="array" ref="H64">_xlfn.XLOOKUP(H$1,'PY1 Data(H)'!$A$1:$CZ$1,_xlfn.XLOOKUP($A64,'PY1 Data(H)'!$A$1:$A$233,'PY1 Data(H)'!$A$1:$CZ$233))</f>
        <v>0</v>
      </c>
      <c r="I64" s="173" cm="1">
        <f t="array" ref="I64">_xlfn.XLOOKUP(I$1,'PY1 Data(H)'!$A$1:$CZ$1,_xlfn.XLOOKUP($A64,'PY1 Data(H)'!$A$1:$A$233,'PY1 Data(H)'!$A$1:$CZ$233))</f>
        <v>0</v>
      </c>
      <c r="J64" s="173" cm="1">
        <f t="array" ref="J64">_xlfn.XLOOKUP(J$1,'PY1 Data(H)'!$A$1:$CZ$1,_xlfn.XLOOKUP($A64,'PY1 Data(H)'!$A$1:$A$233,'PY1 Data(H)'!$A$1:$CZ$233))</f>
        <v>355141</v>
      </c>
      <c r="K64" s="173" cm="1">
        <f t="array" ref="K64">_xlfn.XLOOKUP(K$1,'PY1 Data(H)'!$A$1:$CZ$1,_xlfn.XLOOKUP($A64,'PY1 Data(H)'!$A$1:$A$233,'PY1 Data(H)'!$A$1:$CZ$233))</f>
        <v>0</v>
      </c>
      <c r="L64" s="173" cm="1">
        <f t="array" ref="L64">_xlfn.XLOOKUP(L$1,'PY1 Data(H)'!$A$1:$CZ$1,_xlfn.XLOOKUP($A64,'PY1 Data(H)'!$A$1:$A$233,'PY1 Data(H)'!$A$1:$CZ$233))</f>
        <v>0</v>
      </c>
      <c r="M64" s="173" cm="1">
        <f t="array" ref="M64">_xlfn.XLOOKUP(M$1,'PY1 Data(H)'!$A$1:$CZ$1,_xlfn.XLOOKUP($A64,'PY1 Data(H)'!$A$1:$A$233,'PY1 Data(H)'!$A$1:$CZ$233))</f>
        <v>0</v>
      </c>
      <c r="N64" s="173" cm="1">
        <f t="array" ref="N64">_xlfn.XLOOKUP(N$1,'PY1 Data(H)'!$A$1:$CZ$1,_xlfn.XLOOKUP($A64,'PY1 Data(H)'!$A$1:$A$233,'PY1 Data(H)'!$A$1:$CZ$233))</f>
        <v>0</v>
      </c>
      <c r="O64" s="173" cm="1">
        <f t="array" ref="O64">_xlfn.XLOOKUP(O$1,'PY1 Data(H)'!$A$1:$CZ$1,_xlfn.XLOOKUP($A64,'PY1 Data(H)'!$A$1:$A$233,'PY1 Data(H)'!$A$1:$CZ$233))</f>
        <v>0</v>
      </c>
      <c r="P64" s="173" cm="1">
        <f t="array" ref="P64">_xlfn.XLOOKUP(P$1,'PY1 Data(H)'!$A$1:$CZ$1,_xlfn.XLOOKUP($A64,'PY1 Data(H)'!$A$1:$A$233,'PY1 Data(H)'!$A$1:$CZ$233))</f>
        <v>5881913</v>
      </c>
      <c r="Q64" s="173" cm="1">
        <f t="array" ref="Q64">_xlfn.XLOOKUP(Q$1,'PY1 Data(H)'!$A$1:$CZ$1,_xlfn.XLOOKUP($A64,'PY1 Data(H)'!$A$1:$A$233,'PY1 Data(H)'!$A$1:$CZ$233))</f>
        <v>892126</v>
      </c>
      <c r="R64" s="173" cm="1">
        <f t="array" ref="R64">_xlfn.XLOOKUP(R$1,'PY1 Data(H)'!$A$1:$CZ$1,_xlfn.XLOOKUP($A64,'PY1 Data(H)'!$A$1:$A$233,'PY1 Data(H)'!$A$1:$CZ$233))</f>
        <v>4633000</v>
      </c>
      <c r="S64" s="173" cm="1">
        <f t="array" ref="S64">_xlfn.XLOOKUP(S$1,'PY1 Data(H)'!$A$1:$CZ$1,_xlfn.XLOOKUP($A64,'PY1 Data(H)'!$A$1:$A$233,'PY1 Data(H)'!$A$1:$CZ$233))</f>
        <v>0</v>
      </c>
      <c r="T64" s="173" cm="1">
        <f t="array" ref="T64">_xlfn.XLOOKUP(T$1,'PY1 Data(H)'!$A$1:$CZ$1,_xlfn.XLOOKUP($A64,'PY1 Data(H)'!$A$1:$A$233,'PY1 Data(H)'!$A$1:$CZ$233))</f>
        <v>0</v>
      </c>
      <c r="U64" s="173" cm="1">
        <f t="array" ref="U64">_xlfn.XLOOKUP(U$1,'PY1 Data(H)'!$A$1:$CZ$1,_xlfn.XLOOKUP($A64,'PY1 Data(H)'!$A$1:$A$233,'PY1 Data(H)'!$A$1:$CZ$233))</f>
        <v>1579797</v>
      </c>
      <c r="V64" s="173" cm="1">
        <f t="array" ref="V64">_xlfn.XLOOKUP(V$1,'PY1 Data(H)'!$A$1:$CZ$1,_xlfn.XLOOKUP($A64,'PY1 Data(H)'!$A$1:$A$233,'PY1 Data(H)'!$A$1:$CZ$233))</f>
        <v>0</v>
      </c>
      <c r="W64" s="173" cm="1">
        <f t="array" ref="W64">_xlfn.XLOOKUP(W$1,'PY1 Data(H)'!$A$1:$CZ$1,_xlfn.XLOOKUP($A64,'PY1 Data(H)'!$A$1:$A$233,'PY1 Data(H)'!$A$1:$CZ$233))</f>
        <v>0</v>
      </c>
      <c r="X64" s="173" cm="1">
        <f t="array" ref="X64">_xlfn.XLOOKUP(X$1,'PY1 Data(H)'!$A$1:$CZ$1,_xlfn.XLOOKUP($A64,'PY1 Data(H)'!$A$1:$A$233,'PY1 Data(H)'!$A$1:$CZ$233))</f>
        <v>0</v>
      </c>
      <c r="Y64" s="173" cm="1">
        <f t="array" ref="Y64">_xlfn.XLOOKUP(Y$1,'PY1 Data(H)'!$A$1:$CZ$1,_xlfn.XLOOKUP($A64,'PY1 Data(H)'!$A$1:$A$233,'PY1 Data(H)'!$A$1:$CZ$233))</f>
        <v>0</v>
      </c>
      <c r="Z64" s="173" cm="1">
        <f t="array" ref="Z64">_xlfn.XLOOKUP(Z$1,'PY1 Data(H)'!$A$1:$CZ$1,_xlfn.XLOOKUP($A64,'PY1 Data(H)'!$A$1:$A$233,'PY1 Data(H)'!$A$1:$CZ$233))</f>
        <v>110543</v>
      </c>
      <c r="AA64" s="173" cm="1">
        <f t="array" ref="AA64">_xlfn.XLOOKUP(AA$1,'PY1 Data(H)'!$A$1:$CZ$1,_xlfn.XLOOKUP($A64,'PY1 Data(H)'!$A$1:$A$233,'PY1 Data(H)'!$A$1:$CZ$233))</f>
        <v>0</v>
      </c>
      <c r="AB64" s="173" cm="1">
        <f t="array" ref="AB64">_xlfn.XLOOKUP(AB$1,'PY1 Data(H)'!$A$1:$CZ$1,_xlfn.XLOOKUP($A64,'PY1 Data(H)'!$A$1:$A$233,'PY1 Data(H)'!$A$1:$CZ$233))</f>
        <v>385949</v>
      </c>
      <c r="AC64" s="173" cm="1">
        <f t="array" ref="AC64">_xlfn.XLOOKUP(AC$1,'PY1 Data(H)'!$A$1:$CZ$1,_xlfn.XLOOKUP($A64,'PY1 Data(H)'!$A$1:$A$233,'PY1 Data(H)'!$A$1:$CZ$233))</f>
        <v>135971</v>
      </c>
      <c r="AD64" s="173" cm="1">
        <f t="array" ref="AD64">_xlfn.XLOOKUP(AD$1,'PY1 Data(H)'!$A$1:$CZ$1,_xlfn.XLOOKUP($A64,'PY1 Data(H)'!$A$1:$A$233,'PY1 Data(H)'!$A$1:$CZ$233))</f>
        <v>696581</v>
      </c>
      <c r="AE64" s="173" cm="1">
        <f t="array" ref="AE64">_xlfn.XLOOKUP(AE$1,'PY1 Data(H)'!$A$1:$CZ$1,_xlfn.XLOOKUP($A64,'PY1 Data(H)'!$A$1:$A$233,'PY1 Data(H)'!$A$1:$CZ$233))</f>
        <v>1919384</v>
      </c>
      <c r="AF64" s="173" cm="1">
        <f t="array" ref="AF64">_xlfn.XLOOKUP(AF$1,'PY1 Data(H)'!$A$1:$CZ$1,_xlfn.XLOOKUP($A64,'PY1 Data(H)'!$A$1:$A$233,'PY1 Data(H)'!$A$1:$CZ$233))</f>
        <v>629624</v>
      </c>
      <c r="AG64" s="173" cm="1">
        <f t="array" ref="AG64">_xlfn.XLOOKUP(AG$1,'PY1 Data(H)'!$A$1:$CZ$1,_xlfn.XLOOKUP($A64,'PY1 Data(H)'!$A$1:$A$233,'PY1 Data(H)'!$A$1:$CZ$233))</f>
        <v>767042</v>
      </c>
      <c r="AH64" s="173" cm="1">
        <f t="array" ref="AH64">_xlfn.XLOOKUP(AH$1,'PY1 Data(H)'!$A$1:$CZ$1,_xlfn.XLOOKUP($A64,'PY1 Data(H)'!$A$1:$A$233,'PY1 Data(H)'!$A$1:$CZ$233))</f>
        <v>0</v>
      </c>
      <c r="AI64" s="173" cm="1">
        <f t="array" ref="AI64">_xlfn.XLOOKUP(AI$1,'PY1 Data(H)'!$A$1:$CZ$1,_xlfn.XLOOKUP($A64,'PY1 Data(H)'!$A$1:$A$233,'PY1 Data(H)'!$A$1:$CZ$233))</f>
        <v>0</v>
      </c>
      <c r="AJ64" s="173" cm="1">
        <f t="array" ref="AJ64">_xlfn.XLOOKUP(AJ$1,'PY1 Data(H)'!$A$1:$CZ$1,_xlfn.XLOOKUP($A64,'PY1 Data(H)'!$A$1:$A$233,'PY1 Data(H)'!$A$1:$CZ$233))</f>
        <v>390331</v>
      </c>
      <c r="AK64" s="173" cm="1">
        <f t="array" ref="AK64">_xlfn.XLOOKUP(AK$1,'PY1 Data(H)'!$A$1:$CZ$1,_xlfn.XLOOKUP($A64,'PY1 Data(H)'!$A$1:$A$233,'PY1 Data(H)'!$A$1:$CZ$233))</f>
        <v>1605549</v>
      </c>
      <c r="AL64" s="173" cm="1">
        <f t="array" ref="AL64">_xlfn.XLOOKUP(AL$1,'PY1 Data(H)'!$A$1:$CZ$1,_xlfn.XLOOKUP($A64,'PY1 Data(H)'!$A$1:$A$233,'PY1 Data(H)'!$A$1:$CZ$233))</f>
        <v>7605191</v>
      </c>
      <c r="AM64" s="173" cm="1">
        <f t="array" ref="AM64">_xlfn.XLOOKUP(AM$1,'PY1 Data(H)'!$A$1:$CZ$1,_xlfn.XLOOKUP($A64,'PY1 Data(H)'!$A$1:$A$233,'PY1 Data(H)'!$A$1:$CZ$233))</f>
        <v>1035968</v>
      </c>
      <c r="AN64" s="173" cm="1">
        <f t="array" ref="AN64">_xlfn.XLOOKUP(AN$1,'PY1 Data(H)'!$A$1:$CZ$1,_xlfn.XLOOKUP($A64,'PY1 Data(H)'!$A$1:$A$233,'PY1 Data(H)'!$A$1:$CZ$233))</f>
        <v>1290486</v>
      </c>
      <c r="AO64" s="173" cm="1">
        <f t="array" ref="AO64">_xlfn.XLOOKUP(AO$1,'PY1 Data(H)'!$A$1:$CZ$1,_xlfn.XLOOKUP($A64,'PY1 Data(H)'!$A$1:$A$233,'PY1 Data(H)'!$A$1:$CZ$233))</f>
        <v>1859320</v>
      </c>
      <c r="AP64" s="173" cm="1">
        <f t="array" ref="AP64">_xlfn.XLOOKUP(AP$1,'PY1 Data(H)'!$A$1:$CZ$1,_xlfn.XLOOKUP($A64,'PY1 Data(H)'!$A$1:$A$233,'PY1 Data(H)'!$A$1:$CZ$233))</f>
        <v>2054006</v>
      </c>
      <c r="AQ64" s="173" cm="1">
        <f t="array" ref="AQ64">_xlfn.XLOOKUP(AQ$1,'PY1 Data(H)'!$A$1:$CZ$1,_xlfn.XLOOKUP($A64,'PY1 Data(H)'!$A$1:$A$233,'PY1 Data(H)'!$A$1:$CZ$233))</f>
        <v>153963</v>
      </c>
      <c r="AR64" s="173" cm="1">
        <f t="array" ref="AR64">_xlfn.XLOOKUP(AR$1,'PY1 Data(H)'!$A$1:$CZ$1,_xlfn.XLOOKUP($A64,'PY1 Data(H)'!$A$1:$A$233,'PY1 Data(H)'!$A$1:$CZ$233))</f>
        <v>18970610</v>
      </c>
      <c r="AS64" s="173" cm="1">
        <f t="array" ref="AS64">_xlfn.XLOOKUP(AS$1,'PY1 Data(H)'!$A$1:$CZ$1,_xlfn.XLOOKUP($A64,'PY1 Data(H)'!$A$1:$A$233,'PY1 Data(H)'!$A$1:$CZ$233))</f>
        <v>1002166</v>
      </c>
      <c r="AT64" s="173" cm="1">
        <f t="array" ref="AT64">_xlfn.XLOOKUP(AT$1,'PY1 Data(H)'!$A$1:$CZ$1,_xlfn.XLOOKUP($A64,'PY1 Data(H)'!$A$1:$A$233,'PY1 Data(H)'!$A$1:$CZ$233))</f>
        <v>1373282</v>
      </c>
      <c r="AU64" s="173" cm="1">
        <f t="array" ref="AU64">_xlfn.XLOOKUP(AU$1,'PY1 Data(H)'!$A$1:$CZ$1,_xlfn.XLOOKUP($A64,'PY1 Data(H)'!$A$1:$A$233,'PY1 Data(H)'!$A$1:$CZ$233))</f>
        <v>0</v>
      </c>
      <c r="AV64" s="173" cm="1">
        <f t="array" ref="AV64">_xlfn.XLOOKUP(AV$1,'PY1 Data(H)'!$A$1:$CZ$1,_xlfn.XLOOKUP($A64,'PY1 Data(H)'!$A$1:$A$233,'PY1 Data(H)'!$A$1:$CZ$233))</f>
        <v>0</v>
      </c>
      <c r="AW64" s="173" cm="1">
        <f t="array" ref="AW64">_xlfn.XLOOKUP(AW$1,'PY1 Data(H)'!$A$1:$CZ$1,_xlfn.XLOOKUP($A64,'PY1 Data(H)'!$A$1:$A$233,'PY1 Data(H)'!$A$1:$CZ$233))</f>
        <v>0</v>
      </c>
      <c r="AX64" s="173" cm="1">
        <f t="array" ref="AX64">_xlfn.XLOOKUP(AX$1,'PY1 Data(H)'!$A$1:$CZ$1,_xlfn.XLOOKUP($A64,'PY1 Data(H)'!$A$1:$A$233,'PY1 Data(H)'!$A$1:$CZ$233))</f>
        <v>180114</v>
      </c>
      <c r="AY64" s="173" cm="1">
        <f t="array" ref="AY64">_xlfn.XLOOKUP(AY$1,'PY1 Data(H)'!$A$1:$CZ$1,_xlfn.XLOOKUP($A64,'PY1 Data(H)'!$A$1:$A$233,'PY1 Data(H)'!$A$1:$CZ$233))</f>
        <v>411538</v>
      </c>
      <c r="AZ64" s="173" cm="1">
        <f t="array" ref="AZ64">_xlfn.XLOOKUP(AZ$1,'PY1 Data(H)'!$A$1:$CZ$1,_xlfn.XLOOKUP($A64,'PY1 Data(H)'!$A$1:$A$233,'PY1 Data(H)'!$A$1:$CZ$233))</f>
        <v>179482</v>
      </c>
      <c r="BA64" s="173" cm="1">
        <f t="array" ref="BA64">_xlfn.XLOOKUP(BA$1,'PY1 Data(H)'!$A$1:$CZ$1,_xlfn.XLOOKUP($A64,'PY1 Data(H)'!$A$1:$A$233,'PY1 Data(H)'!$A$1:$CZ$233))</f>
        <v>282175</v>
      </c>
      <c r="BB64" s="173" cm="1">
        <f t="array" ref="BB64">_xlfn.XLOOKUP(BB$1,'PY1 Data(H)'!$A$1:$CZ$1,_xlfn.XLOOKUP($A64,'PY1 Data(H)'!$A$1:$A$233,'PY1 Data(H)'!$A$1:$CZ$233))</f>
        <v>1612708</v>
      </c>
      <c r="BC64" s="173" cm="1">
        <f t="array" ref="BC64">_xlfn.XLOOKUP(BC$1,'PY1 Data(H)'!$A$1:$CZ$1,_xlfn.XLOOKUP($A64,'PY1 Data(H)'!$A$1:$A$233,'PY1 Data(H)'!$A$1:$CZ$233))</f>
        <v>628322</v>
      </c>
      <c r="BD64" s="173" cm="1">
        <f t="array" ref="BD64">_xlfn.XLOOKUP(BD$1,'PY1 Data(H)'!$A$1:$CZ$1,_xlfn.XLOOKUP($A64,'PY1 Data(H)'!$A$1:$A$233,'PY1 Data(H)'!$A$1:$CZ$233))</f>
        <v>4231632</v>
      </c>
      <c r="BE64" s="173" cm="1">
        <f t="array" ref="BE64">_xlfn.XLOOKUP(BE$1,'PY1 Data(H)'!$A$1:$CZ$1,_xlfn.XLOOKUP($A64,'PY1 Data(H)'!$A$1:$A$233,'PY1 Data(H)'!$A$1:$CZ$233))</f>
        <v>0</v>
      </c>
      <c r="BF64" s="173" cm="1">
        <f t="array" ref="BF64">_xlfn.XLOOKUP(BF$1,'PY1 Data(H)'!$A$1:$CZ$1,_xlfn.XLOOKUP($A64,'PY1 Data(H)'!$A$1:$A$233,'PY1 Data(H)'!$A$1:$CZ$233))</f>
        <v>140000</v>
      </c>
      <c r="BG64" s="173" cm="1">
        <f t="array" ref="BG64">_xlfn.XLOOKUP(BG$1,'PY1 Data(H)'!$A$1:$CZ$1,_xlfn.XLOOKUP($A64,'PY1 Data(H)'!$A$1:$A$233,'PY1 Data(H)'!$A$1:$CZ$233))</f>
        <v>174553</v>
      </c>
      <c r="BH64" s="173" cm="1">
        <f t="array" ref="BH64">_xlfn.XLOOKUP(BH$1,'PY1 Data(H)'!$A$1:$CZ$1,_xlfn.XLOOKUP($A64,'PY1 Data(H)'!$A$1:$A$233,'PY1 Data(H)'!$A$1:$CZ$233))</f>
        <v>0</v>
      </c>
      <c r="BI64" s="173" cm="1">
        <f t="array" ref="BI64">_xlfn.XLOOKUP(BI$1,'PY1 Data(H)'!$A$1:$CZ$1,_xlfn.XLOOKUP($A64,'PY1 Data(H)'!$A$1:$A$233,'PY1 Data(H)'!$A$1:$CZ$233))</f>
        <v>86369</v>
      </c>
      <c r="BJ64" s="173" cm="1">
        <f t="array" ref="BJ64">_xlfn.XLOOKUP(BJ$1,'PY1 Data(H)'!$A$1:$CZ$1,_xlfn.XLOOKUP($A64,'PY1 Data(H)'!$A$1:$A$233,'PY1 Data(H)'!$A$1:$CZ$233))</f>
        <v>951209</v>
      </c>
      <c r="BK64" s="173" cm="1">
        <f t="array" ref="BK64">_xlfn.XLOOKUP(BK$1,'PY1 Data(H)'!$A$1:$CZ$1,_xlfn.XLOOKUP($A64,'PY1 Data(H)'!$A$1:$A$233,'PY1 Data(H)'!$A$1:$CZ$233))</f>
        <v>3539100</v>
      </c>
      <c r="BL64" s="173" cm="1">
        <f t="array" ref="BL64">_xlfn.XLOOKUP(BL$1,'PY1 Data(H)'!$A$1:$CZ$1,_xlfn.XLOOKUP($A64,'PY1 Data(H)'!$A$1:$A$233,'PY1 Data(H)'!$A$1:$CZ$233))</f>
        <v>38715</v>
      </c>
      <c r="BM64" s="173" cm="1">
        <f t="array" ref="BM64">_xlfn.XLOOKUP(BM$1,'PY1 Data(H)'!$A$1:$CZ$1,_xlfn.XLOOKUP($A64,'PY1 Data(H)'!$A$1:$A$233,'PY1 Data(H)'!$A$1:$CZ$233))</f>
        <v>0</v>
      </c>
      <c r="BN64" s="173" cm="1">
        <f t="array" ref="BN64">_xlfn.XLOOKUP(BN$1,'PY1 Data(H)'!$A$1:$CZ$1,_xlfn.XLOOKUP($A64,'PY1 Data(H)'!$A$1:$A$233,'PY1 Data(H)'!$A$1:$CZ$233))</f>
        <v>46898</v>
      </c>
      <c r="BO64" s="173" cm="1">
        <f t="array" ref="BO64">_xlfn.XLOOKUP(BO$1,'PY1 Data(H)'!$A$1:$CZ$1,_xlfn.XLOOKUP($A64,'PY1 Data(H)'!$A$1:$A$233,'PY1 Data(H)'!$A$1:$CZ$233))</f>
        <v>132421</v>
      </c>
      <c r="BP64" s="173" cm="1">
        <f t="array" ref="BP64">_xlfn.XLOOKUP(BP$1,'PY1 Data(H)'!$A$1:$CZ$1,_xlfn.XLOOKUP($A64,'PY1 Data(H)'!$A$1:$A$233,'PY1 Data(H)'!$A$1:$CZ$233))</f>
        <v>5467655</v>
      </c>
      <c r="BQ64" s="173" cm="1">
        <f t="array" ref="BQ64">_xlfn.XLOOKUP(BQ$1,'PY1 Data(H)'!$A$1:$CZ$1,_xlfn.XLOOKUP($A64,'PY1 Data(H)'!$A$1:$A$233,'PY1 Data(H)'!$A$1:$CZ$233))</f>
        <v>0</v>
      </c>
      <c r="BR64" s="173" cm="1">
        <f t="array" ref="BR64">_xlfn.XLOOKUP(BR$1,'PY1 Data(H)'!$A$1:$CZ$1,_xlfn.XLOOKUP($A64,'PY1 Data(H)'!$A$1:$A$233,'PY1 Data(H)'!$A$1:$CZ$233))</f>
        <v>1318695</v>
      </c>
      <c r="BS64" s="173" cm="1">
        <f t="array" ref="BS64">_xlfn.XLOOKUP(BS$1,'PY1 Data(H)'!$A$1:$CZ$1,_xlfn.XLOOKUP($A64,'PY1 Data(H)'!$A$1:$A$233,'PY1 Data(H)'!$A$1:$CZ$233))</f>
        <v>29415</v>
      </c>
      <c r="BT64" s="173" cm="1">
        <f t="array" ref="BT64">_xlfn.XLOOKUP(BT$1,'PY1 Data(H)'!$A$1:$CZ$1,_xlfn.XLOOKUP($A64,'PY1 Data(H)'!$A$1:$A$233,'PY1 Data(H)'!$A$1:$CZ$233))</f>
        <v>0</v>
      </c>
      <c r="BU64" s="173" cm="1">
        <f t="array" ref="BU64">_xlfn.XLOOKUP(BU$1,'PY1 Data(H)'!$A$1:$CZ$1,_xlfn.XLOOKUP($A64,'PY1 Data(H)'!$A$1:$A$233,'PY1 Data(H)'!$A$1:$CZ$233))</f>
        <v>0</v>
      </c>
      <c r="BV64" s="173" cm="1">
        <f t="array" ref="BV64">_xlfn.XLOOKUP(BV$1,'PY1 Data(H)'!$A$1:$CZ$1,_xlfn.XLOOKUP($A64,'PY1 Data(H)'!$A$1:$A$233,'PY1 Data(H)'!$A$1:$CZ$233))</f>
        <v>628442</v>
      </c>
      <c r="BW64" s="173" cm="1">
        <f t="array" ref="BW64">_xlfn.XLOOKUP(BW$1,'PY1 Data(H)'!$A$1:$CZ$1,_xlfn.XLOOKUP($A64,'PY1 Data(H)'!$A$1:$A$233,'PY1 Data(H)'!$A$1:$CZ$233))</f>
        <v>0</v>
      </c>
      <c r="BX64" s="173" cm="1">
        <f t="array" ref="BX64">_xlfn.XLOOKUP(BX$1,'PY1 Data(H)'!$A$1:$CZ$1,_xlfn.XLOOKUP($A64,'PY1 Data(H)'!$A$1:$A$233,'PY1 Data(H)'!$A$1:$CZ$233))</f>
        <v>5095093</v>
      </c>
      <c r="BY64" s="173" cm="1">
        <f t="array" ref="BY64">_xlfn.XLOOKUP(BY$1,'PY1 Data(H)'!$A$1:$CZ$1,_xlfn.XLOOKUP($A64,'PY1 Data(H)'!$A$1:$A$233,'PY1 Data(H)'!$A$1:$CZ$233))</f>
        <v>1536935</v>
      </c>
      <c r="BZ64" s="173" cm="1">
        <f t="array" ref="BZ64">_xlfn.XLOOKUP(BZ$1,'PY1 Data(H)'!$A$1:$CZ$1,_xlfn.XLOOKUP($A64,'PY1 Data(H)'!$A$1:$A$233,'PY1 Data(H)'!$A$1:$CZ$233))</f>
        <v>124417</v>
      </c>
      <c r="CA64" s="173" cm="1">
        <f t="array" ref="CA64">_xlfn.XLOOKUP(CA$1,'PY1 Data(H)'!$A$1:$CZ$1,_xlfn.XLOOKUP($A64,'PY1 Data(H)'!$A$1:$A$233,'PY1 Data(H)'!$A$1:$CZ$233))</f>
        <v>0</v>
      </c>
      <c r="CB64" s="173" cm="1">
        <f t="array" ref="CB64">_xlfn.XLOOKUP(CB$1,'PY1 Data(H)'!$A$1:$CZ$1,_xlfn.XLOOKUP($A64,'PY1 Data(H)'!$A$1:$A$233,'PY1 Data(H)'!$A$1:$CZ$233))</f>
        <v>487936</v>
      </c>
      <c r="CC64" s="173" cm="1">
        <f t="array" ref="CC64">_xlfn.XLOOKUP(CC$1,'PY1 Data(H)'!$A$1:$CZ$1,_xlfn.XLOOKUP($A64,'PY1 Data(H)'!$A$1:$A$233,'PY1 Data(H)'!$A$1:$CZ$233))</f>
        <v>879614</v>
      </c>
      <c r="CD64" s="173" cm="1">
        <f t="array" ref="CD64">_xlfn.XLOOKUP(CD$1,'PY1 Data(H)'!$A$1:$CZ$1,_xlfn.XLOOKUP($A64,'PY1 Data(H)'!$A$1:$A$233,'PY1 Data(H)'!$A$1:$CZ$233))</f>
        <v>176152</v>
      </c>
      <c r="CE64" s="173" cm="1">
        <f t="array" ref="CE64">_xlfn.XLOOKUP(CE$1,'PY1 Data(H)'!$A$1:$CZ$1,_xlfn.XLOOKUP($A64,'PY1 Data(H)'!$A$1:$A$233,'PY1 Data(H)'!$A$1:$CZ$233))</f>
        <v>1611610</v>
      </c>
      <c r="CF64" s="173" cm="1">
        <f t="array" ref="CF64">_xlfn.XLOOKUP(CF$1,'PY1 Data(H)'!$A$1:$CZ$1,_xlfn.XLOOKUP($A64,'PY1 Data(H)'!$A$1:$A$233,'PY1 Data(H)'!$A$1:$CZ$233))</f>
        <v>0</v>
      </c>
      <c r="CG64" s="173" cm="1">
        <f t="array" ref="CG64">_xlfn.XLOOKUP(CG$1,'PY1 Data(H)'!$A$1:$CZ$1,_xlfn.XLOOKUP($A64,'PY1 Data(H)'!$A$1:$A$233,'PY1 Data(H)'!$A$1:$CZ$233))</f>
        <v>0</v>
      </c>
      <c r="CH64" s="173" cm="1">
        <f t="array" ref="CH64">_xlfn.XLOOKUP(CH$1,'PY1 Data(H)'!$A$1:$CZ$1,_xlfn.XLOOKUP($A64,'PY1 Data(H)'!$A$1:$A$233,'PY1 Data(H)'!$A$1:$CZ$233))</f>
        <v>181242</v>
      </c>
      <c r="CI64" s="173" cm="1">
        <f t="array" ref="CI64">_xlfn.XLOOKUP(CI$1,'PY1 Data(H)'!$A$1:$CZ$1,_xlfn.XLOOKUP($A64,'PY1 Data(H)'!$A$1:$A$233,'PY1 Data(H)'!$A$1:$CZ$233))</f>
        <v>3449675</v>
      </c>
      <c r="CJ64" s="173" cm="1">
        <f t="array" ref="CJ64">_xlfn.XLOOKUP(CJ$1,'PY1 Data(H)'!$A$1:$CZ$1,_xlfn.XLOOKUP($A64,'PY1 Data(H)'!$A$1:$A$233,'PY1 Data(H)'!$A$1:$CZ$233))</f>
        <v>2925208</v>
      </c>
      <c r="CK64" s="173" cm="1">
        <f t="array" ref="CK64">_xlfn.XLOOKUP(CK$1,'PY1 Data(H)'!$A$1:$CZ$1,_xlfn.XLOOKUP($A64,'PY1 Data(H)'!$A$1:$A$233,'PY1 Data(H)'!$A$1:$CZ$233))</f>
        <v>0</v>
      </c>
      <c r="CL64" s="173" cm="1">
        <f t="array" ref="CL64">_xlfn.XLOOKUP(CL$1,'PY1 Data(H)'!$A$1:$CZ$1,_xlfn.XLOOKUP($A64,'PY1 Data(H)'!$A$1:$A$233,'PY1 Data(H)'!$A$1:$CZ$233))</f>
        <v>0</v>
      </c>
      <c r="CM64" s="173" cm="1">
        <f t="array" ref="CM64">_xlfn.XLOOKUP(CM$1,'PY1 Data(H)'!$A$1:$CZ$1,_xlfn.XLOOKUP($A64,'PY1 Data(H)'!$A$1:$A$233,'PY1 Data(H)'!$A$1:$CZ$233))</f>
        <v>696510</v>
      </c>
      <c r="CN64" s="173" cm="1">
        <f t="array" ref="CN64">_xlfn.XLOOKUP(CN$1,'PY1 Data(H)'!$A$1:$CZ$1,_xlfn.XLOOKUP($A64,'PY1 Data(H)'!$A$1:$A$233,'PY1 Data(H)'!$A$1:$CZ$233))</f>
        <v>0</v>
      </c>
      <c r="CO64" s="173" cm="1">
        <f t="array" ref="CO64">_xlfn.XLOOKUP(CO$1,'PY1 Data(H)'!$A$1:$CZ$1,_xlfn.XLOOKUP($A64,'PY1 Data(H)'!$A$1:$A$233,'PY1 Data(H)'!$A$1:$CZ$233))</f>
        <v>0</v>
      </c>
      <c r="CP64" s="173" cm="1">
        <f t="array" ref="CP64">_xlfn.XLOOKUP(CP$1,'PY1 Data(H)'!$A$1:$CZ$1,_xlfn.XLOOKUP($A64,'PY1 Data(H)'!$A$1:$A$233,'PY1 Data(H)'!$A$1:$CZ$233))</f>
        <v>147471</v>
      </c>
      <c r="CQ64" s="173" cm="1">
        <f t="array" ref="CQ64">_xlfn.XLOOKUP(CQ$1,'PY1 Data(H)'!$A$1:$CZ$1,_xlfn.XLOOKUP($A64,'PY1 Data(H)'!$A$1:$A$233,'PY1 Data(H)'!$A$1:$CZ$233))</f>
        <v>0</v>
      </c>
      <c r="CR64" s="173" cm="1">
        <f t="array" ref="CR64">_xlfn.XLOOKUP(CR$1,'PY1 Data(H)'!$A$1:$CZ$1,_xlfn.XLOOKUP($A64,'PY1 Data(H)'!$A$1:$A$233,'PY1 Data(H)'!$A$1:$CZ$233))</f>
        <v>227568</v>
      </c>
      <c r="CS64" s="173" cm="1">
        <f t="array" ref="CS64">_xlfn.XLOOKUP(CS$1,'PY1 Data(H)'!$A$1:$CZ$1,_xlfn.XLOOKUP($A64,'PY1 Data(H)'!$A$1:$A$233,'PY1 Data(H)'!$A$1:$CZ$233))</f>
        <v>33086</v>
      </c>
      <c r="CT64" s="173" cm="1">
        <f t="array" ref="CT64">_xlfn.XLOOKUP(CT$1,'PY1 Data(H)'!$A$1:$CZ$1,_xlfn.XLOOKUP($A64,'PY1 Data(H)'!$A$1:$A$233,'PY1 Data(H)'!$A$1:$CZ$233))</f>
        <v>0</v>
      </c>
      <c r="CU64" s="173" cm="1">
        <f t="array" ref="CU64">_xlfn.XLOOKUP(CU$1,'PY1 Data(H)'!$A$1:$CZ$1,_xlfn.XLOOKUP($A64,'PY1 Data(H)'!$A$1:$A$233,'PY1 Data(H)'!$A$1:$CZ$233))</f>
        <v>0</v>
      </c>
      <c r="CV64" s="173" cm="1">
        <f t="array" ref="CV64">_xlfn.XLOOKUP(CV$1,'PY1 Data(H)'!$A$1:$CZ$1,_xlfn.XLOOKUP($A64,'PY1 Data(H)'!$A$1:$A$233,'PY1 Data(H)'!$A$1:$CZ$233))</f>
        <v>3280118</v>
      </c>
      <c r="CW64" s="173" cm="1">
        <f t="array" ref="CW64">_xlfn.XLOOKUP(CW$1,'PY1 Data(H)'!$A$1:$CZ$1,_xlfn.XLOOKUP($A64,'PY1 Data(H)'!$A$1:$A$233,'PY1 Data(H)'!$A$1:$CZ$233))</f>
        <v>0</v>
      </c>
      <c r="CX64" s="173" cm="1">
        <f t="array" ref="CX64">_xlfn.XLOOKUP(CX$1,'PY1 Data(H)'!$A$1:$CZ$1,_xlfn.XLOOKUP($A64,'PY1 Data(H)'!$A$1:$A$233,'PY1 Data(H)'!$A$1:$CZ$233))</f>
        <v>354469</v>
      </c>
      <c r="CY64" s="173" cm="1">
        <f t="array" ref="CY64">_xlfn.XLOOKUP(CY$1,'PY1 Data(H)'!$A$1:$CZ$1,_xlfn.XLOOKUP($A64,'PY1 Data(H)'!$A$1:$A$233,'PY1 Data(H)'!$A$1:$CZ$233))</f>
        <v>0</v>
      </c>
    </row>
    <row r="65" spans="1:103" x14ac:dyDescent="0.3">
      <c r="A65">
        <v>508</v>
      </c>
      <c r="D65" s="173" cm="1">
        <f t="array" ref="D65">_xlfn.XLOOKUP(D$1,'PY1 Data(H)'!$A$1:$CZ$1,_xlfn.XLOOKUP($A65,'PY1 Data(H)'!$A$1:$A$233,'PY1 Data(H)'!$A$1:$CZ$233))</f>
        <v>0</v>
      </c>
      <c r="E65" s="173" cm="1">
        <f t="array" ref="E65">_xlfn.XLOOKUP(E$1,'PY1 Data(H)'!$A$1:$CZ$1,_xlfn.XLOOKUP($A65,'PY1 Data(H)'!$A$1:$A$233,'PY1 Data(H)'!$A$1:$CZ$233))</f>
        <v>0</v>
      </c>
      <c r="F65" s="173" cm="1">
        <f t="array" ref="F65">_xlfn.XLOOKUP(F$1,'PY1 Data(H)'!$A$1:$CZ$1,_xlfn.XLOOKUP($A65,'PY1 Data(H)'!$A$1:$A$233,'PY1 Data(H)'!$A$1:$CZ$233))</f>
        <v>0</v>
      </c>
      <c r="G65" s="173" cm="1">
        <f t="array" ref="G65">_xlfn.XLOOKUP(G$1,'PY1 Data(H)'!$A$1:$CZ$1,_xlfn.XLOOKUP($A65,'PY1 Data(H)'!$A$1:$A$233,'PY1 Data(H)'!$A$1:$CZ$233))</f>
        <v>0</v>
      </c>
      <c r="H65" s="173" cm="1">
        <f t="array" ref="H65">_xlfn.XLOOKUP(H$1,'PY1 Data(H)'!$A$1:$CZ$1,_xlfn.XLOOKUP($A65,'PY1 Data(H)'!$A$1:$A$233,'PY1 Data(H)'!$A$1:$CZ$233))</f>
        <v>170042</v>
      </c>
      <c r="I65" s="173" cm="1">
        <f t="array" ref="I65">_xlfn.XLOOKUP(I$1,'PY1 Data(H)'!$A$1:$CZ$1,_xlfn.XLOOKUP($A65,'PY1 Data(H)'!$A$1:$A$233,'PY1 Data(H)'!$A$1:$CZ$233))</f>
        <v>0</v>
      </c>
      <c r="J65" s="173" cm="1">
        <f t="array" ref="J65">_xlfn.XLOOKUP(J$1,'PY1 Data(H)'!$A$1:$CZ$1,_xlfn.XLOOKUP($A65,'PY1 Data(H)'!$A$1:$A$233,'PY1 Data(H)'!$A$1:$CZ$233))</f>
        <v>0</v>
      </c>
      <c r="K65" s="173" cm="1">
        <f t="array" ref="K65">_xlfn.XLOOKUP(K$1,'PY1 Data(H)'!$A$1:$CZ$1,_xlfn.XLOOKUP($A65,'PY1 Data(H)'!$A$1:$A$233,'PY1 Data(H)'!$A$1:$CZ$233))</f>
        <v>0</v>
      </c>
      <c r="L65" s="173" cm="1">
        <f t="array" ref="L65">_xlfn.XLOOKUP(L$1,'PY1 Data(H)'!$A$1:$CZ$1,_xlfn.XLOOKUP($A65,'PY1 Data(H)'!$A$1:$A$233,'PY1 Data(H)'!$A$1:$CZ$233))</f>
        <v>0</v>
      </c>
      <c r="M65" s="173" cm="1">
        <f t="array" ref="M65">_xlfn.XLOOKUP(M$1,'PY1 Data(H)'!$A$1:$CZ$1,_xlfn.XLOOKUP($A65,'PY1 Data(H)'!$A$1:$A$233,'PY1 Data(H)'!$A$1:$CZ$233))</f>
        <v>280000</v>
      </c>
      <c r="N65" s="173" cm="1">
        <f t="array" ref="N65">_xlfn.XLOOKUP(N$1,'PY1 Data(H)'!$A$1:$CZ$1,_xlfn.XLOOKUP($A65,'PY1 Data(H)'!$A$1:$A$233,'PY1 Data(H)'!$A$1:$CZ$233))</f>
        <v>2783</v>
      </c>
      <c r="O65" s="173" cm="1">
        <f t="array" ref="O65">_xlfn.XLOOKUP(O$1,'PY1 Data(H)'!$A$1:$CZ$1,_xlfn.XLOOKUP($A65,'PY1 Data(H)'!$A$1:$A$233,'PY1 Data(H)'!$A$1:$CZ$233))</f>
        <v>0</v>
      </c>
      <c r="P65" s="173" cm="1">
        <f t="array" ref="P65">_xlfn.XLOOKUP(P$1,'PY1 Data(H)'!$A$1:$CZ$1,_xlfn.XLOOKUP($A65,'PY1 Data(H)'!$A$1:$A$233,'PY1 Data(H)'!$A$1:$CZ$233))</f>
        <v>948047</v>
      </c>
      <c r="Q65" s="173" cm="1">
        <f t="array" ref="Q65">_xlfn.XLOOKUP(Q$1,'PY1 Data(H)'!$A$1:$CZ$1,_xlfn.XLOOKUP($A65,'PY1 Data(H)'!$A$1:$A$233,'PY1 Data(H)'!$A$1:$CZ$233))</f>
        <v>0</v>
      </c>
      <c r="R65" s="173" cm="1">
        <f t="array" ref="R65">_xlfn.XLOOKUP(R$1,'PY1 Data(H)'!$A$1:$CZ$1,_xlfn.XLOOKUP($A65,'PY1 Data(H)'!$A$1:$A$233,'PY1 Data(H)'!$A$1:$CZ$233))</f>
        <v>0</v>
      </c>
      <c r="S65" s="173" cm="1">
        <f t="array" ref="S65">_xlfn.XLOOKUP(S$1,'PY1 Data(H)'!$A$1:$CZ$1,_xlfn.XLOOKUP($A65,'PY1 Data(H)'!$A$1:$A$233,'PY1 Data(H)'!$A$1:$CZ$233))</f>
        <v>0</v>
      </c>
      <c r="T65" s="173" cm="1">
        <f t="array" ref="T65">_xlfn.XLOOKUP(T$1,'PY1 Data(H)'!$A$1:$CZ$1,_xlfn.XLOOKUP($A65,'PY1 Data(H)'!$A$1:$A$233,'PY1 Data(H)'!$A$1:$CZ$233))</f>
        <v>0</v>
      </c>
      <c r="U65" s="173" cm="1">
        <f t="array" ref="U65">_xlfn.XLOOKUP(U$1,'PY1 Data(H)'!$A$1:$CZ$1,_xlfn.XLOOKUP($A65,'PY1 Data(H)'!$A$1:$A$233,'PY1 Data(H)'!$A$1:$CZ$233))</f>
        <v>0</v>
      </c>
      <c r="V65" s="173" cm="1">
        <f t="array" ref="V65">_xlfn.XLOOKUP(V$1,'PY1 Data(H)'!$A$1:$CZ$1,_xlfn.XLOOKUP($A65,'PY1 Data(H)'!$A$1:$A$233,'PY1 Data(H)'!$A$1:$CZ$233))</f>
        <v>36672</v>
      </c>
      <c r="W65" s="173" cm="1">
        <f t="array" ref="W65">_xlfn.XLOOKUP(W$1,'PY1 Data(H)'!$A$1:$CZ$1,_xlfn.XLOOKUP($A65,'PY1 Data(H)'!$A$1:$A$233,'PY1 Data(H)'!$A$1:$CZ$233))</f>
        <v>0</v>
      </c>
      <c r="X65" s="173" cm="1">
        <f t="array" ref="X65">_xlfn.XLOOKUP(X$1,'PY1 Data(H)'!$A$1:$CZ$1,_xlfn.XLOOKUP($A65,'PY1 Data(H)'!$A$1:$A$233,'PY1 Data(H)'!$A$1:$CZ$233))</f>
        <v>0</v>
      </c>
      <c r="Y65" s="173" cm="1">
        <f t="array" ref="Y65">_xlfn.XLOOKUP(Y$1,'PY1 Data(H)'!$A$1:$CZ$1,_xlfn.XLOOKUP($A65,'PY1 Data(H)'!$A$1:$A$233,'PY1 Data(H)'!$A$1:$CZ$233))</f>
        <v>0</v>
      </c>
      <c r="Z65" s="173" cm="1">
        <f t="array" ref="Z65">_xlfn.XLOOKUP(Z$1,'PY1 Data(H)'!$A$1:$CZ$1,_xlfn.XLOOKUP($A65,'PY1 Data(H)'!$A$1:$A$233,'PY1 Data(H)'!$A$1:$CZ$233))</f>
        <v>0</v>
      </c>
      <c r="AA65" s="173" cm="1">
        <f t="array" ref="AA65">_xlfn.XLOOKUP(AA$1,'PY1 Data(H)'!$A$1:$CZ$1,_xlfn.XLOOKUP($A65,'PY1 Data(H)'!$A$1:$A$233,'PY1 Data(H)'!$A$1:$CZ$233))</f>
        <v>0</v>
      </c>
      <c r="AB65" s="173" cm="1">
        <f t="array" ref="AB65">_xlfn.XLOOKUP(AB$1,'PY1 Data(H)'!$A$1:$CZ$1,_xlfn.XLOOKUP($A65,'PY1 Data(H)'!$A$1:$A$233,'PY1 Data(H)'!$A$1:$CZ$233))</f>
        <v>0</v>
      </c>
      <c r="AC65" s="173" cm="1">
        <f t="array" ref="AC65">_xlfn.XLOOKUP(AC$1,'PY1 Data(H)'!$A$1:$CZ$1,_xlfn.XLOOKUP($A65,'PY1 Data(H)'!$A$1:$A$233,'PY1 Data(H)'!$A$1:$CZ$233))</f>
        <v>0</v>
      </c>
      <c r="AD65" s="173" cm="1">
        <f t="array" ref="AD65">_xlfn.XLOOKUP(AD$1,'PY1 Data(H)'!$A$1:$CZ$1,_xlfn.XLOOKUP($A65,'PY1 Data(H)'!$A$1:$A$233,'PY1 Data(H)'!$A$1:$CZ$233))</f>
        <v>0</v>
      </c>
      <c r="AE65" s="173" cm="1">
        <f t="array" ref="AE65">_xlfn.XLOOKUP(AE$1,'PY1 Data(H)'!$A$1:$CZ$1,_xlfn.XLOOKUP($A65,'PY1 Data(H)'!$A$1:$A$233,'PY1 Data(H)'!$A$1:$CZ$233))</f>
        <v>0</v>
      </c>
      <c r="AF65" s="173" cm="1">
        <f t="array" ref="AF65">_xlfn.XLOOKUP(AF$1,'PY1 Data(H)'!$A$1:$CZ$1,_xlfn.XLOOKUP($A65,'PY1 Data(H)'!$A$1:$A$233,'PY1 Data(H)'!$A$1:$CZ$233))</f>
        <v>0</v>
      </c>
      <c r="AG65" s="173" cm="1">
        <f t="array" ref="AG65">_xlfn.XLOOKUP(AG$1,'PY1 Data(H)'!$A$1:$CZ$1,_xlfn.XLOOKUP($A65,'PY1 Data(H)'!$A$1:$A$233,'PY1 Data(H)'!$A$1:$CZ$233))</f>
        <v>0</v>
      </c>
      <c r="AH65" s="173" cm="1">
        <f t="array" ref="AH65">_xlfn.XLOOKUP(AH$1,'PY1 Data(H)'!$A$1:$CZ$1,_xlfn.XLOOKUP($A65,'PY1 Data(H)'!$A$1:$A$233,'PY1 Data(H)'!$A$1:$CZ$233))</f>
        <v>0</v>
      </c>
      <c r="AI65" s="173" cm="1">
        <f t="array" ref="AI65">_xlfn.XLOOKUP(AI$1,'PY1 Data(H)'!$A$1:$CZ$1,_xlfn.XLOOKUP($A65,'PY1 Data(H)'!$A$1:$A$233,'PY1 Data(H)'!$A$1:$CZ$233))</f>
        <v>0</v>
      </c>
      <c r="AJ65" s="173" cm="1">
        <f t="array" ref="AJ65">_xlfn.XLOOKUP(AJ$1,'PY1 Data(H)'!$A$1:$CZ$1,_xlfn.XLOOKUP($A65,'PY1 Data(H)'!$A$1:$A$233,'PY1 Data(H)'!$A$1:$CZ$233))</f>
        <v>0</v>
      </c>
      <c r="AK65" s="173" cm="1">
        <f t="array" ref="AK65">_xlfn.XLOOKUP(AK$1,'PY1 Data(H)'!$A$1:$CZ$1,_xlfn.XLOOKUP($A65,'PY1 Data(H)'!$A$1:$A$233,'PY1 Data(H)'!$A$1:$CZ$233))</f>
        <v>0</v>
      </c>
      <c r="AL65" s="173" cm="1">
        <f t="array" ref="AL65">_xlfn.XLOOKUP(AL$1,'PY1 Data(H)'!$A$1:$CZ$1,_xlfn.XLOOKUP($A65,'PY1 Data(H)'!$A$1:$A$233,'PY1 Data(H)'!$A$1:$CZ$233))</f>
        <v>0</v>
      </c>
      <c r="AM65" s="173" cm="1">
        <f t="array" ref="AM65">_xlfn.XLOOKUP(AM$1,'PY1 Data(H)'!$A$1:$CZ$1,_xlfn.XLOOKUP($A65,'PY1 Data(H)'!$A$1:$A$233,'PY1 Data(H)'!$A$1:$CZ$233))</f>
        <v>0</v>
      </c>
      <c r="AN65" s="173" cm="1">
        <f t="array" ref="AN65">_xlfn.XLOOKUP(AN$1,'PY1 Data(H)'!$A$1:$CZ$1,_xlfn.XLOOKUP($A65,'PY1 Data(H)'!$A$1:$A$233,'PY1 Data(H)'!$A$1:$CZ$233))</f>
        <v>0</v>
      </c>
      <c r="AO65" s="173" cm="1">
        <f t="array" ref="AO65">_xlfn.XLOOKUP(AO$1,'PY1 Data(H)'!$A$1:$CZ$1,_xlfn.XLOOKUP($A65,'PY1 Data(H)'!$A$1:$A$233,'PY1 Data(H)'!$A$1:$CZ$233))</f>
        <v>0</v>
      </c>
      <c r="AP65" s="173" cm="1">
        <f t="array" ref="AP65">_xlfn.XLOOKUP(AP$1,'PY1 Data(H)'!$A$1:$CZ$1,_xlfn.XLOOKUP($A65,'PY1 Data(H)'!$A$1:$A$233,'PY1 Data(H)'!$A$1:$CZ$233))</f>
        <v>0</v>
      </c>
      <c r="AQ65" s="173" cm="1">
        <f t="array" ref="AQ65">_xlfn.XLOOKUP(AQ$1,'PY1 Data(H)'!$A$1:$CZ$1,_xlfn.XLOOKUP($A65,'PY1 Data(H)'!$A$1:$A$233,'PY1 Data(H)'!$A$1:$CZ$233))</f>
        <v>0</v>
      </c>
      <c r="AR65" s="173" cm="1">
        <f t="array" ref="AR65">_xlfn.XLOOKUP(AR$1,'PY1 Data(H)'!$A$1:$CZ$1,_xlfn.XLOOKUP($A65,'PY1 Data(H)'!$A$1:$A$233,'PY1 Data(H)'!$A$1:$CZ$233))</f>
        <v>0</v>
      </c>
      <c r="AS65" s="173" cm="1">
        <f t="array" ref="AS65">_xlfn.XLOOKUP(AS$1,'PY1 Data(H)'!$A$1:$CZ$1,_xlfn.XLOOKUP($A65,'PY1 Data(H)'!$A$1:$A$233,'PY1 Data(H)'!$A$1:$CZ$233))</f>
        <v>0</v>
      </c>
      <c r="AT65" s="173" cm="1">
        <f t="array" ref="AT65">_xlfn.XLOOKUP(AT$1,'PY1 Data(H)'!$A$1:$CZ$1,_xlfn.XLOOKUP($A65,'PY1 Data(H)'!$A$1:$A$233,'PY1 Data(H)'!$A$1:$CZ$233))</f>
        <v>0</v>
      </c>
      <c r="AU65" s="173" cm="1">
        <f t="array" ref="AU65">_xlfn.XLOOKUP(AU$1,'PY1 Data(H)'!$A$1:$CZ$1,_xlfn.XLOOKUP($A65,'PY1 Data(H)'!$A$1:$A$233,'PY1 Data(H)'!$A$1:$CZ$233))</f>
        <v>0</v>
      </c>
      <c r="AV65" s="173" cm="1">
        <f t="array" ref="AV65">_xlfn.XLOOKUP(AV$1,'PY1 Data(H)'!$A$1:$CZ$1,_xlfn.XLOOKUP($A65,'PY1 Data(H)'!$A$1:$A$233,'PY1 Data(H)'!$A$1:$CZ$233))</f>
        <v>0</v>
      </c>
      <c r="AW65" s="173" cm="1">
        <f t="array" ref="AW65">_xlfn.XLOOKUP(AW$1,'PY1 Data(H)'!$A$1:$CZ$1,_xlfn.XLOOKUP($A65,'PY1 Data(H)'!$A$1:$A$233,'PY1 Data(H)'!$A$1:$CZ$233))</f>
        <v>0</v>
      </c>
      <c r="AX65" s="173" cm="1">
        <f t="array" ref="AX65">_xlfn.XLOOKUP(AX$1,'PY1 Data(H)'!$A$1:$CZ$1,_xlfn.XLOOKUP($A65,'PY1 Data(H)'!$A$1:$A$233,'PY1 Data(H)'!$A$1:$CZ$233))</f>
        <v>0</v>
      </c>
      <c r="AY65" s="173" cm="1">
        <f t="array" ref="AY65">_xlfn.XLOOKUP(AY$1,'PY1 Data(H)'!$A$1:$CZ$1,_xlfn.XLOOKUP($A65,'PY1 Data(H)'!$A$1:$A$233,'PY1 Data(H)'!$A$1:$CZ$233))</f>
        <v>0</v>
      </c>
      <c r="AZ65" s="173" cm="1">
        <f t="array" ref="AZ65">_xlfn.XLOOKUP(AZ$1,'PY1 Data(H)'!$A$1:$CZ$1,_xlfn.XLOOKUP($A65,'PY1 Data(H)'!$A$1:$A$233,'PY1 Data(H)'!$A$1:$CZ$233))</f>
        <v>0</v>
      </c>
      <c r="BA65" s="173" cm="1">
        <f t="array" ref="BA65">_xlfn.XLOOKUP(BA$1,'PY1 Data(H)'!$A$1:$CZ$1,_xlfn.XLOOKUP($A65,'PY1 Data(H)'!$A$1:$A$233,'PY1 Data(H)'!$A$1:$CZ$233))</f>
        <v>0</v>
      </c>
      <c r="BB65" s="173" cm="1">
        <f t="array" ref="BB65">_xlfn.XLOOKUP(BB$1,'PY1 Data(H)'!$A$1:$CZ$1,_xlfn.XLOOKUP($A65,'PY1 Data(H)'!$A$1:$A$233,'PY1 Data(H)'!$A$1:$CZ$233))</f>
        <v>0</v>
      </c>
      <c r="BC65" s="173" cm="1">
        <f t="array" ref="BC65">_xlfn.XLOOKUP(BC$1,'PY1 Data(H)'!$A$1:$CZ$1,_xlfn.XLOOKUP($A65,'PY1 Data(H)'!$A$1:$A$233,'PY1 Data(H)'!$A$1:$CZ$233))</f>
        <v>0</v>
      </c>
      <c r="BD65" s="173" cm="1">
        <f t="array" ref="BD65">_xlfn.XLOOKUP(BD$1,'PY1 Data(H)'!$A$1:$CZ$1,_xlfn.XLOOKUP($A65,'PY1 Data(H)'!$A$1:$A$233,'PY1 Data(H)'!$A$1:$CZ$233))</f>
        <v>0</v>
      </c>
      <c r="BE65" s="173" cm="1">
        <f t="array" ref="BE65">_xlfn.XLOOKUP(BE$1,'PY1 Data(H)'!$A$1:$CZ$1,_xlfn.XLOOKUP($A65,'PY1 Data(H)'!$A$1:$A$233,'PY1 Data(H)'!$A$1:$CZ$233))</f>
        <v>0</v>
      </c>
      <c r="BF65" s="173" cm="1">
        <f t="array" ref="BF65">_xlfn.XLOOKUP(BF$1,'PY1 Data(H)'!$A$1:$CZ$1,_xlfn.XLOOKUP($A65,'PY1 Data(H)'!$A$1:$A$233,'PY1 Data(H)'!$A$1:$CZ$233))</f>
        <v>0</v>
      </c>
      <c r="BG65" s="173" cm="1">
        <f t="array" ref="BG65">_xlfn.XLOOKUP(BG$1,'PY1 Data(H)'!$A$1:$CZ$1,_xlfn.XLOOKUP($A65,'PY1 Data(H)'!$A$1:$A$233,'PY1 Data(H)'!$A$1:$CZ$233))</f>
        <v>0</v>
      </c>
      <c r="BH65" s="173" cm="1">
        <f t="array" ref="BH65">_xlfn.XLOOKUP(BH$1,'PY1 Data(H)'!$A$1:$CZ$1,_xlfn.XLOOKUP($A65,'PY1 Data(H)'!$A$1:$A$233,'PY1 Data(H)'!$A$1:$CZ$233))</f>
        <v>0</v>
      </c>
      <c r="BI65" s="173" cm="1">
        <f t="array" ref="BI65">_xlfn.XLOOKUP(BI$1,'PY1 Data(H)'!$A$1:$CZ$1,_xlfn.XLOOKUP($A65,'PY1 Data(H)'!$A$1:$A$233,'PY1 Data(H)'!$A$1:$CZ$233))</f>
        <v>0</v>
      </c>
      <c r="BJ65" s="173" cm="1">
        <f t="array" ref="BJ65">_xlfn.XLOOKUP(BJ$1,'PY1 Data(H)'!$A$1:$CZ$1,_xlfn.XLOOKUP($A65,'PY1 Data(H)'!$A$1:$A$233,'PY1 Data(H)'!$A$1:$CZ$233))</f>
        <v>0</v>
      </c>
      <c r="BK65" s="173" cm="1">
        <f t="array" ref="BK65">_xlfn.XLOOKUP(BK$1,'PY1 Data(H)'!$A$1:$CZ$1,_xlfn.XLOOKUP($A65,'PY1 Data(H)'!$A$1:$A$233,'PY1 Data(H)'!$A$1:$CZ$233))</f>
        <v>0</v>
      </c>
      <c r="BL65" s="173" cm="1">
        <f t="array" ref="BL65">_xlfn.XLOOKUP(BL$1,'PY1 Data(H)'!$A$1:$CZ$1,_xlfn.XLOOKUP($A65,'PY1 Data(H)'!$A$1:$A$233,'PY1 Data(H)'!$A$1:$CZ$233))</f>
        <v>0</v>
      </c>
      <c r="BM65" s="173" cm="1">
        <f t="array" ref="BM65">_xlfn.XLOOKUP(BM$1,'PY1 Data(H)'!$A$1:$CZ$1,_xlfn.XLOOKUP($A65,'PY1 Data(H)'!$A$1:$A$233,'PY1 Data(H)'!$A$1:$CZ$233))</f>
        <v>0</v>
      </c>
      <c r="BN65" s="173" cm="1">
        <f t="array" ref="BN65">_xlfn.XLOOKUP(BN$1,'PY1 Data(H)'!$A$1:$CZ$1,_xlfn.XLOOKUP($A65,'PY1 Data(H)'!$A$1:$A$233,'PY1 Data(H)'!$A$1:$CZ$233))</f>
        <v>0</v>
      </c>
      <c r="BO65" s="173" cm="1">
        <f t="array" ref="BO65">_xlfn.XLOOKUP(BO$1,'PY1 Data(H)'!$A$1:$CZ$1,_xlfn.XLOOKUP($A65,'PY1 Data(H)'!$A$1:$A$233,'PY1 Data(H)'!$A$1:$CZ$233))</f>
        <v>0</v>
      </c>
      <c r="BP65" s="173" cm="1">
        <f t="array" ref="BP65">_xlfn.XLOOKUP(BP$1,'PY1 Data(H)'!$A$1:$CZ$1,_xlfn.XLOOKUP($A65,'PY1 Data(H)'!$A$1:$A$233,'PY1 Data(H)'!$A$1:$CZ$233))</f>
        <v>0</v>
      </c>
      <c r="BQ65" s="173" cm="1">
        <f t="array" ref="BQ65">_xlfn.XLOOKUP(BQ$1,'PY1 Data(H)'!$A$1:$CZ$1,_xlfn.XLOOKUP($A65,'PY1 Data(H)'!$A$1:$A$233,'PY1 Data(H)'!$A$1:$CZ$233))</f>
        <v>0</v>
      </c>
      <c r="BR65" s="173" cm="1">
        <f t="array" ref="BR65">_xlfn.XLOOKUP(BR$1,'PY1 Data(H)'!$A$1:$CZ$1,_xlfn.XLOOKUP($A65,'PY1 Data(H)'!$A$1:$A$233,'PY1 Data(H)'!$A$1:$CZ$233))</f>
        <v>0</v>
      </c>
      <c r="BS65" s="173" cm="1">
        <f t="array" ref="BS65">_xlfn.XLOOKUP(BS$1,'PY1 Data(H)'!$A$1:$CZ$1,_xlfn.XLOOKUP($A65,'PY1 Data(H)'!$A$1:$A$233,'PY1 Data(H)'!$A$1:$CZ$233))</f>
        <v>0</v>
      </c>
      <c r="BT65" s="173" cm="1">
        <f t="array" ref="BT65">_xlfn.XLOOKUP(BT$1,'PY1 Data(H)'!$A$1:$CZ$1,_xlfn.XLOOKUP($A65,'PY1 Data(H)'!$A$1:$A$233,'PY1 Data(H)'!$A$1:$CZ$233))</f>
        <v>0</v>
      </c>
      <c r="BU65" s="173" cm="1">
        <f t="array" ref="BU65">_xlfn.XLOOKUP(BU$1,'PY1 Data(H)'!$A$1:$CZ$1,_xlfn.XLOOKUP($A65,'PY1 Data(H)'!$A$1:$A$233,'PY1 Data(H)'!$A$1:$CZ$233))</f>
        <v>0</v>
      </c>
      <c r="BV65" s="173" cm="1">
        <f t="array" ref="BV65">_xlfn.XLOOKUP(BV$1,'PY1 Data(H)'!$A$1:$CZ$1,_xlfn.XLOOKUP($A65,'PY1 Data(H)'!$A$1:$A$233,'PY1 Data(H)'!$A$1:$CZ$233))</f>
        <v>0</v>
      </c>
      <c r="BW65" s="173" cm="1">
        <f t="array" ref="BW65">_xlfn.XLOOKUP(BW$1,'PY1 Data(H)'!$A$1:$CZ$1,_xlfn.XLOOKUP($A65,'PY1 Data(H)'!$A$1:$A$233,'PY1 Data(H)'!$A$1:$CZ$233))</f>
        <v>0</v>
      </c>
      <c r="BX65" s="173" cm="1">
        <f t="array" ref="BX65">_xlfn.XLOOKUP(BX$1,'PY1 Data(H)'!$A$1:$CZ$1,_xlfn.XLOOKUP($A65,'PY1 Data(H)'!$A$1:$A$233,'PY1 Data(H)'!$A$1:$CZ$233))</f>
        <v>0</v>
      </c>
      <c r="BY65" s="173" cm="1">
        <f t="array" ref="BY65">_xlfn.XLOOKUP(BY$1,'PY1 Data(H)'!$A$1:$CZ$1,_xlfn.XLOOKUP($A65,'PY1 Data(H)'!$A$1:$A$233,'PY1 Data(H)'!$A$1:$CZ$233))</f>
        <v>0</v>
      </c>
      <c r="BZ65" s="173" cm="1">
        <f t="array" ref="BZ65">_xlfn.XLOOKUP(BZ$1,'PY1 Data(H)'!$A$1:$CZ$1,_xlfn.XLOOKUP($A65,'PY1 Data(H)'!$A$1:$A$233,'PY1 Data(H)'!$A$1:$CZ$233))</f>
        <v>0</v>
      </c>
      <c r="CA65" s="173" cm="1">
        <f t="array" ref="CA65">_xlfn.XLOOKUP(CA$1,'PY1 Data(H)'!$A$1:$CZ$1,_xlfn.XLOOKUP($A65,'PY1 Data(H)'!$A$1:$A$233,'PY1 Data(H)'!$A$1:$CZ$233))</f>
        <v>0</v>
      </c>
      <c r="CB65" s="173" cm="1">
        <f t="array" ref="CB65">_xlfn.XLOOKUP(CB$1,'PY1 Data(H)'!$A$1:$CZ$1,_xlfn.XLOOKUP($A65,'PY1 Data(H)'!$A$1:$A$233,'PY1 Data(H)'!$A$1:$CZ$233))</f>
        <v>13860000</v>
      </c>
      <c r="CC65" s="173" cm="1">
        <f t="array" ref="CC65">_xlfn.XLOOKUP(CC$1,'PY1 Data(H)'!$A$1:$CZ$1,_xlfn.XLOOKUP($A65,'PY1 Data(H)'!$A$1:$A$233,'PY1 Data(H)'!$A$1:$CZ$233))</f>
        <v>0</v>
      </c>
      <c r="CD65" s="173" cm="1">
        <f t="array" ref="CD65">_xlfn.XLOOKUP(CD$1,'PY1 Data(H)'!$A$1:$CZ$1,_xlfn.XLOOKUP($A65,'PY1 Data(H)'!$A$1:$A$233,'PY1 Data(H)'!$A$1:$CZ$233))</f>
        <v>0</v>
      </c>
      <c r="CE65" s="173" cm="1">
        <f t="array" ref="CE65">_xlfn.XLOOKUP(CE$1,'PY1 Data(H)'!$A$1:$CZ$1,_xlfn.XLOOKUP($A65,'PY1 Data(H)'!$A$1:$A$233,'PY1 Data(H)'!$A$1:$CZ$233))</f>
        <v>0</v>
      </c>
      <c r="CF65" s="173" cm="1">
        <f t="array" ref="CF65">_xlfn.XLOOKUP(CF$1,'PY1 Data(H)'!$A$1:$CZ$1,_xlfn.XLOOKUP($A65,'PY1 Data(H)'!$A$1:$A$233,'PY1 Data(H)'!$A$1:$CZ$233))</f>
        <v>0</v>
      </c>
      <c r="CG65" s="173" cm="1">
        <f t="array" ref="CG65">_xlfn.XLOOKUP(CG$1,'PY1 Data(H)'!$A$1:$CZ$1,_xlfn.XLOOKUP($A65,'PY1 Data(H)'!$A$1:$A$233,'PY1 Data(H)'!$A$1:$CZ$233))</f>
        <v>0</v>
      </c>
      <c r="CH65" s="173" cm="1">
        <f t="array" ref="CH65">_xlfn.XLOOKUP(CH$1,'PY1 Data(H)'!$A$1:$CZ$1,_xlfn.XLOOKUP($A65,'PY1 Data(H)'!$A$1:$A$233,'PY1 Data(H)'!$A$1:$CZ$233))</f>
        <v>0</v>
      </c>
      <c r="CI65" s="173" cm="1">
        <f t="array" ref="CI65">_xlfn.XLOOKUP(CI$1,'PY1 Data(H)'!$A$1:$CZ$1,_xlfn.XLOOKUP($A65,'PY1 Data(H)'!$A$1:$A$233,'PY1 Data(H)'!$A$1:$CZ$233))</f>
        <v>0</v>
      </c>
      <c r="CJ65" s="173" cm="1">
        <f t="array" ref="CJ65">_xlfn.XLOOKUP(CJ$1,'PY1 Data(H)'!$A$1:$CZ$1,_xlfn.XLOOKUP($A65,'PY1 Data(H)'!$A$1:$A$233,'PY1 Data(H)'!$A$1:$CZ$233))</f>
        <v>0</v>
      </c>
      <c r="CK65" s="173" cm="1">
        <f t="array" ref="CK65">_xlfn.XLOOKUP(CK$1,'PY1 Data(H)'!$A$1:$CZ$1,_xlfn.XLOOKUP($A65,'PY1 Data(H)'!$A$1:$A$233,'PY1 Data(H)'!$A$1:$CZ$233))</f>
        <v>0</v>
      </c>
      <c r="CL65" s="173" cm="1">
        <f t="array" ref="CL65">_xlfn.XLOOKUP(CL$1,'PY1 Data(H)'!$A$1:$CZ$1,_xlfn.XLOOKUP($A65,'PY1 Data(H)'!$A$1:$A$233,'PY1 Data(H)'!$A$1:$CZ$233))</f>
        <v>0</v>
      </c>
      <c r="CM65" s="173" cm="1">
        <f t="array" ref="CM65">_xlfn.XLOOKUP(CM$1,'PY1 Data(H)'!$A$1:$CZ$1,_xlfn.XLOOKUP($A65,'PY1 Data(H)'!$A$1:$A$233,'PY1 Data(H)'!$A$1:$CZ$233))</f>
        <v>0</v>
      </c>
      <c r="CN65" s="173" cm="1">
        <f t="array" ref="CN65">_xlfn.XLOOKUP(CN$1,'PY1 Data(H)'!$A$1:$CZ$1,_xlfn.XLOOKUP($A65,'PY1 Data(H)'!$A$1:$A$233,'PY1 Data(H)'!$A$1:$CZ$233))</f>
        <v>0</v>
      </c>
      <c r="CO65" s="173" cm="1">
        <f t="array" ref="CO65">_xlfn.XLOOKUP(CO$1,'PY1 Data(H)'!$A$1:$CZ$1,_xlfn.XLOOKUP($A65,'PY1 Data(H)'!$A$1:$A$233,'PY1 Data(H)'!$A$1:$CZ$233))</f>
        <v>0</v>
      </c>
      <c r="CP65" s="173" cm="1">
        <f t="array" ref="CP65">_xlfn.XLOOKUP(CP$1,'PY1 Data(H)'!$A$1:$CZ$1,_xlfn.XLOOKUP($A65,'PY1 Data(H)'!$A$1:$A$233,'PY1 Data(H)'!$A$1:$CZ$233))</f>
        <v>0</v>
      </c>
      <c r="CQ65" s="173" cm="1">
        <f t="array" ref="CQ65">_xlfn.XLOOKUP(CQ$1,'PY1 Data(H)'!$A$1:$CZ$1,_xlfn.XLOOKUP($A65,'PY1 Data(H)'!$A$1:$A$233,'PY1 Data(H)'!$A$1:$CZ$233))</f>
        <v>0</v>
      </c>
      <c r="CR65" s="173" cm="1">
        <f t="array" ref="CR65">_xlfn.XLOOKUP(CR$1,'PY1 Data(H)'!$A$1:$CZ$1,_xlfn.XLOOKUP($A65,'PY1 Data(H)'!$A$1:$A$233,'PY1 Data(H)'!$A$1:$CZ$233))</f>
        <v>0</v>
      </c>
      <c r="CS65" s="173" cm="1">
        <f t="array" ref="CS65">_xlfn.XLOOKUP(CS$1,'PY1 Data(H)'!$A$1:$CZ$1,_xlfn.XLOOKUP($A65,'PY1 Data(H)'!$A$1:$A$233,'PY1 Data(H)'!$A$1:$CZ$233))</f>
        <v>0</v>
      </c>
      <c r="CT65" s="173" cm="1">
        <f t="array" ref="CT65">_xlfn.XLOOKUP(CT$1,'PY1 Data(H)'!$A$1:$CZ$1,_xlfn.XLOOKUP($A65,'PY1 Data(H)'!$A$1:$A$233,'PY1 Data(H)'!$A$1:$CZ$233))</f>
        <v>0</v>
      </c>
      <c r="CU65" s="173" cm="1">
        <f t="array" ref="CU65">_xlfn.XLOOKUP(CU$1,'PY1 Data(H)'!$A$1:$CZ$1,_xlfn.XLOOKUP($A65,'PY1 Data(H)'!$A$1:$A$233,'PY1 Data(H)'!$A$1:$CZ$233))</f>
        <v>0</v>
      </c>
      <c r="CV65" s="173" cm="1">
        <f t="array" ref="CV65">_xlfn.XLOOKUP(CV$1,'PY1 Data(H)'!$A$1:$CZ$1,_xlfn.XLOOKUP($A65,'PY1 Data(H)'!$A$1:$A$233,'PY1 Data(H)'!$A$1:$CZ$233))</f>
        <v>0</v>
      </c>
      <c r="CW65" s="173" cm="1">
        <f t="array" ref="CW65">_xlfn.XLOOKUP(CW$1,'PY1 Data(H)'!$A$1:$CZ$1,_xlfn.XLOOKUP($A65,'PY1 Data(H)'!$A$1:$A$233,'PY1 Data(H)'!$A$1:$CZ$233))</f>
        <v>0</v>
      </c>
      <c r="CX65" s="173" cm="1">
        <f t="array" ref="CX65">_xlfn.XLOOKUP(CX$1,'PY1 Data(H)'!$A$1:$CZ$1,_xlfn.XLOOKUP($A65,'PY1 Data(H)'!$A$1:$A$233,'PY1 Data(H)'!$A$1:$CZ$233))</f>
        <v>0</v>
      </c>
      <c r="CY65" s="173" cm="1">
        <f t="array" ref="CY65">_xlfn.XLOOKUP(CY$1,'PY1 Data(H)'!$A$1:$CZ$1,_xlfn.XLOOKUP($A65,'PY1 Data(H)'!$A$1:$A$233,'PY1 Data(H)'!$A$1:$CZ$233))</f>
        <v>0</v>
      </c>
    </row>
    <row r="66" spans="1:103" x14ac:dyDescent="0.3">
      <c r="A66">
        <v>509</v>
      </c>
      <c r="D66" s="173" cm="1">
        <f t="array" ref="D66">_xlfn.XLOOKUP(D$1,'PY1 Data(H)'!$A$1:$CZ$1,_xlfn.XLOOKUP($A66,'PY1 Data(H)'!$A$1:$A$233,'PY1 Data(H)'!$A$1:$CZ$233))</f>
        <v>0</v>
      </c>
      <c r="E66" s="173" cm="1">
        <f t="array" ref="E66">_xlfn.XLOOKUP(E$1,'PY1 Data(H)'!$A$1:$CZ$1,_xlfn.XLOOKUP($A66,'PY1 Data(H)'!$A$1:$A$233,'PY1 Data(H)'!$A$1:$CZ$233))</f>
        <v>0</v>
      </c>
      <c r="F66" s="173" cm="1">
        <f t="array" ref="F66">_xlfn.XLOOKUP(F$1,'PY1 Data(H)'!$A$1:$CZ$1,_xlfn.XLOOKUP($A66,'PY1 Data(H)'!$A$1:$A$233,'PY1 Data(H)'!$A$1:$CZ$233))</f>
        <v>0</v>
      </c>
      <c r="G66" s="173" cm="1">
        <f t="array" ref="G66">_xlfn.XLOOKUP(G$1,'PY1 Data(H)'!$A$1:$CZ$1,_xlfn.XLOOKUP($A66,'PY1 Data(H)'!$A$1:$A$233,'PY1 Data(H)'!$A$1:$CZ$233))</f>
        <v>0</v>
      </c>
      <c r="H66" s="173" cm="1">
        <f t="array" ref="H66">_xlfn.XLOOKUP(H$1,'PY1 Data(H)'!$A$1:$CZ$1,_xlfn.XLOOKUP($A66,'PY1 Data(H)'!$A$1:$A$233,'PY1 Data(H)'!$A$1:$CZ$233))</f>
        <v>0</v>
      </c>
      <c r="I66" s="173" cm="1">
        <f t="array" ref="I66">_xlfn.XLOOKUP(I$1,'PY1 Data(H)'!$A$1:$CZ$1,_xlfn.XLOOKUP($A66,'PY1 Data(H)'!$A$1:$A$233,'PY1 Data(H)'!$A$1:$CZ$233))</f>
        <v>0</v>
      </c>
      <c r="J66" s="173" cm="1">
        <f t="array" ref="J66">_xlfn.XLOOKUP(J$1,'PY1 Data(H)'!$A$1:$CZ$1,_xlfn.XLOOKUP($A66,'PY1 Data(H)'!$A$1:$A$233,'PY1 Data(H)'!$A$1:$CZ$233))</f>
        <v>0</v>
      </c>
      <c r="K66" s="173" cm="1">
        <f t="array" ref="K66">_xlfn.XLOOKUP(K$1,'PY1 Data(H)'!$A$1:$CZ$1,_xlfn.XLOOKUP($A66,'PY1 Data(H)'!$A$1:$A$233,'PY1 Data(H)'!$A$1:$CZ$233))</f>
        <v>0</v>
      </c>
      <c r="L66" s="173" cm="1">
        <f t="array" ref="L66">_xlfn.XLOOKUP(L$1,'PY1 Data(H)'!$A$1:$CZ$1,_xlfn.XLOOKUP($A66,'PY1 Data(H)'!$A$1:$A$233,'PY1 Data(H)'!$A$1:$CZ$233))</f>
        <v>0</v>
      </c>
      <c r="M66" s="173" cm="1">
        <f t="array" ref="M66">_xlfn.XLOOKUP(M$1,'PY1 Data(H)'!$A$1:$CZ$1,_xlfn.XLOOKUP($A66,'PY1 Data(H)'!$A$1:$A$233,'PY1 Data(H)'!$A$1:$CZ$233))</f>
        <v>0</v>
      </c>
      <c r="N66" s="173" cm="1">
        <f t="array" ref="N66">_xlfn.XLOOKUP(N$1,'PY1 Data(H)'!$A$1:$CZ$1,_xlfn.XLOOKUP($A66,'PY1 Data(H)'!$A$1:$A$233,'PY1 Data(H)'!$A$1:$CZ$233))</f>
        <v>0</v>
      </c>
      <c r="O66" s="173" cm="1">
        <f t="array" ref="O66">_xlfn.XLOOKUP(O$1,'PY1 Data(H)'!$A$1:$CZ$1,_xlfn.XLOOKUP($A66,'PY1 Data(H)'!$A$1:$A$233,'PY1 Data(H)'!$A$1:$CZ$233))</f>
        <v>0</v>
      </c>
      <c r="P66" s="173" cm="1">
        <f t="array" ref="P66">_xlfn.XLOOKUP(P$1,'PY1 Data(H)'!$A$1:$CZ$1,_xlfn.XLOOKUP($A66,'PY1 Data(H)'!$A$1:$A$233,'PY1 Data(H)'!$A$1:$CZ$233))</f>
        <v>0</v>
      </c>
      <c r="Q66" s="173" cm="1">
        <f t="array" ref="Q66">_xlfn.XLOOKUP(Q$1,'PY1 Data(H)'!$A$1:$CZ$1,_xlfn.XLOOKUP($A66,'PY1 Data(H)'!$A$1:$A$233,'PY1 Data(H)'!$A$1:$CZ$233))</f>
        <v>0</v>
      </c>
      <c r="R66" s="173" cm="1">
        <f t="array" ref="R66">_xlfn.XLOOKUP(R$1,'PY1 Data(H)'!$A$1:$CZ$1,_xlfn.XLOOKUP($A66,'PY1 Data(H)'!$A$1:$A$233,'PY1 Data(H)'!$A$1:$CZ$233))</f>
        <v>0</v>
      </c>
      <c r="S66" s="173" cm="1">
        <f t="array" ref="S66">_xlfn.XLOOKUP(S$1,'PY1 Data(H)'!$A$1:$CZ$1,_xlfn.XLOOKUP($A66,'PY1 Data(H)'!$A$1:$A$233,'PY1 Data(H)'!$A$1:$CZ$233))</f>
        <v>0</v>
      </c>
      <c r="T66" s="173" cm="1">
        <f t="array" ref="T66">_xlfn.XLOOKUP(T$1,'PY1 Data(H)'!$A$1:$CZ$1,_xlfn.XLOOKUP($A66,'PY1 Data(H)'!$A$1:$A$233,'PY1 Data(H)'!$A$1:$CZ$233))</f>
        <v>0</v>
      </c>
      <c r="U66" s="173" cm="1">
        <f t="array" ref="U66">_xlfn.XLOOKUP(U$1,'PY1 Data(H)'!$A$1:$CZ$1,_xlfn.XLOOKUP($A66,'PY1 Data(H)'!$A$1:$A$233,'PY1 Data(H)'!$A$1:$CZ$233))</f>
        <v>0</v>
      </c>
      <c r="V66" s="173" cm="1">
        <f t="array" ref="V66">_xlfn.XLOOKUP(V$1,'PY1 Data(H)'!$A$1:$CZ$1,_xlfn.XLOOKUP($A66,'PY1 Data(H)'!$A$1:$A$233,'PY1 Data(H)'!$A$1:$CZ$233))</f>
        <v>0</v>
      </c>
      <c r="W66" s="173" cm="1">
        <f t="array" ref="W66">_xlfn.XLOOKUP(W$1,'PY1 Data(H)'!$A$1:$CZ$1,_xlfn.XLOOKUP($A66,'PY1 Data(H)'!$A$1:$A$233,'PY1 Data(H)'!$A$1:$CZ$233))</f>
        <v>0</v>
      </c>
      <c r="X66" s="173" cm="1">
        <f t="array" ref="X66">_xlfn.XLOOKUP(X$1,'PY1 Data(H)'!$A$1:$CZ$1,_xlfn.XLOOKUP($A66,'PY1 Data(H)'!$A$1:$A$233,'PY1 Data(H)'!$A$1:$CZ$233))</f>
        <v>0</v>
      </c>
      <c r="Y66" s="173" cm="1">
        <f t="array" ref="Y66">_xlfn.XLOOKUP(Y$1,'PY1 Data(H)'!$A$1:$CZ$1,_xlfn.XLOOKUP($A66,'PY1 Data(H)'!$A$1:$A$233,'PY1 Data(H)'!$A$1:$CZ$233))</f>
        <v>0</v>
      </c>
      <c r="Z66" s="173" cm="1">
        <f t="array" ref="Z66">_xlfn.XLOOKUP(Z$1,'PY1 Data(H)'!$A$1:$CZ$1,_xlfn.XLOOKUP($A66,'PY1 Data(H)'!$A$1:$A$233,'PY1 Data(H)'!$A$1:$CZ$233))</f>
        <v>0</v>
      </c>
      <c r="AA66" s="173" cm="1">
        <f t="array" ref="AA66">_xlfn.XLOOKUP(AA$1,'PY1 Data(H)'!$A$1:$CZ$1,_xlfn.XLOOKUP($A66,'PY1 Data(H)'!$A$1:$A$233,'PY1 Data(H)'!$A$1:$CZ$233))</f>
        <v>0</v>
      </c>
      <c r="AB66" s="173" cm="1">
        <f t="array" ref="AB66">_xlfn.XLOOKUP(AB$1,'PY1 Data(H)'!$A$1:$CZ$1,_xlfn.XLOOKUP($A66,'PY1 Data(H)'!$A$1:$A$233,'PY1 Data(H)'!$A$1:$CZ$233))</f>
        <v>0</v>
      </c>
      <c r="AC66" s="173" cm="1">
        <f t="array" ref="AC66">_xlfn.XLOOKUP(AC$1,'PY1 Data(H)'!$A$1:$CZ$1,_xlfn.XLOOKUP($A66,'PY1 Data(H)'!$A$1:$A$233,'PY1 Data(H)'!$A$1:$CZ$233))</f>
        <v>0</v>
      </c>
      <c r="AD66" s="173" cm="1">
        <f t="array" ref="AD66">_xlfn.XLOOKUP(AD$1,'PY1 Data(H)'!$A$1:$CZ$1,_xlfn.XLOOKUP($A66,'PY1 Data(H)'!$A$1:$A$233,'PY1 Data(H)'!$A$1:$CZ$233))</f>
        <v>0</v>
      </c>
      <c r="AE66" s="173" cm="1">
        <f t="array" ref="AE66">_xlfn.XLOOKUP(AE$1,'PY1 Data(H)'!$A$1:$CZ$1,_xlfn.XLOOKUP($A66,'PY1 Data(H)'!$A$1:$A$233,'PY1 Data(H)'!$A$1:$CZ$233))</f>
        <v>0</v>
      </c>
      <c r="AF66" s="173" cm="1">
        <f t="array" ref="AF66">_xlfn.XLOOKUP(AF$1,'PY1 Data(H)'!$A$1:$CZ$1,_xlfn.XLOOKUP($A66,'PY1 Data(H)'!$A$1:$A$233,'PY1 Data(H)'!$A$1:$CZ$233))</f>
        <v>0</v>
      </c>
      <c r="AG66" s="173" cm="1">
        <f t="array" ref="AG66">_xlfn.XLOOKUP(AG$1,'PY1 Data(H)'!$A$1:$CZ$1,_xlfn.XLOOKUP($A66,'PY1 Data(H)'!$A$1:$A$233,'PY1 Data(H)'!$A$1:$CZ$233))</f>
        <v>0</v>
      </c>
      <c r="AH66" s="173" cm="1">
        <f t="array" ref="AH66">_xlfn.XLOOKUP(AH$1,'PY1 Data(H)'!$A$1:$CZ$1,_xlfn.XLOOKUP($A66,'PY1 Data(H)'!$A$1:$A$233,'PY1 Data(H)'!$A$1:$CZ$233))</f>
        <v>0</v>
      </c>
      <c r="AI66" s="173" cm="1">
        <f t="array" ref="AI66">_xlfn.XLOOKUP(AI$1,'PY1 Data(H)'!$A$1:$CZ$1,_xlfn.XLOOKUP($A66,'PY1 Data(H)'!$A$1:$A$233,'PY1 Data(H)'!$A$1:$CZ$233))</f>
        <v>0</v>
      </c>
      <c r="AJ66" s="173" cm="1">
        <f t="array" ref="AJ66">_xlfn.XLOOKUP(AJ$1,'PY1 Data(H)'!$A$1:$CZ$1,_xlfn.XLOOKUP($A66,'PY1 Data(H)'!$A$1:$A$233,'PY1 Data(H)'!$A$1:$CZ$233))</f>
        <v>0</v>
      </c>
      <c r="AK66" s="173" cm="1">
        <f t="array" ref="AK66">_xlfn.XLOOKUP(AK$1,'PY1 Data(H)'!$A$1:$CZ$1,_xlfn.XLOOKUP($A66,'PY1 Data(H)'!$A$1:$A$233,'PY1 Data(H)'!$A$1:$CZ$233))</f>
        <v>0</v>
      </c>
      <c r="AL66" s="173" cm="1">
        <f t="array" ref="AL66">_xlfn.XLOOKUP(AL$1,'PY1 Data(H)'!$A$1:$CZ$1,_xlfn.XLOOKUP($A66,'PY1 Data(H)'!$A$1:$A$233,'PY1 Data(H)'!$A$1:$CZ$233))</f>
        <v>0</v>
      </c>
      <c r="AM66" s="173" cm="1">
        <f t="array" ref="AM66">_xlfn.XLOOKUP(AM$1,'PY1 Data(H)'!$A$1:$CZ$1,_xlfn.XLOOKUP($A66,'PY1 Data(H)'!$A$1:$A$233,'PY1 Data(H)'!$A$1:$CZ$233))</f>
        <v>0</v>
      </c>
      <c r="AN66" s="173" cm="1">
        <f t="array" ref="AN66">_xlfn.XLOOKUP(AN$1,'PY1 Data(H)'!$A$1:$CZ$1,_xlfn.XLOOKUP($A66,'PY1 Data(H)'!$A$1:$A$233,'PY1 Data(H)'!$A$1:$CZ$233))</f>
        <v>0</v>
      </c>
      <c r="AO66" s="173" cm="1">
        <f t="array" ref="AO66">_xlfn.XLOOKUP(AO$1,'PY1 Data(H)'!$A$1:$CZ$1,_xlfn.XLOOKUP($A66,'PY1 Data(H)'!$A$1:$A$233,'PY1 Data(H)'!$A$1:$CZ$233))</f>
        <v>0</v>
      </c>
      <c r="AP66" s="173" cm="1">
        <f t="array" ref="AP66">_xlfn.XLOOKUP(AP$1,'PY1 Data(H)'!$A$1:$CZ$1,_xlfn.XLOOKUP($A66,'PY1 Data(H)'!$A$1:$A$233,'PY1 Data(H)'!$A$1:$CZ$233))</f>
        <v>0</v>
      </c>
      <c r="AQ66" s="173" cm="1">
        <f t="array" ref="AQ66">_xlfn.XLOOKUP(AQ$1,'PY1 Data(H)'!$A$1:$CZ$1,_xlfn.XLOOKUP($A66,'PY1 Data(H)'!$A$1:$A$233,'PY1 Data(H)'!$A$1:$CZ$233))</f>
        <v>0</v>
      </c>
      <c r="AR66" s="173" cm="1">
        <f t="array" ref="AR66">_xlfn.XLOOKUP(AR$1,'PY1 Data(H)'!$A$1:$CZ$1,_xlfn.XLOOKUP($A66,'PY1 Data(H)'!$A$1:$A$233,'PY1 Data(H)'!$A$1:$CZ$233))</f>
        <v>0</v>
      </c>
      <c r="AS66" s="173" cm="1">
        <f t="array" ref="AS66">_xlfn.XLOOKUP(AS$1,'PY1 Data(H)'!$A$1:$CZ$1,_xlfn.XLOOKUP($A66,'PY1 Data(H)'!$A$1:$A$233,'PY1 Data(H)'!$A$1:$CZ$233))</f>
        <v>0</v>
      </c>
      <c r="AT66" s="173" cm="1">
        <f t="array" ref="AT66">_xlfn.XLOOKUP(AT$1,'PY1 Data(H)'!$A$1:$CZ$1,_xlfn.XLOOKUP($A66,'PY1 Data(H)'!$A$1:$A$233,'PY1 Data(H)'!$A$1:$CZ$233))</f>
        <v>0</v>
      </c>
      <c r="AU66" s="173" cm="1">
        <f t="array" ref="AU66">_xlfn.XLOOKUP(AU$1,'PY1 Data(H)'!$A$1:$CZ$1,_xlfn.XLOOKUP($A66,'PY1 Data(H)'!$A$1:$A$233,'PY1 Data(H)'!$A$1:$CZ$233))</f>
        <v>0</v>
      </c>
      <c r="AV66" s="173" cm="1">
        <f t="array" ref="AV66">_xlfn.XLOOKUP(AV$1,'PY1 Data(H)'!$A$1:$CZ$1,_xlfn.XLOOKUP($A66,'PY1 Data(H)'!$A$1:$A$233,'PY1 Data(H)'!$A$1:$CZ$233))</f>
        <v>0</v>
      </c>
      <c r="AW66" s="173" cm="1">
        <f t="array" ref="AW66">_xlfn.XLOOKUP(AW$1,'PY1 Data(H)'!$A$1:$CZ$1,_xlfn.XLOOKUP($A66,'PY1 Data(H)'!$A$1:$A$233,'PY1 Data(H)'!$A$1:$CZ$233))</f>
        <v>0</v>
      </c>
      <c r="AX66" s="173" cm="1">
        <f t="array" ref="AX66">_xlfn.XLOOKUP(AX$1,'PY1 Data(H)'!$A$1:$CZ$1,_xlfn.XLOOKUP($A66,'PY1 Data(H)'!$A$1:$A$233,'PY1 Data(H)'!$A$1:$CZ$233))</f>
        <v>0</v>
      </c>
      <c r="AY66" s="173" cm="1">
        <f t="array" ref="AY66">_xlfn.XLOOKUP(AY$1,'PY1 Data(H)'!$A$1:$CZ$1,_xlfn.XLOOKUP($A66,'PY1 Data(H)'!$A$1:$A$233,'PY1 Data(H)'!$A$1:$CZ$233))</f>
        <v>0</v>
      </c>
      <c r="AZ66" s="173" cm="1">
        <f t="array" ref="AZ66">_xlfn.XLOOKUP(AZ$1,'PY1 Data(H)'!$A$1:$CZ$1,_xlfn.XLOOKUP($A66,'PY1 Data(H)'!$A$1:$A$233,'PY1 Data(H)'!$A$1:$CZ$233))</f>
        <v>0</v>
      </c>
      <c r="BA66" s="173" cm="1">
        <f t="array" ref="BA66">_xlfn.XLOOKUP(BA$1,'PY1 Data(H)'!$A$1:$CZ$1,_xlfn.XLOOKUP($A66,'PY1 Data(H)'!$A$1:$A$233,'PY1 Data(H)'!$A$1:$CZ$233))</f>
        <v>0</v>
      </c>
      <c r="BB66" s="173" cm="1">
        <f t="array" ref="BB66">_xlfn.XLOOKUP(BB$1,'PY1 Data(H)'!$A$1:$CZ$1,_xlfn.XLOOKUP($A66,'PY1 Data(H)'!$A$1:$A$233,'PY1 Data(H)'!$A$1:$CZ$233))</f>
        <v>0</v>
      </c>
      <c r="BC66" s="173" cm="1">
        <f t="array" ref="BC66">_xlfn.XLOOKUP(BC$1,'PY1 Data(H)'!$A$1:$CZ$1,_xlfn.XLOOKUP($A66,'PY1 Data(H)'!$A$1:$A$233,'PY1 Data(H)'!$A$1:$CZ$233))</f>
        <v>0</v>
      </c>
      <c r="BD66" s="173" cm="1">
        <f t="array" ref="BD66">_xlfn.XLOOKUP(BD$1,'PY1 Data(H)'!$A$1:$CZ$1,_xlfn.XLOOKUP($A66,'PY1 Data(H)'!$A$1:$A$233,'PY1 Data(H)'!$A$1:$CZ$233))</f>
        <v>0</v>
      </c>
      <c r="BE66" s="173" cm="1">
        <f t="array" ref="BE66">_xlfn.XLOOKUP(BE$1,'PY1 Data(H)'!$A$1:$CZ$1,_xlfn.XLOOKUP($A66,'PY1 Data(H)'!$A$1:$A$233,'PY1 Data(H)'!$A$1:$CZ$233))</f>
        <v>0</v>
      </c>
      <c r="BF66" s="173" cm="1">
        <f t="array" ref="BF66">_xlfn.XLOOKUP(BF$1,'PY1 Data(H)'!$A$1:$CZ$1,_xlfn.XLOOKUP($A66,'PY1 Data(H)'!$A$1:$A$233,'PY1 Data(H)'!$A$1:$CZ$233))</f>
        <v>0</v>
      </c>
      <c r="BG66" s="173" cm="1">
        <f t="array" ref="BG66">_xlfn.XLOOKUP(BG$1,'PY1 Data(H)'!$A$1:$CZ$1,_xlfn.XLOOKUP($A66,'PY1 Data(H)'!$A$1:$A$233,'PY1 Data(H)'!$A$1:$CZ$233))</f>
        <v>0</v>
      </c>
      <c r="BH66" s="173" cm="1">
        <f t="array" ref="BH66">_xlfn.XLOOKUP(BH$1,'PY1 Data(H)'!$A$1:$CZ$1,_xlfn.XLOOKUP($A66,'PY1 Data(H)'!$A$1:$A$233,'PY1 Data(H)'!$A$1:$CZ$233))</f>
        <v>0</v>
      </c>
      <c r="BI66" s="173" cm="1">
        <f t="array" ref="BI66">_xlfn.XLOOKUP(BI$1,'PY1 Data(H)'!$A$1:$CZ$1,_xlfn.XLOOKUP($A66,'PY1 Data(H)'!$A$1:$A$233,'PY1 Data(H)'!$A$1:$CZ$233))</f>
        <v>0</v>
      </c>
      <c r="BJ66" s="173" cm="1">
        <f t="array" ref="BJ66">_xlfn.XLOOKUP(BJ$1,'PY1 Data(H)'!$A$1:$CZ$1,_xlfn.XLOOKUP($A66,'PY1 Data(H)'!$A$1:$A$233,'PY1 Data(H)'!$A$1:$CZ$233))</f>
        <v>0</v>
      </c>
      <c r="BK66" s="173" cm="1">
        <f t="array" ref="BK66">_xlfn.XLOOKUP(BK$1,'PY1 Data(H)'!$A$1:$CZ$1,_xlfn.XLOOKUP($A66,'PY1 Data(H)'!$A$1:$A$233,'PY1 Data(H)'!$A$1:$CZ$233))</f>
        <v>0</v>
      </c>
      <c r="BL66" s="173" cm="1">
        <f t="array" ref="BL66">_xlfn.XLOOKUP(BL$1,'PY1 Data(H)'!$A$1:$CZ$1,_xlfn.XLOOKUP($A66,'PY1 Data(H)'!$A$1:$A$233,'PY1 Data(H)'!$A$1:$CZ$233))</f>
        <v>0</v>
      </c>
      <c r="BM66" s="173" cm="1">
        <f t="array" ref="BM66">_xlfn.XLOOKUP(BM$1,'PY1 Data(H)'!$A$1:$CZ$1,_xlfn.XLOOKUP($A66,'PY1 Data(H)'!$A$1:$A$233,'PY1 Data(H)'!$A$1:$CZ$233))</f>
        <v>0</v>
      </c>
      <c r="BN66" s="173" cm="1">
        <f t="array" ref="BN66">_xlfn.XLOOKUP(BN$1,'PY1 Data(H)'!$A$1:$CZ$1,_xlfn.XLOOKUP($A66,'PY1 Data(H)'!$A$1:$A$233,'PY1 Data(H)'!$A$1:$CZ$233))</f>
        <v>0</v>
      </c>
      <c r="BO66" s="173" cm="1">
        <f t="array" ref="BO66">_xlfn.XLOOKUP(BO$1,'PY1 Data(H)'!$A$1:$CZ$1,_xlfn.XLOOKUP($A66,'PY1 Data(H)'!$A$1:$A$233,'PY1 Data(H)'!$A$1:$CZ$233))</f>
        <v>0</v>
      </c>
      <c r="BP66" s="173" cm="1">
        <f t="array" ref="BP66">_xlfn.XLOOKUP(BP$1,'PY1 Data(H)'!$A$1:$CZ$1,_xlfn.XLOOKUP($A66,'PY1 Data(H)'!$A$1:$A$233,'PY1 Data(H)'!$A$1:$CZ$233))</f>
        <v>0</v>
      </c>
      <c r="BQ66" s="173" cm="1">
        <f t="array" ref="BQ66">_xlfn.XLOOKUP(BQ$1,'PY1 Data(H)'!$A$1:$CZ$1,_xlfn.XLOOKUP($A66,'PY1 Data(H)'!$A$1:$A$233,'PY1 Data(H)'!$A$1:$CZ$233))</f>
        <v>0</v>
      </c>
      <c r="BR66" s="173" cm="1">
        <f t="array" ref="BR66">_xlfn.XLOOKUP(BR$1,'PY1 Data(H)'!$A$1:$CZ$1,_xlfn.XLOOKUP($A66,'PY1 Data(H)'!$A$1:$A$233,'PY1 Data(H)'!$A$1:$CZ$233))</f>
        <v>0</v>
      </c>
      <c r="BS66" s="173" cm="1">
        <f t="array" ref="BS66">_xlfn.XLOOKUP(BS$1,'PY1 Data(H)'!$A$1:$CZ$1,_xlfn.XLOOKUP($A66,'PY1 Data(H)'!$A$1:$A$233,'PY1 Data(H)'!$A$1:$CZ$233))</f>
        <v>0</v>
      </c>
      <c r="BT66" s="173" cm="1">
        <f t="array" ref="BT66">_xlfn.XLOOKUP(BT$1,'PY1 Data(H)'!$A$1:$CZ$1,_xlfn.XLOOKUP($A66,'PY1 Data(H)'!$A$1:$A$233,'PY1 Data(H)'!$A$1:$CZ$233))</f>
        <v>0</v>
      </c>
      <c r="BU66" s="173" cm="1">
        <f t="array" ref="BU66">_xlfn.XLOOKUP(BU$1,'PY1 Data(H)'!$A$1:$CZ$1,_xlfn.XLOOKUP($A66,'PY1 Data(H)'!$A$1:$A$233,'PY1 Data(H)'!$A$1:$CZ$233))</f>
        <v>0</v>
      </c>
      <c r="BV66" s="173" cm="1">
        <f t="array" ref="BV66">_xlfn.XLOOKUP(BV$1,'PY1 Data(H)'!$A$1:$CZ$1,_xlfn.XLOOKUP($A66,'PY1 Data(H)'!$A$1:$A$233,'PY1 Data(H)'!$A$1:$CZ$233))</f>
        <v>0</v>
      </c>
      <c r="BW66" s="173" cm="1">
        <f t="array" ref="BW66">_xlfn.XLOOKUP(BW$1,'PY1 Data(H)'!$A$1:$CZ$1,_xlfn.XLOOKUP($A66,'PY1 Data(H)'!$A$1:$A$233,'PY1 Data(H)'!$A$1:$CZ$233))</f>
        <v>0</v>
      </c>
      <c r="BX66" s="173" cm="1">
        <f t="array" ref="BX66">_xlfn.XLOOKUP(BX$1,'PY1 Data(H)'!$A$1:$CZ$1,_xlfn.XLOOKUP($A66,'PY1 Data(H)'!$A$1:$A$233,'PY1 Data(H)'!$A$1:$CZ$233))</f>
        <v>0</v>
      </c>
      <c r="BY66" s="173" cm="1">
        <f t="array" ref="BY66">_xlfn.XLOOKUP(BY$1,'PY1 Data(H)'!$A$1:$CZ$1,_xlfn.XLOOKUP($A66,'PY1 Data(H)'!$A$1:$A$233,'PY1 Data(H)'!$A$1:$CZ$233))</f>
        <v>0</v>
      </c>
      <c r="BZ66" s="173" cm="1">
        <f t="array" ref="BZ66">_xlfn.XLOOKUP(BZ$1,'PY1 Data(H)'!$A$1:$CZ$1,_xlfn.XLOOKUP($A66,'PY1 Data(H)'!$A$1:$A$233,'PY1 Data(H)'!$A$1:$CZ$233))</f>
        <v>0</v>
      </c>
      <c r="CA66" s="173" cm="1">
        <f t="array" ref="CA66">_xlfn.XLOOKUP(CA$1,'PY1 Data(H)'!$A$1:$CZ$1,_xlfn.XLOOKUP($A66,'PY1 Data(H)'!$A$1:$A$233,'PY1 Data(H)'!$A$1:$CZ$233))</f>
        <v>0</v>
      </c>
      <c r="CB66" s="173" cm="1">
        <f t="array" ref="CB66">_xlfn.XLOOKUP(CB$1,'PY1 Data(H)'!$A$1:$CZ$1,_xlfn.XLOOKUP($A66,'PY1 Data(H)'!$A$1:$A$233,'PY1 Data(H)'!$A$1:$CZ$233))</f>
        <v>13760761</v>
      </c>
      <c r="CC66" s="173" cm="1">
        <f t="array" ref="CC66">_xlfn.XLOOKUP(CC$1,'PY1 Data(H)'!$A$1:$CZ$1,_xlfn.XLOOKUP($A66,'PY1 Data(H)'!$A$1:$A$233,'PY1 Data(H)'!$A$1:$CZ$233))</f>
        <v>0</v>
      </c>
      <c r="CD66" s="173" cm="1">
        <f t="array" ref="CD66">_xlfn.XLOOKUP(CD$1,'PY1 Data(H)'!$A$1:$CZ$1,_xlfn.XLOOKUP($A66,'PY1 Data(H)'!$A$1:$A$233,'PY1 Data(H)'!$A$1:$CZ$233))</f>
        <v>0</v>
      </c>
      <c r="CE66" s="173" cm="1">
        <f t="array" ref="CE66">_xlfn.XLOOKUP(CE$1,'PY1 Data(H)'!$A$1:$CZ$1,_xlfn.XLOOKUP($A66,'PY1 Data(H)'!$A$1:$A$233,'PY1 Data(H)'!$A$1:$CZ$233))</f>
        <v>0</v>
      </c>
      <c r="CF66" s="173" cm="1">
        <f t="array" ref="CF66">_xlfn.XLOOKUP(CF$1,'PY1 Data(H)'!$A$1:$CZ$1,_xlfn.XLOOKUP($A66,'PY1 Data(H)'!$A$1:$A$233,'PY1 Data(H)'!$A$1:$CZ$233))</f>
        <v>0</v>
      </c>
      <c r="CG66" s="173" cm="1">
        <f t="array" ref="CG66">_xlfn.XLOOKUP(CG$1,'PY1 Data(H)'!$A$1:$CZ$1,_xlfn.XLOOKUP($A66,'PY1 Data(H)'!$A$1:$A$233,'PY1 Data(H)'!$A$1:$CZ$233))</f>
        <v>0</v>
      </c>
      <c r="CH66" s="173" cm="1">
        <f t="array" ref="CH66">_xlfn.XLOOKUP(CH$1,'PY1 Data(H)'!$A$1:$CZ$1,_xlfn.XLOOKUP($A66,'PY1 Data(H)'!$A$1:$A$233,'PY1 Data(H)'!$A$1:$CZ$233))</f>
        <v>0</v>
      </c>
      <c r="CI66" s="173" cm="1">
        <f t="array" ref="CI66">_xlfn.XLOOKUP(CI$1,'PY1 Data(H)'!$A$1:$CZ$1,_xlfn.XLOOKUP($A66,'PY1 Data(H)'!$A$1:$A$233,'PY1 Data(H)'!$A$1:$CZ$233))</f>
        <v>0</v>
      </c>
      <c r="CJ66" s="173" cm="1">
        <f t="array" ref="CJ66">_xlfn.XLOOKUP(CJ$1,'PY1 Data(H)'!$A$1:$CZ$1,_xlfn.XLOOKUP($A66,'PY1 Data(H)'!$A$1:$A$233,'PY1 Data(H)'!$A$1:$CZ$233))</f>
        <v>0</v>
      </c>
      <c r="CK66" s="173" cm="1">
        <f t="array" ref="CK66">_xlfn.XLOOKUP(CK$1,'PY1 Data(H)'!$A$1:$CZ$1,_xlfn.XLOOKUP($A66,'PY1 Data(H)'!$A$1:$A$233,'PY1 Data(H)'!$A$1:$CZ$233))</f>
        <v>0</v>
      </c>
      <c r="CL66" s="173" cm="1">
        <f t="array" ref="CL66">_xlfn.XLOOKUP(CL$1,'PY1 Data(H)'!$A$1:$CZ$1,_xlfn.XLOOKUP($A66,'PY1 Data(H)'!$A$1:$A$233,'PY1 Data(H)'!$A$1:$CZ$233))</f>
        <v>0</v>
      </c>
      <c r="CM66" s="173" cm="1">
        <f t="array" ref="CM66">_xlfn.XLOOKUP(CM$1,'PY1 Data(H)'!$A$1:$CZ$1,_xlfn.XLOOKUP($A66,'PY1 Data(H)'!$A$1:$A$233,'PY1 Data(H)'!$A$1:$CZ$233))</f>
        <v>0</v>
      </c>
      <c r="CN66" s="173" cm="1">
        <f t="array" ref="CN66">_xlfn.XLOOKUP(CN$1,'PY1 Data(H)'!$A$1:$CZ$1,_xlfn.XLOOKUP($A66,'PY1 Data(H)'!$A$1:$A$233,'PY1 Data(H)'!$A$1:$CZ$233))</f>
        <v>0</v>
      </c>
      <c r="CO66" s="173" cm="1">
        <f t="array" ref="CO66">_xlfn.XLOOKUP(CO$1,'PY1 Data(H)'!$A$1:$CZ$1,_xlfn.XLOOKUP($A66,'PY1 Data(H)'!$A$1:$A$233,'PY1 Data(H)'!$A$1:$CZ$233))</f>
        <v>0</v>
      </c>
      <c r="CP66" s="173" cm="1">
        <f t="array" ref="CP66">_xlfn.XLOOKUP(CP$1,'PY1 Data(H)'!$A$1:$CZ$1,_xlfn.XLOOKUP($A66,'PY1 Data(H)'!$A$1:$A$233,'PY1 Data(H)'!$A$1:$CZ$233))</f>
        <v>0</v>
      </c>
      <c r="CQ66" s="173" cm="1">
        <f t="array" ref="CQ66">_xlfn.XLOOKUP(CQ$1,'PY1 Data(H)'!$A$1:$CZ$1,_xlfn.XLOOKUP($A66,'PY1 Data(H)'!$A$1:$A$233,'PY1 Data(H)'!$A$1:$CZ$233))</f>
        <v>0</v>
      </c>
      <c r="CR66" s="173" cm="1">
        <f t="array" ref="CR66">_xlfn.XLOOKUP(CR$1,'PY1 Data(H)'!$A$1:$CZ$1,_xlfn.XLOOKUP($A66,'PY1 Data(H)'!$A$1:$A$233,'PY1 Data(H)'!$A$1:$CZ$233))</f>
        <v>0</v>
      </c>
      <c r="CS66" s="173" cm="1">
        <f t="array" ref="CS66">_xlfn.XLOOKUP(CS$1,'PY1 Data(H)'!$A$1:$CZ$1,_xlfn.XLOOKUP($A66,'PY1 Data(H)'!$A$1:$A$233,'PY1 Data(H)'!$A$1:$CZ$233))</f>
        <v>0</v>
      </c>
      <c r="CT66" s="173" cm="1">
        <f t="array" ref="CT66">_xlfn.XLOOKUP(CT$1,'PY1 Data(H)'!$A$1:$CZ$1,_xlfn.XLOOKUP($A66,'PY1 Data(H)'!$A$1:$A$233,'PY1 Data(H)'!$A$1:$CZ$233))</f>
        <v>0</v>
      </c>
      <c r="CU66" s="173" cm="1">
        <f t="array" ref="CU66">_xlfn.XLOOKUP(CU$1,'PY1 Data(H)'!$A$1:$CZ$1,_xlfn.XLOOKUP($A66,'PY1 Data(H)'!$A$1:$A$233,'PY1 Data(H)'!$A$1:$CZ$233))</f>
        <v>0</v>
      </c>
      <c r="CV66" s="173" cm="1">
        <f t="array" ref="CV66">_xlfn.XLOOKUP(CV$1,'PY1 Data(H)'!$A$1:$CZ$1,_xlfn.XLOOKUP($A66,'PY1 Data(H)'!$A$1:$A$233,'PY1 Data(H)'!$A$1:$CZ$233))</f>
        <v>0</v>
      </c>
      <c r="CW66" s="173" cm="1">
        <f t="array" ref="CW66">_xlfn.XLOOKUP(CW$1,'PY1 Data(H)'!$A$1:$CZ$1,_xlfn.XLOOKUP($A66,'PY1 Data(H)'!$A$1:$A$233,'PY1 Data(H)'!$A$1:$CZ$233))</f>
        <v>0</v>
      </c>
      <c r="CX66" s="173" cm="1">
        <f t="array" ref="CX66">_xlfn.XLOOKUP(CX$1,'PY1 Data(H)'!$A$1:$CZ$1,_xlfn.XLOOKUP($A66,'PY1 Data(H)'!$A$1:$A$233,'PY1 Data(H)'!$A$1:$CZ$233))</f>
        <v>0</v>
      </c>
      <c r="CY66" s="173" cm="1">
        <f t="array" ref="CY66">_xlfn.XLOOKUP(CY$1,'PY1 Data(H)'!$A$1:$CZ$1,_xlfn.XLOOKUP($A66,'PY1 Data(H)'!$A$1:$A$233,'PY1 Data(H)'!$A$1:$CZ$233))</f>
        <v>0</v>
      </c>
    </row>
    <row r="67" spans="1:103" x14ac:dyDescent="0.3">
      <c r="A67">
        <v>22</v>
      </c>
      <c r="D67" s="173" cm="1">
        <f t="array" ref="D67">_xlfn.XLOOKUP(D$1,'PY1 Data(H)'!$A$1:$CZ$1,_xlfn.XLOOKUP($A67,'PY1 Data(H)'!$A$1:$A$233,'PY1 Data(H)'!$A$1:$CZ$233))</f>
        <v>0</v>
      </c>
      <c r="E67" s="173" cm="1">
        <f t="array" ref="E67">_xlfn.XLOOKUP(E$1,'PY1 Data(H)'!$A$1:$CZ$1,_xlfn.XLOOKUP($A67,'PY1 Data(H)'!$A$1:$A$233,'PY1 Data(H)'!$A$1:$CZ$233))</f>
        <v>0</v>
      </c>
      <c r="F67" s="173" cm="1">
        <f t="array" ref="F67">_xlfn.XLOOKUP(F$1,'PY1 Data(H)'!$A$1:$CZ$1,_xlfn.XLOOKUP($A67,'PY1 Data(H)'!$A$1:$A$233,'PY1 Data(H)'!$A$1:$CZ$233))</f>
        <v>3682</v>
      </c>
      <c r="G67" s="173" cm="1">
        <f t="array" ref="G67">_xlfn.XLOOKUP(G$1,'PY1 Data(H)'!$A$1:$CZ$1,_xlfn.XLOOKUP($A67,'PY1 Data(H)'!$A$1:$A$233,'PY1 Data(H)'!$A$1:$CZ$233))</f>
        <v>0</v>
      </c>
      <c r="H67" s="173" cm="1">
        <f t="array" ref="H67">_xlfn.XLOOKUP(H$1,'PY1 Data(H)'!$A$1:$CZ$1,_xlfn.XLOOKUP($A67,'PY1 Data(H)'!$A$1:$A$233,'PY1 Data(H)'!$A$1:$CZ$233))</f>
        <v>0</v>
      </c>
      <c r="I67" s="173" cm="1">
        <f t="array" ref="I67">_xlfn.XLOOKUP(I$1,'PY1 Data(H)'!$A$1:$CZ$1,_xlfn.XLOOKUP($A67,'PY1 Data(H)'!$A$1:$A$233,'PY1 Data(H)'!$A$1:$CZ$233))</f>
        <v>0</v>
      </c>
      <c r="J67" s="173" cm="1">
        <f t="array" ref="J67">_xlfn.XLOOKUP(J$1,'PY1 Data(H)'!$A$1:$CZ$1,_xlfn.XLOOKUP($A67,'PY1 Data(H)'!$A$1:$A$233,'PY1 Data(H)'!$A$1:$CZ$233))</f>
        <v>0</v>
      </c>
      <c r="K67" s="173" cm="1">
        <f t="array" ref="K67">_xlfn.XLOOKUP(K$1,'PY1 Data(H)'!$A$1:$CZ$1,_xlfn.XLOOKUP($A67,'PY1 Data(H)'!$A$1:$A$233,'PY1 Data(H)'!$A$1:$CZ$233))</f>
        <v>563890</v>
      </c>
      <c r="L67" s="173" cm="1">
        <f t="array" ref="L67">_xlfn.XLOOKUP(L$1,'PY1 Data(H)'!$A$1:$CZ$1,_xlfn.XLOOKUP($A67,'PY1 Data(H)'!$A$1:$A$233,'PY1 Data(H)'!$A$1:$CZ$233))</f>
        <v>0</v>
      </c>
      <c r="M67" s="173" cm="1">
        <f t="array" ref="M67">_xlfn.XLOOKUP(M$1,'PY1 Data(H)'!$A$1:$CZ$1,_xlfn.XLOOKUP($A67,'PY1 Data(H)'!$A$1:$A$233,'PY1 Data(H)'!$A$1:$CZ$233))</f>
        <v>775921</v>
      </c>
      <c r="N67" s="173" cm="1">
        <f t="array" ref="N67">_xlfn.XLOOKUP(N$1,'PY1 Data(H)'!$A$1:$CZ$1,_xlfn.XLOOKUP($A67,'PY1 Data(H)'!$A$1:$A$233,'PY1 Data(H)'!$A$1:$CZ$233))</f>
        <v>2000201</v>
      </c>
      <c r="O67" s="173" cm="1">
        <f t="array" ref="O67">_xlfn.XLOOKUP(O$1,'PY1 Data(H)'!$A$1:$CZ$1,_xlfn.XLOOKUP($A67,'PY1 Data(H)'!$A$1:$A$233,'PY1 Data(H)'!$A$1:$CZ$233))</f>
        <v>172328</v>
      </c>
      <c r="P67" s="173" cm="1">
        <f t="array" ref="P67">_xlfn.XLOOKUP(P$1,'PY1 Data(H)'!$A$1:$CZ$1,_xlfn.XLOOKUP($A67,'PY1 Data(H)'!$A$1:$A$233,'PY1 Data(H)'!$A$1:$CZ$233))</f>
        <v>0</v>
      </c>
      <c r="Q67" s="173" cm="1">
        <f t="array" ref="Q67">_xlfn.XLOOKUP(Q$1,'PY1 Data(H)'!$A$1:$CZ$1,_xlfn.XLOOKUP($A67,'PY1 Data(H)'!$A$1:$A$233,'PY1 Data(H)'!$A$1:$CZ$233))</f>
        <v>602140</v>
      </c>
      <c r="R67" s="173" cm="1">
        <f t="array" ref="R67">_xlfn.XLOOKUP(R$1,'PY1 Data(H)'!$A$1:$CZ$1,_xlfn.XLOOKUP($A67,'PY1 Data(H)'!$A$1:$A$233,'PY1 Data(H)'!$A$1:$CZ$233))</f>
        <v>35839</v>
      </c>
      <c r="S67" s="173" cm="1">
        <f t="array" ref="S67">_xlfn.XLOOKUP(S$1,'PY1 Data(H)'!$A$1:$CZ$1,_xlfn.XLOOKUP($A67,'PY1 Data(H)'!$A$1:$A$233,'PY1 Data(H)'!$A$1:$CZ$233))</f>
        <v>0</v>
      </c>
      <c r="T67" s="173" cm="1">
        <f t="array" ref="T67">_xlfn.XLOOKUP(T$1,'PY1 Data(H)'!$A$1:$CZ$1,_xlfn.XLOOKUP($A67,'PY1 Data(H)'!$A$1:$A$233,'PY1 Data(H)'!$A$1:$CZ$233))</f>
        <v>0</v>
      </c>
      <c r="U67" s="173" cm="1">
        <f t="array" ref="U67">_xlfn.XLOOKUP(U$1,'PY1 Data(H)'!$A$1:$CZ$1,_xlfn.XLOOKUP($A67,'PY1 Data(H)'!$A$1:$A$233,'PY1 Data(H)'!$A$1:$CZ$233))</f>
        <v>0</v>
      </c>
      <c r="V67" s="173" cm="1">
        <f t="array" ref="V67">_xlfn.XLOOKUP(V$1,'PY1 Data(H)'!$A$1:$CZ$1,_xlfn.XLOOKUP($A67,'PY1 Data(H)'!$A$1:$A$233,'PY1 Data(H)'!$A$1:$CZ$233))</f>
        <v>706433</v>
      </c>
      <c r="W67" s="173" cm="1">
        <f t="array" ref="W67">_xlfn.XLOOKUP(W$1,'PY1 Data(H)'!$A$1:$CZ$1,_xlfn.XLOOKUP($A67,'PY1 Data(H)'!$A$1:$A$233,'PY1 Data(H)'!$A$1:$CZ$233))</f>
        <v>0</v>
      </c>
      <c r="X67" s="173" cm="1">
        <f t="array" ref="X67">_xlfn.XLOOKUP(X$1,'PY1 Data(H)'!$A$1:$CZ$1,_xlfn.XLOOKUP($A67,'PY1 Data(H)'!$A$1:$A$233,'PY1 Data(H)'!$A$1:$CZ$233))</f>
        <v>113124</v>
      </c>
      <c r="Y67" s="173" cm="1">
        <f t="array" ref="Y67">_xlfn.XLOOKUP(Y$1,'PY1 Data(H)'!$A$1:$CZ$1,_xlfn.XLOOKUP($A67,'PY1 Data(H)'!$A$1:$A$233,'PY1 Data(H)'!$A$1:$CZ$233))</f>
        <v>262500</v>
      </c>
      <c r="Z67" s="173" cm="1">
        <f t="array" ref="Z67">_xlfn.XLOOKUP(Z$1,'PY1 Data(H)'!$A$1:$CZ$1,_xlfn.XLOOKUP($A67,'PY1 Data(H)'!$A$1:$A$233,'PY1 Data(H)'!$A$1:$CZ$233))</f>
        <v>6875000</v>
      </c>
      <c r="AA67" s="173" cm="1">
        <f t="array" ref="AA67">_xlfn.XLOOKUP(AA$1,'PY1 Data(H)'!$A$1:$CZ$1,_xlfn.XLOOKUP($A67,'PY1 Data(H)'!$A$1:$A$233,'PY1 Data(H)'!$A$1:$CZ$233))</f>
        <v>0</v>
      </c>
      <c r="AB67" s="173" cm="1">
        <f t="array" ref="AB67">_xlfn.XLOOKUP(AB$1,'PY1 Data(H)'!$A$1:$CZ$1,_xlfn.XLOOKUP($A67,'PY1 Data(H)'!$A$1:$A$233,'PY1 Data(H)'!$A$1:$CZ$233))</f>
        <v>0</v>
      </c>
      <c r="AC67" s="173" cm="1">
        <f t="array" ref="AC67">_xlfn.XLOOKUP(AC$1,'PY1 Data(H)'!$A$1:$CZ$1,_xlfn.XLOOKUP($A67,'PY1 Data(H)'!$A$1:$A$233,'PY1 Data(H)'!$A$1:$CZ$233))</f>
        <v>3883011</v>
      </c>
      <c r="AD67" s="173" cm="1">
        <f t="array" ref="AD67">_xlfn.XLOOKUP(AD$1,'PY1 Data(H)'!$A$1:$CZ$1,_xlfn.XLOOKUP($A67,'PY1 Data(H)'!$A$1:$A$233,'PY1 Data(H)'!$A$1:$CZ$233))</f>
        <v>0</v>
      </c>
      <c r="AE67" s="173" cm="1">
        <f t="array" ref="AE67">_xlfn.XLOOKUP(AE$1,'PY1 Data(H)'!$A$1:$CZ$1,_xlfn.XLOOKUP($A67,'PY1 Data(H)'!$A$1:$A$233,'PY1 Data(H)'!$A$1:$CZ$233))</f>
        <v>269351</v>
      </c>
      <c r="AF67" s="173" cm="1">
        <f t="array" ref="AF67">_xlfn.XLOOKUP(AF$1,'PY1 Data(H)'!$A$1:$CZ$1,_xlfn.XLOOKUP($A67,'PY1 Data(H)'!$A$1:$A$233,'PY1 Data(H)'!$A$1:$CZ$233))</f>
        <v>0</v>
      </c>
      <c r="AG67" s="173" cm="1">
        <f t="array" ref="AG67">_xlfn.XLOOKUP(AG$1,'PY1 Data(H)'!$A$1:$CZ$1,_xlfn.XLOOKUP($A67,'PY1 Data(H)'!$A$1:$A$233,'PY1 Data(H)'!$A$1:$CZ$233))</f>
        <v>146238</v>
      </c>
      <c r="AH67" s="173" cm="1">
        <f t="array" ref="AH67">_xlfn.XLOOKUP(AH$1,'PY1 Data(H)'!$A$1:$CZ$1,_xlfn.XLOOKUP($A67,'PY1 Data(H)'!$A$1:$A$233,'PY1 Data(H)'!$A$1:$CZ$233))</f>
        <v>0</v>
      </c>
      <c r="AI67" s="173" cm="1">
        <f t="array" ref="AI67">_xlfn.XLOOKUP(AI$1,'PY1 Data(H)'!$A$1:$CZ$1,_xlfn.XLOOKUP($A67,'PY1 Data(H)'!$A$1:$A$233,'PY1 Data(H)'!$A$1:$CZ$233))</f>
        <v>1897483</v>
      </c>
      <c r="AJ67" s="173" cm="1">
        <f t="array" ref="AJ67">_xlfn.XLOOKUP(AJ$1,'PY1 Data(H)'!$A$1:$CZ$1,_xlfn.XLOOKUP($A67,'PY1 Data(H)'!$A$1:$A$233,'PY1 Data(H)'!$A$1:$CZ$233))</f>
        <v>6800</v>
      </c>
      <c r="AK67" s="173" cm="1">
        <f t="array" ref="AK67">_xlfn.XLOOKUP(AK$1,'PY1 Data(H)'!$A$1:$CZ$1,_xlfn.XLOOKUP($A67,'PY1 Data(H)'!$A$1:$A$233,'PY1 Data(H)'!$A$1:$CZ$233))</f>
        <v>0</v>
      </c>
      <c r="AL67" s="173" cm="1">
        <f t="array" ref="AL67">_xlfn.XLOOKUP(AL$1,'PY1 Data(H)'!$A$1:$CZ$1,_xlfn.XLOOKUP($A67,'PY1 Data(H)'!$A$1:$A$233,'PY1 Data(H)'!$A$1:$CZ$233))</f>
        <v>0</v>
      </c>
      <c r="AM67" s="173" cm="1">
        <f t="array" ref="AM67">_xlfn.XLOOKUP(AM$1,'PY1 Data(H)'!$A$1:$CZ$1,_xlfn.XLOOKUP($A67,'PY1 Data(H)'!$A$1:$A$233,'PY1 Data(H)'!$A$1:$CZ$233))</f>
        <v>0</v>
      </c>
      <c r="AN67" s="173" cm="1">
        <f t="array" ref="AN67">_xlfn.XLOOKUP(AN$1,'PY1 Data(H)'!$A$1:$CZ$1,_xlfn.XLOOKUP($A67,'PY1 Data(H)'!$A$1:$A$233,'PY1 Data(H)'!$A$1:$CZ$233))</f>
        <v>450</v>
      </c>
      <c r="AO67" s="173" cm="1">
        <f t="array" ref="AO67">_xlfn.XLOOKUP(AO$1,'PY1 Data(H)'!$A$1:$CZ$1,_xlfn.XLOOKUP($A67,'PY1 Data(H)'!$A$1:$A$233,'PY1 Data(H)'!$A$1:$CZ$233))</f>
        <v>0</v>
      </c>
      <c r="AP67" s="173" cm="1">
        <f t="array" ref="AP67">_xlfn.XLOOKUP(AP$1,'PY1 Data(H)'!$A$1:$CZ$1,_xlfn.XLOOKUP($A67,'PY1 Data(H)'!$A$1:$A$233,'PY1 Data(H)'!$A$1:$CZ$233))</f>
        <v>0</v>
      </c>
      <c r="AQ67" s="173" cm="1">
        <f t="array" ref="AQ67">_xlfn.XLOOKUP(AQ$1,'PY1 Data(H)'!$A$1:$CZ$1,_xlfn.XLOOKUP($A67,'PY1 Data(H)'!$A$1:$A$233,'PY1 Data(H)'!$A$1:$CZ$233))</f>
        <v>0</v>
      </c>
      <c r="AR67" s="173" cm="1">
        <f t="array" ref="AR67">_xlfn.XLOOKUP(AR$1,'PY1 Data(H)'!$A$1:$CZ$1,_xlfn.XLOOKUP($A67,'PY1 Data(H)'!$A$1:$A$233,'PY1 Data(H)'!$A$1:$CZ$233))</f>
        <v>42565</v>
      </c>
      <c r="AS67" s="173" cm="1">
        <f t="array" ref="AS67">_xlfn.XLOOKUP(AS$1,'PY1 Data(H)'!$A$1:$CZ$1,_xlfn.XLOOKUP($A67,'PY1 Data(H)'!$A$1:$A$233,'PY1 Data(H)'!$A$1:$CZ$233))</f>
        <v>0</v>
      </c>
      <c r="AT67" s="173" cm="1">
        <f t="array" ref="AT67">_xlfn.XLOOKUP(AT$1,'PY1 Data(H)'!$A$1:$CZ$1,_xlfn.XLOOKUP($A67,'PY1 Data(H)'!$A$1:$A$233,'PY1 Data(H)'!$A$1:$CZ$233))</f>
        <v>0</v>
      </c>
      <c r="AU67" s="173" cm="1">
        <f t="array" ref="AU67">_xlfn.XLOOKUP(AU$1,'PY1 Data(H)'!$A$1:$CZ$1,_xlfn.XLOOKUP($A67,'PY1 Data(H)'!$A$1:$A$233,'PY1 Data(H)'!$A$1:$CZ$233))</f>
        <v>552981</v>
      </c>
      <c r="AV67" s="173" cm="1">
        <f t="array" ref="AV67">_xlfn.XLOOKUP(AV$1,'PY1 Data(H)'!$A$1:$CZ$1,_xlfn.XLOOKUP($A67,'PY1 Data(H)'!$A$1:$A$233,'PY1 Data(H)'!$A$1:$CZ$233))</f>
        <v>695626</v>
      </c>
      <c r="AW67" s="173" cm="1">
        <f t="array" ref="AW67">_xlfn.XLOOKUP(AW$1,'PY1 Data(H)'!$A$1:$CZ$1,_xlfn.XLOOKUP($A67,'PY1 Data(H)'!$A$1:$A$233,'PY1 Data(H)'!$A$1:$CZ$233))</f>
        <v>0</v>
      </c>
      <c r="AX67" s="173" cm="1">
        <f t="array" ref="AX67">_xlfn.XLOOKUP(AX$1,'PY1 Data(H)'!$A$1:$CZ$1,_xlfn.XLOOKUP($A67,'PY1 Data(H)'!$A$1:$A$233,'PY1 Data(H)'!$A$1:$CZ$233))</f>
        <v>0</v>
      </c>
      <c r="AY67" s="173" cm="1">
        <f t="array" ref="AY67">_xlfn.XLOOKUP(AY$1,'PY1 Data(H)'!$A$1:$CZ$1,_xlfn.XLOOKUP($A67,'PY1 Data(H)'!$A$1:$A$233,'PY1 Data(H)'!$A$1:$CZ$233))</f>
        <v>58347</v>
      </c>
      <c r="AZ67" s="173" cm="1">
        <f t="array" ref="AZ67">_xlfn.XLOOKUP(AZ$1,'PY1 Data(H)'!$A$1:$CZ$1,_xlfn.XLOOKUP($A67,'PY1 Data(H)'!$A$1:$A$233,'PY1 Data(H)'!$A$1:$CZ$233))</f>
        <v>0</v>
      </c>
      <c r="BA67" s="173" cm="1">
        <f t="array" ref="BA67">_xlfn.XLOOKUP(BA$1,'PY1 Data(H)'!$A$1:$CZ$1,_xlfn.XLOOKUP($A67,'PY1 Data(H)'!$A$1:$A$233,'PY1 Data(H)'!$A$1:$CZ$233))</f>
        <v>228478</v>
      </c>
      <c r="BB67" s="173" cm="1">
        <f t="array" ref="BB67">_xlfn.XLOOKUP(BB$1,'PY1 Data(H)'!$A$1:$CZ$1,_xlfn.XLOOKUP($A67,'PY1 Data(H)'!$A$1:$A$233,'PY1 Data(H)'!$A$1:$CZ$233))</f>
        <v>0</v>
      </c>
      <c r="BC67" s="173" cm="1">
        <f t="array" ref="BC67">_xlfn.XLOOKUP(BC$1,'PY1 Data(H)'!$A$1:$CZ$1,_xlfn.XLOOKUP($A67,'PY1 Data(H)'!$A$1:$A$233,'PY1 Data(H)'!$A$1:$CZ$233))</f>
        <v>0</v>
      </c>
      <c r="BD67" s="173" cm="1">
        <f t="array" ref="BD67">_xlfn.XLOOKUP(BD$1,'PY1 Data(H)'!$A$1:$CZ$1,_xlfn.XLOOKUP($A67,'PY1 Data(H)'!$A$1:$A$233,'PY1 Data(H)'!$A$1:$CZ$233))</f>
        <v>0</v>
      </c>
      <c r="BE67" s="173" cm="1">
        <f t="array" ref="BE67">_xlfn.XLOOKUP(BE$1,'PY1 Data(H)'!$A$1:$CZ$1,_xlfn.XLOOKUP($A67,'PY1 Data(H)'!$A$1:$A$233,'PY1 Data(H)'!$A$1:$CZ$233))</f>
        <v>0</v>
      </c>
      <c r="BF67" s="173" cm="1">
        <f t="array" ref="BF67">_xlfn.XLOOKUP(BF$1,'PY1 Data(H)'!$A$1:$CZ$1,_xlfn.XLOOKUP($A67,'PY1 Data(H)'!$A$1:$A$233,'PY1 Data(H)'!$A$1:$CZ$233))</f>
        <v>668865</v>
      </c>
      <c r="BG67" s="173" cm="1">
        <f t="array" ref="BG67">_xlfn.XLOOKUP(BG$1,'PY1 Data(H)'!$A$1:$CZ$1,_xlfn.XLOOKUP($A67,'PY1 Data(H)'!$A$1:$A$233,'PY1 Data(H)'!$A$1:$CZ$233))</f>
        <v>0</v>
      </c>
      <c r="BH67" s="173" cm="1">
        <f t="array" ref="BH67">_xlfn.XLOOKUP(BH$1,'PY1 Data(H)'!$A$1:$CZ$1,_xlfn.XLOOKUP($A67,'PY1 Data(H)'!$A$1:$A$233,'PY1 Data(H)'!$A$1:$CZ$233))</f>
        <v>0</v>
      </c>
      <c r="BI67" s="173" cm="1">
        <f t="array" ref="BI67">_xlfn.XLOOKUP(BI$1,'PY1 Data(H)'!$A$1:$CZ$1,_xlfn.XLOOKUP($A67,'PY1 Data(H)'!$A$1:$A$233,'PY1 Data(H)'!$A$1:$CZ$233))</f>
        <v>83283</v>
      </c>
      <c r="BJ67" s="173" cm="1">
        <f t="array" ref="BJ67">_xlfn.XLOOKUP(BJ$1,'PY1 Data(H)'!$A$1:$CZ$1,_xlfn.XLOOKUP($A67,'PY1 Data(H)'!$A$1:$A$233,'PY1 Data(H)'!$A$1:$CZ$233))</f>
        <v>32666</v>
      </c>
      <c r="BK67" s="173" cm="1">
        <f t="array" ref="BK67">_xlfn.XLOOKUP(BK$1,'PY1 Data(H)'!$A$1:$CZ$1,_xlfn.XLOOKUP($A67,'PY1 Data(H)'!$A$1:$A$233,'PY1 Data(H)'!$A$1:$CZ$233))</f>
        <v>186282</v>
      </c>
      <c r="BL67" s="173" cm="1">
        <f t="array" ref="BL67">_xlfn.XLOOKUP(BL$1,'PY1 Data(H)'!$A$1:$CZ$1,_xlfn.XLOOKUP($A67,'PY1 Data(H)'!$A$1:$A$233,'PY1 Data(H)'!$A$1:$CZ$233))</f>
        <v>0</v>
      </c>
      <c r="BM67" s="173" cm="1">
        <f t="array" ref="BM67">_xlfn.XLOOKUP(BM$1,'PY1 Data(H)'!$A$1:$CZ$1,_xlfn.XLOOKUP($A67,'PY1 Data(H)'!$A$1:$A$233,'PY1 Data(H)'!$A$1:$CZ$233))</f>
        <v>340846</v>
      </c>
      <c r="BN67" s="173" cm="1">
        <f t="array" ref="BN67">_xlfn.XLOOKUP(BN$1,'PY1 Data(H)'!$A$1:$CZ$1,_xlfn.XLOOKUP($A67,'PY1 Data(H)'!$A$1:$A$233,'PY1 Data(H)'!$A$1:$CZ$233))</f>
        <v>106597</v>
      </c>
      <c r="BO67" s="173" cm="1">
        <f t="array" ref="BO67">_xlfn.XLOOKUP(BO$1,'PY1 Data(H)'!$A$1:$CZ$1,_xlfn.XLOOKUP($A67,'PY1 Data(H)'!$A$1:$A$233,'PY1 Data(H)'!$A$1:$CZ$233))</f>
        <v>0</v>
      </c>
      <c r="BP67" s="173" cm="1">
        <f t="array" ref="BP67">_xlfn.XLOOKUP(BP$1,'PY1 Data(H)'!$A$1:$CZ$1,_xlfn.XLOOKUP($A67,'PY1 Data(H)'!$A$1:$A$233,'PY1 Data(H)'!$A$1:$CZ$233))</f>
        <v>483831</v>
      </c>
      <c r="BQ67" s="173" cm="1">
        <f t="array" ref="BQ67">_xlfn.XLOOKUP(BQ$1,'PY1 Data(H)'!$A$1:$CZ$1,_xlfn.XLOOKUP($A67,'PY1 Data(H)'!$A$1:$A$233,'PY1 Data(H)'!$A$1:$CZ$233))</f>
        <v>0</v>
      </c>
      <c r="BR67" s="173" cm="1">
        <f t="array" ref="BR67">_xlfn.XLOOKUP(BR$1,'PY1 Data(H)'!$A$1:$CZ$1,_xlfn.XLOOKUP($A67,'PY1 Data(H)'!$A$1:$A$233,'PY1 Data(H)'!$A$1:$CZ$233))</f>
        <v>0</v>
      </c>
      <c r="BS67" s="173" cm="1">
        <f t="array" ref="BS67">_xlfn.XLOOKUP(BS$1,'PY1 Data(H)'!$A$1:$CZ$1,_xlfn.XLOOKUP($A67,'PY1 Data(H)'!$A$1:$A$233,'PY1 Data(H)'!$A$1:$CZ$233))</f>
        <v>95939</v>
      </c>
      <c r="BT67" s="173" cm="1">
        <f t="array" ref="BT67">_xlfn.XLOOKUP(BT$1,'PY1 Data(H)'!$A$1:$CZ$1,_xlfn.XLOOKUP($A67,'PY1 Data(H)'!$A$1:$A$233,'PY1 Data(H)'!$A$1:$CZ$233))</f>
        <v>0</v>
      </c>
      <c r="BU67" s="173" cm="1">
        <f t="array" ref="BU67">_xlfn.XLOOKUP(BU$1,'PY1 Data(H)'!$A$1:$CZ$1,_xlfn.XLOOKUP($A67,'PY1 Data(H)'!$A$1:$A$233,'PY1 Data(H)'!$A$1:$CZ$233))</f>
        <v>278345</v>
      </c>
      <c r="BV67" s="173" cm="1">
        <f t="array" ref="BV67">_xlfn.XLOOKUP(BV$1,'PY1 Data(H)'!$A$1:$CZ$1,_xlfn.XLOOKUP($A67,'PY1 Data(H)'!$A$1:$A$233,'PY1 Data(H)'!$A$1:$CZ$233))</f>
        <v>4333299</v>
      </c>
      <c r="BW67" s="173" cm="1">
        <f t="array" ref="BW67">_xlfn.XLOOKUP(BW$1,'PY1 Data(H)'!$A$1:$CZ$1,_xlfn.XLOOKUP($A67,'PY1 Data(H)'!$A$1:$A$233,'PY1 Data(H)'!$A$1:$CZ$233))</f>
        <v>134878</v>
      </c>
      <c r="BX67" s="173" cm="1">
        <f t="array" ref="BX67">_xlfn.XLOOKUP(BX$1,'PY1 Data(H)'!$A$1:$CZ$1,_xlfn.XLOOKUP($A67,'PY1 Data(H)'!$A$1:$A$233,'PY1 Data(H)'!$A$1:$CZ$233))</f>
        <v>4492</v>
      </c>
      <c r="BY67" s="173" cm="1">
        <f t="array" ref="BY67">_xlfn.XLOOKUP(BY$1,'PY1 Data(H)'!$A$1:$CZ$1,_xlfn.XLOOKUP($A67,'PY1 Data(H)'!$A$1:$A$233,'PY1 Data(H)'!$A$1:$CZ$233))</f>
        <v>0</v>
      </c>
      <c r="BZ67" s="173" cm="1">
        <f t="array" ref="BZ67">_xlfn.XLOOKUP(BZ$1,'PY1 Data(H)'!$A$1:$CZ$1,_xlfn.XLOOKUP($A67,'PY1 Data(H)'!$A$1:$A$233,'PY1 Data(H)'!$A$1:$CZ$233))</f>
        <v>0</v>
      </c>
      <c r="CA67" s="173" cm="1">
        <f t="array" ref="CA67">_xlfn.XLOOKUP(CA$1,'PY1 Data(H)'!$A$1:$CZ$1,_xlfn.XLOOKUP($A67,'PY1 Data(H)'!$A$1:$A$233,'PY1 Data(H)'!$A$1:$CZ$233))</f>
        <v>0</v>
      </c>
      <c r="CB67" s="173" cm="1">
        <f t="array" ref="CB67">_xlfn.XLOOKUP(CB$1,'PY1 Data(H)'!$A$1:$CZ$1,_xlfn.XLOOKUP($A67,'PY1 Data(H)'!$A$1:$A$233,'PY1 Data(H)'!$A$1:$CZ$233))</f>
        <v>0</v>
      </c>
      <c r="CC67" s="173" cm="1">
        <f t="array" ref="CC67">_xlfn.XLOOKUP(CC$1,'PY1 Data(H)'!$A$1:$CZ$1,_xlfn.XLOOKUP($A67,'PY1 Data(H)'!$A$1:$A$233,'PY1 Data(H)'!$A$1:$CZ$233))</f>
        <v>0</v>
      </c>
      <c r="CD67" s="173" cm="1">
        <f t="array" ref="CD67">_xlfn.XLOOKUP(CD$1,'PY1 Data(H)'!$A$1:$CZ$1,_xlfn.XLOOKUP($A67,'PY1 Data(H)'!$A$1:$A$233,'PY1 Data(H)'!$A$1:$CZ$233))</f>
        <v>0</v>
      </c>
      <c r="CE67" s="173" cm="1">
        <f t="array" ref="CE67">_xlfn.XLOOKUP(CE$1,'PY1 Data(H)'!$A$1:$CZ$1,_xlfn.XLOOKUP($A67,'PY1 Data(H)'!$A$1:$A$233,'PY1 Data(H)'!$A$1:$CZ$233))</f>
        <v>152034</v>
      </c>
      <c r="CF67" s="173" cm="1">
        <f t="array" ref="CF67">_xlfn.XLOOKUP(CF$1,'PY1 Data(H)'!$A$1:$CZ$1,_xlfn.XLOOKUP($A67,'PY1 Data(H)'!$A$1:$A$233,'PY1 Data(H)'!$A$1:$CZ$233))</f>
        <v>660651</v>
      </c>
      <c r="CG67" s="173" cm="1">
        <f t="array" ref="CG67">_xlfn.XLOOKUP(CG$1,'PY1 Data(H)'!$A$1:$CZ$1,_xlfn.XLOOKUP($A67,'PY1 Data(H)'!$A$1:$A$233,'PY1 Data(H)'!$A$1:$CZ$233))</f>
        <v>0</v>
      </c>
      <c r="CH67" s="173" cm="1">
        <f t="array" ref="CH67">_xlfn.XLOOKUP(CH$1,'PY1 Data(H)'!$A$1:$CZ$1,_xlfn.XLOOKUP($A67,'PY1 Data(H)'!$A$1:$A$233,'PY1 Data(H)'!$A$1:$CZ$233))</f>
        <v>3350</v>
      </c>
      <c r="CI67" s="173" cm="1">
        <f t="array" ref="CI67">_xlfn.XLOOKUP(CI$1,'PY1 Data(H)'!$A$1:$CZ$1,_xlfn.XLOOKUP($A67,'PY1 Data(H)'!$A$1:$A$233,'PY1 Data(H)'!$A$1:$CZ$233))</f>
        <v>0</v>
      </c>
      <c r="CJ67" s="173" cm="1">
        <f t="array" ref="CJ67">_xlfn.XLOOKUP(CJ$1,'PY1 Data(H)'!$A$1:$CZ$1,_xlfn.XLOOKUP($A67,'PY1 Data(H)'!$A$1:$A$233,'PY1 Data(H)'!$A$1:$CZ$233))</f>
        <v>0</v>
      </c>
      <c r="CK67" s="173" cm="1">
        <f t="array" ref="CK67">_xlfn.XLOOKUP(CK$1,'PY1 Data(H)'!$A$1:$CZ$1,_xlfn.XLOOKUP($A67,'PY1 Data(H)'!$A$1:$A$233,'PY1 Data(H)'!$A$1:$CZ$233))</f>
        <v>4221718</v>
      </c>
      <c r="CL67" s="173" cm="1">
        <f t="array" ref="CL67">_xlfn.XLOOKUP(CL$1,'PY1 Data(H)'!$A$1:$CZ$1,_xlfn.XLOOKUP($A67,'PY1 Data(H)'!$A$1:$A$233,'PY1 Data(H)'!$A$1:$CZ$233))</f>
        <v>905813</v>
      </c>
      <c r="CM67" s="173" cm="1">
        <f t="array" ref="CM67">_xlfn.XLOOKUP(CM$1,'PY1 Data(H)'!$A$1:$CZ$1,_xlfn.XLOOKUP($A67,'PY1 Data(H)'!$A$1:$A$233,'PY1 Data(H)'!$A$1:$CZ$233))</f>
        <v>25038</v>
      </c>
      <c r="CN67" s="173" cm="1">
        <f t="array" ref="CN67">_xlfn.XLOOKUP(CN$1,'PY1 Data(H)'!$A$1:$CZ$1,_xlfn.XLOOKUP($A67,'PY1 Data(H)'!$A$1:$A$233,'PY1 Data(H)'!$A$1:$CZ$233))</f>
        <v>0</v>
      </c>
      <c r="CO67" s="173" cm="1">
        <f t="array" ref="CO67">_xlfn.XLOOKUP(CO$1,'PY1 Data(H)'!$A$1:$CZ$1,_xlfn.XLOOKUP($A67,'PY1 Data(H)'!$A$1:$A$233,'PY1 Data(H)'!$A$1:$CZ$233))</f>
        <v>1159596</v>
      </c>
      <c r="CP67" s="173" cm="1">
        <f t="array" ref="CP67">_xlfn.XLOOKUP(CP$1,'PY1 Data(H)'!$A$1:$CZ$1,_xlfn.XLOOKUP($A67,'PY1 Data(H)'!$A$1:$A$233,'PY1 Data(H)'!$A$1:$CZ$233))</f>
        <v>-92976</v>
      </c>
      <c r="CQ67" s="173" cm="1">
        <f t="array" ref="CQ67">_xlfn.XLOOKUP(CQ$1,'PY1 Data(H)'!$A$1:$CZ$1,_xlfn.XLOOKUP($A67,'PY1 Data(H)'!$A$1:$A$233,'PY1 Data(H)'!$A$1:$CZ$233))</f>
        <v>38869</v>
      </c>
      <c r="CR67" s="173" cm="1">
        <f t="array" ref="CR67">_xlfn.XLOOKUP(CR$1,'PY1 Data(H)'!$A$1:$CZ$1,_xlfn.XLOOKUP($A67,'PY1 Data(H)'!$A$1:$A$233,'PY1 Data(H)'!$A$1:$CZ$233))</f>
        <v>0</v>
      </c>
      <c r="CS67" s="173" cm="1">
        <f t="array" ref="CS67">_xlfn.XLOOKUP(CS$1,'PY1 Data(H)'!$A$1:$CZ$1,_xlfn.XLOOKUP($A67,'PY1 Data(H)'!$A$1:$A$233,'PY1 Data(H)'!$A$1:$CZ$233))</f>
        <v>0</v>
      </c>
      <c r="CT67" s="173" cm="1">
        <f t="array" ref="CT67">_xlfn.XLOOKUP(CT$1,'PY1 Data(H)'!$A$1:$CZ$1,_xlfn.XLOOKUP($A67,'PY1 Data(H)'!$A$1:$A$233,'PY1 Data(H)'!$A$1:$CZ$233))</f>
        <v>73526</v>
      </c>
      <c r="CU67" s="173" cm="1">
        <f t="array" ref="CU67">_xlfn.XLOOKUP(CU$1,'PY1 Data(H)'!$A$1:$CZ$1,_xlfn.XLOOKUP($A67,'PY1 Data(H)'!$A$1:$A$233,'PY1 Data(H)'!$A$1:$CZ$233))</f>
        <v>507679</v>
      </c>
      <c r="CV67" s="173" cm="1">
        <f t="array" ref="CV67">_xlfn.XLOOKUP(CV$1,'PY1 Data(H)'!$A$1:$CZ$1,_xlfn.XLOOKUP($A67,'PY1 Data(H)'!$A$1:$A$233,'PY1 Data(H)'!$A$1:$CZ$233))</f>
        <v>88011</v>
      </c>
      <c r="CW67" s="173" cm="1">
        <f t="array" ref="CW67">_xlfn.XLOOKUP(CW$1,'PY1 Data(H)'!$A$1:$CZ$1,_xlfn.XLOOKUP($A67,'PY1 Data(H)'!$A$1:$A$233,'PY1 Data(H)'!$A$1:$CZ$233))</f>
        <v>255667</v>
      </c>
      <c r="CX67" s="173" cm="1">
        <f t="array" ref="CX67">_xlfn.XLOOKUP(CX$1,'PY1 Data(H)'!$A$1:$CZ$1,_xlfn.XLOOKUP($A67,'PY1 Data(H)'!$A$1:$A$233,'PY1 Data(H)'!$A$1:$CZ$233))</f>
        <v>0</v>
      </c>
      <c r="CY67" s="173" cm="1">
        <f t="array" ref="CY67">_xlfn.XLOOKUP(CY$1,'PY1 Data(H)'!$A$1:$CZ$1,_xlfn.XLOOKUP($A67,'PY1 Data(H)'!$A$1:$A$233,'PY1 Data(H)'!$A$1:$CZ$233))</f>
        <v>64126</v>
      </c>
    </row>
    <row r="68" spans="1:103" x14ac:dyDescent="0.3">
      <c r="A68">
        <v>23</v>
      </c>
      <c r="D68" s="173" cm="1">
        <f t="array" ref="D68">_xlfn.XLOOKUP(D$1,'PY1 Data(H)'!$A$1:$CZ$1,_xlfn.XLOOKUP($A68,'PY1 Data(H)'!$A$1:$A$233,'PY1 Data(H)'!$A$1:$CZ$233))</f>
        <v>13228137</v>
      </c>
      <c r="E68" s="173" cm="1">
        <f t="array" ref="E68">_xlfn.XLOOKUP(E$1,'PY1 Data(H)'!$A$1:$CZ$1,_xlfn.XLOOKUP($A68,'PY1 Data(H)'!$A$1:$A$233,'PY1 Data(H)'!$A$1:$CZ$233))</f>
        <v>599743</v>
      </c>
      <c r="F68" s="173" cm="1">
        <f t="array" ref="F68">_xlfn.XLOOKUP(F$1,'PY1 Data(H)'!$A$1:$CZ$1,_xlfn.XLOOKUP($A68,'PY1 Data(H)'!$A$1:$A$233,'PY1 Data(H)'!$A$1:$CZ$233))</f>
        <v>3382375</v>
      </c>
      <c r="G68" s="173" cm="1">
        <f t="array" ref="G68">_xlfn.XLOOKUP(G$1,'PY1 Data(H)'!$A$1:$CZ$1,_xlfn.XLOOKUP($A68,'PY1 Data(H)'!$A$1:$A$233,'PY1 Data(H)'!$A$1:$CZ$233))</f>
        <v>0</v>
      </c>
      <c r="H68" s="173" cm="1">
        <f t="array" ref="H68">_xlfn.XLOOKUP(H$1,'PY1 Data(H)'!$A$1:$CZ$1,_xlfn.XLOOKUP($A68,'PY1 Data(H)'!$A$1:$A$233,'PY1 Data(H)'!$A$1:$CZ$233))</f>
        <v>1234942</v>
      </c>
      <c r="I68" s="173" cm="1">
        <f t="array" ref="I68">_xlfn.XLOOKUP(I$1,'PY1 Data(H)'!$A$1:$CZ$1,_xlfn.XLOOKUP($A68,'PY1 Data(H)'!$A$1:$A$233,'PY1 Data(H)'!$A$1:$CZ$233))</f>
        <v>7608030</v>
      </c>
      <c r="J68" s="173" cm="1">
        <f t="array" ref="J68">_xlfn.XLOOKUP(J$1,'PY1 Data(H)'!$A$1:$CZ$1,_xlfn.XLOOKUP($A68,'PY1 Data(H)'!$A$1:$A$233,'PY1 Data(H)'!$A$1:$CZ$233))</f>
        <v>5687872</v>
      </c>
      <c r="K68" s="173" cm="1">
        <f t="array" ref="K68">_xlfn.XLOOKUP(K$1,'PY1 Data(H)'!$A$1:$CZ$1,_xlfn.XLOOKUP($A68,'PY1 Data(H)'!$A$1:$A$233,'PY1 Data(H)'!$A$1:$CZ$233))</f>
        <v>396527</v>
      </c>
      <c r="L68" s="173" cm="1">
        <f t="array" ref="L68">_xlfn.XLOOKUP(L$1,'PY1 Data(H)'!$A$1:$CZ$1,_xlfn.XLOOKUP($A68,'PY1 Data(H)'!$A$1:$A$233,'PY1 Data(H)'!$A$1:$CZ$233))</f>
        <v>4672424</v>
      </c>
      <c r="M68" s="173" cm="1">
        <f t="array" ref="M68">_xlfn.XLOOKUP(M$1,'PY1 Data(H)'!$A$1:$CZ$1,_xlfn.XLOOKUP($A68,'PY1 Data(H)'!$A$1:$A$233,'PY1 Data(H)'!$A$1:$CZ$233))</f>
        <v>18475894</v>
      </c>
      <c r="N68" s="173" cm="1">
        <f t="array" ref="N68">_xlfn.XLOOKUP(N$1,'PY1 Data(H)'!$A$1:$CZ$1,_xlfn.XLOOKUP($A68,'PY1 Data(H)'!$A$1:$A$233,'PY1 Data(H)'!$A$1:$CZ$233))</f>
        <v>7647396</v>
      </c>
      <c r="O68" s="173" cm="1">
        <f t="array" ref="O68">_xlfn.XLOOKUP(O$1,'PY1 Data(H)'!$A$1:$CZ$1,_xlfn.XLOOKUP($A68,'PY1 Data(H)'!$A$1:$A$233,'PY1 Data(H)'!$A$1:$CZ$233))</f>
        <v>4389023</v>
      </c>
      <c r="P68" s="173" cm="1">
        <f t="array" ref="P68">_xlfn.XLOOKUP(P$1,'PY1 Data(H)'!$A$1:$CZ$1,_xlfn.XLOOKUP($A68,'PY1 Data(H)'!$A$1:$A$233,'PY1 Data(H)'!$A$1:$CZ$233))</f>
        <v>55357565</v>
      </c>
      <c r="Q68" s="173" cm="1">
        <f t="array" ref="Q68">_xlfn.XLOOKUP(Q$1,'PY1 Data(H)'!$A$1:$CZ$1,_xlfn.XLOOKUP($A68,'PY1 Data(H)'!$A$1:$A$233,'PY1 Data(H)'!$A$1:$CZ$233))</f>
        <v>10227774</v>
      </c>
      <c r="R68" s="173" cm="1">
        <f t="array" ref="R68">_xlfn.XLOOKUP(R$1,'PY1 Data(H)'!$A$1:$CZ$1,_xlfn.XLOOKUP($A68,'PY1 Data(H)'!$A$1:$A$233,'PY1 Data(H)'!$A$1:$CZ$233))</f>
        <v>2404891</v>
      </c>
      <c r="S68" s="173" cm="1">
        <f t="array" ref="S68">_xlfn.XLOOKUP(S$1,'PY1 Data(H)'!$A$1:$CZ$1,_xlfn.XLOOKUP($A68,'PY1 Data(H)'!$A$1:$A$233,'PY1 Data(H)'!$A$1:$CZ$233))</f>
        <v>9792397</v>
      </c>
      <c r="T68" s="173" cm="1">
        <f t="array" ref="T68">_xlfn.XLOOKUP(T$1,'PY1 Data(H)'!$A$1:$CZ$1,_xlfn.XLOOKUP($A68,'PY1 Data(H)'!$A$1:$A$233,'PY1 Data(H)'!$A$1:$CZ$233))</f>
        <v>0</v>
      </c>
      <c r="U68" s="173" cm="1">
        <f t="array" ref="U68">_xlfn.XLOOKUP(U$1,'PY1 Data(H)'!$A$1:$CZ$1,_xlfn.XLOOKUP($A68,'PY1 Data(H)'!$A$1:$A$233,'PY1 Data(H)'!$A$1:$CZ$233))</f>
        <v>18603675</v>
      </c>
      <c r="V68" s="173" cm="1">
        <f t="array" ref="V68">_xlfn.XLOOKUP(V$1,'PY1 Data(H)'!$A$1:$CZ$1,_xlfn.XLOOKUP($A68,'PY1 Data(H)'!$A$1:$A$233,'PY1 Data(H)'!$A$1:$CZ$233))</f>
        <v>2544261</v>
      </c>
      <c r="W68" s="173" cm="1">
        <f t="array" ref="W68">_xlfn.XLOOKUP(W$1,'PY1 Data(H)'!$A$1:$CZ$1,_xlfn.XLOOKUP($A68,'PY1 Data(H)'!$A$1:$A$233,'PY1 Data(H)'!$A$1:$CZ$233))</f>
        <v>0</v>
      </c>
      <c r="X68" s="173" cm="1">
        <f t="array" ref="X68">_xlfn.XLOOKUP(X$1,'PY1 Data(H)'!$A$1:$CZ$1,_xlfn.XLOOKUP($A68,'PY1 Data(H)'!$A$1:$A$233,'PY1 Data(H)'!$A$1:$CZ$233))</f>
        <v>2363663</v>
      </c>
      <c r="Y68" s="173" cm="1">
        <f t="array" ref="Y68">_xlfn.XLOOKUP(Y$1,'PY1 Data(H)'!$A$1:$CZ$1,_xlfn.XLOOKUP($A68,'PY1 Data(H)'!$A$1:$A$233,'PY1 Data(H)'!$A$1:$CZ$233))</f>
        <v>1721835</v>
      </c>
      <c r="Z68" s="173" cm="1">
        <f t="array" ref="Z68">_xlfn.XLOOKUP(Z$1,'PY1 Data(H)'!$A$1:$CZ$1,_xlfn.XLOOKUP($A68,'PY1 Data(H)'!$A$1:$A$233,'PY1 Data(H)'!$A$1:$CZ$233))</f>
        <v>4810779</v>
      </c>
      <c r="AA68" s="173" cm="1">
        <f t="array" ref="AA68">_xlfn.XLOOKUP(AA$1,'PY1 Data(H)'!$A$1:$CZ$1,_xlfn.XLOOKUP($A68,'PY1 Data(H)'!$A$1:$A$233,'PY1 Data(H)'!$A$1:$CZ$233))</f>
        <v>0</v>
      </c>
      <c r="AB68" s="173" cm="1">
        <f t="array" ref="AB68">_xlfn.XLOOKUP(AB$1,'PY1 Data(H)'!$A$1:$CZ$1,_xlfn.XLOOKUP($A68,'PY1 Data(H)'!$A$1:$A$233,'PY1 Data(H)'!$A$1:$CZ$233))</f>
        <v>9523084</v>
      </c>
      <c r="AC68" s="173" cm="1">
        <f t="array" ref="AC68">_xlfn.XLOOKUP(AC$1,'PY1 Data(H)'!$A$1:$CZ$1,_xlfn.XLOOKUP($A68,'PY1 Data(H)'!$A$1:$A$233,'PY1 Data(H)'!$A$1:$CZ$233))</f>
        <v>45452852</v>
      </c>
      <c r="AD68" s="173" cm="1">
        <f t="array" ref="AD68">_xlfn.XLOOKUP(AD$1,'PY1 Data(H)'!$A$1:$CZ$1,_xlfn.XLOOKUP($A68,'PY1 Data(H)'!$A$1:$A$233,'PY1 Data(H)'!$A$1:$CZ$233))</f>
        <v>-2340338</v>
      </c>
      <c r="AE68" s="173" cm="1">
        <f t="array" ref="AE68">_xlfn.XLOOKUP(AE$1,'PY1 Data(H)'!$A$1:$CZ$1,_xlfn.XLOOKUP($A68,'PY1 Data(H)'!$A$1:$A$233,'PY1 Data(H)'!$A$1:$CZ$233))</f>
        <v>26744523</v>
      </c>
      <c r="AF68" s="173" cm="1">
        <f t="array" ref="AF68">_xlfn.XLOOKUP(AF$1,'PY1 Data(H)'!$A$1:$CZ$1,_xlfn.XLOOKUP($A68,'PY1 Data(H)'!$A$1:$A$233,'PY1 Data(H)'!$A$1:$CZ$233))</f>
        <v>5174539</v>
      </c>
      <c r="AG68" s="173" cm="1">
        <f t="array" ref="AG68">_xlfn.XLOOKUP(AG$1,'PY1 Data(H)'!$A$1:$CZ$1,_xlfn.XLOOKUP($A68,'PY1 Data(H)'!$A$1:$A$233,'PY1 Data(H)'!$A$1:$CZ$233))</f>
        <v>2544964</v>
      </c>
      <c r="AH68" s="173" cm="1">
        <f t="array" ref="AH68">_xlfn.XLOOKUP(AH$1,'PY1 Data(H)'!$A$1:$CZ$1,_xlfn.XLOOKUP($A68,'PY1 Data(H)'!$A$1:$A$233,'PY1 Data(H)'!$A$1:$CZ$233))</f>
        <v>5637499</v>
      </c>
      <c r="AI68" s="173" cm="1">
        <f t="array" ref="AI68">_xlfn.XLOOKUP(AI$1,'PY1 Data(H)'!$A$1:$CZ$1,_xlfn.XLOOKUP($A68,'PY1 Data(H)'!$A$1:$A$233,'PY1 Data(H)'!$A$1:$CZ$233))</f>
        <v>52709067</v>
      </c>
      <c r="AJ68" s="173" cm="1">
        <f t="array" ref="AJ68">_xlfn.XLOOKUP(AJ$1,'PY1 Data(H)'!$A$1:$CZ$1,_xlfn.XLOOKUP($A68,'PY1 Data(H)'!$A$1:$A$233,'PY1 Data(H)'!$A$1:$CZ$233))</f>
        <v>3540033</v>
      </c>
      <c r="AK68" s="173" cm="1">
        <f t="array" ref="AK68">_xlfn.XLOOKUP(AK$1,'PY1 Data(H)'!$A$1:$CZ$1,_xlfn.XLOOKUP($A68,'PY1 Data(H)'!$A$1:$A$233,'PY1 Data(H)'!$A$1:$CZ$233))</f>
        <v>52994158</v>
      </c>
      <c r="AL68" s="173" cm="1">
        <f t="array" ref="AL68">_xlfn.XLOOKUP(AL$1,'PY1 Data(H)'!$A$1:$CZ$1,_xlfn.XLOOKUP($A68,'PY1 Data(H)'!$A$1:$A$233,'PY1 Data(H)'!$A$1:$CZ$233))</f>
        <v>3475368</v>
      </c>
      <c r="AM68" s="173" cm="1">
        <f t="array" ref="AM68">_xlfn.XLOOKUP(AM$1,'PY1 Data(H)'!$A$1:$CZ$1,_xlfn.XLOOKUP($A68,'PY1 Data(H)'!$A$1:$A$233,'PY1 Data(H)'!$A$1:$CZ$233))</f>
        <v>12096544</v>
      </c>
      <c r="AN68" s="173" cm="1">
        <f t="array" ref="AN68">_xlfn.XLOOKUP(AN$1,'PY1 Data(H)'!$A$1:$CZ$1,_xlfn.XLOOKUP($A68,'PY1 Data(H)'!$A$1:$A$233,'PY1 Data(H)'!$A$1:$CZ$233))</f>
        <v>2086516</v>
      </c>
      <c r="AO68" s="173" cm="1">
        <f t="array" ref="AO68">_xlfn.XLOOKUP(AO$1,'PY1 Data(H)'!$A$1:$CZ$1,_xlfn.XLOOKUP($A68,'PY1 Data(H)'!$A$1:$A$233,'PY1 Data(H)'!$A$1:$CZ$233))</f>
        <v>485027</v>
      </c>
      <c r="AP68" s="173" cm="1">
        <f t="array" ref="AP68">_xlfn.XLOOKUP(AP$1,'PY1 Data(H)'!$A$1:$CZ$1,_xlfn.XLOOKUP($A68,'PY1 Data(H)'!$A$1:$A$233,'PY1 Data(H)'!$A$1:$CZ$233))</f>
        <v>4165569</v>
      </c>
      <c r="AQ68" s="173" cm="1">
        <f t="array" ref="AQ68">_xlfn.XLOOKUP(AQ$1,'PY1 Data(H)'!$A$1:$CZ$1,_xlfn.XLOOKUP($A68,'PY1 Data(H)'!$A$1:$A$233,'PY1 Data(H)'!$A$1:$CZ$233))</f>
        <v>4718938</v>
      </c>
      <c r="AR68" s="173" cm="1">
        <f t="array" ref="AR68">_xlfn.XLOOKUP(AR$1,'PY1 Data(H)'!$A$1:$CZ$1,_xlfn.XLOOKUP($A68,'PY1 Data(H)'!$A$1:$A$233,'PY1 Data(H)'!$A$1:$CZ$233))</f>
        <v>9172786</v>
      </c>
      <c r="AS68" s="173" cm="1">
        <f t="array" ref="AS68">_xlfn.XLOOKUP(AS$1,'PY1 Data(H)'!$A$1:$CZ$1,_xlfn.XLOOKUP($A68,'PY1 Data(H)'!$A$1:$A$233,'PY1 Data(H)'!$A$1:$CZ$233))</f>
        <v>1693337</v>
      </c>
      <c r="AT68" s="173" cm="1">
        <f t="array" ref="AT68">_xlfn.XLOOKUP(AT$1,'PY1 Data(H)'!$A$1:$CZ$1,_xlfn.XLOOKUP($A68,'PY1 Data(H)'!$A$1:$A$233,'PY1 Data(H)'!$A$1:$CZ$233))</f>
        <v>20893438</v>
      </c>
      <c r="AU68" s="173" cm="1">
        <f t="array" ref="AU68">_xlfn.XLOOKUP(AU$1,'PY1 Data(H)'!$A$1:$CZ$1,_xlfn.XLOOKUP($A68,'PY1 Data(H)'!$A$1:$A$233,'PY1 Data(H)'!$A$1:$CZ$233))</f>
        <v>-3874130</v>
      </c>
      <c r="AV68" s="173" cm="1">
        <f t="array" ref="AV68">_xlfn.XLOOKUP(AV$1,'PY1 Data(H)'!$A$1:$CZ$1,_xlfn.XLOOKUP($A68,'PY1 Data(H)'!$A$1:$A$233,'PY1 Data(H)'!$A$1:$CZ$233))</f>
        <v>5582280</v>
      </c>
      <c r="AW68" s="173" cm="1">
        <f t="array" ref="AW68">_xlfn.XLOOKUP(AW$1,'PY1 Data(H)'!$A$1:$CZ$1,_xlfn.XLOOKUP($A68,'PY1 Data(H)'!$A$1:$A$233,'PY1 Data(H)'!$A$1:$CZ$233))</f>
        <v>0</v>
      </c>
      <c r="AX68" s="173" cm="1">
        <f t="array" ref="AX68">_xlfn.XLOOKUP(AX$1,'PY1 Data(H)'!$A$1:$CZ$1,_xlfn.XLOOKUP($A68,'PY1 Data(H)'!$A$1:$A$233,'PY1 Data(H)'!$A$1:$CZ$233))</f>
        <v>8720886</v>
      </c>
      <c r="AY68" s="173" cm="1">
        <f t="array" ref="AY68">_xlfn.XLOOKUP(AY$1,'PY1 Data(H)'!$A$1:$CZ$1,_xlfn.XLOOKUP($A68,'PY1 Data(H)'!$A$1:$A$233,'PY1 Data(H)'!$A$1:$CZ$233))</f>
        <v>-1505682</v>
      </c>
      <c r="AZ68" s="173" cm="1">
        <f t="array" ref="AZ68">_xlfn.XLOOKUP(AZ$1,'PY1 Data(H)'!$A$1:$CZ$1,_xlfn.XLOOKUP($A68,'PY1 Data(H)'!$A$1:$A$233,'PY1 Data(H)'!$A$1:$CZ$233))</f>
        <v>24069347</v>
      </c>
      <c r="BA68" s="173" cm="1">
        <f t="array" ref="BA68">_xlfn.XLOOKUP(BA$1,'PY1 Data(H)'!$A$1:$CZ$1,_xlfn.XLOOKUP($A68,'PY1 Data(H)'!$A$1:$A$233,'PY1 Data(H)'!$A$1:$CZ$233))</f>
        <v>3085207</v>
      </c>
      <c r="BB68" s="173" cm="1">
        <f t="array" ref="BB68">_xlfn.XLOOKUP(BB$1,'PY1 Data(H)'!$A$1:$CZ$1,_xlfn.XLOOKUP($A68,'PY1 Data(H)'!$A$1:$A$233,'PY1 Data(H)'!$A$1:$CZ$233))</f>
        <v>41497119</v>
      </c>
      <c r="BC68" s="173" cm="1">
        <f t="array" ref="BC68">_xlfn.XLOOKUP(BC$1,'PY1 Data(H)'!$A$1:$CZ$1,_xlfn.XLOOKUP($A68,'PY1 Data(H)'!$A$1:$A$233,'PY1 Data(H)'!$A$1:$CZ$233))</f>
        <v>1195090</v>
      </c>
      <c r="BD68" s="173" cm="1">
        <f t="array" ref="BD68">_xlfn.XLOOKUP(BD$1,'PY1 Data(H)'!$A$1:$CZ$1,_xlfn.XLOOKUP($A68,'PY1 Data(H)'!$A$1:$A$233,'PY1 Data(H)'!$A$1:$CZ$233))</f>
        <v>5378153</v>
      </c>
      <c r="BE68" s="173" cm="1">
        <f t="array" ref="BE68">_xlfn.XLOOKUP(BE$1,'PY1 Data(H)'!$A$1:$CZ$1,_xlfn.XLOOKUP($A68,'PY1 Data(H)'!$A$1:$A$233,'PY1 Data(H)'!$A$1:$CZ$233))</f>
        <v>4073519</v>
      </c>
      <c r="BF68" s="173" cm="1">
        <f t="array" ref="BF68">_xlfn.XLOOKUP(BF$1,'PY1 Data(H)'!$A$1:$CZ$1,_xlfn.XLOOKUP($A68,'PY1 Data(H)'!$A$1:$A$233,'PY1 Data(H)'!$A$1:$CZ$233))</f>
        <v>2098168</v>
      </c>
      <c r="BG68" s="173" cm="1">
        <f t="array" ref="BG68">_xlfn.XLOOKUP(BG$1,'PY1 Data(H)'!$A$1:$CZ$1,_xlfn.XLOOKUP($A68,'PY1 Data(H)'!$A$1:$A$233,'PY1 Data(H)'!$A$1:$CZ$233))</f>
        <v>6168503</v>
      </c>
      <c r="BH68" s="173" cm="1">
        <f t="array" ref="BH68">_xlfn.XLOOKUP(BH$1,'PY1 Data(H)'!$A$1:$CZ$1,_xlfn.XLOOKUP($A68,'PY1 Data(H)'!$A$1:$A$233,'PY1 Data(H)'!$A$1:$CZ$233))</f>
        <v>6188638</v>
      </c>
      <c r="BI68" s="173" cm="1">
        <f t="array" ref="BI68">_xlfn.XLOOKUP(BI$1,'PY1 Data(H)'!$A$1:$CZ$1,_xlfn.XLOOKUP($A68,'PY1 Data(H)'!$A$1:$A$233,'PY1 Data(H)'!$A$1:$CZ$233))</f>
        <v>1525179</v>
      </c>
      <c r="BJ68" s="173" cm="1">
        <f t="array" ref="BJ68">_xlfn.XLOOKUP(BJ$1,'PY1 Data(H)'!$A$1:$CZ$1,_xlfn.XLOOKUP($A68,'PY1 Data(H)'!$A$1:$A$233,'PY1 Data(H)'!$A$1:$CZ$233))</f>
        <v>1946781</v>
      </c>
      <c r="BK68" s="173" cm="1">
        <f t="array" ref="BK68">_xlfn.XLOOKUP(BK$1,'PY1 Data(H)'!$A$1:$CZ$1,_xlfn.XLOOKUP($A68,'PY1 Data(H)'!$A$1:$A$233,'PY1 Data(H)'!$A$1:$CZ$233))</f>
        <v>13065835</v>
      </c>
      <c r="BL68" s="173" cm="1">
        <f t="array" ref="BL68">_xlfn.XLOOKUP(BL$1,'PY1 Data(H)'!$A$1:$CZ$1,_xlfn.XLOOKUP($A68,'PY1 Data(H)'!$A$1:$A$233,'PY1 Data(H)'!$A$1:$CZ$233))</f>
        <v>-149756</v>
      </c>
      <c r="BM68" s="173" cm="1">
        <f t="array" ref="BM68">_xlfn.XLOOKUP(BM$1,'PY1 Data(H)'!$A$1:$CZ$1,_xlfn.XLOOKUP($A68,'PY1 Data(H)'!$A$1:$A$233,'PY1 Data(H)'!$A$1:$CZ$233))</f>
        <v>8394863</v>
      </c>
      <c r="BN68" s="173" cm="1">
        <f t="array" ref="BN68">_xlfn.XLOOKUP(BN$1,'PY1 Data(H)'!$A$1:$CZ$1,_xlfn.XLOOKUP($A68,'PY1 Data(H)'!$A$1:$A$233,'PY1 Data(H)'!$A$1:$CZ$233))</f>
        <v>11084707</v>
      </c>
      <c r="BO68" s="173" cm="1">
        <f t="array" ref="BO68">_xlfn.XLOOKUP(BO$1,'PY1 Data(H)'!$A$1:$CZ$1,_xlfn.XLOOKUP($A68,'PY1 Data(H)'!$A$1:$A$233,'PY1 Data(H)'!$A$1:$CZ$233))</f>
        <v>8203587</v>
      </c>
      <c r="BP68" s="173" cm="1">
        <f t="array" ref="BP68">_xlfn.XLOOKUP(BP$1,'PY1 Data(H)'!$A$1:$CZ$1,_xlfn.XLOOKUP($A68,'PY1 Data(H)'!$A$1:$A$233,'PY1 Data(H)'!$A$1:$CZ$233))</f>
        <v>7820239</v>
      </c>
      <c r="BQ68" s="173" cm="1">
        <f t="array" ref="BQ68">_xlfn.XLOOKUP(BQ$1,'PY1 Data(H)'!$A$1:$CZ$1,_xlfn.XLOOKUP($A68,'PY1 Data(H)'!$A$1:$A$233,'PY1 Data(H)'!$A$1:$CZ$233))</f>
        <v>0</v>
      </c>
      <c r="BR68" s="173" cm="1">
        <f t="array" ref="BR68">_xlfn.XLOOKUP(BR$1,'PY1 Data(H)'!$A$1:$CZ$1,_xlfn.XLOOKUP($A68,'PY1 Data(H)'!$A$1:$A$233,'PY1 Data(H)'!$A$1:$CZ$233))</f>
        <v>30569985</v>
      </c>
      <c r="BS68" s="173" cm="1">
        <f t="array" ref="BS68">_xlfn.XLOOKUP(BS$1,'PY1 Data(H)'!$A$1:$CZ$1,_xlfn.XLOOKUP($A68,'PY1 Data(H)'!$A$1:$A$233,'PY1 Data(H)'!$A$1:$CZ$233))</f>
        <v>5229366</v>
      </c>
      <c r="BT68" s="173" cm="1">
        <f t="array" ref="BT68">_xlfn.XLOOKUP(BT$1,'PY1 Data(H)'!$A$1:$CZ$1,_xlfn.XLOOKUP($A68,'PY1 Data(H)'!$A$1:$A$233,'PY1 Data(H)'!$A$1:$CZ$233))</f>
        <v>1116879</v>
      </c>
      <c r="BU68" s="173" cm="1">
        <f t="array" ref="BU68">_xlfn.XLOOKUP(BU$1,'PY1 Data(H)'!$A$1:$CZ$1,_xlfn.XLOOKUP($A68,'PY1 Data(H)'!$A$1:$A$233,'PY1 Data(H)'!$A$1:$CZ$233))</f>
        <v>5455030</v>
      </c>
      <c r="BV68" s="173" cm="1">
        <f t="array" ref="BV68">_xlfn.XLOOKUP(BV$1,'PY1 Data(H)'!$A$1:$CZ$1,_xlfn.XLOOKUP($A68,'PY1 Data(H)'!$A$1:$A$233,'PY1 Data(H)'!$A$1:$CZ$233))</f>
        <v>8871158</v>
      </c>
      <c r="BW68" s="173" cm="1">
        <f t="array" ref="BW68">_xlfn.XLOOKUP(BW$1,'PY1 Data(H)'!$A$1:$CZ$1,_xlfn.XLOOKUP($A68,'PY1 Data(H)'!$A$1:$A$233,'PY1 Data(H)'!$A$1:$CZ$233))</f>
        <v>1146626</v>
      </c>
      <c r="BX68" s="173" cm="1">
        <f t="array" ref="BX68">_xlfn.XLOOKUP(BX$1,'PY1 Data(H)'!$A$1:$CZ$1,_xlfn.XLOOKUP($A68,'PY1 Data(H)'!$A$1:$A$233,'PY1 Data(H)'!$A$1:$CZ$233))</f>
        <v>2099216</v>
      </c>
      <c r="BY68" s="173" cm="1">
        <f t="array" ref="BY68">_xlfn.XLOOKUP(BY$1,'PY1 Data(H)'!$A$1:$CZ$1,_xlfn.XLOOKUP($A68,'PY1 Data(H)'!$A$1:$A$233,'PY1 Data(H)'!$A$1:$CZ$233))</f>
        <v>7753659</v>
      </c>
      <c r="BZ68" s="173" cm="1">
        <f t="array" ref="BZ68">_xlfn.XLOOKUP(BZ$1,'PY1 Data(H)'!$A$1:$CZ$1,_xlfn.XLOOKUP($A68,'PY1 Data(H)'!$A$1:$A$233,'PY1 Data(H)'!$A$1:$CZ$233))</f>
        <v>1515381</v>
      </c>
      <c r="CA68" s="173" cm="1">
        <f t="array" ref="CA68">_xlfn.XLOOKUP(CA$1,'PY1 Data(H)'!$A$1:$CZ$1,_xlfn.XLOOKUP($A68,'PY1 Data(H)'!$A$1:$A$233,'PY1 Data(H)'!$A$1:$CZ$233))</f>
        <v>-2516740</v>
      </c>
      <c r="CB68" s="173" cm="1">
        <f t="array" ref="CB68">_xlfn.XLOOKUP(CB$1,'PY1 Data(H)'!$A$1:$CZ$1,_xlfn.XLOOKUP($A68,'PY1 Data(H)'!$A$1:$A$233,'PY1 Data(H)'!$A$1:$CZ$233))</f>
        <v>2724543</v>
      </c>
      <c r="CC68" s="173" cm="1">
        <f t="array" ref="CC68">_xlfn.XLOOKUP(CC$1,'PY1 Data(H)'!$A$1:$CZ$1,_xlfn.XLOOKUP($A68,'PY1 Data(H)'!$A$1:$A$233,'PY1 Data(H)'!$A$1:$CZ$233))</f>
        <v>9430535</v>
      </c>
      <c r="CD68" s="173" cm="1">
        <f t="array" ref="CD68">_xlfn.XLOOKUP(CD$1,'PY1 Data(H)'!$A$1:$CZ$1,_xlfn.XLOOKUP($A68,'PY1 Data(H)'!$A$1:$A$233,'PY1 Data(H)'!$A$1:$CZ$233))</f>
        <v>19674410</v>
      </c>
      <c r="CE68" s="173" cm="1">
        <f t="array" ref="CE68">_xlfn.XLOOKUP(CE$1,'PY1 Data(H)'!$A$1:$CZ$1,_xlfn.XLOOKUP($A68,'PY1 Data(H)'!$A$1:$A$233,'PY1 Data(H)'!$A$1:$CZ$233))</f>
        <v>15998968</v>
      </c>
      <c r="CF68" s="173" cm="1">
        <f t="array" ref="CF68">_xlfn.XLOOKUP(CF$1,'PY1 Data(H)'!$A$1:$CZ$1,_xlfn.XLOOKUP($A68,'PY1 Data(H)'!$A$1:$A$233,'PY1 Data(H)'!$A$1:$CZ$233))</f>
        <v>6218126</v>
      </c>
      <c r="CG68" s="173" cm="1">
        <f t="array" ref="CG68">_xlfn.XLOOKUP(CG$1,'PY1 Data(H)'!$A$1:$CZ$1,_xlfn.XLOOKUP($A68,'PY1 Data(H)'!$A$1:$A$233,'PY1 Data(H)'!$A$1:$CZ$233))</f>
        <v>1855939</v>
      </c>
      <c r="CH68" s="173" cm="1">
        <f t="array" ref="CH68">_xlfn.XLOOKUP(CH$1,'PY1 Data(H)'!$A$1:$CZ$1,_xlfn.XLOOKUP($A68,'PY1 Data(H)'!$A$1:$A$233,'PY1 Data(H)'!$A$1:$CZ$233))</f>
        <v>2410512</v>
      </c>
      <c r="CI68" s="173" cm="1">
        <f t="array" ref="CI68">_xlfn.XLOOKUP(CI$1,'PY1 Data(H)'!$A$1:$CZ$1,_xlfn.XLOOKUP($A68,'PY1 Data(H)'!$A$1:$A$233,'PY1 Data(H)'!$A$1:$CZ$233))</f>
        <v>8106222</v>
      </c>
      <c r="CJ68" s="173" cm="1">
        <f t="array" ref="CJ68">_xlfn.XLOOKUP(CJ$1,'PY1 Data(H)'!$A$1:$CZ$1,_xlfn.XLOOKUP($A68,'PY1 Data(H)'!$A$1:$A$233,'PY1 Data(H)'!$A$1:$CZ$233))</f>
        <v>2536173</v>
      </c>
      <c r="CK68" s="173" cm="1">
        <f t="array" ref="CK68">_xlfn.XLOOKUP(CK$1,'PY1 Data(H)'!$A$1:$CZ$1,_xlfn.XLOOKUP($A68,'PY1 Data(H)'!$A$1:$A$233,'PY1 Data(H)'!$A$1:$CZ$233))</f>
        <v>10840864</v>
      </c>
      <c r="CL68" s="173" cm="1">
        <f t="array" ref="CL68">_xlfn.XLOOKUP(CL$1,'PY1 Data(H)'!$A$1:$CZ$1,_xlfn.XLOOKUP($A68,'PY1 Data(H)'!$A$1:$A$233,'PY1 Data(H)'!$A$1:$CZ$233))</f>
        <v>846321</v>
      </c>
      <c r="CM68" s="173" cm="1">
        <f t="array" ref="CM68">_xlfn.XLOOKUP(CM$1,'PY1 Data(H)'!$A$1:$CZ$1,_xlfn.XLOOKUP($A68,'PY1 Data(H)'!$A$1:$A$233,'PY1 Data(H)'!$A$1:$CZ$233))</f>
        <v>1010894</v>
      </c>
      <c r="CN68" s="173" cm="1">
        <f t="array" ref="CN68">_xlfn.XLOOKUP(CN$1,'PY1 Data(H)'!$A$1:$CZ$1,_xlfn.XLOOKUP($A68,'PY1 Data(H)'!$A$1:$A$233,'PY1 Data(H)'!$A$1:$CZ$233))</f>
        <v>724391</v>
      </c>
      <c r="CO68" s="173" cm="1">
        <f t="array" ref="CO68">_xlfn.XLOOKUP(CO$1,'PY1 Data(H)'!$A$1:$CZ$1,_xlfn.XLOOKUP($A68,'PY1 Data(H)'!$A$1:$A$233,'PY1 Data(H)'!$A$1:$CZ$233))</f>
        <v>6591601</v>
      </c>
      <c r="CP68" s="173" cm="1">
        <f t="array" ref="CP68">_xlfn.XLOOKUP(CP$1,'PY1 Data(H)'!$A$1:$CZ$1,_xlfn.XLOOKUP($A68,'PY1 Data(H)'!$A$1:$A$233,'PY1 Data(H)'!$A$1:$CZ$233))</f>
        <v>-207008</v>
      </c>
      <c r="CQ68" s="173" cm="1">
        <f t="array" ref="CQ68">_xlfn.XLOOKUP(CQ$1,'PY1 Data(H)'!$A$1:$CZ$1,_xlfn.XLOOKUP($A68,'PY1 Data(H)'!$A$1:$A$233,'PY1 Data(H)'!$A$1:$CZ$233))</f>
        <v>81453578</v>
      </c>
      <c r="CR68" s="173" cm="1">
        <f t="array" ref="CR68">_xlfn.XLOOKUP(CR$1,'PY1 Data(H)'!$A$1:$CZ$1,_xlfn.XLOOKUP($A68,'PY1 Data(H)'!$A$1:$A$233,'PY1 Data(H)'!$A$1:$CZ$233))</f>
        <v>2680111</v>
      </c>
      <c r="CS68" s="173" cm="1">
        <f t="array" ref="CS68">_xlfn.XLOOKUP(CS$1,'PY1 Data(H)'!$A$1:$CZ$1,_xlfn.XLOOKUP($A68,'PY1 Data(H)'!$A$1:$A$233,'PY1 Data(H)'!$A$1:$CZ$233))</f>
        <v>2311670</v>
      </c>
      <c r="CT68" s="173" cm="1">
        <f t="array" ref="CT68">_xlfn.XLOOKUP(CT$1,'PY1 Data(H)'!$A$1:$CZ$1,_xlfn.XLOOKUP($A68,'PY1 Data(H)'!$A$1:$A$233,'PY1 Data(H)'!$A$1:$CZ$233))</f>
        <v>6066142</v>
      </c>
      <c r="CU68" s="173" cm="1">
        <f t="array" ref="CU68">_xlfn.XLOOKUP(CU$1,'PY1 Data(H)'!$A$1:$CZ$1,_xlfn.XLOOKUP($A68,'PY1 Data(H)'!$A$1:$A$233,'PY1 Data(H)'!$A$1:$CZ$233))</f>
        <v>3451062</v>
      </c>
      <c r="CV68" s="173" cm="1">
        <f t="array" ref="CV68">_xlfn.XLOOKUP(CV$1,'PY1 Data(H)'!$A$1:$CZ$1,_xlfn.XLOOKUP($A68,'PY1 Data(H)'!$A$1:$A$233,'PY1 Data(H)'!$A$1:$CZ$233))</f>
        <v>3157996</v>
      </c>
      <c r="CW68" s="173" cm="1">
        <f t="array" ref="CW68">_xlfn.XLOOKUP(CW$1,'PY1 Data(H)'!$A$1:$CZ$1,_xlfn.XLOOKUP($A68,'PY1 Data(H)'!$A$1:$A$233,'PY1 Data(H)'!$A$1:$CZ$233))</f>
        <v>8725911</v>
      </c>
      <c r="CX68" s="173" cm="1">
        <f t="array" ref="CX68">_xlfn.XLOOKUP(CX$1,'PY1 Data(H)'!$A$1:$CZ$1,_xlfn.XLOOKUP($A68,'PY1 Data(H)'!$A$1:$A$233,'PY1 Data(H)'!$A$1:$CZ$233))</f>
        <v>7047386</v>
      </c>
      <c r="CY68" s="173" cm="1">
        <f t="array" ref="CY68">_xlfn.XLOOKUP(CY$1,'PY1 Data(H)'!$A$1:$CZ$1,_xlfn.XLOOKUP($A68,'PY1 Data(H)'!$A$1:$A$233,'PY1 Data(H)'!$A$1:$CZ$233))</f>
        <v>4590225</v>
      </c>
    </row>
    <row r="69" spans="1:103" x14ac:dyDescent="0.3">
      <c r="A69">
        <v>590</v>
      </c>
      <c r="D69" s="173" cm="1">
        <f t="array" ref="D69">_xlfn.XLOOKUP(D$1,'PY1 Data(H)'!$A$1:$CZ$1,_xlfn.XLOOKUP($A69,'PY1 Data(H)'!$A$1:$A$233,'PY1 Data(H)'!$A$1:$CZ$233))</f>
        <v>0</v>
      </c>
      <c r="E69" s="173" cm="1">
        <f t="array" ref="E69">_xlfn.XLOOKUP(E$1,'PY1 Data(H)'!$A$1:$CZ$1,_xlfn.XLOOKUP($A69,'PY1 Data(H)'!$A$1:$A$233,'PY1 Data(H)'!$A$1:$CZ$233))</f>
        <v>0</v>
      </c>
      <c r="F69" s="173" cm="1">
        <f t="array" ref="F69">_xlfn.XLOOKUP(F$1,'PY1 Data(H)'!$A$1:$CZ$1,_xlfn.XLOOKUP($A69,'PY1 Data(H)'!$A$1:$A$233,'PY1 Data(H)'!$A$1:$CZ$233))</f>
        <v>0</v>
      </c>
      <c r="G69" s="173" cm="1">
        <f t="array" ref="G69">_xlfn.XLOOKUP(G$1,'PY1 Data(H)'!$A$1:$CZ$1,_xlfn.XLOOKUP($A69,'PY1 Data(H)'!$A$1:$A$233,'PY1 Data(H)'!$A$1:$CZ$233))</f>
        <v>0</v>
      </c>
      <c r="H69" s="173" cm="1">
        <f t="array" ref="H69">_xlfn.XLOOKUP(H$1,'PY1 Data(H)'!$A$1:$CZ$1,_xlfn.XLOOKUP($A69,'PY1 Data(H)'!$A$1:$A$233,'PY1 Data(H)'!$A$1:$CZ$233))</f>
        <v>0</v>
      </c>
      <c r="I69" s="173" cm="1">
        <f t="array" ref="I69">_xlfn.XLOOKUP(I$1,'PY1 Data(H)'!$A$1:$CZ$1,_xlfn.XLOOKUP($A69,'PY1 Data(H)'!$A$1:$A$233,'PY1 Data(H)'!$A$1:$CZ$233))</f>
        <v>0</v>
      </c>
      <c r="J69" s="173" cm="1">
        <f t="array" ref="J69">_xlfn.XLOOKUP(J$1,'PY1 Data(H)'!$A$1:$CZ$1,_xlfn.XLOOKUP($A69,'PY1 Data(H)'!$A$1:$A$233,'PY1 Data(H)'!$A$1:$CZ$233))</f>
        <v>0</v>
      </c>
      <c r="K69" s="173" cm="1">
        <f t="array" ref="K69">_xlfn.XLOOKUP(K$1,'PY1 Data(H)'!$A$1:$CZ$1,_xlfn.XLOOKUP($A69,'PY1 Data(H)'!$A$1:$A$233,'PY1 Data(H)'!$A$1:$CZ$233))</f>
        <v>0</v>
      </c>
      <c r="L69" s="173" cm="1">
        <f t="array" ref="L69">_xlfn.XLOOKUP(L$1,'PY1 Data(H)'!$A$1:$CZ$1,_xlfn.XLOOKUP($A69,'PY1 Data(H)'!$A$1:$A$233,'PY1 Data(H)'!$A$1:$CZ$233))</f>
        <v>0</v>
      </c>
      <c r="M69" s="173" cm="1">
        <f t="array" ref="M69">_xlfn.XLOOKUP(M$1,'PY1 Data(H)'!$A$1:$CZ$1,_xlfn.XLOOKUP($A69,'PY1 Data(H)'!$A$1:$A$233,'PY1 Data(H)'!$A$1:$CZ$233))</f>
        <v>0</v>
      </c>
      <c r="N69" s="173" cm="1">
        <f t="array" ref="N69">_xlfn.XLOOKUP(N$1,'PY1 Data(H)'!$A$1:$CZ$1,_xlfn.XLOOKUP($A69,'PY1 Data(H)'!$A$1:$A$233,'PY1 Data(H)'!$A$1:$CZ$233))</f>
        <v>0</v>
      </c>
      <c r="O69" s="173" cm="1">
        <f t="array" ref="O69">_xlfn.XLOOKUP(O$1,'PY1 Data(H)'!$A$1:$CZ$1,_xlfn.XLOOKUP($A69,'PY1 Data(H)'!$A$1:$A$233,'PY1 Data(H)'!$A$1:$CZ$233))</f>
        <v>0</v>
      </c>
      <c r="P69" s="173" cm="1">
        <f t="array" ref="P69">_xlfn.XLOOKUP(P$1,'PY1 Data(H)'!$A$1:$CZ$1,_xlfn.XLOOKUP($A69,'PY1 Data(H)'!$A$1:$A$233,'PY1 Data(H)'!$A$1:$CZ$233))</f>
        <v>0</v>
      </c>
      <c r="Q69" s="173" cm="1">
        <f t="array" ref="Q69">_xlfn.XLOOKUP(Q$1,'PY1 Data(H)'!$A$1:$CZ$1,_xlfn.XLOOKUP($A69,'PY1 Data(H)'!$A$1:$A$233,'PY1 Data(H)'!$A$1:$CZ$233))</f>
        <v>0</v>
      </c>
      <c r="R69" s="173" cm="1">
        <f t="array" ref="R69">_xlfn.XLOOKUP(R$1,'PY1 Data(H)'!$A$1:$CZ$1,_xlfn.XLOOKUP($A69,'PY1 Data(H)'!$A$1:$A$233,'PY1 Data(H)'!$A$1:$CZ$233))</f>
        <v>0</v>
      </c>
      <c r="S69" s="173" cm="1">
        <f t="array" ref="S69">_xlfn.XLOOKUP(S$1,'PY1 Data(H)'!$A$1:$CZ$1,_xlfn.XLOOKUP($A69,'PY1 Data(H)'!$A$1:$A$233,'PY1 Data(H)'!$A$1:$CZ$233))</f>
        <v>0</v>
      </c>
      <c r="T69" s="173" cm="1">
        <f t="array" ref="T69">_xlfn.XLOOKUP(T$1,'PY1 Data(H)'!$A$1:$CZ$1,_xlfn.XLOOKUP($A69,'PY1 Data(H)'!$A$1:$A$233,'PY1 Data(H)'!$A$1:$CZ$233))</f>
        <v>0</v>
      </c>
      <c r="U69" s="173" cm="1">
        <f t="array" ref="U69">_xlfn.XLOOKUP(U$1,'PY1 Data(H)'!$A$1:$CZ$1,_xlfn.XLOOKUP($A69,'PY1 Data(H)'!$A$1:$A$233,'PY1 Data(H)'!$A$1:$CZ$233))</f>
        <v>0</v>
      </c>
      <c r="V69" s="173" cm="1">
        <f t="array" ref="V69">_xlfn.XLOOKUP(V$1,'PY1 Data(H)'!$A$1:$CZ$1,_xlfn.XLOOKUP($A69,'PY1 Data(H)'!$A$1:$A$233,'PY1 Data(H)'!$A$1:$CZ$233))</f>
        <v>0</v>
      </c>
      <c r="W69" s="173" cm="1">
        <f t="array" ref="W69">_xlfn.XLOOKUP(W$1,'PY1 Data(H)'!$A$1:$CZ$1,_xlfn.XLOOKUP($A69,'PY1 Data(H)'!$A$1:$A$233,'PY1 Data(H)'!$A$1:$CZ$233))</f>
        <v>0</v>
      </c>
      <c r="X69" s="173" cm="1">
        <f t="array" ref="X69">_xlfn.XLOOKUP(X$1,'PY1 Data(H)'!$A$1:$CZ$1,_xlfn.XLOOKUP($A69,'PY1 Data(H)'!$A$1:$A$233,'PY1 Data(H)'!$A$1:$CZ$233))</f>
        <v>0</v>
      </c>
      <c r="Y69" s="173" cm="1">
        <f t="array" ref="Y69">_xlfn.XLOOKUP(Y$1,'PY1 Data(H)'!$A$1:$CZ$1,_xlfn.XLOOKUP($A69,'PY1 Data(H)'!$A$1:$A$233,'PY1 Data(H)'!$A$1:$CZ$233))</f>
        <v>0</v>
      </c>
      <c r="Z69" s="173" cm="1">
        <f t="array" ref="Z69">_xlfn.XLOOKUP(Z$1,'PY1 Data(H)'!$A$1:$CZ$1,_xlfn.XLOOKUP($A69,'PY1 Data(H)'!$A$1:$A$233,'PY1 Data(H)'!$A$1:$CZ$233))</f>
        <v>0</v>
      </c>
      <c r="AA69" s="173" cm="1">
        <f t="array" ref="AA69">_xlfn.XLOOKUP(AA$1,'PY1 Data(H)'!$A$1:$CZ$1,_xlfn.XLOOKUP($A69,'PY1 Data(H)'!$A$1:$A$233,'PY1 Data(H)'!$A$1:$CZ$233))</f>
        <v>0</v>
      </c>
      <c r="AB69" s="173" cm="1">
        <f t="array" ref="AB69">_xlfn.XLOOKUP(AB$1,'PY1 Data(H)'!$A$1:$CZ$1,_xlfn.XLOOKUP($A69,'PY1 Data(H)'!$A$1:$A$233,'PY1 Data(H)'!$A$1:$CZ$233))</f>
        <v>0</v>
      </c>
      <c r="AC69" s="173" cm="1">
        <f t="array" ref="AC69">_xlfn.XLOOKUP(AC$1,'PY1 Data(H)'!$A$1:$CZ$1,_xlfn.XLOOKUP($A69,'PY1 Data(H)'!$A$1:$A$233,'PY1 Data(H)'!$A$1:$CZ$233))</f>
        <v>0</v>
      </c>
      <c r="AD69" s="173" t="str" cm="1">
        <f t="array" ref="AD69">_xlfn.XLOOKUP(AD$1,'PY1 Data(H)'!$A$1:$CZ$1,_xlfn.XLOOKUP($A69,'PY1 Data(H)'!$A$1:$A$233,'PY1 Data(H)'!$A$1:$CZ$233))</f>
        <v>Capital</v>
      </c>
      <c r="AE69" s="173" cm="1">
        <f t="array" ref="AE69">_xlfn.XLOOKUP(AE$1,'PY1 Data(H)'!$A$1:$CZ$1,_xlfn.XLOOKUP($A69,'PY1 Data(H)'!$A$1:$A$233,'PY1 Data(H)'!$A$1:$CZ$233))</f>
        <v>0</v>
      </c>
      <c r="AF69" s="173" cm="1">
        <f t="array" ref="AF69">_xlfn.XLOOKUP(AF$1,'PY1 Data(H)'!$A$1:$CZ$1,_xlfn.XLOOKUP($A69,'PY1 Data(H)'!$A$1:$A$233,'PY1 Data(H)'!$A$1:$CZ$233))</f>
        <v>0</v>
      </c>
      <c r="AG69" s="173" cm="1">
        <f t="array" ref="AG69">_xlfn.XLOOKUP(AG$1,'PY1 Data(H)'!$A$1:$CZ$1,_xlfn.XLOOKUP($A69,'PY1 Data(H)'!$A$1:$A$233,'PY1 Data(H)'!$A$1:$CZ$233))</f>
        <v>0</v>
      </c>
      <c r="AH69" s="173" cm="1">
        <f t="array" ref="AH69">_xlfn.XLOOKUP(AH$1,'PY1 Data(H)'!$A$1:$CZ$1,_xlfn.XLOOKUP($A69,'PY1 Data(H)'!$A$1:$A$233,'PY1 Data(H)'!$A$1:$CZ$233))</f>
        <v>0</v>
      </c>
      <c r="AI69" s="173" cm="1">
        <f t="array" ref="AI69">_xlfn.XLOOKUP(AI$1,'PY1 Data(H)'!$A$1:$CZ$1,_xlfn.XLOOKUP($A69,'PY1 Data(H)'!$A$1:$A$233,'PY1 Data(H)'!$A$1:$CZ$233))</f>
        <v>0</v>
      </c>
      <c r="AJ69" s="173" cm="1">
        <f t="array" ref="AJ69">_xlfn.XLOOKUP(AJ$1,'PY1 Data(H)'!$A$1:$CZ$1,_xlfn.XLOOKUP($A69,'PY1 Data(H)'!$A$1:$A$233,'PY1 Data(H)'!$A$1:$CZ$233))</f>
        <v>0</v>
      </c>
      <c r="AK69" s="173" cm="1">
        <f t="array" ref="AK69">_xlfn.XLOOKUP(AK$1,'PY1 Data(H)'!$A$1:$CZ$1,_xlfn.XLOOKUP($A69,'PY1 Data(H)'!$A$1:$A$233,'PY1 Data(H)'!$A$1:$CZ$233))</f>
        <v>0</v>
      </c>
      <c r="AL69" s="173" cm="1">
        <f t="array" ref="AL69">_xlfn.XLOOKUP(AL$1,'PY1 Data(H)'!$A$1:$CZ$1,_xlfn.XLOOKUP($A69,'PY1 Data(H)'!$A$1:$A$233,'PY1 Data(H)'!$A$1:$CZ$233))</f>
        <v>0</v>
      </c>
      <c r="AM69" s="173" cm="1">
        <f t="array" ref="AM69">_xlfn.XLOOKUP(AM$1,'PY1 Data(H)'!$A$1:$CZ$1,_xlfn.XLOOKUP($A69,'PY1 Data(H)'!$A$1:$A$233,'PY1 Data(H)'!$A$1:$CZ$233))</f>
        <v>0</v>
      </c>
      <c r="AN69" s="173" cm="1">
        <f t="array" ref="AN69">_xlfn.XLOOKUP(AN$1,'PY1 Data(H)'!$A$1:$CZ$1,_xlfn.XLOOKUP($A69,'PY1 Data(H)'!$A$1:$A$233,'PY1 Data(H)'!$A$1:$CZ$233))</f>
        <v>0</v>
      </c>
      <c r="AO69" s="173" cm="1">
        <f t="array" ref="AO69">_xlfn.XLOOKUP(AO$1,'PY1 Data(H)'!$A$1:$CZ$1,_xlfn.XLOOKUP($A69,'PY1 Data(H)'!$A$1:$A$233,'PY1 Data(H)'!$A$1:$CZ$233))</f>
        <v>0</v>
      </c>
      <c r="AP69" s="173" cm="1">
        <f t="array" ref="AP69">_xlfn.XLOOKUP(AP$1,'PY1 Data(H)'!$A$1:$CZ$1,_xlfn.XLOOKUP($A69,'PY1 Data(H)'!$A$1:$A$233,'PY1 Data(H)'!$A$1:$CZ$233))</f>
        <v>0</v>
      </c>
      <c r="AQ69" s="173" cm="1">
        <f t="array" ref="AQ69">_xlfn.XLOOKUP(AQ$1,'PY1 Data(H)'!$A$1:$CZ$1,_xlfn.XLOOKUP($A69,'PY1 Data(H)'!$A$1:$A$233,'PY1 Data(H)'!$A$1:$CZ$233))</f>
        <v>0</v>
      </c>
      <c r="AR69" s="173" cm="1">
        <f t="array" ref="AR69">_xlfn.XLOOKUP(AR$1,'PY1 Data(H)'!$A$1:$CZ$1,_xlfn.XLOOKUP($A69,'PY1 Data(H)'!$A$1:$A$233,'PY1 Data(H)'!$A$1:$CZ$233))</f>
        <v>0</v>
      </c>
      <c r="AS69" s="173" cm="1">
        <f t="array" ref="AS69">_xlfn.XLOOKUP(AS$1,'PY1 Data(H)'!$A$1:$CZ$1,_xlfn.XLOOKUP($A69,'PY1 Data(H)'!$A$1:$A$233,'PY1 Data(H)'!$A$1:$CZ$233))</f>
        <v>0</v>
      </c>
      <c r="AT69" s="173" cm="1">
        <f t="array" ref="AT69">_xlfn.XLOOKUP(AT$1,'PY1 Data(H)'!$A$1:$CZ$1,_xlfn.XLOOKUP($A69,'PY1 Data(H)'!$A$1:$A$233,'PY1 Data(H)'!$A$1:$CZ$233))</f>
        <v>0</v>
      </c>
      <c r="AU69" s="173" t="str" cm="1">
        <f t="array" ref="AU69">_xlfn.XLOOKUP(AU$1,'PY1 Data(H)'!$A$1:$CZ$1,_xlfn.XLOOKUP($A69,'PY1 Data(H)'!$A$1:$A$233,'PY1 Data(H)'!$A$1:$CZ$233))</f>
        <v>Capital Tropical storm Fred cleanup</v>
      </c>
      <c r="AV69" s="173" cm="1">
        <f t="array" ref="AV69">_xlfn.XLOOKUP(AV$1,'PY1 Data(H)'!$A$1:$CZ$1,_xlfn.XLOOKUP($A69,'PY1 Data(H)'!$A$1:$A$233,'PY1 Data(H)'!$A$1:$CZ$233))</f>
        <v>0</v>
      </c>
      <c r="AW69" s="173" cm="1">
        <f t="array" ref="AW69">_xlfn.XLOOKUP(AW$1,'PY1 Data(H)'!$A$1:$CZ$1,_xlfn.XLOOKUP($A69,'PY1 Data(H)'!$A$1:$A$233,'PY1 Data(H)'!$A$1:$CZ$233))</f>
        <v>0</v>
      </c>
      <c r="AX69" s="173" cm="1">
        <f t="array" ref="AX69">_xlfn.XLOOKUP(AX$1,'PY1 Data(H)'!$A$1:$CZ$1,_xlfn.XLOOKUP($A69,'PY1 Data(H)'!$A$1:$A$233,'PY1 Data(H)'!$A$1:$CZ$233))</f>
        <v>0</v>
      </c>
      <c r="AY69" s="173" t="str" cm="1">
        <f t="array" ref="AY69">_xlfn.XLOOKUP(AY$1,'PY1 Data(H)'!$A$1:$CZ$1,_xlfn.XLOOKUP($A69,'PY1 Data(H)'!$A$1:$A$233,'PY1 Data(H)'!$A$1:$CZ$233))</f>
        <v>Capital</v>
      </c>
      <c r="AZ69" s="173" cm="1">
        <f t="array" ref="AZ69">_xlfn.XLOOKUP(AZ$1,'PY1 Data(H)'!$A$1:$CZ$1,_xlfn.XLOOKUP($A69,'PY1 Data(H)'!$A$1:$A$233,'PY1 Data(H)'!$A$1:$CZ$233))</f>
        <v>0</v>
      </c>
      <c r="BA69" s="173" cm="1">
        <f t="array" ref="BA69">_xlfn.XLOOKUP(BA$1,'PY1 Data(H)'!$A$1:$CZ$1,_xlfn.XLOOKUP($A69,'PY1 Data(H)'!$A$1:$A$233,'PY1 Data(H)'!$A$1:$CZ$233))</f>
        <v>0</v>
      </c>
      <c r="BB69" s="173" cm="1">
        <f t="array" ref="BB69">_xlfn.XLOOKUP(BB$1,'PY1 Data(H)'!$A$1:$CZ$1,_xlfn.XLOOKUP($A69,'PY1 Data(H)'!$A$1:$A$233,'PY1 Data(H)'!$A$1:$CZ$233))</f>
        <v>0</v>
      </c>
      <c r="BC69" s="173" cm="1">
        <f t="array" ref="BC69">_xlfn.XLOOKUP(BC$1,'PY1 Data(H)'!$A$1:$CZ$1,_xlfn.XLOOKUP($A69,'PY1 Data(H)'!$A$1:$A$233,'PY1 Data(H)'!$A$1:$CZ$233))</f>
        <v>0</v>
      </c>
      <c r="BD69" s="173" cm="1">
        <f t="array" ref="BD69">_xlfn.XLOOKUP(BD$1,'PY1 Data(H)'!$A$1:$CZ$1,_xlfn.XLOOKUP($A69,'PY1 Data(H)'!$A$1:$A$233,'PY1 Data(H)'!$A$1:$CZ$233))</f>
        <v>0</v>
      </c>
      <c r="BE69" s="173" cm="1">
        <f t="array" ref="BE69">_xlfn.XLOOKUP(BE$1,'PY1 Data(H)'!$A$1:$CZ$1,_xlfn.XLOOKUP($A69,'PY1 Data(H)'!$A$1:$A$233,'PY1 Data(H)'!$A$1:$CZ$233))</f>
        <v>0</v>
      </c>
      <c r="BF69" s="173" cm="1">
        <f t="array" ref="BF69">_xlfn.XLOOKUP(BF$1,'PY1 Data(H)'!$A$1:$CZ$1,_xlfn.XLOOKUP($A69,'PY1 Data(H)'!$A$1:$A$233,'PY1 Data(H)'!$A$1:$CZ$233))</f>
        <v>0</v>
      </c>
      <c r="BG69" s="173" cm="1">
        <f t="array" ref="BG69">_xlfn.XLOOKUP(BG$1,'PY1 Data(H)'!$A$1:$CZ$1,_xlfn.XLOOKUP($A69,'PY1 Data(H)'!$A$1:$A$233,'PY1 Data(H)'!$A$1:$CZ$233))</f>
        <v>0</v>
      </c>
      <c r="BH69" s="173" cm="1">
        <f t="array" ref="BH69">_xlfn.XLOOKUP(BH$1,'PY1 Data(H)'!$A$1:$CZ$1,_xlfn.XLOOKUP($A69,'PY1 Data(H)'!$A$1:$A$233,'PY1 Data(H)'!$A$1:$CZ$233))</f>
        <v>0</v>
      </c>
      <c r="BI69" s="173" cm="1">
        <f t="array" ref="BI69">_xlfn.XLOOKUP(BI$1,'PY1 Data(H)'!$A$1:$CZ$1,_xlfn.XLOOKUP($A69,'PY1 Data(H)'!$A$1:$A$233,'PY1 Data(H)'!$A$1:$CZ$233))</f>
        <v>0</v>
      </c>
      <c r="BJ69" s="173" cm="1">
        <f t="array" ref="BJ69">_xlfn.XLOOKUP(BJ$1,'PY1 Data(H)'!$A$1:$CZ$1,_xlfn.XLOOKUP($A69,'PY1 Data(H)'!$A$1:$A$233,'PY1 Data(H)'!$A$1:$CZ$233))</f>
        <v>0</v>
      </c>
      <c r="BK69" s="173" cm="1">
        <f t="array" ref="BK69">_xlfn.XLOOKUP(BK$1,'PY1 Data(H)'!$A$1:$CZ$1,_xlfn.XLOOKUP($A69,'PY1 Data(H)'!$A$1:$A$233,'PY1 Data(H)'!$A$1:$CZ$233))</f>
        <v>0</v>
      </c>
      <c r="BL69" s="173" cm="1">
        <f t="array" ref="BL69">_xlfn.XLOOKUP(BL$1,'PY1 Data(H)'!$A$1:$CZ$1,_xlfn.XLOOKUP($A69,'PY1 Data(H)'!$A$1:$A$233,'PY1 Data(H)'!$A$1:$CZ$233))</f>
        <v>0</v>
      </c>
      <c r="BM69" s="173" cm="1">
        <f t="array" ref="BM69">_xlfn.XLOOKUP(BM$1,'PY1 Data(H)'!$A$1:$CZ$1,_xlfn.XLOOKUP($A69,'PY1 Data(H)'!$A$1:$A$233,'PY1 Data(H)'!$A$1:$CZ$233))</f>
        <v>0</v>
      </c>
      <c r="BN69" s="173" cm="1">
        <f t="array" ref="BN69">_xlfn.XLOOKUP(BN$1,'PY1 Data(H)'!$A$1:$CZ$1,_xlfn.XLOOKUP($A69,'PY1 Data(H)'!$A$1:$A$233,'PY1 Data(H)'!$A$1:$CZ$233))</f>
        <v>0</v>
      </c>
      <c r="BO69" s="173" cm="1">
        <f t="array" ref="BO69">_xlfn.XLOOKUP(BO$1,'PY1 Data(H)'!$A$1:$CZ$1,_xlfn.XLOOKUP($A69,'PY1 Data(H)'!$A$1:$A$233,'PY1 Data(H)'!$A$1:$CZ$233))</f>
        <v>0</v>
      </c>
      <c r="BP69" s="173" cm="1">
        <f t="array" ref="BP69">_xlfn.XLOOKUP(BP$1,'PY1 Data(H)'!$A$1:$CZ$1,_xlfn.XLOOKUP($A69,'PY1 Data(H)'!$A$1:$A$233,'PY1 Data(H)'!$A$1:$CZ$233))</f>
        <v>0</v>
      </c>
      <c r="BQ69" s="173" cm="1">
        <f t="array" ref="BQ69">_xlfn.XLOOKUP(BQ$1,'PY1 Data(H)'!$A$1:$CZ$1,_xlfn.XLOOKUP($A69,'PY1 Data(H)'!$A$1:$A$233,'PY1 Data(H)'!$A$1:$CZ$233))</f>
        <v>0</v>
      </c>
      <c r="BR69" s="173" cm="1">
        <f t="array" ref="BR69">_xlfn.XLOOKUP(BR$1,'PY1 Data(H)'!$A$1:$CZ$1,_xlfn.XLOOKUP($A69,'PY1 Data(H)'!$A$1:$A$233,'PY1 Data(H)'!$A$1:$CZ$233))</f>
        <v>0</v>
      </c>
      <c r="BS69" s="173" cm="1">
        <f t="array" ref="BS69">_xlfn.XLOOKUP(BS$1,'PY1 Data(H)'!$A$1:$CZ$1,_xlfn.XLOOKUP($A69,'PY1 Data(H)'!$A$1:$A$233,'PY1 Data(H)'!$A$1:$CZ$233))</f>
        <v>0</v>
      </c>
      <c r="BT69" s="173" t="str" cm="1">
        <f t="array" ref="BT69">_xlfn.XLOOKUP(BT$1,'PY1 Data(H)'!$A$1:$CZ$1,_xlfn.XLOOKUP($A69,'PY1 Data(H)'!$A$1:$A$233,'PY1 Data(H)'!$A$1:$CZ$233))</f>
        <v>Capital</v>
      </c>
      <c r="BU69" s="173" cm="1">
        <f t="array" ref="BU69">_xlfn.XLOOKUP(BU$1,'PY1 Data(H)'!$A$1:$CZ$1,_xlfn.XLOOKUP($A69,'PY1 Data(H)'!$A$1:$A$233,'PY1 Data(H)'!$A$1:$CZ$233))</f>
        <v>0</v>
      </c>
      <c r="BV69" s="173" cm="1">
        <f t="array" ref="BV69">_xlfn.XLOOKUP(BV$1,'PY1 Data(H)'!$A$1:$CZ$1,_xlfn.XLOOKUP($A69,'PY1 Data(H)'!$A$1:$A$233,'PY1 Data(H)'!$A$1:$CZ$233))</f>
        <v>0</v>
      </c>
      <c r="BW69" s="173" cm="1">
        <f t="array" ref="BW69">_xlfn.XLOOKUP(BW$1,'PY1 Data(H)'!$A$1:$CZ$1,_xlfn.XLOOKUP($A69,'PY1 Data(H)'!$A$1:$A$233,'PY1 Data(H)'!$A$1:$CZ$233))</f>
        <v>0</v>
      </c>
      <c r="BX69" s="173" cm="1">
        <f t="array" ref="BX69">_xlfn.XLOOKUP(BX$1,'PY1 Data(H)'!$A$1:$CZ$1,_xlfn.XLOOKUP($A69,'PY1 Data(H)'!$A$1:$A$233,'PY1 Data(H)'!$A$1:$CZ$233))</f>
        <v>0</v>
      </c>
      <c r="BY69" s="173" cm="1">
        <f t="array" ref="BY69">_xlfn.XLOOKUP(BY$1,'PY1 Data(H)'!$A$1:$CZ$1,_xlfn.XLOOKUP($A69,'PY1 Data(H)'!$A$1:$A$233,'PY1 Data(H)'!$A$1:$CZ$233))</f>
        <v>0</v>
      </c>
      <c r="BZ69" s="173" cm="1">
        <f t="array" ref="BZ69">_xlfn.XLOOKUP(BZ$1,'PY1 Data(H)'!$A$1:$CZ$1,_xlfn.XLOOKUP($A69,'PY1 Data(H)'!$A$1:$A$233,'PY1 Data(H)'!$A$1:$CZ$233))</f>
        <v>0</v>
      </c>
      <c r="CA69" s="173" t="str" cm="1">
        <f t="array" ref="CA69">_xlfn.XLOOKUP(CA$1,'PY1 Data(H)'!$A$1:$CZ$1,_xlfn.XLOOKUP($A69,'PY1 Data(H)'!$A$1:$A$233,'PY1 Data(H)'!$A$1:$CZ$233))</f>
        <v>Capital Transfers to various capital projects for pay-as-you-go renovations and new construction</v>
      </c>
      <c r="CB69" s="173" cm="1">
        <f t="array" ref="CB69">_xlfn.XLOOKUP(CB$1,'PY1 Data(H)'!$A$1:$CZ$1,_xlfn.XLOOKUP($A69,'PY1 Data(H)'!$A$1:$A$233,'PY1 Data(H)'!$A$1:$CZ$233))</f>
        <v>0</v>
      </c>
      <c r="CC69" s="173" cm="1">
        <f t="array" ref="CC69">_xlfn.XLOOKUP(CC$1,'PY1 Data(H)'!$A$1:$CZ$1,_xlfn.XLOOKUP($A69,'PY1 Data(H)'!$A$1:$A$233,'PY1 Data(H)'!$A$1:$CZ$233))</f>
        <v>0</v>
      </c>
      <c r="CD69" s="173" cm="1">
        <f t="array" ref="CD69">_xlfn.XLOOKUP(CD$1,'PY1 Data(H)'!$A$1:$CZ$1,_xlfn.XLOOKUP($A69,'PY1 Data(H)'!$A$1:$A$233,'PY1 Data(H)'!$A$1:$CZ$233))</f>
        <v>0</v>
      </c>
      <c r="CE69" s="173" cm="1">
        <f t="array" ref="CE69">_xlfn.XLOOKUP(CE$1,'PY1 Data(H)'!$A$1:$CZ$1,_xlfn.XLOOKUP($A69,'PY1 Data(H)'!$A$1:$A$233,'PY1 Data(H)'!$A$1:$CZ$233))</f>
        <v>0</v>
      </c>
      <c r="CF69" s="173" cm="1">
        <f t="array" ref="CF69">_xlfn.XLOOKUP(CF$1,'PY1 Data(H)'!$A$1:$CZ$1,_xlfn.XLOOKUP($A69,'PY1 Data(H)'!$A$1:$A$233,'PY1 Data(H)'!$A$1:$CZ$233))</f>
        <v>0</v>
      </c>
      <c r="CG69" s="173" cm="1">
        <f t="array" ref="CG69">_xlfn.XLOOKUP(CG$1,'PY1 Data(H)'!$A$1:$CZ$1,_xlfn.XLOOKUP($A69,'PY1 Data(H)'!$A$1:$A$233,'PY1 Data(H)'!$A$1:$CZ$233))</f>
        <v>0</v>
      </c>
      <c r="CH69" s="173" cm="1">
        <f t="array" ref="CH69">_xlfn.XLOOKUP(CH$1,'PY1 Data(H)'!$A$1:$CZ$1,_xlfn.XLOOKUP($A69,'PY1 Data(H)'!$A$1:$A$233,'PY1 Data(H)'!$A$1:$CZ$233))</f>
        <v>0</v>
      </c>
      <c r="CI69" s="173" cm="1">
        <f t="array" ref="CI69">_xlfn.XLOOKUP(CI$1,'PY1 Data(H)'!$A$1:$CZ$1,_xlfn.XLOOKUP($A69,'PY1 Data(H)'!$A$1:$A$233,'PY1 Data(H)'!$A$1:$CZ$233))</f>
        <v>0</v>
      </c>
      <c r="CJ69" s="173" cm="1">
        <f t="array" ref="CJ69">_xlfn.XLOOKUP(CJ$1,'PY1 Data(H)'!$A$1:$CZ$1,_xlfn.XLOOKUP($A69,'PY1 Data(H)'!$A$1:$A$233,'PY1 Data(H)'!$A$1:$CZ$233))</f>
        <v>0</v>
      </c>
      <c r="CK69" s="173" cm="1">
        <f t="array" ref="CK69">_xlfn.XLOOKUP(CK$1,'PY1 Data(H)'!$A$1:$CZ$1,_xlfn.XLOOKUP($A69,'PY1 Data(H)'!$A$1:$A$233,'PY1 Data(H)'!$A$1:$CZ$233))</f>
        <v>0</v>
      </c>
      <c r="CL69" s="173" cm="1">
        <f t="array" ref="CL69">_xlfn.XLOOKUP(CL$1,'PY1 Data(H)'!$A$1:$CZ$1,_xlfn.XLOOKUP($A69,'PY1 Data(H)'!$A$1:$A$233,'PY1 Data(H)'!$A$1:$CZ$233))</f>
        <v>0</v>
      </c>
      <c r="CM69" s="173" cm="1">
        <f t="array" ref="CM69">_xlfn.XLOOKUP(CM$1,'PY1 Data(H)'!$A$1:$CZ$1,_xlfn.XLOOKUP($A69,'PY1 Data(H)'!$A$1:$A$233,'PY1 Data(H)'!$A$1:$CZ$233))</f>
        <v>0</v>
      </c>
      <c r="CN69" s="173" cm="1">
        <f t="array" ref="CN69">_xlfn.XLOOKUP(CN$1,'PY1 Data(H)'!$A$1:$CZ$1,_xlfn.XLOOKUP($A69,'PY1 Data(H)'!$A$1:$A$233,'PY1 Data(H)'!$A$1:$CZ$233))</f>
        <v>0</v>
      </c>
      <c r="CO69" s="173" cm="1">
        <f t="array" ref="CO69">_xlfn.XLOOKUP(CO$1,'PY1 Data(H)'!$A$1:$CZ$1,_xlfn.XLOOKUP($A69,'PY1 Data(H)'!$A$1:$A$233,'PY1 Data(H)'!$A$1:$CZ$233))</f>
        <v>0</v>
      </c>
      <c r="CP69" s="173" t="str" cm="1">
        <f t="array" ref="CP69">_xlfn.XLOOKUP(CP$1,'PY1 Data(H)'!$A$1:$CZ$1,_xlfn.XLOOKUP($A69,'PY1 Data(H)'!$A$1:$A$233,'PY1 Data(H)'!$A$1:$CZ$233))</f>
        <v>Capital</v>
      </c>
      <c r="CQ69" s="173" cm="1">
        <f t="array" ref="CQ69">_xlfn.XLOOKUP(CQ$1,'PY1 Data(H)'!$A$1:$CZ$1,_xlfn.XLOOKUP($A69,'PY1 Data(H)'!$A$1:$A$233,'PY1 Data(H)'!$A$1:$CZ$233))</f>
        <v>0</v>
      </c>
      <c r="CR69" s="173" cm="1">
        <f t="array" ref="CR69">_xlfn.XLOOKUP(CR$1,'PY1 Data(H)'!$A$1:$CZ$1,_xlfn.XLOOKUP($A69,'PY1 Data(H)'!$A$1:$A$233,'PY1 Data(H)'!$A$1:$CZ$233))</f>
        <v>0</v>
      </c>
      <c r="CS69" s="173" cm="1">
        <f t="array" ref="CS69">_xlfn.XLOOKUP(CS$1,'PY1 Data(H)'!$A$1:$CZ$1,_xlfn.XLOOKUP($A69,'PY1 Data(H)'!$A$1:$A$233,'PY1 Data(H)'!$A$1:$CZ$233))</f>
        <v>0</v>
      </c>
      <c r="CT69" s="173" cm="1">
        <f t="array" ref="CT69">_xlfn.XLOOKUP(CT$1,'PY1 Data(H)'!$A$1:$CZ$1,_xlfn.XLOOKUP($A69,'PY1 Data(H)'!$A$1:$A$233,'PY1 Data(H)'!$A$1:$CZ$233))</f>
        <v>0</v>
      </c>
      <c r="CU69" s="173" cm="1">
        <f t="array" ref="CU69">_xlfn.XLOOKUP(CU$1,'PY1 Data(H)'!$A$1:$CZ$1,_xlfn.XLOOKUP($A69,'PY1 Data(H)'!$A$1:$A$233,'PY1 Data(H)'!$A$1:$CZ$233))</f>
        <v>0</v>
      </c>
      <c r="CV69" s="173" cm="1">
        <f t="array" ref="CV69">_xlfn.XLOOKUP(CV$1,'PY1 Data(H)'!$A$1:$CZ$1,_xlfn.XLOOKUP($A69,'PY1 Data(H)'!$A$1:$A$233,'PY1 Data(H)'!$A$1:$CZ$233))</f>
        <v>0</v>
      </c>
      <c r="CW69" s="173" cm="1">
        <f t="array" ref="CW69">_xlfn.XLOOKUP(CW$1,'PY1 Data(H)'!$A$1:$CZ$1,_xlfn.XLOOKUP($A69,'PY1 Data(H)'!$A$1:$A$233,'PY1 Data(H)'!$A$1:$CZ$233))</f>
        <v>0</v>
      </c>
      <c r="CX69" s="173" cm="1">
        <f t="array" ref="CX69">_xlfn.XLOOKUP(CX$1,'PY1 Data(H)'!$A$1:$CZ$1,_xlfn.XLOOKUP($A69,'PY1 Data(H)'!$A$1:$A$233,'PY1 Data(H)'!$A$1:$CZ$233))</f>
        <v>0</v>
      </c>
      <c r="CY69" s="173" cm="1">
        <f t="array" ref="CY69">_xlfn.XLOOKUP(CY$1,'PY1 Data(H)'!$A$1:$CZ$1,_xlfn.XLOOKUP($A69,'PY1 Data(H)'!$A$1:$A$233,'PY1 Data(H)'!$A$1:$CZ$233))</f>
        <v>0</v>
      </c>
    </row>
    <row r="70" spans="1:103" x14ac:dyDescent="0.3">
      <c r="A70">
        <v>507</v>
      </c>
      <c r="D70" s="173" cm="1">
        <f t="array" ref="D70">_xlfn.XLOOKUP(D$1,'PY1 Data(H)'!$A$1:$CZ$1,_xlfn.XLOOKUP($A70,'PY1 Data(H)'!$A$1:$A$233,'PY1 Data(H)'!$A$1:$CZ$233))</f>
        <v>0</v>
      </c>
      <c r="E70" s="173" cm="1">
        <f t="array" ref="E70">_xlfn.XLOOKUP(E$1,'PY1 Data(H)'!$A$1:$CZ$1,_xlfn.XLOOKUP($A70,'PY1 Data(H)'!$A$1:$A$233,'PY1 Data(H)'!$A$1:$CZ$233))</f>
        <v>0</v>
      </c>
      <c r="F70" s="173" cm="1">
        <f t="array" ref="F70">_xlfn.XLOOKUP(F$1,'PY1 Data(H)'!$A$1:$CZ$1,_xlfn.XLOOKUP($A70,'PY1 Data(H)'!$A$1:$A$233,'PY1 Data(H)'!$A$1:$CZ$233))</f>
        <v>0</v>
      </c>
      <c r="G70" s="173" cm="1">
        <f t="array" ref="G70">_xlfn.XLOOKUP(G$1,'PY1 Data(H)'!$A$1:$CZ$1,_xlfn.XLOOKUP($A70,'PY1 Data(H)'!$A$1:$A$233,'PY1 Data(H)'!$A$1:$CZ$233))</f>
        <v>0</v>
      </c>
      <c r="H70" s="173" cm="1">
        <f t="array" ref="H70">_xlfn.XLOOKUP(H$1,'PY1 Data(H)'!$A$1:$CZ$1,_xlfn.XLOOKUP($A70,'PY1 Data(H)'!$A$1:$A$233,'PY1 Data(H)'!$A$1:$CZ$233))</f>
        <v>0</v>
      </c>
      <c r="I70" s="173" cm="1">
        <f t="array" ref="I70">_xlfn.XLOOKUP(I$1,'PY1 Data(H)'!$A$1:$CZ$1,_xlfn.XLOOKUP($A70,'PY1 Data(H)'!$A$1:$A$233,'PY1 Data(H)'!$A$1:$CZ$233))</f>
        <v>-323756</v>
      </c>
      <c r="J70" s="173" cm="1">
        <f t="array" ref="J70">_xlfn.XLOOKUP(J$1,'PY1 Data(H)'!$A$1:$CZ$1,_xlfn.XLOOKUP($A70,'PY1 Data(H)'!$A$1:$A$233,'PY1 Data(H)'!$A$1:$CZ$233))</f>
        <v>0</v>
      </c>
      <c r="K70" s="173" cm="1">
        <f t="array" ref="K70">_xlfn.XLOOKUP(K$1,'PY1 Data(H)'!$A$1:$CZ$1,_xlfn.XLOOKUP($A70,'PY1 Data(H)'!$A$1:$A$233,'PY1 Data(H)'!$A$1:$CZ$233))</f>
        <v>0</v>
      </c>
      <c r="L70" s="173" cm="1">
        <f t="array" ref="L70">_xlfn.XLOOKUP(L$1,'PY1 Data(H)'!$A$1:$CZ$1,_xlfn.XLOOKUP($A70,'PY1 Data(H)'!$A$1:$A$233,'PY1 Data(H)'!$A$1:$CZ$233))</f>
        <v>-794384</v>
      </c>
      <c r="M70" s="173" cm="1">
        <f t="array" ref="M70">_xlfn.XLOOKUP(M$1,'PY1 Data(H)'!$A$1:$CZ$1,_xlfn.XLOOKUP($A70,'PY1 Data(H)'!$A$1:$A$233,'PY1 Data(H)'!$A$1:$CZ$233))</f>
        <v>0</v>
      </c>
      <c r="N70" s="173" cm="1">
        <f t="array" ref="N70">_xlfn.XLOOKUP(N$1,'PY1 Data(H)'!$A$1:$CZ$1,_xlfn.XLOOKUP($A70,'PY1 Data(H)'!$A$1:$A$233,'PY1 Data(H)'!$A$1:$CZ$233))</f>
        <v>15647</v>
      </c>
      <c r="O70" s="173" cm="1">
        <f t="array" ref="O70">_xlfn.XLOOKUP(O$1,'PY1 Data(H)'!$A$1:$CZ$1,_xlfn.XLOOKUP($A70,'PY1 Data(H)'!$A$1:$A$233,'PY1 Data(H)'!$A$1:$CZ$233))</f>
        <v>-18850</v>
      </c>
      <c r="P70" s="173" cm="1">
        <f t="array" ref="P70">_xlfn.XLOOKUP(P$1,'PY1 Data(H)'!$A$1:$CZ$1,_xlfn.XLOOKUP($A70,'PY1 Data(H)'!$A$1:$A$233,'PY1 Data(H)'!$A$1:$CZ$233))</f>
        <v>0</v>
      </c>
      <c r="Q70" s="173" cm="1">
        <f t="array" ref="Q70">_xlfn.XLOOKUP(Q$1,'PY1 Data(H)'!$A$1:$CZ$1,_xlfn.XLOOKUP($A70,'PY1 Data(H)'!$A$1:$A$233,'PY1 Data(H)'!$A$1:$CZ$233))</f>
        <v>0</v>
      </c>
      <c r="R70" s="173" cm="1">
        <f t="array" ref="R70">_xlfn.XLOOKUP(R$1,'PY1 Data(H)'!$A$1:$CZ$1,_xlfn.XLOOKUP($A70,'PY1 Data(H)'!$A$1:$A$233,'PY1 Data(H)'!$A$1:$CZ$233))</f>
        <v>0</v>
      </c>
      <c r="S70" s="173" cm="1">
        <f t="array" ref="S70">_xlfn.XLOOKUP(S$1,'PY1 Data(H)'!$A$1:$CZ$1,_xlfn.XLOOKUP($A70,'PY1 Data(H)'!$A$1:$A$233,'PY1 Data(H)'!$A$1:$CZ$233))</f>
        <v>0</v>
      </c>
      <c r="T70" s="173" cm="1">
        <f t="array" ref="T70">_xlfn.XLOOKUP(T$1,'PY1 Data(H)'!$A$1:$CZ$1,_xlfn.XLOOKUP($A70,'PY1 Data(H)'!$A$1:$A$233,'PY1 Data(H)'!$A$1:$CZ$233))</f>
        <v>0</v>
      </c>
      <c r="U70" s="173" cm="1">
        <f t="array" ref="U70">_xlfn.XLOOKUP(U$1,'PY1 Data(H)'!$A$1:$CZ$1,_xlfn.XLOOKUP($A70,'PY1 Data(H)'!$A$1:$A$233,'PY1 Data(H)'!$A$1:$CZ$233))</f>
        <v>0</v>
      </c>
      <c r="V70" s="173" cm="1">
        <f t="array" ref="V70">_xlfn.XLOOKUP(V$1,'PY1 Data(H)'!$A$1:$CZ$1,_xlfn.XLOOKUP($A70,'PY1 Data(H)'!$A$1:$A$233,'PY1 Data(H)'!$A$1:$CZ$233))</f>
        <v>0</v>
      </c>
      <c r="W70" s="173" cm="1">
        <f t="array" ref="W70">_xlfn.XLOOKUP(W$1,'PY1 Data(H)'!$A$1:$CZ$1,_xlfn.XLOOKUP($A70,'PY1 Data(H)'!$A$1:$A$233,'PY1 Data(H)'!$A$1:$CZ$233))</f>
        <v>0</v>
      </c>
      <c r="X70" s="173" cm="1">
        <f t="array" ref="X70">_xlfn.XLOOKUP(X$1,'PY1 Data(H)'!$A$1:$CZ$1,_xlfn.XLOOKUP($A70,'PY1 Data(H)'!$A$1:$A$233,'PY1 Data(H)'!$A$1:$CZ$233))</f>
        <v>0</v>
      </c>
      <c r="Y70" s="173" cm="1">
        <f t="array" ref="Y70">_xlfn.XLOOKUP(Y$1,'PY1 Data(H)'!$A$1:$CZ$1,_xlfn.XLOOKUP($A70,'PY1 Data(H)'!$A$1:$A$233,'PY1 Data(H)'!$A$1:$CZ$233))</f>
        <v>-54358</v>
      </c>
      <c r="Z70" s="173" cm="1">
        <f t="array" ref="Z70">_xlfn.XLOOKUP(Z$1,'PY1 Data(H)'!$A$1:$CZ$1,_xlfn.XLOOKUP($A70,'PY1 Data(H)'!$A$1:$A$233,'PY1 Data(H)'!$A$1:$CZ$233))</f>
        <v>0</v>
      </c>
      <c r="AA70" s="173" cm="1">
        <f t="array" ref="AA70">_xlfn.XLOOKUP(AA$1,'PY1 Data(H)'!$A$1:$CZ$1,_xlfn.XLOOKUP($A70,'PY1 Data(H)'!$A$1:$A$233,'PY1 Data(H)'!$A$1:$CZ$233))</f>
        <v>0</v>
      </c>
      <c r="AB70" s="173" cm="1">
        <f t="array" ref="AB70">_xlfn.XLOOKUP(AB$1,'PY1 Data(H)'!$A$1:$CZ$1,_xlfn.XLOOKUP($A70,'PY1 Data(H)'!$A$1:$A$233,'PY1 Data(H)'!$A$1:$CZ$233))</f>
        <v>0</v>
      </c>
      <c r="AC70" s="173" cm="1">
        <f t="array" ref="AC70">_xlfn.XLOOKUP(AC$1,'PY1 Data(H)'!$A$1:$CZ$1,_xlfn.XLOOKUP($A70,'PY1 Data(H)'!$A$1:$A$233,'PY1 Data(H)'!$A$1:$CZ$233))</f>
        <v>0</v>
      </c>
      <c r="AD70" s="173" cm="1">
        <f t="array" ref="AD70">_xlfn.XLOOKUP(AD$1,'PY1 Data(H)'!$A$1:$CZ$1,_xlfn.XLOOKUP($A70,'PY1 Data(H)'!$A$1:$A$233,'PY1 Data(H)'!$A$1:$CZ$233))</f>
        <v>0</v>
      </c>
      <c r="AE70" s="173" cm="1">
        <f t="array" ref="AE70">_xlfn.XLOOKUP(AE$1,'PY1 Data(H)'!$A$1:$CZ$1,_xlfn.XLOOKUP($A70,'PY1 Data(H)'!$A$1:$A$233,'PY1 Data(H)'!$A$1:$CZ$233))</f>
        <v>-19039</v>
      </c>
      <c r="AF70" s="173" cm="1">
        <f t="array" ref="AF70">_xlfn.XLOOKUP(AF$1,'PY1 Data(H)'!$A$1:$CZ$1,_xlfn.XLOOKUP($A70,'PY1 Data(H)'!$A$1:$A$233,'PY1 Data(H)'!$A$1:$CZ$233))</f>
        <v>0</v>
      </c>
      <c r="AG70" s="173" cm="1">
        <f t="array" ref="AG70">_xlfn.XLOOKUP(AG$1,'PY1 Data(H)'!$A$1:$CZ$1,_xlfn.XLOOKUP($A70,'PY1 Data(H)'!$A$1:$A$233,'PY1 Data(H)'!$A$1:$CZ$233))</f>
        <v>0</v>
      </c>
      <c r="AH70" s="173" cm="1">
        <f t="array" ref="AH70">_xlfn.XLOOKUP(AH$1,'PY1 Data(H)'!$A$1:$CZ$1,_xlfn.XLOOKUP($A70,'PY1 Data(H)'!$A$1:$A$233,'PY1 Data(H)'!$A$1:$CZ$233))</f>
        <v>0</v>
      </c>
      <c r="AI70" s="173" cm="1">
        <f t="array" ref="AI70">_xlfn.XLOOKUP(AI$1,'PY1 Data(H)'!$A$1:$CZ$1,_xlfn.XLOOKUP($A70,'PY1 Data(H)'!$A$1:$A$233,'PY1 Data(H)'!$A$1:$CZ$233))</f>
        <v>0</v>
      </c>
      <c r="AJ70" s="173" cm="1">
        <f t="array" ref="AJ70">_xlfn.XLOOKUP(AJ$1,'PY1 Data(H)'!$A$1:$CZ$1,_xlfn.XLOOKUP($A70,'PY1 Data(H)'!$A$1:$A$233,'PY1 Data(H)'!$A$1:$CZ$233))</f>
        <v>998202</v>
      </c>
      <c r="AK70" s="173" cm="1">
        <f t="array" ref="AK70">_xlfn.XLOOKUP(AK$1,'PY1 Data(H)'!$A$1:$CZ$1,_xlfn.XLOOKUP($A70,'PY1 Data(H)'!$A$1:$A$233,'PY1 Data(H)'!$A$1:$CZ$233))</f>
        <v>0</v>
      </c>
      <c r="AL70" s="173" cm="1">
        <f t="array" ref="AL70">_xlfn.XLOOKUP(AL$1,'PY1 Data(H)'!$A$1:$CZ$1,_xlfn.XLOOKUP($A70,'PY1 Data(H)'!$A$1:$A$233,'PY1 Data(H)'!$A$1:$CZ$233))</f>
        <v>25200</v>
      </c>
      <c r="AM70" s="173" cm="1">
        <f t="array" ref="AM70">_xlfn.XLOOKUP(AM$1,'PY1 Data(H)'!$A$1:$CZ$1,_xlfn.XLOOKUP($A70,'PY1 Data(H)'!$A$1:$A$233,'PY1 Data(H)'!$A$1:$CZ$233))</f>
        <v>0</v>
      </c>
      <c r="AN70" s="173" cm="1">
        <f t="array" ref="AN70">_xlfn.XLOOKUP(AN$1,'PY1 Data(H)'!$A$1:$CZ$1,_xlfn.XLOOKUP($A70,'PY1 Data(H)'!$A$1:$A$233,'PY1 Data(H)'!$A$1:$CZ$233))</f>
        <v>0</v>
      </c>
      <c r="AO70" s="173" cm="1">
        <f t="array" ref="AO70">_xlfn.XLOOKUP(AO$1,'PY1 Data(H)'!$A$1:$CZ$1,_xlfn.XLOOKUP($A70,'PY1 Data(H)'!$A$1:$A$233,'PY1 Data(H)'!$A$1:$CZ$233))</f>
        <v>-3055</v>
      </c>
      <c r="AP70" s="173" cm="1">
        <f t="array" ref="AP70">_xlfn.XLOOKUP(AP$1,'PY1 Data(H)'!$A$1:$CZ$1,_xlfn.XLOOKUP($A70,'PY1 Data(H)'!$A$1:$A$233,'PY1 Data(H)'!$A$1:$CZ$233))</f>
        <v>809409</v>
      </c>
      <c r="AQ70" s="173" cm="1">
        <f t="array" ref="AQ70">_xlfn.XLOOKUP(AQ$1,'PY1 Data(H)'!$A$1:$CZ$1,_xlfn.XLOOKUP($A70,'PY1 Data(H)'!$A$1:$A$233,'PY1 Data(H)'!$A$1:$CZ$233))</f>
        <v>455547</v>
      </c>
      <c r="AR70" s="173" cm="1">
        <f t="array" ref="AR70">_xlfn.XLOOKUP(AR$1,'PY1 Data(H)'!$A$1:$CZ$1,_xlfn.XLOOKUP($A70,'PY1 Data(H)'!$A$1:$A$233,'PY1 Data(H)'!$A$1:$CZ$233))</f>
        <v>0</v>
      </c>
      <c r="AS70" s="173" cm="1">
        <f t="array" ref="AS70">_xlfn.XLOOKUP(AS$1,'PY1 Data(H)'!$A$1:$CZ$1,_xlfn.XLOOKUP($A70,'PY1 Data(H)'!$A$1:$A$233,'PY1 Data(H)'!$A$1:$CZ$233))</f>
        <v>0</v>
      </c>
      <c r="AT70" s="173" cm="1">
        <f t="array" ref="AT70">_xlfn.XLOOKUP(AT$1,'PY1 Data(H)'!$A$1:$CZ$1,_xlfn.XLOOKUP($A70,'PY1 Data(H)'!$A$1:$A$233,'PY1 Data(H)'!$A$1:$CZ$233))</f>
        <v>0</v>
      </c>
      <c r="AU70" s="173" cm="1">
        <f t="array" ref="AU70">_xlfn.XLOOKUP(AU$1,'PY1 Data(H)'!$A$1:$CZ$1,_xlfn.XLOOKUP($A70,'PY1 Data(H)'!$A$1:$A$233,'PY1 Data(H)'!$A$1:$CZ$233))</f>
        <v>0</v>
      </c>
      <c r="AV70" s="173" cm="1">
        <f t="array" ref="AV70">_xlfn.XLOOKUP(AV$1,'PY1 Data(H)'!$A$1:$CZ$1,_xlfn.XLOOKUP($A70,'PY1 Data(H)'!$A$1:$A$233,'PY1 Data(H)'!$A$1:$CZ$233))</f>
        <v>0</v>
      </c>
      <c r="AW70" s="173" cm="1">
        <f t="array" ref="AW70">_xlfn.XLOOKUP(AW$1,'PY1 Data(H)'!$A$1:$CZ$1,_xlfn.XLOOKUP($A70,'PY1 Data(H)'!$A$1:$A$233,'PY1 Data(H)'!$A$1:$CZ$233))</f>
        <v>0</v>
      </c>
      <c r="AX70" s="173" cm="1">
        <f t="array" ref="AX70">_xlfn.XLOOKUP(AX$1,'PY1 Data(H)'!$A$1:$CZ$1,_xlfn.XLOOKUP($A70,'PY1 Data(H)'!$A$1:$A$233,'PY1 Data(H)'!$A$1:$CZ$233))</f>
        <v>0</v>
      </c>
      <c r="AY70" s="173" cm="1">
        <f t="array" ref="AY70">_xlfn.XLOOKUP(AY$1,'PY1 Data(H)'!$A$1:$CZ$1,_xlfn.XLOOKUP($A70,'PY1 Data(H)'!$A$1:$A$233,'PY1 Data(H)'!$A$1:$CZ$233))</f>
        <v>336911</v>
      </c>
      <c r="AZ70" s="173" cm="1">
        <f t="array" ref="AZ70">_xlfn.XLOOKUP(AZ$1,'PY1 Data(H)'!$A$1:$CZ$1,_xlfn.XLOOKUP($A70,'PY1 Data(H)'!$A$1:$A$233,'PY1 Data(H)'!$A$1:$CZ$233))</f>
        <v>0</v>
      </c>
      <c r="BA70" s="173" cm="1">
        <f t="array" ref="BA70">_xlfn.XLOOKUP(BA$1,'PY1 Data(H)'!$A$1:$CZ$1,_xlfn.XLOOKUP($A70,'PY1 Data(H)'!$A$1:$A$233,'PY1 Data(H)'!$A$1:$CZ$233))</f>
        <v>0</v>
      </c>
      <c r="BB70" s="173" cm="1">
        <f t="array" ref="BB70">_xlfn.XLOOKUP(BB$1,'PY1 Data(H)'!$A$1:$CZ$1,_xlfn.XLOOKUP($A70,'PY1 Data(H)'!$A$1:$A$233,'PY1 Data(H)'!$A$1:$CZ$233))</f>
        <v>0</v>
      </c>
      <c r="BC70" s="173" cm="1">
        <f t="array" ref="BC70">_xlfn.XLOOKUP(BC$1,'PY1 Data(H)'!$A$1:$CZ$1,_xlfn.XLOOKUP($A70,'PY1 Data(H)'!$A$1:$A$233,'PY1 Data(H)'!$A$1:$CZ$233))</f>
        <v>-1271771</v>
      </c>
      <c r="BD70" s="173" cm="1">
        <f t="array" ref="BD70">_xlfn.XLOOKUP(BD$1,'PY1 Data(H)'!$A$1:$CZ$1,_xlfn.XLOOKUP($A70,'PY1 Data(H)'!$A$1:$A$233,'PY1 Data(H)'!$A$1:$CZ$233))</f>
        <v>0</v>
      </c>
      <c r="BE70" s="173" cm="1">
        <f t="array" ref="BE70">_xlfn.XLOOKUP(BE$1,'PY1 Data(H)'!$A$1:$CZ$1,_xlfn.XLOOKUP($A70,'PY1 Data(H)'!$A$1:$A$233,'PY1 Data(H)'!$A$1:$CZ$233))</f>
        <v>0</v>
      </c>
      <c r="BF70" s="173" cm="1">
        <f t="array" ref="BF70">_xlfn.XLOOKUP(BF$1,'PY1 Data(H)'!$A$1:$CZ$1,_xlfn.XLOOKUP($A70,'PY1 Data(H)'!$A$1:$A$233,'PY1 Data(H)'!$A$1:$CZ$233))</f>
        <v>0</v>
      </c>
      <c r="BG70" s="173" cm="1">
        <f t="array" ref="BG70">_xlfn.XLOOKUP(BG$1,'PY1 Data(H)'!$A$1:$CZ$1,_xlfn.XLOOKUP($A70,'PY1 Data(H)'!$A$1:$A$233,'PY1 Data(H)'!$A$1:$CZ$233))</f>
        <v>0</v>
      </c>
      <c r="BH70" s="173" cm="1">
        <f t="array" ref="BH70">_xlfn.XLOOKUP(BH$1,'PY1 Data(H)'!$A$1:$CZ$1,_xlfn.XLOOKUP($A70,'PY1 Data(H)'!$A$1:$A$233,'PY1 Data(H)'!$A$1:$CZ$233))</f>
        <v>0</v>
      </c>
      <c r="BI70" s="173" cm="1">
        <f t="array" ref="BI70">_xlfn.XLOOKUP(BI$1,'PY1 Data(H)'!$A$1:$CZ$1,_xlfn.XLOOKUP($A70,'PY1 Data(H)'!$A$1:$A$233,'PY1 Data(H)'!$A$1:$CZ$233))</f>
        <v>0</v>
      </c>
      <c r="BJ70" s="173" cm="1">
        <f t="array" ref="BJ70">_xlfn.XLOOKUP(BJ$1,'PY1 Data(H)'!$A$1:$CZ$1,_xlfn.XLOOKUP($A70,'PY1 Data(H)'!$A$1:$A$233,'PY1 Data(H)'!$A$1:$CZ$233))</f>
        <v>0</v>
      </c>
      <c r="BK70" s="173" cm="1">
        <f t="array" ref="BK70">_xlfn.XLOOKUP(BK$1,'PY1 Data(H)'!$A$1:$CZ$1,_xlfn.XLOOKUP($A70,'PY1 Data(H)'!$A$1:$A$233,'PY1 Data(H)'!$A$1:$CZ$233))</f>
        <v>29998681</v>
      </c>
      <c r="BL70" s="173" cm="1">
        <f t="array" ref="BL70">_xlfn.XLOOKUP(BL$1,'PY1 Data(H)'!$A$1:$CZ$1,_xlfn.XLOOKUP($A70,'PY1 Data(H)'!$A$1:$A$233,'PY1 Data(H)'!$A$1:$CZ$233))</f>
        <v>0</v>
      </c>
      <c r="BM70" s="173" cm="1">
        <f t="array" ref="BM70">_xlfn.XLOOKUP(BM$1,'PY1 Data(H)'!$A$1:$CZ$1,_xlfn.XLOOKUP($A70,'PY1 Data(H)'!$A$1:$A$233,'PY1 Data(H)'!$A$1:$CZ$233))</f>
        <v>0</v>
      </c>
      <c r="BN70" s="173" cm="1">
        <f t="array" ref="BN70">_xlfn.XLOOKUP(BN$1,'PY1 Data(H)'!$A$1:$CZ$1,_xlfn.XLOOKUP($A70,'PY1 Data(H)'!$A$1:$A$233,'PY1 Data(H)'!$A$1:$CZ$233))</f>
        <v>0</v>
      </c>
      <c r="BO70" s="173" cm="1">
        <f t="array" ref="BO70">_xlfn.XLOOKUP(BO$1,'PY1 Data(H)'!$A$1:$CZ$1,_xlfn.XLOOKUP($A70,'PY1 Data(H)'!$A$1:$A$233,'PY1 Data(H)'!$A$1:$CZ$233))</f>
        <v>1835079</v>
      </c>
      <c r="BP70" s="173" cm="1">
        <f t="array" ref="BP70">_xlfn.XLOOKUP(BP$1,'PY1 Data(H)'!$A$1:$CZ$1,_xlfn.XLOOKUP($A70,'PY1 Data(H)'!$A$1:$A$233,'PY1 Data(H)'!$A$1:$CZ$233))</f>
        <v>0</v>
      </c>
      <c r="BQ70" s="173" cm="1">
        <f t="array" ref="BQ70">_xlfn.XLOOKUP(BQ$1,'PY1 Data(H)'!$A$1:$CZ$1,_xlfn.XLOOKUP($A70,'PY1 Data(H)'!$A$1:$A$233,'PY1 Data(H)'!$A$1:$CZ$233))</f>
        <v>0</v>
      </c>
      <c r="BR70" s="173" cm="1">
        <f t="array" ref="BR70">_xlfn.XLOOKUP(BR$1,'PY1 Data(H)'!$A$1:$CZ$1,_xlfn.XLOOKUP($A70,'PY1 Data(H)'!$A$1:$A$233,'PY1 Data(H)'!$A$1:$CZ$233))</f>
        <v>0</v>
      </c>
      <c r="BS70" s="173" cm="1">
        <f t="array" ref="BS70">_xlfn.XLOOKUP(BS$1,'PY1 Data(H)'!$A$1:$CZ$1,_xlfn.XLOOKUP($A70,'PY1 Data(H)'!$A$1:$A$233,'PY1 Data(H)'!$A$1:$CZ$233))</f>
        <v>0</v>
      </c>
      <c r="BT70" s="173" cm="1">
        <f t="array" ref="BT70">_xlfn.XLOOKUP(BT$1,'PY1 Data(H)'!$A$1:$CZ$1,_xlfn.XLOOKUP($A70,'PY1 Data(H)'!$A$1:$A$233,'PY1 Data(H)'!$A$1:$CZ$233))</f>
        <v>0</v>
      </c>
      <c r="BU70" s="173" cm="1">
        <f t="array" ref="BU70">_xlfn.XLOOKUP(BU$1,'PY1 Data(H)'!$A$1:$CZ$1,_xlfn.XLOOKUP($A70,'PY1 Data(H)'!$A$1:$A$233,'PY1 Data(H)'!$A$1:$CZ$233))</f>
        <v>0</v>
      </c>
      <c r="BV70" s="173" cm="1">
        <f t="array" ref="BV70">_xlfn.XLOOKUP(BV$1,'PY1 Data(H)'!$A$1:$CZ$1,_xlfn.XLOOKUP($A70,'PY1 Data(H)'!$A$1:$A$233,'PY1 Data(H)'!$A$1:$CZ$233))</f>
        <v>0</v>
      </c>
      <c r="BW70" s="173" cm="1">
        <f t="array" ref="BW70">_xlfn.XLOOKUP(BW$1,'PY1 Data(H)'!$A$1:$CZ$1,_xlfn.XLOOKUP($A70,'PY1 Data(H)'!$A$1:$A$233,'PY1 Data(H)'!$A$1:$CZ$233))</f>
        <v>244314</v>
      </c>
      <c r="BX70" s="173" cm="1">
        <f t="array" ref="BX70">_xlfn.XLOOKUP(BX$1,'PY1 Data(H)'!$A$1:$CZ$1,_xlfn.XLOOKUP($A70,'PY1 Data(H)'!$A$1:$A$233,'PY1 Data(H)'!$A$1:$CZ$233))</f>
        <v>910589</v>
      </c>
      <c r="BY70" s="173" cm="1">
        <f t="array" ref="BY70">_xlfn.XLOOKUP(BY$1,'PY1 Data(H)'!$A$1:$CZ$1,_xlfn.XLOOKUP($A70,'PY1 Data(H)'!$A$1:$A$233,'PY1 Data(H)'!$A$1:$CZ$233))</f>
        <v>0</v>
      </c>
      <c r="BZ70" s="173" cm="1">
        <f t="array" ref="BZ70">_xlfn.XLOOKUP(BZ$1,'PY1 Data(H)'!$A$1:$CZ$1,_xlfn.XLOOKUP($A70,'PY1 Data(H)'!$A$1:$A$233,'PY1 Data(H)'!$A$1:$CZ$233))</f>
        <v>0</v>
      </c>
      <c r="CA70" s="173" cm="1">
        <f t="array" ref="CA70">_xlfn.XLOOKUP(CA$1,'PY1 Data(H)'!$A$1:$CZ$1,_xlfn.XLOOKUP($A70,'PY1 Data(H)'!$A$1:$A$233,'PY1 Data(H)'!$A$1:$CZ$233))</f>
        <v>0</v>
      </c>
      <c r="CB70" s="173" cm="1">
        <f t="array" ref="CB70">_xlfn.XLOOKUP(CB$1,'PY1 Data(H)'!$A$1:$CZ$1,_xlfn.XLOOKUP($A70,'PY1 Data(H)'!$A$1:$A$233,'PY1 Data(H)'!$A$1:$CZ$233))</f>
        <v>0</v>
      </c>
      <c r="CC70" s="173" cm="1">
        <f t="array" ref="CC70">_xlfn.XLOOKUP(CC$1,'PY1 Data(H)'!$A$1:$CZ$1,_xlfn.XLOOKUP($A70,'PY1 Data(H)'!$A$1:$A$233,'PY1 Data(H)'!$A$1:$CZ$233))</f>
        <v>0</v>
      </c>
      <c r="CD70" s="173" cm="1">
        <f t="array" ref="CD70">_xlfn.XLOOKUP(CD$1,'PY1 Data(H)'!$A$1:$CZ$1,_xlfn.XLOOKUP($A70,'PY1 Data(H)'!$A$1:$A$233,'PY1 Data(H)'!$A$1:$CZ$233))</f>
        <v>1517854</v>
      </c>
      <c r="CE70" s="173" cm="1">
        <f t="array" ref="CE70">_xlfn.XLOOKUP(CE$1,'PY1 Data(H)'!$A$1:$CZ$1,_xlfn.XLOOKUP($A70,'PY1 Data(H)'!$A$1:$A$233,'PY1 Data(H)'!$A$1:$CZ$233))</f>
        <v>1270</v>
      </c>
      <c r="CF70" s="173" cm="1">
        <f t="array" ref="CF70">_xlfn.XLOOKUP(CF$1,'PY1 Data(H)'!$A$1:$CZ$1,_xlfn.XLOOKUP($A70,'PY1 Data(H)'!$A$1:$A$233,'PY1 Data(H)'!$A$1:$CZ$233))</f>
        <v>0</v>
      </c>
      <c r="CG70" s="173" cm="1">
        <f t="array" ref="CG70">_xlfn.XLOOKUP(CG$1,'PY1 Data(H)'!$A$1:$CZ$1,_xlfn.XLOOKUP($A70,'PY1 Data(H)'!$A$1:$A$233,'PY1 Data(H)'!$A$1:$CZ$233))</f>
        <v>0</v>
      </c>
      <c r="CH70" s="173" cm="1">
        <f t="array" ref="CH70">_xlfn.XLOOKUP(CH$1,'PY1 Data(H)'!$A$1:$CZ$1,_xlfn.XLOOKUP($A70,'PY1 Data(H)'!$A$1:$A$233,'PY1 Data(H)'!$A$1:$CZ$233))</f>
        <v>1241563</v>
      </c>
      <c r="CI70" s="173" cm="1">
        <f t="array" ref="CI70">_xlfn.XLOOKUP(CI$1,'PY1 Data(H)'!$A$1:$CZ$1,_xlfn.XLOOKUP($A70,'PY1 Data(H)'!$A$1:$A$233,'PY1 Data(H)'!$A$1:$CZ$233))</f>
        <v>-2</v>
      </c>
      <c r="CJ70" s="173" cm="1">
        <f t="array" ref="CJ70">_xlfn.XLOOKUP(CJ$1,'PY1 Data(H)'!$A$1:$CZ$1,_xlfn.XLOOKUP($A70,'PY1 Data(H)'!$A$1:$A$233,'PY1 Data(H)'!$A$1:$CZ$233))</f>
        <v>0</v>
      </c>
      <c r="CK70" s="173" cm="1">
        <f t="array" ref="CK70">_xlfn.XLOOKUP(CK$1,'PY1 Data(H)'!$A$1:$CZ$1,_xlfn.XLOOKUP($A70,'PY1 Data(H)'!$A$1:$A$233,'PY1 Data(H)'!$A$1:$CZ$233))</f>
        <v>0</v>
      </c>
      <c r="CL70" s="173" cm="1">
        <f t="array" ref="CL70">_xlfn.XLOOKUP(CL$1,'PY1 Data(H)'!$A$1:$CZ$1,_xlfn.XLOOKUP($A70,'PY1 Data(H)'!$A$1:$A$233,'PY1 Data(H)'!$A$1:$CZ$233))</f>
        <v>0</v>
      </c>
      <c r="CM70" s="173" cm="1">
        <f t="array" ref="CM70">_xlfn.XLOOKUP(CM$1,'PY1 Data(H)'!$A$1:$CZ$1,_xlfn.XLOOKUP($A70,'PY1 Data(H)'!$A$1:$A$233,'PY1 Data(H)'!$A$1:$CZ$233))</f>
        <v>0</v>
      </c>
      <c r="CN70" s="173" cm="1">
        <f t="array" ref="CN70">_xlfn.XLOOKUP(CN$1,'PY1 Data(H)'!$A$1:$CZ$1,_xlfn.XLOOKUP($A70,'PY1 Data(H)'!$A$1:$A$233,'PY1 Data(H)'!$A$1:$CZ$233))</f>
        <v>0</v>
      </c>
      <c r="CO70" s="173" cm="1">
        <f t="array" ref="CO70">_xlfn.XLOOKUP(CO$1,'PY1 Data(H)'!$A$1:$CZ$1,_xlfn.XLOOKUP($A70,'PY1 Data(H)'!$A$1:$A$233,'PY1 Data(H)'!$A$1:$CZ$233))</f>
        <v>-3080500</v>
      </c>
      <c r="CP70" s="173" cm="1">
        <f t="array" ref="CP70">_xlfn.XLOOKUP(CP$1,'PY1 Data(H)'!$A$1:$CZ$1,_xlfn.XLOOKUP($A70,'PY1 Data(H)'!$A$1:$A$233,'PY1 Data(H)'!$A$1:$CZ$233))</f>
        <v>737028</v>
      </c>
      <c r="CQ70" s="173" cm="1">
        <f t="array" ref="CQ70">_xlfn.XLOOKUP(CQ$1,'PY1 Data(H)'!$A$1:$CZ$1,_xlfn.XLOOKUP($A70,'PY1 Data(H)'!$A$1:$A$233,'PY1 Data(H)'!$A$1:$CZ$233))</f>
        <v>0</v>
      </c>
      <c r="CR70" s="173" cm="1">
        <f t="array" ref="CR70">_xlfn.XLOOKUP(CR$1,'PY1 Data(H)'!$A$1:$CZ$1,_xlfn.XLOOKUP($A70,'PY1 Data(H)'!$A$1:$A$233,'PY1 Data(H)'!$A$1:$CZ$233))</f>
        <v>0</v>
      </c>
      <c r="CS70" s="173" cm="1">
        <f t="array" ref="CS70">_xlfn.XLOOKUP(CS$1,'PY1 Data(H)'!$A$1:$CZ$1,_xlfn.XLOOKUP($A70,'PY1 Data(H)'!$A$1:$A$233,'PY1 Data(H)'!$A$1:$CZ$233))</f>
        <v>0</v>
      </c>
      <c r="CT70" s="173" cm="1">
        <f t="array" ref="CT70">_xlfn.XLOOKUP(CT$1,'PY1 Data(H)'!$A$1:$CZ$1,_xlfn.XLOOKUP($A70,'PY1 Data(H)'!$A$1:$A$233,'PY1 Data(H)'!$A$1:$CZ$233))</f>
        <v>-10767</v>
      </c>
      <c r="CU70" s="173" cm="1">
        <f t="array" ref="CU70">_xlfn.XLOOKUP(CU$1,'PY1 Data(H)'!$A$1:$CZ$1,_xlfn.XLOOKUP($A70,'PY1 Data(H)'!$A$1:$A$233,'PY1 Data(H)'!$A$1:$CZ$233))</f>
        <v>0</v>
      </c>
      <c r="CV70" s="173" cm="1">
        <f t="array" ref="CV70">_xlfn.XLOOKUP(CV$1,'PY1 Data(H)'!$A$1:$CZ$1,_xlfn.XLOOKUP($A70,'PY1 Data(H)'!$A$1:$A$233,'PY1 Data(H)'!$A$1:$CZ$233))</f>
        <v>0</v>
      </c>
      <c r="CW70" s="173" cm="1">
        <f t="array" ref="CW70">_xlfn.XLOOKUP(CW$1,'PY1 Data(H)'!$A$1:$CZ$1,_xlfn.XLOOKUP($A70,'PY1 Data(H)'!$A$1:$A$233,'PY1 Data(H)'!$A$1:$CZ$233))</f>
        <v>0</v>
      </c>
      <c r="CX70" s="173" cm="1">
        <f t="array" ref="CX70">_xlfn.XLOOKUP(CX$1,'PY1 Data(H)'!$A$1:$CZ$1,_xlfn.XLOOKUP($A70,'PY1 Data(H)'!$A$1:$A$233,'PY1 Data(H)'!$A$1:$CZ$233))</f>
        <v>1</v>
      </c>
      <c r="CY70" s="173" cm="1">
        <f t="array" ref="CY70">_xlfn.XLOOKUP(CY$1,'PY1 Data(H)'!$A$1:$CZ$1,_xlfn.XLOOKUP($A70,'PY1 Data(H)'!$A$1:$A$233,'PY1 Data(H)'!$A$1:$CZ$233))</f>
        <v>0</v>
      </c>
    </row>
    <row r="71" spans="1:103" x14ac:dyDescent="0.3">
      <c r="A71">
        <v>147</v>
      </c>
      <c r="D71" s="173" cm="1">
        <f t="array" ref="D71">_xlfn.XLOOKUP(D$1,'PY1 Data(H)'!$A$1:$CZ$1,_xlfn.XLOOKUP($A71,'PY1 Data(H)'!$A$1:$A$233,'PY1 Data(H)'!$A$1:$CZ$233))</f>
        <v>44436525</v>
      </c>
      <c r="E71" s="173" cm="1">
        <f t="array" ref="E71">_xlfn.XLOOKUP(E$1,'PY1 Data(H)'!$A$1:$CZ$1,_xlfn.XLOOKUP($A71,'PY1 Data(H)'!$A$1:$A$233,'PY1 Data(H)'!$A$1:$CZ$233))</f>
        <v>7065060</v>
      </c>
      <c r="F71" s="173" cm="1">
        <f t="array" ref="F71">_xlfn.XLOOKUP(F$1,'PY1 Data(H)'!$A$1:$CZ$1,_xlfn.XLOOKUP($A71,'PY1 Data(H)'!$A$1:$A$233,'PY1 Data(H)'!$A$1:$CZ$233))</f>
        <v>2815666</v>
      </c>
      <c r="G71" s="173" cm="1">
        <f t="array" ref="G71">_xlfn.XLOOKUP(G$1,'PY1 Data(H)'!$A$1:$CZ$1,_xlfn.XLOOKUP($A71,'PY1 Data(H)'!$A$1:$A$233,'PY1 Data(H)'!$A$1:$CZ$233))</f>
        <v>0</v>
      </c>
      <c r="H71" s="173" cm="1">
        <f t="array" ref="H71">_xlfn.XLOOKUP(H$1,'PY1 Data(H)'!$A$1:$CZ$1,_xlfn.XLOOKUP($A71,'PY1 Data(H)'!$A$1:$A$233,'PY1 Data(H)'!$A$1:$CZ$233))</f>
        <v>5323091</v>
      </c>
      <c r="I71" s="173" cm="1">
        <f t="array" ref="I71">_xlfn.XLOOKUP(I$1,'PY1 Data(H)'!$A$1:$CZ$1,_xlfn.XLOOKUP($A71,'PY1 Data(H)'!$A$1:$A$233,'PY1 Data(H)'!$A$1:$CZ$233))</f>
        <v>4919869</v>
      </c>
      <c r="J71" s="173" cm="1">
        <f t="array" ref="J71">_xlfn.XLOOKUP(J$1,'PY1 Data(H)'!$A$1:$CZ$1,_xlfn.XLOOKUP($A71,'PY1 Data(H)'!$A$1:$A$233,'PY1 Data(H)'!$A$1:$CZ$233))</f>
        <v>14932489</v>
      </c>
      <c r="K71" s="173" cm="1">
        <f t="array" ref="K71">_xlfn.XLOOKUP(K$1,'PY1 Data(H)'!$A$1:$CZ$1,_xlfn.XLOOKUP($A71,'PY1 Data(H)'!$A$1:$A$233,'PY1 Data(H)'!$A$1:$CZ$233))</f>
        <v>3713071</v>
      </c>
      <c r="L71" s="173" cm="1">
        <f t="array" ref="L71">_xlfn.XLOOKUP(L$1,'PY1 Data(H)'!$A$1:$CZ$1,_xlfn.XLOOKUP($A71,'PY1 Data(H)'!$A$1:$A$233,'PY1 Data(H)'!$A$1:$CZ$233))</f>
        <v>6831521</v>
      </c>
      <c r="M71" s="173" cm="1">
        <f t="array" ref="M71">_xlfn.XLOOKUP(M$1,'PY1 Data(H)'!$A$1:$CZ$1,_xlfn.XLOOKUP($A71,'PY1 Data(H)'!$A$1:$A$233,'PY1 Data(H)'!$A$1:$CZ$233))</f>
        <v>47523253</v>
      </c>
      <c r="N71" s="173" cm="1">
        <f t="array" ref="N71">_xlfn.XLOOKUP(N$1,'PY1 Data(H)'!$A$1:$CZ$1,_xlfn.XLOOKUP($A71,'PY1 Data(H)'!$A$1:$A$233,'PY1 Data(H)'!$A$1:$CZ$233))</f>
        <v>87315083</v>
      </c>
      <c r="O71" s="173" cm="1">
        <f t="array" ref="O71">_xlfn.XLOOKUP(O$1,'PY1 Data(H)'!$A$1:$CZ$1,_xlfn.XLOOKUP($A71,'PY1 Data(H)'!$A$1:$A$233,'PY1 Data(H)'!$A$1:$CZ$233))</f>
        <v>16049205</v>
      </c>
      <c r="P71" s="173" cm="1">
        <f t="array" ref="P71">_xlfn.XLOOKUP(P$1,'PY1 Data(H)'!$A$1:$CZ$1,_xlfn.XLOOKUP($A71,'PY1 Data(H)'!$A$1:$A$233,'PY1 Data(H)'!$A$1:$CZ$233))</f>
        <v>89317454</v>
      </c>
      <c r="Q71" s="173" cm="1">
        <f t="array" ref="Q71">_xlfn.XLOOKUP(Q$1,'PY1 Data(H)'!$A$1:$CZ$1,_xlfn.XLOOKUP($A71,'PY1 Data(H)'!$A$1:$A$233,'PY1 Data(H)'!$A$1:$CZ$233))</f>
        <v>14869294</v>
      </c>
      <c r="R71" s="173" cm="1">
        <f t="array" ref="R71">_xlfn.XLOOKUP(R$1,'PY1 Data(H)'!$A$1:$CZ$1,_xlfn.XLOOKUP($A71,'PY1 Data(H)'!$A$1:$A$233,'PY1 Data(H)'!$A$1:$CZ$233))</f>
        <v>2620000</v>
      </c>
      <c r="S71" s="173" cm="1">
        <f t="array" ref="S71">_xlfn.XLOOKUP(S$1,'PY1 Data(H)'!$A$1:$CZ$1,_xlfn.XLOOKUP($A71,'PY1 Data(H)'!$A$1:$A$233,'PY1 Data(H)'!$A$1:$CZ$233))</f>
        <v>23992500</v>
      </c>
      <c r="T71" s="173" cm="1">
        <f t="array" ref="T71">_xlfn.XLOOKUP(T$1,'PY1 Data(H)'!$A$1:$CZ$1,_xlfn.XLOOKUP($A71,'PY1 Data(H)'!$A$1:$A$233,'PY1 Data(H)'!$A$1:$CZ$233))</f>
        <v>0</v>
      </c>
      <c r="U71" s="173" cm="1">
        <f t="array" ref="U71">_xlfn.XLOOKUP(U$1,'PY1 Data(H)'!$A$1:$CZ$1,_xlfn.XLOOKUP($A71,'PY1 Data(H)'!$A$1:$A$233,'PY1 Data(H)'!$A$1:$CZ$233))</f>
        <v>40891914</v>
      </c>
      <c r="V71" s="173" cm="1">
        <f t="array" ref="V71">_xlfn.XLOOKUP(V$1,'PY1 Data(H)'!$A$1:$CZ$1,_xlfn.XLOOKUP($A71,'PY1 Data(H)'!$A$1:$A$233,'PY1 Data(H)'!$A$1:$CZ$233))</f>
        <v>38111170</v>
      </c>
      <c r="W71" s="173" cm="1">
        <f t="array" ref="W71">_xlfn.XLOOKUP(W$1,'PY1 Data(H)'!$A$1:$CZ$1,_xlfn.XLOOKUP($A71,'PY1 Data(H)'!$A$1:$A$233,'PY1 Data(H)'!$A$1:$CZ$233))</f>
        <v>0</v>
      </c>
      <c r="X71" s="173" cm="1">
        <f t="array" ref="X71">_xlfn.XLOOKUP(X$1,'PY1 Data(H)'!$A$1:$CZ$1,_xlfn.XLOOKUP($A71,'PY1 Data(H)'!$A$1:$A$233,'PY1 Data(H)'!$A$1:$CZ$233))</f>
        <v>3500000</v>
      </c>
      <c r="Y71" s="173" cm="1">
        <f t="array" ref="Y71">_xlfn.XLOOKUP(Y$1,'PY1 Data(H)'!$A$1:$CZ$1,_xlfn.XLOOKUP($A71,'PY1 Data(H)'!$A$1:$A$233,'PY1 Data(H)'!$A$1:$CZ$233))</f>
        <v>1766066</v>
      </c>
      <c r="Z71" s="173" cm="1">
        <f t="array" ref="Z71">_xlfn.XLOOKUP(Z$1,'PY1 Data(H)'!$A$1:$CZ$1,_xlfn.XLOOKUP($A71,'PY1 Data(H)'!$A$1:$A$233,'PY1 Data(H)'!$A$1:$CZ$233))</f>
        <v>28521310</v>
      </c>
      <c r="AA71" s="173" cm="1">
        <f t="array" ref="AA71">_xlfn.XLOOKUP(AA$1,'PY1 Data(H)'!$A$1:$CZ$1,_xlfn.XLOOKUP($A71,'PY1 Data(H)'!$A$1:$A$233,'PY1 Data(H)'!$A$1:$CZ$233))</f>
        <v>0</v>
      </c>
      <c r="AB71" s="173" cm="1">
        <f t="array" ref="AB71">_xlfn.XLOOKUP(AB$1,'PY1 Data(H)'!$A$1:$CZ$1,_xlfn.XLOOKUP($A71,'PY1 Data(H)'!$A$1:$A$233,'PY1 Data(H)'!$A$1:$CZ$233))</f>
        <v>22032237</v>
      </c>
      <c r="AC71" s="173" cm="1">
        <f t="array" ref="AC71">_xlfn.XLOOKUP(AC$1,'PY1 Data(H)'!$A$1:$CZ$1,_xlfn.XLOOKUP($A71,'PY1 Data(H)'!$A$1:$A$233,'PY1 Data(H)'!$A$1:$CZ$233))</f>
        <v>83033918</v>
      </c>
      <c r="AD71" s="173" cm="1">
        <f t="array" ref="AD71">_xlfn.XLOOKUP(AD$1,'PY1 Data(H)'!$A$1:$CZ$1,_xlfn.XLOOKUP($A71,'PY1 Data(H)'!$A$1:$A$233,'PY1 Data(H)'!$A$1:$CZ$233))</f>
        <v>12634099</v>
      </c>
      <c r="AE71" s="173" cm="1">
        <f t="array" ref="AE71">_xlfn.XLOOKUP(AE$1,'PY1 Data(H)'!$A$1:$CZ$1,_xlfn.XLOOKUP($A71,'PY1 Data(H)'!$A$1:$A$233,'PY1 Data(H)'!$A$1:$CZ$233))</f>
        <v>23890957</v>
      </c>
      <c r="AF71" s="173" cm="1">
        <f t="array" ref="AF71">_xlfn.XLOOKUP(AF$1,'PY1 Data(H)'!$A$1:$CZ$1,_xlfn.XLOOKUP($A71,'PY1 Data(H)'!$A$1:$A$233,'PY1 Data(H)'!$A$1:$CZ$233))</f>
        <v>32083656</v>
      </c>
      <c r="AG71" s="173" cm="1">
        <f t="array" ref="AG71">_xlfn.XLOOKUP(AG$1,'PY1 Data(H)'!$A$1:$CZ$1,_xlfn.XLOOKUP($A71,'PY1 Data(H)'!$A$1:$A$233,'PY1 Data(H)'!$A$1:$CZ$233))</f>
        <v>12309900</v>
      </c>
      <c r="AH71" s="173" cm="1">
        <f t="array" ref="AH71">_xlfn.XLOOKUP(AH$1,'PY1 Data(H)'!$A$1:$CZ$1,_xlfn.XLOOKUP($A71,'PY1 Data(H)'!$A$1:$A$233,'PY1 Data(H)'!$A$1:$CZ$233))</f>
        <v>8968900</v>
      </c>
      <c r="AI71" s="173" cm="1">
        <f t="array" ref="AI71">_xlfn.XLOOKUP(AI$1,'PY1 Data(H)'!$A$1:$CZ$1,_xlfn.XLOOKUP($A71,'PY1 Data(H)'!$A$1:$A$233,'PY1 Data(H)'!$A$1:$CZ$233))</f>
        <v>160206627</v>
      </c>
      <c r="AJ71" s="173" cm="1">
        <f t="array" ref="AJ71">_xlfn.XLOOKUP(AJ$1,'PY1 Data(H)'!$A$1:$CZ$1,_xlfn.XLOOKUP($A71,'PY1 Data(H)'!$A$1:$A$233,'PY1 Data(H)'!$A$1:$CZ$233))</f>
        <v>10507259</v>
      </c>
      <c r="AK71" s="173" cm="1">
        <f t="array" ref="AK71">_xlfn.XLOOKUP(AK$1,'PY1 Data(H)'!$A$1:$CZ$1,_xlfn.XLOOKUP($A71,'PY1 Data(H)'!$A$1:$A$233,'PY1 Data(H)'!$A$1:$CZ$233))</f>
        <v>153582377</v>
      </c>
      <c r="AL71" s="173" cm="1">
        <f t="array" ref="AL71">_xlfn.XLOOKUP(AL$1,'PY1 Data(H)'!$A$1:$CZ$1,_xlfn.XLOOKUP($A71,'PY1 Data(H)'!$A$1:$A$233,'PY1 Data(H)'!$A$1:$CZ$233))</f>
        <v>21221872</v>
      </c>
      <c r="AM71" s="173" cm="1">
        <f t="array" ref="AM71">_xlfn.XLOOKUP(AM$1,'PY1 Data(H)'!$A$1:$CZ$1,_xlfn.XLOOKUP($A71,'PY1 Data(H)'!$A$1:$A$233,'PY1 Data(H)'!$A$1:$CZ$233))</f>
        <v>53535807</v>
      </c>
      <c r="AN71" s="173" cm="1">
        <f t="array" ref="AN71">_xlfn.XLOOKUP(AN$1,'PY1 Data(H)'!$A$1:$CZ$1,_xlfn.XLOOKUP($A71,'PY1 Data(H)'!$A$1:$A$233,'PY1 Data(H)'!$A$1:$CZ$233))</f>
        <v>3083000</v>
      </c>
      <c r="AO71" s="173" cm="1">
        <f t="array" ref="AO71">_xlfn.XLOOKUP(AO$1,'PY1 Data(H)'!$A$1:$CZ$1,_xlfn.XLOOKUP($A71,'PY1 Data(H)'!$A$1:$A$233,'PY1 Data(H)'!$A$1:$CZ$233))</f>
        <v>1434468</v>
      </c>
      <c r="AP71" s="173" cm="1">
        <f t="array" ref="AP71">_xlfn.XLOOKUP(AP$1,'PY1 Data(H)'!$A$1:$CZ$1,_xlfn.XLOOKUP($A71,'PY1 Data(H)'!$A$1:$A$233,'PY1 Data(H)'!$A$1:$CZ$233))</f>
        <v>17132494</v>
      </c>
      <c r="AQ71" s="173" cm="1">
        <f t="array" ref="AQ71">_xlfn.XLOOKUP(AQ$1,'PY1 Data(H)'!$A$1:$CZ$1,_xlfn.XLOOKUP($A71,'PY1 Data(H)'!$A$1:$A$233,'PY1 Data(H)'!$A$1:$CZ$233))</f>
        <v>3786229</v>
      </c>
      <c r="AR71" s="173" cm="1">
        <f t="array" ref="AR71">_xlfn.XLOOKUP(AR$1,'PY1 Data(H)'!$A$1:$CZ$1,_xlfn.XLOOKUP($A71,'PY1 Data(H)'!$A$1:$A$233,'PY1 Data(H)'!$A$1:$CZ$233))</f>
        <v>225610398</v>
      </c>
      <c r="AS71" s="173" cm="1">
        <f t="array" ref="AS71">_xlfn.XLOOKUP(AS$1,'PY1 Data(H)'!$A$1:$CZ$1,_xlfn.XLOOKUP($A71,'PY1 Data(H)'!$A$1:$A$233,'PY1 Data(H)'!$A$1:$CZ$233))</f>
        <v>5733345</v>
      </c>
      <c r="AT71" s="173" cm="1">
        <f t="array" ref="AT71">_xlfn.XLOOKUP(AT$1,'PY1 Data(H)'!$A$1:$CZ$1,_xlfn.XLOOKUP($A71,'PY1 Data(H)'!$A$1:$A$233,'PY1 Data(H)'!$A$1:$CZ$233))</f>
        <v>25532777</v>
      </c>
      <c r="AU71" s="173" cm="1">
        <f t="array" ref="AU71">_xlfn.XLOOKUP(AU$1,'PY1 Data(H)'!$A$1:$CZ$1,_xlfn.XLOOKUP($A71,'PY1 Data(H)'!$A$1:$A$233,'PY1 Data(H)'!$A$1:$CZ$233))</f>
        <v>16609619</v>
      </c>
      <c r="AV71" s="173" cm="1">
        <f t="array" ref="AV71">_xlfn.XLOOKUP(AV$1,'PY1 Data(H)'!$A$1:$CZ$1,_xlfn.XLOOKUP($A71,'PY1 Data(H)'!$A$1:$A$233,'PY1 Data(H)'!$A$1:$CZ$233))</f>
        <v>36381640</v>
      </c>
      <c r="AW71" s="173" cm="1">
        <f t="array" ref="AW71">_xlfn.XLOOKUP(AW$1,'PY1 Data(H)'!$A$1:$CZ$1,_xlfn.XLOOKUP($A71,'PY1 Data(H)'!$A$1:$A$233,'PY1 Data(H)'!$A$1:$CZ$233))</f>
        <v>0</v>
      </c>
      <c r="AX71" s="173" cm="1">
        <f t="array" ref="AX71">_xlfn.XLOOKUP(AX$1,'PY1 Data(H)'!$A$1:$CZ$1,_xlfn.XLOOKUP($A71,'PY1 Data(H)'!$A$1:$A$233,'PY1 Data(H)'!$A$1:$CZ$233))</f>
        <v>5700000</v>
      </c>
      <c r="AY71" s="173" cm="1">
        <f t="array" ref="AY71">_xlfn.XLOOKUP(AY$1,'PY1 Data(H)'!$A$1:$CZ$1,_xlfn.XLOOKUP($A71,'PY1 Data(H)'!$A$1:$A$233,'PY1 Data(H)'!$A$1:$CZ$233))</f>
        <v>1700000</v>
      </c>
      <c r="AZ71" s="173" cm="1">
        <f t="array" ref="AZ71">_xlfn.XLOOKUP(AZ$1,'PY1 Data(H)'!$A$1:$CZ$1,_xlfn.XLOOKUP($A71,'PY1 Data(H)'!$A$1:$A$233,'PY1 Data(H)'!$A$1:$CZ$233))</f>
        <v>58225167</v>
      </c>
      <c r="BA71" s="173" cm="1">
        <f t="array" ref="BA71">_xlfn.XLOOKUP(BA$1,'PY1 Data(H)'!$A$1:$CZ$1,_xlfn.XLOOKUP($A71,'PY1 Data(H)'!$A$1:$A$233,'PY1 Data(H)'!$A$1:$CZ$233))</f>
        <v>7997351</v>
      </c>
      <c r="BB71" s="173" cm="1">
        <f t="array" ref="BB71">_xlfn.XLOOKUP(BB$1,'PY1 Data(H)'!$A$1:$CZ$1,_xlfn.XLOOKUP($A71,'PY1 Data(H)'!$A$1:$A$233,'PY1 Data(H)'!$A$1:$CZ$233))</f>
        <v>79927090</v>
      </c>
      <c r="BC71" s="173" cm="1">
        <f t="array" ref="BC71">_xlfn.XLOOKUP(BC$1,'PY1 Data(H)'!$A$1:$CZ$1,_xlfn.XLOOKUP($A71,'PY1 Data(H)'!$A$1:$A$233,'PY1 Data(H)'!$A$1:$CZ$233))</f>
        <v>2520366</v>
      </c>
      <c r="BD71" s="173" cm="1">
        <f t="array" ref="BD71">_xlfn.XLOOKUP(BD$1,'PY1 Data(H)'!$A$1:$CZ$1,_xlfn.XLOOKUP($A71,'PY1 Data(H)'!$A$1:$A$233,'PY1 Data(H)'!$A$1:$CZ$233))</f>
        <v>19290524</v>
      </c>
      <c r="BE71" s="173" cm="1">
        <f t="array" ref="BE71">_xlfn.XLOOKUP(BE$1,'PY1 Data(H)'!$A$1:$CZ$1,_xlfn.XLOOKUP($A71,'PY1 Data(H)'!$A$1:$A$233,'PY1 Data(H)'!$A$1:$CZ$233))</f>
        <v>9900000</v>
      </c>
      <c r="BF71" s="173" cm="1">
        <f t="array" ref="BF71">_xlfn.XLOOKUP(BF$1,'PY1 Data(H)'!$A$1:$CZ$1,_xlfn.XLOOKUP($A71,'PY1 Data(H)'!$A$1:$A$233,'PY1 Data(H)'!$A$1:$CZ$233))</f>
        <v>21001352</v>
      </c>
      <c r="BG71" s="173" cm="1">
        <f t="array" ref="BG71">_xlfn.XLOOKUP(BG$1,'PY1 Data(H)'!$A$1:$CZ$1,_xlfn.XLOOKUP($A71,'PY1 Data(H)'!$A$1:$A$233,'PY1 Data(H)'!$A$1:$CZ$233))</f>
        <v>8952740</v>
      </c>
      <c r="BH71" s="173" cm="1">
        <f t="array" ref="BH71">_xlfn.XLOOKUP(BH$1,'PY1 Data(H)'!$A$1:$CZ$1,_xlfn.XLOOKUP($A71,'PY1 Data(H)'!$A$1:$A$233,'PY1 Data(H)'!$A$1:$CZ$233))</f>
        <v>4895043</v>
      </c>
      <c r="BI71" s="173" cm="1">
        <f t="array" ref="BI71">_xlfn.XLOOKUP(BI$1,'PY1 Data(H)'!$A$1:$CZ$1,_xlfn.XLOOKUP($A71,'PY1 Data(H)'!$A$1:$A$233,'PY1 Data(H)'!$A$1:$CZ$233))</f>
        <v>6000000</v>
      </c>
      <c r="BJ71" s="173" cm="1">
        <f t="array" ref="BJ71">_xlfn.XLOOKUP(BJ$1,'PY1 Data(H)'!$A$1:$CZ$1,_xlfn.XLOOKUP($A71,'PY1 Data(H)'!$A$1:$A$233,'PY1 Data(H)'!$A$1:$CZ$233))</f>
        <v>9606334</v>
      </c>
      <c r="BK71" s="173" cm="1">
        <f t="array" ref="BK71">_xlfn.XLOOKUP(BK$1,'PY1 Data(H)'!$A$1:$CZ$1,_xlfn.XLOOKUP($A71,'PY1 Data(H)'!$A$1:$A$233,'PY1 Data(H)'!$A$1:$CZ$233))</f>
        <v>538015366</v>
      </c>
      <c r="BL71" s="173" cm="1">
        <f t="array" ref="BL71">_xlfn.XLOOKUP(BL$1,'PY1 Data(H)'!$A$1:$CZ$1,_xlfn.XLOOKUP($A71,'PY1 Data(H)'!$A$1:$A$233,'PY1 Data(H)'!$A$1:$CZ$233))</f>
        <v>2199346</v>
      </c>
      <c r="BM71" s="173" cm="1">
        <f t="array" ref="BM71">_xlfn.XLOOKUP(BM$1,'PY1 Data(H)'!$A$1:$CZ$1,_xlfn.XLOOKUP($A71,'PY1 Data(H)'!$A$1:$A$233,'PY1 Data(H)'!$A$1:$CZ$233))</f>
        <v>5312648</v>
      </c>
      <c r="BN71" s="173" cm="1">
        <f t="array" ref="BN71">_xlfn.XLOOKUP(BN$1,'PY1 Data(H)'!$A$1:$CZ$1,_xlfn.XLOOKUP($A71,'PY1 Data(H)'!$A$1:$A$233,'PY1 Data(H)'!$A$1:$CZ$233))</f>
        <v>30350000</v>
      </c>
      <c r="BO71" s="173" cm="1">
        <f t="array" ref="BO71">_xlfn.XLOOKUP(BO$1,'PY1 Data(H)'!$A$1:$CZ$1,_xlfn.XLOOKUP($A71,'PY1 Data(H)'!$A$1:$A$233,'PY1 Data(H)'!$A$1:$CZ$233))</f>
        <v>20500261</v>
      </c>
      <c r="BP71" s="173" cm="1">
        <f t="array" ref="BP71">_xlfn.XLOOKUP(BP$1,'PY1 Data(H)'!$A$1:$CZ$1,_xlfn.XLOOKUP($A71,'PY1 Data(H)'!$A$1:$A$233,'PY1 Data(H)'!$A$1:$CZ$233))</f>
        <v>91892112</v>
      </c>
      <c r="BQ71" s="173" cm="1">
        <f t="array" ref="BQ71">_xlfn.XLOOKUP(BQ$1,'PY1 Data(H)'!$A$1:$CZ$1,_xlfn.XLOOKUP($A71,'PY1 Data(H)'!$A$1:$A$233,'PY1 Data(H)'!$A$1:$CZ$233))</f>
        <v>0</v>
      </c>
      <c r="BR71" s="173" cm="1">
        <f t="array" ref="BR71">_xlfn.XLOOKUP(BR$1,'PY1 Data(H)'!$A$1:$CZ$1,_xlfn.XLOOKUP($A71,'PY1 Data(H)'!$A$1:$A$233,'PY1 Data(H)'!$A$1:$CZ$233))</f>
        <v>57404464</v>
      </c>
      <c r="BS71" s="173" cm="1">
        <f t="array" ref="BS71">_xlfn.XLOOKUP(BS$1,'PY1 Data(H)'!$A$1:$CZ$1,_xlfn.XLOOKUP($A71,'PY1 Data(H)'!$A$1:$A$233,'PY1 Data(H)'!$A$1:$CZ$233))</f>
        <v>89353187</v>
      </c>
      <c r="BT71" s="173" cm="1">
        <f t="array" ref="BT71">_xlfn.XLOOKUP(BT$1,'PY1 Data(H)'!$A$1:$CZ$1,_xlfn.XLOOKUP($A71,'PY1 Data(H)'!$A$1:$A$233,'PY1 Data(H)'!$A$1:$CZ$233))</f>
        <v>4000000</v>
      </c>
      <c r="BU71" s="173" cm="1">
        <f t="array" ref="BU71">_xlfn.XLOOKUP(BU$1,'PY1 Data(H)'!$A$1:$CZ$1,_xlfn.XLOOKUP($A71,'PY1 Data(H)'!$A$1:$A$233,'PY1 Data(H)'!$A$1:$CZ$233))</f>
        <v>12065130</v>
      </c>
      <c r="BV71" s="173" cm="1">
        <f t="array" ref="BV71">_xlfn.XLOOKUP(BV$1,'PY1 Data(H)'!$A$1:$CZ$1,_xlfn.XLOOKUP($A71,'PY1 Data(H)'!$A$1:$A$233,'PY1 Data(H)'!$A$1:$CZ$233))</f>
        <v>21720842</v>
      </c>
      <c r="BW71" s="173" cm="1">
        <f t="array" ref="BW71">_xlfn.XLOOKUP(BW$1,'PY1 Data(H)'!$A$1:$CZ$1,_xlfn.XLOOKUP($A71,'PY1 Data(H)'!$A$1:$A$233,'PY1 Data(H)'!$A$1:$CZ$233))</f>
        <v>3000000</v>
      </c>
      <c r="BX71" s="173" cm="1">
        <f t="array" ref="BX71">_xlfn.XLOOKUP(BX$1,'PY1 Data(H)'!$A$1:$CZ$1,_xlfn.XLOOKUP($A71,'PY1 Data(H)'!$A$1:$A$233,'PY1 Data(H)'!$A$1:$CZ$233))</f>
        <v>10796900</v>
      </c>
      <c r="BY71" s="173" cm="1">
        <f t="array" ref="BY71">_xlfn.XLOOKUP(BY$1,'PY1 Data(H)'!$A$1:$CZ$1,_xlfn.XLOOKUP($A71,'PY1 Data(H)'!$A$1:$A$233,'PY1 Data(H)'!$A$1:$CZ$233))</f>
        <v>43283624</v>
      </c>
      <c r="BZ71" s="173" cm="1">
        <f t="array" ref="BZ71">_xlfn.XLOOKUP(BZ$1,'PY1 Data(H)'!$A$1:$CZ$1,_xlfn.XLOOKUP($A71,'PY1 Data(H)'!$A$1:$A$233,'PY1 Data(H)'!$A$1:$CZ$233))</f>
        <v>5130055</v>
      </c>
      <c r="CA71" s="173" cm="1">
        <f t="array" ref="CA71">_xlfn.XLOOKUP(CA$1,'PY1 Data(H)'!$A$1:$CZ$1,_xlfn.XLOOKUP($A71,'PY1 Data(H)'!$A$1:$A$233,'PY1 Data(H)'!$A$1:$CZ$233))</f>
        <v>27865357</v>
      </c>
      <c r="CB71" s="173" cm="1">
        <f t="array" ref="CB71">_xlfn.XLOOKUP(CB$1,'PY1 Data(H)'!$A$1:$CZ$1,_xlfn.XLOOKUP($A71,'PY1 Data(H)'!$A$1:$A$233,'PY1 Data(H)'!$A$1:$CZ$233))</f>
        <v>8009422</v>
      </c>
      <c r="CC71" s="173" cm="1">
        <f t="array" ref="CC71">_xlfn.XLOOKUP(CC$1,'PY1 Data(H)'!$A$1:$CZ$1,_xlfn.XLOOKUP($A71,'PY1 Data(H)'!$A$1:$A$233,'PY1 Data(H)'!$A$1:$CZ$233))</f>
        <v>13360800</v>
      </c>
      <c r="CD71" s="173" cm="1">
        <f t="array" ref="CD71">_xlfn.XLOOKUP(CD$1,'PY1 Data(H)'!$A$1:$CZ$1,_xlfn.XLOOKUP($A71,'PY1 Data(H)'!$A$1:$A$233,'PY1 Data(H)'!$A$1:$CZ$233))</f>
        <v>15834840</v>
      </c>
      <c r="CE71" s="173" cm="1">
        <f t="array" ref="CE71">_xlfn.XLOOKUP(CE$1,'PY1 Data(H)'!$A$1:$CZ$1,_xlfn.XLOOKUP($A71,'PY1 Data(H)'!$A$1:$A$233,'PY1 Data(H)'!$A$1:$CZ$233))</f>
        <v>40334525</v>
      </c>
      <c r="CF71" s="173" cm="1">
        <f t="array" ref="CF71">_xlfn.XLOOKUP(CF$1,'PY1 Data(H)'!$A$1:$CZ$1,_xlfn.XLOOKUP($A71,'PY1 Data(H)'!$A$1:$A$233,'PY1 Data(H)'!$A$1:$CZ$233))</f>
        <v>16810376</v>
      </c>
      <c r="CG71" s="173" cm="1">
        <f t="array" ref="CG71">_xlfn.XLOOKUP(CG$1,'PY1 Data(H)'!$A$1:$CZ$1,_xlfn.XLOOKUP($A71,'PY1 Data(H)'!$A$1:$A$233,'PY1 Data(H)'!$A$1:$CZ$233))</f>
        <v>13313055</v>
      </c>
      <c r="CH71" s="173" cm="1">
        <f t="array" ref="CH71">_xlfn.XLOOKUP(CH$1,'PY1 Data(H)'!$A$1:$CZ$1,_xlfn.XLOOKUP($A71,'PY1 Data(H)'!$A$1:$A$233,'PY1 Data(H)'!$A$1:$CZ$233))</f>
        <v>10004000</v>
      </c>
      <c r="CI71" s="173" cm="1">
        <f t="array" ref="CI71">_xlfn.XLOOKUP(CI$1,'PY1 Data(H)'!$A$1:$CZ$1,_xlfn.XLOOKUP($A71,'PY1 Data(H)'!$A$1:$A$233,'PY1 Data(H)'!$A$1:$CZ$233))</f>
        <v>12285000</v>
      </c>
      <c r="CJ71" s="173" cm="1">
        <f t="array" ref="CJ71">_xlfn.XLOOKUP(CJ$1,'PY1 Data(H)'!$A$1:$CZ$1,_xlfn.XLOOKUP($A71,'PY1 Data(H)'!$A$1:$A$233,'PY1 Data(H)'!$A$1:$CZ$233))</f>
        <v>14888890</v>
      </c>
      <c r="CK71" s="173" cm="1">
        <f t="array" ref="CK71">_xlfn.XLOOKUP(CK$1,'PY1 Data(H)'!$A$1:$CZ$1,_xlfn.XLOOKUP($A71,'PY1 Data(H)'!$A$1:$A$233,'PY1 Data(H)'!$A$1:$CZ$233))</f>
        <v>12974746</v>
      </c>
      <c r="CL71" s="173" cm="1">
        <f t="array" ref="CL71">_xlfn.XLOOKUP(CL$1,'PY1 Data(H)'!$A$1:$CZ$1,_xlfn.XLOOKUP($A71,'PY1 Data(H)'!$A$1:$A$233,'PY1 Data(H)'!$A$1:$CZ$233))</f>
        <v>1109743</v>
      </c>
      <c r="CM71" s="173" cm="1">
        <f t="array" ref="CM71">_xlfn.XLOOKUP(CM$1,'PY1 Data(H)'!$A$1:$CZ$1,_xlfn.XLOOKUP($A71,'PY1 Data(H)'!$A$1:$A$233,'PY1 Data(H)'!$A$1:$CZ$233))</f>
        <v>12956586</v>
      </c>
      <c r="CN71" s="173" cm="1">
        <f t="array" ref="CN71">_xlfn.XLOOKUP(CN$1,'PY1 Data(H)'!$A$1:$CZ$1,_xlfn.XLOOKUP($A71,'PY1 Data(H)'!$A$1:$A$233,'PY1 Data(H)'!$A$1:$CZ$233))</f>
        <v>592595</v>
      </c>
      <c r="CO71" s="173" cm="1">
        <f t="array" ref="CO71">_xlfn.XLOOKUP(CO$1,'PY1 Data(H)'!$A$1:$CZ$1,_xlfn.XLOOKUP($A71,'PY1 Data(H)'!$A$1:$A$233,'PY1 Data(H)'!$A$1:$CZ$233))</f>
        <v>111552371</v>
      </c>
      <c r="CP71" s="173" cm="1">
        <f t="array" ref="CP71">_xlfn.XLOOKUP(CP$1,'PY1 Data(H)'!$A$1:$CZ$1,_xlfn.XLOOKUP($A71,'PY1 Data(H)'!$A$1:$A$233,'PY1 Data(H)'!$A$1:$CZ$233))</f>
        <v>8482440</v>
      </c>
      <c r="CQ71" s="173" cm="1">
        <f t="array" ref="CQ71">_xlfn.XLOOKUP(CQ$1,'PY1 Data(H)'!$A$1:$CZ$1,_xlfn.XLOOKUP($A71,'PY1 Data(H)'!$A$1:$A$233,'PY1 Data(H)'!$A$1:$CZ$233))</f>
        <v>543317051</v>
      </c>
      <c r="CR71" s="173" cm="1">
        <f t="array" ref="CR71">_xlfn.XLOOKUP(CR$1,'PY1 Data(H)'!$A$1:$CZ$1,_xlfn.XLOOKUP($A71,'PY1 Data(H)'!$A$1:$A$233,'PY1 Data(H)'!$A$1:$CZ$233))</f>
        <v>5333331</v>
      </c>
      <c r="CS71" s="173" cm="1">
        <f t="array" ref="CS71">_xlfn.XLOOKUP(CS$1,'PY1 Data(H)'!$A$1:$CZ$1,_xlfn.XLOOKUP($A71,'PY1 Data(H)'!$A$1:$A$233,'PY1 Data(H)'!$A$1:$CZ$233))</f>
        <v>1735000</v>
      </c>
      <c r="CT71" s="173" cm="1">
        <f t="array" ref="CT71">_xlfn.XLOOKUP(CT$1,'PY1 Data(H)'!$A$1:$CZ$1,_xlfn.XLOOKUP($A71,'PY1 Data(H)'!$A$1:$A$233,'PY1 Data(H)'!$A$1:$CZ$233))</f>
        <v>14280571</v>
      </c>
      <c r="CU71" s="173" cm="1">
        <f t="array" ref="CU71">_xlfn.XLOOKUP(CU$1,'PY1 Data(H)'!$A$1:$CZ$1,_xlfn.XLOOKUP($A71,'PY1 Data(H)'!$A$1:$A$233,'PY1 Data(H)'!$A$1:$CZ$233))</f>
        <v>23423605</v>
      </c>
      <c r="CV71" s="173" cm="1">
        <f t="array" ref="CV71">_xlfn.XLOOKUP(CV$1,'PY1 Data(H)'!$A$1:$CZ$1,_xlfn.XLOOKUP($A71,'PY1 Data(H)'!$A$1:$A$233,'PY1 Data(H)'!$A$1:$CZ$233))</f>
        <v>13917773</v>
      </c>
      <c r="CW71" s="173" cm="1">
        <f t="array" ref="CW71">_xlfn.XLOOKUP(CW$1,'PY1 Data(H)'!$A$1:$CZ$1,_xlfn.XLOOKUP($A71,'PY1 Data(H)'!$A$1:$A$233,'PY1 Data(H)'!$A$1:$CZ$233))</f>
        <v>23135788</v>
      </c>
      <c r="CX71" s="173" cm="1">
        <f t="array" ref="CX71">_xlfn.XLOOKUP(CX$1,'PY1 Data(H)'!$A$1:$CZ$1,_xlfn.XLOOKUP($A71,'PY1 Data(H)'!$A$1:$A$233,'PY1 Data(H)'!$A$1:$CZ$233))</f>
        <v>7326228</v>
      </c>
      <c r="CY71" s="173" cm="1">
        <f t="array" ref="CY71">_xlfn.XLOOKUP(CY$1,'PY1 Data(H)'!$A$1:$CZ$1,_xlfn.XLOOKUP($A71,'PY1 Data(H)'!$A$1:$A$233,'PY1 Data(H)'!$A$1:$CZ$233))</f>
        <v>3415418</v>
      </c>
    </row>
    <row r="72" spans="1:103" x14ac:dyDescent="0.3">
      <c r="A72">
        <v>585</v>
      </c>
      <c r="D72" s="173" cm="1">
        <f t="array" ref="D72">_xlfn.XLOOKUP(D$1,'PY1 Data(H)'!$A$1:$CZ$1,_xlfn.XLOOKUP($A72,'PY1 Data(H)'!$A$1:$A$233,'PY1 Data(H)'!$A$1:$CZ$233))</f>
        <v>0</v>
      </c>
      <c r="E72" s="173" cm="1">
        <f t="array" ref="E72">_xlfn.XLOOKUP(E$1,'PY1 Data(H)'!$A$1:$CZ$1,_xlfn.XLOOKUP($A72,'PY1 Data(H)'!$A$1:$A$233,'PY1 Data(H)'!$A$1:$CZ$233))</f>
        <v>0</v>
      </c>
      <c r="F72" s="173" cm="1">
        <f t="array" ref="F72">_xlfn.XLOOKUP(F$1,'PY1 Data(H)'!$A$1:$CZ$1,_xlfn.XLOOKUP($A72,'PY1 Data(H)'!$A$1:$A$233,'PY1 Data(H)'!$A$1:$CZ$233))</f>
        <v>0</v>
      </c>
      <c r="G72" s="173" cm="1">
        <f t="array" ref="G72">_xlfn.XLOOKUP(G$1,'PY1 Data(H)'!$A$1:$CZ$1,_xlfn.XLOOKUP($A72,'PY1 Data(H)'!$A$1:$A$233,'PY1 Data(H)'!$A$1:$CZ$233))</f>
        <v>0</v>
      </c>
      <c r="H72" s="173" cm="1">
        <f t="array" ref="H72">_xlfn.XLOOKUP(H$1,'PY1 Data(H)'!$A$1:$CZ$1,_xlfn.XLOOKUP($A72,'PY1 Data(H)'!$A$1:$A$233,'PY1 Data(H)'!$A$1:$CZ$233))</f>
        <v>5829</v>
      </c>
      <c r="I72" s="173" cm="1">
        <f t="array" ref="I72">_xlfn.XLOOKUP(I$1,'PY1 Data(H)'!$A$1:$CZ$1,_xlfn.XLOOKUP($A72,'PY1 Data(H)'!$A$1:$A$233,'PY1 Data(H)'!$A$1:$CZ$233))</f>
        <v>41913</v>
      </c>
      <c r="J72" s="173" cm="1">
        <f t="array" ref="J72">_xlfn.XLOOKUP(J$1,'PY1 Data(H)'!$A$1:$CZ$1,_xlfn.XLOOKUP($A72,'PY1 Data(H)'!$A$1:$A$233,'PY1 Data(H)'!$A$1:$CZ$233))</f>
        <v>0</v>
      </c>
      <c r="K72" s="173" cm="1">
        <f t="array" ref="K72">_xlfn.XLOOKUP(K$1,'PY1 Data(H)'!$A$1:$CZ$1,_xlfn.XLOOKUP($A72,'PY1 Data(H)'!$A$1:$A$233,'PY1 Data(H)'!$A$1:$CZ$233))</f>
        <v>0</v>
      </c>
      <c r="L72" s="173" cm="1">
        <f t="array" ref="L72">_xlfn.XLOOKUP(L$1,'PY1 Data(H)'!$A$1:$CZ$1,_xlfn.XLOOKUP($A72,'PY1 Data(H)'!$A$1:$A$233,'PY1 Data(H)'!$A$1:$CZ$233))</f>
        <v>0</v>
      </c>
      <c r="M72" s="173" cm="1">
        <f t="array" ref="M72">_xlfn.XLOOKUP(M$1,'PY1 Data(H)'!$A$1:$CZ$1,_xlfn.XLOOKUP($A72,'PY1 Data(H)'!$A$1:$A$233,'PY1 Data(H)'!$A$1:$CZ$233))</f>
        <v>0</v>
      </c>
      <c r="N72" s="173" cm="1">
        <f t="array" ref="N72">_xlfn.XLOOKUP(N$1,'PY1 Data(H)'!$A$1:$CZ$1,_xlfn.XLOOKUP($A72,'PY1 Data(H)'!$A$1:$A$233,'PY1 Data(H)'!$A$1:$CZ$233))</f>
        <v>23465</v>
      </c>
      <c r="O72" s="173" cm="1">
        <f t="array" ref="O72">_xlfn.XLOOKUP(O$1,'PY1 Data(H)'!$A$1:$CZ$1,_xlfn.XLOOKUP($A72,'PY1 Data(H)'!$A$1:$A$233,'PY1 Data(H)'!$A$1:$CZ$233))</f>
        <v>71669</v>
      </c>
      <c r="P72" s="173" cm="1">
        <f t="array" ref="P72">_xlfn.XLOOKUP(P$1,'PY1 Data(H)'!$A$1:$CZ$1,_xlfn.XLOOKUP($A72,'PY1 Data(H)'!$A$1:$A$233,'PY1 Data(H)'!$A$1:$CZ$233))</f>
        <v>0</v>
      </c>
      <c r="Q72" s="173" cm="1">
        <f t="array" ref="Q72">_xlfn.XLOOKUP(Q$1,'PY1 Data(H)'!$A$1:$CZ$1,_xlfn.XLOOKUP($A72,'PY1 Data(H)'!$A$1:$A$233,'PY1 Data(H)'!$A$1:$CZ$233))</f>
        <v>0</v>
      </c>
      <c r="R72" s="173" cm="1">
        <f t="array" ref="R72">_xlfn.XLOOKUP(R$1,'PY1 Data(H)'!$A$1:$CZ$1,_xlfn.XLOOKUP($A72,'PY1 Data(H)'!$A$1:$A$233,'PY1 Data(H)'!$A$1:$CZ$233))</f>
        <v>0</v>
      </c>
      <c r="S72" s="173" cm="1">
        <f t="array" ref="S72">_xlfn.XLOOKUP(S$1,'PY1 Data(H)'!$A$1:$CZ$1,_xlfn.XLOOKUP($A72,'PY1 Data(H)'!$A$1:$A$233,'PY1 Data(H)'!$A$1:$CZ$233))</f>
        <v>0</v>
      </c>
      <c r="T72" s="173" cm="1">
        <f t="array" ref="T72">_xlfn.XLOOKUP(T$1,'PY1 Data(H)'!$A$1:$CZ$1,_xlfn.XLOOKUP($A72,'PY1 Data(H)'!$A$1:$A$233,'PY1 Data(H)'!$A$1:$CZ$233))</f>
        <v>0</v>
      </c>
      <c r="U72" s="173" cm="1">
        <f t="array" ref="U72">_xlfn.XLOOKUP(U$1,'PY1 Data(H)'!$A$1:$CZ$1,_xlfn.XLOOKUP($A72,'PY1 Data(H)'!$A$1:$A$233,'PY1 Data(H)'!$A$1:$CZ$233))</f>
        <v>0</v>
      </c>
      <c r="V72" s="173" cm="1">
        <f t="array" ref="V72">_xlfn.XLOOKUP(V$1,'PY1 Data(H)'!$A$1:$CZ$1,_xlfn.XLOOKUP($A72,'PY1 Data(H)'!$A$1:$A$233,'PY1 Data(H)'!$A$1:$CZ$233))</f>
        <v>0</v>
      </c>
      <c r="W72" s="173" cm="1">
        <f t="array" ref="W72">_xlfn.XLOOKUP(W$1,'PY1 Data(H)'!$A$1:$CZ$1,_xlfn.XLOOKUP($A72,'PY1 Data(H)'!$A$1:$A$233,'PY1 Data(H)'!$A$1:$CZ$233))</f>
        <v>0</v>
      </c>
      <c r="X72" s="173" cm="1">
        <f t="array" ref="X72">_xlfn.XLOOKUP(X$1,'PY1 Data(H)'!$A$1:$CZ$1,_xlfn.XLOOKUP($A72,'PY1 Data(H)'!$A$1:$A$233,'PY1 Data(H)'!$A$1:$CZ$233))</f>
        <v>0</v>
      </c>
      <c r="Y72" s="173" cm="1">
        <f t="array" ref="Y72">_xlfn.XLOOKUP(Y$1,'PY1 Data(H)'!$A$1:$CZ$1,_xlfn.XLOOKUP($A72,'PY1 Data(H)'!$A$1:$A$233,'PY1 Data(H)'!$A$1:$CZ$233))</f>
        <v>106267</v>
      </c>
      <c r="Z72" s="173" cm="1">
        <f t="array" ref="Z72">_xlfn.XLOOKUP(Z$1,'PY1 Data(H)'!$A$1:$CZ$1,_xlfn.XLOOKUP($A72,'PY1 Data(H)'!$A$1:$A$233,'PY1 Data(H)'!$A$1:$CZ$233))</f>
        <v>0</v>
      </c>
      <c r="AA72" s="173" cm="1">
        <f t="array" ref="AA72">_xlfn.XLOOKUP(AA$1,'PY1 Data(H)'!$A$1:$CZ$1,_xlfn.XLOOKUP($A72,'PY1 Data(H)'!$A$1:$A$233,'PY1 Data(H)'!$A$1:$CZ$233))</f>
        <v>0</v>
      </c>
      <c r="AB72" s="173" cm="1">
        <f t="array" ref="AB72">_xlfn.XLOOKUP(AB$1,'PY1 Data(H)'!$A$1:$CZ$1,_xlfn.XLOOKUP($A72,'PY1 Data(H)'!$A$1:$A$233,'PY1 Data(H)'!$A$1:$CZ$233))</f>
        <v>0</v>
      </c>
      <c r="AC72" s="173" cm="1">
        <f t="array" ref="AC72">_xlfn.XLOOKUP(AC$1,'PY1 Data(H)'!$A$1:$CZ$1,_xlfn.XLOOKUP($A72,'PY1 Data(H)'!$A$1:$A$233,'PY1 Data(H)'!$A$1:$CZ$233))</f>
        <v>0</v>
      </c>
      <c r="AD72" s="173" cm="1">
        <f t="array" ref="AD72">_xlfn.XLOOKUP(AD$1,'PY1 Data(H)'!$A$1:$CZ$1,_xlfn.XLOOKUP($A72,'PY1 Data(H)'!$A$1:$A$233,'PY1 Data(H)'!$A$1:$CZ$233))</f>
        <v>0</v>
      </c>
      <c r="AE72" s="173" cm="1">
        <f t="array" ref="AE72">_xlfn.XLOOKUP(AE$1,'PY1 Data(H)'!$A$1:$CZ$1,_xlfn.XLOOKUP($A72,'PY1 Data(H)'!$A$1:$A$233,'PY1 Data(H)'!$A$1:$CZ$233))</f>
        <v>0</v>
      </c>
      <c r="AF72" s="173" cm="1">
        <f t="array" ref="AF72">_xlfn.XLOOKUP(AF$1,'PY1 Data(H)'!$A$1:$CZ$1,_xlfn.XLOOKUP($A72,'PY1 Data(H)'!$A$1:$A$233,'PY1 Data(H)'!$A$1:$CZ$233))</f>
        <v>4128</v>
      </c>
      <c r="AG72" s="173" cm="1">
        <f t="array" ref="AG72">_xlfn.XLOOKUP(AG$1,'PY1 Data(H)'!$A$1:$CZ$1,_xlfn.XLOOKUP($A72,'PY1 Data(H)'!$A$1:$A$233,'PY1 Data(H)'!$A$1:$CZ$233))</f>
        <v>0</v>
      </c>
      <c r="AH72" s="173" cm="1">
        <f t="array" ref="AH72">_xlfn.XLOOKUP(AH$1,'PY1 Data(H)'!$A$1:$CZ$1,_xlfn.XLOOKUP($A72,'PY1 Data(H)'!$A$1:$A$233,'PY1 Data(H)'!$A$1:$CZ$233))</f>
        <v>0</v>
      </c>
      <c r="AI72" s="173" cm="1">
        <f t="array" ref="AI72">_xlfn.XLOOKUP(AI$1,'PY1 Data(H)'!$A$1:$CZ$1,_xlfn.XLOOKUP($A72,'PY1 Data(H)'!$A$1:$A$233,'PY1 Data(H)'!$A$1:$CZ$233))</f>
        <v>0</v>
      </c>
      <c r="AJ72" s="173" cm="1">
        <f t="array" ref="AJ72">_xlfn.XLOOKUP(AJ$1,'PY1 Data(H)'!$A$1:$CZ$1,_xlfn.XLOOKUP($A72,'PY1 Data(H)'!$A$1:$A$233,'PY1 Data(H)'!$A$1:$CZ$233))</f>
        <v>0</v>
      </c>
      <c r="AK72" s="173" cm="1">
        <f t="array" ref="AK72">_xlfn.XLOOKUP(AK$1,'PY1 Data(H)'!$A$1:$CZ$1,_xlfn.XLOOKUP($A72,'PY1 Data(H)'!$A$1:$A$233,'PY1 Data(H)'!$A$1:$CZ$233))</f>
        <v>0</v>
      </c>
      <c r="AL72" s="173" cm="1">
        <f t="array" ref="AL72">_xlfn.XLOOKUP(AL$1,'PY1 Data(H)'!$A$1:$CZ$1,_xlfn.XLOOKUP($A72,'PY1 Data(H)'!$A$1:$A$233,'PY1 Data(H)'!$A$1:$CZ$233))</f>
        <v>0</v>
      </c>
      <c r="AM72" s="173" cm="1">
        <f t="array" ref="AM72">_xlfn.XLOOKUP(AM$1,'PY1 Data(H)'!$A$1:$CZ$1,_xlfn.XLOOKUP($A72,'PY1 Data(H)'!$A$1:$A$233,'PY1 Data(H)'!$A$1:$CZ$233))</f>
        <v>0</v>
      </c>
      <c r="AN72" s="173" cm="1">
        <f t="array" ref="AN72">_xlfn.XLOOKUP(AN$1,'PY1 Data(H)'!$A$1:$CZ$1,_xlfn.XLOOKUP($A72,'PY1 Data(H)'!$A$1:$A$233,'PY1 Data(H)'!$A$1:$CZ$233))</f>
        <v>0</v>
      </c>
      <c r="AO72" s="173" cm="1">
        <f t="array" ref="AO72">_xlfn.XLOOKUP(AO$1,'PY1 Data(H)'!$A$1:$CZ$1,_xlfn.XLOOKUP($A72,'PY1 Data(H)'!$A$1:$A$233,'PY1 Data(H)'!$A$1:$CZ$233))</f>
        <v>143160</v>
      </c>
      <c r="AP72" s="173" cm="1">
        <f t="array" ref="AP72">_xlfn.XLOOKUP(AP$1,'PY1 Data(H)'!$A$1:$CZ$1,_xlfn.XLOOKUP($A72,'PY1 Data(H)'!$A$1:$A$233,'PY1 Data(H)'!$A$1:$CZ$233))</f>
        <v>0</v>
      </c>
      <c r="AQ72" s="173" cm="1">
        <f t="array" ref="AQ72">_xlfn.XLOOKUP(AQ$1,'PY1 Data(H)'!$A$1:$CZ$1,_xlfn.XLOOKUP($A72,'PY1 Data(H)'!$A$1:$A$233,'PY1 Data(H)'!$A$1:$CZ$233))</f>
        <v>0</v>
      </c>
      <c r="AR72" s="173" cm="1">
        <f t="array" ref="AR72">_xlfn.XLOOKUP(AR$1,'PY1 Data(H)'!$A$1:$CZ$1,_xlfn.XLOOKUP($A72,'PY1 Data(H)'!$A$1:$A$233,'PY1 Data(H)'!$A$1:$CZ$233))</f>
        <v>0</v>
      </c>
      <c r="AS72" s="173" cm="1">
        <f t="array" ref="AS72">_xlfn.XLOOKUP(AS$1,'PY1 Data(H)'!$A$1:$CZ$1,_xlfn.XLOOKUP($A72,'PY1 Data(H)'!$A$1:$A$233,'PY1 Data(H)'!$A$1:$CZ$233))</f>
        <v>0</v>
      </c>
      <c r="AT72" s="173" cm="1">
        <f t="array" ref="AT72">_xlfn.XLOOKUP(AT$1,'PY1 Data(H)'!$A$1:$CZ$1,_xlfn.XLOOKUP($A72,'PY1 Data(H)'!$A$1:$A$233,'PY1 Data(H)'!$A$1:$CZ$233))</f>
        <v>0</v>
      </c>
      <c r="AU72" s="173" cm="1">
        <f t="array" ref="AU72">_xlfn.XLOOKUP(AU$1,'PY1 Data(H)'!$A$1:$CZ$1,_xlfn.XLOOKUP($A72,'PY1 Data(H)'!$A$1:$A$233,'PY1 Data(H)'!$A$1:$CZ$233))</f>
        <v>0</v>
      </c>
      <c r="AV72" s="173" cm="1">
        <f t="array" ref="AV72">_xlfn.XLOOKUP(AV$1,'PY1 Data(H)'!$A$1:$CZ$1,_xlfn.XLOOKUP($A72,'PY1 Data(H)'!$A$1:$A$233,'PY1 Data(H)'!$A$1:$CZ$233))</f>
        <v>0</v>
      </c>
      <c r="AW72" s="173" cm="1">
        <f t="array" ref="AW72">_xlfn.XLOOKUP(AW$1,'PY1 Data(H)'!$A$1:$CZ$1,_xlfn.XLOOKUP($A72,'PY1 Data(H)'!$A$1:$A$233,'PY1 Data(H)'!$A$1:$CZ$233))</f>
        <v>0</v>
      </c>
      <c r="AX72" s="173" cm="1">
        <f t="array" ref="AX72">_xlfn.XLOOKUP(AX$1,'PY1 Data(H)'!$A$1:$CZ$1,_xlfn.XLOOKUP($A72,'PY1 Data(H)'!$A$1:$A$233,'PY1 Data(H)'!$A$1:$CZ$233))</f>
        <v>0</v>
      </c>
      <c r="AY72" s="173" cm="1">
        <f t="array" ref="AY72">_xlfn.XLOOKUP(AY$1,'PY1 Data(H)'!$A$1:$CZ$1,_xlfn.XLOOKUP($A72,'PY1 Data(H)'!$A$1:$A$233,'PY1 Data(H)'!$A$1:$CZ$233))</f>
        <v>0</v>
      </c>
      <c r="AZ72" s="173" cm="1">
        <f t="array" ref="AZ72">_xlfn.XLOOKUP(AZ$1,'PY1 Data(H)'!$A$1:$CZ$1,_xlfn.XLOOKUP($A72,'PY1 Data(H)'!$A$1:$A$233,'PY1 Data(H)'!$A$1:$CZ$233))</f>
        <v>0</v>
      </c>
      <c r="BA72" s="173" cm="1">
        <f t="array" ref="BA72">_xlfn.XLOOKUP(BA$1,'PY1 Data(H)'!$A$1:$CZ$1,_xlfn.XLOOKUP($A72,'PY1 Data(H)'!$A$1:$A$233,'PY1 Data(H)'!$A$1:$CZ$233))</f>
        <v>141928</v>
      </c>
      <c r="BB72" s="173" cm="1">
        <f t="array" ref="BB72">_xlfn.XLOOKUP(BB$1,'PY1 Data(H)'!$A$1:$CZ$1,_xlfn.XLOOKUP($A72,'PY1 Data(H)'!$A$1:$A$233,'PY1 Data(H)'!$A$1:$CZ$233))</f>
        <v>0</v>
      </c>
      <c r="BC72" s="173" cm="1">
        <f t="array" ref="BC72">_xlfn.XLOOKUP(BC$1,'PY1 Data(H)'!$A$1:$CZ$1,_xlfn.XLOOKUP($A72,'PY1 Data(H)'!$A$1:$A$233,'PY1 Data(H)'!$A$1:$CZ$233))</f>
        <v>49803</v>
      </c>
      <c r="BD72" s="173" cm="1">
        <f t="array" ref="BD72">_xlfn.XLOOKUP(BD$1,'PY1 Data(H)'!$A$1:$CZ$1,_xlfn.XLOOKUP($A72,'PY1 Data(H)'!$A$1:$A$233,'PY1 Data(H)'!$A$1:$CZ$233))</f>
        <v>0</v>
      </c>
      <c r="BE72" s="173" cm="1">
        <f t="array" ref="BE72">_xlfn.XLOOKUP(BE$1,'PY1 Data(H)'!$A$1:$CZ$1,_xlfn.XLOOKUP($A72,'PY1 Data(H)'!$A$1:$A$233,'PY1 Data(H)'!$A$1:$CZ$233))</f>
        <v>0</v>
      </c>
      <c r="BF72" s="173" cm="1">
        <f t="array" ref="BF72">_xlfn.XLOOKUP(BF$1,'PY1 Data(H)'!$A$1:$CZ$1,_xlfn.XLOOKUP($A72,'PY1 Data(H)'!$A$1:$A$233,'PY1 Data(H)'!$A$1:$CZ$233))</f>
        <v>0</v>
      </c>
      <c r="BG72" s="173" cm="1">
        <f t="array" ref="BG72">_xlfn.XLOOKUP(BG$1,'PY1 Data(H)'!$A$1:$CZ$1,_xlfn.XLOOKUP($A72,'PY1 Data(H)'!$A$1:$A$233,'PY1 Data(H)'!$A$1:$CZ$233))</f>
        <v>147087</v>
      </c>
      <c r="BH72" s="173" cm="1">
        <f t="array" ref="BH72">_xlfn.XLOOKUP(BH$1,'PY1 Data(H)'!$A$1:$CZ$1,_xlfn.XLOOKUP($A72,'PY1 Data(H)'!$A$1:$A$233,'PY1 Data(H)'!$A$1:$CZ$233))</f>
        <v>0</v>
      </c>
      <c r="BI72" s="173" cm="1">
        <f t="array" ref="BI72">_xlfn.XLOOKUP(BI$1,'PY1 Data(H)'!$A$1:$CZ$1,_xlfn.XLOOKUP($A72,'PY1 Data(H)'!$A$1:$A$233,'PY1 Data(H)'!$A$1:$CZ$233))</f>
        <v>0</v>
      </c>
      <c r="BJ72" s="173" cm="1">
        <f t="array" ref="BJ72">_xlfn.XLOOKUP(BJ$1,'PY1 Data(H)'!$A$1:$CZ$1,_xlfn.XLOOKUP($A72,'PY1 Data(H)'!$A$1:$A$233,'PY1 Data(H)'!$A$1:$CZ$233))</f>
        <v>101512</v>
      </c>
      <c r="BK72" s="173" cm="1">
        <f t="array" ref="BK72">_xlfn.XLOOKUP(BK$1,'PY1 Data(H)'!$A$1:$CZ$1,_xlfn.XLOOKUP($A72,'PY1 Data(H)'!$A$1:$A$233,'PY1 Data(H)'!$A$1:$CZ$233))</f>
        <v>0</v>
      </c>
      <c r="BL72" s="173" cm="1">
        <f t="array" ref="BL72">_xlfn.XLOOKUP(BL$1,'PY1 Data(H)'!$A$1:$CZ$1,_xlfn.XLOOKUP($A72,'PY1 Data(H)'!$A$1:$A$233,'PY1 Data(H)'!$A$1:$CZ$233))</f>
        <v>26724</v>
      </c>
      <c r="BM72" s="173" cm="1">
        <f t="array" ref="BM72">_xlfn.XLOOKUP(BM$1,'PY1 Data(H)'!$A$1:$CZ$1,_xlfn.XLOOKUP($A72,'PY1 Data(H)'!$A$1:$A$233,'PY1 Data(H)'!$A$1:$CZ$233))</f>
        <v>63648</v>
      </c>
      <c r="BN72" s="173" cm="1">
        <f t="array" ref="BN72">_xlfn.XLOOKUP(BN$1,'PY1 Data(H)'!$A$1:$CZ$1,_xlfn.XLOOKUP($A72,'PY1 Data(H)'!$A$1:$A$233,'PY1 Data(H)'!$A$1:$CZ$233))</f>
        <v>0</v>
      </c>
      <c r="BO72" s="173" cm="1">
        <f t="array" ref="BO72">_xlfn.XLOOKUP(BO$1,'PY1 Data(H)'!$A$1:$CZ$1,_xlfn.XLOOKUP($A72,'PY1 Data(H)'!$A$1:$A$233,'PY1 Data(H)'!$A$1:$CZ$233))</f>
        <v>0</v>
      </c>
      <c r="BP72" s="173" cm="1">
        <f t="array" ref="BP72">_xlfn.XLOOKUP(BP$1,'PY1 Data(H)'!$A$1:$CZ$1,_xlfn.XLOOKUP($A72,'PY1 Data(H)'!$A$1:$A$233,'PY1 Data(H)'!$A$1:$CZ$233))</f>
        <v>0</v>
      </c>
      <c r="BQ72" s="173" cm="1">
        <f t="array" ref="BQ72">_xlfn.XLOOKUP(BQ$1,'PY1 Data(H)'!$A$1:$CZ$1,_xlfn.XLOOKUP($A72,'PY1 Data(H)'!$A$1:$A$233,'PY1 Data(H)'!$A$1:$CZ$233))</f>
        <v>0</v>
      </c>
      <c r="BR72" s="173" cm="1">
        <f t="array" ref="BR72">_xlfn.XLOOKUP(BR$1,'PY1 Data(H)'!$A$1:$CZ$1,_xlfn.XLOOKUP($A72,'PY1 Data(H)'!$A$1:$A$233,'PY1 Data(H)'!$A$1:$CZ$233))</f>
        <v>0</v>
      </c>
      <c r="BS72" s="173" cm="1">
        <f t="array" ref="BS72">_xlfn.XLOOKUP(BS$1,'PY1 Data(H)'!$A$1:$CZ$1,_xlfn.XLOOKUP($A72,'PY1 Data(H)'!$A$1:$A$233,'PY1 Data(H)'!$A$1:$CZ$233))</f>
        <v>0</v>
      </c>
      <c r="BT72" s="173" cm="1">
        <f t="array" ref="BT72">_xlfn.XLOOKUP(BT$1,'PY1 Data(H)'!$A$1:$CZ$1,_xlfn.XLOOKUP($A72,'PY1 Data(H)'!$A$1:$A$233,'PY1 Data(H)'!$A$1:$CZ$233))</f>
        <v>0</v>
      </c>
      <c r="BU72" s="173" cm="1">
        <f t="array" ref="BU72">_xlfn.XLOOKUP(BU$1,'PY1 Data(H)'!$A$1:$CZ$1,_xlfn.XLOOKUP($A72,'PY1 Data(H)'!$A$1:$A$233,'PY1 Data(H)'!$A$1:$CZ$233))</f>
        <v>0</v>
      </c>
      <c r="BV72" s="173" cm="1">
        <f t="array" ref="BV72">_xlfn.XLOOKUP(BV$1,'PY1 Data(H)'!$A$1:$CZ$1,_xlfn.XLOOKUP($A72,'PY1 Data(H)'!$A$1:$A$233,'PY1 Data(H)'!$A$1:$CZ$233))</f>
        <v>0</v>
      </c>
      <c r="BW72" s="173" cm="1">
        <f t="array" ref="BW72">_xlfn.XLOOKUP(BW$1,'PY1 Data(H)'!$A$1:$CZ$1,_xlfn.XLOOKUP($A72,'PY1 Data(H)'!$A$1:$A$233,'PY1 Data(H)'!$A$1:$CZ$233))</f>
        <v>0</v>
      </c>
      <c r="BX72" s="173" cm="1">
        <f t="array" ref="BX72">_xlfn.XLOOKUP(BX$1,'PY1 Data(H)'!$A$1:$CZ$1,_xlfn.XLOOKUP($A72,'PY1 Data(H)'!$A$1:$A$233,'PY1 Data(H)'!$A$1:$CZ$233))</f>
        <v>0</v>
      </c>
      <c r="BY72" s="173" cm="1">
        <f t="array" ref="BY72">_xlfn.XLOOKUP(BY$1,'PY1 Data(H)'!$A$1:$CZ$1,_xlfn.XLOOKUP($A72,'PY1 Data(H)'!$A$1:$A$233,'PY1 Data(H)'!$A$1:$CZ$233))</f>
        <v>0</v>
      </c>
      <c r="BZ72" s="173" cm="1">
        <f t="array" ref="BZ72">_xlfn.XLOOKUP(BZ$1,'PY1 Data(H)'!$A$1:$CZ$1,_xlfn.XLOOKUP($A72,'PY1 Data(H)'!$A$1:$A$233,'PY1 Data(H)'!$A$1:$CZ$233))</f>
        <v>0</v>
      </c>
      <c r="CA72" s="173" cm="1">
        <f t="array" ref="CA72">_xlfn.XLOOKUP(CA$1,'PY1 Data(H)'!$A$1:$CZ$1,_xlfn.XLOOKUP($A72,'PY1 Data(H)'!$A$1:$A$233,'PY1 Data(H)'!$A$1:$CZ$233))</f>
        <v>14598</v>
      </c>
      <c r="CB72" s="173" cm="1">
        <f t="array" ref="CB72">_xlfn.XLOOKUP(CB$1,'PY1 Data(H)'!$A$1:$CZ$1,_xlfn.XLOOKUP($A72,'PY1 Data(H)'!$A$1:$A$233,'PY1 Data(H)'!$A$1:$CZ$233))</f>
        <v>0</v>
      </c>
      <c r="CC72" s="173" cm="1">
        <f t="array" ref="CC72">_xlfn.XLOOKUP(CC$1,'PY1 Data(H)'!$A$1:$CZ$1,_xlfn.XLOOKUP($A72,'PY1 Data(H)'!$A$1:$A$233,'PY1 Data(H)'!$A$1:$CZ$233))</f>
        <v>0</v>
      </c>
      <c r="CD72" s="173" cm="1">
        <f t="array" ref="CD72">_xlfn.XLOOKUP(CD$1,'PY1 Data(H)'!$A$1:$CZ$1,_xlfn.XLOOKUP($A72,'PY1 Data(H)'!$A$1:$A$233,'PY1 Data(H)'!$A$1:$CZ$233))</f>
        <v>0</v>
      </c>
      <c r="CE72" s="173" cm="1">
        <f t="array" ref="CE72">_xlfn.XLOOKUP(CE$1,'PY1 Data(H)'!$A$1:$CZ$1,_xlfn.XLOOKUP($A72,'PY1 Data(H)'!$A$1:$A$233,'PY1 Data(H)'!$A$1:$CZ$233))</f>
        <v>0</v>
      </c>
      <c r="CF72" s="173" cm="1">
        <f t="array" ref="CF72">_xlfn.XLOOKUP(CF$1,'PY1 Data(H)'!$A$1:$CZ$1,_xlfn.XLOOKUP($A72,'PY1 Data(H)'!$A$1:$A$233,'PY1 Data(H)'!$A$1:$CZ$233))</f>
        <v>0</v>
      </c>
      <c r="CG72" s="173" cm="1">
        <f t="array" ref="CG72">_xlfn.XLOOKUP(CG$1,'PY1 Data(H)'!$A$1:$CZ$1,_xlfn.XLOOKUP($A72,'PY1 Data(H)'!$A$1:$A$233,'PY1 Data(H)'!$A$1:$CZ$233))</f>
        <v>0</v>
      </c>
      <c r="CH72" s="173" cm="1">
        <f t="array" ref="CH72">_xlfn.XLOOKUP(CH$1,'PY1 Data(H)'!$A$1:$CZ$1,_xlfn.XLOOKUP($A72,'PY1 Data(H)'!$A$1:$A$233,'PY1 Data(H)'!$A$1:$CZ$233))</f>
        <v>0</v>
      </c>
      <c r="CI72" s="173" cm="1">
        <f t="array" ref="CI72">_xlfn.XLOOKUP(CI$1,'PY1 Data(H)'!$A$1:$CZ$1,_xlfn.XLOOKUP($A72,'PY1 Data(H)'!$A$1:$A$233,'PY1 Data(H)'!$A$1:$CZ$233))</f>
        <v>0</v>
      </c>
      <c r="CJ72" s="173" cm="1">
        <f t="array" ref="CJ72">_xlfn.XLOOKUP(CJ$1,'PY1 Data(H)'!$A$1:$CZ$1,_xlfn.XLOOKUP($A72,'PY1 Data(H)'!$A$1:$A$233,'PY1 Data(H)'!$A$1:$CZ$233))</f>
        <v>0</v>
      </c>
      <c r="CK72" s="173" cm="1">
        <f t="array" ref="CK72">_xlfn.XLOOKUP(CK$1,'PY1 Data(H)'!$A$1:$CZ$1,_xlfn.XLOOKUP($A72,'PY1 Data(H)'!$A$1:$A$233,'PY1 Data(H)'!$A$1:$CZ$233))</f>
        <v>0</v>
      </c>
      <c r="CL72" s="173" cm="1">
        <f t="array" ref="CL72">_xlfn.XLOOKUP(CL$1,'PY1 Data(H)'!$A$1:$CZ$1,_xlfn.XLOOKUP($A72,'PY1 Data(H)'!$A$1:$A$233,'PY1 Data(H)'!$A$1:$CZ$233))</f>
        <v>26431</v>
      </c>
      <c r="CM72" s="173" cm="1">
        <f t="array" ref="CM72">_xlfn.XLOOKUP(CM$1,'PY1 Data(H)'!$A$1:$CZ$1,_xlfn.XLOOKUP($A72,'PY1 Data(H)'!$A$1:$A$233,'PY1 Data(H)'!$A$1:$CZ$233))</f>
        <v>96752</v>
      </c>
      <c r="CN72" s="173" cm="1">
        <f t="array" ref="CN72">_xlfn.XLOOKUP(CN$1,'PY1 Data(H)'!$A$1:$CZ$1,_xlfn.XLOOKUP($A72,'PY1 Data(H)'!$A$1:$A$233,'PY1 Data(H)'!$A$1:$CZ$233))</f>
        <v>0</v>
      </c>
      <c r="CO72" s="173" cm="1">
        <f t="array" ref="CO72">_xlfn.XLOOKUP(CO$1,'PY1 Data(H)'!$A$1:$CZ$1,_xlfn.XLOOKUP($A72,'PY1 Data(H)'!$A$1:$A$233,'PY1 Data(H)'!$A$1:$CZ$233))</f>
        <v>0</v>
      </c>
      <c r="CP72" s="173" cm="1">
        <f t="array" ref="CP72">_xlfn.XLOOKUP(CP$1,'PY1 Data(H)'!$A$1:$CZ$1,_xlfn.XLOOKUP($A72,'PY1 Data(H)'!$A$1:$A$233,'PY1 Data(H)'!$A$1:$CZ$233))</f>
        <v>0</v>
      </c>
      <c r="CQ72" s="173" cm="1">
        <f t="array" ref="CQ72">_xlfn.XLOOKUP(CQ$1,'PY1 Data(H)'!$A$1:$CZ$1,_xlfn.XLOOKUP($A72,'PY1 Data(H)'!$A$1:$A$233,'PY1 Data(H)'!$A$1:$CZ$233))</f>
        <v>0</v>
      </c>
      <c r="CR72" s="173" cm="1">
        <f t="array" ref="CR72">_xlfn.XLOOKUP(CR$1,'PY1 Data(H)'!$A$1:$CZ$1,_xlfn.XLOOKUP($A72,'PY1 Data(H)'!$A$1:$A$233,'PY1 Data(H)'!$A$1:$CZ$233))</f>
        <v>0</v>
      </c>
      <c r="CS72" s="173" cm="1">
        <f t="array" ref="CS72">_xlfn.XLOOKUP(CS$1,'PY1 Data(H)'!$A$1:$CZ$1,_xlfn.XLOOKUP($A72,'PY1 Data(H)'!$A$1:$A$233,'PY1 Data(H)'!$A$1:$CZ$233))</f>
        <v>0</v>
      </c>
      <c r="CT72" s="173" cm="1">
        <f t="array" ref="CT72">_xlfn.XLOOKUP(CT$1,'PY1 Data(H)'!$A$1:$CZ$1,_xlfn.XLOOKUP($A72,'PY1 Data(H)'!$A$1:$A$233,'PY1 Data(H)'!$A$1:$CZ$233))</f>
        <v>549</v>
      </c>
      <c r="CU72" s="173" cm="1">
        <f t="array" ref="CU72">_xlfn.XLOOKUP(CU$1,'PY1 Data(H)'!$A$1:$CZ$1,_xlfn.XLOOKUP($A72,'PY1 Data(H)'!$A$1:$A$233,'PY1 Data(H)'!$A$1:$CZ$233))</f>
        <v>0</v>
      </c>
      <c r="CV72" s="173" cm="1">
        <f t="array" ref="CV72">_xlfn.XLOOKUP(CV$1,'PY1 Data(H)'!$A$1:$CZ$1,_xlfn.XLOOKUP($A72,'PY1 Data(H)'!$A$1:$A$233,'PY1 Data(H)'!$A$1:$CZ$233))</f>
        <v>0</v>
      </c>
      <c r="CW72" s="173" cm="1">
        <f t="array" ref="CW72">_xlfn.XLOOKUP(CW$1,'PY1 Data(H)'!$A$1:$CZ$1,_xlfn.XLOOKUP($A72,'PY1 Data(H)'!$A$1:$A$233,'PY1 Data(H)'!$A$1:$CZ$233))</f>
        <v>0</v>
      </c>
      <c r="CX72" s="173" cm="1">
        <f t="array" ref="CX72">_xlfn.XLOOKUP(CX$1,'PY1 Data(H)'!$A$1:$CZ$1,_xlfn.XLOOKUP($A72,'PY1 Data(H)'!$A$1:$A$233,'PY1 Data(H)'!$A$1:$CZ$233))</f>
        <v>0</v>
      </c>
      <c r="CY72" s="173" cm="1">
        <f t="array" ref="CY72">_xlfn.XLOOKUP(CY$1,'PY1 Data(H)'!$A$1:$CZ$1,_xlfn.XLOOKUP($A72,'PY1 Data(H)'!$A$1:$A$233,'PY1 Data(H)'!$A$1:$CZ$233))</f>
        <v>51346</v>
      </c>
    </row>
    <row r="73" spans="1:103" x14ac:dyDescent="0.3">
      <c r="A73">
        <v>546</v>
      </c>
      <c r="D73" s="173" cm="1">
        <f t="array" ref="D73">_xlfn.XLOOKUP(D$1,'PY1 Data(H)'!$A$1:$CZ$1,_xlfn.XLOOKUP($A73,'PY1 Data(H)'!$A$1:$A$233,'PY1 Data(H)'!$A$1:$CZ$233))</f>
        <v>0</v>
      </c>
      <c r="E73" s="173" cm="1">
        <f t="array" ref="E73">_xlfn.XLOOKUP(E$1,'PY1 Data(H)'!$A$1:$CZ$1,_xlfn.XLOOKUP($A73,'PY1 Data(H)'!$A$1:$A$233,'PY1 Data(H)'!$A$1:$CZ$233))</f>
        <v>0</v>
      </c>
      <c r="F73" s="173" cm="1">
        <f t="array" ref="F73">_xlfn.XLOOKUP(F$1,'PY1 Data(H)'!$A$1:$CZ$1,_xlfn.XLOOKUP($A73,'PY1 Data(H)'!$A$1:$A$233,'PY1 Data(H)'!$A$1:$CZ$233))</f>
        <v>0</v>
      </c>
      <c r="G73" s="173" cm="1">
        <f t="array" ref="G73">_xlfn.XLOOKUP(G$1,'PY1 Data(H)'!$A$1:$CZ$1,_xlfn.XLOOKUP($A73,'PY1 Data(H)'!$A$1:$A$233,'PY1 Data(H)'!$A$1:$CZ$233))</f>
        <v>0</v>
      </c>
      <c r="H73" s="173" cm="1">
        <f t="array" ref="H73">_xlfn.XLOOKUP(H$1,'PY1 Data(H)'!$A$1:$CZ$1,_xlfn.XLOOKUP($A73,'PY1 Data(H)'!$A$1:$A$233,'PY1 Data(H)'!$A$1:$CZ$233))</f>
        <v>0</v>
      </c>
      <c r="I73" s="173" cm="1">
        <f t="array" ref="I73">_xlfn.XLOOKUP(I$1,'PY1 Data(H)'!$A$1:$CZ$1,_xlfn.XLOOKUP($A73,'PY1 Data(H)'!$A$1:$A$233,'PY1 Data(H)'!$A$1:$CZ$233))</f>
        <v>0</v>
      </c>
      <c r="J73" s="173" cm="1">
        <f t="array" ref="J73">_xlfn.XLOOKUP(J$1,'PY1 Data(H)'!$A$1:$CZ$1,_xlfn.XLOOKUP($A73,'PY1 Data(H)'!$A$1:$A$233,'PY1 Data(H)'!$A$1:$CZ$233))</f>
        <v>0</v>
      </c>
      <c r="K73" s="173" cm="1">
        <f t="array" ref="K73">_xlfn.XLOOKUP(K$1,'PY1 Data(H)'!$A$1:$CZ$1,_xlfn.XLOOKUP($A73,'PY1 Data(H)'!$A$1:$A$233,'PY1 Data(H)'!$A$1:$CZ$233))</f>
        <v>0</v>
      </c>
      <c r="L73" s="173" cm="1">
        <f t="array" ref="L73">_xlfn.XLOOKUP(L$1,'PY1 Data(H)'!$A$1:$CZ$1,_xlfn.XLOOKUP($A73,'PY1 Data(H)'!$A$1:$A$233,'PY1 Data(H)'!$A$1:$CZ$233))</f>
        <v>0</v>
      </c>
      <c r="M73" s="173" cm="1">
        <f t="array" ref="M73">_xlfn.XLOOKUP(M$1,'PY1 Data(H)'!$A$1:$CZ$1,_xlfn.XLOOKUP($A73,'PY1 Data(H)'!$A$1:$A$233,'PY1 Data(H)'!$A$1:$CZ$233))</f>
        <v>0</v>
      </c>
      <c r="N73" s="173" cm="1">
        <f t="array" ref="N73">_xlfn.XLOOKUP(N$1,'PY1 Data(H)'!$A$1:$CZ$1,_xlfn.XLOOKUP($A73,'PY1 Data(H)'!$A$1:$A$233,'PY1 Data(H)'!$A$1:$CZ$233))</f>
        <v>11368288</v>
      </c>
      <c r="O73" s="173" cm="1">
        <f t="array" ref="O73">_xlfn.XLOOKUP(O$1,'PY1 Data(H)'!$A$1:$CZ$1,_xlfn.XLOOKUP($A73,'PY1 Data(H)'!$A$1:$A$233,'PY1 Data(H)'!$A$1:$CZ$233))</f>
        <v>0</v>
      </c>
      <c r="P73" s="173" cm="1">
        <f t="array" ref="P73">_xlfn.XLOOKUP(P$1,'PY1 Data(H)'!$A$1:$CZ$1,_xlfn.XLOOKUP($A73,'PY1 Data(H)'!$A$1:$A$233,'PY1 Data(H)'!$A$1:$CZ$233))</f>
        <v>0</v>
      </c>
      <c r="Q73" s="173" cm="1">
        <f t="array" ref="Q73">_xlfn.XLOOKUP(Q$1,'PY1 Data(H)'!$A$1:$CZ$1,_xlfn.XLOOKUP($A73,'PY1 Data(H)'!$A$1:$A$233,'PY1 Data(H)'!$A$1:$CZ$233))</f>
        <v>0</v>
      </c>
      <c r="R73" s="173" cm="1">
        <f t="array" ref="R73">_xlfn.XLOOKUP(R$1,'PY1 Data(H)'!$A$1:$CZ$1,_xlfn.XLOOKUP($A73,'PY1 Data(H)'!$A$1:$A$233,'PY1 Data(H)'!$A$1:$CZ$233))</f>
        <v>0</v>
      </c>
      <c r="S73" s="173" cm="1">
        <f t="array" ref="S73">_xlfn.XLOOKUP(S$1,'PY1 Data(H)'!$A$1:$CZ$1,_xlfn.XLOOKUP($A73,'PY1 Data(H)'!$A$1:$A$233,'PY1 Data(H)'!$A$1:$CZ$233))</f>
        <v>0</v>
      </c>
      <c r="T73" s="173" cm="1">
        <f t="array" ref="T73">_xlfn.XLOOKUP(T$1,'PY1 Data(H)'!$A$1:$CZ$1,_xlfn.XLOOKUP($A73,'PY1 Data(H)'!$A$1:$A$233,'PY1 Data(H)'!$A$1:$CZ$233))</f>
        <v>0</v>
      </c>
      <c r="U73" s="173" cm="1">
        <f t="array" ref="U73">_xlfn.XLOOKUP(U$1,'PY1 Data(H)'!$A$1:$CZ$1,_xlfn.XLOOKUP($A73,'PY1 Data(H)'!$A$1:$A$233,'PY1 Data(H)'!$A$1:$CZ$233))</f>
        <v>0</v>
      </c>
      <c r="V73" s="173" cm="1">
        <f t="array" ref="V73">_xlfn.XLOOKUP(V$1,'PY1 Data(H)'!$A$1:$CZ$1,_xlfn.XLOOKUP($A73,'PY1 Data(H)'!$A$1:$A$233,'PY1 Data(H)'!$A$1:$CZ$233))</f>
        <v>0</v>
      </c>
      <c r="W73" s="173" cm="1">
        <f t="array" ref="W73">_xlfn.XLOOKUP(W$1,'PY1 Data(H)'!$A$1:$CZ$1,_xlfn.XLOOKUP($A73,'PY1 Data(H)'!$A$1:$A$233,'PY1 Data(H)'!$A$1:$CZ$233))</f>
        <v>0</v>
      </c>
      <c r="X73" s="173" cm="1">
        <f t="array" ref="X73">_xlfn.XLOOKUP(X$1,'PY1 Data(H)'!$A$1:$CZ$1,_xlfn.XLOOKUP($A73,'PY1 Data(H)'!$A$1:$A$233,'PY1 Data(H)'!$A$1:$CZ$233))</f>
        <v>0</v>
      </c>
      <c r="Y73" s="173" cm="1">
        <f t="array" ref="Y73">_xlfn.XLOOKUP(Y$1,'PY1 Data(H)'!$A$1:$CZ$1,_xlfn.XLOOKUP($A73,'PY1 Data(H)'!$A$1:$A$233,'PY1 Data(H)'!$A$1:$CZ$233))</f>
        <v>0</v>
      </c>
      <c r="Z73" s="173" cm="1">
        <f t="array" ref="Z73">_xlfn.XLOOKUP(Z$1,'PY1 Data(H)'!$A$1:$CZ$1,_xlfn.XLOOKUP($A73,'PY1 Data(H)'!$A$1:$A$233,'PY1 Data(H)'!$A$1:$CZ$233))</f>
        <v>14414075</v>
      </c>
      <c r="AA73" s="173" cm="1">
        <f t="array" ref="AA73">_xlfn.XLOOKUP(AA$1,'PY1 Data(H)'!$A$1:$CZ$1,_xlfn.XLOOKUP($A73,'PY1 Data(H)'!$A$1:$A$233,'PY1 Data(H)'!$A$1:$CZ$233))</f>
        <v>0</v>
      </c>
      <c r="AB73" s="173" cm="1">
        <f t="array" ref="AB73">_xlfn.XLOOKUP(AB$1,'PY1 Data(H)'!$A$1:$CZ$1,_xlfn.XLOOKUP($A73,'PY1 Data(H)'!$A$1:$A$233,'PY1 Data(H)'!$A$1:$CZ$233))</f>
        <v>0</v>
      </c>
      <c r="AC73" s="173" cm="1">
        <f t="array" ref="AC73">_xlfn.XLOOKUP(AC$1,'PY1 Data(H)'!$A$1:$CZ$1,_xlfn.XLOOKUP($A73,'PY1 Data(H)'!$A$1:$A$233,'PY1 Data(H)'!$A$1:$CZ$233))</f>
        <v>0</v>
      </c>
      <c r="AD73" s="173" cm="1">
        <f t="array" ref="AD73">_xlfn.XLOOKUP(AD$1,'PY1 Data(H)'!$A$1:$CZ$1,_xlfn.XLOOKUP($A73,'PY1 Data(H)'!$A$1:$A$233,'PY1 Data(H)'!$A$1:$CZ$233))</f>
        <v>0</v>
      </c>
      <c r="AE73" s="173" cm="1">
        <f t="array" ref="AE73">_xlfn.XLOOKUP(AE$1,'PY1 Data(H)'!$A$1:$CZ$1,_xlfn.XLOOKUP($A73,'PY1 Data(H)'!$A$1:$A$233,'PY1 Data(H)'!$A$1:$CZ$233))</f>
        <v>0</v>
      </c>
      <c r="AF73" s="173" cm="1">
        <f t="array" ref="AF73">_xlfn.XLOOKUP(AF$1,'PY1 Data(H)'!$A$1:$CZ$1,_xlfn.XLOOKUP($A73,'PY1 Data(H)'!$A$1:$A$233,'PY1 Data(H)'!$A$1:$CZ$233))</f>
        <v>1844456</v>
      </c>
      <c r="AG73" s="173" cm="1">
        <f t="array" ref="AG73">_xlfn.XLOOKUP(AG$1,'PY1 Data(H)'!$A$1:$CZ$1,_xlfn.XLOOKUP($A73,'PY1 Data(H)'!$A$1:$A$233,'PY1 Data(H)'!$A$1:$CZ$233))</f>
        <v>0</v>
      </c>
      <c r="AH73" s="173" cm="1">
        <f t="array" ref="AH73">_xlfn.XLOOKUP(AH$1,'PY1 Data(H)'!$A$1:$CZ$1,_xlfn.XLOOKUP($A73,'PY1 Data(H)'!$A$1:$A$233,'PY1 Data(H)'!$A$1:$CZ$233))</f>
        <v>0</v>
      </c>
      <c r="AI73" s="173" cm="1">
        <f t="array" ref="AI73">_xlfn.XLOOKUP(AI$1,'PY1 Data(H)'!$A$1:$CZ$1,_xlfn.XLOOKUP($A73,'PY1 Data(H)'!$A$1:$A$233,'PY1 Data(H)'!$A$1:$CZ$233))</f>
        <v>0</v>
      </c>
      <c r="AJ73" s="173" cm="1">
        <f t="array" ref="AJ73">_xlfn.XLOOKUP(AJ$1,'PY1 Data(H)'!$A$1:$CZ$1,_xlfn.XLOOKUP($A73,'PY1 Data(H)'!$A$1:$A$233,'PY1 Data(H)'!$A$1:$CZ$233))</f>
        <v>0</v>
      </c>
      <c r="AK73" s="173" cm="1">
        <f t="array" ref="AK73">_xlfn.XLOOKUP(AK$1,'PY1 Data(H)'!$A$1:$CZ$1,_xlfn.XLOOKUP($A73,'PY1 Data(H)'!$A$1:$A$233,'PY1 Data(H)'!$A$1:$CZ$233))</f>
        <v>0</v>
      </c>
      <c r="AL73" s="173" cm="1">
        <f t="array" ref="AL73">_xlfn.XLOOKUP(AL$1,'PY1 Data(H)'!$A$1:$CZ$1,_xlfn.XLOOKUP($A73,'PY1 Data(H)'!$A$1:$A$233,'PY1 Data(H)'!$A$1:$CZ$233))</f>
        <v>0</v>
      </c>
      <c r="AM73" s="173" cm="1">
        <f t="array" ref="AM73">_xlfn.XLOOKUP(AM$1,'PY1 Data(H)'!$A$1:$CZ$1,_xlfn.XLOOKUP($A73,'PY1 Data(H)'!$A$1:$A$233,'PY1 Data(H)'!$A$1:$CZ$233))</f>
        <v>0</v>
      </c>
      <c r="AN73" s="173" cm="1">
        <f t="array" ref="AN73">_xlfn.XLOOKUP(AN$1,'PY1 Data(H)'!$A$1:$CZ$1,_xlfn.XLOOKUP($A73,'PY1 Data(H)'!$A$1:$A$233,'PY1 Data(H)'!$A$1:$CZ$233))</f>
        <v>0</v>
      </c>
      <c r="AO73" s="173" cm="1">
        <f t="array" ref="AO73">_xlfn.XLOOKUP(AO$1,'PY1 Data(H)'!$A$1:$CZ$1,_xlfn.XLOOKUP($A73,'PY1 Data(H)'!$A$1:$A$233,'PY1 Data(H)'!$A$1:$CZ$233))</f>
        <v>0</v>
      </c>
      <c r="AP73" s="173" cm="1">
        <f t="array" ref="AP73">_xlfn.XLOOKUP(AP$1,'PY1 Data(H)'!$A$1:$CZ$1,_xlfn.XLOOKUP($A73,'PY1 Data(H)'!$A$1:$A$233,'PY1 Data(H)'!$A$1:$CZ$233))</f>
        <v>0</v>
      </c>
      <c r="AQ73" s="173" cm="1">
        <f t="array" ref="AQ73">_xlfn.XLOOKUP(AQ$1,'PY1 Data(H)'!$A$1:$CZ$1,_xlfn.XLOOKUP($A73,'PY1 Data(H)'!$A$1:$A$233,'PY1 Data(H)'!$A$1:$CZ$233))</f>
        <v>0</v>
      </c>
      <c r="AR73" s="173" cm="1">
        <f t="array" ref="AR73">_xlfn.XLOOKUP(AR$1,'PY1 Data(H)'!$A$1:$CZ$1,_xlfn.XLOOKUP($A73,'PY1 Data(H)'!$A$1:$A$233,'PY1 Data(H)'!$A$1:$CZ$233))</f>
        <v>0</v>
      </c>
      <c r="AS73" s="173" cm="1">
        <f t="array" ref="AS73">_xlfn.XLOOKUP(AS$1,'PY1 Data(H)'!$A$1:$CZ$1,_xlfn.XLOOKUP($A73,'PY1 Data(H)'!$A$1:$A$233,'PY1 Data(H)'!$A$1:$CZ$233))</f>
        <v>5452542</v>
      </c>
      <c r="AT73" s="173" cm="1">
        <f t="array" ref="AT73">_xlfn.XLOOKUP(AT$1,'PY1 Data(H)'!$A$1:$CZ$1,_xlfn.XLOOKUP($A73,'PY1 Data(H)'!$A$1:$A$233,'PY1 Data(H)'!$A$1:$CZ$233))</f>
        <v>0</v>
      </c>
      <c r="AU73" s="173" cm="1">
        <f t="array" ref="AU73">_xlfn.XLOOKUP(AU$1,'PY1 Data(H)'!$A$1:$CZ$1,_xlfn.XLOOKUP($A73,'PY1 Data(H)'!$A$1:$A$233,'PY1 Data(H)'!$A$1:$CZ$233))</f>
        <v>0</v>
      </c>
      <c r="AV73" s="173" cm="1">
        <f t="array" ref="AV73">_xlfn.XLOOKUP(AV$1,'PY1 Data(H)'!$A$1:$CZ$1,_xlfn.XLOOKUP($A73,'PY1 Data(H)'!$A$1:$A$233,'PY1 Data(H)'!$A$1:$CZ$233))</f>
        <v>0</v>
      </c>
      <c r="AW73" s="173" cm="1">
        <f t="array" ref="AW73">_xlfn.XLOOKUP(AW$1,'PY1 Data(H)'!$A$1:$CZ$1,_xlfn.XLOOKUP($A73,'PY1 Data(H)'!$A$1:$A$233,'PY1 Data(H)'!$A$1:$CZ$233))</f>
        <v>0</v>
      </c>
      <c r="AX73" s="173" cm="1">
        <f t="array" ref="AX73">_xlfn.XLOOKUP(AX$1,'PY1 Data(H)'!$A$1:$CZ$1,_xlfn.XLOOKUP($A73,'PY1 Data(H)'!$A$1:$A$233,'PY1 Data(H)'!$A$1:$CZ$233))</f>
        <v>0</v>
      </c>
      <c r="AY73" s="173" cm="1">
        <f t="array" ref="AY73">_xlfn.XLOOKUP(AY$1,'PY1 Data(H)'!$A$1:$CZ$1,_xlfn.XLOOKUP($A73,'PY1 Data(H)'!$A$1:$A$233,'PY1 Data(H)'!$A$1:$CZ$233))</f>
        <v>0</v>
      </c>
      <c r="AZ73" s="173" cm="1">
        <f t="array" ref="AZ73">_xlfn.XLOOKUP(AZ$1,'PY1 Data(H)'!$A$1:$CZ$1,_xlfn.XLOOKUP($A73,'PY1 Data(H)'!$A$1:$A$233,'PY1 Data(H)'!$A$1:$CZ$233))</f>
        <v>0</v>
      </c>
      <c r="BA73" s="173" cm="1">
        <f t="array" ref="BA73">_xlfn.XLOOKUP(BA$1,'PY1 Data(H)'!$A$1:$CZ$1,_xlfn.XLOOKUP($A73,'PY1 Data(H)'!$A$1:$A$233,'PY1 Data(H)'!$A$1:$CZ$233))</f>
        <v>0</v>
      </c>
      <c r="BB73" s="173" cm="1">
        <f t="array" ref="BB73">_xlfn.XLOOKUP(BB$1,'PY1 Data(H)'!$A$1:$CZ$1,_xlfn.XLOOKUP($A73,'PY1 Data(H)'!$A$1:$A$233,'PY1 Data(H)'!$A$1:$CZ$233))</f>
        <v>0</v>
      </c>
      <c r="BC73" s="173" cm="1">
        <f t="array" ref="BC73">_xlfn.XLOOKUP(BC$1,'PY1 Data(H)'!$A$1:$CZ$1,_xlfn.XLOOKUP($A73,'PY1 Data(H)'!$A$1:$A$233,'PY1 Data(H)'!$A$1:$CZ$233))</f>
        <v>0</v>
      </c>
      <c r="BD73" s="173" cm="1">
        <f t="array" ref="BD73">_xlfn.XLOOKUP(BD$1,'PY1 Data(H)'!$A$1:$CZ$1,_xlfn.XLOOKUP($A73,'PY1 Data(H)'!$A$1:$A$233,'PY1 Data(H)'!$A$1:$CZ$233))</f>
        <v>0</v>
      </c>
      <c r="BE73" s="173" cm="1">
        <f t="array" ref="BE73">_xlfn.XLOOKUP(BE$1,'PY1 Data(H)'!$A$1:$CZ$1,_xlfn.XLOOKUP($A73,'PY1 Data(H)'!$A$1:$A$233,'PY1 Data(H)'!$A$1:$CZ$233))</f>
        <v>0</v>
      </c>
      <c r="BF73" s="173" cm="1">
        <f t="array" ref="BF73">_xlfn.XLOOKUP(BF$1,'PY1 Data(H)'!$A$1:$CZ$1,_xlfn.XLOOKUP($A73,'PY1 Data(H)'!$A$1:$A$233,'PY1 Data(H)'!$A$1:$CZ$233))</f>
        <v>0</v>
      </c>
      <c r="BG73" s="173" cm="1">
        <f t="array" ref="BG73">_xlfn.XLOOKUP(BG$1,'PY1 Data(H)'!$A$1:$CZ$1,_xlfn.XLOOKUP($A73,'PY1 Data(H)'!$A$1:$A$233,'PY1 Data(H)'!$A$1:$CZ$233))</f>
        <v>0</v>
      </c>
      <c r="BH73" s="173" cm="1">
        <f t="array" ref="BH73">_xlfn.XLOOKUP(BH$1,'PY1 Data(H)'!$A$1:$CZ$1,_xlfn.XLOOKUP($A73,'PY1 Data(H)'!$A$1:$A$233,'PY1 Data(H)'!$A$1:$CZ$233))</f>
        <v>0</v>
      </c>
      <c r="BI73" s="173" cm="1">
        <f t="array" ref="BI73">_xlfn.XLOOKUP(BI$1,'PY1 Data(H)'!$A$1:$CZ$1,_xlfn.XLOOKUP($A73,'PY1 Data(H)'!$A$1:$A$233,'PY1 Data(H)'!$A$1:$CZ$233))</f>
        <v>0</v>
      </c>
      <c r="BJ73" s="173" cm="1">
        <f t="array" ref="BJ73">_xlfn.XLOOKUP(BJ$1,'PY1 Data(H)'!$A$1:$CZ$1,_xlfn.XLOOKUP($A73,'PY1 Data(H)'!$A$1:$A$233,'PY1 Data(H)'!$A$1:$CZ$233))</f>
        <v>0</v>
      </c>
      <c r="BK73" s="173" cm="1">
        <f t="array" ref="BK73">_xlfn.XLOOKUP(BK$1,'PY1 Data(H)'!$A$1:$CZ$1,_xlfn.XLOOKUP($A73,'PY1 Data(H)'!$A$1:$A$233,'PY1 Data(H)'!$A$1:$CZ$233))</f>
        <v>0</v>
      </c>
      <c r="BL73" s="173" cm="1">
        <f t="array" ref="BL73">_xlfn.XLOOKUP(BL$1,'PY1 Data(H)'!$A$1:$CZ$1,_xlfn.XLOOKUP($A73,'PY1 Data(H)'!$A$1:$A$233,'PY1 Data(H)'!$A$1:$CZ$233))</f>
        <v>0</v>
      </c>
      <c r="BM73" s="173" cm="1">
        <f t="array" ref="BM73">_xlfn.XLOOKUP(BM$1,'PY1 Data(H)'!$A$1:$CZ$1,_xlfn.XLOOKUP($A73,'PY1 Data(H)'!$A$1:$A$233,'PY1 Data(H)'!$A$1:$CZ$233))</f>
        <v>0</v>
      </c>
      <c r="BN73" s="173" cm="1">
        <f t="array" ref="BN73">_xlfn.XLOOKUP(BN$1,'PY1 Data(H)'!$A$1:$CZ$1,_xlfn.XLOOKUP($A73,'PY1 Data(H)'!$A$1:$A$233,'PY1 Data(H)'!$A$1:$CZ$233))</f>
        <v>0</v>
      </c>
      <c r="BO73" s="173" cm="1">
        <f t="array" ref="BO73">_xlfn.XLOOKUP(BO$1,'PY1 Data(H)'!$A$1:$CZ$1,_xlfn.XLOOKUP($A73,'PY1 Data(H)'!$A$1:$A$233,'PY1 Data(H)'!$A$1:$CZ$233))</f>
        <v>0</v>
      </c>
      <c r="BP73" s="173" cm="1">
        <f t="array" ref="BP73">_xlfn.XLOOKUP(BP$1,'PY1 Data(H)'!$A$1:$CZ$1,_xlfn.XLOOKUP($A73,'PY1 Data(H)'!$A$1:$A$233,'PY1 Data(H)'!$A$1:$CZ$233))</f>
        <v>0</v>
      </c>
      <c r="BQ73" s="173" cm="1">
        <f t="array" ref="BQ73">_xlfn.XLOOKUP(BQ$1,'PY1 Data(H)'!$A$1:$CZ$1,_xlfn.XLOOKUP($A73,'PY1 Data(H)'!$A$1:$A$233,'PY1 Data(H)'!$A$1:$CZ$233))</f>
        <v>0</v>
      </c>
      <c r="BR73" s="173" cm="1">
        <f t="array" ref="BR73">_xlfn.XLOOKUP(BR$1,'PY1 Data(H)'!$A$1:$CZ$1,_xlfn.XLOOKUP($A73,'PY1 Data(H)'!$A$1:$A$233,'PY1 Data(H)'!$A$1:$CZ$233))</f>
        <v>0</v>
      </c>
      <c r="BS73" s="173" cm="1">
        <f t="array" ref="BS73">_xlfn.XLOOKUP(BS$1,'PY1 Data(H)'!$A$1:$CZ$1,_xlfn.XLOOKUP($A73,'PY1 Data(H)'!$A$1:$A$233,'PY1 Data(H)'!$A$1:$CZ$233))</f>
        <v>0</v>
      </c>
      <c r="BT73" s="173" cm="1">
        <f t="array" ref="BT73">_xlfn.XLOOKUP(BT$1,'PY1 Data(H)'!$A$1:$CZ$1,_xlfn.XLOOKUP($A73,'PY1 Data(H)'!$A$1:$A$233,'PY1 Data(H)'!$A$1:$CZ$233))</f>
        <v>0</v>
      </c>
      <c r="BU73" s="173" cm="1">
        <f t="array" ref="BU73">_xlfn.XLOOKUP(BU$1,'PY1 Data(H)'!$A$1:$CZ$1,_xlfn.XLOOKUP($A73,'PY1 Data(H)'!$A$1:$A$233,'PY1 Data(H)'!$A$1:$CZ$233))</f>
        <v>0</v>
      </c>
      <c r="BV73" s="173" cm="1">
        <f t="array" ref="BV73">_xlfn.XLOOKUP(BV$1,'PY1 Data(H)'!$A$1:$CZ$1,_xlfn.XLOOKUP($A73,'PY1 Data(H)'!$A$1:$A$233,'PY1 Data(H)'!$A$1:$CZ$233))</f>
        <v>0</v>
      </c>
      <c r="BW73" s="173" cm="1">
        <f t="array" ref="BW73">_xlfn.XLOOKUP(BW$1,'PY1 Data(H)'!$A$1:$CZ$1,_xlfn.XLOOKUP($A73,'PY1 Data(H)'!$A$1:$A$233,'PY1 Data(H)'!$A$1:$CZ$233))</f>
        <v>0</v>
      </c>
      <c r="BX73" s="173" cm="1">
        <f t="array" ref="BX73">_xlfn.XLOOKUP(BX$1,'PY1 Data(H)'!$A$1:$CZ$1,_xlfn.XLOOKUP($A73,'PY1 Data(H)'!$A$1:$A$233,'PY1 Data(H)'!$A$1:$CZ$233))</f>
        <v>0</v>
      </c>
      <c r="BY73" s="173" cm="1">
        <f t="array" ref="BY73">_xlfn.XLOOKUP(BY$1,'PY1 Data(H)'!$A$1:$CZ$1,_xlfn.XLOOKUP($A73,'PY1 Data(H)'!$A$1:$A$233,'PY1 Data(H)'!$A$1:$CZ$233))</f>
        <v>0</v>
      </c>
      <c r="BZ73" s="173" cm="1">
        <f t="array" ref="BZ73">_xlfn.XLOOKUP(BZ$1,'PY1 Data(H)'!$A$1:$CZ$1,_xlfn.XLOOKUP($A73,'PY1 Data(H)'!$A$1:$A$233,'PY1 Data(H)'!$A$1:$CZ$233))</f>
        <v>299386</v>
      </c>
      <c r="CA73" s="173" cm="1">
        <f t="array" ref="CA73">_xlfn.XLOOKUP(CA$1,'PY1 Data(H)'!$A$1:$CZ$1,_xlfn.XLOOKUP($A73,'PY1 Data(H)'!$A$1:$A$233,'PY1 Data(H)'!$A$1:$CZ$233))</f>
        <v>6084854</v>
      </c>
      <c r="CB73" s="173" cm="1">
        <f t="array" ref="CB73">_xlfn.XLOOKUP(CB$1,'PY1 Data(H)'!$A$1:$CZ$1,_xlfn.XLOOKUP($A73,'PY1 Data(H)'!$A$1:$A$233,'PY1 Data(H)'!$A$1:$CZ$233))</f>
        <v>0</v>
      </c>
      <c r="CC73" s="173" cm="1">
        <f t="array" ref="CC73">_xlfn.XLOOKUP(CC$1,'PY1 Data(H)'!$A$1:$CZ$1,_xlfn.XLOOKUP($A73,'PY1 Data(H)'!$A$1:$A$233,'PY1 Data(H)'!$A$1:$CZ$233))</f>
        <v>0</v>
      </c>
      <c r="CD73" s="173" cm="1">
        <f t="array" ref="CD73">_xlfn.XLOOKUP(CD$1,'PY1 Data(H)'!$A$1:$CZ$1,_xlfn.XLOOKUP($A73,'PY1 Data(H)'!$A$1:$A$233,'PY1 Data(H)'!$A$1:$CZ$233))</f>
        <v>0</v>
      </c>
      <c r="CE73" s="173" cm="1">
        <f t="array" ref="CE73">_xlfn.XLOOKUP(CE$1,'PY1 Data(H)'!$A$1:$CZ$1,_xlfn.XLOOKUP($A73,'PY1 Data(H)'!$A$1:$A$233,'PY1 Data(H)'!$A$1:$CZ$233))</f>
        <v>0</v>
      </c>
      <c r="CF73" s="173" cm="1">
        <f t="array" ref="CF73">_xlfn.XLOOKUP(CF$1,'PY1 Data(H)'!$A$1:$CZ$1,_xlfn.XLOOKUP($A73,'PY1 Data(H)'!$A$1:$A$233,'PY1 Data(H)'!$A$1:$CZ$233))</f>
        <v>0</v>
      </c>
      <c r="CG73" s="173" cm="1">
        <f t="array" ref="CG73">_xlfn.XLOOKUP(CG$1,'PY1 Data(H)'!$A$1:$CZ$1,_xlfn.XLOOKUP($A73,'PY1 Data(H)'!$A$1:$A$233,'PY1 Data(H)'!$A$1:$CZ$233))</f>
        <v>0</v>
      </c>
      <c r="CH73" s="173" cm="1">
        <f t="array" ref="CH73">_xlfn.XLOOKUP(CH$1,'PY1 Data(H)'!$A$1:$CZ$1,_xlfn.XLOOKUP($A73,'PY1 Data(H)'!$A$1:$A$233,'PY1 Data(H)'!$A$1:$CZ$233))</f>
        <v>0</v>
      </c>
      <c r="CI73" s="173" cm="1">
        <f t="array" ref="CI73">_xlfn.XLOOKUP(CI$1,'PY1 Data(H)'!$A$1:$CZ$1,_xlfn.XLOOKUP($A73,'PY1 Data(H)'!$A$1:$A$233,'PY1 Data(H)'!$A$1:$CZ$233))</f>
        <v>0</v>
      </c>
      <c r="CJ73" s="173" cm="1">
        <f t="array" ref="CJ73">_xlfn.XLOOKUP(CJ$1,'PY1 Data(H)'!$A$1:$CZ$1,_xlfn.XLOOKUP($A73,'PY1 Data(H)'!$A$1:$A$233,'PY1 Data(H)'!$A$1:$CZ$233))</f>
        <v>93156</v>
      </c>
      <c r="CK73" s="173" cm="1">
        <f t="array" ref="CK73">_xlfn.XLOOKUP(CK$1,'PY1 Data(H)'!$A$1:$CZ$1,_xlfn.XLOOKUP($A73,'PY1 Data(H)'!$A$1:$A$233,'PY1 Data(H)'!$A$1:$CZ$233))</f>
        <v>0</v>
      </c>
      <c r="CL73" s="173" cm="1">
        <f t="array" ref="CL73">_xlfn.XLOOKUP(CL$1,'PY1 Data(H)'!$A$1:$CZ$1,_xlfn.XLOOKUP($A73,'PY1 Data(H)'!$A$1:$A$233,'PY1 Data(H)'!$A$1:$CZ$233))</f>
        <v>0</v>
      </c>
      <c r="CM73" s="173" cm="1">
        <f t="array" ref="CM73">_xlfn.XLOOKUP(CM$1,'PY1 Data(H)'!$A$1:$CZ$1,_xlfn.XLOOKUP($A73,'PY1 Data(H)'!$A$1:$A$233,'PY1 Data(H)'!$A$1:$CZ$233))</f>
        <v>0</v>
      </c>
      <c r="CN73" s="173" cm="1">
        <f t="array" ref="CN73">_xlfn.XLOOKUP(CN$1,'PY1 Data(H)'!$A$1:$CZ$1,_xlfn.XLOOKUP($A73,'PY1 Data(H)'!$A$1:$A$233,'PY1 Data(H)'!$A$1:$CZ$233))</f>
        <v>0</v>
      </c>
      <c r="CO73" s="173" cm="1">
        <f t="array" ref="CO73">_xlfn.XLOOKUP(CO$1,'PY1 Data(H)'!$A$1:$CZ$1,_xlfn.XLOOKUP($A73,'PY1 Data(H)'!$A$1:$A$233,'PY1 Data(H)'!$A$1:$CZ$233))</f>
        <v>0</v>
      </c>
      <c r="CP73" s="173" cm="1">
        <f t="array" ref="CP73">_xlfn.XLOOKUP(CP$1,'PY1 Data(H)'!$A$1:$CZ$1,_xlfn.XLOOKUP($A73,'PY1 Data(H)'!$A$1:$A$233,'PY1 Data(H)'!$A$1:$CZ$233))</f>
        <v>0</v>
      </c>
      <c r="CQ73" s="173" cm="1">
        <f t="array" ref="CQ73">_xlfn.XLOOKUP(CQ$1,'PY1 Data(H)'!$A$1:$CZ$1,_xlfn.XLOOKUP($A73,'PY1 Data(H)'!$A$1:$A$233,'PY1 Data(H)'!$A$1:$CZ$233))</f>
        <v>0</v>
      </c>
      <c r="CR73" s="173" cm="1">
        <f t="array" ref="CR73">_xlfn.XLOOKUP(CR$1,'PY1 Data(H)'!$A$1:$CZ$1,_xlfn.XLOOKUP($A73,'PY1 Data(H)'!$A$1:$A$233,'PY1 Data(H)'!$A$1:$CZ$233))</f>
        <v>0</v>
      </c>
      <c r="CS73" s="173" cm="1">
        <f t="array" ref="CS73">_xlfn.XLOOKUP(CS$1,'PY1 Data(H)'!$A$1:$CZ$1,_xlfn.XLOOKUP($A73,'PY1 Data(H)'!$A$1:$A$233,'PY1 Data(H)'!$A$1:$CZ$233))</f>
        <v>0</v>
      </c>
      <c r="CT73" s="173" cm="1">
        <f t="array" ref="CT73">_xlfn.XLOOKUP(CT$1,'PY1 Data(H)'!$A$1:$CZ$1,_xlfn.XLOOKUP($A73,'PY1 Data(H)'!$A$1:$A$233,'PY1 Data(H)'!$A$1:$CZ$233))</f>
        <v>0</v>
      </c>
      <c r="CU73" s="173" cm="1">
        <f t="array" ref="CU73">_xlfn.XLOOKUP(CU$1,'PY1 Data(H)'!$A$1:$CZ$1,_xlfn.XLOOKUP($A73,'PY1 Data(H)'!$A$1:$A$233,'PY1 Data(H)'!$A$1:$CZ$233))</f>
        <v>0</v>
      </c>
      <c r="CV73" s="173" cm="1">
        <f t="array" ref="CV73">_xlfn.XLOOKUP(CV$1,'PY1 Data(H)'!$A$1:$CZ$1,_xlfn.XLOOKUP($A73,'PY1 Data(H)'!$A$1:$A$233,'PY1 Data(H)'!$A$1:$CZ$233))</f>
        <v>0</v>
      </c>
      <c r="CW73" s="173" cm="1">
        <f t="array" ref="CW73">_xlfn.XLOOKUP(CW$1,'PY1 Data(H)'!$A$1:$CZ$1,_xlfn.XLOOKUP($A73,'PY1 Data(H)'!$A$1:$A$233,'PY1 Data(H)'!$A$1:$CZ$233))</f>
        <v>0</v>
      </c>
      <c r="CX73" s="173" cm="1">
        <f t="array" ref="CX73">_xlfn.XLOOKUP(CX$1,'PY1 Data(H)'!$A$1:$CZ$1,_xlfn.XLOOKUP($A73,'PY1 Data(H)'!$A$1:$A$233,'PY1 Data(H)'!$A$1:$CZ$233))</f>
        <v>0</v>
      </c>
      <c r="CY73" s="173" cm="1">
        <f t="array" ref="CY73">_xlfn.XLOOKUP(CY$1,'PY1 Data(H)'!$A$1:$CZ$1,_xlfn.XLOOKUP($A73,'PY1 Data(H)'!$A$1:$A$233,'PY1 Data(H)'!$A$1:$CZ$233))</f>
        <v>0</v>
      </c>
    </row>
    <row r="74" spans="1:103" x14ac:dyDescent="0.3">
      <c r="A74">
        <v>589</v>
      </c>
      <c r="D74" s="173" cm="1">
        <f t="array" ref="D74">_xlfn.XLOOKUP(D$1,'PY1 Data(H)'!$A$1:$CZ$1,_xlfn.XLOOKUP($A74,'PY1 Data(H)'!$A$1:$A$233,'PY1 Data(H)'!$A$1:$CZ$233))</f>
        <v>0</v>
      </c>
      <c r="E74" s="173" cm="1">
        <f t="array" ref="E74">_xlfn.XLOOKUP(E$1,'PY1 Data(H)'!$A$1:$CZ$1,_xlfn.XLOOKUP($A74,'PY1 Data(H)'!$A$1:$A$233,'PY1 Data(H)'!$A$1:$CZ$233))</f>
        <v>0</v>
      </c>
      <c r="F74" s="173" cm="1">
        <f t="array" ref="F74">_xlfn.XLOOKUP(F$1,'PY1 Data(H)'!$A$1:$CZ$1,_xlfn.XLOOKUP($A74,'PY1 Data(H)'!$A$1:$A$233,'PY1 Data(H)'!$A$1:$CZ$233))</f>
        <v>0</v>
      </c>
      <c r="G74" s="173" cm="1">
        <f t="array" ref="G74">_xlfn.XLOOKUP(G$1,'PY1 Data(H)'!$A$1:$CZ$1,_xlfn.XLOOKUP($A74,'PY1 Data(H)'!$A$1:$A$233,'PY1 Data(H)'!$A$1:$CZ$233))</f>
        <v>0</v>
      </c>
      <c r="H74" s="173" cm="1">
        <f t="array" ref="H74">_xlfn.XLOOKUP(H$1,'PY1 Data(H)'!$A$1:$CZ$1,_xlfn.XLOOKUP($A74,'PY1 Data(H)'!$A$1:$A$233,'PY1 Data(H)'!$A$1:$CZ$233))</f>
        <v>0</v>
      </c>
      <c r="I74" s="173" cm="1">
        <f t="array" ref="I74">_xlfn.XLOOKUP(I$1,'PY1 Data(H)'!$A$1:$CZ$1,_xlfn.XLOOKUP($A74,'PY1 Data(H)'!$A$1:$A$233,'PY1 Data(H)'!$A$1:$CZ$233))</f>
        <v>0</v>
      </c>
      <c r="J74" s="173" cm="1">
        <f t="array" ref="J74">_xlfn.XLOOKUP(J$1,'PY1 Data(H)'!$A$1:$CZ$1,_xlfn.XLOOKUP($A74,'PY1 Data(H)'!$A$1:$A$233,'PY1 Data(H)'!$A$1:$CZ$233))</f>
        <v>0</v>
      </c>
      <c r="K74" s="173" cm="1">
        <f t="array" ref="K74">_xlfn.XLOOKUP(K$1,'PY1 Data(H)'!$A$1:$CZ$1,_xlfn.XLOOKUP($A74,'PY1 Data(H)'!$A$1:$A$233,'PY1 Data(H)'!$A$1:$CZ$233))</f>
        <v>0</v>
      </c>
      <c r="L74" s="173" cm="1">
        <f t="array" ref="L74">_xlfn.XLOOKUP(L$1,'PY1 Data(H)'!$A$1:$CZ$1,_xlfn.XLOOKUP($A74,'PY1 Data(H)'!$A$1:$A$233,'PY1 Data(H)'!$A$1:$CZ$233))</f>
        <v>0</v>
      </c>
      <c r="M74" s="173" cm="1">
        <f t="array" ref="M74">_xlfn.XLOOKUP(M$1,'PY1 Data(H)'!$A$1:$CZ$1,_xlfn.XLOOKUP($A74,'PY1 Data(H)'!$A$1:$A$233,'PY1 Data(H)'!$A$1:$CZ$233))</f>
        <v>0</v>
      </c>
      <c r="N74" s="173" cm="1">
        <f t="array" ref="N74">_xlfn.XLOOKUP(N$1,'PY1 Data(H)'!$A$1:$CZ$1,_xlfn.XLOOKUP($A74,'PY1 Data(H)'!$A$1:$A$233,'PY1 Data(H)'!$A$1:$CZ$233))</f>
        <v>0</v>
      </c>
      <c r="O74" s="173" cm="1">
        <f t="array" ref="O74">_xlfn.XLOOKUP(O$1,'PY1 Data(H)'!$A$1:$CZ$1,_xlfn.XLOOKUP($A74,'PY1 Data(H)'!$A$1:$A$233,'PY1 Data(H)'!$A$1:$CZ$233))</f>
        <v>0</v>
      </c>
      <c r="P74" s="173" cm="1">
        <f t="array" ref="P74">_xlfn.XLOOKUP(P$1,'PY1 Data(H)'!$A$1:$CZ$1,_xlfn.XLOOKUP($A74,'PY1 Data(H)'!$A$1:$A$233,'PY1 Data(H)'!$A$1:$CZ$233))</f>
        <v>0</v>
      </c>
      <c r="Q74" s="173" cm="1">
        <f t="array" ref="Q74">_xlfn.XLOOKUP(Q$1,'PY1 Data(H)'!$A$1:$CZ$1,_xlfn.XLOOKUP($A74,'PY1 Data(H)'!$A$1:$A$233,'PY1 Data(H)'!$A$1:$CZ$233))</f>
        <v>0</v>
      </c>
      <c r="R74" s="173" cm="1">
        <f t="array" ref="R74">_xlfn.XLOOKUP(R$1,'PY1 Data(H)'!$A$1:$CZ$1,_xlfn.XLOOKUP($A74,'PY1 Data(H)'!$A$1:$A$233,'PY1 Data(H)'!$A$1:$CZ$233))</f>
        <v>0</v>
      </c>
      <c r="S74" s="173" cm="1">
        <f t="array" ref="S74">_xlfn.XLOOKUP(S$1,'PY1 Data(H)'!$A$1:$CZ$1,_xlfn.XLOOKUP($A74,'PY1 Data(H)'!$A$1:$A$233,'PY1 Data(H)'!$A$1:$CZ$233))</f>
        <v>0</v>
      </c>
      <c r="T74" s="173" cm="1">
        <f t="array" ref="T74">_xlfn.XLOOKUP(T$1,'PY1 Data(H)'!$A$1:$CZ$1,_xlfn.XLOOKUP($A74,'PY1 Data(H)'!$A$1:$A$233,'PY1 Data(H)'!$A$1:$CZ$233))</f>
        <v>0</v>
      </c>
      <c r="U74" s="173" cm="1">
        <f t="array" ref="U74">_xlfn.XLOOKUP(U$1,'PY1 Data(H)'!$A$1:$CZ$1,_xlfn.XLOOKUP($A74,'PY1 Data(H)'!$A$1:$A$233,'PY1 Data(H)'!$A$1:$CZ$233))</f>
        <v>0</v>
      </c>
      <c r="V74" s="173" cm="1">
        <f t="array" ref="V74">_xlfn.XLOOKUP(V$1,'PY1 Data(H)'!$A$1:$CZ$1,_xlfn.XLOOKUP($A74,'PY1 Data(H)'!$A$1:$A$233,'PY1 Data(H)'!$A$1:$CZ$233))</f>
        <v>0</v>
      </c>
      <c r="W74" s="173" cm="1">
        <f t="array" ref="W74">_xlfn.XLOOKUP(W$1,'PY1 Data(H)'!$A$1:$CZ$1,_xlfn.XLOOKUP($A74,'PY1 Data(H)'!$A$1:$A$233,'PY1 Data(H)'!$A$1:$CZ$233))</f>
        <v>0</v>
      </c>
      <c r="X74" s="173" cm="1">
        <f t="array" ref="X74">_xlfn.XLOOKUP(X$1,'PY1 Data(H)'!$A$1:$CZ$1,_xlfn.XLOOKUP($A74,'PY1 Data(H)'!$A$1:$A$233,'PY1 Data(H)'!$A$1:$CZ$233))</f>
        <v>0</v>
      </c>
      <c r="Y74" s="173" cm="1">
        <f t="array" ref="Y74">_xlfn.XLOOKUP(Y$1,'PY1 Data(H)'!$A$1:$CZ$1,_xlfn.XLOOKUP($A74,'PY1 Data(H)'!$A$1:$A$233,'PY1 Data(H)'!$A$1:$CZ$233))</f>
        <v>0</v>
      </c>
      <c r="Z74" s="173" cm="1">
        <f t="array" ref="Z74">_xlfn.XLOOKUP(Z$1,'PY1 Data(H)'!$A$1:$CZ$1,_xlfn.XLOOKUP($A74,'PY1 Data(H)'!$A$1:$A$233,'PY1 Data(H)'!$A$1:$CZ$233))</f>
        <v>0</v>
      </c>
      <c r="AA74" s="173" cm="1">
        <f t="array" ref="AA74">_xlfn.XLOOKUP(AA$1,'PY1 Data(H)'!$A$1:$CZ$1,_xlfn.XLOOKUP($A74,'PY1 Data(H)'!$A$1:$A$233,'PY1 Data(H)'!$A$1:$CZ$233))</f>
        <v>0</v>
      </c>
      <c r="AB74" s="173" cm="1">
        <f t="array" ref="AB74">_xlfn.XLOOKUP(AB$1,'PY1 Data(H)'!$A$1:$CZ$1,_xlfn.XLOOKUP($A74,'PY1 Data(H)'!$A$1:$A$233,'PY1 Data(H)'!$A$1:$CZ$233))</f>
        <v>0</v>
      </c>
      <c r="AC74" s="173" cm="1">
        <f t="array" ref="AC74">_xlfn.XLOOKUP(AC$1,'PY1 Data(H)'!$A$1:$CZ$1,_xlfn.XLOOKUP($A74,'PY1 Data(H)'!$A$1:$A$233,'PY1 Data(H)'!$A$1:$CZ$233))</f>
        <v>0</v>
      </c>
      <c r="AD74" s="173" cm="1">
        <f t="array" ref="AD74">_xlfn.XLOOKUP(AD$1,'PY1 Data(H)'!$A$1:$CZ$1,_xlfn.XLOOKUP($A74,'PY1 Data(H)'!$A$1:$A$233,'PY1 Data(H)'!$A$1:$CZ$233))</f>
        <v>0</v>
      </c>
      <c r="AE74" s="173" cm="1">
        <f t="array" ref="AE74">_xlfn.XLOOKUP(AE$1,'PY1 Data(H)'!$A$1:$CZ$1,_xlfn.XLOOKUP($A74,'PY1 Data(H)'!$A$1:$A$233,'PY1 Data(H)'!$A$1:$CZ$233))</f>
        <v>0</v>
      </c>
      <c r="AF74" s="173" cm="1">
        <f t="array" ref="AF74">_xlfn.XLOOKUP(AF$1,'PY1 Data(H)'!$A$1:$CZ$1,_xlfn.XLOOKUP($A74,'PY1 Data(H)'!$A$1:$A$233,'PY1 Data(H)'!$A$1:$CZ$233))</f>
        <v>0</v>
      </c>
      <c r="AG74" s="173" cm="1">
        <f t="array" ref="AG74">_xlfn.XLOOKUP(AG$1,'PY1 Data(H)'!$A$1:$CZ$1,_xlfn.XLOOKUP($A74,'PY1 Data(H)'!$A$1:$A$233,'PY1 Data(H)'!$A$1:$CZ$233))</f>
        <v>0</v>
      </c>
      <c r="AH74" s="173" cm="1">
        <f t="array" ref="AH74">_xlfn.XLOOKUP(AH$1,'PY1 Data(H)'!$A$1:$CZ$1,_xlfn.XLOOKUP($A74,'PY1 Data(H)'!$A$1:$A$233,'PY1 Data(H)'!$A$1:$CZ$233))</f>
        <v>0</v>
      </c>
      <c r="AI74" s="173" cm="1">
        <f t="array" ref="AI74">_xlfn.XLOOKUP(AI$1,'PY1 Data(H)'!$A$1:$CZ$1,_xlfn.XLOOKUP($A74,'PY1 Data(H)'!$A$1:$A$233,'PY1 Data(H)'!$A$1:$CZ$233))</f>
        <v>0</v>
      </c>
      <c r="AJ74" s="173" cm="1">
        <f t="array" ref="AJ74">_xlfn.XLOOKUP(AJ$1,'PY1 Data(H)'!$A$1:$CZ$1,_xlfn.XLOOKUP($A74,'PY1 Data(H)'!$A$1:$A$233,'PY1 Data(H)'!$A$1:$CZ$233))</f>
        <v>0</v>
      </c>
      <c r="AK74" s="173" cm="1">
        <f t="array" ref="AK74">_xlfn.XLOOKUP(AK$1,'PY1 Data(H)'!$A$1:$CZ$1,_xlfn.XLOOKUP($A74,'PY1 Data(H)'!$A$1:$A$233,'PY1 Data(H)'!$A$1:$CZ$233))</f>
        <v>0</v>
      </c>
      <c r="AL74" s="173" cm="1">
        <f t="array" ref="AL74">_xlfn.XLOOKUP(AL$1,'PY1 Data(H)'!$A$1:$CZ$1,_xlfn.XLOOKUP($A74,'PY1 Data(H)'!$A$1:$A$233,'PY1 Data(H)'!$A$1:$CZ$233))</f>
        <v>0</v>
      </c>
      <c r="AM74" s="173" cm="1">
        <f t="array" ref="AM74">_xlfn.XLOOKUP(AM$1,'PY1 Data(H)'!$A$1:$CZ$1,_xlfn.XLOOKUP($A74,'PY1 Data(H)'!$A$1:$A$233,'PY1 Data(H)'!$A$1:$CZ$233))</f>
        <v>0</v>
      </c>
      <c r="AN74" s="173" cm="1">
        <f t="array" ref="AN74">_xlfn.XLOOKUP(AN$1,'PY1 Data(H)'!$A$1:$CZ$1,_xlfn.XLOOKUP($A74,'PY1 Data(H)'!$A$1:$A$233,'PY1 Data(H)'!$A$1:$CZ$233))</f>
        <v>0</v>
      </c>
      <c r="AO74" s="173" cm="1">
        <f t="array" ref="AO74">_xlfn.XLOOKUP(AO$1,'PY1 Data(H)'!$A$1:$CZ$1,_xlfn.XLOOKUP($A74,'PY1 Data(H)'!$A$1:$A$233,'PY1 Data(H)'!$A$1:$CZ$233))</f>
        <v>0</v>
      </c>
      <c r="AP74" s="173" cm="1">
        <f t="array" ref="AP74">_xlfn.XLOOKUP(AP$1,'PY1 Data(H)'!$A$1:$CZ$1,_xlfn.XLOOKUP($A74,'PY1 Data(H)'!$A$1:$A$233,'PY1 Data(H)'!$A$1:$CZ$233))</f>
        <v>0</v>
      </c>
      <c r="AQ74" s="173" cm="1">
        <f t="array" ref="AQ74">_xlfn.XLOOKUP(AQ$1,'PY1 Data(H)'!$A$1:$CZ$1,_xlfn.XLOOKUP($A74,'PY1 Data(H)'!$A$1:$A$233,'PY1 Data(H)'!$A$1:$CZ$233))</f>
        <v>0</v>
      </c>
      <c r="AR74" s="173" cm="1">
        <f t="array" ref="AR74">_xlfn.XLOOKUP(AR$1,'PY1 Data(H)'!$A$1:$CZ$1,_xlfn.XLOOKUP($A74,'PY1 Data(H)'!$A$1:$A$233,'PY1 Data(H)'!$A$1:$CZ$233))</f>
        <v>0</v>
      </c>
      <c r="AS74" s="173" cm="1">
        <f t="array" ref="AS74">_xlfn.XLOOKUP(AS$1,'PY1 Data(H)'!$A$1:$CZ$1,_xlfn.XLOOKUP($A74,'PY1 Data(H)'!$A$1:$A$233,'PY1 Data(H)'!$A$1:$CZ$233))</f>
        <v>0</v>
      </c>
      <c r="AT74" s="173" cm="1">
        <f t="array" ref="AT74">_xlfn.XLOOKUP(AT$1,'PY1 Data(H)'!$A$1:$CZ$1,_xlfn.XLOOKUP($A74,'PY1 Data(H)'!$A$1:$A$233,'PY1 Data(H)'!$A$1:$CZ$233))</f>
        <v>0</v>
      </c>
      <c r="AU74" s="173" cm="1">
        <f t="array" ref="AU74">_xlfn.XLOOKUP(AU$1,'PY1 Data(H)'!$A$1:$CZ$1,_xlfn.XLOOKUP($A74,'PY1 Data(H)'!$A$1:$A$233,'PY1 Data(H)'!$A$1:$CZ$233))</f>
        <v>0</v>
      </c>
      <c r="AV74" s="173" cm="1">
        <f t="array" ref="AV74">_xlfn.XLOOKUP(AV$1,'PY1 Data(H)'!$A$1:$CZ$1,_xlfn.XLOOKUP($A74,'PY1 Data(H)'!$A$1:$A$233,'PY1 Data(H)'!$A$1:$CZ$233))</f>
        <v>0</v>
      </c>
      <c r="AW74" s="173" cm="1">
        <f t="array" ref="AW74">_xlfn.XLOOKUP(AW$1,'PY1 Data(H)'!$A$1:$CZ$1,_xlfn.XLOOKUP($A74,'PY1 Data(H)'!$A$1:$A$233,'PY1 Data(H)'!$A$1:$CZ$233))</f>
        <v>0</v>
      </c>
      <c r="AX74" s="173" cm="1">
        <f t="array" ref="AX74">_xlfn.XLOOKUP(AX$1,'PY1 Data(H)'!$A$1:$CZ$1,_xlfn.XLOOKUP($A74,'PY1 Data(H)'!$A$1:$A$233,'PY1 Data(H)'!$A$1:$CZ$233))</f>
        <v>0</v>
      </c>
      <c r="AY74" s="173" cm="1">
        <f t="array" ref="AY74">_xlfn.XLOOKUP(AY$1,'PY1 Data(H)'!$A$1:$CZ$1,_xlfn.XLOOKUP($A74,'PY1 Data(H)'!$A$1:$A$233,'PY1 Data(H)'!$A$1:$CZ$233))</f>
        <v>0</v>
      </c>
      <c r="AZ74" s="173" cm="1">
        <f t="array" ref="AZ74">_xlfn.XLOOKUP(AZ$1,'PY1 Data(H)'!$A$1:$CZ$1,_xlfn.XLOOKUP($A74,'PY1 Data(H)'!$A$1:$A$233,'PY1 Data(H)'!$A$1:$CZ$233))</f>
        <v>0</v>
      </c>
      <c r="BA74" s="173" cm="1">
        <f t="array" ref="BA74">_xlfn.XLOOKUP(BA$1,'PY1 Data(H)'!$A$1:$CZ$1,_xlfn.XLOOKUP($A74,'PY1 Data(H)'!$A$1:$A$233,'PY1 Data(H)'!$A$1:$CZ$233))</f>
        <v>0</v>
      </c>
      <c r="BB74" s="173" cm="1">
        <f t="array" ref="BB74">_xlfn.XLOOKUP(BB$1,'PY1 Data(H)'!$A$1:$CZ$1,_xlfn.XLOOKUP($A74,'PY1 Data(H)'!$A$1:$A$233,'PY1 Data(H)'!$A$1:$CZ$233))</f>
        <v>0</v>
      </c>
      <c r="BC74" s="173" cm="1">
        <f t="array" ref="BC74">_xlfn.XLOOKUP(BC$1,'PY1 Data(H)'!$A$1:$CZ$1,_xlfn.XLOOKUP($A74,'PY1 Data(H)'!$A$1:$A$233,'PY1 Data(H)'!$A$1:$CZ$233))</f>
        <v>0</v>
      </c>
      <c r="BD74" s="173" cm="1">
        <f t="array" ref="BD74">_xlfn.XLOOKUP(BD$1,'PY1 Data(H)'!$A$1:$CZ$1,_xlfn.XLOOKUP($A74,'PY1 Data(H)'!$A$1:$A$233,'PY1 Data(H)'!$A$1:$CZ$233))</f>
        <v>0</v>
      </c>
      <c r="BE74" s="173" cm="1">
        <f t="array" ref="BE74">_xlfn.XLOOKUP(BE$1,'PY1 Data(H)'!$A$1:$CZ$1,_xlfn.XLOOKUP($A74,'PY1 Data(H)'!$A$1:$A$233,'PY1 Data(H)'!$A$1:$CZ$233))</f>
        <v>0</v>
      </c>
      <c r="BF74" s="173" cm="1">
        <f t="array" ref="BF74">_xlfn.XLOOKUP(BF$1,'PY1 Data(H)'!$A$1:$CZ$1,_xlfn.XLOOKUP($A74,'PY1 Data(H)'!$A$1:$A$233,'PY1 Data(H)'!$A$1:$CZ$233))</f>
        <v>0</v>
      </c>
      <c r="BG74" s="173" cm="1">
        <f t="array" ref="BG74">_xlfn.XLOOKUP(BG$1,'PY1 Data(H)'!$A$1:$CZ$1,_xlfn.XLOOKUP($A74,'PY1 Data(H)'!$A$1:$A$233,'PY1 Data(H)'!$A$1:$CZ$233))</f>
        <v>0</v>
      </c>
      <c r="BH74" s="173" cm="1">
        <f t="array" ref="BH74">_xlfn.XLOOKUP(BH$1,'PY1 Data(H)'!$A$1:$CZ$1,_xlfn.XLOOKUP($A74,'PY1 Data(H)'!$A$1:$A$233,'PY1 Data(H)'!$A$1:$CZ$233))</f>
        <v>0</v>
      </c>
      <c r="BI74" s="173" cm="1">
        <f t="array" ref="BI74">_xlfn.XLOOKUP(BI$1,'PY1 Data(H)'!$A$1:$CZ$1,_xlfn.XLOOKUP($A74,'PY1 Data(H)'!$A$1:$A$233,'PY1 Data(H)'!$A$1:$CZ$233))</f>
        <v>0</v>
      </c>
      <c r="BJ74" s="173" cm="1">
        <f t="array" ref="BJ74">_xlfn.XLOOKUP(BJ$1,'PY1 Data(H)'!$A$1:$CZ$1,_xlfn.XLOOKUP($A74,'PY1 Data(H)'!$A$1:$A$233,'PY1 Data(H)'!$A$1:$CZ$233))</f>
        <v>0</v>
      </c>
      <c r="BK74" s="173" cm="1">
        <f t="array" ref="BK74">_xlfn.XLOOKUP(BK$1,'PY1 Data(H)'!$A$1:$CZ$1,_xlfn.XLOOKUP($A74,'PY1 Data(H)'!$A$1:$A$233,'PY1 Data(H)'!$A$1:$CZ$233))</f>
        <v>0</v>
      </c>
      <c r="BL74" s="173" cm="1">
        <f t="array" ref="BL74">_xlfn.XLOOKUP(BL$1,'PY1 Data(H)'!$A$1:$CZ$1,_xlfn.XLOOKUP($A74,'PY1 Data(H)'!$A$1:$A$233,'PY1 Data(H)'!$A$1:$CZ$233))</f>
        <v>0</v>
      </c>
      <c r="BM74" s="173" cm="1">
        <f t="array" ref="BM74">_xlfn.XLOOKUP(BM$1,'PY1 Data(H)'!$A$1:$CZ$1,_xlfn.XLOOKUP($A74,'PY1 Data(H)'!$A$1:$A$233,'PY1 Data(H)'!$A$1:$CZ$233))</f>
        <v>0</v>
      </c>
      <c r="BN74" s="173" cm="1">
        <f t="array" ref="BN74">_xlfn.XLOOKUP(BN$1,'PY1 Data(H)'!$A$1:$CZ$1,_xlfn.XLOOKUP($A74,'PY1 Data(H)'!$A$1:$A$233,'PY1 Data(H)'!$A$1:$CZ$233))</f>
        <v>0</v>
      </c>
      <c r="BO74" s="173" cm="1">
        <f t="array" ref="BO74">_xlfn.XLOOKUP(BO$1,'PY1 Data(H)'!$A$1:$CZ$1,_xlfn.XLOOKUP($A74,'PY1 Data(H)'!$A$1:$A$233,'PY1 Data(H)'!$A$1:$CZ$233))</f>
        <v>0</v>
      </c>
      <c r="BP74" s="173" cm="1">
        <f t="array" ref="BP74">_xlfn.XLOOKUP(BP$1,'PY1 Data(H)'!$A$1:$CZ$1,_xlfn.XLOOKUP($A74,'PY1 Data(H)'!$A$1:$A$233,'PY1 Data(H)'!$A$1:$CZ$233))</f>
        <v>0</v>
      </c>
      <c r="BQ74" s="173" cm="1">
        <f t="array" ref="BQ74">_xlfn.XLOOKUP(BQ$1,'PY1 Data(H)'!$A$1:$CZ$1,_xlfn.XLOOKUP($A74,'PY1 Data(H)'!$A$1:$A$233,'PY1 Data(H)'!$A$1:$CZ$233))</f>
        <v>0</v>
      </c>
      <c r="BR74" s="173" cm="1">
        <f t="array" ref="BR74">_xlfn.XLOOKUP(BR$1,'PY1 Data(H)'!$A$1:$CZ$1,_xlfn.XLOOKUP($A74,'PY1 Data(H)'!$A$1:$A$233,'PY1 Data(H)'!$A$1:$CZ$233))</f>
        <v>0</v>
      </c>
      <c r="BS74" s="173" cm="1">
        <f t="array" ref="BS74">_xlfn.XLOOKUP(BS$1,'PY1 Data(H)'!$A$1:$CZ$1,_xlfn.XLOOKUP($A74,'PY1 Data(H)'!$A$1:$A$233,'PY1 Data(H)'!$A$1:$CZ$233))</f>
        <v>0</v>
      </c>
      <c r="BT74" s="173" cm="1">
        <f t="array" ref="BT74">_xlfn.XLOOKUP(BT$1,'PY1 Data(H)'!$A$1:$CZ$1,_xlfn.XLOOKUP($A74,'PY1 Data(H)'!$A$1:$A$233,'PY1 Data(H)'!$A$1:$CZ$233))</f>
        <v>0</v>
      </c>
      <c r="BU74" s="173" cm="1">
        <f t="array" ref="BU74">_xlfn.XLOOKUP(BU$1,'PY1 Data(H)'!$A$1:$CZ$1,_xlfn.XLOOKUP($A74,'PY1 Data(H)'!$A$1:$A$233,'PY1 Data(H)'!$A$1:$CZ$233))</f>
        <v>0</v>
      </c>
      <c r="BV74" s="173" cm="1">
        <f t="array" ref="BV74">_xlfn.XLOOKUP(BV$1,'PY1 Data(H)'!$A$1:$CZ$1,_xlfn.XLOOKUP($A74,'PY1 Data(H)'!$A$1:$A$233,'PY1 Data(H)'!$A$1:$CZ$233))</f>
        <v>0</v>
      </c>
      <c r="BW74" s="173" cm="1">
        <f t="array" ref="BW74">_xlfn.XLOOKUP(BW$1,'PY1 Data(H)'!$A$1:$CZ$1,_xlfn.XLOOKUP($A74,'PY1 Data(H)'!$A$1:$A$233,'PY1 Data(H)'!$A$1:$CZ$233))</f>
        <v>0</v>
      </c>
      <c r="BX74" s="173" cm="1">
        <f t="array" ref="BX74">_xlfn.XLOOKUP(BX$1,'PY1 Data(H)'!$A$1:$CZ$1,_xlfn.XLOOKUP($A74,'PY1 Data(H)'!$A$1:$A$233,'PY1 Data(H)'!$A$1:$CZ$233))</f>
        <v>0</v>
      </c>
      <c r="BY74" s="173" cm="1">
        <f t="array" ref="BY74">_xlfn.XLOOKUP(BY$1,'PY1 Data(H)'!$A$1:$CZ$1,_xlfn.XLOOKUP($A74,'PY1 Data(H)'!$A$1:$A$233,'PY1 Data(H)'!$A$1:$CZ$233))</f>
        <v>0</v>
      </c>
      <c r="BZ74" s="173" cm="1">
        <f t="array" ref="BZ74">_xlfn.XLOOKUP(BZ$1,'PY1 Data(H)'!$A$1:$CZ$1,_xlfn.XLOOKUP($A74,'PY1 Data(H)'!$A$1:$A$233,'PY1 Data(H)'!$A$1:$CZ$233))</f>
        <v>0</v>
      </c>
      <c r="CA74" s="173" cm="1">
        <f t="array" ref="CA74">_xlfn.XLOOKUP(CA$1,'PY1 Data(H)'!$A$1:$CZ$1,_xlfn.XLOOKUP($A74,'PY1 Data(H)'!$A$1:$A$233,'PY1 Data(H)'!$A$1:$CZ$233))</f>
        <v>0</v>
      </c>
      <c r="CB74" s="173" cm="1">
        <f t="array" ref="CB74">_xlfn.XLOOKUP(CB$1,'PY1 Data(H)'!$A$1:$CZ$1,_xlfn.XLOOKUP($A74,'PY1 Data(H)'!$A$1:$A$233,'PY1 Data(H)'!$A$1:$CZ$233))</f>
        <v>0</v>
      </c>
      <c r="CC74" s="173" cm="1">
        <f t="array" ref="CC74">_xlfn.XLOOKUP(CC$1,'PY1 Data(H)'!$A$1:$CZ$1,_xlfn.XLOOKUP($A74,'PY1 Data(H)'!$A$1:$A$233,'PY1 Data(H)'!$A$1:$CZ$233))</f>
        <v>0</v>
      </c>
      <c r="CD74" s="173" cm="1">
        <f t="array" ref="CD74">_xlfn.XLOOKUP(CD$1,'PY1 Data(H)'!$A$1:$CZ$1,_xlfn.XLOOKUP($A74,'PY1 Data(H)'!$A$1:$A$233,'PY1 Data(H)'!$A$1:$CZ$233))</f>
        <v>0</v>
      </c>
      <c r="CE74" s="173" cm="1">
        <f t="array" ref="CE74">_xlfn.XLOOKUP(CE$1,'PY1 Data(H)'!$A$1:$CZ$1,_xlfn.XLOOKUP($A74,'PY1 Data(H)'!$A$1:$A$233,'PY1 Data(H)'!$A$1:$CZ$233))</f>
        <v>0</v>
      </c>
      <c r="CF74" s="173" cm="1">
        <f t="array" ref="CF74">_xlfn.XLOOKUP(CF$1,'PY1 Data(H)'!$A$1:$CZ$1,_xlfn.XLOOKUP($A74,'PY1 Data(H)'!$A$1:$A$233,'PY1 Data(H)'!$A$1:$CZ$233))</f>
        <v>0</v>
      </c>
      <c r="CG74" s="173" cm="1">
        <f t="array" ref="CG74">_xlfn.XLOOKUP(CG$1,'PY1 Data(H)'!$A$1:$CZ$1,_xlfn.XLOOKUP($A74,'PY1 Data(H)'!$A$1:$A$233,'PY1 Data(H)'!$A$1:$CZ$233))</f>
        <v>0</v>
      </c>
      <c r="CH74" s="173" cm="1">
        <f t="array" ref="CH74">_xlfn.XLOOKUP(CH$1,'PY1 Data(H)'!$A$1:$CZ$1,_xlfn.XLOOKUP($A74,'PY1 Data(H)'!$A$1:$A$233,'PY1 Data(H)'!$A$1:$CZ$233))</f>
        <v>0</v>
      </c>
      <c r="CI74" s="173" cm="1">
        <f t="array" ref="CI74">_xlfn.XLOOKUP(CI$1,'PY1 Data(H)'!$A$1:$CZ$1,_xlfn.XLOOKUP($A74,'PY1 Data(H)'!$A$1:$A$233,'PY1 Data(H)'!$A$1:$CZ$233))</f>
        <v>0</v>
      </c>
      <c r="CJ74" s="173" cm="1">
        <f t="array" ref="CJ74">_xlfn.XLOOKUP(CJ$1,'PY1 Data(H)'!$A$1:$CZ$1,_xlfn.XLOOKUP($A74,'PY1 Data(H)'!$A$1:$A$233,'PY1 Data(H)'!$A$1:$CZ$233))</f>
        <v>0</v>
      </c>
      <c r="CK74" s="173" cm="1">
        <f t="array" ref="CK74">_xlfn.XLOOKUP(CK$1,'PY1 Data(H)'!$A$1:$CZ$1,_xlfn.XLOOKUP($A74,'PY1 Data(H)'!$A$1:$A$233,'PY1 Data(H)'!$A$1:$CZ$233))</f>
        <v>0</v>
      </c>
      <c r="CL74" s="173" cm="1">
        <f t="array" ref="CL74">_xlfn.XLOOKUP(CL$1,'PY1 Data(H)'!$A$1:$CZ$1,_xlfn.XLOOKUP($A74,'PY1 Data(H)'!$A$1:$A$233,'PY1 Data(H)'!$A$1:$CZ$233))</f>
        <v>0</v>
      </c>
      <c r="CM74" s="173" cm="1">
        <f t="array" ref="CM74">_xlfn.XLOOKUP(CM$1,'PY1 Data(H)'!$A$1:$CZ$1,_xlfn.XLOOKUP($A74,'PY1 Data(H)'!$A$1:$A$233,'PY1 Data(H)'!$A$1:$CZ$233))</f>
        <v>0</v>
      </c>
      <c r="CN74" s="173" cm="1">
        <f t="array" ref="CN74">_xlfn.XLOOKUP(CN$1,'PY1 Data(H)'!$A$1:$CZ$1,_xlfn.XLOOKUP($A74,'PY1 Data(H)'!$A$1:$A$233,'PY1 Data(H)'!$A$1:$CZ$233))</f>
        <v>0</v>
      </c>
      <c r="CO74" s="173" cm="1">
        <f t="array" ref="CO74">_xlfn.XLOOKUP(CO$1,'PY1 Data(H)'!$A$1:$CZ$1,_xlfn.XLOOKUP($A74,'PY1 Data(H)'!$A$1:$A$233,'PY1 Data(H)'!$A$1:$CZ$233))</f>
        <v>0</v>
      </c>
      <c r="CP74" s="173" cm="1">
        <f t="array" ref="CP74">_xlfn.XLOOKUP(CP$1,'PY1 Data(H)'!$A$1:$CZ$1,_xlfn.XLOOKUP($A74,'PY1 Data(H)'!$A$1:$A$233,'PY1 Data(H)'!$A$1:$CZ$233))</f>
        <v>0</v>
      </c>
      <c r="CQ74" s="173" cm="1">
        <f t="array" ref="CQ74">_xlfn.XLOOKUP(CQ$1,'PY1 Data(H)'!$A$1:$CZ$1,_xlfn.XLOOKUP($A74,'PY1 Data(H)'!$A$1:$A$233,'PY1 Data(H)'!$A$1:$CZ$233))</f>
        <v>0</v>
      </c>
      <c r="CR74" s="173" cm="1">
        <f t="array" ref="CR74">_xlfn.XLOOKUP(CR$1,'PY1 Data(H)'!$A$1:$CZ$1,_xlfn.XLOOKUP($A74,'PY1 Data(H)'!$A$1:$A$233,'PY1 Data(H)'!$A$1:$CZ$233))</f>
        <v>0</v>
      </c>
      <c r="CS74" s="173" cm="1">
        <f t="array" ref="CS74">_xlfn.XLOOKUP(CS$1,'PY1 Data(H)'!$A$1:$CZ$1,_xlfn.XLOOKUP($A74,'PY1 Data(H)'!$A$1:$A$233,'PY1 Data(H)'!$A$1:$CZ$233))</f>
        <v>0</v>
      </c>
      <c r="CT74" s="173" cm="1">
        <f t="array" ref="CT74">_xlfn.XLOOKUP(CT$1,'PY1 Data(H)'!$A$1:$CZ$1,_xlfn.XLOOKUP($A74,'PY1 Data(H)'!$A$1:$A$233,'PY1 Data(H)'!$A$1:$CZ$233))</f>
        <v>0</v>
      </c>
      <c r="CU74" s="173" cm="1">
        <f t="array" ref="CU74">_xlfn.XLOOKUP(CU$1,'PY1 Data(H)'!$A$1:$CZ$1,_xlfn.XLOOKUP($A74,'PY1 Data(H)'!$A$1:$A$233,'PY1 Data(H)'!$A$1:$CZ$233))</f>
        <v>0</v>
      </c>
      <c r="CV74" s="173" cm="1">
        <f t="array" ref="CV74">_xlfn.XLOOKUP(CV$1,'PY1 Data(H)'!$A$1:$CZ$1,_xlfn.XLOOKUP($A74,'PY1 Data(H)'!$A$1:$A$233,'PY1 Data(H)'!$A$1:$CZ$233))</f>
        <v>0</v>
      </c>
      <c r="CW74" s="173" cm="1">
        <f t="array" ref="CW74">_xlfn.XLOOKUP(CW$1,'PY1 Data(H)'!$A$1:$CZ$1,_xlfn.XLOOKUP($A74,'PY1 Data(H)'!$A$1:$A$233,'PY1 Data(H)'!$A$1:$CZ$233))</f>
        <v>0</v>
      </c>
      <c r="CX74" s="173" cm="1">
        <f t="array" ref="CX74">_xlfn.XLOOKUP(CX$1,'PY1 Data(H)'!$A$1:$CZ$1,_xlfn.XLOOKUP($A74,'PY1 Data(H)'!$A$1:$A$233,'PY1 Data(H)'!$A$1:$CZ$233))</f>
        <v>0</v>
      </c>
      <c r="CY74" s="173" cm="1">
        <f t="array" ref="CY74">_xlfn.XLOOKUP(CY$1,'PY1 Data(H)'!$A$1:$CZ$1,_xlfn.XLOOKUP($A74,'PY1 Data(H)'!$A$1:$A$233,'PY1 Data(H)'!$A$1:$CZ$233))</f>
        <v>0</v>
      </c>
    </row>
    <row r="75" spans="1:103" x14ac:dyDescent="0.3">
      <c r="A75">
        <v>647</v>
      </c>
      <c r="D75" s="173" cm="1">
        <f t="array" ref="D75">_xlfn.XLOOKUP(D$1,'PY1 Data(H)'!$A$1:$CZ$1,_xlfn.XLOOKUP($A75,'PY1 Data(H)'!$A$1:$A$233,'PY1 Data(H)'!$A$1:$CZ$233))</f>
        <v>0</v>
      </c>
      <c r="E75" s="173" cm="1">
        <f t="array" ref="E75">_xlfn.XLOOKUP(E$1,'PY1 Data(H)'!$A$1:$CZ$1,_xlfn.XLOOKUP($A75,'PY1 Data(H)'!$A$1:$A$233,'PY1 Data(H)'!$A$1:$CZ$233))</f>
        <v>0</v>
      </c>
      <c r="F75" s="173" cm="1">
        <f t="array" ref="F75">_xlfn.XLOOKUP(F$1,'PY1 Data(H)'!$A$1:$CZ$1,_xlfn.XLOOKUP($A75,'PY1 Data(H)'!$A$1:$A$233,'PY1 Data(H)'!$A$1:$CZ$233))</f>
        <v>0</v>
      </c>
      <c r="G75" s="173" cm="1">
        <f t="array" ref="G75">_xlfn.XLOOKUP(G$1,'PY1 Data(H)'!$A$1:$CZ$1,_xlfn.XLOOKUP($A75,'PY1 Data(H)'!$A$1:$A$233,'PY1 Data(H)'!$A$1:$CZ$233))</f>
        <v>0</v>
      </c>
      <c r="H75" s="173" cm="1">
        <f t="array" ref="H75">_xlfn.XLOOKUP(H$1,'PY1 Data(H)'!$A$1:$CZ$1,_xlfn.XLOOKUP($A75,'PY1 Data(H)'!$A$1:$A$233,'PY1 Data(H)'!$A$1:$CZ$233))</f>
        <v>0</v>
      </c>
      <c r="I75" s="173" cm="1">
        <f t="array" ref="I75">_xlfn.XLOOKUP(I$1,'PY1 Data(H)'!$A$1:$CZ$1,_xlfn.XLOOKUP($A75,'PY1 Data(H)'!$A$1:$A$233,'PY1 Data(H)'!$A$1:$CZ$233))</f>
        <v>0</v>
      </c>
      <c r="J75" s="173" cm="1">
        <f t="array" ref="J75">_xlfn.XLOOKUP(J$1,'PY1 Data(H)'!$A$1:$CZ$1,_xlfn.XLOOKUP($A75,'PY1 Data(H)'!$A$1:$A$233,'PY1 Data(H)'!$A$1:$CZ$233))</f>
        <v>0</v>
      </c>
      <c r="K75" s="173" cm="1">
        <f t="array" ref="K75">_xlfn.XLOOKUP(K$1,'PY1 Data(H)'!$A$1:$CZ$1,_xlfn.XLOOKUP($A75,'PY1 Data(H)'!$A$1:$A$233,'PY1 Data(H)'!$A$1:$CZ$233))</f>
        <v>0</v>
      </c>
      <c r="L75" s="173" cm="1">
        <f t="array" ref="L75">_xlfn.XLOOKUP(L$1,'PY1 Data(H)'!$A$1:$CZ$1,_xlfn.XLOOKUP($A75,'PY1 Data(H)'!$A$1:$A$233,'PY1 Data(H)'!$A$1:$CZ$233))</f>
        <v>0</v>
      </c>
      <c r="M75" s="173" cm="1">
        <f t="array" ref="M75">_xlfn.XLOOKUP(M$1,'PY1 Data(H)'!$A$1:$CZ$1,_xlfn.XLOOKUP($A75,'PY1 Data(H)'!$A$1:$A$233,'PY1 Data(H)'!$A$1:$CZ$233))</f>
        <v>0</v>
      </c>
      <c r="N75" s="173" cm="1">
        <f t="array" ref="N75">_xlfn.XLOOKUP(N$1,'PY1 Data(H)'!$A$1:$CZ$1,_xlfn.XLOOKUP($A75,'PY1 Data(H)'!$A$1:$A$233,'PY1 Data(H)'!$A$1:$CZ$233))</f>
        <v>0</v>
      </c>
      <c r="O75" s="173" cm="1">
        <f t="array" ref="O75">_xlfn.XLOOKUP(O$1,'PY1 Data(H)'!$A$1:$CZ$1,_xlfn.XLOOKUP($A75,'PY1 Data(H)'!$A$1:$A$233,'PY1 Data(H)'!$A$1:$CZ$233))</f>
        <v>0</v>
      </c>
      <c r="P75" s="173" cm="1">
        <f t="array" ref="P75">_xlfn.XLOOKUP(P$1,'PY1 Data(H)'!$A$1:$CZ$1,_xlfn.XLOOKUP($A75,'PY1 Data(H)'!$A$1:$A$233,'PY1 Data(H)'!$A$1:$CZ$233))</f>
        <v>0</v>
      </c>
      <c r="Q75" s="173" cm="1">
        <f t="array" ref="Q75">_xlfn.XLOOKUP(Q$1,'PY1 Data(H)'!$A$1:$CZ$1,_xlfn.XLOOKUP($A75,'PY1 Data(H)'!$A$1:$A$233,'PY1 Data(H)'!$A$1:$CZ$233))</f>
        <v>0</v>
      </c>
      <c r="R75" s="173" cm="1">
        <f t="array" ref="R75">_xlfn.XLOOKUP(R$1,'PY1 Data(H)'!$A$1:$CZ$1,_xlfn.XLOOKUP($A75,'PY1 Data(H)'!$A$1:$A$233,'PY1 Data(H)'!$A$1:$CZ$233))</f>
        <v>0</v>
      </c>
      <c r="S75" s="173" cm="1">
        <f t="array" ref="S75">_xlfn.XLOOKUP(S$1,'PY1 Data(H)'!$A$1:$CZ$1,_xlfn.XLOOKUP($A75,'PY1 Data(H)'!$A$1:$A$233,'PY1 Data(H)'!$A$1:$CZ$233))</f>
        <v>8939494</v>
      </c>
      <c r="T75" s="173" cm="1">
        <f t="array" ref="T75">_xlfn.XLOOKUP(T$1,'PY1 Data(H)'!$A$1:$CZ$1,_xlfn.XLOOKUP($A75,'PY1 Data(H)'!$A$1:$A$233,'PY1 Data(H)'!$A$1:$CZ$233))</f>
        <v>0</v>
      </c>
      <c r="U75" s="173" cm="1">
        <f t="array" ref="U75">_xlfn.XLOOKUP(U$1,'PY1 Data(H)'!$A$1:$CZ$1,_xlfn.XLOOKUP($A75,'PY1 Data(H)'!$A$1:$A$233,'PY1 Data(H)'!$A$1:$CZ$233))</f>
        <v>0</v>
      </c>
      <c r="V75" s="173" cm="1">
        <f t="array" ref="V75">_xlfn.XLOOKUP(V$1,'PY1 Data(H)'!$A$1:$CZ$1,_xlfn.XLOOKUP($A75,'PY1 Data(H)'!$A$1:$A$233,'PY1 Data(H)'!$A$1:$CZ$233))</f>
        <v>0</v>
      </c>
      <c r="W75" s="173" cm="1">
        <f t="array" ref="W75">_xlfn.XLOOKUP(W$1,'PY1 Data(H)'!$A$1:$CZ$1,_xlfn.XLOOKUP($A75,'PY1 Data(H)'!$A$1:$A$233,'PY1 Data(H)'!$A$1:$CZ$233))</f>
        <v>0</v>
      </c>
      <c r="X75" s="173" cm="1">
        <f t="array" ref="X75">_xlfn.XLOOKUP(X$1,'PY1 Data(H)'!$A$1:$CZ$1,_xlfn.XLOOKUP($A75,'PY1 Data(H)'!$A$1:$A$233,'PY1 Data(H)'!$A$1:$CZ$233))</f>
        <v>582264</v>
      </c>
      <c r="Y75" s="173" cm="1">
        <f t="array" ref="Y75">_xlfn.XLOOKUP(Y$1,'PY1 Data(H)'!$A$1:$CZ$1,_xlfn.XLOOKUP($A75,'PY1 Data(H)'!$A$1:$A$233,'PY1 Data(H)'!$A$1:$CZ$233))</f>
        <v>0</v>
      </c>
      <c r="Z75" s="173" cm="1">
        <f t="array" ref="Z75">_xlfn.XLOOKUP(Z$1,'PY1 Data(H)'!$A$1:$CZ$1,_xlfn.XLOOKUP($A75,'PY1 Data(H)'!$A$1:$A$233,'PY1 Data(H)'!$A$1:$CZ$233))</f>
        <v>4300000</v>
      </c>
      <c r="AA75" s="173" cm="1">
        <f t="array" ref="AA75">_xlfn.XLOOKUP(AA$1,'PY1 Data(H)'!$A$1:$CZ$1,_xlfn.XLOOKUP($A75,'PY1 Data(H)'!$A$1:$A$233,'PY1 Data(H)'!$A$1:$CZ$233))</f>
        <v>0</v>
      </c>
      <c r="AB75" s="173" cm="1">
        <f t="array" ref="AB75">_xlfn.XLOOKUP(AB$1,'PY1 Data(H)'!$A$1:$CZ$1,_xlfn.XLOOKUP($A75,'PY1 Data(H)'!$A$1:$A$233,'PY1 Data(H)'!$A$1:$CZ$233))</f>
        <v>7476093</v>
      </c>
      <c r="AC75" s="173" cm="1">
        <f t="array" ref="AC75">_xlfn.XLOOKUP(AC$1,'PY1 Data(H)'!$A$1:$CZ$1,_xlfn.XLOOKUP($A75,'PY1 Data(H)'!$A$1:$A$233,'PY1 Data(H)'!$A$1:$CZ$233))</f>
        <v>0</v>
      </c>
      <c r="AD75" s="173" cm="1">
        <f t="array" ref="AD75">_xlfn.XLOOKUP(AD$1,'PY1 Data(H)'!$A$1:$CZ$1,_xlfn.XLOOKUP($A75,'PY1 Data(H)'!$A$1:$A$233,'PY1 Data(H)'!$A$1:$CZ$233))</f>
        <v>0</v>
      </c>
      <c r="AE75" s="173" cm="1">
        <f t="array" ref="AE75">_xlfn.XLOOKUP(AE$1,'PY1 Data(H)'!$A$1:$CZ$1,_xlfn.XLOOKUP($A75,'PY1 Data(H)'!$A$1:$A$233,'PY1 Data(H)'!$A$1:$CZ$233))</f>
        <v>0</v>
      </c>
      <c r="AF75" s="173" cm="1">
        <f t="array" ref="AF75">_xlfn.XLOOKUP(AF$1,'PY1 Data(H)'!$A$1:$CZ$1,_xlfn.XLOOKUP($A75,'PY1 Data(H)'!$A$1:$A$233,'PY1 Data(H)'!$A$1:$CZ$233))</f>
        <v>0</v>
      </c>
      <c r="AG75" s="173" cm="1">
        <f t="array" ref="AG75">_xlfn.XLOOKUP(AG$1,'PY1 Data(H)'!$A$1:$CZ$1,_xlfn.XLOOKUP($A75,'PY1 Data(H)'!$A$1:$A$233,'PY1 Data(H)'!$A$1:$CZ$233))</f>
        <v>0</v>
      </c>
      <c r="AH75" s="173" cm="1">
        <f t="array" ref="AH75">_xlfn.XLOOKUP(AH$1,'PY1 Data(H)'!$A$1:$CZ$1,_xlfn.XLOOKUP($A75,'PY1 Data(H)'!$A$1:$A$233,'PY1 Data(H)'!$A$1:$CZ$233))</f>
        <v>639072</v>
      </c>
      <c r="AI75" s="173" cm="1">
        <f t="array" ref="AI75">_xlfn.XLOOKUP(AI$1,'PY1 Data(H)'!$A$1:$CZ$1,_xlfn.XLOOKUP($A75,'PY1 Data(H)'!$A$1:$A$233,'PY1 Data(H)'!$A$1:$CZ$233))</f>
        <v>35629482</v>
      </c>
      <c r="AJ75" s="173" cm="1">
        <f t="array" ref="AJ75">_xlfn.XLOOKUP(AJ$1,'PY1 Data(H)'!$A$1:$CZ$1,_xlfn.XLOOKUP($A75,'PY1 Data(H)'!$A$1:$A$233,'PY1 Data(H)'!$A$1:$CZ$233))</f>
        <v>419881</v>
      </c>
      <c r="AK75" s="173" cm="1">
        <f t="array" ref="AK75">_xlfn.XLOOKUP(AK$1,'PY1 Data(H)'!$A$1:$CZ$1,_xlfn.XLOOKUP($A75,'PY1 Data(H)'!$A$1:$A$233,'PY1 Data(H)'!$A$1:$CZ$233))</f>
        <v>0</v>
      </c>
      <c r="AL75" s="173" cm="1">
        <f t="array" ref="AL75">_xlfn.XLOOKUP(AL$1,'PY1 Data(H)'!$A$1:$CZ$1,_xlfn.XLOOKUP($A75,'PY1 Data(H)'!$A$1:$A$233,'PY1 Data(H)'!$A$1:$CZ$233))</f>
        <v>0</v>
      </c>
      <c r="AM75" s="173" cm="1">
        <f t="array" ref="AM75">_xlfn.XLOOKUP(AM$1,'PY1 Data(H)'!$A$1:$CZ$1,_xlfn.XLOOKUP($A75,'PY1 Data(H)'!$A$1:$A$233,'PY1 Data(H)'!$A$1:$CZ$233))</f>
        <v>1102885</v>
      </c>
      <c r="AN75" s="173" cm="1">
        <f t="array" ref="AN75">_xlfn.XLOOKUP(AN$1,'PY1 Data(H)'!$A$1:$CZ$1,_xlfn.XLOOKUP($A75,'PY1 Data(H)'!$A$1:$A$233,'PY1 Data(H)'!$A$1:$CZ$233))</f>
        <v>0</v>
      </c>
      <c r="AO75" s="173" cm="1">
        <f t="array" ref="AO75">_xlfn.XLOOKUP(AO$1,'PY1 Data(H)'!$A$1:$CZ$1,_xlfn.XLOOKUP($A75,'PY1 Data(H)'!$A$1:$A$233,'PY1 Data(H)'!$A$1:$CZ$233))</f>
        <v>0</v>
      </c>
      <c r="AP75" s="173" cm="1">
        <f t="array" ref="AP75">_xlfn.XLOOKUP(AP$1,'PY1 Data(H)'!$A$1:$CZ$1,_xlfn.XLOOKUP($A75,'PY1 Data(H)'!$A$1:$A$233,'PY1 Data(H)'!$A$1:$CZ$233))</f>
        <v>0</v>
      </c>
      <c r="AQ75" s="173" cm="1">
        <f t="array" ref="AQ75">_xlfn.XLOOKUP(AQ$1,'PY1 Data(H)'!$A$1:$CZ$1,_xlfn.XLOOKUP($A75,'PY1 Data(H)'!$A$1:$A$233,'PY1 Data(H)'!$A$1:$CZ$233))</f>
        <v>1243690</v>
      </c>
      <c r="AR75" s="173" cm="1">
        <f t="array" ref="AR75">_xlfn.XLOOKUP(AR$1,'PY1 Data(H)'!$A$1:$CZ$1,_xlfn.XLOOKUP($A75,'PY1 Data(H)'!$A$1:$A$233,'PY1 Data(H)'!$A$1:$CZ$233))</f>
        <v>14699187</v>
      </c>
      <c r="AS75" s="173" cm="1">
        <f t="array" ref="AS75">_xlfn.XLOOKUP(AS$1,'PY1 Data(H)'!$A$1:$CZ$1,_xlfn.XLOOKUP($A75,'PY1 Data(H)'!$A$1:$A$233,'PY1 Data(H)'!$A$1:$CZ$233))</f>
        <v>0</v>
      </c>
      <c r="AT75" s="173" cm="1">
        <f t="array" ref="AT75">_xlfn.XLOOKUP(AT$1,'PY1 Data(H)'!$A$1:$CZ$1,_xlfn.XLOOKUP($A75,'PY1 Data(H)'!$A$1:$A$233,'PY1 Data(H)'!$A$1:$CZ$233))</f>
        <v>0</v>
      </c>
      <c r="AU75" s="173" cm="1">
        <f t="array" ref="AU75">_xlfn.XLOOKUP(AU$1,'PY1 Data(H)'!$A$1:$CZ$1,_xlfn.XLOOKUP($A75,'PY1 Data(H)'!$A$1:$A$233,'PY1 Data(H)'!$A$1:$CZ$233))</f>
        <v>0</v>
      </c>
      <c r="AV75" s="173" cm="1">
        <f t="array" ref="AV75">_xlfn.XLOOKUP(AV$1,'PY1 Data(H)'!$A$1:$CZ$1,_xlfn.XLOOKUP($A75,'PY1 Data(H)'!$A$1:$A$233,'PY1 Data(H)'!$A$1:$CZ$233))</f>
        <v>4518616</v>
      </c>
      <c r="AW75" s="173" cm="1">
        <f t="array" ref="AW75">_xlfn.XLOOKUP(AW$1,'PY1 Data(H)'!$A$1:$CZ$1,_xlfn.XLOOKUP($A75,'PY1 Data(H)'!$A$1:$A$233,'PY1 Data(H)'!$A$1:$CZ$233))</f>
        <v>0</v>
      </c>
      <c r="AX75" s="173" cm="1">
        <f t="array" ref="AX75">_xlfn.XLOOKUP(AX$1,'PY1 Data(H)'!$A$1:$CZ$1,_xlfn.XLOOKUP($A75,'PY1 Data(H)'!$A$1:$A$233,'PY1 Data(H)'!$A$1:$CZ$233))</f>
        <v>0</v>
      </c>
      <c r="AY75" s="173" cm="1">
        <f t="array" ref="AY75">_xlfn.XLOOKUP(AY$1,'PY1 Data(H)'!$A$1:$CZ$1,_xlfn.XLOOKUP($A75,'PY1 Data(H)'!$A$1:$A$233,'PY1 Data(H)'!$A$1:$CZ$233))</f>
        <v>0</v>
      </c>
      <c r="AZ75" s="173" cm="1">
        <f t="array" ref="AZ75">_xlfn.XLOOKUP(AZ$1,'PY1 Data(H)'!$A$1:$CZ$1,_xlfn.XLOOKUP($A75,'PY1 Data(H)'!$A$1:$A$233,'PY1 Data(H)'!$A$1:$CZ$233))</f>
        <v>0</v>
      </c>
      <c r="BA75" s="173" cm="1">
        <f t="array" ref="BA75">_xlfn.XLOOKUP(BA$1,'PY1 Data(H)'!$A$1:$CZ$1,_xlfn.XLOOKUP($A75,'PY1 Data(H)'!$A$1:$A$233,'PY1 Data(H)'!$A$1:$CZ$233))</f>
        <v>0</v>
      </c>
      <c r="BB75" s="173" cm="1">
        <f t="array" ref="BB75">_xlfn.XLOOKUP(BB$1,'PY1 Data(H)'!$A$1:$CZ$1,_xlfn.XLOOKUP($A75,'PY1 Data(H)'!$A$1:$A$233,'PY1 Data(H)'!$A$1:$CZ$233))</f>
        <v>0</v>
      </c>
      <c r="BC75" s="173" cm="1">
        <f t="array" ref="BC75">_xlfn.XLOOKUP(BC$1,'PY1 Data(H)'!$A$1:$CZ$1,_xlfn.XLOOKUP($A75,'PY1 Data(H)'!$A$1:$A$233,'PY1 Data(H)'!$A$1:$CZ$233))</f>
        <v>0</v>
      </c>
      <c r="BD75" s="173" cm="1">
        <f t="array" ref="BD75">_xlfn.XLOOKUP(BD$1,'PY1 Data(H)'!$A$1:$CZ$1,_xlfn.XLOOKUP($A75,'PY1 Data(H)'!$A$1:$A$233,'PY1 Data(H)'!$A$1:$CZ$233))</f>
        <v>0</v>
      </c>
      <c r="BE75" s="173" cm="1">
        <f t="array" ref="BE75">_xlfn.XLOOKUP(BE$1,'PY1 Data(H)'!$A$1:$CZ$1,_xlfn.XLOOKUP($A75,'PY1 Data(H)'!$A$1:$A$233,'PY1 Data(H)'!$A$1:$CZ$233))</f>
        <v>0</v>
      </c>
      <c r="BF75" s="173" cm="1">
        <f t="array" ref="BF75">_xlfn.XLOOKUP(BF$1,'PY1 Data(H)'!$A$1:$CZ$1,_xlfn.XLOOKUP($A75,'PY1 Data(H)'!$A$1:$A$233,'PY1 Data(H)'!$A$1:$CZ$233))</f>
        <v>0</v>
      </c>
      <c r="BG75" s="173" cm="1">
        <f t="array" ref="BG75">_xlfn.XLOOKUP(BG$1,'PY1 Data(H)'!$A$1:$CZ$1,_xlfn.XLOOKUP($A75,'PY1 Data(H)'!$A$1:$A$233,'PY1 Data(H)'!$A$1:$CZ$233))</f>
        <v>3753212</v>
      </c>
      <c r="BH75" s="173" cm="1">
        <f t="array" ref="BH75">_xlfn.XLOOKUP(BH$1,'PY1 Data(H)'!$A$1:$CZ$1,_xlfn.XLOOKUP($A75,'PY1 Data(H)'!$A$1:$A$233,'PY1 Data(H)'!$A$1:$CZ$233))</f>
        <v>0</v>
      </c>
      <c r="BI75" s="173" cm="1">
        <f t="array" ref="BI75">_xlfn.XLOOKUP(BI$1,'PY1 Data(H)'!$A$1:$CZ$1,_xlfn.XLOOKUP($A75,'PY1 Data(H)'!$A$1:$A$233,'PY1 Data(H)'!$A$1:$CZ$233))</f>
        <v>10317870</v>
      </c>
      <c r="BJ75" s="173" cm="1">
        <f t="array" ref="BJ75">_xlfn.XLOOKUP(BJ$1,'PY1 Data(H)'!$A$1:$CZ$1,_xlfn.XLOOKUP($A75,'PY1 Data(H)'!$A$1:$A$233,'PY1 Data(H)'!$A$1:$CZ$233))</f>
        <v>9</v>
      </c>
      <c r="BK75" s="173" cm="1">
        <f t="array" ref="BK75">_xlfn.XLOOKUP(BK$1,'PY1 Data(H)'!$A$1:$CZ$1,_xlfn.XLOOKUP($A75,'PY1 Data(H)'!$A$1:$A$233,'PY1 Data(H)'!$A$1:$CZ$233))</f>
        <v>271411424</v>
      </c>
      <c r="BL75" s="173" cm="1">
        <f t="array" ref="BL75">_xlfn.XLOOKUP(BL$1,'PY1 Data(H)'!$A$1:$CZ$1,_xlfn.XLOOKUP($A75,'PY1 Data(H)'!$A$1:$A$233,'PY1 Data(H)'!$A$1:$CZ$233))</f>
        <v>0</v>
      </c>
      <c r="BM75" s="173" cm="1">
        <f t="array" ref="BM75">_xlfn.XLOOKUP(BM$1,'PY1 Data(H)'!$A$1:$CZ$1,_xlfn.XLOOKUP($A75,'PY1 Data(H)'!$A$1:$A$233,'PY1 Data(H)'!$A$1:$CZ$233))</f>
        <v>0</v>
      </c>
      <c r="BN75" s="173" cm="1">
        <f t="array" ref="BN75">_xlfn.XLOOKUP(BN$1,'PY1 Data(H)'!$A$1:$CZ$1,_xlfn.XLOOKUP($A75,'PY1 Data(H)'!$A$1:$A$233,'PY1 Data(H)'!$A$1:$CZ$233))</f>
        <v>0</v>
      </c>
      <c r="BO75" s="173" cm="1">
        <f t="array" ref="BO75">_xlfn.XLOOKUP(BO$1,'PY1 Data(H)'!$A$1:$CZ$1,_xlfn.XLOOKUP($A75,'PY1 Data(H)'!$A$1:$A$233,'PY1 Data(H)'!$A$1:$CZ$233))</f>
        <v>0</v>
      </c>
      <c r="BP75" s="173" cm="1">
        <f t="array" ref="BP75">_xlfn.XLOOKUP(BP$1,'PY1 Data(H)'!$A$1:$CZ$1,_xlfn.XLOOKUP($A75,'PY1 Data(H)'!$A$1:$A$233,'PY1 Data(H)'!$A$1:$CZ$233))</f>
        <v>7083939</v>
      </c>
      <c r="BQ75" s="173" cm="1">
        <f t="array" ref="BQ75">_xlfn.XLOOKUP(BQ$1,'PY1 Data(H)'!$A$1:$CZ$1,_xlfn.XLOOKUP($A75,'PY1 Data(H)'!$A$1:$A$233,'PY1 Data(H)'!$A$1:$CZ$233))</f>
        <v>0</v>
      </c>
      <c r="BR75" s="173" cm="1">
        <f t="array" ref="BR75">_xlfn.XLOOKUP(BR$1,'PY1 Data(H)'!$A$1:$CZ$1,_xlfn.XLOOKUP($A75,'PY1 Data(H)'!$A$1:$A$233,'PY1 Data(H)'!$A$1:$CZ$233))</f>
        <v>0</v>
      </c>
      <c r="BS75" s="173" cm="1">
        <f t="array" ref="BS75">_xlfn.XLOOKUP(BS$1,'PY1 Data(H)'!$A$1:$CZ$1,_xlfn.XLOOKUP($A75,'PY1 Data(H)'!$A$1:$A$233,'PY1 Data(H)'!$A$1:$CZ$233))</f>
        <v>0</v>
      </c>
      <c r="BT75" s="173" cm="1">
        <f t="array" ref="BT75">_xlfn.XLOOKUP(BT$1,'PY1 Data(H)'!$A$1:$CZ$1,_xlfn.XLOOKUP($A75,'PY1 Data(H)'!$A$1:$A$233,'PY1 Data(H)'!$A$1:$CZ$233))</f>
        <v>0</v>
      </c>
      <c r="BU75" s="173" cm="1">
        <f t="array" ref="BU75">_xlfn.XLOOKUP(BU$1,'PY1 Data(H)'!$A$1:$CZ$1,_xlfn.XLOOKUP($A75,'PY1 Data(H)'!$A$1:$A$233,'PY1 Data(H)'!$A$1:$CZ$233))</f>
        <v>0</v>
      </c>
      <c r="BV75" s="173" cm="1">
        <f t="array" ref="BV75">_xlfn.XLOOKUP(BV$1,'PY1 Data(H)'!$A$1:$CZ$1,_xlfn.XLOOKUP($A75,'PY1 Data(H)'!$A$1:$A$233,'PY1 Data(H)'!$A$1:$CZ$233))</f>
        <v>0</v>
      </c>
      <c r="BW75" s="173" cm="1">
        <f t="array" ref="BW75">_xlfn.XLOOKUP(BW$1,'PY1 Data(H)'!$A$1:$CZ$1,_xlfn.XLOOKUP($A75,'PY1 Data(H)'!$A$1:$A$233,'PY1 Data(H)'!$A$1:$CZ$233))</f>
        <v>0</v>
      </c>
      <c r="BX75" s="173" cm="1">
        <f t="array" ref="BX75">_xlfn.XLOOKUP(BX$1,'PY1 Data(H)'!$A$1:$CZ$1,_xlfn.XLOOKUP($A75,'PY1 Data(H)'!$A$1:$A$233,'PY1 Data(H)'!$A$1:$CZ$233))</f>
        <v>0</v>
      </c>
      <c r="BY75" s="173" cm="1">
        <f t="array" ref="BY75">_xlfn.XLOOKUP(BY$1,'PY1 Data(H)'!$A$1:$CZ$1,_xlfn.XLOOKUP($A75,'PY1 Data(H)'!$A$1:$A$233,'PY1 Data(H)'!$A$1:$CZ$233))</f>
        <v>1278490</v>
      </c>
      <c r="BZ75" s="173" cm="1">
        <f t="array" ref="BZ75">_xlfn.XLOOKUP(BZ$1,'PY1 Data(H)'!$A$1:$CZ$1,_xlfn.XLOOKUP($A75,'PY1 Data(H)'!$A$1:$A$233,'PY1 Data(H)'!$A$1:$CZ$233))</f>
        <v>7252</v>
      </c>
      <c r="CA75" s="173" cm="1">
        <f t="array" ref="CA75">_xlfn.XLOOKUP(CA$1,'PY1 Data(H)'!$A$1:$CZ$1,_xlfn.XLOOKUP($A75,'PY1 Data(H)'!$A$1:$A$233,'PY1 Data(H)'!$A$1:$CZ$233))</f>
        <v>0</v>
      </c>
      <c r="CB75" s="173" cm="1">
        <f t="array" ref="CB75">_xlfn.XLOOKUP(CB$1,'PY1 Data(H)'!$A$1:$CZ$1,_xlfn.XLOOKUP($A75,'PY1 Data(H)'!$A$1:$A$233,'PY1 Data(H)'!$A$1:$CZ$233))</f>
        <v>0</v>
      </c>
      <c r="CC75" s="173" cm="1">
        <f t="array" ref="CC75">_xlfn.XLOOKUP(CC$1,'PY1 Data(H)'!$A$1:$CZ$1,_xlfn.XLOOKUP($A75,'PY1 Data(H)'!$A$1:$A$233,'PY1 Data(H)'!$A$1:$CZ$233))</f>
        <v>0</v>
      </c>
      <c r="CD75" s="173" cm="1">
        <f t="array" ref="CD75">_xlfn.XLOOKUP(CD$1,'PY1 Data(H)'!$A$1:$CZ$1,_xlfn.XLOOKUP($A75,'PY1 Data(H)'!$A$1:$A$233,'PY1 Data(H)'!$A$1:$CZ$233))</f>
        <v>437166</v>
      </c>
      <c r="CE75" s="173" cm="1">
        <f t="array" ref="CE75">_xlfn.XLOOKUP(CE$1,'PY1 Data(H)'!$A$1:$CZ$1,_xlfn.XLOOKUP($A75,'PY1 Data(H)'!$A$1:$A$233,'PY1 Data(H)'!$A$1:$CZ$233))</f>
        <v>0</v>
      </c>
      <c r="CF75" s="173" cm="1">
        <f t="array" ref="CF75">_xlfn.XLOOKUP(CF$1,'PY1 Data(H)'!$A$1:$CZ$1,_xlfn.XLOOKUP($A75,'PY1 Data(H)'!$A$1:$A$233,'PY1 Data(H)'!$A$1:$CZ$233))</f>
        <v>8605554</v>
      </c>
      <c r="CG75" s="173" cm="1">
        <f t="array" ref="CG75">_xlfn.XLOOKUP(CG$1,'PY1 Data(H)'!$A$1:$CZ$1,_xlfn.XLOOKUP($A75,'PY1 Data(H)'!$A$1:$A$233,'PY1 Data(H)'!$A$1:$CZ$233))</f>
        <v>0</v>
      </c>
      <c r="CH75" s="173" cm="1">
        <f t="array" ref="CH75">_xlfn.XLOOKUP(CH$1,'PY1 Data(H)'!$A$1:$CZ$1,_xlfn.XLOOKUP($A75,'PY1 Data(H)'!$A$1:$A$233,'PY1 Data(H)'!$A$1:$CZ$233))</f>
        <v>0</v>
      </c>
      <c r="CI75" s="173" cm="1">
        <f t="array" ref="CI75">_xlfn.XLOOKUP(CI$1,'PY1 Data(H)'!$A$1:$CZ$1,_xlfn.XLOOKUP($A75,'PY1 Data(H)'!$A$1:$A$233,'PY1 Data(H)'!$A$1:$CZ$233))</f>
        <v>0</v>
      </c>
      <c r="CJ75" s="173" cm="1">
        <f t="array" ref="CJ75">_xlfn.XLOOKUP(CJ$1,'PY1 Data(H)'!$A$1:$CZ$1,_xlfn.XLOOKUP($A75,'PY1 Data(H)'!$A$1:$A$233,'PY1 Data(H)'!$A$1:$CZ$233))</f>
        <v>0</v>
      </c>
      <c r="CK75" s="173" cm="1">
        <f t="array" ref="CK75">_xlfn.XLOOKUP(CK$1,'PY1 Data(H)'!$A$1:$CZ$1,_xlfn.XLOOKUP($A75,'PY1 Data(H)'!$A$1:$A$233,'PY1 Data(H)'!$A$1:$CZ$233))</f>
        <v>0</v>
      </c>
      <c r="CL75" s="173" cm="1">
        <f t="array" ref="CL75">_xlfn.XLOOKUP(CL$1,'PY1 Data(H)'!$A$1:$CZ$1,_xlfn.XLOOKUP($A75,'PY1 Data(H)'!$A$1:$A$233,'PY1 Data(H)'!$A$1:$CZ$233))</f>
        <v>0</v>
      </c>
      <c r="CM75" s="173" cm="1">
        <f t="array" ref="CM75">_xlfn.XLOOKUP(CM$1,'PY1 Data(H)'!$A$1:$CZ$1,_xlfn.XLOOKUP($A75,'PY1 Data(H)'!$A$1:$A$233,'PY1 Data(H)'!$A$1:$CZ$233))</f>
        <v>0</v>
      </c>
      <c r="CN75" s="173" cm="1">
        <f t="array" ref="CN75">_xlfn.XLOOKUP(CN$1,'PY1 Data(H)'!$A$1:$CZ$1,_xlfn.XLOOKUP($A75,'PY1 Data(H)'!$A$1:$A$233,'PY1 Data(H)'!$A$1:$CZ$233))</f>
        <v>0</v>
      </c>
      <c r="CO75" s="173" cm="1">
        <f t="array" ref="CO75">_xlfn.XLOOKUP(CO$1,'PY1 Data(H)'!$A$1:$CZ$1,_xlfn.XLOOKUP($A75,'PY1 Data(H)'!$A$1:$A$233,'PY1 Data(H)'!$A$1:$CZ$233))</f>
        <v>0</v>
      </c>
      <c r="CP75" s="173" cm="1">
        <f t="array" ref="CP75">_xlfn.XLOOKUP(CP$1,'PY1 Data(H)'!$A$1:$CZ$1,_xlfn.XLOOKUP($A75,'PY1 Data(H)'!$A$1:$A$233,'PY1 Data(H)'!$A$1:$CZ$233))</f>
        <v>0</v>
      </c>
      <c r="CQ75" s="173" cm="1">
        <f t="array" ref="CQ75">_xlfn.XLOOKUP(CQ$1,'PY1 Data(H)'!$A$1:$CZ$1,_xlfn.XLOOKUP($A75,'PY1 Data(H)'!$A$1:$A$233,'PY1 Data(H)'!$A$1:$CZ$233))</f>
        <v>141938890</v>
      </c>
      <c r="CR75" s="173" cm="1">
        <f t="array" ref="CR75">_xlfn.XLOOKUP(CR$1,'PY1 Data(H)'!$A$1:$CZ$1,_xlfn.XLOOKUP($A75,'PY1 Data(H)'!$A$1:$A$233,'PY1 Data(H)'!$A$1:$CZ$233))</f>
        <v>0</v>
      </c>
      <c r="CS75" s="173" cm="1">
        <f t="array" ref="CS75">_xlfn.XLOOKUP(CS$1,'PY1 Data(H)'!$A$1:$CZ$1,_xlfn.XLOOKUP($A75,'PY1 Data(H)'!$A$1:$A$233,'PY1 Data(H)'!$A$1:$CZ$233))</f>
        <v>0</v>
      </c>
      <c r="CT75" s="173" cm="1">
        <f t="array" ref="CT75">_xlfn.XLOOKUP(CT$1,'PY1 Data(H)'!$A$1:$CZ$1,_xlfn.XLOOKUP($A75,'PY1 Data(H)'!$A$1:$A$233,'PY1 Data(H)'!$A$1:$CZ$233))</f>
        <v>0</v>
      </c>
      <c r="CU75" s="173" cm="1">
        <f t="array" ref="CU75">_xlfn.XLOOKUP(CU$1,'PY1 Data(H)'!$A$1:$CZ$1,_xlfn.XLOOKUP($A75,'PY1 Data(H)'!$A$1:$A$233,'PY1 Data(H)'!$A$1:$CZ$233))</f>
        <v>0</v>
      </c>
      <c r="CV75" s="173" cm="1">
        <f t="array" ref="CV75">_xlfn.XLOOKUP(CV$1,'PY1 Data(H)'!$A$1:$CZ$1,_xlfn.XLOOKUP($A75,'PY1 Data(H)'!$A$1:$A$233,'PY1 Data(H)'!$A$1:$CZ$233))</f>
        <v>0</v>
      </c>
      <c r="CW75" s="173" cm="1">
        <f t="array" ref="CW75">_xlfn.XLOOKUP(CW$1,'PY1 Data(H)'!$A$1:$CZ$1,_xlfn.XLOOKUP($A75,'PY1 Data(H)'!$A$1:$A$233,'PY1 Data(H)'!$A$1:$CZ$233))</f>
        <v>0</v>
      </c>
      <c r="CX75" s="173" cm="1">
        <f t="array" ref="CX75">_xlfn.XLOOKUP(CX$1,'PY1 Data(H)'!$A$1:$CZ$1,_xlfn.XLOOKUP($A75,'PY1 Data(H)'!$A$1:$A$233,'PY1 Data(H)'!$A$1:$CZ$233))</f>
        <v>0</v>
      </c>
      <c r="CY75" s="173" cm="1">
        <f t="array" ref="CY75">_xlfn.XLOOKUP(CY$1,'PY1 Data(H)'!$A$1:$CZ$1,_xlfn.XLOOKUP($A75,'PY1 Data(H)'!$A$1:$A$233,'PY1 Data(H)'!$A$1:$CZ$233))</f>
        <v>0</v>
      </c>
    </row>
    <row r="76" spans="1:103" x14ac:dyDescent="0.3">
      <c r="D76" s="173" cm="1">
        <f t="array" ref="D76">_xlfn.XLOOKUP(D$1,'PY1 Data(H)'!$A$1:$CZ$1,_xlfn.XLOOKUP($A76,'PY1 Data(H)'!$A$1:$A$233,'PY1 Data(H)'!$A$1:$CZ$233))</f>
        <v>0</v>
      </c>
      <c r="E76" s="173" cm="1">
        <f t="array" ref="E76">_xlfn.XLOOKUP(E$1,'PY1 Data(H)'!$A$1:$CZ$1,_xlfn.XLOOKUP($A76,'PY1 Data(H)'!$A$1:$A$233,'PY1 Data(H)'!$A$1:$CZ$233))</f>
        <v>0</v>
      </c>
      <c r="F76" s="173" cm="1">
        <f t="array" ref="F76">_xlfn.XLOOKUP(F$1,'PY1 Data(H)'!$A$1:$CZ$1,_xlfn.XLOOKUP($A76,'PY1 Data(H)'!$A$1:$A$233,'PY1 Data(H)'!$A$1:$CZ$233))</f>
        <v>0</v>
      </c>
      <c r="G76" s="173" cm="1">
        <f t="array" ref="G76">_xlfn.XLOOKUP(G$1,'PY1 Data(H)'!$A$1:$CZ$1,_xlfn.XLOOKUP($A76,'PY1 Data(H)'!$A$1:$A$233,'PY1 Data(H)'!$A$1:$CZ$233))</f>
        <v>0</v>
      </c>
      <c r="H76" s="173" cm="1">
        <f t="array" ref="H76">_xlfn.XLOOKUP(H$1,'PY1 Data(H)'!$A$1:$CZ$1,_xlfn.XLOOKUP($A76,'PY1 Data(H)'!$A$1:$A$233,'PY1 Data(H)'!$A$1:$CZ$233))</f>
        <v>0</v>
      </c>
      <c r="I76" s="173" cm="1">
        <f t="array" ref="I76">_xlfn.XLOOKUP(I$1,'PY1 Data(H)'!$A$1:$CZ$1,_xlfn.XLOOKUP($A76,'PY1 Data(H)'!$A$1:$A$233,'PY1 Data(H)'!$A$1:$CZ$233))</f>
        <v>0</v>
      </c>
      <c r="J76" s="173" cm="1">
        <f t="array" ref="J76">_xlfn.XLOOKUP(J$1,'PY1 Data(H)'!$A$1:$CZ$1,_xlfn.XLOOKUP($A76,'PY1 Data(H)'!$A$1:$A$233,'PY1 Data(H)'!$A$1:$CZ$233))</f>
        <v>0</v>
      </c>
      <c r="K76" s="173" cm="1">
        <f t="array" ref="K76">_xlfn.XLOOKUP(K$1,'PY1 Data(H)'!$A$1:$CZ$1,_xlfn.XLOOKUP($A76,'PY1 Data(H)'!$A$1:$A$233,'PY1 Data(H)'!$A$1:$CZ$233))</f>
        <v>0</v>
      </c>
      <c r="L76" s="173" cm="1">
        <f t="array" ref="L76">_xlfn.XLOOKUP(L$1,'PY1 Data(H)'!$A$1:$CZ$1,_xlfn.XLOOKUP($A76,'PY1 Data(H)'!$A$1:$A$233,'PY1 Data(H)'!$A$1:$CZ$233))</f>
        <v>0</v>
      </c>
      <c r="M76" s="173" cm="1">
        <f t="array" ref="M76">_xlfn.XLOOKUP(M$1,'PY1 Data(H)'!$A$1:$CZ$1,_xlfn.XLOOKUP($A76,'PY1 Data(H)'!$A$1:$A$233,'PY1 Data(H)'!$A$1:$CZ$233))</f>
        <v>0</v>
      </c>
      <c r="N76" s="173" cm="1">
        <f t="array" ref="N76">_xlfn.XLOOKUP(N$1,'PY1 Data(H)'!$A$1:$CZ$1,_xlfn.XLOOKUP($A76,'PY1 Data(H)'!$A$1:$A$233,'PY1 Data(H)'!$A$1:$CZ$233))</f>
        <v>0</v>
      </c>
      <c r="O76" s="173" cm="1">
        <f t="array" ref="O76">_xlfn.XLOOKUP(O$1,'PY1 Data(H)'!$A$1:$CZ$1,_xlfn.XLOOKUP($A76,'PY1 Data(H)'!$A$1:$A$233,'PY1 Data(H)'!$A$1:$CZ$233))</f>
        <v>0</v>
      </c>
      <c r="P76" s="173" cm="1">
        <f t="array" ref="P76">_xlfn.XLOOKUP(P$1,'PY1 Data(H)'!$A$1:$CZ$1,_xlfn.XLOOKUP($A76,'PY1 Data(H)'!$A$1:$A$233,'PY1 Data(H)'!$A$1:$CZ$233))</f>
        <v>0</v>
      </c>
      <c r="Q76" s="173" cm="1">
        <f t="array" ref="Q76">_xlfn.XLOOKUP(Q$1,'PY1 Data(H)'!$A$1:$CZ$1,_xlfn.XLOOKUP($A76,'PY1 Data(H)'!$A$1:$A$233,'PY1 Data(H)'!$A$1:$CZ$233))</f>
        <v>0</v>
      </c>
      <c r="R76" s="173" cm="1">
        <f t="array" ref="R76">_xlfn.XLOOKUP(R$1,'PY1 Data(H)'!$A$1:$CZ$1,_xlfn.XLOOKUP($A76,'PY1 Data(H)'!$A$1:$A$233,'PY1 Data(H)'!$A$1:$CZ$233))</f>
        <v>0</v>
      </c>
      <c r="S76" s="173" cm="1">
        <f t="array" ref="S76">_xlfn.XLOOKUP(S$1,'PY1 Data(H)'!$A$1:$CZ$1,_xlfn.XLOOKUP($A76,'PY1 Data(H)'!$A$1:$A$233,'PY1 Data(H)'!$A$1:$CZ$233))</f>
        <v>0</v>
      </c>
      <c r="T76" s="173" cm="1">
        <f t="array" ref="T76">_xlfn.XLOOKUP(T$1,'PY1 Data(H)'!$A$1:$CZ$1,_xlfn.XLOOKUP($A76,'PY1 Data(H)'!$A$1:$A$233,'PY1 Data(H)'!$A$1:$CZ$233))</f>
        <v>0</v>
      </c>
      <c r="U76" s="173" cm="1">
        <f t="array" ref="U76">_xlfn.XLOOKUP(U$1,'PY1 Data(H)'!$A$1:$CZ$1,_xlfn.XLOOKUP($A76,'PY1 Data(H)'!$A$1:$A$233,'PY1 Data(H)'!$A$1:$CZ$233))</f>
        <v>0</v>
      </c>
      <c r="V76" s="173" cm="1">
        <f t="array" ref="V76">_xlfn.XLOOKUP(V$1,'PY1 Data(H)'!$A$1:$CZ$1,_xlfn.XLOOKUP($A76,'PY1 Data(H)'!$A$1:$A$233,'PY1 Data(H)'!$A$1:$CZ$233))</f>
        <v>0</v>
      </c>
      <c r="W76" s="173" cm="1">
        <f t="array" ref="W76">_xlfn.XLOOKUP(W$1,'PY1 Data(H)'!$A$1:$CZ$1,_xlfn.XLOOKUP($A76,'PY1 Data(H)'!$A$1:$A$233,'PY1 Data(H)'!$A$1:$CZ$233))</f>
        <v>0</v>
      </c>
      <c r="X76" s="173" cm="1">
        <f t="array" ref="X76">_xlfn.XLOOKUP(X$1,'PY1 Data(H)'!$A$1:$CZ$1,_xlfn.XLOOKUP($A76,'PY1 Data(H)'!$A$1:$A$233,'PY1 Data(H)'!$A$1:$CZ$233))</f>
        <v>0</v>
      </c>
      <c r="Y76" s="173" cm="1">
        <f t="array" ref="Y76">_xlfn.XLOOKUP(Y$1,'PY1 Data(H)'!$A$1:$CZ$1,_xlfn.XLOOKUP($A76,'PY1 Data(H)'!$A$1:$A$233,'PY1 Data(H)'!$A$1:$CZ$233))</f>
        <v>0</v>
      </c>
      <c r="Z76" s="173" cm="1">
        <f t="array" ref="Z76">_xlfn.XLOOKUP(Z$1,'PY1 Data(H)'!$A$1:$CZ$1,_xlfn.XLOOKUP($A76,'PY1 Data(H)'!$A$1:$A$233,'PY1 Data(H)'!$A$1:$CZ$233))</f>
        <v>0</v>
      </c>
      <c r="AA76" s="173" cm="1">
        <f t="array" ref="AA76">_xlfn.XLOOKUP(AA$1,'PY1 Data(H)'!$A$1:$CZ$1,_xlfn.XLOOKUP($A76,'PY1 Data(H)'!$A$1:$A$233,'PY1 Data(H)'!$A$1:$CZ$233))</f>
        <v>0</v>
      </c>
      <c r="AB76" s="173" cm="1">
        <f t="array" ref="AB76">_xlfn.XLOOKUP(AB$1,'PY1 Data(H)'!$A$1:$CZ$1,_xlfn.XLOOKUP($A76,'PY1 Data(H)'!$A$1:$A$233,'PY1 Data(H)'!$A$1:$CZ$233))</f>
        <v>0</v>
      </c>
      <c r="AC76" s="173" cm="1">
        <f t="array" ref="AC76">_xlfn.XLOOKUP(AC$1,'PY1 Data(H)'!$A$1:$CZ$1,_xlfn.XLOOKUP($A76,'PY1 Data(H)'!$A$1:$A$233,'PY1 Data(H)'!$A$1:$CZ$233))</f>
        <v>0</v>
      </c>
      <c r="AD76" s="173" cm="1">
        <f t="array" ref="AD76">_xlfn.XLOOKUP(AD$1,'PY1 Data(H)'!$A$1:$CZ$1,_xlfn.XLOOKUP($A76,'PY1 Data(H)'!$A$1:$A$233,'PY1 Data(H)'!$A$1:$CZ$233))</f>
        <v>0</v>
      </c>
      <c r="AE76" s="173" cm="1">
        <f t="array" ref="AE76">_xlfn.XLOOKUP(AE$1,'PY1 Data(H)'!$A$1:$CZ$1,_xlfn.XLOOKUP($A76,'PY1 Data(H)'!$A$1:$A$233,'PY1 Data(H)'!$A$1:$CZ$233))</f>
        <v>0</v>
      </c>
      <c r="AF76" s="173" cm="1">
        <f t="array" ref="AF76">_xlfn.XLOOKUP(AF$1,'PY1 Data(H)'!$A$1:$CZ$1,_xlfn.XLOOKUP($A76,'PY1 Data(H)'!$A$1:$A$233,'PY1 Data(H)'!$A$1:$CZ$233))</f>
        <v>0</v>
      </c>
      <c r="AG76" s="173" cm="1">
        <f t="array" ref="AG76">_xlfn.XLOOKUP(AG$1,'PY1 Data(H)'!$A$1:$CZ$1,_xlfn.XLOOKUP($A76,'PY1 Data(H)'!$A$1:$A$233,'PY1 Data(H)'!$A$1:$CZ$233))</f>
        <v>0</v>
      </c>
      <c r="AH76" s="173" cm="1">
        <f t="array" ref="AH76">_xlfn.XLOOKUP(AH$1,'PY1 Data(H)'!$A$1:$CZ$1,_xlfn.XLOOKUP($A76,'PY1 Data(H)'!$A$1:$A$233,'PY1 Data(H)'!$A$1:$CZ$233))</f>
        <v>0</v>
      </c>
      <c r="AI76" s="173" cm="1">
        <f t="array" ref="AI76">_xlfn.XLOOKUP(AI$1,'PY1 Data(H)'!$A$1:$CZ$1,_xlfn.XLOOKUP($A76,'PY1 Data(H)'!$A$1:$A$233,'PY1 Data(H)'!$A$1:$CZ$233))</f>
        <v>0</v>
      </c>
      <c r="AJ76" s="173" cm="1">
        <f t="array" ref="AJ76">_xlfn.XLOOKUP(AJ$1,'PY1 Data(H)'!$A$1:$CZ$1,_xlfn.XLOOKUP($A76,'PY1 Data(H)'!$A$1:$A$233,'PY1 Data(H)'!$A$1:$CZ$233))</f>
        <v>0</v>
      </c>
      <c r="AK76" s="173" cm="1">
        <f t="array" ref="AK76">_xlfn.XLOOKUP(AK$1,'PY1 Data(H)'!$A$1:$CZ$1,_xlfn.XLOOKUP($A76,'PY1 Data(H)'!$A$1:$A$233,'PY1 Data(H)'!$A$1:$CZ$233))</f>
        <v>0</v>
      </c>
      <c r="AL76" s="173" cm="1">
        <f t="array" ref="AL76">_xlfn.XLOOKUP(AL$1,'PY1 Data(H)'!$A$1:$CZ$1,_xlfn.XLOOKUP($A76,'PY1 Data(H)'!$A$1:$A$233,'PY1 Data(H)'!$A$1:$CZ$233))</f>
        <v>0</v>
      </c>
      <c r="AM76" s="173" cm="1">
        <f t="array" ref="AM76">_xlfn.XLOOKUP(AM$1,'PY1 Data(H)'!$A$1:$CZ$1,_xlfn.XLOOKUP($A76,'PY1 Data(H)'!$A$1:$A$233,'PY1 Data(H)'!$A$1:$CZ$233))</f>
        <v>0</v>
      </c>
      <c r="AN76" s="173" cm="1">
        <f t="array" ref="AN76">_xlfn.XLOOKUP(AN$1,'PY1 Data(H)'!$A$1:$CZ$1,_xlfn.XLOOKUP($A76,'PY1 Data(H)'!$A$1:$A$233,'PY1 Data(H)'!$A$1:$CZ$233))</f>
        <v>0</v>
      </c>
      <c r="AO76" s="173" cm="1">
        <f t="array" ref="AO76">_xlfn.XLOOKUP(AO$1,'PY1 Data(H)'!$A$1:$CZ$1,_xlfn.XLOOKUP($A76,'PY1 Data(H)'!$A$1:$A$233,'PY1 Data(H)'!$A$1:$CZ$233))</f>
        <v>0</v>
      </c>
      <c r="AP76" s="173" cm="1">
        <f t="array" ref="AP76">_xlfn.XLOOKUP(AP$1,'PY1 Data(H)'!$A$1:$CZ$1,_xlfn.XLOOKUP($A76,'PY1 Data(H)'!$A$1:$A$233,'PY1 Data(H)'!$A$1:$CZ$233))</f>
        <v>0</v>
      </c>
      <c r="AQ76" s="173" cm="1">
        <f t="array" ref="AQ76">_xlfn.XLOOKUP(AQ$1,'PY1 Data(H)'!$A$1:$CZ$1,_xlfn.XLOOKUP($A76,'PY1 Data(H)'!$A$1:$A$233,'PY1 Data(H)'!$A$1:$CZ$233))</f>
        <v>0</v>
      </c>
      <c r="AR76" s="173" cm="1">
        <f t="array" ref="AR76">_xlfn.XLOOKUP(AR$1,'PY1 Data(H)'!$A$1:$CZ$1,_xlfn.XLOOKUP($A76,'PY1 Data(H)'!$A$1:$A$233,'PY1 Data(H)'!$A$1:$CZ$233))</f>
        <v>0</v>
      </c>
      <c r="AS76" s="173" cm="1">
        <f t="array" ref="AS76">_xlfn.XLOOKUP(AS$1,'PY1 Data(H)'!$A$1:$CZ$1,_xlfn.XLOOKUP($A76,'PY1 Data(H)'!$A$1:$A$233,'PY1 Data(H)'!$A$1:$CZ$233))</f>
        <v>0</v>
      </c>
      <c r="AT76" s="173" cm="1">
        <f t="array" ref="AT76">_xlfn.XLOOKUP(AT$1,'PY1 Data(H)'!$A$1:$CZ$1,_xlfn.XLOOKUP($A76,'PY1 Data(H)'!$A$1:$A$233,'PY1 Data(H)'!$A$1:$CZ$233))</f>
        <v>0</v>
      </c>
      <c r="AU76" s="173" cm="1">
        <f t="array" ref="AU76">_xlfn.XLOOKUP(AU$1,'PY1 Data(H)'!$A$1:$CZ$1,_xlfn.XLOOKUP($A76,'PY1 Data(H)'!$A$1:$A$233,'PY1 Data(H)'!$A$1:$CZ$233))</f>
        <v>0</v>
      </c>
      <c r="AV76" s="173" cm="1">
        <f t="array" ref="AV76">_xlfn.XLOOKUP(AV$1,'PY1 Data(H)'!$A$1:$CZ$1,_xlfn.XLOOKUP($A76,'PY1 Data(H)'!$A$1:$A$233,'PY1 Data(H)'!$A$1:$CZ$233))</f>
        <v>0</v>
      </c>
      <c r="AW76" s="173" cm="1">
        <f t="array" ref="AW76">_xlfn.XLOOKUP(AW$1,'PY1 Data(H)'!$A$1:$CZ$1,_xlfn.XLOOKUP($A76,'PY1 Data(H)'!$A$1:$A$233,'PY1 Data(H)'!$A$1:$CZ$233))</f>
        <v>0</v>
      </c>
      <c r="AX76" s="173" cm="1">
        <f t="array" ref="AX76">_xlfn.XLOOKUP(AX$1,'PY1 Data(H)'!$A$1:$CZ$1,_xlfn.XLOOKUP($A76,'PY1 Data(H)'!$A$1:$A$233,'PY1 Data(H)'!$A$1:$CZ$233))</f>
        <v>0</v>
      </c>
      <c r="AY76" s="173" cm="1">
        <f t="array" ref="AY76">_xlfn.XLOOKUP(AY$1,'PY1 Data(H)'!$A$1:$CZ$1,_xlfn.XLOOKUP($A76,'PY1 Data(H)'!$A$1:$A$233,'PY1 Data(H)'!$A$1:$CZ$233))</f>
        <v>0</v>
      </c>
      <c r="AZ76" s="173" cm="1">
        <f t="array" ref="AZ76">_xlfn.XLOOKUP(AZ$1,'PY1 Data(H)'!$A$1:$CZ$1,_xlfn.XLOOKUP($A76,'PY1 Data(H)'!$A$1:$A$233,'PY1 Data(H)'!$A$1:$CZ$233))</f>
        <v>0</v>
      </c>
      <c r="BA76" s="173" cm="1">
        <f t="array" ref="BA76">_xlfn.XLOOKUP(BA$1,'PY1 Data(H)'!$A$1:$CZ$1,_xlfn.XLOOKUP($A76,'PY1 Data(H)'!$A$1:$A$233,'PY1 Data(H)'!$A$1:$CZ$233))</f>
        <v>0</v>
      </c>
      <c r="BB76" s="173" cm="1">
        <f t="array" ref="BB76">_xlfn.XLOOKUP(BB$1,'PY1 Data(H)'!$A$1:$CZ$1,_xlfn.XLOOKUP($A76,'PY1 Data(H)'!$A$1:$A$233,'PY1 Data(H)'!$A$1:$CZ$233))</f>
        <v>0</v>
      </c>
      <c r="BC76" s="173" cm="1">
        <f t="array" ref="BC76">_xlfn.XLOOKUP(BC$1,'PY1 Data(H)'!$A$1:$CZ$1,_xlfn.XLOOKUP($A76,'PY1 Data(H)'!$A$1:$A$233,'PY1 Data(H)'!$A$1:$CZ$233))</f>
        <v>0</v>
      </c>
      <c r="BD76" s="173" cm="1">
        <f t="array" ref="BD76">_xlfn.XLOOKUP(BD$1,'PY1 Data(H)'!$A$1:$CZ$1,_xlfn.XLOOKUP($A76,'PY1 Data(H)'!$A$1:$A$233,'PY1 Data(H)'!$A$1:$CZ$233))</f>
        <v>0</v>
      </c>
      <c r="BE76" s="173" cm="1">
        <f t="array" ref="BE76">_xlfn.XLOOKUP(BE$1,'PY1 Data(H)'!$A$1:$CZ$1,_xlfn.XLOOKUP($A76,'PY1 Data(H)'!$A$1:$A$233,'PY1 Data(H)'!$A$1:$CZ$233))</f>
        <v>0</v>
      </c>
      <c r="BF76" s="173" cm="1">
        <f t="array" ref="BF76">_xlfn.XLOOKUP(BF$1,'PY1 Data(H)'!$A$1:$CZ$1,_xlfn.XLOOKUP($A76,'PY1 Data(H)'!$A$1:$A$233,'PY1 Data(H)'!$A$1:$CZ$233))</f>
        <v>0</v>
      </c>
      <c r="BG76" s="173" cm="1">
        <f t="array" ref="BG76">_xlfn.XLOOKUP(BG$1,'PY1 Data(H)'!$A$1:$CZ$1,_xlfn.XLOOKUP($A76,'PY1 Data(H)'!$A$1:$A$233,'PY1 Data(H)'!$A$1:$CZ$233))</f>
        <v>0</v>
      </c>
      <c r="BH76" s="173" cm="1">
        <f t="array" ref="BH76">_xlfn.XLOOKUP(BH$1,'PY1 Data(H)'!$A$1:$CZ$1,_xlfn.XLOOKUP($A76,'PY1 Data(H)'!$A$1:$A$233,'PY1 Data(H)'!$A$1:$CZ$233))</f>
        <v>0</v>
      </c>
      <c r="BI76" s="173" cm="1">
        <f t="array" ref="BI76">_xlfn.XLOOKUP(BI$1,'PY1 Data(H)'!$A$1:$CZ$1,_xlfn.XLOOKUP($A76,'PY1 Data(H)'!$A$1:$A$233,'PY1 Data(H)'!$A$1:$CZ$233))</f>
        <v>0</v>
      </c>
      <c r="BJ76" s="173" cm="1">
        <f t="array" ref="BJ76">_xlfn.XLOOKUP(BJ$1,'PY1 Data(H)'!$A$1:$CZ$1,_xlfn.XLOOKUP($A76,'PY1 Data(H)'!$A$1:$A$233,'PY1 Data(H)'!$A$1:$CZ$233))</f>
        <v>0</v>
      </c>
      <c r="BK76" s="173" cm="1">
        <f t="array" ref="BK76">_xlfn.XLOOKUP(BK$1,'PY1 Data(H)'!$A$1:$CZ$1,_xlfn.XLOOKUP($A76,'PY1 Data(H)'!$A$1:$A$233,'PY1 Data(H)'!$A$1:$CZ$233))</f>
        <v>0</v>
      </c>
      <c r="BL76" s="173" cm="1">
        <f t="array" ref="BL76">_xlfn.XLOOKUP(BL$1,'PY1 Data(H)'!$A$1:$CZ$1,_xlfn.XLOOKUP($A76,'PY1 Data(H)'!$A$1:$A$233,'PY1 Data(H)'!$A$1:$CZ$233))</f>
        <v>0</v>
      </c>
      <c r="BM76" s="173" cm="1">
        <f t="array" ref="BM76">_xlfn.XLOOKUP(BM$1,'PY1 Data(H)'!$A$1:$CZ$1,_xlfn.XLOOKUP($A76,'PY1 Data(H)'!$A$1:$A$233,'PY1 Data(H)'!$A$1:$CZ$233))</f>
        <v>0</v>
      </c>
      <c r="BN76" s="173" cm="1">
        <f t="array" ref="BN76">_xlfn.XLOOKUP(BN$1,'PY1 Data(H)'!$A$1:$CZ$1,_xlfn.XLOOKUP($A76,'PY1 Data(H)'!$A$1:$A$233,'PY1 Data(H)'!$A$1:$CZ$233))</f>
        <v>0</v>
      </c>
      <c r="BO76" s="173" cm="1">
        <f t="array" ref="BO76">_xlfn.XLOOKUP(BO$1,'PY1 Data(H)'!$A$1:$CZ$1,_xlfn.XLOOKUP($A76,'PY1 Data(H)'!$A$1:$A$233,'PY1 Data(H)'!$A$1:$CZ$233))</f>
        <v>0</v>
      </c>
      <c r="BP76" s="173" cm="1">
        <f t="array" ref="BP76">_xlfn.XLOOKUP(BP$1,'PY1 Data(H)'!$A$1:$CZ$1,_xlfn.XLOOKUP($A76,'PY1 Data(H)'!$A$1:$A$233,'PY1 Data(H)'!$A$1:$CZ$233))</f>
        <v>0</v>
      </c>
      <c r="BQ76" s="173" cm="1">
        <f t="array" ref="BQ76">_xlfn.XLOOKUP(BQ$1,'PY1 Data(H)'!$A$1:$CZ$1,_xlfn.XLOOKUP($A76,'PY1 Data(H)'!$A$1:$A$233,'PY1 Data(H)'!$A$1:$CZ$233))</f>
        <v>0</v>
      </c>
      <c r="BR76" s="173" cm="1">
        <f t="array" ref="BR76">_xlfn.XLOOKUP(BR$1,'PY1 Data(H)'!$A$1:$CZ$1,_xlfn.XLOOKUP($A76,'PY1 Data(H)'!$A$1:$A$233,'PY1 Data(H)'!$A$1:$CZ$233))</f>
        <v>0</v>
      </c>
      <c r="BS76" s="173" cm="1">
        <f t="array" ref="BS76">_xlfn.XLOOKUP(BS$1,'PY1 Data(H)'!$A$1:$CZ$1,_xlfn.XLOOKUP($A76,'PY1 Data(H)'!$A$1:$A$233,'PY1 Data(H)'!$A$1:$CZ$233))</f>
        <v>0</v>
      </c>
      <c r="BT76" s="173" cm="1">
        <f t="array" ref="BT76">_xlfn.XLOOKUP(BT$1,'PY1 Data(H)'!$A$1:$CZ$1,_xlfn.XLOOKUP($A76,'PY1 Data(H)'!$A$1:$A$233,'PY1 Data(H)'!$A$1:$CZ$233))</f>
        <v>0</v>
      </c>
      <c r="BU76" s="173" cm="1">
        <f t="array" ref="BU76">_xlfn.XLOOKUP(BU$1,'PY1 Data(H)'!$A$1:$CZ$1,_xlfn.XLOOKUP($A76,'PY1 Data(H)'!$A$1:$A$233,'PY1 Data(H)'!$A$1:$CZ$233))</f>
        <v>0</v>
      </c>
      <c r="BV76" s="173" cm="1">
        <f t="array" ref="BV76">_xlfn.XLOOKUP(BV$1,'PY1 Data(H)'!$A$1:$CZ$1,_xlfn.XLOOKUP($A76,'PY1 Data(H)'!$A$1:$A$233,'PY1 Data(H)'!$A$1:$CZ$233))</f>
        <v>0</v>
      </c>
      <c r="BW76" s="173" cm="1">
        <f t="array" ref="BW76">_xlfn.XLOOKUP(BW$1,'PY1 Data(H)'!$A$1:$CZ$1,_xlfn.XLOOKUP($A76,'PY1 Data(H)'!$A$1:$A$233,'PY1 Data(H)'!$A$1:$CZ$233))</f>
        <v>0</v>
      </c>
      <c r="BX76" s="173" cm="1">
        <f t="array" ref="BX76">_xlfn.XLOOKUP(BX$1,'PY1 Data(H)'!$A$1:$CZ$1,_xlfn.XLOOKUP($A76,'PY1 Data(H)'!$A$1:$A$233,'PY1 Data(H)'!$A$1:$CZ$233))</f>
        <v>0</v>
      </c>
      <c r="BY76" s="173" cm="1">
        <f t="array" ref="BY76">_xlfn.XLOOKUP(BY$1,'PY1 Data(H)'!$A$1:$CZ$1,_xlfn.XLOOKUP($A76,'PY1 Data(H)'!$A$1:$A$233,'PY1 Data(H)'!$A$1:$CZ$233))</f>
        <v>0</v>
      </c>
      <c r="BZ76" s="173" cm="1">
        <f t="array" ref="BZ76">_xlfn.XLOOKUP(BZ$1,'PY1 Data(H)'!$A$1:$CZ$1,_xlfn.XLOOKUP($A76,'PY1 Data(H)'!$A$1:$A$233,'PY1 Data(H)'!$A$1:$CZ$233))</f>
        <v>0</v>
      </c>
      <c r="CA76" s="173" cm="1">
        <f t="array" ref="CA76">_xlfn.XLOOKUP(CA$1,'PY1 Data(H)'!$A$1:$CZ$1,_xlfn.XLOOKUP($A76,'PY1 Data(H)'!$A$1:$A$233,'PY1 Data(H)'!$A$1:$CZ$233))</f>
        <v>0</v>
      </c>
      <c r="CB76" s="173" cm="1">
        <f t="array" ref="CB76">_xlfn.XLOOKUP(CB$1,'PY1 Data(H)'!$A$1:$CZ$1,_xlfn.XLOOKUP($A76,'PY1 Data(H)'!$A$1:$A$233,'PY1 Data(H)'!$A$1:$CZ$233))</f>
        <v>0</v>
      </c>
      <c r="CC76" s="173" cm="1">
        <f t="array" ref="CC76">_xlfn.XLOOKUP(CC$1,'PY1 Data(H)'!$A$1:$CZ$1,_xlfn.XLOOKUP($A76,'PY1 Data(H)'!$A$1:$A$233,'PY1 Data(H)'!$A$1:$CZ$233))</f>
        <v>0</v>
      </c>
      <c r="CD76" s="173" cm="1">
        <f t="array" ref="CD76">_xlfn.XLOOKUP(CD$1,'PY1 Data(H)'!$A$1:$CZ$1,_xlfn.XLOOKUP($A76,'PY1 Data(H)'!$A$1:$A$233,'PY1 Data(H)'!$A$1:$CZ$233))</f>
        <v>0</v>
      </c>
      <c r="CE76" s="173" cm="1">
        <f t="array" ref="CE76">_xlfn.XLOOKUP(CE$1,'PY1 Data(H)'!$A$1:$CZ$1,_xlfn.XLOOKUP($A76,'PY1 Data(H)'!$A$1:$A$233,'PY1 Data(H)'!$A$1:$CZ$233))</f>
        <v>0</v>
      </c>
      <c r="CF76" s="173" cm="1">
        <f t="array" ref="CF76">_xlfn.XLOOKUP(CF$1,'PY1 Data(H)'!$A$1:$CZ$1,_xlfn.XLOOKUP($A76,'PY1 Data(H)'!$A$1:$A$233,'PY1 Data(H)'!$A$1:$CZ$233))</f>
        <v>0</v>
      </c>
      <c r="CG76" s="173" cm="1">
        <f t="array" ref="CG76">_xlfn.XLOOKUP(CG$1,'PY1 Data(H)'!$A$1:$CZ$1,_xlfn.XLOOKUP($A76,'PY1 Data(H)'!$A$1:$A$233,'PY1 Data(H)'!$A$1:$CZ$233))</f>
        <v>0</v>
      </c>
      <c r="CH76" s="173" cm="1">
        <f t="array" ref="CH76">_xlfn.XLOOKUP(CH$1,'PY1 Data(H)'!$A$1:$CZ$1,_xlfn.XLOOKUP($A76,'PY1 Data(H)'!$A$1:$A$233,'PY1 Data(H)'!$A$1:$CZ$233))</f>
        <v>0</v>
      </c>
      <c r="CI76" s="173" cm="1">
        <f t="array" ref="CI76">_xlfn.XLOOKUP(CI$1,'PY1 Data(H)'!$A$1:$CZ$1,_xlfn.XLOOKUP($A76,'PY1 Data(H)'!$A$1:$A$233,'PY1 Data(H)'!$A$1:$CZ$233))</f>
        <v>0</v>
      </c>
      <c r="CJ76" s="173" cm="1">
        <f t="array" ref="CJ76">_xlfn.XLOOKUP(CJ$1,'PY1 Data(H)'!$A$1:$CZ$1,_xlfn.XLOOKUP($A76,'PY1 Data(H)'!$A$1:$A$233,'PY1 Data(H)'!$A$1:$CZ$233))</f>
        <v>0</v>
      </c>
      <c r="CK76" s="173" cm="1">
        <f t="array" ref="CK76">_xlfn.XLOOKUP(CK$1,'PY1 Data(H)'!$A$1:$CZ$1,_xlfn.XLOOKUP($A76,'PY1 Data(H)'!$A$1:$A$233,'PY1 Data(H)'!$A$1:$CZ$233))</f>
        <v>0</v>
      </c>
      <c r="CL76" s="173" cm="1">
        <f t="array" ref="CL76">_xlfn.XLOOKUP(CL$1,'PY1 Data(H)'!$A$1:$CZ$1,_xlfn.XLOOKUP($A76,'PY1 Data(H)'!$A$1:$A$233,'PY1 Data(H)'!$A$1:$CZ$233))</f>
        <v>0</v>
      </c>
      <c r="CM76" s="173" cm="1">
        <f t="array" ref="CM76">_xlfn.XLOOKUP(CM$1,'PY1 Data(H)'!$A$1:$CZ$1,_xlfn.XLOOKUP($A76,'PY1 Data(H)'!$A$1:$A$233,'PY1 Data(H)'!$A$1:$CZ$233))</f>
        <v>0</v>
      </c>
      <c r="CN76" s="173" cm="1">
        <f t="array" ref="CN76">_xlfn.XLOOKUP(CN$1,'PY1 Data(H)'!$A$1:$CZ$1,_xlfn.XLOOKUP($A76,'PY1 Data(H)'!$A$1:$A$233,'PY1 Data(H)'!$A$1:$CZ$233))</f>
        <v>0</v>
      </c>
      <c r="CO76" s="173" cm="1">
        <f t="array" ref="CO76">_xlfn.XLOOKUP(CO$1,'PY1 Data(H)'!$A$1:$CZ$1,_xlfn.XLOOKUP($A76,'PY1 Data(H)'!$A$1:$A$233,'PY1 Data(H)'!$A$1:$CZ$233))</f>
        <v>0</v>
      </c>
      <c r="CP76" s="173" cm="1">
        <f t="array" ref="CP76">_xlfn.XLOOKUP(CP$1,'PY1 Data(H)'!$A$1:$CZ$1,_xlfn.XLOOKUP($A76,'PY1 Data(H)'!$A$1:$A$233,'PY1 Data(H)'!$A$1:$CZ$233))</f>
        <v>0</v>
      </c>
      <c r="CQ76" s="173" cm="1">
        <f t="array" ref="CQ76">_xlfn.XLOOKUP(CQ$1,'PY1 Data(H)'!$A$1:$CZ$1,_xlfn.XLOOKUP($A76,'PY1 Data(H)'!$A$1:$A$233,'PY1 Data(H)'!$A$1:$CZ$233))</f>
        <v>0</v>
      </c>
      <c r="CR76" s="173" cm="1">
        <f t="array" ref="CR76">_xlfn.XLOOKUP(CR$1,'PY1 Data(H)'!$A$1:$CZ$1,_xlfn.XLOOKUP($A76,'PY1 Data(H)'!$A$1:$A$233,'PY1 Data(H)'!$A$1:$CZ$233))</f>
        <v>0</v>
      </c>
      <c r="CS76" s="173" cm="1">
        <f t="array" ref="CS76">_xlfn.XLOOKUP(CS$1,'PY1 Data(H)'!$A$1:$CZ$1,_xlfn.XLOOKUP($A76,'PY1 Data(H)'!$A$1:$A$233,'PY1 Data(H)'!$A$1:$CZ$233))</f>
        <v>0</v>
      </c>
      <c r="CT76" s="173" cm="1">
        <f t="array" ref="CT76">_xlfn.XLOOKUP(CT$1,'PY1 Data(H)'!$A$1:$CZ$1,_xlfn.XLOOKUP($A76,'PY1 Data(H)'!$A$1:$A$233,'PY1 Data(H)'!$A$1:$CZ$233))</f>
        <v>0</v>
      </c>
      <c r="CU76" s="173" cm="1">
        <f t="array" ref="CU76">_xlfn.XLOOKUP(CU$1,'PY1 Data(H)'!$A$1:$CZ$1,_xlfn.XLOOKUP($A76,'PY1 Data(H)'!$A$1:$A$233,'PY1 Data(H)'!$A$1:$CZ$233))</f>
        <v>0</v>
      </c>
      <c r="CV76" s="173" cm="1">
        <f t="array" ref="CV76">_xlfn.XLOOKUP(CV$1,'PY1 Data(H)'!$A$1:$CZ$1,_xlfn.XLOOKUP($A76,'PY1 Data(H)'!$A$1:$A$233,'PY1 Data(H)'!$A$1:$CZ$233))</f>
        <v>0</v>
      </c>
      <c r="CW76" s="173" cm="1">
        <f t="array" ref="CW76">_xlfn.XLOOKUP(CW$1,'PY1 Data(H)'!$A$1:$CZ$1,_xlfn.XLOOKUP($A76,'PY1 Data(H)'!$A$1:$A$233,'PY1 Data(H)'!$A$1:$CZ$233))</f>
        <v>0</v>
      </c>
      <c r="CX76" s="173" cm="1">
        <f t="array" ref="CX76">_xlfn.XLOOKUP(CX$1,'PY1 Data(H)'!$A$1:$CZ$1,_xlfn.XLOOKUP($A76,'PY1 Data(H)'!$A$1:$A$233,'PY1 Data(H)'!$A$1:$CZ$233))</f>
        <v>0</v>
      </c>
      <c r="CY76" s="173" cm="1">
        <f t="array" ref="CY76">_xlfn.XLOOKUP(CY$1,'PY1 Data(H)'!$A$1:$CZ$1,_xlfn.XLOOKUP($A76,'PY1 Data(H)'!$A$1:$A$233,'PY1 Data(H)'!$A$1:$CZ$233))</f>
        <v>0</v>
      </c>
    </row>
    <row r="77" spans="1:103" x14ac:dyDescent="0.3">
      <c r="A77">
        <v>148</v>
      </c>
      <c r="D77" s="173" cm="1">
        <f t="array" ref="D77">_xlfn.XLOOKUP(D$1,'PY1 Data(H)'!$A$1:$CZ$1,_xlfn.XLOOKUP($A77,'PY1 Data(H)'!$A$1:$A$233,'PY1 Data(H)'!$A$1:$CZ$233))</f>
        <v>0</v>
      </c>
      <c r="E77" s="173" cm="1">
        <f t="array" ref="E77">_xlfn.XLOOKUP(E$1,'PY1 Data(H)'!$A$1:$CZ$1,_xlfn.XLOOKUP($A77,'PY1 Data(H)'!$A$1:$A$233,'PY1 Data(H)'!$A$1:$CZ$233))</f>
        <v>1434217</v>
      </c>
      <c r="F77" s="173" cm="1">
        <f t="array" ref="F77">_xlfn.XLOOKUP(F$1,'PY1 Data(H)'!$A$1:$CZ$1,_xlfn.XLOOKUP($A77,'PY1 Data(H)'!$A$1:$A$233,'PY1 Data(H)'!$A$1:$CZ$233))</f>
        <v>389673</v>
      </c>
      <c r="G77" s="173" cm="1">
        <f t="array" ref="G77">_xlfn.XLOOKUP(G$1,'PY1 Data(H)'!$A$1:$CZ$1,_xlfn.XLOOKUP($A77,'PY1 Data(H)'!$A$1:$A$233,'PY1 Data(H)'!$A$1:$CZ$233))</f>
        <v>0</v>
      </c>
      <c r="H77" s="173" cm="1">
        <f t="array" ref="H77">_xlfn.XLOOKUP(H$1,'PY1 Data(H)'!$A$1:$CZ$1,_xlfn.XLOOKUP($A77,'PY1 Data(H)'!$A$1:$A$233,'PY1 Data(H)'!$A$1:$CZ$233))</f>
        <v>1540670</v>
      </c>
      <c r="I77" s="173" cm="1">
        <f t="array" ref="I77">_xlfn.XLOOKUP(I$1,'PY1 Data(H)'!$A$1:$CZ$1,_xlfn.XLOOKUP($A77,'PY1 Data(H)'!$A$1:$A$233,'PY1 Data(H)'!$A$1:$CZ$233))</f>
        <v>750000</v>
      </c>
      <c r="J77" s="173" cm="1">
        <f t="array" ref="J77">_xlfn.XLOOKUP(J$1,'PY1 Data(H)'!$A$1:$CZ$1,_xlfn.XLOOKUP($A77,'PY1 Data(H)'!$A$1:$A$233,'PY1 Data(H)'!$A$1:$CZ$233))</f>
        <v>1115695</v>
      </c>
      <c r="K77" s="173" cm="1">
        <f t="array" ref="K77">_xlfn.XLOOKUP(K$1,'PY1 Data(H)'!$A$1:$CZ$1,_xlfn.XLOOKUP($A77,'PY1 Data(H)'!$A$1:$A$233,'PY1 Data(H)'!$A$1:$CZ$233))</f>
        <v>375000</v>
      </c>
      <c r="L77" s="173" cm="1">
        <f t="array" ref="L77">_xlfn.XLOOKUP(L$1,'PY1 Data(H)'!$A$1:$CZ$1,_xlfn.XLOOKUP($A77,'PY1 Data(H)'!$A$1:$A$233,'PY1 Data(H)'!$A$1:$CZ$233))</f>
        <v>27373</v>
      </c>
      <c r="M77" s="173" cm="1">
        <f t="array" ref="M77">_xlfn.XLOOKUP(M$1,'PY1 Data(H)'!$A$1:$CZ$1,_xlfn.XLOOKUP($A77,'PY1 Data(H)'!$A$1:$A$233,'PY1 Data(H)'!$A$1:$CZ$233))</f>
        <v>16568410</v>
      </c>
      <c r="N77" s="173" cm="1">
        <f t="array" ref="N77">_xlfn.XLOOKUP(N$1,'PY1 Data(H)'!$A$1:$CZ$1,_xlfn.XLOOKUP($A77,'PY1 Data(H)'!$A$1:$A$233,'PY1 Data(H)'!$A$1:$CZ$233))</f>
        <v>36300446</v>
      </c>
      <c r="O77" s="173" cm="1">
        <f t="array" ref="O77">_xlfn.XLOOKUP(O$1,'PY1 Data(H)'!$A$1:$CZ$1,_xlfn.XLOOKUP($A77,'PY1 Data(H)'!$A$1:$A$233,'PY1 Data(H)'!$A$1:$CZ$233))</f>
        <v>2596041</v>
      </c>
      <c r="P77" s="173" cm="1">
        <f t="array" ref="P77">_xlfn.XLOOKUP(P$1,'PY1 Data(H)'!$A$1:$CZ$1,_xlfn.XLOOKUP($A77,'PY1 Data(H)'!$A$1:$A$233,'PY1 Data(H)'!$A$1:$CZ$233))</f>
        <v>28341414</v>
      </c>
      <c r="Q77" s="173" cm="1">
        <f t="array" ref="Q77">_xlfn.XLOOKUP(Q$1,'PY1 Data(H)'!$A$1:$CZ$1,_xlfn.XLOOKUP($A77,'PY1 Data(H)'!$A$1:$A$233,'PY1 Data(H)'!$A$1:$CZ$233))</f>
        <v>7604924</v>
      </c>
      <c r="R77" s="173" cm="1">
        <f t="array" ref="R77">_xlfn.XLOOKUP(R$1,'PY1 Data(H)'!$A$1:$CZ$1,_xlfn.XLOOKUP($A77,'PY1 Data(H)'!$A$1:$A$233,'PY1 Data(H)'!$A$1:$CZ$233))</f>
        <v>0</v>
      </c>
      <c r="S77" s="173" cm="1">
        <f t="array" ref="S77">_xlfn.XLOOKUP(S$1,'PY1 Data(H)'!$A$1:$CZ$1,_xlfn.XLOOKUP($A77,'PY1 Data(H)'!$A$1:$A$233,'PY1 Data(H)'!$A$1:$CZ$233))</f>
        <v>2251554</v>
      </c>
      <c r="T77" s="173" cm="1">
        <f t="array" ref="T77">_xlfn.XLOOKUP(T$1,'PY1 Data(H)'!$A$1:$CZ$1,_xlfn.XLOOKUP($A77,'PY1 Data(H)'!$A$1:$A$233,'PY1 Data(H)'!$A$1:$CZ$233))</f>
        <v>0</v>
      </c>
      <c r="U77" s="173" cm="1">
        <f t="array" ref="U77">_xlfn.XLOOKUP(U$1,'PY1 Data(H)'!$A$1:$CZ$1,_xlfn.XLOOKUP($A77,'PY1 Data(H)'!$A$1:$A$233,'PY1 Data(H)'!$A$1:$CZ$233))</f>
        <v>12642937</v>
      </c>
      <c r="V77" s="173" cm="1">
        <f t="array" ref="V77">_xlfn.XLOOKUP(V$1,'PY1 Data(H)'!$A$1:$CZ$1,_xlfn.XLOOKUP($A77,'PY1 Data(H)'!$A$1:$A$233,'PY1 Data(H)'!$A$1:$CZ$233))</f>
        <v>0</v>
      </c>
      <c r="W77" s="173" cm="1">
        <f t="array" ref="W77">_xlfn.XLOOKUP(W$1,'PY1 Data(H)'!$A$1:$CZ$1,_xlfn.XLOOKUP($A77,'PY1 Data(H)'!$A$1:$A$233,'PY1 Data(H)'!$A$1:$CZ$233))</f>
        <v>0</v>
      </c>
      <c r="X77" s="173" cm="1">
        <f t="array" ref="X77">_xlfn.XLOOKUP(X$1,'PY1 Data(H)'!$A$1:$CZ$1,_xlfn.XLOOKUP($A77,'PY1 Data(H)'!$A$1:$A$233,'PY1 Data(H)'!$A$1:$CZ$233))</f>
        <v>200000</v>
      </c>
      <c r="Y77" s="173" cm="1">
        <f t="array" ref="Y77">_xlfn.XLOOKUP(Y$1,'PY1 Data(H)'!$A$1:$CZ$1,_xlfn.XLOOKUP($A77,'PY1 Data(H)'!$A$1:$A$233,'PY1 Data(H)'!$A$1:$CZ$233))</f>
        <v>35000</v>
      </c>
      <c r="Z77" s="173" cm="1">
        <f t="array" ref="Z77">_xlfn.XLOOKUP(Z$1,'PY1 Data(H)'!$A$1:$CZ$1,_xlfn.XLOOKUP($A77,'PY1 Data(H)'!$A$1:$A$233,'PY1 Data(H)'!$A$1:$CZ$233))</f>
        <v>7100000</v>
      </c>
      <c r="AA77" s="173" cm="1">
        <f t="array" ref="AA77">_xlfn.XLOOKUP(AA$1,'PY1 Data(H)'!$A$1:$CZ$1,_xlfn.XLOOKUP($A77,'PY1 Data(H)'!$A$1:$A$233,'PY1 Data(H)'!$A$1:$CZ$233))</f>
        <v>0</v>
      </c>
      <c r="AB77" s="173" cm="1">
        <f t="array" ref="AB77">_xlfn.XLOOKUP(AB$1,'PY1 Data(H)'!$A$1:$CZ$1,_xlfn.XLOOKUP($A77,'PY1 Data(H)'!$A$1:$A$233,'PY1 Data(H)'!$A$1:$CZ$233))</f>
        <v>1958000</v>
      </c>
      <c r="AC77" s="173" cm="1">
        <f t="array" ref="AC77">_xlfn.XLOOKUP(AC$1,'PY1 Data(H)'!$A$1:$CZ$1,_xlfn.XLOOKUP($A77,'PY1 Data(H)'!$A$1:$A$233,'PY1 Data(H)'!$A$1:$CZ$233))</f>
        <v>10972027</v>
      </c>
      <c r="AD77" s="173" cm="1">
        <f t="array" ref="AD77">_xlfn.XLOOKUP(AD$1,'PY1 Data(H)'!$A$1:$CZ$1,_xlfn.XLOOKUP($A77,'PY1 Data(H)'!$A$1:$A$233,'PY1 Data(H)'!$A$1:$CZ$233))</f>
        <v>1400000</v>
      </c>
      <c r="AE77" s="173" cm="1">
        <f t="array" ref="AE77">_xlfn.XLOOKUP(AE$1,'PY1 Data(H)'!$A$1:$CZ$1,_xlfn.XLOOKUP($A77,'PY1 Data(H)'!$A$1:$A$233,'PY1 Data(H)'!$A$1:$CZ$233))</f>
        <v>1189286</v>
      </c>
      <c r="AF77" s="173" cm="1">
        <f t="array" ref="AF77">_xlfn.XLOOKUP(AF$1,'PY1 Data(H)'!$A$1:$CZ$1,_xlfn.XLOOKUP($A77,'PY1 Data(H)'!$A$1:$A$233,'PY1 Data(H)'!$A$1:$CZ$233))</f>
        <v>5651497</v>
      </c>
      <c r="AG77" s="173" cm="1">
        <f t="array" ref="AG77">_xlfn.XLOOKUP(AG$1,'PY1 Data(H)'!$A$1:$CZ$1,_xlfn.XLOOKUP($A77,'PY1 Data(H)'!$A$1:$A$233,'PY1 Data(H)'!$A$1:$CZ$233))</f>
        <v>2864661</v>
      </c>
      <c r="AH77" s="173" cm="1">
        <f t="array" ref="AH77">_xlfn.XLOOKUP(AH$1,'PY1 Data(H)'!$A$1:$CZ$1,_xlfn.XLOOKUP($A77,'PY1 Data(H)'!$A$1:$A$233,'PY1 Data(H)'!$A$1:$CZ$233))</f>
        <v>249771</v>
      </c>
      <c r="AI77" s="173" cm="1">
        <f t="array" ref="AI77">_xlfn.XLOOKUP(AI$1,'PY1 Data(H)'!$A$1:$CZ$1,_xlfn.XLOOKUP($A77,'PY1 Data(H)'!$A$1:$A$233,'PY1 Data(H)'!$A$1:$CZ$233))</f>
        <v>63511029</v>
      </c>
      <c r="AJ77" s="173" cm="1">
        <f t="array" ref="AJ77">_xlfn.XLOOKUP(AJ$1,'PY1 Data(H)'!$A$1:$CZ$1,_xlfn.XLOOKUP($A77,'PY1 Data(H)'!$A$1:$A$233,'PY1 Data(H)'!$A$1:$CZ$233))</f>
        <v>698484</v>
      </c>
      <c r="AK77" s="173" cm="1">
        <f t="array" ref="AK77">_xlfn.XLOOKUP(AK$1,'PY1 Data(H)'!$A$1:$CZ$1,_xlfn.XLOOKUP($A77,'PY1 Data(H)'!$A$1:$A$233,'PY1 Data(H)'!$A$1:$CZ$233))</f>
        <v>44625009</v>
      </c>
      <c r="AL77" s="173" cm="1">
        <f t="array" ref="AL77">_xlfn.XLOOKUP(AL$1,'PY1 Data(H)'!$A$1:$CZ$1,_xlfn.XLOOKUP($A77,'PY1 Data(H)'!$A$1:$A$233,'PY1 Data(H)'!$A$1:$CZ$233))</f>
        <v>1500000</v>
      </c>
      <c r="AM77" s="173" cm="1">
        <f t="array" ref="AM77">_xlfn.XLOOKUP(AM$1,'PY1 Data(H)'!$A$1:$CZ$1,_xlfn.XLOOKUP($A77,'PY1 Data(H)'!$A$1:$A$233,'PY1 Data(H)'!$A$1:$CZ$233))</f>
        <v>5948376</v>
      </c>
      <c r="AN77" s="173" cm="1">
        <f t="array" ref="AN77">_xlfn.XLOOKUP(AN$1,'PY1 Data(H)'!$A$1:$CZ$1,_xlfn.XLOOKUP($A77,'PY1 Data(H)'!$A$1:$A$233,'PY1 Data(H)'!$A$1:$CZ$233))</f>
        <v>0</v>
      </c>
      <c r="AO77" s="173" cm="1">
        <f t="array" ref="AO77">_xlfn.XLOOKUP(AO$1,'PY1 Data(H)'!$A$1:$CZ$1,_xlfn.XLOOKUP($A77,'PY1 Data(H)'!$A$1:$A$233,'PY1 Data(H)'!$A$1:$CZ$233))</f>
        <v>0</v>
      </c>
      <c r="AP77" s="173" cm="1">
        <f t="array" ref="AP77">_xlfn.XLOOKUP(AP$1,'PY1 Data(H)'!$A$1:$CZ$1,_xlfn.XLOOKUP($A77,'PY1 Data(H)'!$A$1:$A$233,'PY1 Data(H)'!$A$1:$CZ$233))</f>
        <v>1571895</v>
      </c>
      <c r="AQ77" s="173" cm="1">
        <f t="array" ref="AQ77">_xlfn.XLOOKUP(AQ$1,'PY1 Data(H)'!$A$1:$CZ$1,_xlfn.XLOOKUP($A77,'PY1 Data(H)'!$A$1:$A$233,'PY1 Data(H)'!$A$1:$CZ$233))</f>
        <v>961229</v>
      </c>
      <c r="AR77" s="173" cm="1">
        <f t="array" ref="AR77">_xlfn.XLOOKUP(AR$1,'PY1 Data(H)'!$A$1:$CZ$1,_xlfn.XLOOKUP($A77,'PY1 Data(H)'!$A$1:$A$233,'PY1 Data(H)'!$A$1:$CZ$233))</f>
        <v>13276299</v>
      </c>
      <c r="AS77" s="173" cm="1">
        <f t="array" ref="AS77">_xlfn.XLOOKUP(AS$1,'PY1 Data(H)'!$A$1:$CZ$1,_xlfn.XLOOKUP($A77,'PY1 Data(H)'!$A$1:$A$233,'PY1 Data(H)'!$A$1:$CZ$233))</f>
        <v>1181606</v>
      </c>
      <c r="AT77" s="173" cm="1">
        <f t="array" ref="AT77">_xlfn.XLOOKUP(AT$1,'PY1 Data(H)'!$A$1:$CZ$1,_xlfn.XLOOKUP($A77,'PY1 Data(H)'!$A$1:$A$233,'PY1 Data(H)'!$A$1:$CZ$233))</f>
        <v>35169374</v>
      </c>
      <c r="AU77" s="173" cm="1">
        <f t="array" ref="AU77">_xlfn.XLOOKUP(AU$1,'PY1 Data(H)'!$A$1:$CZ$1,_xlfn.XLOOKUP($A77,'PY1 Data(H)'!$A$1:$A$233,'PY1 Data(H)'!$A$1:$CZ$233))</f>
        <v>1810499</v>
      </c>
      <c r="AV77" s="173" cm="1">
        <f t="array" ref="AV77">_xlfn.XLOOKUP(AV$1,'PY1 Data(H)'!$A$1:$CZ$1,_xlfn.XLOOKUP($A77,'PY1 Data(H)'!$A$1:$A$233,'PY1 Data(H)'!$A$1:$CZ$233))</f>
        <v>27326495</v>
      </c>
      <c r="AW77" s="173" cm="1">
        <f t="array" ref="AW77">_xlfn.XLOOKUP(AW$1,'PY1 Data(H)'!$A$1:$CZ$1,_xlfn.XLOOKUP($A77,'PY1 Data(H)'!$A$1:$A$233,'PY1 Data(H)'!$A$1:$CZ$233))</f>
        <v>0</v>
      </c>
      <c r="AX77" s="173" cm="1">
        <f t="array" ref="AX77">_xlfn.XLOOKUP(AX$1,'PY1 Data(H)'!$A$1:$CZ$1,_xlfn.XLOOKUP($A77,'PY1 Data(H)'!$A$1:$A$233,'PY1 Data(H)'!$A$1:$CZ$233))</f>
        <v>997663</v>
      </c>
      <c r="AY77" s="173" cm="1">
        <f t="array" ref="AY77">_xlfn.XLOOKUP(AY$1,'PY1 Data(H)'!$A$1:$CZ$1,_xlfn.XLOOKUP($A77,'PY1 Data(H)'!$A$1:$A$233,'PY1 Data(H)'!$A$1:$CZ$233))</f>
        <v>447245</v>
      </c>
      <c r="AZ77" s="173" cm="1">
        <f t="array" ref="AZ77">_xlfn.XLOOKUP(AZ$1,'PY1 Data(H)'!$A$1:$CZ$1,_xlfn.XLOOKUP($A77,'PY1 Data(H)'!$A$1:$A$233,'PY1 Data(H)'!$A$1:$CZ$233))</f>
        <v>29012789</v>
      </c>
      <c r="BA77" s="173" cm="1">
        <f t="array" ref="BA77">_xlfn.XLOOKUP(BA$1,'PY1 Data(H)'!$A$1:$CZ$1,_xlfn.XLOOKUP($A77,'PY1 Data(H)'!$A$1:$A$233,'PY1 Data(H)'!$A$1:$CZ$233))</f>
        <v>1485759</v>
      </c>
      <c r="BB77" s="173" cm="1">
        <f t="array" ref="BB77">_xlfn.XLOOKUP(BB$1,'PY1 Data(H)'!$A$1:$CZ$1,_xlfn.XLOOKUP($A77,'PY1 Data(H)'!$A$1:$A$233,'PY1 Data(H)'!$A$1:$CZ$233))</f>
        <v>2900000</v>
      </c>
      <c r="BC77" s="173" cm="1">
        <f t="array" ref="BC77">_xlfn.XLOOKUP(BC$1,'PY1 Data(H)'!$A$1:$CZ$1,_xlfn.XLOOKUP($A77,'PY1 Data(H)'!$A$1:$A$233,'PY1 Data(H)'!$A$1:$CZ$233))</f>
        <v>208540</v>
      </c>
      <c r="BD77" s="173" cm="1">
        <f t="array" ref="BD77">_xlfn.XLOOKUP(BD$1,'PY1 Data(H)'!$A$1:$CZ$1,_xlfn.XLOOKUP($A77,'PY1 Data(H)'!$A$1:$A$233,'PY1 Data(H)'!$A$1:$CZ$233))</f>
        <v>1381532</v>
      </c>
      <c r="BE77" s="173" cm="1">
        <f t="array" ref="BE77">_xlfn.XLOOKUP(BE$1,'PY1 Data(H)'!$A$1:$CZ$1,_xlfn.XLOOKUP($A77,'PY1 Data(H)'!$A$1:$A$233,'PY1 Data(H)'!$A$1:$CZ$233))</f>
        <v>250000</v>
      </c>
      <c r="BF77" s="173" cm="1">
        <f t="array" ref="BF77">_xlfn.XLOOKUP(BF$1,'PY1 Data(H)'!$A$1:$CZ$1,_xlfn.XLOOKUP($A77,'PY1 Data(H)'!$A$1:$A$233,'PY1 Data(H)'!$A$1:$CZ$233))</f>
        <v>5965985</v>
      </c>
      <c r="BG77" s="173" cm="1">
        <f t="array" ref="BG77">_xlfn.XLOOKUP(BG$1,'PY1 Data(H)'!$A$1:$CZ$1,_xlfn.XLOOKUP($A77,'PY1 Data(H)'!$A$1:$A$233,'PY1 Data(H)'!$A$1:$CZ$233))</f>
        <v>9424540</v>
      </c>
      <c r="BH77" s="173" cm="1">
        <f t="array" ref="BH77">_xlfn.XLOOKUP(BH$1,'PY1 Data(H)'!$A$1:$CZ$1,_xlfn.XLOOKUP($A77,'PY1 Data(H)'!$A$1:$A$233,'PY1 Data(H)'!$A$1:$CZ$233))</f>
        <v>4895043</v>
      </c>
      <c r="BI77" s="173" cm="1">
        <f t="array" ref="BI77">_xlfn.XLOOKUP(BI$1,'PY1 Data(H)'!$A$1:$CZ$1,_xlfn.XLOOKUP($A77,'PY1 Data(H)'!$A$1:$A$233,'PY1 Data(H)'!$A$1:$CZ$233))</f>
        <v>586384</v>
      </c>
      <c r="BJ77" s="173" cm="1">
        <f t="array" ref="BJ77">_xlfn.XLOOKUP(BJ$1,'PY1 Data(H)'!$A$1:$CZ$1,_xlfn.XLOOKUP($A77,'PY1 Data(H)'!$A$1:$A$233,'PY1 Data(H)'!$A$1:$CZ$233))</f>
        <v>1225745</v>
      </c>
      <c r="BK77" s="173" cm="1">
        <f t="array" ref="BK77">_xlfn.XLOOKUP(BK$1,'PY1 Data(H)'!$A$1:$CZ$1,_xlfn.XLOOKUP($A77,'PY1 Data(H)'!$A$1:$A$233,'PY1 Data(H)'!$A$1:$CZ$233))</f>
        <v>233589349</v>
      </c>
      <c r="BL77" s="173" cm="1">
        <f t="array" ref="BL77">_xlfn.XLOOKUP(BL$1,'PY1 Data(H)'!$A$1:$CZ$1,_xlfn.XLOOKUP($A77,'PY1 Data(H)'!$A$1:$A$233,'PY1 Data(H)'!$A$1:$CZ$233))</f>
        <v>1182215</v>
      </c>
      <c r="BM77" s="173" cm="1">
        <f t="array" ref="BM77">_xlfn.XLOOKUP(BM$1,'PY1 Data(H)'!$A$1:$CZ$1,_xlfn.XLOOKUP($A77,'PY1 Data(H)'!$A$1:$A$233,'PY1 Data(H)'!$A$1:$CZ$233))</f>
        <v>2535234</v>
      </c>
      <c r="BN77" s="173" cm="1">
        <f t="array" ref="BN77">_xlfn.XLOOKUP(BN$1,'PY1 Data(H)'!$A$1:$CZ$1,_xlfn.XLOOKUP($A77,'PY1 Data(H)'!$A$1:$A$233,'PY1 Data(H)'!$A$1:$CZ$233))</f>
        <v>3190945</v>
      </c>
      <c r="BO77" s="173" cm="1">
        <f t="array" ref="BO77">_xlfn.XLOOKUP(BO$1,'PY1 Data(H)'!$A$1:$CZ$1,_xlfn.XLOOKUP($A77,'PY1 Data(H)'!$A$1:$A$233,'PY1 Data(H)'!$A$1:$CZ$233))</f>
        <v>1396890</v>
      </c>
      <c r="BP77" s="173" cm="1">
        <f t="array" ref="BP77">_xlfn.XLOOKUP(BP$1,'PY1 Data(H)'!$A$1:$CZ$1,_xlfn.XLOOKUP($A77,'PY1 Data(H)'!$A$1:$A$233,'PY1 Data(H)'!$A$1:$CZ$233))</f>
        <v>7798002</v>
      </c>
      <c r="BQ77" s="173" cm="1">
        <f t="array" ref="BQ77">_xlfn.XLOOKUP(BQ$1,'PY1 Data(H)'!$A$1:$CZ$1,_xlfn.XLOOKUP($A77,'PY1 Data(H)'!$A$1:$A$233,'PY1 Data(H)'!$A$1:$CZ$233))</f>
        <v>0</v>
      </c>
      <c r="BR77" s="173" cm="1">
        <f t="array" ref="BR77">_xlfn.XLOOKUP(BR$1,'PY1 Data(H)'!$A$1:$CZ$1,_xlfn.XLOOKUP($A77,'PY1 Data(H)'!$A$1:$A$233,'PY1 Data(H)'!$A$1:$CZ$233))</f>
        <v>11177335</v>
      </c>
      <c r="BS77" s="173" cm="1">
        <f t="array" ref="BS77">_xlfn.XLOOKUP(BS$1,'PY1 Data(H)'!$A$1:$CZ$1,_xlfn.XLOOKUP($A77,'PY1 Data(H)'!$A$1:$A$233,'PY1 Data(H)'!$A$1:$CZ$233))</f>
        <v>10221621</v>
      </c>
      <c r="BT77" s="173" cm="1">
        <f t="array" ref="BT77">_xlfn.XLOOKUP(BT$1,'PY1 Data(H)'!$A$1:$CZ$1,_xlfn.XLOOKUP($A77,'PY1 Data(H)'!$A$1:$A$233,'PY1 Data(H)'!$A$1:$CZ$233))</f>
        <v>375000</v>
      </c>
      <c r="BU77" s="173" cm="1">
        <f t="array" ref="BU77">_xlfn.XLOOKUP(BU$1,'PY1 Data(H)'!$A$1:$CZ$1,_xlfn.XLOOKUP($A77,'PY1 Data(H)'!$A$1:$A$233,'PY1 Data(H)'!$A$1:$CZ$233))</f>
        <v>701130</v>
      </c>
      <c r="BV77" s="173" cm="1">
        <f t="array" ref="BV77">_xlfn.XLOOKUP(BV$1,'PY1 Data(H)'!$A$1:$CZ$1,_xlfn.XLOOKUP($A77,'PY1 Data(H)'!$A$1:$A$233,'PY1 Data(H)'!$A$1:$CZ$233))</f>
        <v>2917084</v>
      </c>
      <c r="BW77" s="173" cm="1">
        <f t="array" ref="BW77">_xlfn.XLOOKUP(BW$1,'PY1 Data(H)'!$A$1:$CZ$1,_xlfn.XLOOKUP($A77,'PY1 Data(H)'!$A$1:$A$233,'PY1 Data(H)'!$A$1:$CZ$233))</f>
        <v>0</v>
      </c>
      <c r="BX77" s="173" cm="1">
        <f t="array" ref="BX77">_xlfn.XLOOKUP(BX$1,'PY1 Data(H)'!$A$1:$CZ$1,_xlfn.XLOOKUP($A77,'PY1 Data(H)'!$A$1:$A$233,'PY1 Data(H)'!$A$1:$CZ$233))</f>
        <v>662824</v>
      </c>
      <c r="BY77" s="173" cm="1">
        <f t="array" ref="BY77">_xlfn.XLOOKUP(BY$1,'PY1 Data(H)'!$A$1:$CZ$1,_xlfn.XLOOKUP($A77,'PY1 Data(H)'!$A$1:$A$233,'PY1 Data(H)'!$A$1:$CZ$233))</f>
        <v>15351830</v>
      </c>
      <c r="BZ77" s="173" cm="1">
        <f t="array" ref="BZ77">_xlfn.XLOOKUP(BZ$1,'PY1 Data(H)'!$A$1:$CZ$1,_xlfn.XLOOKUP($A77,'PY1 Data(H)'!$A$1:$A$233,'PY1 Data(H)'!$A$1:$CZ$233))</f>
        <v>483056</v>
      </c>
      <c r="CA77" s="173" cm="1">
        <f t="array" ref="CA77">_xlfn.XLOOKUP(CA$1,'PY1 Data(H)'!$A$1:$CZ$1,_xlfn.XLOOKUP($A77,'PY1 Data(H)'!$A$1:$A$233,'PY1 Data(H)'!$A$1:$CZ$233))</f>
        <v>22526760</v>
      </c>
      <c r="CB77" s="173" cm="1">
        <f t="array" ref="CB77">_xlfn.XLOOKUP(CB$1,'PY1 Data(H)'!$A$1:$CZ$1,_xlfn.XLOOKUP($A77,'PY1 Data(H)'!$A$1:$A$233,'PY1 Data(H)'!$A$1:$CZ$233))</f>
        <v>2429000</v>
      </c>
      <c r="CC77" s="173" cm="1">
        <f t="array" ref="CC77">_xlfn.XLOOKUP(CC$1,'PY1 Data(H)'!$A$1:$CZ$1,_xlfn.XLOOKUP($A77,'PY1 Data(H)'!$A$1:$A$233,'PY1 Data(H)'!$A$1:$CZ$233))</f>
        <v>6857356</v>
      </c>
      <c r="CD77" s="173" cm="1">
        <f t="array" ref="CD77">_xlfn.XLOOKUP(CD$1,'PY1 Data(H)'!$A$1:$CZ$1,_xlfn.XLOOKUP($A77,'PY1 Data(H)'!$A$1:$A$233,'PY1 Data(H)'!$A$1:$CZ$233))</f>
        <v>2139960</v>
      </c>
      <c r="CE77" s="173" cm="1">
        <f t="array" ref="CE77">_xlfn.XLOOKUP(CE$1,'PY1 Data(H)'!$A$1:$CZ$1,_xlfn.XLOOKUP($A77,'PY1 Data(H)'!$A$1:$A$233,'PY1 Data(H)'!$A$1:$CZ$233))</f>
        <v>2795200</v>
      </c>
      <c r="CF77" s="173" cm="1">
        <f t="array" ref="CF77">_xlfn.XLOOKUP(CF$1,'PY1 Data(H)'!$A$1:$CZ$1,_xlfn.XLOOKUP($A77,'PY1 Data(H)'!$A$1:$A$233,'PY1 Data(H)'!$A$1:$CZ$233))</f>
        <v>12457714</v>
      </c>
      <c r="CG77" s="173" cm="1">
        <f t="array" ref="CG77">_xlfn.XLOOKUP(CG$1,'PY1 Data(H)'!$A$1:$CZ$1,_xlfn.XLOOKUP($A77,'PY1 Data(H)'!$A$1:$A$233,'PY1 Data(H)'!$A$1:$CZ$233))</f>
        <v>1472504</v>
      </c>
      <c r="CH77" s="173" cm="1">
        <f t="array" ref="CH77">_xlfn.XLOOKUP(CH$1,'PY1 Data(H)'!$A$1:$CZ$1,_xlfn.XLOOKUP($A77,'PY1 Data(H)'!$A$1:$A$233,'PY1 Data(H)'!$A$1:$CZ$233))</f>
        <v>300000</v>
      </c>
      <c r="CI77" s="173" cm="1">
        <f t="array" ref="CI77">_xlfn.XLOOKUP(CI$1,'PY1 Data(H)'!$A$1:$CZ$1,_xlfn.XLOOKUP($A77,'PY1 Data(H)'!$A$1:$A$233,'PY1 Data(H)'!$A$1:$CZ$233))</f>
        <v>4225000</v>
      </c>
      <c r="CJ77" s="173" cm="1">
        <f t="array" ref="CJ77">_xlfn.XLOOKUP(CJ$1,'PY1 Data(H)'!$A$1:$CZ$1,_xlfn.XLOOKUP($A77,'PY1 Data(H)'!$A$1:$A$233,'PY1 Data(H)'!$A$1:$CZ$233))</f>
        <v>2122600</v>
      </c>
      <c r="CK77" s="173" cm="1">
        <f t="array" ref="CK77">_xlfn.XLOOKUP(CK$1,'PY1 Data(H)'!$A$1:$CZ$1,_xlfn.XLOOKUP($A77,'PY1 Data(H)'!$A$1:$A$233,'PY1 Data(H)'!$A$1:$CZ$233))</f>
        <v>2200637</v>
      </c>
      <c r="CL77" s="173" cm="1">
        <f t="array" ref="CL77">_xlfn.XLOOKUP(CL$1,'PY1 Data(H)'!$A$1:$CZ$1,_xlfn.XLOOKUP($A77,'PY1 Data(H)'!$A$1:$A$233,'PY1 Data(H)'!$A$1:$CZ$233))</f>
        <v>359937</v>
      </c>
      <c r="CM77" s="173" cm="1">
        <f t="array" ref="CM77">_xlfn.XLOOKUP(CM$1,'PY1 Data(H)'!$A$1:$CZ$1,_xlfn.XLOOKUP($A77,'PY1 Data(H)'!$A$1:$A$233,'PY1 Data(H)'!$A$1:$CZ$233))</f>
        <v>1183263</v>
      </c>
      <c r="CN77" s="173" cm="1">
        <f t="array" ref="CN77">_xlfn.XLOOKUP(CN$1,'PY1 Data(H)'!$A$1:$CZ$1,_xlfn.XLOOKUP($A77,'PY1 Data(H)'!$A$1:$A$233,'PY1 Data(H)'!$A$1:$CZ$233))</f>
        <v>100000</v>
      </c>
      <c r="CO77" s="173" cm="1">
        <f t="array" ref="CO77">_xlfn.XLOOKUP(CO$1,'PY1 Data(H)'!$A$1:$CZ$1,_xlfn.XLOOKUP($A77,'PY1 Data(H)'!$A$1:$A$233,'PY1 Data(H)'!$A$1:$CZ$233))</f>
        <v>0</v>
      </c>
      <c r="CP77" s="173" cm="1">
        <f t="array" ref="CP77">_xlfn.XLOOKUP(CP$1,'PY1 Data(H)'!$A$1:$CZ$1,_xlfn.XLOOKUP($A77,'PY1 Data(H)'!$A$1:$A$233,'PY1 Data(H)'!$A$1:$CZ$233))</f>
        <v>625000</v>
      </c>
      <c r="CQ77" s="173" cm="1">
        <f t="array" ref="CQ77">_xlfn.XLOOKUP(CQ$1,'PY1 Data(H)'!$A$1:$CZ$1,_xlfn.XLOOKUP($A77,'PY1 Data(H)'!$A$1:$A$233,'PY1 Data(H)'!$A$1:$CZ$233))</f>
        <v>287399216</v>
      </c>
      <c r="CR77" s="173" cm="1">
        <f t="array" ref="CR77">_xlfn.XLOOKUP(CR$1,'PY1 Data(H)'!$A$1:$CZ$1,_xlfn.XLOOKUP($A77,'PY1 Data(H)'!$A$1:$A$233,'PY1 Data(H)'!$A$1:$CZ$233))</f>
        <v>350000</v>
      </c>
      <c r="CS77" s="173" cm="1">
        <f t="array" ref="CS77">_xlfn.XLOOKUP(CS$1,'PY1 Data(H)'!$A$1:$CZ$1,_xlfn.XLOOKUP($A77,'PY1 Data(H)'!$A$1:$A$233,'PY1 Data(H)'!$A$1:$CZ$233))</f>
        <v>488055</v>
      </c>
      <c r="CT77" s="173" cm="1">
        <f t="array" ref="CT77">_xlfn.XLOOKUP(CT$1,'PY1 Data(H)'!$A$1:$CZ$1,_xlfn.XLOOKUP($A77,'PY1 Data(H)'!$A$1:$A$233,'PY1 Data(H)'!$A$1:$CZ$233))</f>
        <v>1162645</v>
      </c>
      <c r="CU77" s="173" cm="1">
        <f t="array" ref="CU77">_xlfn.XLOOKUP(CU$1,'PY1 Data(H)'!$A$1:$CZ$1,_xlfn.XLOOKUP($A77,'PY1 Data(H)'!$A$1:$A$233,'PY1 Data(H)'!$A$1:$CZ$233))</f>
        <v>2042910</v>
      </c>
      <c r="CV77" s="173" cm="1">
        <f t="array" ref="CV77">_xlfn.XLOOKUP(CV$1,'PY1 Data(H)'!$A$1:$CZ$1,_xlfn.XLOOKUP($A77,'PY1 Data(H)'!$A$1:$A$233,'PY1 Data(H)'!$A$1:$CZ$233))</f>
        <v>6108345</v>
      </c>
      <c r="CW77" s="173" cm="1">
        <f t="array" ref="CW77">_xlfn.XLOOKUP(CW$1,'PY1 Data(H)'!$A$1:$CZ$1,_xlfn.XLOOKUP($A77,'PY1 Data(H)'!$A$1:$A$233,'PY1 Data(H)'!$A$1:$CZ$233))</f>
        <v>15974873</v>
      </c>
      <c r="CX77" s="173" cm="1">
        <f t="array" ref="CX77">_xlfn.XLOOKUP(CX$1,'PY1 Data(H)'!$A$1:$CZ$1,_xlfn.XLOOKUP($A77,'PY1 Data(H)'!$A$1:$A$233,'PY1 Data(H)'!$A$1:$CZ$233))</f>
        <v>1711614</v>
      </c>
      <c r="CY77" s="173" cm="1">
        <f t="array" ref="CY77">_xlfn.XLOOKUP(CY$1,'PY1 Data(H)'!$A$1:$CZ$1,_xlfn.XLOOKUP($A77,'PY1 Data(H)'!$A$1:$A$233,'PY1 Data(H)'!$A$1:$CZ$233))</f>
        <v>856886</v>
      </c>
    </row>
    <row r="78" spans="1:103" x14ac:dyDescent="0.3">
      <c r="A78">
        <v>171</v>
      </c>
      <c r="D78" s="173" cm="1">
        <f t="array" ref="D78">_xlfn.XLOOKUP(D$1,'PY1 Data(H)'!$A$1:$CZ$1,_xlfn.XLOOKUP($A78,'PY1 Data(H)'!$A$1:$A$233,'PY1 Data(H)'!$A$1:$CZ$233))</f>
        <v>22587722</v>
      </c>
      <c r="E78" s="173" cm="1">
        <f t="array" ref="E78">_xlfn.XLOOKUP(E$1,'PY1 Data(H)'!$A$1:$CZ$1,_xlfn.XLOOKUP($A78,'PY1 Data(H)'!$A$1:$A$233,'PY1 Data(H)'!$A$1:$CZ$233))</f>
        <v>769443</v>
      </c>
      <c r="F78" s="173" cm="1">
        <f t="array" ref="F78">_xlfn.XLOOKUP(F$1,'PY1 Data(H)'!$A$1:$CZ$1,_xlfn.XLOOKUP($A78,'PY1 Data(H)'!$A$1:$A$233,'PY1 Data(H)'!$A$1:$CZ$233))</f>
        <v>1165649</v>
      </c>
      <c r="G78" s="173" cm="1">
        <f t="array" ref="G78">_xlfn.XLOOKUP(G$1,'PY1 Data(H)'!$A$1:$CZ$1,_xlfn.XLOOKUP($A78,'PY1 Data(H)'!$A$1:$A$233,'PY1 Data(H)'!$A$1:$CZ$233))</f>
        <v>0</v>
      </c>
      <c r="H78" s="173" cm="1">
        <f t="array" ref="H78">_xlfn.XLOOKUP(H$1,'PY1 Data(H)'!$A$1:$CZ$1,_xlfn.XLOOKUP($A78,'PY1 Data(H)'!$A$1:$A$233,'PY1 Data(H)'!$A$1:$CZ$233))</f>
        <v>1914544</v>
      </c>
      <c r="I78" s="173" cm="1">
        <f t="array" ref="I78">_xlfn.XLOOKUP(I$1,'PY1 Data(H)'!$A$1:$CZ$1,_xlfn.XLOOKUP($A78,'PY1 Data(H)'!$A$1:$A$233,'PY1 Data(H)'!$A$1:$CZ$233))</f>
        <v>1501435</v>
      </c>
      <c r="J78" s="173" cm="1">
        <f t="array" ref="J78">_xlfn.XLOOKUP(J$1,'PY1 Data(H)'!$A$1:$CZ$1,_xlfn.XLOOKUP($A78,'PY1 Data(H)'!$A$1:$A$233,'PY1 Data(H)'!$A$1:$CZ$233))</f>
        <v>2393756</v>
      </c>
      <c r="K78" s="173" cm="1">
        <f t="array" ref="K78">_xlfn.XLOOKUP(K$1,'PY1 Data(H)'!$A$1:$CZ$1,_xlfn.XLOOKUP($A78,'PY1 Data(H)'!$A$1:$A$233,'PY1 Data(H)'!$A$1:$CZ$233))</f>
        <v>2838491</v>
      </c>
      <c r="L78" s="173" cm="1">
        <f t="array" ref="L78">_xlfn.XLOOKUP(L$1,'PY1 Data(H)'!$A$1:$CZ$1,_xlfn.XLOOKUP($A78,'PY1 Data(H)'!$A$1:$A$233,'PY1 Data(H)'!$A$1:$CZ$233))</f>
        <v>1205674</v>
      </c>
      <c r="M78" s="173" cm="1">
        <f t="array" ref="M78">_xlfn.XLOOKUP(M$1,'PY1 Data(H)'!$A$1:$CZ$1,_xlfn.XLOOKUP($A78,'PY1 Data(H)'!$A$1:$A$233,'PY1 Data(H)'!$A$1:$CZ$233))</f>
        <v>16379452</v>
      </c>
      <c r="N78" s="173" cm="1">
        <f t="array" ref="N78">_xlfn.XLOOKUP(N$1,'PY1 Data(H)'!$A$1:$CZ$1,_xlfn.XLOOKUP($A78,'PY1 Data(H)'!$A$1:$A$233,'PY1 Data(H)'!$A$1:$CZ$233))</f>
        <v>50188603</v>
      </c>
      <c r="O78" s="173" cm="1">
        <f t="array" ref="O78">_xlfn.XLOOKUP(O$1,'PY1 Data(H)'!$A$1:$CZ$1,_xlfn.XLOOKUP($A78,'PY1 Data(H)'!$A$1:$A$233,'PY1 Data(H)'!$A$1:$CZ$233))</f>
        <v>7808357</v>
      </c>
      <c r="P78" s="173" cm="1">
        <f t="array" ref="P78">_xlfn.XLOOKUP(P$1,'PY1 Data(H)'!$A$1:$CZ$1,_xlfn.XLOOKUP($A78,'PY1 Data(H)'!$A$1:$A$233,'PY1 Data(H)'!$A$1:$CZ$233))</f>
        <v>47165724</v>
      </c>
      <c r="Q78" s="173" cm="1">
        <f t="array" ref="Q78">_xlfn.XLOOKUP(Q$1,'PY1 Data(H)'!$A$1:$CZ$1,_xlfn.XLOOKUP($A78,'PY1 Data(H)'!$A$1:$A$233,'PY1 Data(H)'!$A$1:$CZ$233))</f>
        <v>6646972</v>
      </c>
      <c r="R78" s="173" cm="1">
        <f t="array" ref="R78">_xlfn.XLOOKUP(R$1,'PY1 Data(H)'!$A$1:$CZ$1,_xlfn.XLOOKUP($A78,'PY1 Data(H)'!$A$1:$A$233,'PY1 Data(H)'!$A$1:$CZ$233))</f>
        <v>708116</v>
      </c>
      <c r="S78" s="173" cm="1">
        <f t="array" ref="S78">_xlfn.XLOOKUP(S$1,'PY1 Data(H)'!$A$1:$CZ$1,_xlfn.XLOOKUP($A78,'PY1 Data(H)'!$A$1:$A$233,'PY1 Data(H)'!$A$1:$CZ$233))</f>
        <v>6592204</v>
      </c>
      <c r="T78" s="173" cm="1">
        <f t="array" ref="T78">_xlfn.XLOOKUP(T$1,'PY1 Data(H)'!$A$1:$CZ$1,_xlfn.XLOOKUP($A78,'PY1 Data(H)'!$A$1:$A$233,'PY1 Data(H)'!$A$1:$CZ$233))</f>
        <v>0</v>
      </c>
      <c r="U78" s="173" cm="1">
        <f t="array" ref="U78">_xlfn.XLOOKUP(U$1,'PY1 Data(H)'!$A$1:$CZ$1,_xlfn.XLOOKUP($A78,'PY1 Data(H)'!$A$1:$A$233,'PY1 Data(H)'!$A$1:$CZ$233))</f>
        <v>18793971</v>
      </c>
      <c r="V78" s="173" cm="1">
        <f t="array" ref="V78">_xlfn.XLOOKUP(V$1,'PY1 Data(H)'!$A$1:$CZ$1,_xlfn.XLOOKUP($A78,'PY1 Data(H)'!$A$1:$A$233,'PY1 Data(H)'!$A$1:$CZ$233))</f>
        <v>23989412</v>
      </c>
      <c r="W78" s="173" cm="1">
        <f t="array" ref="W78">_xlfn.XLOOKUP(W$1,'PY1 Data(H)'!$A$1:$CZ$1,_xlfn.XLOOKUP($A78,'PY1 Data(H)'!$A$1:$A$233,'PY1 Data(H)'!$A$1:$CZ$233))</f>
        <v>0</v>
      </c>
      <c r="X78" s="173" cm="1">
        <f t="array" ref="X78">_xlfn.XLOOKUP(X$1,'PY1 Data(H)'!$A$1:$CZ$1,_xlfn.XLOOKUP($A78,'PY1 Data(H)'!$A$1:$A$233,'PY1 Data(H)'!$A$1:$CZ$233))</f>
        <v>2003305</v>
      </c>
      <c r="Y78" s="173" cm="1">
        <f t="array" ref="Y78">_xlfn.XLOOKUP(Y$1,'PY1 Data(H)'!$A$1:$CZ$1,_xlfn.XLOOKUP($A78,'PY1 Data(H)'!$A$1:$A$233,'PY1 Data(H)'!$A$1:$CZ$233))</f>
        <v>1272871</v>
      </c>
      <c r="Z78" s="173" cm="1">
        <f t="array" ref="Z78">_xlfn.XLOOKUP(Z$1,'PY1 Data(H)'!$A$1:$CZ$1,_xlfn.XLOOKUP($A78,'PY1 Data(H)'!$A$1:$A$233,'PY1 Data(H)'!$A$1:$CZ$233))</f>
        <v>12929414</v>
      </c>
      <c r="AA78" s="173" cm="1">
        <f t="array" ref="AA78">_xlfn.XLOOKUP(AA$1,'PY1 Data(H)'!$A$1:$CZ$1,_xlfn.XLOOKUP($A78,'PY1 Data(H)'!$A$1:$A$233,'PY1 Data(H)'!$A$1:$CZ$233))</f>
        <v>0</v>
      </c>
      <c r="AB78" s="173" cm="1">
        <f t="array" ref="AB78">_xlfn.XLOOKUP(AB$1,'PY1 Data(H)'!$A$1:$CZ$1,_xlfn.XLOOKUP($A78,'PY1 Data(H)'!$A$1:$A$233,'PY1 Data(H)'!$A$1:$CZ$233))</f>
        <v>6925459</v>
      </c>
      <c r="AC78" s="173" cm="1">
        <f t="array" ref="AC78">_xlfn.XLOOKUP(AC$1,'PY1 Data(H)'!$A$1:$CZ$1,_xlfn.XLOOKUP($A78,'PY1 Data(H)'!$A$1:$A$233,'PY1 Data(H)'!$A$1:$CZ$233))</f>
        <v>12513892</v>
      </c>
      <c r="AD78" s="173" cm="1">
        <f t="array" ref="AD78">_xlfn.XLOOKUP(AD$1,'PY1 Data(H)'!$A$1:$CZ$1,_xlfn.XLOOKUP($A78,'PY1 Data(H)'!$A$1:$A$233,'PY1 Data(H)'!$A$1:$CZ$233))</f>
        <v>3058830</v>
      </c>
      <c r="AE78" s="173" cm="1">
        <f t="array" ref="AE78">_xlfn.XLOOKUP(AE$1,'PY1 Data(H)'!$A$1:$CZ$1,_xlfn.XLOOKUP($A78,'PY1 Data(H)'!$A$1:$A$233,'PY1 Data(H)'!$A$1:$CZ$233))</f>
        <v>24232621</v>
      </c>
      <c r="AF78" s="173" cm="1">
        <f t="array" ref="AF78">_xlfn.XLOOKUP(AF$1,'PY1 Data(H)'!$A$1:$CZ$1,_xlfn.XLOOKUP($A78,'PY1 Data(H)'!$A$1:$A$233,'PY1 Data(H)'!$A$1:$CZ$233))</f>
        <v>14621950</v>
      </c>
      <c r="AG78" s="173" cm="1">
        <f t="array" ref="AG78">_xlfn.XLOOKUP(AG$1,'PY1 Data(H)'!$A$1:$CZ$1,_xlfn.XLOOKUP($A78,'PY1 Data(H)'!$A$1:$A$233,'PY1 Data(H)'!$A$1:$CZ$233))</f>
        <v>9115762</v>
      </c>
      <c r="AH78" s="173" cm="1">
        <f t="array" ref="AH78">_xlfn.XLOOKUP(AH$1,'PY1 Data(H)'!$A$1:$CZ$1,_xlfn.XLOOKUP($A78,'PY1 Data(H)'!$A$1:$A$233,'PY1 Data(H)'!$A$1:$CZ$233))</f>
        <v>4689900</v>
      </c>
      <c r="AI78" s="173" cm="1">
        <f t="array" ref="AI78">_xlfn.XLOOKUP(AI$1,'PY1 Data(H)'!$A$1:$CZ$1,_xlfn.XLOOKUP($A78,'PY1 Data(H)'!$A$1:$A$233,'PY1 Data(H)'!$A$1:$CZ$233))</f>
        <v>63590278</v>
      </c>
      <c r="AJ78" s="173" cm="1">
        <f t="array" ref="AJ78">_xlfn.XLOOKUP(AJ$1,'PY1 Data(H)'!$A$1:$CZ$1,_xlfn.XLOOKUP($A78,'PY1 Data(H)'!$A$1:$A$233,'PY1 Data(H)'!$A$1:$CZ$233))</f>
        <v>6242403</v>
      </c>
      <c r="AK78" s="173" cm="1">
        <f t="array" ref="AK78">_xlfn.XLOOKUP(AK$1,'PY1 Data(H)'!$A$1:$CZ$1,_xlfn.XLOOKUP($A78,'PY1 Data(H)'!$A$1:$A$233,'PY1 Data(H)'!$A$1:$CZ$233))</f>
        <v>81925180</v>
      </c>
      <c r="AL78" s="173" cm="1">
        <f t="array" ref="AL78">_xlfn.XLOOKUP(AL$1,'PY1 Data(H)'!$A$1:$CZ$1,_xlfn.XLOOKUP($A78,'PY1 Data(H)'!$A$1:$A$233,'PY1 Data(H)'!$A$1:$CZ$233))</f>
        <v>9674197</v>
      </c>
      <c r="AM78" s="173" cm="1">
        <f t="array" ref="AM78">_xlfn.XLOOKUP(AM$1,'PY1 Data(H)'!$A$1:$CZ$1,_xlfn.XLOOKUP($A78,'PY1 Data(H)'!$A$1:$A$233,'PY1 Data(H)'!$A$1:$CZ$233))</f>
        <v>31311385</v>
      </c>
      <c r="AN78" s="173" cm="1">
        <f t="array" ref="AN78">_xlfn.XLOOKUP(AN$1,'PY1 Data(H)'!$A$1:$CZ$1,_xlfn.XLOOKUP($A78,'PY1 Data(H)'!$A$1:$A$233,'PY1 Data(H)'!$A$1:$CZ$233))</f>
        <v>1245760</v>
      </c>
      <c r="AO78" s="173" cm="1">
        <f t="array" ref="AO78">_xlfn.XLOOKUP(AO$1,'PY1 Data(H)'!$A$1:$CZ$1,_xlfn.XLOOKUP($A78,'PY1 Data(H)'!$A$1:$A$233,'PY1 Data(H)'!$A$1:$CZ$233))</f>
        <v>1090519</v>
      </c>
      <c r="AP78" s="173" cm="1">
        <f t="array" ref="AP78">_xlfn.XLOOKUP(AP$1,'PY1 Data(H)'!$A$1:$CZ$1,_xlfn.XLOOKUP($A78,'PY1 Data(H)'!$A$1:$A$233,'PY1 Data(H)'!$A$1:$CZ$233))</f>
        <v>11913292</v>
      </c>
      <c r="AQ78" s="173" cm="1">
        <f t="array" ref="AQ78">_xlfn.XLOOKUP(AQ$1,'PY1 Data(H)'!$A$1:$CZ$1,_xlfn.XLOOKUP($A78,'PY1 Data(H)'!$A$1:$A$233,'PY1 Data(H)'!$A$1:$CZ$233))</f>
        <v>1379345</v>
      </c>
      <c r="AR78" s="173" cm="1">
        <f t="array" ref="AR78">_xlfn.XLOOKUP(AR$1,'PY1 Data(H)'!$A$1:$CZ$1,_xlfn.XLOOKUP($A78,'PY1 Data(H)'!$A$1:$A$233,'PY1 Data(H)'!$A$1:$CZ$233))</f>
        <v>93954559</v>
      </c>
      <c r="AS78" s="173" cm="1">
        <f t="array" ref="AS78">_xlfn.XLOOKUP(AS$1,'PY1 Data(H)'!$A$1:$CZ$1,_xlfn.XLOOKUP($A78,'PY1 Data(H)'!$A$1:$A$233,'PY1 Data(H)'!$A$1:$CZ$233))</f>
        <v>3273282</v>
      </c>
      <c r="AT78" s="173" cm="1">
        <f t="array" ref="AT78">_xlfn.XLOOKUP(AT$1,'PY1 Data(H)'!$A$1:$CZ$1,_xlfn.XLOOKUP($A78,'PY1 Data(H)'!$A$1:$A$233,'PY1 Data(H)'!$A$1:$CZ$233))</f>
        <v>20184548</v>
      </c>
      <c r="AU78" s="173" cm="1">
        <f t="array" ref="AU78">_xlfn.XLOOKUP(AU$1,'PY1 Data(H)'!$A$1:$CZ$1,_xlfn.XLOOKUP($A78,'PY1 Data(H)'!$A$1:$A$233,'PY1 Data(H)'!$A$1:$CZ$233))</f>
        <v>6487892</v>
      </c>
      <c r="AV78" s="173" cm="1">
        <f t="array" ref="AV78">_xlfn.XLOOKUP(AV$1,'PY1 Data(H)'!$A$1:$CZ$1,_xlfn.XLOOKUP($A78,'PY1 Data(H)'!$A$1:$A$233,'PY1 Data(H)'!$A$1:$CZ$233))</f>
        <v>20109195</v>
      </c>
      <c r="AW78" s="173" cm="1">
        <f t="array" ref="AW78">_xlfn.XLOOKUP(AW$1,'PY1 Data(H)'!$A$1:$CZ$1,_xlfn.XLOOKUP($A78,'PY1 Data(H)'!$A$1:$A$233,'PY1 Data(H)'!$A$1:$CZ$233))</f>
        <v>0</v>
      </c>
      <c r="AX78" s="173" cm="1">
        <f t="array" ref="AX78">_xlfn.XLOOKUP(AX$1,'PY1 Data(H)'!$A$1:$CZ$1,_xlfn.XLOOKUP($A78,'PY1 Data(H)'!$A$1:$A$233,'PY1 Data(H)'!$A$1:$CZ$233))</f>
        <v>4080172</v>
      </c>
      <c r="AY78" s="173" cm="1">
        <f t="array" ref="AY78">_xlfn.XLOOKUP(AY$1,'PY1 Data(H)'!$A$1:$CZ$1,_xlfn.XLOOKUP($A78,'PY1 Data(H)'!$A$1:$A$233,'PY1 Data(H)'!$A$1:$CZ$233))</f>
        <v>588386</v>
      </c>
      <c r="AZ78" s="173" cm="1">
        <f t="array" ref="AZ78">_xlfn.XLOOKUP(AZ$1,'PY1 Data(H)'!$A$1:$CZ$1,_xlfn.XLOOKUP($A78,'PY1 Data(H)'!$A$1:$A$233,'PY1 Data(H)'!$A$1:$CZ$233))</f>
        <v>29218525</v>
      </c>
      <c r="BA78" s="173" cm="1">
        <f t="array" ref="BA78">_xlfn.XLOOKUP(BA$1,'PY1 Data(H)'!$A$1:$CZ$1,_xlfn.XLOOKUP($A78,'PY1 Data(H)'!$A$1:$A$233,'PY1 Data(H)'!$A$1:$CZ$233))</f>
        <v>3992113</v>
      </c>
      <c r="BB78" s="173" cm="1">
        <f t="array" ref="BB78">_xlfn.XLOOKUP(BB$1,'PY1 Data(H)'!$A$1:$CZ$1,_xlfn.XLOOKUP($A78,'PY1 Data(H)'!$A$1:$A$233,'PY1 Data(H)'!$A$1:$CZ$233))</f>
        <v>41366284</v>
      </c>
      <c r="BC78" s="173" cm="1">
        <f t="array" ref="BC78">_xlfn.XLOOKUP(BC$1,'PY1 Data(H)'!$A$1:$CZ$1,_xlfn.XLOOKUP($A78,'PY1 Data(H)'!$A$1:$A$233,'PY1 Data(H)'!$A$1:$CZ$233))</f>
        <v>1107553</v>
      </c>
      <c r="BD78" s="173" cm="1">
        <f t="array" ref="BD78">_xlfn.XLOOKUP(BD$1,'PY1 Data(H)'!$A$1:$CZ$1,_xlfn.XLOOKUP($A78,'PY1 Data(H)'!$A$1:$A$233,'PY1 Data(H)'!$A$1:$CZ$233))</f>
        <v>11230899</v>
      </c>
      <c r="BE78" s="173" cm="1">
        <f t="array" ref="BE78">_xlfn.XLOOKUP(BE$1,'PY1 Data(H)'!$A$1:$CZ$1,_xlfn.XLOOKUP($A78,'PY1 Data(H)'!$A$1:$A$233,'PY1 Data(H)'!$A$1:$CZ$233))</f>
        <v>6184735</v>
      </c>
      <c r="BF78" s="173" cm="1">
        <f t="array" ref="BF78">_xlfn.XLOOKUP(BF$1,'PY1 Data(H)'!$A$1:$CZ$1,_xlfn.XLOOKUP($A78,'PY1 Data(H)'!$A$1:$A$233,'PY1 Data(H)'!$A$1:$CZ$233))</f>
        <v>17080746</v>
      </c>
      <c r="BG78" s="173" cm="1">
        <f t="array" ref="BG78">_xlfn.XLOOKUP(BG$1,'PY1 Data(H)'!$A$1:$CZ$1,_xlfn.XLOOKUP($A78,'PY1 Data(H)'!$A$1:$A$233,'PY1 Data(H)'!$A$1:$CZ$233))</f>
        <v>3724060</v>
      </c>
      <c r="BH78" s="173" cm="1">
        <f t="array" ref="BH78">_xlfn.XLOOKUP(BH$1,'PY1 Data(H)'!$A$1:$CZ$1,_xlfn.XLOOKUP($A78,'PY1 Data(H)'!$A$1:$A$233,'PY1 Data(H)'!$A$1:$CZ$233))</f>
        <v>1227147</v>
      </c>
      <c r="BI78" s="173" cm="1">
        <f t="array" ref="BI78">_xlfn.XLOOKUP(BI$1,'PY1 Data(H)'!$A$1:$CZ$1,_xlfn.XLOOKUP($A78,'PY1 Data(H)'!$A$1:$A$233,'PY1 Data(H)'!$A$1:$CZ$233))</f>
        <v>779602</v>
      </c>
      <c r="BJ78" s="173" cm="1">
        <f t="array" ref="BJ78">_xlfn.XLOOKUP(BJ$1,'PY1 Data(H)'!$A$1:$CZ$1,_xlfn.XLOOKUP($A78,'PY1 Data(H)'!$A$1:$A$233,'PY1 Data(H)'!$A$1:$CZ$233))</f>
        <v>2987650</v>
      </c>
      <c r="BK78" s="173" cm="1">
        <f t="array" ref="BK78">_xlfn.XLOOKUP(BK$1,'PY1 Data(H)'!$A$1:$CZ$1,_xlfn.XLOOKUP($A78,'PY1 Data(H)'!$A$1:$A$233,'PY1 Data(H)'!$A$1:$CZ$233))</f>
        <v>216973826</v>
      </c>
      <c r="BL78" s="173" cm="1">
        <f t="array" ref="BL78">_xlfn.XLOOKUP(BL$1,'PY1 Data(H)'!$A$1:$CZ$1,_xlfn.XLOOKUP($A78,'PY1 Data(H)'!$A$1:$A$233,'PY1 Data(H)'!$A$1:$CZ$233))</f>
        <v>177750</v>
      </c>
      <c r="BM78" s="173" cm="1">
        <f t="array" ref="BM78">_xlfn.XLOOKUP(BM$1,'PY1 Data(H)'!$A$1:$CZ$1,_xlfn.XLOOKUP($A78,'PY1 Data(H)'!$A$1:$A$233,'PY1 Data(H)'!$A$1:$CZ$233))</f>
        <v>4580421</v>
      </c>
      <c r="BN78" s="173" cm="1">
        <f t="array" ref="BN78">_xlfn.XLOOKUP(BN$1,'PY1 Data(H)'!$A$1:$CZ$1,_xlfn.XLOOKUP($A78,'PY1 Data(H)'!$A$1:$A$233,'PY1 Data(H)'!$A$1:$CZ$233))</f>
        <v>25905951</v>
      </c>
      <c r="BO78" s="173" cm="1">
        <f t="array" ref="BO78">_xlfn.XLOOKUP(BO$1,'PY1 Data(H)'!$A$1:$CZ$1,_xlfn.XLOOKUP($A78,'PY1 Data(H)'!$A$1:$A$233,'PY1 Data(H)'!$A$1:$CZ$233))</f>
        <v>6615493</v>
      </c>
      <c r="BP78" s="173" cm="1">
        <f t="array" ref="BP78">_xlfn.XLOOKUP(BP$1,'PY1 Data(H)'!$A$1:$CZ$1,_xlfn.XLOOKUP($A78,'PY1 Data(H)'!$A$1:$A$233,'PY1 Data(H)'!$A$1:$CZ$233))</f>
        <v>61766443</v>
      </c>
      <c r="BQ78" s="173" cm="1">
        <f t="array" ref="BQ78">_xlfn.XLOOKUP(BQ$1,'PY1 Data(H)'!$A$1:$CZ$1,_xlfn.XLOOKUP($A78,'PY1 Data(H)'!$A$1:$A$233,'PY1 Data(H)'!$A$1:$CZ$233))</f>
        <v>0</v>
      </c>
      <c r="BR78" s="173" cm="1">
        <f t="array" ref="BR78">_xlfn.XLOOKUP(BR$1,'PY1 Data(H)'!$A$1:$CZ$1,_xlfn.XLOOKUP($A78,'PY1 Data(H)'!$A$1:$A$233,'PY1 Data(H)'!$A$1:$CZ$233))</f>
        <v>26928581</v>
      </c>
      <c r="BS78" s="173" cm="1">
        <f t="array" ref="BS78">_xlfn.XLOOKUP(BS$1,'PY1 Data(H)'!$A$1:$CZ$1,_xlfn.XLOOKUP($A78,'PY1 Data(H)'!$A$1:$A$233,'PY1 Data(H)'!$A$1:$CZ$233))</f>
        <v>44288777</v>
      </c>
      <c r="BT78" s="173" cm="1">
        <f t="array" ref="BT78">_xlfn.XLOOKUP(BT$1,'PY1 Data(H)'!$A$1:$CZ$1,_xlfn.XLOOKUP($A78,'PY1 Data(H)'!$A$1:$A$233,'PY1 Data(H)'!$A$1:$CZ$233))</f>
        <v>1021578</v>
      </c>
      <c r="BU78" s="173" cm="1">
        <f t="array" ref="BU78">_xlfn.XLOOKUP(BU$1,'PY1 Data(H)'!$A$1:$CZ$1,_xlfn.XLOOKUP($A78,'PY1 Data(H)'!$A$1:$A$233,'PY1 Data(H)'!$A$1:$CZ$233))</f>
        <v>4581511</v>
      </c>
      <c r="BV78" s="173" cm="1">
        <f t="array" ref="BV78">_xlfn.XLOOKUP(BV$1,'PY1 Data(H)'!$A$1:$CZ$1,_xlfn.XLOOKUP($A78,'PY1 Data(H)'!$A$1:$A$233,'PY1 Data(H)'!$A$1:$CZ$233))</f>
        <v>11490894</v>
      </c>
      <c r="BW78" s="173" cm="1">
        <f t="array" ref="BW78">_xlfn.XLOOKUP(BW$1,'PY1 Data(H)'!$A$1:$CZ$1,_xlfn.XLOOKUP($A78,'PY1 Data(H)'!$A$1:$A$233,'PY1 Data(H)'!$A$1:$CZ$233))</f>
        <v>1189143</v>
      </c>
      <c r="BX78" s="173" cm="1">
        <f t="array" ref="BX78">_xlfn.XLOOKUP(BX$1,'PY1 Data(H)'!$A$1:$CZ$1,_xlfn.XLOOKUP($A78,'PY1 Data(H)'!$A$1:$A$233,'PY1 Data(H)'!$A$1:$CZ$233))</f>
        <v>2880532</v>
      </c>
      <c r="BY78" s="173" cm="1">
        <f t="array" ref="BY78">_xlfn.XLOOKUP(BY$1,'PY1 Data(H)'!$A$1:$CZ$1,_xlfn.XLOOKUP($A78,'PY1 Data(H)'!$A$1:$A$233,'PY1 Data(H)'!$A$1:$CZ$233))</f>
        <v>19401198</v>
      </c>
      <c r="BZ78" s="173" cm="1">
        <f t="array" ref="BZ78">_xlfn.XLOOKUP(BZ$1,'PY1 Data(H)'!$A$1:$CZ$1,_xlfn.XLOOKUP($A78,'PY1 Data(H)'!$A$1:$A$233,'PY1 Data(H)'!$A$1:$CZ$233))</f>
        <v>1810492</v>
      </c>
      <c r="CA78" s="173" cm="1">
        <f t="array" ref="CA78">_xlfn.XLOOKUP(CA$1,'PY1 Data(H)'!$A$1:$CZ$1,_xlfn.XLOOKUP($A78,'PY1 Data(H)'!$A$1:$A$233,'PY1 Data(H)'!$A$1:$CZ$233))</f>
        <v>17991655</v>
      </c>
      <c r="CB78" s="173" cm="1">
        <f t="array" ref="CB78">_xlfn.XLOOKUP(CB$1,'PY1 Data(H)'!$A$1:$CZ$1,_xlfn.XLOOKUP($A78,'PY1 Data(H)'!$A$1:$A$233,'PY1 Data(H)'!$A$1:$CZ$233))</f>
        <v>0</v>
      </c>
      <c r="CC78" s="173" cm="1">
        <f t="array" ref="CC78">_xlfn.XLOOKUP(CC$1,'PY1 Data(H)'!$A$1:$CZ$1,_xlfn.XLOOKUP($A78,'PY1 Data(H)'!$A$1:$A$233,'PY1 Data(H)'!$A$1:$CZ$233))</f>
        <v>5086508</v>
      </c>
      <c r="CD78" s="173" cm="1">
        <f t="array" ref="CD78">_xlfn.XLOOKUP(CD$1,'PY1 Data(H)'!$A$1:$CZ$1,_xlfn.XLOOKUP($A78,'PY1 Data(H)'!$A$1:$A$233,'PY1 Data(H)'!$A$1:$CZ$233))</f>
        <v>6929575</v>
      </c>
      <c r="CE78" s="173" cm="1">
        <f t="array" ref="CE78">_xlfn.XLOOKUP(CE$1,'PY1 Data(H)'!$A$1:$CZ$1,_xlfn.XLOOKUP($A78,'PY1 Data(H)'!$A$1:$A$233,'PY1 Data(H)'!$A$1:$CZ$233))</f>
        <v>9279193</v>
      </c>
      <c r="CF78" s="173" cm="1">
        <f t="array" ref="CF78">_xlfn.XLOOKUP(CF$1,'PY1 Data(H)'!$A$1:$CZ$1,_xlfn.XLOOKUP($A78,'PY1 Data(H)'!$A$1:$A$233,'PY1 Data(H)'!$A$1:$CZ$233))</f>
        <v>7097214</v>
      </c>
      <c r="CG78" s="173" cm="1">
        <f t="array" ref="CG78">_xlfn.XLOOKUP(CG$1,'PY1 Data(H)'!$A$1:$CZ$1,_xlfn.XLOOKUP($A78,'PY1 Data(H)'!$A$1:$A$233,'PY1 Data(H)'!$A$1:$CZ$233))</f>
        <v>10051901</v>
      </c>
      <c r="CH78" s="173" cm="1">
        <f t="array" ref="CH78">_xlfn.XLOOKUP(CH$1,'PY1 Data(H)'!$A$1:$CZ$1,_xlfn.XLOOKUP($A78,'PY1 Data(H)'!$A$1:$A$233,'PY1 Data(H)'!$A$1:$CZ$233))</f>
        <v>4436985</v>
      </c>
      <c r="CI78" s="173" cm="1">
        <f t="array" ref="CI78">_xlfn.XLOOKUP(CI$1,'PY1 Data(H)'!$A$1:$CZ$1,_xlfn.XLOOKUP($A78,'PY1 Data(H)'!$A$1:$A$233,'PY1 Data(H)'!$A$1:$CZ$233))</f>
        <v>3998264</v>
      </c>
      <c r="CJ78" s="173" cm="1">
        <f t="array" ref="CJ78">_xlfn.XLOOKUP(CJ$1,'PY1 Data(H)'!$A$1:$CZ$1,_xlfn.XLOOKUP($A78,'PY1 Data(H)'!$A$1:$A$233,'PY1 Data(H)'!$A$1:$CZ$233))</f>
        <v>5894983</v>
      </c>
      <c r="CK78" s="173" cm="1">
        <f t="array" ref="CK78">_xlfn.XLOOKUP(CK$1,'PY1 Data(H)'!$A$1:$CZ$1,_xlfn.XLOOKUP($A78,'PY1 Data(H)'!$A$1:$A$233,'PY1 Data(H)'!$A$1:$CZ$233))</f>
        <v>7266154</v>
      </c>
      <c r="CL78" s="173" cm="1">
        <f t="array" ref="CL78">_xlfn.XLOOKUP(CL$1,'PY1 Data(H)'!$A$1:$CZ$1,_xlfn.XLOOKUP($A78,'PY1 Data(H)'!$A$1:$A$233,'PY1 Data(H)'!$A$1:$CZ$233))</f>
        <v>25328896</v>
      </c>
      <c r="CM78" s="173" cm="1">
        <f t="array" ref="CM78">_xlfn.XLOOKUP(CM$1,'PY1 Data(H)'!$A$1:$CZ$1,_xlfn.XLOOKUP($A78,'PY1 Data(H)'!$A$1:$A$233,'PY1 Data(H)'!$A$1:$CZ$233))</f>
        <v>655926</v>
      </c>
      <c r="CN78" s="173" cm="1">
        <f t="array" ref="CN78">_xlfn.XLOOKUP(CN$1,'PY1 Data(H)'!$A$1:$CZ$1,_xlfn.XLOOKUP($A78,'PY1 Data(H)'!$A$1:$A$233,'PY1 Data(H)'!$A$1:$CZ$233))</f>
        <v>264606</v>
      </c>
      <c r="CO78" s="173" cm="1">
        <f t="array" ref="CO78">_xlfn.XLOOKUP(CO$1,'PY1 Data(H)'!$A$1:$CZ$1,_xlfn.XLOOKUP($A78,'PY1 Data(H)'!$A$1:$A$233,'PY1 Data(H)'!$A$1:$CZ$233))</f>
        <v>49709511</v>
      </c>
      <c r="CP78" s="173" cm="1">
        <f t="array" ref="CP78">_xlfn.XLOOKUP(CP$1,'PY1 Data(H)'!$A$1:$CZ$1,_xlfn.XLOOKUP($A78,'PY1 Data(H)'!$A$1:$A$233,'PY1 Data(H)'!$A$1:$CZ$233))</f>
        <v>2519387</v>
      </c>
      <c r="CQ78" s="173" cm="1">
        <f t="array" ref="CQ78">_xlfn.XLOOKUP(CQ$1,'PY1 Data(H)'!$A$1:$CZ$1,_xlfn.XLOOKUP($A78,'PY1 Data(H)'!$A$1:$A$233,'PY1 Data(H)'!$A$1:$CZ$233))</f>
        <v>374323949</v>
      </c>
      <c r="CR78" s="173" cm="1">
        <f t="array" ref="CR78">_xlfn.XLOOKUP(CR$1,'PY1 Data(H)'!$A$1:$CZ$1,_xlfn.XLOOKUP($A78,'PY1 Data(H)'!$A$1:$A$233,'PY1 Data(H)'!$A$1:$CZ$233))</f>
        <v>1328230</v>
      </c>
      <c r="CS78" s="173" cm="1">
        <f t="array" ref="CS78">_xlfn.XLOOKUP(CS$1,'PY1 Data(H)'!$A$1:$CZ$1,_xlfn.XLOOKUP($A78,'PY1 Data(H)'!$A$1:$A$233,'PY1 Data(H)'!$A$1:$CZ$233))</f>
        <v>88451</v>
      </c>
      <c r="CT78" s="173" cm="1">
        <f t="array" ref="CT78">_xlfn.XLOOKUP(CT$1,'PY1 Data(H)'!$A$1:$CZ$1,_xlfn.XLOOKUP($A78,'PY1 Data(H)'!$A$1:$A$233,'PY1 Data(H)'!$A$1:$CZ$233))</f>
        <v>6472398</v>
      </c>
      <c r="CU78" s="173" cm="1">
        <f t="array" ref="CU78">_xlfn.XLOOKUP(CU$1,'PY1 Data(H)'!$A$1:$CZ$1,_xlfn.XLOOKUP($A78,'PY1 Data(H)'!$A$1:$A$233,'PY1 Data(H)'!$A$1:$CZ$233))</f>
        <v>6753828</v>
      </c>
      <c r="CV78" s="173" cm="1">
        <f t="array" ref="CV78">_xlfn.XLOOKUP(CV$1,'PY1 Data(H)'!$A$1:$CZ$1,_xlfn.XLOOKUP($A78,'PY1 Data(H)'!$A$1:$A$233,'PY1 Data(H)'!$A$1:$CZ$233))</f>
        <v>3303722</v>
      </c>
      <c r="CW78" s="173" cm="1">
        <f t="array" ref="CW78">_xlfn.XLOOKUP(CW$1,'PY1 Data(H)'!$A$1:$CZ$1,_xlfn.XLOOKUP($A78,'PY1 Data(H)'!$A$1:$A$233,'PY1 Data(H)'!$A$1:$CZ$233))</f>
        <v>2842217</v>
      </c>
      <c r="CX78" s="173" cm="1">
        <f t="array" ref="CX78">_xlfn.XLOOKUP(CX$1,'PY1 Data(H)'!$A$1:$CZ$1,_xlfn.XLOOKUP($A78,'PY1 Data(H)'!$A$1:$A$233,'PY1 Data(H)'!$A$1:$CZ$233))</f>
        <v>3728949</v>
      </c>
      <c r="CY78" s="173" cm="1">
        <f t="array" ref="CY78">_xlfn.XLOOKUP(CY$1,'PY1 Data(H)'!$A$1:$CZ$1,_xlfn.XLOOKUP($A78,'PY1 Data(H)'!$A$1:$A$233,'PY1 Data(H)'!$A$1:$CZ$233))</f>
        <v>1696120</v>
      </c>
    </row>
    <row r="79" spans="1:103" x14ac:dyDescent="0.3">
      <c r="D79" s="173" cm="1">
        <f t="array" ref="D79">_xlfn.XLOOKUP(D$1,'PY1 Data(H)'!$A$1:$CZ$1,_xlfn.XLOOKUP($A79,'PY1 Data(H)'!$A$1:$A$233,'PY1 Data(H)'!$A$1:$CZ$233))</f>
        <v>0</v>
      </c>
      <c r="E79" s="173" cm="1">
        <f t="array" ref="E79">_xlfn.XLOOKUP(E$1,'PY1 Data(H)'!$A$1:$CZ$1,_xlfn.XLOOKUP($A79,'PY1 Data(H)'!$A$1:$A$233,'PY1 Data(H)'!$A$1:$CZ$233))</f>
        <v>0</v>
      </c>
      <c r="F79" s="173" cm="1">
        <f t="array" ref="F79">_xlfn.XLOOKUP(F$1,'PY1 Data(H)'!$A$1:$CZ$1,_xlfn.XLOOKUP($A79,'PY1 Data(H)'!$A$1:$A$233,'PY1 Data(H)'!$A$1:$CZ$233))</f>
        <v>0</v>
      </c>
      <c r="G79" s="173" cm="1">
        <f t="array" ref="G79">_xlfn.XLOOKUP(G$1,'PY1 Data(H)'!$A$1:$CZ$1,_xlfn.XLOOKUP($A79,'PY1 Data(H)'!$A$1:$A$233,'PY1 Data(H)'!$A$1:$CZ$233))</f>
        <v>0</v>
      </c>
      <c r="H79" s="173" cm="1">
        <f t="array" ref="H79">_xlfn.XLOOKUP(H$1,'PY1 Data(H)'!$A$1:$CZ$1,_xlfn.XLOOKUP($A79,'PY1 Data(H)'!$A$1:$A$233,'PY1 Data(H)'!$A$1:$CZ$233))</f>
        <v>0</v>
      </c>
      <c r="I79" s="173" cm="1">
        <f t="array" ref="I79">_xlfn.XLOOKUP(I$1,'PY1 Data(H)'!$A$1:$CZ$1,_xlfn.XLOOKUP($A79,'PY1 Data(H)'!$A$1:$A$233,'PY1 Data(H)'!$A$1:$CZ$233))</f>
        <v>0</v>
      </c>
      <c r="J79" s="173" cm="1">
        <f t="array" ref="J79">_xlfn.XLOOKUP(J$1,'PY1 Data(H)'!$A$1:$CZ$1,_xlfn.XLOOKUP($A79,'PY1 Data(H)'!$A$1:$A$233,'PY1 Data(H)'!$A$1:$CZ$233))</f>
        <v>0</v>
      </c>
      <c r="K79" s="173" cm="1">
        <f t="array" ref="K79">_xlfn.XLOOKUP(K$1,'PY1 Data(H)'!$A$1:$CZ$1,_xlfn.XLOOKUP($A79,'PY1 Data(H)'!$A$1:$A$233,'PY1 Data(H)'!$A$1:$CZ$233))</f>
        <v>0</v>
      </c>
      <c r="L79" s="173" cm="1">
        <f t="array" ref="L79">_xlfn.XLOOKUP(L$1,'PY1 Data(H)'!$A$1:$CZ$1,_xlfn.XLOOKUP($A79,'PY1 Data(H)'!$A$1:$A$233,'PY1 Data(H)'!$A$1:$CZ$233))</f>
        <v>0</v>
      </c>
      <c r="M79" s="173" cm="1">
        <f t="array" ref="M79">_xlfn.XLOOKUP(M$1,'PY1 Data(H)'!$A$1:$CZ$1,_xlfn.XLOOKUP($A79,'PY1 Data(H)'!$A$1:$A$233,'PY1 Data(H)'!$A$1:$CZ$233))</f>
        <v>0</v>
      </c>
      <c r="N79" s="173" cm="1">
        <f t="array" ref="N79">_xlfn.XLOOKUP(N$1,'PY1 Data(H)'!$A$1:$CZ$1,_xlfn.XLOOKUP($A79,'PY1 Data(H)'!$A$1:$A$233,'PY1 Data(H)'!$A$1:$CZ$233))</f>
        <v>0</v>
      </c>
      <c r="O79" s="173" cm="1">
        <f t="array" ref="O79">_xlfn.XLOOKUP(O$1,'PY1 Data(H)'!$A$1:$CZ$1,_xlfn.XLOOKUP($A79,'PY1 Data(H)'!$A$1:$A$233,'PY1 Data(H)'!$A$1:$CZ$233))</f>
        <v>0</v>
      </c>
      <c r="P79" s="173" cm="1">
        <f t="array" ref="P79">_xlfn.XLOOKUP(P$1,'PY1 Data(H)'!$A$1:$CZ$1,_xlfn.XLOOKUP($A79,'PY1 Data(H)'!$A$1:$A$233,'PY1 Data(H)'!$A$1:$CZ$233))</f>
        <v>0</v>
      </c>
      <c r="Q79" s="173" cm="1">
        <f t="array" ref="Q79">_xlfn.XLOOKUP(Q$1,'PY1 Data(H)'!$A$1:$CZ$1,_xlfn.XLOOKUP($A79,'PY1 Data(H)'!$A$1:$A$233,'PY1 Data(H)'!$A$1:$CZ$233))</f>
        <v>0</v>
      </c>
      <c r="R79" s="173" cm="1">
        <f t="array" ref="R79">_xlfn.XLOOKUP(R$1,'PY1 Data(H)'!$A$1:$CZ$1,_xlfn.XLOOKUP($A79,'PY1 Data(H)'!$A$1:$A$233,'PY1 Data(H)'!$A$1:$CZ$233))</f>
        <v>0</v>
      </c>
      <c r="S79" s="173" cm="1">
        <f t="array" ref="S79">_xlfn.XLOOKUP(S$1,'PY1 Data(H)'!$A$1:$CZ$1,_xlfn.XLOOKUP($A79,'PY1 Data(H)'!$A$1:$A$233,'PY1 Data(H)'!$A$1:$CZ$233))</f>
        <v>0</v>
      </c>
      <c r="T79" s="173" cm="1">
        <f t="array" ref="T79">_xlfn.XLOOKUP(T$1,'PY1 Data(H)'!$A$1:$CZ$1,_xlfn.XLOOKUP($A79,'PY1 Data(H)'!$A$1:$A$233,'PY1 Data(H)'!$A$1:$CZ$233))</f>
        <v>0</v>
      </c>
      <c r="U79" s="173" cm="1">
        <f t="array" ref="U79">_xlfn.XLOOKUP(U$1,'PY1 Data(H)'!$A$1:$CZ$1,_xlfn.XLOOKUP($A79,'PY1 Data(H)'!$A$1:$A$233,'PY1 Data(H)'!$A$1:$CZ$233))</f>
        <v>0</v>
      </c>
      <c r="V79" s="173" cm="1">
        <f t="array" ref="V79">_xlfn.XLOOKUP(V$1,'PY1 Data(H)'!$A$1:$CZ$1,_xlfn.XLOOKUP($A79,'PY1 Data(H)'!$A$1:$A$233,'PY1 Data(H)'!$A$1:$CZ$233))</f>
        <v>0</v>
      </c>
      <c r="W79" s="173" cm="1">
        <f t="array" ref="W79">_xlfn.XLOOKUP(W$1,'PY1 Data(H)'!$A$1:$CZ$1,_xlfn.XLOOKUP($A79,'PY1 Data(H)'!$A$1:$A$233,'PY1 Data(H)'!$A$1:$CZ$233))</f>
        <v>0</v>
      </c>
      <c r="X79" s="173" cm="1">
        <f t="array" ref="X79">_xlfn.XLOOKUP(X$1,'PY1 Data(H)'!$A$1:$CZ$1,_xlfn.XLOOKUP($A79,'PY1 Data(H)'!$A$1:$A$233,'PY1 Data(H)'!$A$1:$CZ$233))</f>
        <v>0</v>
      </c>
      <c r="Y79" s="173" cm="1">
        <f t="array" ref="Y79">_xlfn.XLOOKUP(Y$1,'PY1 Data(H)'!$A$1:$CZ$1,_xlfn.XLOOKUP($A79,'PY1 Data(H)'!$A$1:$A$233,'PY1 Data(H)'!$A$1:$CZ$233))</f>
        <v>0</v>
      </c>
      <c r="Z79" s="173" cm="1">
        <f t="array" ref="Z79">_xlfn.XLOOKUP(Z$1,'PY1 Data(H)'!$A$1:$CZ$1,_xlfn.XLOOKUP($A79,'PY1 Data(H)'!$A$1:$A$233,'PY1 Data(H)'!$A$1:$CZ$233))</f>
        <v>0</v>
      </c>
      <c r="AA79" s="173" cm="1">
        <f t="array" ref="AA79">_xlfn.XLOOKUP(AA$1,'PY1 Data(H)'!$A$1:$CZ$1,_xlfn.XLOOKUP($A79,'PY1 Data(H)'!$A$1:$A$233,'PY1 Data(H)'!$A$1:$CZ$233))</f>
        <v>0</v>
      </c>
      <c r="AB79" s="173" cm="1">
        <f t="array" ref="AB79">_xlfn.XLOOKUP(AB$1,'PY1 Data(H)'!$A$1:$CZ$1,_xlfn.XLOOKUP($A79,'PY1 Data(H)'!$A$1:$A$233,'PY1 Data(H)'!$A$1:$CZ$233))</f>
        <v>0</v>
      </c>
      <c r="AC79" s="173" cm="1">
        <f t="array" ref="AC79">_xlfn.XLOOKUP(AC$1,'PY1 Data(H)'!$A$1:$CZ$1,_xlfn.XLOOKUP($A79,'PY1 Data(H)'!$A$1:$A$233,'PY1 Data(H)'!$A$1:$CZ$233))</f>
        <v>0</v>
      </c>
      <c r="AD79" s="173" cm="1">
        <f t="array" ref="AD79">_xlfn.XLOOKUP(AD$1,'PY1 Data(H)'!$A$1:$CZ$1,_xlfn.XLOOKUP($A79,'PY1 Data(H)'!$A$1:$A$233,'PY1 Data(H)'!$A$1:$CZ$233))</f>
        <v>0</v>
      </c>
      <c r="AE79" s="173" cm="1">
        <f t="array" ref="AE79">_xlfn.XLOOKUP(AE$1,'PY1 Data(H)'!$A$1:$CZ$1,_xlfn.XLOOKUP($A79,'PY1 Data(H)'!$A$1:$A$233,'PY1 Data(H)'!$A$1:$CZ$233))</f>
        <v>0</v>
      </c>
      <c r="AF79" s="173" cm="1">
        <f t="array" ref="AF79">_xlfn.XLOOKUP(AF$1,'PY1 Data(H)'!$A$1:$CZ$1,_xlfn.XLOOKUP($A79,'PY1 Data(H)'!$A$1:$A$233,'PY1 Data(H)'!$A$1:$CZ$233))</f>
        <v>0</v>
      </c>
      <c r="AG79" s="173" cm="1">
        <f t="array" ref="AG79">_xlfn.XLOOKUP(AG$1,'PY1 Data(H)'!$A$1:$CZ$1,_xlfn.XLOOKUP($A79,'PY1 Data(H)'!$A$1:$A$233,'PY1 Data(H)'!$A$1:$CZ$233))</f>
        <v>0</v>
      </c>
      <c r="AH79" s="173" cm="1">
        <f t="array" ref="AH79">_xlfn.XLOOKUP(AH$1,'PY1 Data(H)'!$A$1:$CZ$1,_xlfn.XLOOKUP($A79,'PY1 Data(H)'!$A$1:$A$233,'PY1 Data(H)'!$A$1:$CZ$233))</f>
        <v>0</v>
      </c>
      <c r="AI79" s="173" cm="1">
        <f t="array" ref="AI79">_xlfn.XLOOKUP(AI$1,'PY1 Data(H)'!$A$1:$CZ$1,_xlfn.XLOOKUP($A79,'PY1 Data(H)'!$A$1:$A$233,'PY1 Data(H)'!$A$1:$CZ$233))</f>
        <v>0</v>
      </c>
      <c r="AJ79" s="173" cm="1">
        <f t="array" ref="AJ79">_xlfn.XLOOKUP(AJ$1,'PY1 Data(H)'!$A$1:$CZ$1,_xlfn.XLOOKUP($A79,'PY1 Data(H)'!$A$1:$A$233,'PY1 Data(H)'!$A$1:$CZ$233))</f>
        <v>0</v>
      </c>
      <c r="AK79" s="173" cm="1">
        <f t="array" ref="AK79">_xlfn.XLOOKUP(AK$1,'PY1 Data(H)'!$A$1:$CZ$1,_xlfn.XLOOKUP($A79,'PY1 Data(H)'!$A$1:$A$233,'PY1 Data(H)'!$A$1:$CZ$233))</f>
        <v>0</v>
      </c>
      <c r="AL79" s="173" cm="1">
        <f t="array" ref="AL79">_xlfn.XLOOKUP(AL$1,'PY1 Data(H)'!$A$1:$CZ$1,_xlfn.XLOOKUP($A79,'PY1 Data(H)'!$A$1:$A$233,'PY1 Data(H)'!$A$1:$CZ$233))</f>
        <v>0</v>
      </c>
      <c r="AM79" s="173" cm="1">
        <f t="array" ref="AM79">_xlfn.XLOOKUP(AM$1,'PY1 Data(H)'!$A$1:$CZ$1,_xlfn.XLOOKUP($A79,'PY1 Data(H)'!$A$1:$A$233,'PY1 Data(H)'!$A$1:$CZ$233))</f>
        <v>0</v>
      </c>
      <c r="AN79" s="173" cm="1">
        <f t="array" ref="AN79">_xlfn.XLOOKUP(AN$1,'PY1 Data(H)'!$A$1:$CZ$1,_xlfn.XLOOKUP($A79,'PY1 Data(H)'!$A$1:$A$233,'PY1 Data(H)'!$A$1:$CZ$233))</f>
        <v>0</v>
      </c>
      <c r="AO79" s="173" cm="1">
        <f t="array" ref="AO79">_xlfn.XLOOKUP(AO$1,'PY1 Data(H)'!$A$1:$CZ$1,_xlfn.XLOOKUP($A79,'PY1 Data(H)'!$A$1:$A$233,'PY1 Data(H)'!$A$1:$CZ$233))</f>
        <v>0</v>
      </c>
      <c r="AP79" s="173" cm="1">
        <f t="array" ref="AP79">_xlfn.XLOOKUP(AP$1,'PY1 Data(H)'!$A$1:$CZ$1,_xlfn.XLOOKUP($A79,'PY1 Data(H)'!$A$1:$A$233,'PY1 Data(H)'!$A$1:$CZ$233))</f>
        <v>0</v>
      </c>
      <c r="AQ79" s="173" cm="1">
        <f t="array" ref="AQ79">_xlfn.XLOOKUP(AQ$1,'PY1 Data(H)'!$A$1:$CZ$1,_xlfn.XLOOKUP($A79,'PY1 Data(H)'!$A$1:$A$233,'PY1 Data(H)'!$A$1:$CZ$233))</f>
        <v>0</v>
      </c>
      <c r="AR79" s="173" cm="1">
        <f t="array" ref="AR79">_xlfn.XLOOKUP(AR$1,'PY1 Data(H)'!$A$1:$CZ$1,_xlfn.XLOOKUP($A79,'PY1 Data(H)'!$A$1:$A$233,'PY1 Data(H)'!$A$1:$CZ$233))</f>
        <v>0</v>
      </c>
      <c r="AS79" s="173" cm="1">
        <f t="array" ref="AS79">_xlfn.XLOOKUP(AS$1,'PY1 Data(H)'!$A$1:$CZ$1,_xlfn.XLOOKUP($A79,'PY1 Data(H)'!$A$1:$A$233,'PY1 Data(H)'!$A$1:$CZ$233))</f>
        <v>0</v>
      </c>
      <c r="AT79" s="173" cm="1">
        <f t="array" ref="AT79">_xlfn.XLOOKUP(AT$1,'PY1 Data(H)'!$A$1:$CZ$1,_xlfn.XLOOKUP($A79,'PY1 Data(H)'!$A$1:$A$233,'PY1 Data(H)'!$A$1:$CZ$233))</f>
        <v>0</v>
      </c>
      <c r="AU79" s="173" cm="1">
        <f t="array" ref="AU79">_xlfn.XLOOKUP(AU$1,'PY1 Data(H)'!$A$1:$CZ$1,_xlfn.XLOOKUP($A79,'PY1 Data(H)'!$A$1:$A$233,'PY1 Data(H)'!$A$1:$CZ$233))</f>
        <v>0</v>
      </c>
      <c r="AV79" s="173" cm="1">
        <f t="array" ref="AV79">_xlfn.XLOOKUP(AV$1,'PY1 Data(H)'!$A$1:$CZ$1,_xlfn.XLOOKUP($A79,'PY1 Data(H)'!$A$1:$A$233,'PY1 Data(H)'!$A$1:$CZ$233))</f>
        <v>0</v>
      </c>
      <c r="AW79" s="173" cm="1">
        <f t="array" ref="AW79">_xlfn.XLOOKUP(AW$1,'PY1 Data(H)'!$A$1:$CZ$1,_xlfn.XLOOKUP($A79,'PY1 Data(H)'!$A$1:$A$233,'PY1 Data(H)'!$A$1:$CZ$233))</f>
        <v>0</v>
      </c>
      <c r="AX79" s="173" cm="1">
        <f t="array" ref="AX79">_xlfn.XLOOKUP(AX$1,'PY1 Data(H)'!$A$1:$CZ$1,_xlfn.XLOOKUP($A79,'PY1 Data(H)'!$A$1:$A$233,'PY1 Data(H)'!$A$1:$CZ$233))</f>
        <v>0</v>
      </c>
      <c r="AY79" s="173" cm="1">
        <f t="array" ref="AY79">_xlfn.XLOOKUP(AY$1,'PY1 Data(H)'!$A$1:$CZ$1,_xlfn.XLOOKUP($A79,'PY1 Data(H)'!$A$1:$A$233,'PY1 Data(H)'!$A$1:$CZ$233))</f>
        <v>0</v>
      </c>
      <c r="AZ79" s="173" cm="1">
        <f t="array" ref="AZ79">_xlfn.XLOOKUP(AZ$1,'PY1 Data(H)'!$A$1:$CZ$1,_xlfn.XLOOKUP($A79,'PY1 Data(H)'!$A$1:$A$233,'PY1 Data(H)'!$A$1:$CZ$233))</f>
        <v>0</v>
      </c>
      <c r="BA79" s="173" cm="1">
        <f t="array" ref="BA79">_xlfn.XLOOKUP(BA$1,'PY1 Data(H)'!$A$1:$CZ$1,_xlfn.XLOOKUP($A79,'PY1 Data(H)'!$A$1:$A$233,'PY1 Data(H)'!$A$1:$CZ$233))</f>
        <v>0</v>
      </c>
      <c r="BB79" s="173" cm="1">
        <f t="array" ref="BB79">_xlfn.XLOOKUP(BB$1,'PY1 Data(H)'!$A$1:$CZ$1,_xlfn.XLOOKUP($A79,'PY1 Data(H)'!$A$1:$A$233,'PY1 Data(H)'!$A$1:$CZ$233))</f>
        <v>0</v>
      </c>
      <c r="BC79" s="173" cm="1">
        <f t="array" ref="BC79">_xlfn.XLOOKUP(BC$1,'PY1 Data(H)'!$A$1:$CZ$1,_xlfn.XLOOKUP($A79,'PY1 Data(H)'!$A$1:$A$233,'PY1 Data(H)'!$A$1:$CZ$233))</f>
        <v>0</v>
      </c>
      <c r="BD79" s="173" cm="1">
        <f t="array" ref="BD79">_xlfn.XLOOKUP(BD$1,'PY1 Data(H)'!$A$1:$CZ$1,_xlfn.XLOOKUP($A79,'PY1 Data(H)'!$A$1:$A$233,'PY1 Data(H)'!$A$1:$CZ$233))</f>
        <v>0</v>
      </c>
      <c r="BE79" s="173" cm="1">
        <f t="array" ref="BE79">_xlfn.XLOOKUP(BE$1,'PY1 Data(H)'!$A$1:$CZ$1,_xlfn.XLOOKUP($A79,'PY1 Data(H)'!$A$1:$A$233,'PY1 Data(H)'!$A$1:$CZ$233))</f>
        <v>0</v>
      </c>
      <c r="BF79" s="173" cm="1">
        <f t="array" ref="BF79">_xlfn.XLOOKUP(BF$1,'PY1 Data(H)'!$A$1:$CZ$1,_xlfn.XLOOKUP($A79,'PY1 Data(H)'!$A$1:$A$233,'PY1 Data(H)'!$A$1:$CZ$233))</f>
        <v>0</v>
      </c>
      <c r="BG79" s="173" cm="1">
        <f t="array" ref="BG79">_xlfn.XLOOKUP(BG$1,'PY1 Data(H)'!$A$1:$CZ$1,_xlfn.XLOOKUP($A79,'PY1 Data(H)'!$A$1:$A$233,'PY1 Data(H)'!$A$1:$CZ$233))</f>
        <v>0</v>
      </c>
      <c r="BH79" s="173" cm="1">
        <f t="array" ref="BH79">_xlfn.XLOOKUP(BH$1,'PY1 Data(H)'!$A$1:$CZ$1,_xlfn.XLOOKUP($A79,'PY1 Data(H)'!$A$1:$A$233,'PY1 Data(H)'!$A$1:$CZ$233))</f>
        <v>0</v>
      </c>
      <c r="BI79" s="173" cm="1">
        <f t="array" ref="BI79">_xlfn.XLOOKUP(BI$1,'PY1 Data(H)'!$A$1:$CZ$1,_xlfn.XLOOKUP($A79,'PY1 Data(H)'!$A$1:$A$233,'PY1 Data(H)'!$A$1:$CZ$233))</f>
        <v>0</v>
      </c>
      <c r="BJ79" s="173" cm="1">
        <f t="array" ref="BJ79">_xlfn.XLOOKUP(BJ$1,'PY1 Data(H)'!$A$1:$CZ$1,_xlfn.XLOOKUP($A79,'PY1 Data(H)'!$A$1:$A$233,'PY1 Data(H)'!$A$1:$CZ$233))</f>
        <v>0</v>
      </c>
      <c r="BK79" s="173" cm="1">
        <f t="array" ref="BK79">_xlfn.XLOOKUP(BK$1,'PY1 Data(H)'!$A$1:$CZ$1,_xlfn.XLOOKUP($A79,'PY1 Data(H)'!$A$1:$A$233,'PY1 Data(H)'!$A$1:$CZ$233))</f>
        <v>0</v>
      </c>
      <c r="BL79" s="173" cm="1">
        <f t="array" ref="BL79">_xlfn.XLOOKUP(BL$1,'PY1 Data(H)'!$A$1:$CZ$1,_xlfn.XLOOKUP($A79,'PY1 Data(H)'!$A$1:$A$233,'PY1 Data(H)'!$A$1:$CZ$233))</f>
        <v>0</v>
      </c>
      <c r="BM79" s="173" cm="1">
        <f t="array" ref="BM79">_xlfn.XLOOKUP(BM$1,'PY1 Data(H)'!$A$1:$CZ$1,_xlfn.XLOOKUP($A79,'PY1 Data(H)'!$A$1:$A$233,'PY1 Data(H)'!$A$1:$CZ$233))</f>
        <v>0</v>
      </c>
      <c r="BN79" s="173" cm="1">
        <f t="array" ref="BN79">_xlfn.XLOOKUP(BN$1,'PY1 Data(H)'!$A$1:$CZ$1,_xlfn.XLOOKUP($A79,'PY1 Data(H)'!$A$1:$A$233,'PY1 Data(H)'!$A$1:$CZ$233))</f>
        <v>0</v>
      </c>
      <c r="BO79" s="173" cm="1">
        <f t="array" ref="BO79">_xlfn.XLOOKUP(BO$1,'PY1 Data(H)'!$A$1:$CZ$1,_xlfn.XLOOKUP($A79,'PY1 Data(H)'!$A$1:$A$233,'PY1 Data(H)'!$A$1:$CZ$233))</f>
        <v>0</v>
      </c>
      <c r="BP79" s="173" cm="1">
        <f t="array" ref="BP79">_xlfn.XLOOKUP(BP$1,'PY1 Data(H)'!$A$1:$CZ$1,_xlfn.XLOOKUP($A79,'PY1 Data(H)'!$A$1:$A$233,'PY1 Data(H)'!$A$1:$CZ$233))</f>
        <v>0</v>
      </c>
      <c r="BQ79" s="173" cm="1">
        <f t="array" ref="BQ79">_xlfn.XLOOKUP(BQ$1,'PY1 Data(H)'!$A$1:$CZ$1,_xlfn.XLOOKUP($A79,'PY1 Data(H)'!$A$1:$A$233,'PY1 Data(H)'!$A$1:$CZ$233))</f>
        <v>0</v>
      </c>
      <c r="BR79" s="173" cm="1">
        <f t="array" ref="BR79">_xlfn.XLOOKUP(BR$1,'PY1 Data(H)'!$A$1:$CZ$1,_xlfn.XLOOKUP($A79,'PY1 Data(H)'!$A$1:$A$233,'PY1 Data(H)'!$A$1:$CZ$233))</f>
        <v>0</v>
      </c>
      <c r="BS79" s="173" cm="1">
        <f t="array" ref="BS79">_xlfn.XLOOKUP(BS$1,'PY1 Data(H)'!$A$1:$CZ$1,_xlfn.XLOOKUP($A79,'PY1 Data(H)'!$A$1:$A$233,'PY1 Data(H)'!$A$1:$CZ$233))</f>
        <v>0</v>
      </c>
      <c r="BT79" s="173" cm="1">
        <f t="array" ref="BT79">_xlfn.XLOOKUP(BT$1,'PY1 Data(H)'!$A$1:$CZ$1,_xlfn.XLOOKUP($A79,'PY1 Data(H)'!$A$1:$A$233,'PY1 Data(H)'!$A$1:$CZ$233))</f>
        <v>0</v>
      </c>
      <c r="BU79" s="173" cm="1">
        <f t="array" ref="BU79">_xlfn.XLOOKUP(BU$1,'PY1 Data(H)'!$A$1:$CZ$1,_xlfn.XLOOKUP($A79,'PY1 Data(H)'!$A$1:$A$233,'PY1 Data(H)'!$A$1:$CZ$233))</f>
        <v>0</v>
      </c>
      <c r="BV79" s="173" cm="1">
        <f t="array" ref="BV79">_xlfn.XLOOKUP(BV$1,'PY1 Data(H)'!$A$1:$CZ$1,_xlfn.XLOOKUP($A79,'PY1 Data(H)'!$A$1:$A$233,'PY1 Data(H)'!$A$1:$CZ$233))</f>
        <v>0</v>
      </c>
      <c r="BW79" s="173" cm="1">
        <f t="array" ref="BW79">_xlfn.XLOOKUP(BW$1,'PY1 Data(H)'!$A$1:$CZ$1,_xlfn.XLOOKUP($A79,'PY1 Data(H)'!$A$1:$A$233,'PY1 Data(H)'!$A$1:$CZ$233))</f>
        <v>0</v>
      </c>
      <c r="BX79" s="173" cm="1">
        <f t="array" ref="BX79">_xlfn.XLOOKUP(BX$1,'PY1 Data(H)'!$A$1:$CZ$1,_xlfn.XLOOKUP($A79,'PY1 Data(H)'!$A$1:$A$233,'PY1 Data(H)'!$A$1:$CZ$233))</f>
        <v>0</v>
      </c>
      <c r="BY79" s="173" cm="1">
        <f t="array" ref="BY79">_xlfn.XLOOKUP(BY$1,'PY1 Data(H)'!$A$1:$CZ$1,_xlfn.XLOOKUP($A79,'PY1 Data(H)'!$A$1:$A$233,'PY1 Data(H)'!$A$1:$CZ$233))</f>
        <v>0</v>
      </c>
      <c r="BZ79" s="173" cm="1">
        <f t="array" ref="BZ79">_xlfn.XLOOKUP(BZ$1,'PY1 Data(H)'!$A$1:$CZ$1,_xlfn.XLOOKUP($A79,'PY1 Data(H)'!$A$1:$A$233,'PY1 Data(H)'!$A$1:$CZ$233))</f>
        <v>0</v>
      </c>
      <c r="CA79" s="173" cm="1">
        <f t="array" ref="CA79">_xlfn.XLOOKUP(CA$1,'PY1 Data(H)'!$A$1:$CZ$1,_xlfn.XLOOKUP($A79,'PY1 Data(H)'!$A$1:$A$233,'PY1 Data(H)'!$A$1:$CZ$233))</f>
        <v>0</v>
      </c>
      <c r="CB79" s="173" cm="1">
        <f t="array" ref="CB79">_xlfn.XLOOKUP(CB$1,'PY1 Data(H)'!$A$1:$CZ$1,_xlfn.XLOOKUP($A79,'PY1 Data(H)'!$A$1:$A$233,'PY1 Data(H)'!$A$1:$CZ$233))</f>
        <v>0</v>
      </c>
      <c r="CC79" s="173" cm="1">
        <f t="array" ref="CC79">_xlfn.XLOOKUP(CC$1,'PY1 Data(H)'!$A$1:$CZ$1,_xlfn.XLOOKUP($A79,'PY1 Data(H)'!$A$1:$A$233,'PY1 Data(H)'!$A$1:$CZ$233))</f>
        <v>0</v>
      </c>
      <c r="CD79" s="173" cm="1">
        <f t="array" ref="CD79">_xlfn.XLOOKUP(CD$1,'PY1 Data(H)'!$A$1:$CZ$1,_xlfn.XLOOKUP($A79,'PY1 Data(H)'!$A$1:$A$233,'PY1 Data(H)'!$A$1:$CZ$233))</f>
        <v>0</v>
      </c>
      <c r="CE79" s="173" cm="1">
        <f t="array" ref="CE79">_xlfn.XLOOKUP(CE$1,'PY1 Data(H)'!$A$1:$CZ$1,_xlfn.XLOOKUP($A79,'PY1 Data(H)'!$A$1:$A$233,'PY1 Data(H)'!$A$1:$CZ$233))</f>
        <v>0</v>
      </c>
      <c r="CF79" s="173" cm="1">
        <f t="array" ref="CF79">_xlfn.XLOOKUP(CF$1,'PY1 Data(H)'!$A$1:$CZ$1,_xlfn.XLOOKUP($A79,'PY1 Data(H)'!$A$1:$A$233,'PY1 Data(H)'!$A$1:$CZ$233))</f>
        <v>0</v>
      </c>
      <c r="CG79" s="173" cm="1">
        <f t="array" ref="CG79">_xlfn.XLOOKUP(CG$1,'PY1 Data(H)'!$A$1:$CZ$1,_xlfn.XLOOKUP($A79,'PY1 Data(H)'!$A$1:$A$233,'PY1 Data(H)'!$A$1:$CZ$233))</f>
        <v>0</v>
      </c>
      <c r="CH79" s="173" cm="1">
        <f t="array" ref="CH79">_xlfn.XLOOKUP(CH$1,'PY1 Data(H)'!$A$1:$CZ$1,_xlfn.XLOOKUP($A79,'PY1 Data(H)'!$A$1:$A$233,'PY1 Data(H)'!$A$1:$CZ$233))</f>
        <v>0</v>
      </c>
      <c r="CI79" s="173" cm="1">
        <f t="array" ref="CI79">_xlfn.XLOOKUP(CI$1,'PY1 Data(H)'!$A$1:$CZ$1,_xlfn.XLOOKUP($A79,'PY1 Data(H)'!$A$1:$A$233,'PY1 Data(H)'!$A$1:$CZ$233))</f>
        <v>0</v>
      </c>
      <c r="CJ79" s="173" cm="1">
        <f t="array" ref="CJ79">_xlfn.XLOOKUP(CJ$1,'PY1 Data(H)'!$A$1:$CZ$1,_xlfn.XLOOKUP($A79,'PY1 Data(H)'!$A$1:$A$233,'PY1 Data(H)'!$A$1:$CZ$233))</f>
        <v>0</v>
      </c>
      <c r="CK79" s="173" cm="1">
        <f t="array" ref="CK79">_xlfn.XLOOKUP(CK$1,'PY1 Data(H)'!$A$1:$CZ$1,_xlfn.XLOOKUP($A79,'PY1 Data(H)'!$A$1:$A$233,'PY1 Data(H)'!$A$1:$CZ$233))</f>
        <v>0</v>
      </c>
      <c r="CL79" s="173" cm="1">
        <f t="array" ref="CL79">_xlfn.XLOOKUP(CL$1,'PY1 Data(H)'!$A$1:$CZ$1,_xlfn.XLOOKUP($A79,'PY1 Data(H)'!$A$1:$A$233,'PY1 Data(H)'!$A$1:$CZ$233))</f>
        <v>0</v>
      </c>
      <c r="CM79" s="173" cm="1">
        <f t="array" ref="CM79">_xlfn.XLOOKUP(CM$1,'PY1 Data(H)'!$A$1:$CZ$1,_xlfn.XLOOKUP($A79,'PY1 Data(H)'!$A$1:$A$233,'PY1 Data(H)'!$A$1:$CZ$233))</f>
        <v>0</v>
      </c>
      <c r="CN79" s="173" cm="1">
        <f t="array" ref="CN79">_xlfn.XLOOKUP(CN$1,'PY1 Data(H)'!$A$1:$CZ$1,_xlfn.XLOOKUP($A79,'PY1 Data(H)'!$A$1:$A$233,'PY1 Data(H)'!$A$1:$CZ$233))</f>
        <v>0</v>
      </c>
      <c r="CO79" s="173" cm="1">
        <f t="array" ref="CO79">_xlfn.XLOOKUP(CO$1,'PY1 Data(H)'!$A$1:$CZ$1,_xlfn.XLOOKUP($A79,'PY1 Data(H)'!$A$1:$A$233,'PY1 Data(H)'!$A$1:$CZ$233))</f>
        <v>0</v>
      </c>
      <c r="CP79" s="173" cm="1">
        <f t="array" ref="CP79">_xlfn.XLOOKUP(CP$1,'PY1 Data(H)'!$A$1:$CZ$1,_xlfn.XLOOKUP($A79,'PY1 Data(H)'!$A$1:$A$233,'PY1 Data(H)'!$A$1:$CZ$233))</f>
        <v>0</v>
      </c>
      <c r="CQ79" s="173" cm="1">
        <f t="array" ref="CQ79">_xlfn.XLOOKUP(CQ$1,'PY1 Data(H)'!$A$1:$CZ$1,_xlfn.XLOOKUP($A79,'PY1 Data(H)'!$A$1:$A$233,'PY1 Data(H)'!$A$1:$CZ$233))</f>
        <v>0</v>
      </c>
      <c r="CR79" s="173" cm="1">
        <f t="array" ref="CR79">_xlfn.XLOOKUP(CR$1,'PY1 Data(H)'!$A$1:$CZ$1,_xlfn.XLOOKUP($A79,'PY1 Data(H)'!$A$1:$A$233,'PY1 Data(H)'!$A$1:$CZ$233))</f>
        <v>0</v>
      </c>
      <c r="CS79" s="173" cm="1">
        <f t="array" ref="CS79">_xlfn.XLOOKUP(CS$1,'PY1 Data(H)'!$A$1:$CZ$1,_xlfn.XLOOKUP($A79,'PY1 Data(H)'!$A$1:$A$233,'PY1 Data(H)'!$A$1:$CZ$233))</f>
        <v>0</v>
      </c>
      <c r="CT79" s="173" cm="1">
        <f t="array" ref="CT79">_xlfn.XLOOKUP(CT$1,'PY1 Data(H)'!$A$1:$CZ$1,_xlfn.XLOOKUP($A79,'PY1 Data(H)'!$A$1:$A$233,'PY1 Data(H)'!$A$1:$CZ$233))</f>
        <v>0</v>
      </c>
      <c r="CU79" s="173" cm="1">
        <f t="array" ref="CU79">_xlfn.XLOOKUP(CU$1,'PY1 Data(H)'!$A$1:$CZ$1,_xlfn.XLOOKUP($A79,'PY1 Data(H)'!$A$1:$A$233,'PY1 Data(H)'!$A$1:$CZ$233))</f>
        <v>0</v>
      </c>
      <c r="CV79" s="173" cm="1">
        <f t="array" ref="CV79">_xlfn.XLOOKUP(CV$1,'PY1 Data(H)'!$A$1:$CZ$1,_xlfn.XLOOKUP($A79,'PY1 Data(H)'!$A$1:$A$233,'PY1 Data(H)'!$A$1:$CZ$233))</f>
        <v>0</v>
      </c>
      <c r="CW79" s="173" cm="1">
        <f t="array" ref="CW79">_xlfn.XLOOKUP(CW$1,'PY1 Data(H)'!$A$1:$CZ$1,_xlfn.XLOOKUP($A79,'PY1 Data(H)'!$A$1:$A$233,'PY1 Data(H)'!$A$1:$CZ$233))</f>
        <v>0</v>
      </c>
      <c r="CX79" s="173" cm="1">
        <f t="array" ref="CX79">_xlfn.XLOOKUP(CX$1,'PY1 Data(H)'!$A$1:$CZ$1,_xlfn.XLOOKUP($A79,'PY1 Data(H)'!$A$1:$A$233,'PY1 Data(H)'!$A$1:$CZ$233))</f>
        <v>0</v>
      </c>
      <c r="CY79" s="173" cm="1">
        <f t="array" ref="CY79">_xlfn.XLOOKUP(CY$1,'PY1 Data(H)'!$A$1:$CZ$1,_xlfn.XLOOKUP($A79,'PY1 Data(H)'!$A$1:$A$233,'PY1 Data(H)'!$A$1:$CZ$233))</f>
        <v>0</v>
      </c>
    </row>
    <row r="80" spans="1:103" x14ac:dyDescent="0.3">
      <c r="D80" s="173" cm="1">
        <f t="array" ref="D80">_xlfn.XLOOKUP(D$1,'PY1 Data(H)'!$A$1:$CZ$1,_xlfn.XLOOKUP($A80,'PY1 Data(H)'!$A$1:$A$233,'PY1 Data(H)'!$A$1:$CZ$233))</f>
        <v>0</v>
      </c>
      <c r="E80" s="173" cm="1">
        <f t="array" ref="E80">_xlfn.XLOOKUP(E$1,'PY1 Data(H)'!$A$1:$CZ$1,_xlfn.XLOOKUP($A80,'PY1 Data(H)'!$A$1:$A$233,'PY1 Data(H)'!$A$1:$CZ$233))</f>
        <v>0</v>
      </c>
      <c r="F80" s="173" cm="1">
        <f t="array" ref="F80">_xlfn.XLOOKUP(F$1,'PY1 Data(H)'!$A$1:$CZ$1,_xlfn.XLOOKUP($A80,'PY1 Data(H)'!$A$1:$A$233,'PY1 Data(H)'!$A$1:$CZ$233))</f>
        <v>0</v>
      </c>
      <c r="G80" s="173" cm="1">
        <f t="array" ref="G80">_xlfn.XLOOKUP(G$1,'PY1 Data(H)'!$A$1:$CZ$1,_xlfn.XLOOKUP($A80,'PY1 Data(H)'!$A$1:$A$233,'PY1 Data(H)'!$A$1:$CZ$233))</f>
        <v>0</v>
      </c>
      <c r="H80" s="173" cm="1">
        <f t="array" ref="H80">_xlfn.XLOOKUP(H$1,'PY1 Data(H)'!$A$1:$CZ$1,_xlfn.XLOOKUP($A80,'PY1 Data(H)'!$A$1:$A$233,'PY1 Data(H)'!$A$1:$CZ$233))</f>
        <v>0</v>
      </c>
      <c r="I80" s="173" cm="1">
        <f t="array" ref="I80">_xlfn.XLOOKUP(I$1,'PY1 Data(H)'!$A$1:$CZ$1,_xlfn.XLOOKUP($A80,'PY1 Data(H)'!$A$1:$A$233,'PY1 Data(H)'!$A$1:$CZ$233))</f>
        <v>0</v>
      </c>
      <c r="J80" s="173" cm="1">
        <f t="array" ref="J80">_xlfn.XLOOKUP(J$1,'PY1 Data(H)'!$A$1:$CZ$1,_xlfn.XLOOKUP($A80,'PY1 Data(H)'!$A$1:$A$233,'PY1 Data(H)'!$A$1:$CZ$233))</f>
        <v>0</v>
      </c>
      <c r="K80" s="173" cm="1">
        <f t="array" ref="K80">_xlfn.XLOOKUP(K$1,'PY1 Data(H)'!$A$1:$CZ$1,_xlfn.XLOOKUP($A80,'PY1 Data(H)'!$A$1:$A$233,'PY1 Data(H)'!$A$1:$CZ$233))</f>
        <v>0</v>
      </c>
      <c r="L80" s="173" cm="1">
        <f t="array" ref="L80">_xlfn.XLOOKUP(L$1,'PY1 Data(H)'!$A$1:$CZ$1,_xlfn.XLOOKUP($A80,'PY1 Data(H)'!$A$1:$A$233,'PY1 Data(H)'!$A$1:$CZ$233))</f>
        <v>0</v>
      </c>
      <c r="M80" s="173" cm="1">
        <f t="array" ref="M80">_xlfn.XLOOKUP(M$1,'PY1 Data(H)'!$A$1:$CZ$1,_xlfn.XLOOKUP($A80,'PY1 Data(H)'!$A$1:$A$233,'PY1 Data(H)'!$A$1:$CZ$233))</f>
        <v>0</v>
      </c>
      <c r="N80" s="173" cm="1">
        <f t="array" ref="N80">_xlfn.XLOOKUP(N$1,'PY1 Data(H)'!$A$1:$CZ$1,_xlfn.XLOOKUP($A80,'PY1 Data(H)'!$A$1:$A$233,'PY1 Data(H)'!$A$1:$CZ$233))</f>
        <v>0</v>
      </c>
      <c r="O80" s="173" cm="1">
        <f t="array" ref="O80">_xlfn.XLOOKUP(O$1,'PY1 Data(H)'!$A$1:$CZ$1,_xlfn.XLOOKUP($A80,'PY1 Data(H)'!$A$1:$A$233,'PY1 Data(H)'!$A$1:$CZ$233))</f>
        <v>0</v>
      </c>
      <c r="P80" s="173" cm="1">
        <f t="array" ref="P80">_xlfn.XLOOKUP(P$1,'PY1 Data(H)'!$A$1:$CZ$1,_xlfn.XLOOKUP($A80,'PY1 Data(H)'!$A$1:$A$233,'PY1 Data(H)'!$A$1:$CZ$233))</f>
        <v>0</v>
      </c>
      <c r="Q80" s="173" cm="1">
        <f t="array" ref="Q80">_xlfn.XLOOKUP(Q$1,'PY1 Data(H)'!$A$1:$CZ$1,_xlfn.XLOOKUP($A80,'PY1 Data(H)'!$A$1:$A$233,'PY1 Data(H)'!$A$1:$CZ$233))</f>
        <v>0</v>
      </c>
      <c r="R80" s="173" cm="1">
        <f t="array" ref="R80">_xlfn.XLOOKUP(R$1,'PY1 Data(H)'!$A$1:$CZ$1,_xlfn.XLOOKUP($A80,'PY1 Data(H)'!$A$1:$A$233,'PY1 Data(H)'!$A$1:$CZ$233))</f>
        <v>0</v>
      </c>
      <c r="S80" s="173" cm="1">
        <f t="array" ref="S80">_xlfn.XLOOKUP(S$1,'PY1 Data(H)'!$A$1:$CZ$1,_xlfn.XLOOKUP($A80,'PY1 Data(H)'!$A$1:$A$233,'PY1 Data(H)'!$A$1:$CZ$233))</f>
        <v>0</v>
      </c>
      <c r="T80" s="173" cm="1">
        <f t="array" ref="T80">_xlfn.XLOOKUP(T$1,'PY1 Data(H)'!$A$1:$CZ$1,_xlfn.XLOOKUP($A80,'PY1 Data(H)'!$A$1:$A$233,'PY1 Data(H)'!$A$1:$CZ$233))</f>
        <v>0</v>
      </c>
      <c r="U80" s="173" cm="1">
        <f t="array" ref="U80">_xlfn.XLOOKUP(U$1,'PY1 Data(H)'!$A$1:$CZ$1,_xlfn.XLOOKUP($A80,'PY1 Data(H)'!$A$1:$A$233,'PY1 Data(H)'!$A$1:$CZ$233))</f>
        <v>0</v>
      </c>
      <c r="V80" s="173" cm="1">
        <f t="array" ref="V80">_xlfn.XLOOKUP(V$1,'PY1 Data(H)'!$A$1:$CZ$1,_xlfn.XLOOKUP($A80,'PY1 Data(H)'!$A$1:$A$233,'PY1 Data(H)'!$A$1:$CZ$233))</f>
        <v>0</v>
      </c>
      <c r="W80" s="173" cm="1">
        <f t="array" ref="W80">_xlfn.XLOOKUP(W$1,'PY1 Data(H)'!$A$1:$CZ$1,_xlfn.XLOOKUP($A80,'PY1 Data(H)'!$A$1:$A$233,'PY1 Data(H)'!$A$1:$CZ$233))</f>
        <v>0</v>
      </c>
      <c r="X80" s="173" cm="1">
        <f t="array" ref="X80">_xlfn.XLOOKUP(X$1,'PY1 Data(H)'!$A$1:$CZ$1,_xlfn.XLOOKUP($A80,'PY1 Data(H)'!$A$1:$A$233,'PY1 Data(H)'!$A$1:$CZ$233))</f>
        <v>0</v>
      </c>
      <c r="Y80" s="173" cm="1">
        <f t="array" ref="Y80">_xlfn.XLOOKUP(Y$1,'PY1 Data(H)'!$A$1:$CZ$1,_xlfn.XLOOKUP($A80,'PY1 Data(H)'!$A$1:$A$233,'PY1 Data(H)'!$A$1:$CZ$233))</f>
        <v>0</v>
      </c>
      <c r="Z80" s="173" cm="1">
        <f t="array" ref="Z80">_xlfn.XLOOKUP(Z$1,'PY1 Data(H)'!$A$1:$CZ$1,_xlfn.XLOOKUP($A80,'PY1 Data(H)'!$A$1:$A$233,'PY1 Data(H)'!$A$1:$CZ$233))</f>
        <v>0</v>
      </c>
      <c r="AA80" s="173" cm="1">
        <f t="array" ref="AA80">_xlfn.XLOOKUP(AA$1,'PY1 Data(H)'!$A$1:$CZ$1,_xlfn.XLOOKUP($A80,'PY1 Data(H)'!$A$1:$A$233,'PY1 Data(H)'!$A$1:$CZ$233))</f>
        <v>0</v>
      </c>
      <c r="AB80" s="173" cm="1">
        <f t="array" ref="AB80">_xlfn.XLOOKUP(AB$1,'PY1 Data(H)'!$A$1:$CZ$1,_xlfn.XLOOKUP($A80,'PY1 Data(H)'!$A$1:$A$233,'PY1 Data(H)'!$A$1:$CZ$233))</f>
        <v>0</v>
      </c>
      <c r="AC80" s="173" cm="1">
        <f t="array" ref="AC80">_xlfn.XLOOKUP(AC$1,'PY1 Data(H)'!$A$1:$CZ$1,_xlfn.XLOOKUP($A80,'PY1 Data(H)'!$A$1:$A$233,'PY1 Data(H)'!$A$1:$CZ$233))</f>
        <v>0</v>
      </c>
      <c r="AD80" s="173" cm="1">
        <f t="array" ref="AD80">_xlfn.XLOOKUP(AD$1,'PY1 Data(H)'!$A$1:$CZ$1,_xlfn.XLOOKUP($A80,'PY1 Data(H)'!$A$1:$A$233,'PY1 Data(H)'!$A$1:$CZ$233))</f>
        <v>0</v>
      </c>
      <c r="AE80" s="173" cm="1">
        <f t="array" ref="AE80">_xlfn.XLOOKUP(AE$1,'PY1 Data(H)'!$A$1:$CZ$1,_xlfn.XLOOKUP($A80,'PY1 Data(H)'!$A$1:$A$233,'PY1 Data(H)'!$A$1:$CZ$233))</f>
        <v>0</v>
      </c>
      <c r="AF80" s="173" cm="1">
        <f t="array" ref="AF80">_xlfn.XLOOKUP(AF$1,'PY1 Data(H)'!$A$1:$CZ$1,_xlfn.XLOOKUP($A80,'PY1 Data(H)'!$A$1:$A$233,'PY1 Data(H)'!$A$1:$CZ$233))</f>
        <v>0</v>
      </c>
      <c r="AG80" s="173" cm="1">
        <f t="array" ref="AG80">_xlfn.XLOOKUP(AG$1,'PY1 Data(H)'!$A$1:$CZ$1,_xlfn.XLOOKUP($A80,'PY1 Data(H)'!$A$1:$A$233,'PY1 Data(H)'!$A$1:$CZ$233))</f>
        <v>0</v>
      </c>
      <c r="AH80" s="173" cm="1">
        <f t="array" ref="AH80">_xlfn.XLOOKUP(AH$1,'PY1 Data(H)'!$A$1:$CZ$1,_xlfn.XLOOKUP($A80,'PY1 Data(H)'!$A$1:$A$233,'PY1 Data(H)'!$A$1:$CZ$233))</f>
        <v>0</v>
      </c>
      <c r="AI80" s="173" cm="1">
        <f t="array" ref="AI80">_xlfn.XLOOKUP(AI$1,'PY1 Data(H)'!$A$1:$CZ$1,_xlfn.XLOOKUP($A80,'PY1 Data(H)'!$A$1:$A$233,'PY1 Data(H)'!$A$1:$CZ$233))</f>
        <v>0</v>
      </c>
      <c r="AJ80" s="173" cm="1">
        <f t="array" ref="AJ80">_xlfn.XLOOKUP(AJ$1,'PY1 Data(H)'!$A$1:$CZ$1,_xlfn.XLOOKUP($A80,'PY1 Data(H)'!$A$1:$A$233,'PY1 Data(H)'!$A$1:$CZ$233))</f>
        <v>0</v>
      </c>
      <c r="AK80" s="173" cm="1">
        <f t="array" ref="AK80">_xlfn.XLOOKUP(AK$1,'PY1 Data(H)'!$A$1:$CZ$1,_xlfn.XLOOKUP($A80,'PY1 Data(H)'!$A$1:$A$233,'PY1 Data(H)'!$A$1:$CZ$233))</f>
        <v>0</v>
      </c>
      <c r="AL80" s="173" cm="1">
        <f t="array" ref="AL80">_xlfn.XLOOKUP(AL$1,'PY1 Data(H)'!$A$1:$CZ$1,_xlfn.XLOOKUP($A80,'PY1 Data(H)'!$A$1:$A$233,'PY1 Data(H)'!$A$1:$CZ$233))</f>
        <v>0</v>
      </c>
      <c r="AM80" s="173" cm="1">
        <f t="array" ref="AM80">_xlfn.XLOOKUP(AM$1,'PY1 Data(H)'!$A$1:$CZ$1,_xlfn.XLOOKUP($A80,'PY1 Data(H)'!$A$1:$A$233,'PY1 Data(H)'!$A$1:$CZ$233))</f>
        <v>0</v>
      </c>
      <c r="AN80" s="173" cm="1">
        <f t="array" ref="AN80">_xlfn.XLOOKUP(AN$1,'PY1 Data(H)'!$A$1:$CZ$1,_xlfn.XLOOKUP($A80,'PY1 Data(H)'!$A$1:$A$233,'PY1 Data(H)'!$A$1:$CZ$233))</f>
        <v>0</v>
      </c>
      <c r="AO80" s="173" cm="1">
        <f t="array" ref="AO80">_xlfn.XLOOKUP(AO$1,'PY1 Data(H)'!$A$1:$CZ$1,_xlfn.XLOOKUP($A80,'PY1 Data(H)'!$A$1:$A$233,'PY1 Data(H)'!$A$1:$CZ$233))</f>
        <v>0</v>
      </c>
      <c r="AP80" s="173" cm="1">
        <f t="array" ref="AP80">_xlfn.XLOOKUP(AP$1,'PY1 Data(H)'!$A$1:$CZ$1,_xlfn.XLOOKUP($A80,'PY1 Data(H)'!$A$1:$A$233,'PY1 Data(H)'!$A$1:$CZ$233))</f>
        <v>0</v>
      </c>
      <c r="AQ80" s="173" cm="1">
        <f t="array" ref="AQ80">_xlfn.XLOOKUP(AQ$1,'PY1 Data(H)'!$A$1:$CZ$1,_xlfn.XLOOKUP($A80,'PY1 Data(H)'!$A$1:$A$233,'PY1 Data(H)'!$A$1:$CZ$233))</f>
        <v>0</v>
      </c>
      <c r="AR80" s="173" cm="1">
        <f t="array" ref="AR80">_xlfn.XLOOKUP(AR$1,'PY1 Data(H)'!$A$1:$CZ$1,_xlfn.XLOOKUP($A80,'PY1 Data(H)'!$A$1:$A$233,'PY1 Data(H)'!$A$1:$CZ$233))</f>
        <v>0</v>
      </c>
      <c r="AS80" s="173" cm="1">
        <f t="array" ref="AS80">_xlfn.XLOOKUP(AS$1,'PY1 Data(H)'!$A$1:$CZ$1,_xlfn.XLOOKUP($A80,'PY1 Data(H)'!$A$1:$A$233,'PY1 Data(H)'!$A$1:$CZ$233))</f>
        <v>0</v>
      </c>
      <c r="AT80" s="173" cm="1">
        <f t="array" ref="AT80">_xlfn.XLOOKUP(AT$1,'PY1 Data(H)'!$A$1:$CZ$1,_xlfn.XLOOKUP($A80,'PY1 Data(H)'!$A$1:$A$233,'PY1 Data(H)'!$A$1:$CZ$233))</f>
        <v>0</v>
      </c>
      <c r="AU80" s="173" cm="1">
        <f t="array" ref="AU80">_xlfn.XLOOKUP(AU$1,'PY1 Data(H)'!$A$1:$CZ$1,_xlfn.XLOOKUP($A80,'PY1 Data(H)'!$A$1:$A$233,'PY1 Data(H)'!$A$1:$CZ$233))</f>
        <v>0</v>
      </c>
      <c r="AV80" s="173" cm="1">
        <f t="array" ref="AV80">_xlfn.XLOOKUP(AV$1,'PY1 Data(H)'!$A$1:$CZ$1,_xlfn.XLOOKUP($A80,'PY1 Data(H)'!$A$1:$A$233,'PY1 Data(H)'!$A$1:$CZ$233))</f>
        <v>0</v>
      </c>
      <c r="AW80" s="173" cm="1">
        <f t="array" ref="AW80">_xlfn.XLOOKUP(AW$1,'PY1 Data(H)'!$A$1:$CZ$1,_xlfn.XLOOKUP($A80,'PY1 Data(H)'!$A$1:$A$233,'PY1 Data(H)'!$A$1:$CZ$233))</f>
        <v>0</v>
      </c>
      <c r="AX80" s="173" cm="1">
        <f t="array" ref="AX80">_xlfn.XLOOKUP(AX$1,'PY1 Data(H)'!$A$1:$CZ$1,_xlfn.XLOOKUP($A80,'PY1 Data(H)'!$A$1:$A$233,'PY1 Data(H)'!$A$1:$CZ$233))</f>
        <v>0</v>
      </c>
      <c r="AY80" s="173" cm="1">
        <f t="array" ref="AY80">_xlfn.XLOOKUP(AY$1,'PY1 Data(H)'!$A$1:$CZ$1,_xlfn.XLOOKUP($A80,'PY1 Data(H)'!$A$1:$A$233,'PY1 Data(H)'!$A$1:$CZ$233))</f>
        <v>0</v>
      </c>
      <c r="AZ80" s="173" cm="1">
        <f t="array" ref="AZ80">_xlfn.XLOOKUP(AZ$1,'PY1 Data(H)'!$A$1:$CZ$1,_xlfn.XLOOKUP($A80,'PY1 Data(H)'!$A$1:$A$233,'PY1 Data(H)'!$A$1:$CZ$233))</f>
        <v>0</v>
      </c>
      <c r="BA80" s="173" cm="1">
        <f t="array" ref="BA80">_xlfn.XLOOKUP(BA$1,'PY1 Data(H)'!$A$1:$CZ$1,_xlfn.XLOOKUP($A80,'PY1 Data(H)'!$A$1:$A$233,'PY1 Data(H)'!$A$1:$CZ$233))</f>
        <v>0</v>
      </c>
      <c r="BB80" s="173" cm="1">
        <f t="array" ref="BB80">_xlfn.XLOOKUP(BB$1,'PY1 Data(H)'!$A$1:$CZ$1,_xlfn.XLOOKUP($A80,'PY1 Data(H)'!$A$1:$A$233,'PY1 Data(H)'!$A$1:$CZ$233))</f>
        <v>0</v>
      </c>
      <c r="BC80" s="173" cm="1">
        <f t="array" ref="BC80">_xlfn.XLOOKUP(BC$1,'PY1 Data(H)'!$A$1:$CZ$1,_xlfn.XLOOKUP($A80,'PY1 Data(H)'!$A$1:$A$233,'PY1 Data(H)'!$A$1:$CZ$233))</f>
        <v>0</v>
      </c>
      <c r="BD80" s="173" cm="1">
        <f t="array" ref="BD80">_xlfn.XLOOKUP(BD$1,'PY1 Data(H)'!$A$1:$CZ$1,_xlfn.XLOOKUP($A80,'PY1 Data(H)'!$A$1:$A$233,'PY1 Data(H)'!$A$1:$CZ$233))</f>
        <v>0</v>
      </c>
      <c r="BE80" s="173" cm="1">
        <f t="array" ref="BE80">_xlfn.XLOOKUP(BE$1,'PY1 Data(H)'!$A$1:$CZ$1,_xlfn.XLOOKUP($A80,'PY1 Data(H)'!$A$1:$A$233,'PY1 Data(H)'!$A$1:$CZ$233))</f>
        <v>0</v>
      </c>
      <c r="BF80" s="173" cm="1">
        <f t="array" ref="BF80">_xlfn.XLOOKUP(BF$1,'PY1 Data(H)'!$A$1:$CZ$1,_xlfn.XLOOKUP($A80,'PY1 Data(H)'!$A$1:$A$233,'PY1 Data(H)'!$A$1:$CZ$233))</f>
        <v>0</v>
      </c>
      <c r="BG80" s="173" cm="1">
        <f t="array" ref="BG80">_xlfn.XLOOKUP(BG$1,'PY1 Data(H)'!$A$1:$CZ$1,_xlfn.XLOOKUP($A80,'PY1 Data(H)'!$A$1:$A$233,'PY1 Data(H)'!$A$1:$CZ$233))</f>
        <v>0</v>
      </c>
      <c r="BH80" s="173" cm="1">
        <f t="array" ref="BH80">_xlfn.XLOOKUP(BH$1,'PY1 Data(H)'!$A$1:$CZ$1,_xlfn.XLOOKUP($A80,'PY1 Data(H)'!$A$1:$A$233,'PY1 Data(H)'!$A$1:$CZ$233))</f>
        <v>0</v>
      </c>
      <c r="BI80" s="173" cm="1">
        <f t="array" ref="BI80">_xlfn.XLOOKUP(BI$1,'PY1 Data(H)'!$A$1:$CZ$1,_xlfn.XLOOKUP($A80,'PY1 Data(H)'!$A$1:$A$233,'PY1 Data(H)'!$A$1:$CZ$233))</f>
        <v>0</v>
      </c>
      <c r="BJ80" s="173" cm="1">
        <f t="array" ref="BJ80">_xlfn.XLOOKUP(BJ$1,'PY1 Data(H)'!$A$1:$CZ$1,_xlfn.XLOOKUP($A80,'PY1 Data(H)'!$A$1:$A$233,'PY1 Data(H)'!$A$1:$CZ$233))</f>
        <v>0</v>
      </c>
      <c r="BK80" s="173" cm="1">
        <f t="array" ref="BK80">_xlfn.XLOOKUP(BK$1,'PY1 Data(H)'!$A$1:$CZ$1,_xlfn.XLOOKUP($A80,'PY1 Data(H)'!$A$1:$A$233,'PY1 Data(H)'!$A$1:$CZ$233))</f>
        <v>0</v>
      </c>
      <c r="BL80" s="173" cm="1">
        <f t="array" ref="BL80">_xlfn.XLOOKUP(BL$1,'PY1 Data(H)'!$A$1:$CZ$1,_xlfn.XLOOKUP($A80,'PY1 Data(H)'!$A$1:$A$233,'PY1 Data(H)'!$A$1:$CZ$233))</f>
        <v>0</v>
      </c>
      <c r="BM80" s="173" cm="1">
        <f t="array" ref="BM80">_xlfn.XLOOKUP(BM$1,'PY1 Data(H)'!$A$1:$CZ$1,_xlfn.XLOOKUP($A80,'PY1 Data(H)'!$A$1:$A$233,'PY1 Data(H)'!$A$1:$CZ$233))</f>
        <v>0</v>
      </c>
      <c r="BN80" s="173" cm="1">
        <f t="array" ref="BN80">_xlfn.XLOOKUP(BN$1,'PY1 Data(H)'!$A$1:$CZ$1,_xlfn.XLOOKUP($A80,'PY1 Data(H)'!$A$1:$A$233,'PY1 Data(H)'!$A$1:$CZ$233))</f>
        <v>0</v>
      </c>
      <c r="BO80" s="173" cm="1">
        <f t="array" ref="BO80">_xlfn.XLOOKUP(BO$1,'PY1 Data(H)'!$A$1:$CZ$1,_xlfn.XLOOKUP($A80,'PY1 Data(H)'!$A$1:$A$233,'PY1 Data(H)'!$A$1:$CZ$233))</f>
        <v>0</v>
      </c>
      <c r="BP80" s="173" cm="1">
        <f t="array" ref="BP80">_xlfn.XLOOKUP(BP$1,'PY1 Data(H)'!$A$1:$CZ$1,_xlfn.XLOOKUP($A80,'PY1 Data(H)'!$A$1:$A$233,'PY1 Data(H)'!$A$1:$CZ$233))</f>
        <v>0</v>
      </c>
      <c r="BQ80" s="173" cm="1">
        <f t="array" ref="BQ80">_xlfn.XLOOKUP(BQ$1,'PY1 Data(H)'!$A$1:$CZ$1,_xlfn.XLOOKUP($A80,'PY1 Data(H)'!$A$1:$A$233,'PY1 Data(H)'!$A$1:$CZ$233))</f>
        <v>0</v>
      </c>
      <c r="BR80" s="173" cm="1">
        <f t="array" ref="BR80">_xlfn.XLOOKUP(BR$1,'PY1 Data(H)'!$A$1:$CZ$1,_xlfn.XLOOKUP($A80,'PY1 Data(H)'!$A$1:$A$233,'PY1 Data(H)'!$A$1:$CZ$233))</f>
        <v>0</v>
      </c>
      <c r="BS80" s="173" cm="1">
        <f t="array" ref="BS80">_xlfn.XLOOKUP(BS$1,'PY1 Data(H)'!$A$1:$CZ$1,_xlfn.XLOOKUP($A80,'PY1 Data(H)'!$A$1:$A$233,'PY1 Data(H)'!$A$1:$CZ$233))</f>
        <v>0</v>
      </c>
      <c r="BT80" s="173" cm="1">
        <f t="array" ref="BT80">_xlfn.XLOOKUP(BT$1,'PY1 Data(H)'!$A$1:$CZ$1,_xlfn.XLOOKUP($A80,'PY1 Data(H)'!$A$1:$A$233,'PY1 Data(H)'!$A$1:$CZ$233))</f>
        <v>0</v>
      </c>
      <c r="BU80" s="173" cm="1">
        <f t="array" ref="BU80">_xlfn.XLOOKUP(BU$1,'PY1 Data(H)'!$A$1:$CZ$1,_xlfn.XLOOKUP($A80,'PY1 Data(H)'!$A$1:$A$233,'PY1 Data(H)'!$A$1:$CZ$233))</f>
        <v>0</v>
      </c>
      <c r="BV80" s="173" cm="1">
        <f t="array" ref="BV80">_xlfn.XLOOKUP(BV$1,'PY1 Data(H)'!$A$1:$CZ$1,_xlfn.XLOOKUP($A80,'PY1 Data(H)'!$A$1:$A$233,'PY1 Data(H)'!$A$1:$CZ$233))</f>
        <v>0</v>
      </c>
      <c r="BW80" s="173" cm="1">
        <f t="array" ref="BW80">_xlfn.XLOOKUP(BW$1,'PY1 Data(H)'!$A$1:$CZ$1,_xlfn.XLOOKUP($A80,'PY1 Data(H)'!$A$1:$A$233,'PY1 Data(H)'!$A$1:$CZ$233))</f>
        <v>0</v>
      </c>
      <c r="BX80" s="173" cm="1">
        <f t="array" ref="BX80">_xlfn.XLOOKUP(BX$1,'PY1 Data(H)'!$A$1:$CZ$1,_xlfn.XLOOKUP($A80,'PY1 Data(H)'!$A$1:$A$233,'PY1 Data(H)'!$A$1:$CZ$233))</f>
        <v>0</v>
      </c>
      <c r="BY80" s="173" cm="1">
        <f t="array" ref="BY80">_xlfn.XLOOKUP(BY$1,'PY1 Data(H)'!$A$1:$CZ$1,_xlfn.XLOOKUP($A80,'PY1 Data(H)'!$A$1:$A$233,'PY1 Data(H)'!$A$1:$CZ$233))</f>
        <v>0</v>
      </c>
      <c r="BZ80" s="173" cm="1">
        <f t="array" ref="BZ80">_xlfn.XLOOKUP(BZ$1,'PY1 Data(H)'!$A$1:$CZ$1,_xlfn.XLOOKUP($A80,'PY1 Data(H)'!$A$1:$A$233,'PY1 Data(H)'!$A$1:$CZ$233))</f>
        <v>0</v>
      </c>
      <c r="CA80" s="173" cm="1">
        <f t="array" ref="CA80">_xlfn.XLOOKUP(CA$1,'PY1 Data(H)'!$A$1:$CZ$1,_xlfn.XLOOKUP($A80,'PY1 Data(H)'!$A$1:$A$233,'PY1 Data(H)'!$A$1:$CZ$233))</f>
        <v>0</v>
      </c>
      <c r="CB80" s="173" cm="1">
        <f t="array" ref="CB80">_xlfn.XLOOKUP(CB$1,'PY1 Data(H)'!$A$1:$CZ$1,_xlfn.XLOOKUP($A80,'PY1 Data(H)'!$A$1:$A$233,'PY1 Data(H)'!$A$1:$CZ$233))</f>
        <v>0</v>
      </c>
      <c r="CC80" s="173" cm="1">
        <f t="array" ref="CC80">_xlfn.XLOOKUP(CC$1,'PY1 Data(H)'!$A$1:$CZ$1,_xlfn.XLOOKUP($A80,'PY1 Data(H)'!$A$1:$A$233,'PY1 Data(H)'!$A$1:$CZ$233))</f>
        <v>0</v>
      </c>
      <c r="CD80" s="173" cm="1">
        <f t="array" ref="CD80">_xlfn.XLOOKUP(CD$1,'PY1 Data(H)'!$A$1:$CZ$1,_xlfn.XLOOKUP($A80,'PY1 Data(H)'!$A$1:$A$233,'PY1 Data(H)'!$A$1:$CZ$233))</f>
        <v>0</v>
      </c>
      <c r="CE80" s="173" cm="1">
        <f t="array" ref="CE80">_xlfn.XLOOKUP(CE$1,'PY1 Data(H)'!$A$1:$CZ$1,_xlfn.XLOOKUP($A80,'PY1 Data(H)'!$A$1:$A$233,'PY1 Data(H)'!$A$1:$CZ$233))</f>
        <v>0</v>
      </c>
      <c r="CF80" s="173" cm="1">
        <f t="array" ref="CF80">_xlfn.XLOOKUP(CF$1,'PY1 Data(H)'!$A$1:$CZ$1,_xlfn.XLOOKUP($A80,'PY1 Data(H)'!$A$1:$A$233,'PY1 Data(H)'!$A$1:$CZ$233))</f>
        <v>0</v>
      </c>
      <c r="CG80" s="173" cm="1">
        <f t="array" ref="CG80">_xlfn.XLOOKUP(CG$1,'PY1 Data(H)'!$A$1:$CZ$1,_xlfn.XLOOKUP($A80,'PY1 Data(H)'!$A$1:$A$233,'PY1 Data(H)'!$A$1:$CZ$233))</f>
        <v>0</v>
      </c>
      <c r="CH80" s="173" cm="1">
        <f t="array" ref="CH80">_xlfn.XLOOKUP(CH$1,'PY1 Data(H)'!$A$1:$CZ$1,_xlfn.XLOOKUP($A80,'PY1 Data(H)'!$A$1:$A$233,'PY1 Data(H)'!$A$1:$CZ$233))</f>
        <v>0</v>
      </c>
      <c r="CI80" s="173" cm="1">
        <f t="array" ref="CI80">_xlfn.XLOOKUP(CI$1,'PY1 Data(H)'!$A$1:$CZ$1,_xlfn.XLOOKUP($A80,'PY1 Data(H)'!$A$1:$A$233,'PY1 Data(H)'!$A$1:$CZ$233))</f>
        <v>0</v>
      </c>
      <c r="CJ80" s="173" cm="1">
        <f t="array" ref="CJ80">_xlfn.XLOOKUP(CJ$1,'PY1 Data(H)'!$A$1:$CZ$1,_xlfn.XLOOKUP($A80,'PY1 Data(H)'!$A$1:$A$233,'PY1 Data(H)'!$A$1:$CZ$233))</f>
        <v>0</v>
      </c>
      <c r="CK80" s="173" cm="1">
        <f t="array" ref="CK80">_xlfn.XLOOKUP(CK$1,'PY1 Data(H)'!$A$1:$CZ$1,_xlfn.XLOOKUP($A80,'PY1 Data(H)'!$A$1:$A$233,'PY1 Data(H)'!$A$1:$CZ$233))</f>
        <v>0</v>
      </c>
      <c r="CL80" s="173" cm="1">
        <f t="array" ref="CL80">_xlfn.XLOOKUP(CL$1,'PY1 Data(H)'!$A$1:$CZ$1,_xlfn.XLOOKUP($A80,'PY1 Data(H)'!$A$1:$A$233,'PY1 Data(H)'!$A$1:$CZ$233))</f>
        <v>0</v>
      </c>
      <c r="CM80" s="173" cm="1">
        <f t="array" ref="CM80">_xlfn.XLOOKUP(CM$1,'PY1 Data(H)'!$A$1:$CZ$1,_xlfn.XLOOKUP($A80,'PY1 Data(H)'!$A$1:$A$233,'PY1 Data(H)'!$A$1:$CZ$233))</f>
        <v>0</v>
      </c>
      <c r="CN80" s="173" cm="1">
        <f t="array" ref="CN80">_xlfn.XLOOKUP(CN$1,'PY1 Data(H)'!$A$1:$CZ$1,_xlfn.XLOOKUP($A80,'PY1 Data(H)'!$A$1:$A$233,'PY1 Data(H)'!$A$1:$CZ$233))</f>
        <v>0</v>
      </c>
      <c r="CO80" s="173" cm="1">
        <f t="array" ref="CO80">_xlfn.XLOOKUP(CO$1,'PY1 Data(H)'!$A$1:$CZ$1,_xlfn.XLOOKUP($A80,'PY1 Data(H)'!$A$1:$A$233,'PY1 Data(H)'!$A$1:$CZ$233))</f>
        <v>0</v>
      </c>
      <c r="CP80" s="173" cm="1">
        <f t="array" ref="CP80">_xlfn.XLOOKUP(CP$1,'PY1 Data(H)'!$A$1:$CZ$1,_xlfn.XLOOKUP($A80,'PY1 Data(H)'!$A$1:$A$233,'PY1 Data(H)'!$A$1:$CZ$233))</f>
        <v>0</v>
      </c>
      <c r="CQ80" s="173" cm="1">
        <f t="array" ref="CQ80">_xlfn.XLOOKUP(CQ$1,'PY1 Data(H)'!$A$1:$CZ$1,_xlfn.XLOOKUP($A80,'PY1 Data(H)'!$A$1:$A$233,'PY1 Data(H)'!$A$1:$CZ$233))</f>
        <v>0</v>
      </c>
      <c r="CR80" s="173" cm="1">
        <f t="array" ref="CR80">_xlfn.XLOOKUP(CR$1,'PY1 Data(H)'!$A$1:$CZ$1,_xlfn.XLOOKUP($A80,'PY1 Data(H)'!$A$1:$A$233,'PY1 Data(H)'!$A$1:$CZ$233))</f>
        <v>0</v>
      </c>
      <c r="CS80" s="173" cm="1">
        <f t="array" ref="CS80">_xlfn.XLOOKUP(CS$1,'PY1 Data(H)'!$A$1:$CZ$1,_xlfn.XLOOKUP($A80,'PY1 Data(H)'!$A$1:$A$233,'PY1 Data(H)'!$A$1:$CZ$233))</f>
        <v>0</v>
      </c>
      <c r="CT80" s="173" cm="1">
        <f t="array" ref="CT80">_xlfn.XLOOKUP(CT$1,'PY1 Data(H)'!$A$1:$CZ$1,_xlfn.XLOOKUP($A80,'PY1 Data(H)'!$A$1:$A$233,'PY1 Data(H)'!$A$1:$CZ$233))</f>
        <v>0</v>
      </c>
      <c r="CU80" s="173" cm="1">
        <f t="array" ref="CU80">_xlfn.XLOOKUP(CU$1,'PY1 Data(H)'!$A$1:$CZ$1,_xlfn.XLOOKUP($A80,'PY1 Data(H)'!$A$1:$A$233,'PY1 Data(H)'!$A$1:$CZ$233))</f>
        <v>0</v>
      </c>
      <c r="CV80" s="173" cm="1">
        <f t="array" ref="CV80">_xlfn.XLOOKUP(CV$1,'PY1 Data(H)'!$A$1:$CZ$1,_xlfn.XLOOKUP($A80,'PY1 Data(H)'!$A$1:$A$233,'PY1 Data(H)'!$A$1:$CZ$233))</f>
        <v>0</v>
      </c>
      <c r="CW80" s="173" cm="1">
        <f t="array" ref="CW80">_xlfn.XLOOKUP(CW$1,'PY1 Data(H)'!$A$1:$CZ$1,_xlfn.XLOOKUP($A80,'PY1 Data(H)'!$A$1:$A$233,'PY1 Data(H)'!$A$1:$CZ$233))</f>
        <v>0</v>
      </c>
      <c r="CX80" s="173" cm="1">
        <f t="array" ref="CX80">_xlfn.XLOOKUP(CX$1,'PY1 Data(H)'!$A$1:$CZ$1,_xlfn.XLOOKUP($A80,'PY1 Data(H)'!$A$1:$A$233,'PY1 Data(H)'!$A$1:$CZ$233))</f>
        <v>0</v>
      </c>
      <c r="CY80" s="173" cm="1">
        <f t="array" ref="CY80">_xlfn.XLOOKUP(CY$1,'PY1 Data(H)'!$A$1:$CZ$1,_xlfn.XLOOKUP($A80,'PY1 Data(H)'!$A$1:$A$233,'PY1 Data(H)'!$A$1:$CZ$233))</f>
        <v>0</v>
      </c>
    </row>
    <row r="81" spans="1:103" x14ac:dyDescent="0.3">
      <c r="D81" s="173" cm="1">
        <f t="array" ref="D81">_xlfn.XLOOKUP(D$1,'PY1 Data(H)'!$A$1:$CZ$1,_xlfn.XLOOKUP($A81,'PY1 Data(H)'!$A$1:$A$233,'PY1 Data(H)'!$A$1:$CZ$233))</f>
        <v>0</v>
      </c>
      <c r="E81" s="173" cm="1">
        <f t="array" ref="E81">_xlfn.XLOOKUP(E$1,'PY1 Data(H)'!$A$1:$CZ$1,_xlfn.XLOOKUP($A81,'PY1 Data(H)'!$A$1:$A$233,'PY1 Data(H)'!$A$1:$CZ$233))</f>
        <v>0</v>
      </c>
      <c r="F81" s="173" cm="1">
        <f t="array" ref="F81">_xlfn.XLOOKUP(F$1,'PY1 Data(H)'!$A$1:$CZ$1,_xlfn.XLOOKUP($A81,'PY1 Data(H)'!$A$1:$A$233,'PY1 Data(H)'!$A$1:$CZ$233))</f>
        <v>0</v>
      </c>
      <c r="G81" s="173" cm="1">
        <f t="array" ref="G81">_xlfn.XLOOKUP(G$1,'PY1 Data(H)'!$A$1:$CZ$1,_xlfn.XLOOKUP($A81,'PY1 Data(H)'!$A$1:$A$233,'PY1 Data(H)'!$A$1:$CZ$233))</f>
        <v>0</v>
      </c>
      <c r="H81" s="173" cm="1">
        <f t="array" ref="H81">_xlfn.XLOOKUP(H$1,'PY1 Data(H)'!$A$1:$CZ$1,_xlfn.XLOOKUP($A81,'PY1 Data(H)'!$A$1:$A$233,'PY1 Data(H)'!$A$1:$CZ$233))</f>
        <v>0</v>
      </c>
      <c r="I81" s="173" cm="1">
        <f t="array" ref="I81">_xlfn.XLOOKUP(I$1,'PY1 Data(H)'!$A$1:$CZ$1,_xlfn.XLOOKUP($A81,'PY1 Data(H)'!$A$1:$A$233,'PY1 Data(H)'!$A$1:$CZ$233))</f>
        <v>0</v>
      </c>
      <c r="J81" s="173" cm="1">
        <f t="array" ref="J81">_xlfn.XLOOKUP(J$1,'PY1 Data(H)'!$A$1:$CZ$1,_xlfn.XLOOKUP($A81,'PY1 Data(H)'!$A$1:$A$233,'PY1 Data(H)'!$A$1:$CZ$233))</f>
        <v>0</v>
      </c>
      <c r="K81" s="173" cm="1">
        <f t="array" ref="K81">_xlfn.XLOOKUP(K$1,'PY1 Data(H)'!$A$1:$CZ$1,_xlfn.XLOOKUP($A81,'PY1 Data(H)'!$A$1:$A$233,'PY1 Data(H)'!$A$1:$CZ$233))</f>
        <v>0</v>
      </c>
      <c r="L81" s="173" cm="1">
        <f t="array" ref="L81">_xlfn.XLOOKUP(L$1,'PY1 Data(H)'!$A$1:$CZ$1,_xlfn.XLOOKUP($A81,'PY1 Data(H)'!$A$1:$A$233,'PY1 Data(H)'!$A$1:$CZ$233))</f>
        <v>0</v>
      </c>
      <c r="M81" s="173" cm="1">
        <f t="array" ref="M81">_xlfn.XLOOKUP(M$1,'PY1 Data(H)'!$A$1:$CZ$1,_xlfn.XLOOKUP($A81,'PY1 Data(H)'!$A$1:$A$233,'PY1 Data(H)'!$A$1:$CZ$233))</f>
        <v>0</v>
      </c>
      <c r="N81" s="173" cm="1">
        <f t="array" ref="N81">_xlfn.XLOOKUP(N$1,'PY1 Data(H)'!$A$1:$CZ$1,_xlfn.XLOOKUP($A81,'PY1 Data(H)'!$A$1:$A$233,'PY1 Data(H)'!$A$1:$CZ$233))</f>
        <v>0</v>
      </c>
      <c r="O81" s="173" cm="1">
        <f t="array" ref="O81">_xlfn.XLOOKUP(O$1,'PY1 Data(H)'!$A$1:$CZ$1,_xlfn.XLOOKUP($A81,'PY1 Data(H)'!$A$1:$A$233,'PY1 Data(H)'!$A$1:$CZ$233))</f>
        <v>0</v>
      </c>
      <c r="P81" s="173" cm="1">
        <f t="array" ref="P81">_xlfn.XLOOKUP(P$1,'PY1 Data(H)'!$A$1:$CZ$1,_xlfn.XLOOKUP($A81,'PY1 Data(H)'!$A$1:$A$233,'PY1 Data(H)'!$A$1:$CZ$233))</f>
        <v>0</v>
      </c>
      <c r="Q81" s="173" cm="1">
        <f t="array" ref="Q81">_xlfn.XLOOKUP(Q$1,'PY1 Data(H)'!$A$1:$CZ$1,_xlfn.XLOOKUP($A81,'PY1 Data(H)'!$A$1:$A$233,'PY1 Data(H)'!$A$1:$CZ$233))</f>
        <v>0</v>
      </c>
      <c r="R81" s="173" cm="1">
        <f t="array" ref="R81">_xlfn.XLOOKUP(R$1,'PY1 Data(H)'!$A$1:$CZ$1,_xlfn.XLOOKUP($A81,'PY1 Data(H)'!$A$1:$A$233,'PY1 Data(H)'!$A$1:$CZ$233))</f>
        <v>0</v>
      </c>
      <c r="S81" s="173" cm="1">
        <f t="array" ref="S81">_xlfn.XLOOKUP(S$1,'PY1 Data(H)'!$A$1:$CZ$1,_xlfn.XLOOKUP($A81,'PY1 Data(H)'!$A$1:$A$233,'PY1 Data(H)'!$A$1:$CZ$233))</f>
        <v>0</v>
      </c>
      <c r="T81" s="173" cm="1">
        <f t="array" ref="T81">_xlfn.XLOOKUP(T$1,'PY1 Data(H)'!$A$1:$CZ$1,_xlfn.XLOOKUP($A81,'PY1 Data(H)'!$A$1:$A$233,'PY1 Data(H)'!$A$1:$CZ$233))</f>
        <v>0</v>
      </c>
      <c r="U81" s="173" cm="1">
        <f t="array" ref="U81">_xlfn.XLOOKUP(U$1,'PY1 Data(H)'!$A$1:$CZ$1,_xlfn.XLOOKUP($A81,'PY1 Data(H)'!$A$1:$A$233,'PY1 Data(H)'!$A$1:$CZ$233))</f>
        <v>0</v>
      </c>
      <c r="V81" s="173" cm="1">
        <f t="array" ref="V81">_xlfn.XLOOKUP(V$1,'PY1 Data(H)'!$A$1:$CZ$1,_xlfn.XLOOKUP($A81,'PY1 Data(H)'!$A$1:$A$233,'PY1 Data(H)'!$A$1:$CZ$233))</f>
        <v>0</v>
      </c>
      <c r="W81" s="173" cm="1">
        <f t="array" ref="W81">_xlfn.XLOOKUP(W$1,'PY1 Data(H)'!$A$1:$CZ$1,_xlfn.XLOOKUP($A81,'PY1 Data(H)'!$A$1:$A$233,'PY1 Data(H)'!$A$1:$CZ$233))</f>
        <v>0</v>
      </c>
      <c r="X81" s="173" cm="1">
        <f t="array" ref="X81">_xlfn.XLOOKUP(X$1,'PY1 Data(H)'!$A$1:$CZ$1,_xlfn.XLOOKUP($A81,'PY1 Data(H)'!$A$1:$A$233,'PY1 Data(H)'!$A$1:$CZ$233))</f>
        <v>0</v>
      </c>
      <c r="Y81" s="173" cm="1">
        <f t="array" ref="Y81">_xlfn.XLOOKUP(Y$1,'PY1 Data(H)'!$A$1:$CZ$1,_xlfn.XLOOKUP($A81,'PY1 Data(H)'!$A$1:$A$233,'PY1 Data(H)'!$A$1:$CZ$233))</f>
        <v>0</v>
      </c>
      <c r="Z81" s="173" cm="1">
        <f t="array" ref="Z81">_xlfn.XLOOKUP(Z$1,'PY1 Data(H)'!$A$1:$CZ$1,_xlfn.XLOOKUP($A81,'PY1 Data(H)'!$A$1:$A$233,'PY1 Data(H)'!$A$1:$CZ$233))</f>
        <v>0</v>
      </c>
      <c r="AA81" s="173" cm="1">
        <f t="array" ref="AA81">_xlfn.XLOOKUP(AA$1,'PY1 Data(H)'!$A$1:$CZ$1,_xlfn.XLOOKUP($A81,'PY1 Data(H)'!$A$1:$A$233,'PY1 Data(H)'!$A$1:$CZ$233))</f>
        <v>0</v>
      </c>
      <c r="AB81" s="173" cm="1">
        <f t="array" ref="AB81">_xlfn.XLOOKUP(AB$1,'PY1 Data(H)'!$A$1:$CZ$1,_xlfn.XLOOKUP($A81,'PY1 Data(H)'!$A$1:$A$233,'PY1 Data(H)'!$A$1:$CZ$233))</f>
        <v>0</v>
      </c>
      <c r="AC81" s="173" cm="1">
        <f t="array" ref="AC81">_xlfn.XLOOKUP(AC$1,'PY1 Data(H)'!$A$1:$CZ$1,_xlfn.XLOOKUP($A81,'PY1 Data(H)'!$A$1:$A$233,'PY1 Data(H)'!$A$1:$CZ$233))</f>
        <v>0</v>
      </c>
      <c r="AD81" s="173" cm="1">
        <f t="array" ref="AD81">_xlfn.XLOOKUP(AD$1,'PY1 Data(H)'!$A$1:$CZ$1,_xlfn.XLOOKUP($A81,'PY1 Data(H)'!$A$1:$A$233,'PY1 Data(H)'!$A$1:$CZ$233))</f>
        <v>0</v>
      </c>
      <c r="AE81" s="173" cm="1">
        <f t="array" ref="AE81">_xlfn.XLOOKUP(AE$1,'PY1 Data(H)'!$A$1:$CZ$1,_xlfn.XLOOKUP($A81,'PY1 Data(H)'!$A$1:$A$233,'PY1 Data(H)'!$A$1:$CZ$233))</f>
        <v>0</v>
      </c>
      <c r="AF81" s="173" cm="1">
        <f t="array" ref="AF81">_xlfn.XLOOKUP(AF$1,'PY1 Data(H)'!$A$1:$CZ$1,_xlfn.XLOOKUP($A81,'PY1 Data(H)'!$A$1:$A$233,'PY1 Data(H)'!$A$1:$CZ$233))</f>
        <v>0</v>
      </c>
      <c r="AG81" s="173" cm="1">
        <f t="array" ref="AG81">_xlfn.XLOOKUP(AG$1,'PY1 Data(H)'!$A$1:$CZ$1,_xlfn.XLOOKUP($A81,'PY1 Data(H)'!$A$1:$A$233,'PY1 Data(H)'!$A$1:$CZ$233))</f>
        <v>0</v>
      </c>
      <c r="AH81" s="173" cm="1">
        <f t="array" ref="AH81">_xlfn.XLOOKUP(AH$1,'PY1 Data(H)'!$A$1:$CZ$1,_xlfn.XLOOKUP($A81,'PY1 Data(H)'!$A$1:$A$233,'PY1 Data(H)'!$A$1:$CZ$233))</f>
        <v>0</v>
      </c>
      <c r="AI81" s="173" cm="1">
        <f t="array" ref="AI81">_xlfn.XLOOKUP(AI$1,'PY1 Data(H)'!$A$1:$CZ$1,_xlfn.XLOOKUP($A81,'PY1 Data(H)'!$A$1:$A$233,'PY1 Data(H)'!$A$1:$CZ$233))</f>
        <v>0</v>
      </c>
      <c r="AJ81" s="173" cm="1">
        <f t="array" ref="AJ81">_xlfn.XLOOKUP(AJ$1,'PY1 Data(H)'!$A$1:$CZ$1,_xlfn.XLOOKUP($A81,'PY1 Data(H)'!$A$1:$A$233,'PY1 Data(H)'!$A$1:$CZ$233))</f>
        <v>0</v>
      </c>
      <c r="AK81" s="173" cm="1">
        <f t="array" ref="AK81">_xlfn.XLOOKUP(AK$1,'PY1 Data(H)'!$A$1:$CZ$1,_xlfn.XLOOKUP($A81,'PY1 Data(H)'!$A$1:$A$233,'PY1 Data(H)'!$A$1:$CZ$233))</f>
        <v>0</v>
      </c>
      <c r="AL81" s="173" cm="1">
        <f t="array" ref="AL81">_xlfn.XLOOKUP(AL$1,'PY1 Data(H)'!$A$1:$CZ$1,_xlfn.XLOOKUP($A81,'PY1 Data(H)'!$A$1:$A$233,'PY1 Data(H)'!$A$1:$CZ$233))</f>
        <v>0</v>
      </c>
      <c r="AM81" s="173" cm="1">
        <f t="array" ref="AM81">_xlfn.XLOOKUP(AM$1,'PY1 Data(H)'!$A$1:$CZ$1,_xlfn.XLOOKUP($A81,'PY1 Data(H)'!$A$1:$A$233,'PY1 Data(H)'!$A$1:$CZ$233))</f>
        <v>0</v>
      </c>
      <c r="AN81" s="173" cm="1">
        <f t="array" ref="AN81">_xlfn.XLOOKUP(AN$1,'PY1 Data(H)'!$A$1:$CZ$1,_xlfn.XLOOKUP($A81,'PY1 Data(H)'!$A$1:$A$233,'PY1 Data(H)'!$A$1:$CZ$233))</f>
        <v>0</v>
      </c>
      <c r="AO81" s="173" cm="1">
        <f t="array" ref="AO81">_xlfn.XLOOKUP(AO$1,'PY1 Data(H)'!$A$1:$CZ$1,_xlfn.XLOOKUP($A81,'PY1 Data(H)'!$A$1:$A$233,'PY1 Data(H)'!$A$1:$CZ$233))</f>
        <v>0</v>
      </c>
      <c r="AP81" s="173" cm="1">
        <f t="array" ref="AP81">_xlfn.XLOOKUP(AP$1,'PY1 Data(H)'!$A$1:$CZ$1,_xlfn.XLOOKUP($A81,'PY1 Data(H)'!$A$1:$A$233,'PY1 Data(H)'!$A$1:$CZ$233))</f>
        <v>0</v>
      </c>
      <c r="AQ81" s="173" cm="1">
        <f t="array" ref="AQ81">_xlfn.XLOOKUP(AQ$1,'PY1 Data(H)'!$A$1:$CZ$1,_xlfn.XLOOKUP($A81,'PY1 Data(H)'!$A$1:$A$233,'PY1 Data(H)'!$A$1:$CZ$233))</f>
        <v>0</v>
      </c>
      <c r="AR81" s="173" cm="1">
        <f t="array" ref="AR81">_xlfn.XLOOKUP(AR$1,'PY1 Data(H)'!$A$1:$CZ$1,_xlfn.XLOOKUP($A81,'PY1 Data(H)'!$A$1:$A$233,'PY1 Data(H)'!$A$1:$CZ$233))</f>
        <v>0</v>
      </c>
      <c r="AS81" s="173" cm="1">
        <f t="array" ref="AS81">_xlfn.XLOOKUP(AS$1,'PY1 Data(H)'!$A$1:$CZ$1,_xlfn.XLOOKUP($A81,'PY1 Data(H)'!$A$1:$A$233,'PY1 Data(H)'!$A$1:$CZ$233))</f>
        <v>0</v>
      </c>
      <c r="AT81" s="173" cm="1">
        <f t="array" ref="AT81">_xlfn.XLOOKUP(AT$1,'PY1 Data(H)'!$A$1:$CZ$1,_xlfn.XLOOKUP($A81,'PY1 Data(H)'!$A$1:$A$233,'PY1 Data(H)'!$A$1:$CZ$233))</f>
        <v>0</v>
      </c>
      <c r="AU81" s="173" cm="1">
        <f t="array" ref="AU81">_xlfn.XLOOKUP(AU$1,'PY1 Data(H)'!$A$1:$CZ$1,_xlfn.XLOOKUP($A81,'PY1 Data(H)'!$A$1:$A$233,'PY1 Data(H)'!$A$1:$CZ$233))</f>
        <v>0</v>
      </c>
      <c r="AV81" s="173" cm="1">
        <f t="array" ref="AV81">_xlfn.XLOOKUP(AV$1,'PY1 Data(H)'!$A$1:$CZ$1,_xlfn.XLOOKUP($A81,'PY1 Data(H)'!$A$1:$A$233,'PY1 Data(H)'!$A$1:$CZ$233))</f>
        <v>0</v>
      </c>
      <c r="AW81" s="173" cm="1">
        <f t="array" ref="AW81">_xlfn.XLOOKUP(AW$1,'PY1 Data(H)'!$A$1:$CZ$1,_xlfn.XLOOKUP($A81,'PY1 Data(H)'!$A$1:$A$233,'PY1 Data(H)'!$A$1:$CZ$233))</f>
        <v>0</v>
      </c>
      <c r="AX81" s="173" cm="1">
        <f t="array" ref="AX81">_xlfn.XLOOKUP(AX$1,'PY1 Data(H)'!$A$1:$CZ$1,_xlfn.XLOOKUP($A81,'PY1 Data(H)'!$A$1:$A$233,'PY1 Data(H)'!$A$1:$CZ$233))</f>
        <v>0</v>
      </c>
      <c r="AY81" s="173" cm="1">
        <f t="array" ref="AY81">_xlfn.XLOOKUP(AY$1,'PY1 Data(H)'!$A$1:$CZ$1,_xlfn.XLOOKUP($A81,'PY1 Data(H)'!$A$1:$A$233,'PY1 Data(H)'!$A$1:$CZ$233))</f>
        <v>0</v>
      </c>
      <c r="AZ81" s="173" cm="1">
        <f t="array" ref="AZ81">_xlfn.XLOOKUP(AZ$1,'PY1 Data(H)'!$A$1:$CZ$1,_xlfn.XLOOKUP($A81,'PY1 Data(H)'!$A$1:$A$233,'PY1 Data(H)'!$A$1:$CZ$233))</f>
        <v>0</v>
      </c>
      <c r="BA81" s="173" cm="1">
        <f t="array" ref="BA81">_xlfn.XLOOKUP(BA$1,'PY1 Data(H)'!$A$1:$CZ$1,_xlfn.XLOOKUP($A81,'PY1 Data(H)'!$A$1:$A$233,'PY1 Data(H)'!$A$1:$CZ$233))</f>
        <v>0</v>
      </c>
      <c r="BB81" s="173" cm="1">
        <f t="array" ref="BB81">_xlfn.XLOOKUP(BB$1,'PY1 Data(H)'!$A$1:$CZ$1,_xlfn.XLOOKUP($A81,'PY1 Data(H)'!$A$1:$A$233,'PY1 Data(H)'!$A$1:$CZ$233))</f>
        <v>0</v>
      </c>
      <c r="BC81" s="173" cm="1">
        <f t="array" ref="BC81">_xlfn.XLOOKUP(BC$1,'PY1 Data(H)'!$A$1:$CZ$1,_xlfn.XLOOKUP($A81,'PY1 Data(H)'!$A$1:$A$233,'PY1 Data(H)'!$A$1:$CZ$233))</f>
        <v>0</v>
      </c>
      <c r="BD81" s="173" cm="1">
        <f t="array" ref="BD81">_xlfn.XLOOKUP(BD$1,'PY1 Data(H)'!$A$1:$CZ$1,_xlfn.XLOOKUP($A81,'PY1 Data(H)'!$A$1:$A$233,'PY1 Data(H)'!$A$1:$CZ$233))</f>
        <v>0</v>
      </c>
      <c r="BE81" s="173" cm="1">
        <f t="array" ref="BE81">_xlfn.XLOOKUP(BE$1,'PY1 Data(H)'!$A$1:$CZ$1,_xlfn.XLOOKUP($A81,'PY1 Data(H)'!$A$1:$A$233,'PY1 Data(H)'!$A$1:$CZ$233))</f>
        <v>0</v>
      </c>
      <c r="BF81" s="173" cm="1">
        <f t="array" ref="BF81">_xlfn.XLOOKUP(BF$1,'PY1 Data(H)'!$A$1:$CZ$1,_xlfn.XLOOKUP($A81,'PY1 Data(H)'!$A$1:$A$233,'PY1 Data(H)'!$A$1:$CZ$233))</f>
        <v>0</v>
      </c>
      <c r="BG81" s="173" cm="1">
        <f t="array" ref="BG81">_xlfn.XLOOKUP(BG$1,'PY1 Data(H)'!$A$1:$CZ$1,_xlfn.XLOOKUP($A81,'PY1 Data(H)'!$A$1:$A$233,'PY1 Data(H)'!$A$1:$CZ$233))</f>
        <v>0</v>
      </c>
      <c r="BH81" s="173" cm="1">
        <f t="array" ref="BH81">_xlfn.XLOOKUP(BH$1,'PY1 Data(H)'!$A$1:$CZ$1,_xlfn.XLOOKUP($A81,'PY1 Data(H)'!$A$1:$A$233,'PY1 Data(H)'!$A$1:$CZ$233))</f>
        <v>0</v>
      </c>
      <c r="BI81" s="173" cm="1">
        <f t="array" ref="BI81">_xlfn.XLOOKUP(BI$1,'PY1 Data(H)'!$A$1:$CZ$1,_xlfn.XLOOKUP($A81,'PY1 Data(H)'!$A$1:$A$233,'PY1 Data(H)'!$A$1:$CZ$233))</f>
        <v>0</v>
      </c>
      <c r="BJ81" s="173" cm="1">
        <f t="array" ref="BJ81">_xlfn.XLOOKUP(BJ$1,'PY1 Data(H)'!$A$1:$CZ$1,_xlfn.XLOOKUP($A81,'PY1 Data(H)'!$A$1:$A$233,'PY1 Data(H)'!$A$1:$CZ$233))</f>
        <v>0</v>
      </c>
      <c r="BK81" s="173" cm="1">
        <f t="array" ref="BK81">_xlfn.XLOOKUP(BK$1,'PY1 Data(H)'!$A$1:$CZ$1,_xlfn.XLOOKUP($A81,'PY1 Data(H)'!$A$1:$A$233,'PY1 Data(H)'!$A$1:$CZ$233))</f>
        <v>0</v>
      </c>
      <c r="BL81" s="173" cm="1">
        <f t="array" ref="BL81">_xlfn.XLOOKUP(BL$1,'PY1 Data(H)'!$A$1:$CZ$1,_xlfn.XLOOKUP($A81,'PY1 Data(H)'!$A$1:$A$233,'PY1 Data(H)'!$A$1:$CZ$233))</f>
        <v>0</v>
      </c>
      <c r="BM81" s="173" cm="1">
        <f t="array" ref="BM81">_xlfn.XLOOKUP(BM$1,'PY1 Data(H)'!$A$1:$CZ$1,_xlfn.XLOOKUP($A81,'PY1 Data(H)'!$A$1:$A$233,'PY1 Data(H)'!$A$1:$CZ$233))</f>
        <v>0</v>
      </c>
      <c r="BN81" s="173" cm="1">
        <f t="array" ref="BN81">_xlfn.XLOOKUP(BN$1,'PY1 Data(H)'!$A$1:$CZ$1,_xlfn.XLOOKUP($A81,'PY1 Data(H)'!$A$1:$A$233,'PY1 Data(H)'!$A$1:$CZ$233))</f>
        <v>0</v>
      </c>
      <c r="BO81" s="173" cm="1">
        <f t="array" ref="BO81">_xlfn.XLOOKUP(BO$1,'PY1 Data(H)'!$A$1:$CZ$1,_xlfn.XLOOKUP($A81,'PY1 Data(H)'!$A$1:$A$233,'PY1 Data(H)'!$A$1:$CZ$233))</f>
        <v>0</v>
      </c>
      <c r="BP81" s="173" cm="1">
        <f t="array" ref="BP81">_xlfn.XLOOKUP(BP$1,'PY1 Data(H)'!$A$1:$CZ$1,_xlfn.XLOOKUP($A81,'PY1 Data(H)'!$A$1:$A$233,'PY1 Data(H)'!$A$1:$CZ$233))</f>
        <v>0</v>
      </c>
      <c r="BQ81" s="173" cm="1">
        <f t="array" ref="BQ81">_xlfn.XLOOKUP(BQ$1,'PY1 Data(H)'!$A$1:$CZ$1,_xlfn.XLOOKUP($A81,'PY1 Data(H)'!$A$1:$A$233,'PY1 Data(H)'!$A$1:$CZ$233))</f>
        <v>0</v>
      </c>
      <c r="BR81" s="173" cm="1">
        <f t="array" ref="BR81">_xlfn.XLOOKUP(BR$1,'PY1 Data(H)'!$A$1:$CZ$1,_xlfn.XLOOKUP($A81,'PY1 Data(H)'!$A$1:$A$233,'PY1 Data(H)'!$A$1:$CZ$233))</f>
        <v>0</v>
      </c>
      <c r="BS81" s="173" cm="1">
        <f t="array" ref="BS81">_xlfn.XLOOKUP(BS$1,'PY1 Data(H)'!$A$1:$CZ$1,_xlfn.XLOOKUP($A81,'PY1 Data(H)'!$A$1:$A$233,'PY1 Data(H)'!$A$1:$CZ$233))</f>
        <v>0</v>
      </c>
      <c r="BT81" s="173" cm="1">
        <f t="array" ref="BT81">_xlfn.XLOOKUP(BT$1,'PY1 Data(H)'!$A$1:$CZ$1,_xlfn.XLOOKUP($A81,'PY1 Data(H)'!$A$1:$A$233,'PY1 Data(H)'!$A$1:$CZ$233))</f>
        <v>0</v>
      </c>
      <c r="BU81" s="173" cm="1">
        <f t="array" ref="BU81">_xlfn.XLOOKUP(BU$1,'PY1 Data(H)'!$A$1:$CZ$1,_xlfn.XLOOKUP($A81,'PY1 Data(H)'!$A$1:$A$233,'PY1 Data(H)'!$A$1:$CZ$233))</f>
        <v>0</v>
      </c>
      <c r="BV81" s="173" cm="1">
        <f t="array" ref="BV81">_xlfn.XLOOKUP(BV$1,'PY1 Data(H)'!$A$1:$CZ$1,_xlfn.XLOOKUP($A81,'PY1 Data(H)'!$A$1:$A$233,'PY1 Data(H)'!$A$1:$CZ$233))</f>
        <v>0</v>
      </c>
      <c r="BW81" s="173" cm="1">
        <f t="array" ref="BW81">_xlfn.XLOOKUP(BW$1,'PY1 Data(H)'!$A$1:$CZ$1,_xlfn.XLOOKUP($A81,'PY1 Data(H)'!$A$1:$A$233,'PY1 Data(H)'!$A$1:$CZ$233))</f>
        <v>0</v>
      </c>
      <c r="BX81" s="173" cm="1">
        <f t="array" ref="BX81">_xlfn.XLOOKUP(BX$1,'PY1 Data(H)'!$A$1:$CZ$1,_xlfn.XLOOKUP($A81,'PY1 Data(H)'!$A$1:$A$233,'PY1 Data(H)'!$A$1:$CZ$233))</f>
        <v>0</v>
      </c>
      <c r="BY81" s="173" cm="1">
        <f t="array" ref="BY81">_xlfn.XLOOKUP(BY$1,'PY1 Data(H)'!$A$1:$CZ$1,_xlfn.XLOOKUP($A81,'PY1 Data(H)'!$A$1:$A$233,'PY1 Data(H)'!$A$1:$CZ$233))</f>
        <v>0</v>
      </c>
      <c r="BZ81" s="173" cm="1">
        <f t="array" ref="BZ81">_xlfn.XLOOKUP(BZ$1,'PY1 Data(H)'!$A$1:$CZ$1,_xlfn.XLOOKUP($A81,'PY1 Data(H)'!$A$1:$A$233,'PY1 Data(H)'!$A$1:$CZ$233))</f>
        <v>0</v>
      </c>
      <c r="CA81" s="173" cm="1">
        <f t="array" ref="CA81">_xlfn.XLOOKUP(CA$1,'PY1 Data(H)'!$A$1:$CZ$1,_xlfn.XLOOKUP($A81,'PY1 Data(H)'!$A$1:$A$233,'PY1 Data(H)'!$A$1:$CZ$233))</f>
        <v>0</v>
      </c>
      <c r="CB81" s="173" cm="1">
        <f t="array" ref="CB81">_xlfn.XLOOKUP(CB$1,'PY1 Data(H)'!$A$1:$CZ$1,_xlfn.XLOOKUP($A81,'PY1 Data(H)'!$A$1:$A$233,'PY1 Data(H)'!$A$1:$CZ$233))</f>
        <v>0</v>
      </c>
      <c r="CC81" s="173" cm="1">
        <f t="array" ref="CC81">_xlfn.XLOOKUP(CC$1,'PY1 Data(H)'!$A$1:$CZ$1,_xlfn.XLOOKUP($A81,'PY1 Data(H)'!$A$1:$A$233,'PY1 Data(H)'!$A$1:$CZ$233))</f>
        <v>0</v>
      </c>
      <c r="CD81" s="173" cm="1">
        <f t="array" ref="CD81">_xlfn.XLOOKUP(CD$1,'PY1 Data(H)'!$A$1:$CZ$1,_xlfn.XLOOKUP($A81,'PY1 Data(H)'!$A$1:$A$233,'PY1 Data(H)'!$A$1:$CZ$233))</f>
        <v>0</v>
      </c>
      <c r="CE81" s="173" cm="1">
        <f t="array" ref="CE81">_xlfn.XLOOKUP(CE$1,'PY1 Data(H)'!$A$1:$CZ$1,_xlfn.XLOOKUP($A81,'PY1 Data(H)'!$A$1:$A$233,'PY1 Data(H)'!$A$1:$CZ$233))</f>
        <v>0</v>
      </c>
      <c r="CF81" s="173" cm="1">
        <f t="array" ref="CF81">_xlfn.XLOOKUP(CF$1,'PY1 Data(H)'!$A$1:$CZ$1,_xlfn.XLOOKUP($A81,'PY1 Data(H)'!$A$1:$A$233,'PY1 Data(H)'!$A$1:$CZ$233))</f>
        <v>0</v>
      </c>
      <c r="CG81" s="173" cm="1">
        <f t="array" ref="CG81">_xlfn.XLOOKUP(CG$1,'PY1 Data(H)'!$A$1:$CZ$1,_xlfn.XLOOKUP($A81,'PY1 Data(H)'!$A$1:$A$233,'PY1 Data(H)'!$A$1:$CZ$233))</f>
        <v>0</v>
      </c>
      <c r="CH81" s="173" cm="1">
        <f t="array" ref="CH81">_xlfn.XLOOKUP(CH$1,'PY1 Data(H)'!$A$1:$CZ$1,_xlfn.XLOOKUP($A81,'PY1 Data(H)'!$A$1:$A$233,'PY1 Data(H)'!$A$1:$CZ$233))</f>
        <v>0</v>
      </c>
      <c r="CI81" s="173" cm="1">
        <f t="array" ref="CI81">_xlfn.XLOOKUP(CI$1,'PY1 Data(H)'!$A$1:$CZ$1,_xlfn.XLOOKUP($A81,'PY1 Data(H)'!$A$1:$A$233,'PY1 Data(H)'!$A$1:$CZ$233))</f>
        <v>0</v>
      </c>
      <c r="CJ81" s="173" cm="1">
        <f t="array" ref="CJ81">_xlfn.XLOOKUP(CJ$1,'PY1 Data(H)'!$A$1:$CZ$1,_xlfn.XLOOKUP($A81,'PY1 Data(H)'!$A$1:$A$233,'PY1 Data(H)'!$A$1:$CZ$233))</f>
        <v>0</v>
      </c>
      <c r="CK81" s="173" cm="1">
        <f t="array" ref="CK81">_xlfn.XLOOKUP(CK$1,'PY1 Data(H)'!$A$1:$CZ$1,_xlfn.XLOOKUP($A81,'PY1 Data(H)'!$A$1:$A$233,'PY1 Data(H)'!$A$1:$CZ$233))</f>
        <v>0</v>
      </c>
      <c r="CL81" s="173" cm="1">
        <f t="array" ref="CL81">_xlfn.XLOOKUP(CL$1,'PY1 Data(H)'!$A$1:$CZ$1,_xlfn.XLOOKUP($A81,'PY1 Data(H)'!$A$1:$A$233,'PY1 Data(H)'!$A$1:$CZ$233))</f>
        <v>0</v>
      </c>
      <c r="CM81" s="173" cm="1">
        <f t="array" ref="CM81">_xlfn.XLOOKUP(CM$1,'PY1 Data(H)'!$A$1:$CZ$1,_xlfn.XLOOKUP($A81,'PY1 Data(H)'!$A$1:$A$233,'PY1 Data(H)'!$A$1:$CZ$233))</f>
        <v>0</v>
      </c>
      <c r="CN81" s="173" cm="1">
        <f t="array" ref="CN81">_xlfn.XLOOKUP(CN$1,'PY1 Data(H)'!$A$1:$CZ$1,_xlfn.XLOOKUP($A81,'PY1 Data(H)'!$A$1:$A$233,'PY1 Data(H)'!$A$1:$CZ$233))</f>
        <v>0</v>
      </c>
      <c r="CO81" s="173" cm="1">
        <f t="array" ref="CO81">_xlfn.XLOOKUP(CO$1,'PY1 Data(H)'!$A$1:$CZ$1,_xlfn.XLOOKUP($A81,'PY1 Data(H)'!$A$1:$A$233,'PY1 Data(H)'!$A$1:$CZ$233))</f>
        <v>0</v>
      </c>
      <c r="CP81" s="173" cm="1">
        <f t="array" ref="CP81">_xlfn.XLOOKUP(CP$1,'PY1 Data(H)'!$A$1:$CZ$1,_xlfn.XLOOKUP($A81,'PY1 Data(H)'!$A$1:$A$233,'PY1 Data(H)'!$A$1:$CZ$233))</f>
        <v>0</v>
      </c>
      <c r="CQ81" s="173" cm="1">
        <f t="array" ref="CQ81">_xlfn.XLOOKUP(CQ$1,'PY1 Data(H)'!$A$1:$CZ$1,_xlfn.XLOOKUP($A81,'PY1 Data(H)'!$A$1:$A$233,'PY1 Data(H)'!$A$1:$CZ$233))</f>
        <v>0</v>
      </c>
      <c r="CR81" s="173" cm="1">
        <f t="array" ref="CR81">_xlfn.XLOOKUP(CR$1,'PY1 Data(H)'!$A$1:$CZ$1,_xlfn.XLOOKUP($A81,'PY1 Data(H)'!$A$1:$A$233,'PY1 Data(H)'!$A$1:$CZ$233))</f>
        <v>0</v>
      </c>
      <c r="CS81" s="173" cm="1">
        <f t="array" ref="CS81">_xlfn.XLOOKUP(CS$1,'PY1 Data(H)'!$A$1:$CZ$1,_xlfn.XLOOKUP($A81,'PY1 Data(H)'!$A$1:$A$233,'PY1 Data(H)'!$A$1:$CZ$233))</f>
        <v>0</v>
      </c>
      <c r="CT81" s="173" cm="1">
        <f t="array" ref="CT81">_xlfn.XLOOKUP(CT$1,'PY1 Data(H)'!$A$1:$CZ$1,_xlfn.XLOOKUP($A81,'PY1 Data(H)'!$A$1:$A$233,'PY1 Data(H)'!$A$1:$CZ$233))</f>
        <v>0</v>
      </c>
      <c r="CU81" s="173" cm="1">
        <f t="array" ref="CU81">_xlfn.XLOOKUP(CU$1,'PY1 Data(H)'!$A$1:$CZ$1,_xlfn.XLOOKUP($A81,'PY1 Data(H)'!$A$1:$A$233,'PY1 Data(H)'!$A$1:$CZ$233))</f>
        <v>0</v>
      </c>
      <c r="CV81" s="173" cm="1">
        <f t="array" ref="CV81">_xlfn.XLOOKUP(CV$1,'PY1 Data(H)'!$A$1:$CZ$1,_xlfn.XLOOKUP($A81,'PY1 Data(H)'!$A$1:$A$233,'PY1 Data(H)'!$A$1:$CZ$233))</f>
        <v>0</v>
      </c>
      <c r="CW81" s="173" cm="1">
        <f t="array" ref="CW81">_xlfn.XLOOKUP(CW$1,'PY1 Data(H)'!$A$1:$CZ$1,_xlfn.XLOOKUP($A81,'PY1 Data(H)'!$A$1:$A$233,'PY1 Data(H)'!$A$1:$CZ$233))</f>
        <v>0</v>
      </c>
      <c r="CX81" s="173" cm="1">
        <f t="array" ref="CX81">_xlfn.XLOOKUP(CX$1,'PY1 Data(H)'!$A$1:$CZ$1,_xlfn.XLOOKUP($A81,'PY1 Data(H)'!$A$1:$A$233,'PY1 Data(H)'!$A$1:$CZ$233))</f>
        <v>0</v>
      </c>
      <c r="CY81" s="173" cm="1">
        <f t="array" ref="CY81">_xlfn.XLOOKUP(CY$1,'PY1 Data(H)'!$A$1:$CZ$1,_xlfn.XLOOKUP($A81,'PY1 Data(H)'!$A$1:$A$233,'PY1 Data(H)'!$A$1:$CZ$233))</f>
        <v>0</v>
      </c>
    </row>
    <row r="82" spans="1:103" x14ac:dyDescent="0.3">
      <c r="A82">
        <v>596</v>
      </c>
      <c r="D82" s="173" cm="1">
        <f t="array" ref="D82">_xlfn.XLOOKUP(D$1,'PY1 Data(H)'!$A$1:$CZ$1,_xlfn.XLOOKUP($A82,'PY1 Data(H)'!$A$1:$A$233,'PY1 Data(H)'!$A$1:$CZ$233))</f>
        <v>52</v>
      </c>
      <c r="E82" s="173" cm="1">
        <f t="array" ref="E82">_xlfn.XLOOKUP(E$1,'PY1 Data(H)'!$A$1:$CZ$1,_xlfn.XLOOKUP($A82,'PY1 Data(H)'!$A$1:$A$233,'PY1 Data(H)'!$A$1:$CZ$233))</f>
        <v>52</v>
      </c>
      <c r="F82" s="173" cm="1">
        <f t="array" ref="F82">_xlfn.XLOOKUP(F$1,'PY1 Data(H)'!$A$1:$CZ$1,_xlfn.XLOOKUP($A82,'PY1 Data(H)'!$A$1:$A$233,'PY1 Data(H)'!$A$1:$CZ$233))</f>
        <v>52</v>
      </c>
      <c r="G82" s="173" cm="1">
        <f t="array" ref="G82">_xlfn.XLOOKUP(G$1,'PY1 Data(H)'!$A$1:$CZ$1,_xlfn.XLOOKUP($A82,'PY1 Data(H)'!$A$1:$A$233,'PY1 Data(H)'!$A$1:$CZ$233))</f>
        <v>0</v>
      </c>
      <c r="H82" s="173" cm="1">
        <f t="array" ref="H82">_xlfn.XLOOKUP(H$1,'PY1 Data(H)'!$A$1:$CZ$1,_xlfn.XLOOKUP($A82,'PY1 Data(H)'!$A$1:$A$233,'PY1 Data(H)'!$A$1:$CZ$233))</f>
        <v>0</v>
      </c>
      <c r="I82" s="173" cm="1">
        <f t="array" ref="I82">_xlfn.XLOOKUP(I$1,'PY1 Data(H)'!$A$1:$CZ$1,_xlfn.XLOOKUP($A82,'PY1 Data(H)'!$A$1:$A$233,'PY1 Data(H)'!$A$1:$CZ$233))</f>
        <v>0</v>
      </c>
      <c r="J82" s="173" cm="1">
        <f t="array" ref="J82">_xlfn.XLOOKUP(J$1,'PY1 Data(H)'!$A$1:$CZ$1,_xlfn.XLOOKUP($A82,'PY1 Data(H)'!$A$1:$A$233,'PY1 Data(H)'!$A$1:$CZ$233))</f>
        <v>52</v>
      </c>
      <c r="K82" s="173" cm="1">
        <f t="array" ref="K82">_xlfn.XLOOKUP(K$1,'PY1 Data(H)'!$A$1:$CZ$1,_xlfn.XLOOKUP($A82,'PY1 Data(H)'!$A$1:$A$233,'PY1 Data(H)'!$A$1:$CZ$233))</f>
        <v>52</v>
      </c>
      <c r="L82" s="173" cm="1">
        <f t="array" ref="L82">_xlfn.XLOOKUP(L$1,'PY1 Data(H)'!$A$1:$CZ$1,_xlfn.XLOOKUP($A82,'PY1 Data(H)'!$A$1:$A$233,'PY1 Data(H)'!$A$1:$CZ$233))</f>
        <v>52</v>
      </c>
      <c r="M82" s="173" cm="1">
        <f t="array" ref="M82">_xlfn.XLOOKUP(M$1,'PY1 Data(H)'!$A$1:$CZ$1,_xlfn.XLOOKUP($A82,'PY1 Data(H)'!$A$1:$A$233,'PY1 Data(H)'!$A$1:$CZ$233))</f>
        <v>52</v>
      </c>
      <c r="N82" s="173" cm="1">
        <f t="array" ref="N82">_xlfn.XLOOKUP(N$1,'PY1 Data(H)'!$A$1:$CZ$1,_xlfn.XLOOKUP($A82,'PY1 Data(H)'!$A$1:$A$233,'PY1 Data(H)'!$A$1:$CZ$233))</f>
        <v>0</v>
      </c>
      <c r="O82" s="173" cm="1">
        <f t="array" ref="O82">_xlfn.XLOOKUP(O$1,'PY1 Data(H)'!$A$1:$CZ$1,_xlfn.XLOOKUP($A82,'PY1 Data(H)'!$A$1:$A$233,'PY1 Data(H)'!$A$1:$CZ$233))</f>
        <v>52</v>
      </c>
      <c r="P82" s="173" cm="1">
        <f t="array" ref="P82">_xlfn.XLOOKUP(P$1,'PY1 Data(H)'!$A$1:$CZ$1,_xlfn.XLOOKUP($A82,'PY1 Data(H)'!$A$1:$A$233,'PY1 Data(H)'!$A$1:$CZ$233))</f>
        <v>52</v>
      </c>
      <c r="Q82" s="173" cm="1">
        <f t="array" ref="Q82">_xlfn.XLOOKUP(Q$1,'PY1 Data(H)'!$A$1:$CZ$1,_xlfn.XLOOKUP($A82,'PY1 Data(H)'!$A$1:$A$233,'PY1 Data(H)'!$A$1:$CZ$233))</f>
        <v>52</v>
      </c>
      <c r="R82" s="173" cm="1">
        <f t="array" ref="R82">_xlfn.XLOOKUP(R$1,'PY1 Data(H)'!$A$1:$CZ$1,_xlfn.XLOOKUP($A82,'PY1 Data(H)'!$A$1:$A$233,'PY1 Data(H)'!$A$1:$CZ$233))</f>
        <v>52</v>
      </c>
      <c r="S82" s="173" cm="1">
        <f t="array" ref="S82">_xlfn.XLOOKUP(S$1,'PY1 Data(H)'!$A$1:$CZ$1,_xlfn.XLOOKUP($A82,'PY1 Data(H)'!$A$1:$A$233,'PY1 Data(H)'!$A$1:$CZ$233))</f>
        <v>52</v>
      </c>
      <c r="T82" s="173" cm="1">
        <f t="array" ref="T82">_xlfn.XLOOKUP(T$1,'PY1 Data(H)'!$A$1:$CZ$1,_xlfn.XLOOKUP($A82,'PY1 Data(H)'!$A$1:$A$233,'PY1 Data(H)'!$A$1:$CZ$233))</f>
        <v>0</v>
      </c>
      <c r="U82" s="173" cm="1">
        <f t="array" ref="U82">_xlfn.XLOOKUP(U$1,'PY1 Data(H)'!$A$1:$CZ$1,_xlfn.XLOOKUP($A82,'PY1 Data(H)'!$A$1:$A$233,'PY1 Data(H)'!$A$1:$CZ$233))</f>
        <v>52</v>
      </c>
      <c r="V82" s="173" cm="1">
        <f t="array" ref="V82">_xlfn.XLOOKUP(V$1,'PY1 Data(H)'!$A$1:$CZ$1,_xlfn.XLOOKUP($A82,'PY1 Data(H)'!$A$1:$A$233,'PY1 Data(H)'!$A$1:$CZ$233))</f>
        <v>52</v>
      </c>
      <c r="W82" s="173" cm="1">
        <f t="array" ref="W82">_xlfn.XLOOKUP(W$1,'PY1 Data(H)'!$A$1:$CZ$1,_xlfn.XLOOKUP($A82,'PY1 Data(H)'!$A$1:$A$233,'PY1 Data(H)'!$A$1:$CZ$233))</f>
        <v>0</v>
      </c>
      <c r="X82" s="173" cm="1">
        <f t="array" ref="X82">_xlfn.XLOOKUP(X$1,'PY1 Data(H)'!$A$1:$CZ$1,_xlfn.XLOOKUP($A82,'PY1 Data(H)'!$A$1:$A$233,'PY1 Data(H)'!$A$1:$CZ$233))</f>
        <v>52</v>
      </c>
      <c r="Y82" s="173" cm="1">
        <f t="array" ref="Y82">_xlfn.XLOOKUP(Y$1,'PY1 Data(H)'!$A$1:$CZ$1,_xlfn.XLOOKUP($A82,'PY1 Data(H)'!$A$1:$A$233,'PY1 Data(H)'!$A$1:$CZ$233))</f>
        <v>52</v>
      </c>
      <c r="Z82" s="173" cm="1">
        <f t="array" ref="Z82">_xlfn.XLOOKUP(Z$1,'PY1 Data(H)'!$A$1:$CZ$1,_xlfn.XLOOKUP($A82,'PY1 Data(H)'!$A$1:$A$233,'PY1 Data(H)'!$A$1:$CZ$233))</f>
        <v>52</v>
      </c>
      <c r="AA82" s="173" cm="1">
        <f t="array" ref="AA82">_xlfn.XLOOKUP(AA$1,'PY1 Data(H)'!$A$1:$CZ$1,_xlfn.XLOOKUP($A82,'PY1 Data(H)'!$A$1:$A$233,'PY1 Data(H)'!$A$1:$CZ$233))</f>
        <v>0</v>
      </c>
      <c r="AB82" s="173" cm="1">
        <f t="array" ref="AB82">_xlfn.XLOOKUP(AB$1,'PY1 Data(H)'!$A$1:$CZ$1,_xlfn.XLOOKUP($A82,'PY1 Data(H)'!$A$1:$A$233,'PY1 Data(H)'!$A$1:$CZ$233))</f>
        <v>52</v>
      </c>
      <c r="AC82" s="173" cm="1">
        <f t="array" ref="AC82">_xlfn.XLOOKUP(AC$1,'PY1 Data(H)'!$A$1:$CZ$1,_xlfn.XLOOKUP($A82,'PY1 Data(H)'!$A$1:$A$233,'PY1 Data(H)'!$A$1:$CZ$233))</f>
        <v>52</v>
      </c>
      <c r="AD82" s="173" cm="1">
        <f t="array" ref="AD82">_xlfn.XLOOKUP(AD$1,'PY1 Data(H)'!$A$1:$CZ$1,_xlfn.XLOOKUP($A82,'PY1 Data(H)'!$A$1:$A$233,'PY1 Data(H)'!$A$1:$CZ$233))</f>
        <v>52</v>
      </c>
      <c r="AE82" s="173" cm="1">
        <f t="array" ref="AE82">_xlfn.XLOOKUP(AE$1,'PY1 Data(H)'!$A$1:$CZ$1,_xlfn.XLOOKUP($A82,'PY1 Data(H)'!$A$1:$A$233,'PY1 Data(H)'!$A$1:$CZ$233))</f>
        <v>52</v>
      </c>
      <c r="AF82" s="173" cm="1">
        <f t="array" ref="AF82">_xlfn.XLOOKUP(AF$1,'PY1 Data(H)'!$A$1:$CZ$1,_xlfn.XLOOKUP($A82,'PY1 Data(H)'!$A$1:$A$233,'PY1 Data(H)'!$A$1:$CZ$233))</f>
        <v>52</v>
      </c>
      <c r="AG82" s="173" cm="1">
        <f t="array" ref="AG82">_xlfn.XLOOKUP(AG$1,'PY1 Data(H)'!$A$1:$CZ$1,_xlfn.XLOOKUP($A82,'PY1 Data(H)'!$A$1:$A$233,'PY1 Data(H)'!$A$1:$CZ$233))</f>
        <v>52</v>
      </c>
      <c r="AH82" s="173" cm="1">
        <f t="array" ref="AH82">_xlfn.XLOOKUP(AH$1,'PY1 Data(H)'!$A$1:$CZ$1,_xlfn.XLOOKUP($A82,'PY1 Data(H)'!$A$1:$A$233,'PY1 Data(H)'!$A$1:$CZ$233))</f>
        <v>52</v>
      </c>
      <c r="AI82" s="173" cm="1">
        <f t="array" ref="AI82">_xlfn.XLOOKUP(AI$1,'PY1 Data(H)'!$A$1:$CZ$1,_xlfn.XLOOKUP($A82,'PY1 Data(H)'!$A$1:$A$233,'PY1 Data(H)'!$A$1:$CZ$233))</f>
        <v>52</v>
      </c>
      <c r="AJ82" s="173" cm="1">
        <f t="array" ref="AJ82">_xlfn.XLOOKUP(AJ$1,'PY1 Data(H)'!$A$1:$CZ$1,_xlfn.XLOOKUP($A82,'PY1 Data(H)'!$A$1:$A$233,'PY1 Data(H)'!$A$1:$CZ$233))</f>
        <v>52</v>
      </c>
      <c r="AK82" s="173" cm="1">
        <f t="array" ref="AK82">_xlfn.XLOOKUP(AK$1,'PY1 Data(H)'!$A$1:$CZ$1,_xlfn.XLOOKUP($A82,'PY1 Data(H)'!$A$1:$A$233,'PY1 Data(H)'!$A$1:$CZ$233))</f>
        <v>52</v>
      </c>
      <c r="AL82" s="173" cm="1">
        <f t="array" ref="AL82">_xlfn.XLOOKUP(AL$1,'PY1 Data(H)'!$A$1:$CZ$1,_xlfn.XLOOKUP($A82,'PY1 Data(H)'!$A$1:$A$233,'PY1 Data(H)'!$A$1:$CZ$233))</f>
        <v>52</v>
      </c>
      <c r="AM82" s="173" cm="1">
        <f t="array" ref="AM82">_xlfn.XLOOKUP(AM$1,'PY1 Data(H)'!$A$1:$CZ$1,_xlfn.XLOOKUP($A82,'PY1 Data(H)'!$A$1:$A$233,'PY1 Data(H)'!$A$1:$CZ$233))</f>
        <v>52</v>
      </c>
      <c r="AN82" s="173" cm="1">
        <f t="array" ref="AN82">_xlfn.XLOOKUP(AN$1,'PY1 Data(H)'!$A$1:$CZ$1,_xlfn.XLOOKUP($A82,'PY1 Data(H)'!$A$1:$A$233,'PY1 Data(H)'!$A$1:$CZ$233))</f>
        <v>52</v>
      </c>
      <c r="AO82" s="173" cm="1">
        <f t="array" ref="AO82">_xlfn.XLOOKUP(AO$1,'PY1 Data(H)'!$A$1:$CZ$1,_xlfn.XLOOKUP($A82,'PY1 Data(H)'!$A$1:$A$233,'PY1 Data(H)'!$A$1:$CZ$233))</f>
        <v>52</v>
      </c>
      <c r="AP82" s="173" cm="1">
        <f t="array" ref="AP82">_xlfn.XLOOKUP(AP$1,'PY1 Data(H)'!$A$1:$CZ$1,_xlfn.XLOOKUP($A82,'PY1 Data(H)'!$A$1:$A$233,'PY1 Data(H)'!$A$1:$CZ$233))</f>
        <v>52</v>
      </c>
      <c r="AQ82" s="173" cm="1">
        <f t="array" ref="AQ82">_xlfn.XLOOKUP(AQ$1,'PY1 Data(H)'!$A$1:$CZ$1,_xlfn.XLOOKUP($A82,'PY1 Data(H)'!$A$1:$A$233,'PY1 Data(H)'!$A$1:$CZ$233))</f>
        <v>52</v>
      </c>
      <c r="AR82" s="173" cm="1">
        <f t="array" ref="AR82">_xlfn.XLOOKUP(AR$1,'PY1 Data(H)'!$A$1:$CZ$1,_xlfn.XLOOKUP($A82,'PY1 Data(H)'!$A$1:$A$233,'PY1 Data(H)'!$A$1:$CZ$233))</f>
        <v>52</v>
      </c>
      <c r="AS82" s="173" cm="1">
        <f t="array" ref="AS82">_xlfn.XLOOKUP(AS$1,'PY1 Data(H)'!$A$1:$CZ$1,_xlfn.XLOOKUP($A82,'PY1 Data(H)'!$A$1:$A$233,'PY1 Data(H)'!$A$1:$CZ$233))</f>
        <v>52</v>
      </c>
      <c r="AT82" s="173" cm="1">
        <f t="array" ref="AT82">_xlfn.XLOOKUP(AT$1,'PY1 Data(H)'!$A$1:$CZ$1,_xlfn.XLOOKUP($A82,'PY1 Data(H)'!$A$1:$A$233,'PY1 Data(H)'!$A$1:$CZ$233))</f>
        <v>52</v>
      </c>
      <c r="AU82" s="173" cm="1">
        <f t="array" ref="AU82">_xlfn.XLOOKUP(AU$1,'PY1 Data(H)'!$A$1:$CZ$1,_xlfn.XLOOKUP($A82,'PY1 Data(H)'!$A$1:$A$233,'PY1 Data(H)'!$A$1:$CZ$233))</f>
        <v>52</v>
      </c>
      <c r="AV82" s="173" cm="1">
        <f t="array" ref="AV82">_xlfn.XLOOKUP(AV$1,'PY1 Data(H)'!$A$1:$CZ$1,_xlfn.XLOOKUP($A82,'PY1 Data(H)'!$A$1:$A$233,'PY1 Data(H)'!$A$1:$CZ$233))</f>
        <v>0</v>
      </c>
      <c r="AW82" s="173" cm="1">
        <f t="array" ref="AW82">_xlfn.XLOOKUP(AW$1,'PY1 Data(H)'!$A$1:$CZ$1,_xlfn.XLOOKUP($A82,'PY1 Data(H)'!$A$1:$A$233,'PY1 Data(H)'!$A$1:$CZ$233))</f>
        <v>0</v>
      </c>
      <c r="AX82" s="173" cm="1">
        <f t="array" ref="AX82">_xlfn.XLOOKUP(AX$1,'PY1 Data(H)'!$A$1:$CZ$1,_xlfn.XLOOKUP($A82,'PY1 Data(H)'!$A$1:$A$233,'PY1 Data(H)'!$A$1:$CZ$233))</f>
        <v>52</v>
      </c>
      <c r="AY82" s="173" cm="1">
        <f t="array" ref="AY82">_xlfn.XLOOKUP(AY$1,'PY1 Data(H)'!$A$1:$CZ$1,_xlfn.XLOOKUP($A82,'PY1 Data(H)'!$A$1:$A$233,'PY1 Data(H)'!$A$1:$CZ$233))</f>
        <v>52</v>
      </c>
      <c r="AZ82" s="173" cm="1">
        <f t="array" ref="AZ82">_xlfn.XLOOKUP(AZ$1,'PY1 Data(H)'!$A$1:$CZ$1,_xlfn.XLOOKUP($A82,'PY1 Data(H)'!$A$1:$A$233,'PY1 Data(H)'!$A$1:$CZ$233))</f>
        <v>52</v>
      </c>
      <c r="BA82" s="173" cm="1">
        <f t="array" ref="BA82">_xlfn.XLOOKUP(BA$1,'PY1 Data(H)'!$A$1:$CZ$1,_xlfn.XLOOKUP($A82,'PY1 Data(H)'!$A$1:$A$233,'PY1 Data(H)'!$A$1:$CZ$233))</f>
        <v>52</v>
      </c>
      <c r="BB82" s="173" cm="1">
        <f t="array" ref="BB82">_xlfn.XLOOKUP(BB$1,'PY1 Data(H)'!$A$1:$CZ$1,_xlfn.XLOOKUP($A82,'PY1 Data(H)'!$A$1:$A$233,'PY1 Data(H)'!$A$1:$CZ$233))</f>
        <v>52</v>
      </c>
      <c r="BC82" s="173" cm="1">
        <f t="array" ref="BC82">_xlfn.XLOOKUP(BC$1,'PY1 Data(H)'!$A$1:$CZ$1,_xlfn.XLOOKUP($A82,'PY1 Data(H)'!$A$1:$A$233,'PY1 Data(H)'!$A$1:$CZ$233))</f>
        <v>52</v>
      </c>
      <c r="BD82" s="173" cm="1">
        <f t="array" ref="BD82">_xlfn.XLOOKUP(BD$1,'PY1 Data(H)'!$A$1:$CZ$1,_xlfn.XLOOKUP($A82,'PY1 Data(H)'!$A$1:$A$233,'PY1 Data(H)'!$A$1:$CZ$233))</f>
        <v>52</v>
      </c>
      <c r="BE82" s="173" cm="1">
        <f t="array" ref="BE82">_xlfn.XLOOKUP(BE$1,'PY1 Data(H)'!$A$1:$CZ$1,_xlfn.XLOOKUP($A82,'PY1 Data(H)'!$A$1:$A$233,'PY1 Data(H)'!$A$1:$CZ$233))</f>
        <v>52</v>
      </c>
      <c r="BF82" s="173" cm="1">
        <f t="array" ref="BF82">_xlfn.XLOOKUP(BF$1,'PY1 Data(H)'!$A$1:$CZ$1,_xlfn.XLOOKUP($A82,'PY1 Data(H)'!$A$1:$A$233,'PY1 Data(H)'!$A$1:$CZ$233))</f>
        <v>52</v>
      </c>
      <c r="BG82" s="173" cm="1">
        <f t="array" ref="BG82">_xlfn.XLOOKUP(BG$1,'PY1 Data(H)'!$A$1:$CZ$1,_xlfn.XLOOKUP($A82,'PY1 Data(H)'!$A$1:$A$233,'PY1 Data(H)'!$A$1:$CZ$233))</f>
        <v>52</v>
      </c>
      <c r="BH82" s="173" cm="1">
        <f t="array" ref="BH82">_xlfn.XLOOKUP(BH$1,'PY1 Data(H)'!$A$1:$CZ$1,_xlfn.XLOOKUP($A82,'PY1 Data(H)'!$A$1:$A$233,'PY1 Data(H)'!$A$1:$CZ$233))</f>
        <v>0</v>
      </c>
      <c r="BI82" s="173" cm="1">
        <f t="array" ref="BI82">_xlfn.XLOOKUP(BI$1,'PY1 Data(H)'!$A$1:$CZ$1,_xlfn.XLOOKUP($A82,'PY1 Data(H)'!$A$1:$A$233,'PY1 Data(H)'!$A$1:$CZ$233))</f>
        <v>52</v>
      </c>
      <c r="BJ82" s="173" cm="1">
        <f t="array" ref="BJ82">_xlfn.XLOOKUP(BJ$1,'PY1 Data(H)'!$A$1:$CZ$1,_xlfn.XLOOKUP($A82,'PY1 Data(H)'!$A$1:$A$233,'PY1 Data(H)'!$A$1:$CZ$233))</f>
        <v>52</v>
      </c>
      <c r="BK82" s="173" cm="1">
        <f t="array" ref="BK82">_xlfn.XLOOKUP(BK$1,'PY1 Data(H)'!$A$1:$CZ$1,_xlfn.XLOOKUP($A82,'PY1 Data(H)'!$A$1:$A$233,'PY1 Data(H)'!$A$1:$CZ$233))</f>
        <v>0</v>
      </c>
      <c r="BL82" s="173" cm="1">
        <f t="array" ref="BL82">_xlfn.XLOOKUP(BL$1,'PY1 Data(H)'!$A$1:$CZ$1,_xlfn.XLOOKUP($A82,'PY1 Data(H)'!$A$1:$A$233,'PY1 Data(H)'!$A$1:$CZ$233))</f>
        <v>0</v>
      </c>
      <c r="BM82" s="173" cm="1">
        <f t="array" ref="BM82">_xlfn.XLOOKUP(BM$1,'PY1 Data(H)'!$A$1:$CZ$1,_xlfn.XLOOKUP($A82,'PY1 Data(H)'!$A$1:$A$233,'PY1 Data(H)'!$A$1:$CZ$233))</f>
        <v>52</v>
      </c>
      <c r="BN82" s="173" cm="1">
        <f t="array" ref="BN82">_xlfn.XLOOKUP(BN$1,'PY1 Data(H)'!$A$1:$CZ$1,_xlfn.XLOOKUP($A82,'PY1 Data(H)'!$A$1:$A$233,'PY1 Data(H)'!$A$1:$CZ$233))</f>
        <v>52</v>
      </c>
      <c r="BO82" s="173" cm="1">
        <f t="array" ref="BO82">_xlfn.XLOOKUP(BO$1,'PY1 Data(H)'!$A$1:$CZ$1,_xlfn.XLOOKUP($A82,'PY1 Data(H)'!$A$1:$A$233,'PY1 Data(H)'!$A$1:$CZ$233))</f>
        <v>52</v>
      </c>
      <c r="BP82" s="173" cm="1">
        <f t="array" ref="BP82">_xlfn.XLOOKUP(BP$1,'PY1 Data(H)'!$A$1:$CZ$1,_xlfn.XLOOKUP($A82,'PY1 Data(H)'!$A$1:$A$233,'PY1 Data(H)'!$A$1:$CZ$233))</f>
        <v>52</v>
      </c>
      <c r="BQ82" s="173" cm="1">
        <f t="array" ref="BQ82">_xlfn.XLOOKUP(BQ$1,'PY1 Data(H)'!$A$1:$CZ$1,_xlfn.XLOOKUP($A82,'PY1 Data(H)'!$A$1:$A$233,'PY1 Data(H)'!$A$1:$CZ$233))</f>
        <v>0</v>
      </c>
      <c r="BR82" s="173" cm="1">
        <f t="array" ref="BR82">_xlfn.XLOOKUP(BR$1,'PY1 Data(H)'!$A$1:$CZ$1,_xlfn.XLOOKUP($A82,'PY1 Data(H)'!$A$1:$A$233,'PY1 Data(H)'!$A$1:$CZ$233))</f>
        <v>52</v>
      </c>
      <c r="BS82" s="173" cm="1">
        <f t="array" ref="BS82">_xlfn.XLOOKUP(BS$1,'PY1 Data(H)'!$A$1:$CZ$1,_xlfn.XLOOKUP($A82,'PY1 Data(H)'!$A$1:$A$233,'PY1 Data(H)'!$A$1:$CZ$233))</f>
        <v>52</v>
      </c>
      <c r="BT82" s="173" cm="1">
        <f t="array" ref="BT82">_xlfn.XLOOKUP(BT$1,'PY1 Data(H)'!$A$1:$CZ$1,_xlfn.XLOOKUP($A82,'PY1 Data(H)'!$A$1:$A$233,'PY1 Data(H)'!$A$1:$CZ$233))</f>
        <v>52</v>
      </c>
      <c r="BU82" s="173" cm="1">
        <f t="array" ref="BU82">_xlfn.XLOOKUP(BU$1,'PY1 Data(H)'!$A$1:$CZ$1,_xlfn.XLOOKUP($A82,'PY1 Data(H)'!$A$1:$A$233,'PY1 Data(H)'!$A$1:$CZ$233))</f>
        <v>52</v>
      </c>
      <c r="BV82" s="173" cm="1">
        <f t="array" ref="BV82">_xlfn.XLOOKUP(BV$1,'PY1 Data(H)'!$A$1:$CZ$1,_xlfn.XLOOKUP($A82,'PY1 Data(H)'!$A$1:$A$233,'PY1 Data(H)'!$A$1:$CZ$233))</f>
        <v>52</v>
      </c>
      <c r="BW82" s="173" cm="1">
        <f t="array" ref="BW82">_xlfn.XLOOKUP(BW$1,'PY1 Data(H)'!$A$1:$CZ$1,_xlfn.XLOOKUP($A82,'PY1 Data(H)'!$A$1:$A$233,'PY1 Data(H)'!$A$1:$CZ$233))</f>
        <v>52</v>
      </c>
      <c r="BX82" s="173" cm="1">
        <f t="array" ref="BX82">_xlfn.XLOOKUP(BX$1,'PY1 Data(H)'!$A$1:$CZ$1,_xlfn.XLOOKUP($A82,'PY1 Data(H)'!$A$1:$A$233,'PY1 Data(H)'!$A$1:$CZ$233))</f>
        <v>52</v>
      </c>
      <c r="BY82" s="173" cm="1">
        <f t="array" ref="BY82">_xlfn.XLOOKUP(BY$1,'PY1 Data(H)'!$A$1:$CZ$1,_xlfn.XLOOKUP($A82,'PY1 Data(H)'!$A$1:$A$233,'PY1 Data(H)'!$A$1:$CZ$233))</f>
        <v>52</v>
      </c>
      <c r="BZ82" s="173" cm="1">
        <f t="array" ref="BZ82">_xlfn.XLOOKUP(BZ$1,'PY1 Data(H)'!$A$1:$CZ$1,_xlfn.XLOOKUP($A82,'PY1 Data(H)'!$A$1:$A$233,'PY1 Data(H)'!$A$1:$CZ$233))</f>
        <v>52</v>
      </c>
      <c r="CA82" s="173" cm="1">
        <f t="array" ref="CA82">_xlfn.XLOOKUP(CA$1,'PY1 Data(H)'!$A$1:$CZ$1,_xlfn.XLOOKUP($A82,'PY1 Data(H)'!$A$1:$A$233,'PY1 Data(H)'!$A$1:$CZ$233))</f>
        <v>52</v>
      </c>
      <c r="CB82" s="173" cm="1">
        <f t="array" ref="CB82">_xlfn.XLOOKUP(CB$1,'PY1 Data(H)'!$A$1:$CZ$1,_xlfn.XLOOKUP($A82,'PY1 Data(H)'!$A$1:$A$233,'PY1 Data(H)'!$A$1:$CZ$233))</f>
        <v>52</v>
      </c>
      <c r="CC82" s="173" cm="1">
        <f t="array" ref="CC82">_xlfn.XLOOKUP(CC$1,'PY1 Data(H)'!$A$1:$CZ$1,_xlfn.XLOOKUP($A82,'PY1 Data(H)'!$A$1:$A$233,'PY1 Data(H)'!$A$1:$CZ$233))</f>
        <v>52</v>
      </c>
      <c r="CD82" s="173" cm="1">
        <f t="array" ref="CD82">_xlfn.XLOOKUP(CD$1,'PY1 Data(H)'!$A$1:$CZ$1,_xlfn.XLOOKUP($A82,'PY1 Data(H)'!$A$1:$A$233,'PY1 Data(H)'!$A$1:$CZ$233))</f>
        <v>52</v>
      </c>
      <c r="CE82" s="173" cm="1">
        <f t="array" ref="CE82">_xlfn.XLOOKUP(CE$1,'PY1 Data(H)'!$A$1:$CZ$1,_xlfn.XLOOKUP($A82,'PY1 Data(H)'!$A$1:$A$233,'PY1 Data(H)'!$A$1:$CZ$233))</f>
        <v>52</v>
      </c>
      <c r="CF82" s="173" cm="1">
        <f t="array" ref="CF82">_xlfn.XLOOKUP(CF$1,'PY1 Data(H)'!$A$1:$CZ$1,_xlfn.XLOOKUP($A82,'PY1 Data(H)'!$A$1:$A$233,'PY1 Data(H)'!$A$1:$CZ$233))</f>
        <v>0</v>
      </c>
      <c r="CG82" s="173" cm="1">
        <f t="array" ref="CG82">_xlfn.XLOOKUP(CG$1,'PY1 Data(H)'!$A$1:$CZ$1,_xlfn.XLOOKUP($A82,'PY1 Data(H)'!$A$1:$A$233,'PY1 Data(H)'!$A$1:$CZ$233))</f>
        <v>52</v>
      </c>
      <c r="CH82" s="173" cm="1">
        <f t="array" ref="CH82">_xlfn.XLOOKUP(CH$1,'PY1 Data(H)'!$A$1:$CZ$1,_xlfn.XLOOKUP($A82,'PY1 Data(H)'!$A$1:$A$233,'PY1 Data(H)'!$A$1:$CZ$233))</f>
        <v>52</v>
      </c>
      <c r="CI82" s="173" cm="1">
        <f t="array" ref="CI82">_xlfn.XLOOKUP(CI$1,'PY1 Data(H)'!$A$1:$CZ$1,_xlfn.XLOOKUP($A82,'PY1 Data(H)'!$A$1:$A$233,'PY1 Data(H)'!$A$1:$CZ$233))</f>
        <v>52</v>
      </c>
      <c r="CJ82" s="173" cm="1">
        <f t="array" ref="CJ82">_xlfn.XLOOKUP(CJ$1,'PY1 Data(H)'!$A$1:$CZ$1,_xlfn.XLOOKUP($A82,'PY1 Data(H)'!$A$1:$A$233,'PY1 Data(H)'!$A$1:$CZ$233))</f>
        <v>52</v>
      </c>
      <c r="CK82" s="173" cm="1">
        <f t="array" ref="CK82">_xlfn.XLOOKUP(CK$1,'PY1 Data(H)'!$A$1:$CZ$1,_xlfn.XLOOKUP($A82,'PY1 Data(H)'!$A$1:$A$233,'PY1 Data(H)'!$A$1:$CZ$233))</f>
        <v>52</v>
      </c>
      <c r="CL82" s="173" cm="1">
        <f t="array" ref="CL82">_xlfn.XLOOKUP(CL$1,'PY1 Data(H)'!$A$1:$CZ$1,_xlfn.XLOOKUP($A82,'PY1 Data(H)'!$A$1:$A$233,'PY1 Data(H)'!$A$1:$CZ$233))</f>
        <v>52</v>
      </c>
      <c r="CM82" s="173" cm="1">
        <f t="array" ref="CM82">_xlfn.XLOOKUP(CM$1,'PY1 Data(H)'!$A$1:$CZ$1,_xlfn.XLOOKUP($A82,'PY1 Data(H)'!$A$1:$A$233,'PY1 Data(H)'!$A$1:$CZ$233))</f>
        <v>52</v>
      </c>
      <c r="CN82" s="173" cm="1">
        <f t="array" ref="CN82">_xlfn.XLOOKUP(CN$1,'PY1 Data(H)'!$A$1:$CZ$1,_xlfn.XLOOKUP($A82,'PY1 Data(H)'!$A$1:$A$233,'PY1 Data(H)'!$A$1:$CZ$233))</f>
        <v>52</v>
      </c>
      <c r="CO82" s="173" cm="1">
        <f t="array" ref="CO82">_xlfn.XLOOKUP(CO$1,'PY1 Data(H)'!$A$1:$CZ$1,_xlfn.XLOOKUP($A82,'PY1 Data(H)'!$A$1:$A$233,'PY1 Data(H)'!$A$1:$CZ$233))</f>
        <v>52</v>
      </c>
      <c r="CP82" s="173" cm="1">
        <f t="array" ref="CP82">_xlfn.XLOOKUP(CP$1,'PY1 Data(H)'!$A$1:$CZ$1,_xlfn.XLOOKUP($A82,'PY1 Data(H)'!$A$1:$A$233,'PY1 Data(H)'!$A$1:$CZ$233))</f>
        <v>52</v>
      </c>
      <c r="CQ82" s="173" cm="1">
        <f t="array" ref="CQ82">_xlfn.XLOOKUP(CQ$1,'PY1 Data(H)'!$A$1:$CZ$1,_xlfn.XLOOKUP($A82,'PY1 Data(H)'!$A$1:$A$233,'PY1 Data(H)'!$A$1:$CZ$233))</f>
        <v>0</v>
      </c>
      <c r="CR82" s="173" cm="1">
        <f t="array" ref="CR82">_xlfn.XLOOKUP(CR$1,'PY1 Data(H)'!$A$1:$CZ$1,_xlfn.XLOOKUP($A82,'PY1 Data(H)'!$A$1:$A$233,'PY1 Data(H)'!$A$1:$CZ$233))</f>
        <v>52</v>
      </c>
      <c r="CS82" s="173" cm="1">
        <f t="array" ref="CS82">_xlfn.XLOOKUP(CS$1,'PY1 Data(H)'!$A$1:$CZ$1,_xlfn.XLOOKUP($A82,'PY1 Data(H)'!$A$1:$A$233,'PY1 Data(H)'!$A$1:$CZ$233))</f>
        <v>52</v>
      </c>
      <c r="CT82" s="173" cm="1">
        <f t="array" ref="CT82">_xlfn.XLOOKUP(CT$1,'PY1 Data(H)'!$A$1:$CZ$1,_xlfn.XLOOKUP($A82,'PY1 Data(H)'!$A$1:$A$233,'PY1 Data(H)'!$A$1:$CZ$233))</f>
        <v>52</v>
      </c>
      <c r="CU82" s="173" cm="1">
        <f t="array" ref="CU82">_xlfn.XLOOKUP(CU$1,'PY1 Data(H)'!$A$1:$CZ$1,_xlfn.XLOOKUP($A82,'PY1 Data(H)'!$A$1:$A$233,'PY1 Data(H)'!$A$1:$CZ$233))</f>
        <v>52</v>
      </c>
      <c r="CV82" s="173" cm="1">
        <f t="array" ref="CV82">_xlfn.XLOOKUP(CV$1,'PY1 Data(H)'!$A$1:$CZ$1,_xlfn.XLOOKUP($A82,'PY1 Data(H)'!$A$1:$A$233,'PY1 Data(H)'!$A$1:$CZ$233))</f>
        <v>52</v>
      </c>
      <c r="CW82" s="173" cm="1">
        <f t="array" ref="CW82">_xlfn.XLOOKUP(CW$1,'PY1 Data(H)'!$A$1:$CZ$1,_xlfn.XLOOKUP($A82,'PY1 Data(H)'!$A$1:$A$233,'PY1 Data(H)'!$A$1:$CZ$233))</f>
        <v>52</v>
      </c>
      <c r="CX82" s="173" cm="1">
        <f t="array" ref="CX82">_xlfn.XLOOKUP(CX$1,'PY1 Data(H)'!$A$1:$CZ$1,_xlfn.XLOOKUP($A82,'PY1 Data(H)'!$A$1:$A$233,'PY1 Data(H)'!$A$1:$CZ$233))</f>
        <v>52</v>
      </c>
      <c r="CY82" s="173" cm="1">
        <f t="array" ref="CY82">_xlfn.XLOOKUP(CY$1,'PY1 Data(H)'!$A$1:$CZ$1,_xlfn.XLOOKUP($A82,'PY1 Data(H)'!$A$1:$A$233,'PY1 Data(H)'!$A$1:$CZ$233))</f>
        <v>52</v>
      </c>
    </row>
    <row r="83" spans="1:103" x14ac:dyDescent="0.3">
      <c r="A83">
        <v>80</v>
      </c>
      <c r="D83" s="173" cm="1">
        <f t="array" ref="D83">_xlfn.XLOOKUP(D$1,'PY1 Data(H)'!$A$1:$CZ$1,_xlfn.XLOOKUP($A83,'PY1 Data(H)'!$A$1:$A$233,'PY1 Data(H)'!$A$1:$CZ$233))</f>
        <v>0</v>
      </c>
      <c r="E83" s="173" cm="1">
        <f t="array" ref="E83">_xlfn.XLOOKUP(E$1,'PY1 Data(H)'!$A$1:$CZ$1,_xlfn.XLOOKUP($A83,'PY1 Data(H)'!$A$1:$A$233,'PY1 Data(H)'!$A$1:$CZ$233))</f>
        <v>8114657</v>
      </c>
      <c r="F83" s="173" cm="1">
        <f t="array" ref="F83">_xlfn.XLOOKUP(F$1,'PY1 Data(H)'!$A$1:$CZ$1,_xlfn.XLOOKUP($A83,'PY1 Data(H)'!$A$1:$A$233,'PY1 Data(H)'!$A$1:$CZ$233))</f>
        <v>0</v>
      </c>
      <c r="G83" s="173" cm="1">
        <f t="array" ref="G83">_xlfn.XLOOKUP(G$1,'PY1 Data(H)'!$A$1:$CZ$1,_xlfn.XLOOKUP($A83,'PY1 Data(H)'!$A$1:$A$233,'PY1 Data(H)'!$A$1:$CZ$233))</f>
        <v>0</v>
      </c>
      <c r="H83" s="173" cm="1">
        <f t="array" ref="H83">_xlfn.XLOOKUP(H$1,'PY1 Data(H)'!$A$1:$CZ$1,_xlfn.XLOOKUP($A83,'PY1 Data(H)'!$A$1:$A$233,'PY1 Data(H)'!$A$1:$CZ$233))</f>
        <v>0</v>
      </c>
      <c r="I83" s="173" cm="1">
        <f t="array" ref="I83">_xlfn.XLOOKUP(I$1,'PY1 Data(H)'!$A$1:$CZ$1,_xlfn.XLOOKUP($A83,'PY1 Data(H)'!$A$1:$A$233,'PY1 Data(H)'!$A$1:$CZ$233))</f>
        <v>0</v>
      </c>
      <c r="J83" s="173" cm="1">
        <f t="array" ref="J83">_xlfn.XLOOKUP(J$1,'PY1 Data(H)'!$A$1:$CZ$1,_xlfn.XLOOKUP($A83,'PY1 Data(H)'!$A$1:$A$233,'PY1 Data(H)'!$A$1:$CZ$233))</f>
        <v>11868277</v>
      </c>
      <c r="K83" s="173" cm="1">
        <f t="array" ref="K83">_xlfn.XLOOKUP(K$1,'PY1 Data(H)'!$A$1:$CZ$1,_xlfn.XLOOKUP($A83,'PY1 Data(H)'!$A$1:$A$233,'PY1 Data(H)'!$A$1:$CZ$233))</f>
        <v>1605038</v>
      </c>
      <c r="L83" s="173" cm="1">
        <f t="array" ref="L83">_xlfn.XLOOKUP(L$1,'PY1 Data(H)'!$A$1:$CZ$1,_xlfn.XLOOKUP($A83,'PY1 Data(H)'!$A$1:$A$233,'PY1 Data(H)'!$A$1:$CZ$233))</f>
        <v>2647102</v>
      </c>
      <c r="M83" s="173" cm="1">
        <f t="array" ref="M83">_xlfn.XLOOKUP(M$1,'PY1 Data(H)'!$A$1:$CZ$1,_xlfn.XLOOKUP($A83,'PY1 Data(H)'!$A$1:$A$233,'PY1 Data(H)'!$A$1:$CZ$233))</f>
        <v>86709355</v>
      </c>
      <c r="N83" s="173" cm="1">
        <f t="array" ref="N83">_xlfn.XLOOKUP(N$1,'PY1 Data(H)'!$A$1:$CZ$1,_xlfn.XLOOKUP($A83,'PY1 Data(H)'!$A$1:$A$233,'PY1 Data(H)'!$A$1:$CZ$233))</f>
        <v>0</v>
      </c>
      <c r="O83" s="173" cm="1">
        <f t="array" ref="O83">_xlfn.XLOOKUP(O$1,'PY1 Data(H)'!$A$1:$CZ$1,_xlfn.XLOOKUP($A83,'PY1 Data(H)'!$A$1:$A$233,'PY1 Data(H)'!$A$1:$CZ$233))</f>
        <v>820512</v>
      </c>
      <c r="P83" s="173" cm="1">
        <f t="array" ref="P83">_xlfn.XLOOKUP(P$1,'PY1 Data(H)'!$A$1:$CZ$1,_xlfn.XLOOKUP($A83,'PY1 Data(H)'!$A$1:$A$233,'PY1 Data(H)'!$A$1:$CZ$233))</f>
        <v>0</v>
      </c>
      <c r="Q83" s="173" cm="1">
        <f t="array" ref="Q83">_xlfn.XLOOKUP(Q$1,'PY1 Data(H)'!$A$1:$CZ$1,_xlfn.XLOOKUP($A83,'PY1 Data(H)'!$A$1:$A$233,'PY1 Data(H)'!$A$1:$CZ$233))</f>
        <v>8664869</v>
      </c>
      <c r="R83" s="173" cm="1">
        <f t="array" ref="R83">_xlfn.XLOOKUP(R$1,'PY1 Data(H)'!$A$1:$CZ$1,_xlfn.XLOOKUP($A83,'PY1 Data(H)'!$A$1:$A$233,'PY1 Data(H)'!$A$1:$CZ$233))</f>
        <v>3082968</v>
      </c>
      <c r="S83" s="173" cm="1">
        <f t="array" ref="S83">_xlfn.XLOOKUP(S$1,'PY1 Data(H)'!$A$1:$CZ$1,_xlfn.XLOOKUP($A83,'PY1 Data(H)'!$A$1:$A$233,'PY1 Data(H)'!$A$1:$CZ$233))</f>
        <v>2574707</v>
      </c>
      <c r="T83" s="173" cm="1">
        <f t="array" ref="T83">_xlfn.XLOOKUP(T$1,'PY1 Data(H)'!$A$1:$CZ$1,_xlfn.XLOOKUP($A83,'PY1 Data(H)'!$A$1:$A$233,'PY1 Data(H)'!$A$1:$CZ$233))</f>
        <v>0</v>
      </c>
      <c r="U83" s="173" cm="1">
        <f t="array" ref="U83">_xlfn.XLOOKUP(U$1,'PY1 Data(H)'!$A$1:$CZ$1,_xlfn.XLOOKUP($A83,'PY1 Data(H)'!$A$1:$A$233,'PY1 Data(H)'!$A$1:$CZ$233))</f>
        <v>0</v>
      </c>
      <c r="V83" s="173" cm="1">
        <f t="array" ref="V83">_xlfn.XLOOKUP(V$1,'PY1 Data(H)'!$A$1:$CZ$1,_xlfn.XLOOKUP($A83,'PY1 Data(H)'!$A$1:$A$233,'PY1 Data(H)'!$A$1:$CZ$233))</f>
        <v>28704518</v>
      </c>
      <c r="W83" s="173" cm="1">
        <f t="array" ref="W83">_xlfn.XLOOKUP(W$1,'PY1 Data(H)'!$A$1:$CZ$1,_xlfn.XLOOKUP($A83,'PY1 Data(H)'!$A$1:$A$233,'PY1 Data(H)'!$A$1:$CZ$233))</f>
        <v>0</v>
      </c>
      <c r="X83" s="173" cm="1">
        <f t="array" ref="X83">_xlfn.XLOOKUP(X$1,'PY1 Data(H)'!$A$1:$CZ$1,_xlfn.XLOOKUP($A83,'PY1 Data(H)'!$A$1:$A$233,'PY1 Data(H)'!$A$1:$CZ$233))</f>
        <v>3117143</v>
      </c>
      <c r="Y83" s="173" cm="1">
        <f t="array" ref="Y83">_xlfn.XLOOKUP(Y$1,'PY1 Data(H)'!$A$1:$CZ$1,_xlfn.XLOOKUP($A83,'PY1 Data(H)'!$A$1:$A$233,'PY1 Data(H)'!$A$1:$CZ$233))</f>
        <v>305718</v>
      </c>
      <c r="Z83" s="173" cm="1">
        <f t="array" ref="Z83">_xlfn.XLOOKUP(Z$1,'PY1 Data(H)'!$A$1:$CZ$1,_xlfn.XLOOKUP($A83,'PY1 Data(H)'!$A$1:$A$233,'PY1 Data(H)'!$A$1:$CZ$233))</f>
        <v>0</v>
      </c>
      <c r="AA83" s="173" cm="1">
        <f t="array" ref="AA83">_xlfn.XLOOKUP(AA$1,'PY1 Data(H)'!$A$1:$CZ$1,_xlfn.XLOOKUP($A83,'PY1 Data(H)'!$A$1:$A$233,'PY1 Data(H)'!$A$1:$CZ$233))</f>
        <v>0</v>
      </c>
      <c r="AB83" s="173" cm="1">
        <f t="array" ref="AB83">_xlfn.XLOOKUP(AB$1,'PY1 Data(H)'!$A$1:$CZ$1,_xlfn.XLOOKUP($A83,'PY1 Data(H)'!$A$1:$A$233,'PY1 Data(H)'!$A$1:$CZ$233))</f>
        <v>13464594</v>
      </c>
      <c r="AC83" s="173" cm="1">
        <f t="array" ref="AC83">_xlfn.XLOOKUP(AC$1,'PY1 Data(H)'!$A$1:$CZ$1,_xlfn.XLOOKUP($A83,'PY1 Data(H)'!$A$1:$A$233,'PY1 Data(H)'!$A$1:$CZ$233))</f>
        <v>1267099</v>
      </c>
      <c r="AD83" s="173" cm="1">
        <f t="array" ref="AD83">_xlfn.XLOOKUP(AD$1,'PY1 Data(H)'!$A$1:$CZ$1,_xlfn.XLOOKUP($A83,'PY1 Data(H)'!$A$1:$A$233,'PY1 Data(H)'!$A$1:$CZ$233))</f>
        <v>21173152</v>
      </c>
      <c r="AE83" s="173" cm="1">
        <f t="array" ref="AE83">_xlfn.XLOOKUP(AE$1,'PY1 Data(H)'!$A$1:$CZ$1,_xlfn.XLOOKUP($A83,'PY1 Data(H)'!$A$1:$A$233,'PY1 Data(H)'!$A$1:$CZ$233))</f>
        <v>5503460</v>
      </c>
      <c r="AF83" s="173" cm="1">
        <f t="array" ref="AF83">_xlfn.XLOOKUP(AF$1,'PY1 Data(H)'!$A$1:$CZ$1,_xlfn.XLOOKUP($A83,'PY1 Data(H)'!$A$1:$A$233,'PY1 Data(H)'!$A$1:$CZ$233))</f>
        <v>1615328</v>
      </c>
      <c r="AG83" s="173" cm="1">
        <f t="array" ref="AG83">_xlfn.XLOOKUP(AG$1,'PY1 Data(H)'!$A$1:$CZ$1,_xlfn.XLOOKUP($A83,'PY1 Data(H)'!$A$1:$A$233,'PY1 Data(H)'!$A$1:$CZ$233))</f>
        <v>13151285</v>
      </c>
      <c r="AH83" s="173" cm="1">
        <f t="array" ref="AH83">_xlfn.XLOOKUP(AH$1,'PY1 Data(H)'!$A$1:$CZ$1,_xlfn.XLOOKUP($A83,'PY1 Data(H)'!$A$1:$A$233,'PY1 Data(H)'!$A$1:$CZ$233))</f>
        <v>11362303</v>
      </c>
      <c r="AI83" s="173" cm="1">
        <f t="array" ref="AI83">_xlfn.XLOOKUP(AI$1,'PY1 Data(H)'!$A$1:$CZ$1,_xlfn.XLOOKUP($A83,'PY1 Data(H)'!$A$1:$A$233,'PY1 Data(H)'!$A$1:$CZ$233))</f>
        <v>37173725</v>
      </c>
      <c r="AJ83" s="173" cm="1">
        <f t="array" ref="AJ83">_xlfn.XLOOKUP(AJ$1,'PY1 Data(H)'!$A$1:$CZ$1,_xlfn.XLOOKUP($A83,'PY1 Data(H)'!$A$1:$A$233,'PY1 Data(H)'!$A$1:$CZ$233))</f>
        <v>1592913</v>
      </c>
      <c r="AK83" s="173" cm="1">
        <f t="array" ref="AK83">_xlfn.XLOOKUP(AK$1,'PY1 Data(H)'!$A$1:$CZ$1,_xlfn.XLOOKUP($A83,'PY1 Data(H)'!$A$1:$A$233,'PY1 Data(H)'!$A$1:$CZ$233))</f>
        <v>0</v>
      </c>
      <c r="AL83" s="173" cm="1">
        <f t="array" ref="AL83">_xlfn.XLOOKUP(AL$1,'PY1 Data(H)'!$A$1:$CZ$1,_xlfn.XLOOKUP($A83,'PY1 Data(H)'!$A$1:$A$233,'PY1 Data(H)'!$A$1:$CZ$233))</f>
        <v>23757017</v>
      </c>
      <c r="AM83" s="173" cm="1">
        <f t="array" ref="AM83">_xlfn.XLOOKUP(AM$1,'PY1 Data(H)'!$A$1:$CZ$1,_xlfn.XLOOKUP($A83,'PY1 Data(H)'!$A$1:$A$233,'PY1 Data(H)'!$A$1:$CZ$233))</f>
        <v>0</v>
      </c>
      <c r="AN83" s="173" cm="1">
        <f t="array" ref="AN83">_xlfn.XLOOKUP(AN$1,'PY1 Data(H)'!$A$1:$CZ$1,_xlfn.XLOOKUP($A83,'PY1 Data(H)'!$A$1:$A$233,'PY1 Data(H)'!$A$1:$CZ$233))</f>
        <v>2680842</v>
      </c>
      <c r="AO83" s="173" cm="1">
        <f t="array" ref="AO83">_xlfn.XLOOKUP(AO$1,'PY1 Data(H)'!$A$1:$CZ$1,_xlfn.XLOOKUP($A83,'PY1 Data(H)'!$A$1:$A$233,'PY1 Data(H)'!$A$1:$CZ$233))</f>
        <v>0</v>
      </c>
      <c r="AP83" s="173" cm="1">
        <f t="array" ref="AP83">_xlfn.XLOOKUP(AP$1,'PY1 Data(H)'!$A$1:$CZ$1,_xlfn.XLOOKUP($A83,'PY1 Data(H)'!$A$1:$A$233,'PY1 Data(H)'!$A$1:$CZ$233))</f>
        <v>0</v>
      </c>
      <c r="AQ83" s="173" cm="1">
        <f t="array" ref="AQ83">_xlfn.XLOOKUP(AQ$1,'PY1 Data(H)'!$A$1:$CZ$1,_xlfn.XLOOKUP($A83,'PY1 Data(H)'!$A$1:$A$233,'PY1 Data(H)'!$A$1:$CZ$233))</f>
        <v>2281167</v>
      </c>
      <c r="AR83" s="173" cm="1">
        <f t="array" ref="AR83">_xlfn.XLOOKUP(AR$1,'PY1 Data(H)'!$A$1:$CZ$1,_xlfn.XLOOKUP($A83,'PY1 Data(H)'!$A$1:$A$233,'PY1 Data(H)'!$A$1:$CZ$233))</f>
        <v>0</v>
      </c>
      <c r="AS83" s="173" cm="1">
        <f t="array" ref="AS83">_xlfn.XLOOKUP(AS$1,'PY1 Data(H)'!$A$1:$CZ$1,_xlfn.XLOOKUP($A83,'PY1 Data(H)'!$A$1:$A$233,'PY1 Data(H)'!$A$1:$CZ$233))</f>
        <v>4840784</v>
      </c>
      <c r="AT83" s="173" cm="1">
        <f t="array" ref="AT83">_xlfn.XLOOKUP(AT$1,'PY1 Data(H)'!$A$1:$CZ$1,_xlfn.XLOOKUP($A83,'PY1 Data(H)'!$A$1:$A$233,'PY1 Data(H)'!$A$1:$CZ$233))</f>
        <v>80117751</v>
      </c>
      <c r="AU83" s="173" cm="1">
        <f t="array" ref="AU83">_xlfn.XLOOKUP(AU$1,'PY1 Data(H)'!$A$1:$CZ$1,_xlfn.XLOOKUP($A83,'PY1 Data(H)'!$A$1:$A$233,'PY1 Data(H)'!$A$1:$CZ$233))</f>
        <v>0</v>
      </c>
      <c r="AV83" s="173" cm="1">
        <f t="array" ref="AV83">_xlfn.XLOOKUP(AV$1,'PY1 Data(H)'!$A$1:$CZ$1,_xlfn.XLOOKUP($A83,'PY1 Data(H)'!$A$1:$A$233,'PY1 Data(H)'!$A$1:$CZ$233))</f>
        <v>724724</v>
      </c>
      <c r="AW83" s="173" cm="1">
        <f t="array" ref="AW83">_xlfn.XLOOKUP(AW$1,'PY1 Data(H)'!$A$1:$CZ$1,_xlfn.XLOOKUP($A83,'PY1 Data(H)'!$A$1:$A$233,'PY1 Data(H)'!$A$1:$CZ$233))</f>
        <v>0</v>
      </c>
      <c r="AX83" s="173" cm="1">
        <f t="array" ref="AX83">_xlfn.XLOOKUP(AX$1,'PY1 Data(H)'!$A$1:$CZ$1,_xlfn.XLOOKUP($A83,'PY1 Data(H)'!$A$1:$A$233,'PY1 Data(H)'!$A$1:$CZ$233))</f>
        <v>9049077</v>
      </c>
      <c r="AY83" s="173" cm="1">
        <f t="array" ref="AY83">_xlfn.XLOOKUP(AY$1,'PY1 Data(H)'!$A$1:$CZ$1,_xlfn.XLOOKUP($A83,'PY1 Data(H)'!$A$1:$A$233,'PY1 Data(H)'!$A$1:$CZ$233))</f>
        <v>540068</v>
      </c>
      <c r="AZ83" s="173" cm="1">
        <f t="array" ref="AZ83">_xlfn.XLOOKUP(AZ$1,'PY1 Data(H)'!$A$1:$CZ$1,_xlfn.XLOOKUP($A83,'PY1 Data(H)'!$A$1:$A$233,'PY1 Data(H)'!$A$1:$CZ$233))</f>
        <v>0</v>
      </c>
      <c r="BA83" s="173" cm="1">
        <f t="array" ref="BA83">_xlfn.XLOOKUP(BA$1,'PY1 Data(H)'!$A$1:$CZ$1,_xlfn.XLOOKUP($A83,'PY1 Data(H)'!$A$1:$A$233,'PY1 Data(H)'!$A$1:$CZ$233))</f>
        <v>0</v>
      </c>
      <c r="BB83" s="173" cm="1">
        <f t="array" ref="BB83">_xlfn.XLOOKUP(BB$1,'PY1 Data(H)'!$A$1:$CZ$1,_xlfn.XLOOKUP($A83,'PY1 Data(H)'!$A$1:$A$233,'PY1 Data(H)'!$A$1:$CZ$233))</f>
        <v>75807657</v>
      </c>
      <c r="BC83" s="173" cm="1">
        <f t="array" ref="BC83">_xlfn.XLOOKUP(BC$1,'PY1 Data(H)'!$A$1:$CZ$1,_xlfn.XLOOKUP($A83,'PY1 Data(H)'!$A$1:$A$233,'PY1 Data(H)'!$A$1:$CZ$233))</f>
        <v>4881347</v>
      </c>
      <c r="BD83" s="173" cm="1">
        <f t="array" ref="BD83">_xlfn.XLOOKUP(BD$1,'PY1 Data(H)'!$A$1:$CZ$1,_xlfn.XLOOKUP($A83,'PY1 Data(H)'!$A$1:$A$233,'PY1 Data(H)'!$A$1:$CZ$233))</f>
        <v>0</v>
      </c>
      <c r="BE83" s="173" cm="1">
        <f t="array" ref="BE83">_xlfn.XLOOKUP(BE$1,'PY1 Data(H)'!$A$1:$CZ$1,_xlfn.XLOOKUP($A83,'PY1 Data(H)'!$A$1:$A$233,'PY1 Data(H)'!$A$1:$CZ$233))</f>
        <v>0</v>
      </c>
      <c r="BF83" s="173" cm="1">
        <f t="array" ref="BF83">_xlfn.XLOOKUP(BF$1,'PY1 Data(H)'!$A$1:$CZ$1,_xlfn.XLOOKUP($A83,'PY1 Data(H)'!$A$1:$A$233,'PY1 Data(H)'!$A$1:$CZ$233))</f>
        <v>24244939</v>
      </c>
      <c r="BG83" s="173" cm="1">
        <f t="array" ref="BG83">_xlfn.XLOOKUP(BG$1,'PY1 Data(H)'!$A$1:$CZ$1,_xlfn.XLOOKUP($A83,'PY1 Data(H)'!$A$1:$A$233,'PY1 Data(H)'!$A$1:$CZ$233))</f>
        <v>0</v>
      </c>
      <c r="BH83" s="173" cm="1">
        <f t="array" ref="BH83">_xlfn.XLOOKUP(BH$1,'PY1 Data(H)'!$A$1:$CZ$1,_xlfn.XLOOKUP($A83,'PY1 Data(H)'!$A$1:$A$233,'PY1 Data(H)'!$A$1:$CZ$233))</f>
        <v>0</v>
      </c>
      <c r="BI83" s="173" cm="1">
        <f t="array" ref="BI83">_xlfn.XLOOKUP(BI$1,'PY1 Data(H)'!$A$1:$CZ$1,_xlfn.XLOOKUP($A83,'PY1 Data(H)'!$A$1:$A$233,'PY1 Data(H)'!$A$1:$CZ$233))</f>
        <v>21507</v>
      </c>
      <c r="BJ83" s="173" cm="1">
        <f t="array" ref="BJ83">_xlfn.XLOOKUP(BJ$1,'PY1 Data(H)'!$A$1:$CZ$1,_xlfn.XLOOKUP($A83,'PY1 Data(H)'!$A$1:$A$233,'PY1 Data(H)'!$A$1:$CZ$233))</f>
        <v>191155</v>
      </c>
      <c r="BK83" s="173" cm="1">
        <f t="array" ref="BK83">_xlfn.XLOOKUP(BK$1,'PY1 Data(H)'!$A$1:$CZ$1,_xlfn.XLOOKUP($A83,'PY1 Data(H)'!$A$1:$A$233,'PY1 Data(H)'!$A$1:$CZ$233))</f>
        <v>0</v>
      </c>
      <c r="BL83" s="173" cm="1">
        <f t="array" ref="BL83">_xlfn.XLOOKUP(BL$1,'PY1 Data(H)'!$A$1:$CZ$1,_xlfn.XLOOKUP($A83,'PY1 Data(H)'!$A$1:$A$233,'PY1 Data(H)'!$A$1:$CZ$233))</f>
        <v>0</v>
      </c>
      <c r="BM83" s="173" cm="1">
        <f t="array" ref="BM83">_xlfn.XLOOKUP(BM$1,'PY1 Data(H)'!$A$1:$CZ$1,_xlfn.XLOOKUP($A83,'PY1 Data(H)'!$A$1:$A$233,'PY1 Data(H)'!$A$1:$CZ$233))</f>
        <v>7089272</v>
      </c>
      <c r="BN83" s="173" cm="1">
        <f t="array" ref="BN83">_xlfn.XLOOKUP(BN$1,'PY1 Data(H)'!$A$1:$CZ$1,_xlfn.XLOOKUP($A83,'PY1 Data(H)'!$A$1:$A$233,'PY1 Data(H)'!$A$1:$CZ$233))</f>
        <v>24798438</v>
      </c>
      <c r="BO83" s="173" cm="1">
        <f t="array" ref="BO83">_xlfn.XLOOKUP(BO$1,'PY1 Data(H)'!$A$1:$CZ$1,_xlfn.XLOOKUP($A83,'PY1 Data(H)'!$A$1:$A$233,'PY1 Data(H)'!$A$1:$CZ$233))</f>
        <v>1462544</v>
      </c>
      <c r="BP83" s="173" cm="1">
        <f t="array" ref="BP83">_xlfn.XLOOKUP(BP$1,'PY1 Data(H)'!$A$1:$CZ$1,_xlfn.XLOOKUP($A83,'PY1 Data(H)'!$A$1:$A$233,'PY1 Data(H)'!$A$1:$CZ$233))</f>
        <v>0</v>
      </c>
      <c r="BQ83" s="173" cm="1">
        <f t="array" ref="BQ83">_xlfn.XLOOKUP(BQ$1,'PY1 Data(H)'!$A$1:$CZ$1,_xlfn.XLOOKUP($A83,'PY1 Data(H)'!$A$1:$A$233,'PY1 Data(H)'!$A$1:$CZ$233))</f>
        <v>0</v>
      </c>
      <c r="BR83" s="173" cm="1">
        <f t="array" ref="BR83">_xlfn.XLOOKUP(BR$1,'PY1 Data(H)'!$A$1:$CZ$1,_xlfn.XLOOKUP($A83,'PY1 Data(H)'!$A$1:$A$233,'PY1 Data(H)'!$A$1:$CZ$233))</f>
        <v>0</v>
      </c>
      <c r="BS83" s="173" cm="1">
        <f t="array" ref="BS83">_xlfn.XLOOKUP(BS$1,'PY1 Data(H)'!$A$1:$CZ$1,_xlfn.XLOOKUP($A83,'PY1 Data(H)'!$A$1:$A$233,'PY1 Data(H)'!$A$1:$CZ$233))</f>
        <v>0</v>
      </c>
      <c r="BT83" s="173" cm="1">
        <f t="array" ref="BT83">_xlfn.XLOOKUP(BT$1,'PY1 Data(H)'!$A$1:$CZ$1,_xlfn.XLOOKUP($A83,'PY1 Data(H)'!$A$1:$A$233,'PY1 Data(H)'!$A$1:$CZ$233))</f>
        <v>3238388</v>
      </c>
      <c r="BU83" s="173" cm="1">
        <f t="array" ref="BU83">_xlfn.XLOOKUP(BU$1,'PY1 Data(H)'!$A$1:$CZ$1,_xlfn.XLOOKUP($A83,'PY1 Data(H)'!$A$1:$A$233,'PY1 Data(H)'!$A$1:$CZ$233))</f>
        <v>9531791</v>
      </c>
      <c r="BV83" s="173" cm="1">
        <f t="array" ref="BV83">_xlfn.XLOOKUP(BV$1,'PY1 Data(H)'!$A$1:$CZ$1,_xlfn.XLOOKUP($A83,'PY1 Data(H)'!$A$1:$A$233,'PY1 Data(H)'!$A$1:$CZ$233))</f>
        <v>16726585</v>
      </c>
      <c r="BW83" s="173" cm="1">
        <f t="array" ref="BW83">_xlfn.XLOOKUP(BW$1,'PY1 Data(H)'!$A$1:$CZ$1,_xlfn.XLOOKUP($A83,'PY1 Data(H)'!$A$1:$A$233,'PY1 Data(H)'!$A$1:$CZ$233))</f>
        <v>1422006</v>
      </c>
      <c r="BX83" s="173" cm="1">
        <f t="array" ref="BX83">_xlfn.XLOOKUP(BX$1,'PY1 Data(H)'!$A$1:$CZ$1,_xlfn.XLOOKUP($A83,'PY1 Data(H)'!$A$1:$A$233,'PY1 Data(H)'!$A$1:$CZ$233))</f>
        <v>0</v>
      </c>
      <c r="BY83" s="173" cm="1">
        <f t="array" ref="BY83">_xlfn.XLOOKUP(BY$1,'PY1 Data(H)'!$A$1:$CZ$1,_xlfn.XLOOKUP($A83,'PY1 Data(H)'!$A$1:$A$233,'PY1 Data(H)'!$A$1:$CZ$233))</f>
        <v>0</v>
      </c>
      <c r="BZ83" s="173" cm="1">
        <f t="array" ref="BZ83">_xlfn.XLOOKUP(BZ$1,'PY1 Data(H)'!$A$1:$CZ$1,_xlfn.XLOOKUP($A83,'PY1 Data(H)'!$A$1:$A$233,'PY1 Data(H)'!$A$1:$CZ$233))</f>
        <v>197436</v>
      </c>
      <c r="CA83" s="173" cm="1">
        <f t="array" ref="CA83">_xlfn.XLOOKUP(CA$1,'PY1 Data(H)'!$A$1:$CZ$1,_xlfn.XLOOKUP($A83,'PY1 Data(H)'!$A$1:$A$233,'PY1 Data(H)'!$A$1:$CZ$233))</f>
        <v>0</v>
      </c>
      <c r="CB83" s="173" cm="1">
        <f t="array" ref="CB83">_xlfn.XLOOKUP(CB$1,'PY1 Data(H)'!$A$1:$CZ$1,_xlfn.XLOOKUP($A83,'PY1 Data(H)'!$A$1:$A$233,'PY1 Data(H)'!$A$1:$CZ$233))</f>
        <v>12320252</v>
      </c>
      <c r="CC83" s="173" cm="1">
        <f t="array" ref="CC83">_xlfn.XLOOKUP(CC$1,'PY1 Data(H)'!$A$1:$CZ$1,_xlfn.XLOOKUP($A83,'PY1 Data(H)'!$A$1:$A$233,'PY1 Data(H)'!$A$1:$CZ$233))</f>
        <v>13957804</v>
      </c>
      <c r="CD83" s="173" cm="1">
        <f t="array" ref="CD83">_xlfn.XLOOKUP(CD$1,'PY1 Data(H)'!$A$1:$CZ$1,_xlfn.XLOOKUP($A83,'PY1 Data(H)'!$A$1:$A$233,'PY1 Data(H)'!$A$1:$CZ$233))</f>
        <v>1600345</v>
      </c>
      <c r="CE83" s="173" cm="1">
        <f t="array" ref="CE83">_xlfn.XLOOKUP(CE$1,'PY1 Data(H)'!$A$1:$CZ$1,_xlfn.XLOOKUP($A83,'PY1 Data(H)'!$A$1:$A$233,'PY1 Data(H)'!$A$1:$CZ$233))</f>
        <v>1318410</v>
      </c>
      <c r="CF83" s="173" cm="1">
        <f t="array" ref="CF83">_xlfn.XLOOKUP(CF$1,'PY1 Data(H)'!$A$1:$CZ$1,_xlfn.XLOOKUP($A83,'PY1 Data(H)'!$A$1:$A$233,'PY1 Data(H)'!$A$1:$CZ$233))</f>
        <v>0</v>
      </c>
      <c r="CG83" s="173" cm="1">
        <f t="array" ref="CG83">_xlfn.XLOOKUP(CG$1,'PY1 Data(H)'!$A$1:$CZ$1,_xlfn.XLOOKUP($A83,'PY1 Data(H)'!$A$1:$A$233,'PY1 Data(H)'!$A$1:$CZ$233))</f>
        <v>9391915</v>
      </c>
      <c r="CH83" s="173" cm="1">
        <f t="array" ref="CH83">_xlfn.XLOOKUP(CH$1,'PY1 Data(H)'!$A$1:$CZ$1,_xlfn.XLOOKUP($A83,'PY1 Data(H)'!$A$1:$A$233,'PY1 Data(H)'!$A$1:$CZ$233))</f>
        <v>2704181</v>
      </c>
      <c r="CI83" s="173" cm="1">
        <f t="array" ref="CI83">_xlfn.XLOOKUP(CI$1,'PY1 Data(H)'!$A$1:$CZ$1,_xlfn.XLOOKUP($A83,'PY1 Data(H)'!$A$1:$A$233,'PY1 Data(H)'!$A$1:$CZ$233))</f>
        <v>3770633</v>
      </c>
      <c r="CJ83" s="173" cm="1">
        <f t="array" ref="CJ83">_xlfn.XLOOKUP(CJ$1,'PY1 Data(H)'!$A$1:$CZ$1,_xlfn.XLOOKUP($A83,'PY1 Data(H)'!$A$1:$A$233,'PY1 Data(H)'!$A$1:$CZ$233))</f>
        <v>514637</v>
      </c>
      <c r="CK83" s="173" cm="1">
        <f t="array" ref="CK83">_xlfn.XLOOKUP(CK$1,'PY1 Data(H)'!$A$1:$CZ$1,_xlfn.XLOOKUP($A83,'PY1 Data(H)'!$A$1:$A$233,'PY1 Data(H)'!$A$1:$CZ$233))</f>
        <v>1311393</v>
      </c>
      <c r="CL83" s="173" cm="1">
        <f t="array" ref="CL83">_xlfn.XLOOKUP(CL$1,'PY1 Data(H)'!$A$1:$CZ$1,_xlfn.XLOOKUP($A83,'PY1 Data(H)'!$A$1:$A$233,'PY1 Data(H)'!$A$1:$CZ$233))</f>
        <v>0</v>
      </c>
      <c r="CM83" s="173" cm="1">
        <f t="array" ref="CM83">_xlfn.XLOOKUP(CM$1,'PY1 Data(H)'!$A$1:$CZ$1,_xlfn.XLOOKUP($A83,'PY1 Data(H)'!$A$1:$A$233,'PY1 Data(H)'!$A$1:$CZ$233))</f>
        <v>0</v>
      </c>
      <c r="CN83" s="173" cm="1">
        <f t="array" ref="CN83">_xlfn.XLOOKUP(CN$1,'PY1 Data(H)'!$A$1:$CZ$1,_xlfn.XLOOKUP($A83,'PY1 Data(H)'!$A$1:$A$233,'PY1 Data(H)'!$A$1:$CZ$233))</f>
        <v>1823300</v>
      </c>
      <c r="CO83" s="173" cm="1">
        <f t="array" ref="CO83">_xlfn.XLOOKUP(CO$1,'PY1 Data(H)'!$A$1:$CZ$1,_xlfn.XLOOKUP($A83,'PY1 Data(H)'!$A$1:$A$233,'PY1 Data(H)'!$A$1:$CZ$233))</f>
        <v>162866722</v>
      </c>
      <c r="CP83" s="173" cm="1">
        <f t="array" ref="CP83">_xlfn.XLOOKUP(CP$1,'PY1 Data(H)'!$A$1:$CZ$1,_xlfn.XLOOKUP($A83,'PY1 Data(H)'!$A$1:$A$233,'PY1 Data(H)'!$A$1:$CZ$233))</f>
        <v>1143853</v>
      </c>
      <c r="CQ83" s="173" cm="1">
        <f t="array" ref="CQ83">_xlfn.XLOOKUP(CQ$1,'PY1 Data(H)'!$A$1:$CZ$1,_xlfn.XLOOKUP($A83,'PY1 Data(H)'!$A$1:$A$233,'PY1 Data(H)'!$A$1:$CZ$233))</f>
        <v>0</v>
      </c>
      <c r="CR83" s="173" cm="1">
        <f t="array" ref="CR83">_xlfn.XLOOKUP(CR$1,'PY1 Data(H)'!$A$1:$CZ$1,_xlfn.XLOOKUP($A83,'PY1 Data(H)'!$A$1:$A$233,'PY1 Data(H)'!$A$1:$CZ$233))</f>
        <v>8127150</v>
      </c>
      <c r="CS83" s="173" cm="1">
        <f t="array" ref="CS83">_xlfn.XLOOKUP(CS$1,'PY1 Data(H)'!$A$1:$CZ$1,_xlfn.XLOOKUP($A83,'PY1 Data(H)'!$A$1:$A$233,'PY1 Data(H)'!$A$1:$CZ$233))</f>
        <v>2066262</v>
      </c>
      <c r="CT83" s="173" cm="1">
        <f t="array" ref="CT83">_xlfn.XLOOKUP(CT$1,'PY1 Data(H)'!$A$1:$CZ$1,_xlfn.XLOOKUP($A83,'PY1 Data(H)'!$A$1:$A$233,'PY1 Data(H)'!$A$1:$CZ$233))</f>
        <v>0</v>
      </c>
      <c r="CU83" s="173" cm="1">
        <f t="array" ref="CU83">_xlfn.XLOOKUP(CU$1,'PY1 Data(H)'!$A$1:$CZ$1,_xlfn.XLOOKUP($A83,'PY1 Data(H)'!$A$1:$A$233,'PY1 Data(H)'!$A$1:$CZ$233))</f>
        <v>702263</v>
      </c>
      <c r="CV83" s="173" cm="1">
        <f t="array" ref="CV83">_xlfn.XLOOKUP(CV$1,'PY1 Data(H)'!$A$1:$CZ$1,_xlfn.XLOOKUP($A83,'PY1 Data(H)'!$A$1:$A$233,'PY1 Data(H)'!$A$1:$CZ$233))</f>
        <v>0</v>
      </c>
      <c r="CW83" s="173" cm="1">
        <f t="array" ref="CW83">_xlfn.XLOOKUP(CW$1,'PY1 Data(H)'!$A$1:$CZ$1,_xlfn.XLOOKUP($A83,'PY1 Data(H)'!$A$1:$A$233,'PY1 Data(H)'!$A$1:$CZ$233))</f>
        <v>4927551</v>
      </c>
      <c r="CX83" s="173" cm="1">
        <f t="array" ref="CX83">_xlfn.XLOOKUP(CX$1,'PY1 Data(H)'!$A$1:$CZ$1,_xlfn.XLOOKUP($A83,'PY1 Data(H)'!$A$1:$A$233,'PY1 Data(H)'!$A$1:$CZ$233))</f>
        <v>564250</v>
      </c>
      <c r="CY83" s="173" cm="1">
        <f t="array" ref="CY83">_xlfn.XLOOKUP(CY$1,'PY1 Data(H)'!$A$1:$CZ$1,_xlfn.XLOOKUP($A83,'PY1 Data(H)'!$A$1:$A$233,'PY1 Data(H)'!$A$1:$CZ$233))</f>
        <v>0</v>
      </c>
    </row>
    <row r="84" spans="1:103" x14ac:dyDescent="0.3">
      <c r="A84">
        <v>81</v>
      </c>
      <c r="D84" s="173" cm="1">
        <f t="array" ref="D84">_xlfn.XLOOKUP(D$1,'PY1 Data(H)'!$A$1:$CZ$1,_xlfn.XLOOKUP($A84,'PY1 Data(H)'!$A$1:$A$233,'PY1 Data(H)'!$A$1:$CZ$233))</f>
        <v>0</v>
      </c>
      <c r="E84" s="173" cm="1">
        <f t="array" ref="E84">_xlfn.XLOOKUP(E$1,'PY1 Data(H)'!$A$1:$CZ$1,_xlfn.XLOOKUP($A84,'PY1 Data(H)'!$A$1:$A$233,'PY1 Data(H)'!$A$1:$CZ$233))</f>
        <v>435379</v>
      </c>
      <c r="F84" s="173" cm="1">
        <f t="array" ref="F84">_xlfn.XLOOKUP(F$1,'PY1 Data(H)'!$A$1:$CZ$1,_xlfn.XLOOKUP($A84,'PY1 Data(H)'!$A$1:$A$233,'PY1 Data(H)'!$A$1:$CZ$233))</f>
        <v>0</v>
      </c>
      <c r="G84" s="173" cm="1">
        <f t="array" ref="G84">_xlfn.XLOOKUP(G$1,'PY1 Data(H)'!$A$1:$CZ$1,_xlfn.XLOOKUP($A84,'PY1 Data(H)'!$A$1:$A$233,'PY1 Data(H)'!$A$1:$CZ$233))</f>
        <v>0</v>
      </c>
      <c r="H84" s="173" cm="1">
        <f t="array" ref="H84">_xlfn.XLOOKUP(H$1,'PY1 Data(H)'!$A$1:$CZ$1,_xlfn.XLOOKUP($A84,'PY1 Data(H)'!$A$1:$A$233,'PY1 Data(H)'!$A$1:$CZ$233))</f>
        <v>0</v>
      </c>
      <c r="I84" s="173" cm="1">
        <f t="array" ref="I84">_xlfn.XLOOKUP(I$1,'PY1 Data(H)'!$A$1:$CZ$1,_xlfn.XLOOKUP($A84,'PY1 Data(H)'!$A$1:$A$233,'PY1 Data(H)'!$A$1:$CZ$233))</f>
        <v>0</v>
      </c>
      <c r="J84" s="173" cm="1">
        <f t="array" ref="J84">_xlfn.XLOOKUP(J$1,'PY1 Data(H)'!$A$1:$CZ$1,_xlfn.XLOOKUP($A84,'PY1 Data(H)'!$A$1:$A$233,'PY1 Data(H)'!$A$1:$CZ$233))</f>
        <v>1228407</v>
      </c>
      <c r="K84" s="173" cm="1">
        <f t="array" ref="K84">_xlfn.XLOOKUP(K$1,'PY1 Data(H)'!$A$1:$CZ$1,_xlfn.XLOOKUP($A84,'PY1 Data(H)'!$A$1:$A$233,'PY1 Data(H)'!$A$1:$CZ$233))</f>
        <v>384658</v>
      </c>
      <c r="L84" s="173" cm="1">
        <f t="array" ref="L84">_xlfn.XLOOKUP(L$1,'PY1 Data(H)'!$A$1:$CZ$1,_xlfn.XLOOKUP($A84,'PY1 Data(H)'!$A$1:$A$233,'PY1 Data(H)'!$A$1:$CZ$233))</f>
        <v>519990</v>
      </c>
      <c r="M84" s="173" cm="1">
        <f t="array" ref="M84">_xlfn.XLOOKUP(M$1,'PY1 Data(H)'!$A$1:$CZ$1,_xlfn.XLOOKUP($A84,'PY1 Data(H)'!$A$1:$A$233,'PY1 Data(H)'!$A$1:$CZ$233))</f>
        <v>11332602</v>
      </c>
      <c r="N84" s="173" cm="1">
        <f t="array" ref="N84">_xlfn.XLOOKUP(N$1,'PY1 Data(H)'!$A$1:$CZ$1,_xlfn.XLOOKUP($A84,'PY1 Data(H)'!$A$1:$A$233,'PY1 Data(H)'!$A$1:$CZ$233))</f>
        <v>0</v>
      </c>
      <c r="O84" s="173" cm="1">
        <f t="array" ref="O84">_xlfn.XLOOKUP(O$1,'PY1 Data(H)'!$A$1:$CZ$1,_xlfn.XLOOKUP($A84,'PY1 Data(H)'!$A$1:$A$233,'PY1 Data(H)'!$A$1:$CZ$233))</f>
        <v>134096</v>
      </c>
      <c r="P84" s="173" cm="1">
        <f t="array" ref="P84">_xlfn.XLOOKUP(P$1,'PY1 Data(H)'!$A$1:$CZ$1,_xlfn.XLOOKUP($A84,'PY1 Data(H)'!$A$1:$A$233,'PY1 Data(H)'!$A$1:$CZ$233))</f>
        <v>0</v>
      </c>
      <c r="Q84" s="173" cm="1">
        <f t="array" ref="Q84">_xlfn.XLOOKUP(Q$1,'PY1 Data(H)'!$A$1:$CZ$1,_xlfn.XLOOKUP($A84,'PY1 Data(H)'!$A$1:$A$233,'PY1 Data(H)'!$A$1:$CZ$233))</f>
        <v>565414</v>
      </c>
      <c r="R84" s="173" cm="1">
        <f t="array" ref="R84">_xlfn.XLOOKUP(R$1,'PY1 Data(H)'!$A$1:$CZ$1,_xlfn.XLOOKUP($A84,'PY1 Data(H)'!$A$1:$A$233,'PY1 Data(H)'!$A$1:$CZ$233))</f>
        <v>153534</v>
      </c>
      <c r="S84" s="173" cm="1">
        <f t="array" ref="S84">_xlfn.XLOOKUP(S$1,'PY1 Data(H)'!$A$1:$CZ$1,_xlfn.XLOOKUP($A84,'PY1 Data(H)'!$A$1:$A$233,'PY1 Data(H)'!$A$1:$CZ$233))</f>
        <v>98140</v>
      </c>
      <c r="T84" s="173" cm="1">
        <f t="array" ref="T84">_xlfn.XLOOKUP(T$1,'PY1 Data(H)'!$A$1:$CZ$1,_xlfn.XLOOKUP($A84,'PY1 Data(H)'!$A$1:$A$233,'PY1 Data(H)'!$A$1:$CZ$233))</f>
        <v>0</v>
      </c>
      <c r="U84" s="173" cm="1">
        <f t="array" ref="U84">_xlfn.XLOOKUP(U$1,'PY1 Data(H)'!$A$1:$CZ$1,_xlfn.XLOOKUP($A84,'PY1 Data(H)'!$A$1:$A$233,'PY1 Data(H)'!$A$1:$CZ$233))</f>
        <v>0</v>
      </c>
      <c r="V84" s="173" cm="1">
        <f t="array" ref="V84">_xlfn.XLOOKUP(V$1,'PY1 Data(H)'!$A$1:$CZ$1,_xlfn.XLOOKUP($A84,'PY1 Data(H)'!$A$1:$A$233,'PY1 Data(H)'!$A$1:$CZ$233))</f>
        <v>3614980</v>
      </c>
      <c r="W84" s="173" cm="1">
        <f t="array" ref="W84">_xlfn.XLOOKUP(W$1,'PY1 Data(H)'!$A$1:$CZ$1,_xlfn.XLOOKUP($A84,'PY1 Data(H)'!$A$1:$A$233,'PY1 Data(H)'!$A$1:$CZ$233))</f>
        <v>0</v>
      </c>
      <c r="X84" s="173" cm="1">
        <f t="array" ref="X84">_xlfn.XLOOKUP(X$1,'PY1 Data(H)'!$A$1:$CZ$1,_xlfn.XLOOKUP($A84,'PY1 Data(H)'!$A$1:$A$233,'PY1 Data(H)'!$A$1:$CZ$233))</f>
        <v>412180</v>
      </c>
      <c r="Y84" s="173" cm="1">
        <f t="array" ref="Y84">_xlfn.XLOOKUP(Y$1,'PY1 Data(H)'!$A$1:$CZ$1,_xlfn.XLOOKUP($A84,'PY1 Data(H)'!$A$1:$A$233,'PY1 Data(H)'!$A$1:$CZ$233))</f>
        <v>172509</v>
      </c>
      <c r="Z84" s="173" cm="1">
        <f t="array" ref="Z84">_xlfn.XLOOKUP(Z$1,'PY1 Data(H)'!$A$1:$CZ$1,_xlfn.XLOOKUP($A84,'PY1 Data(H)'!$A$1:$A$233,'PY1 Data(H)'!$A$1:$CZ$233))</f>
        <v>0</v>
      </c>
      <c r="AA84" s="173" cm="1">
        <f t="array" ref="AA84">_xlfn.XLOOKUP(AA$1,'PY1 Data(H)'!$A$1:$CZ$1,_xlfn.XLOOKUP($A84,'PY1 Data(H)'!$A$1:$A$233,'PY1 Data(H)'!$A$1:$CZ$233))</f>
        <v>0</v>
      </c>
      <c r="AB84" s="173" cm="1">
        <f t="array" ref="AB84">_xlfn.XLOOKUP(AB$1,'PY1 Data(H)'!$A$1:$CZ$1,_xlfn.XLOOKUP($A84,'PY1 Data(H)'!$A$1:$A$233,'PY1 Data(H)'!$A$1:$CZ$233))</f>
        <v>761052</v>
      </c>
      <c r="AC84" s="173" cm="1">
        <f t="array" ref="AC84">_xlfn.XLOOKUP(AC$1,'PY1 Data(H)'!$A$1:$CZ$1,_xlfn.XLOOKUP($A84,'PY1 Data(H)'!$A$1:$A$233,'PY1 Data(H)'!$A$1:$CZ$233))</f>
        <v>152850</v>
      </c>
      <c r="AD84" s="173" cm="1">
        <f t="array" ref="AD84">_xlfn.XLOOKUP(AD$1,'PY1 Data(H)'!$A$1:$CZ$1,_xlfn.XLOOKUP($A84,'PY1 Data(H)'!$A$1:$A$233,'PY1 Data(H)'!$A$1:$CZ$233))</f>
        <v>1885209</v>
      </c>
      <c r="AE84" s="173" cm="1">
        <f t="array" ref="AE84">_xlfn.XLOOKUP(AE$1,'PY1 Data(H)'!$A$1:$CZ$1,_xlfn.XLOOKUP($A84,'PY1 Data(H)'!$A$1:$A$233,'PY1 Data(H)'!$A$1:$CZ$233))</f>
        <v>3739325</v>
      </c>
      <c r="AF84" s="173" cm="1">
        <f t="array" ref="AF84">_xlfn.XLOOKUP(AF$1,'PY1 Data(H)'!$A$1:$CZ$1,_xlfn.XLOOKUP($A84,'PY1 Data(H)'!$A$1:$A$233,'PY1 Data(H)'!$A$1:$CZ$233))</f>
        <v>77733</v>
      </c>
      <c r="AG84" s="173" cm="1">
        <f t="array" ref="AG84">_xlfn.XLOOKUP(AG$1,'PY1 Data(H)'!$A$1:$CZ$1,_xlfn.XLOOKUP($A84,'PY1 Data(H)'!$A$1:$A$233,'PY1 Data(H)'!$A$1:$CZ$233))</f>
        <v>1549374</v>
      </c>
      <c r="AH84" s="173" cm="1">
        <f t="array" ref="AH84">_xlfn.XLOOKUP(AH$1,'PY1 Data(H)'!$A$1:$CZ$1,_xlfn.XLOOKUP($A84,'PY1 Data(H)'!$A$1:$A$233,'PY1 Data(H)'!$A$1:$CZ$233))</f>
        <v>481961</v>
      </c>
      <c r="AI84" s="173" cm="1">
        <f t="array" ref="AI84">_xlfn.XLOOKUP(AI$1,'PY1 Data(H)'!$A$1:$CZ$1,_xlfn.XLOOKUP($A84,'PY1 Data(H)'!$A$1:$A$233,'PY1 Data(H)'!$A$1:$CZ$233))</f>
        <v>158959</v>
      </c>
      <c r="AJ84" s="173" cm="1">
        <f t="array" ref="AJ84">_xlfn.XLOOKUP(AJ$1,'PY1 Data(H)'!$A$1:$CZ$1,_xlfn.XLOOKUP($A84,'PY1 Data(H)'!$A$1:$A$233,'PY1 Data(H)'!$A$1:$CZ$233))</f>
        <v>875986</v>
      </c>
      <c r="AK84" s="173" cm="1">
        <f t="array" ref="AK84">_xlfn.XLOOKUP(AK$1,'PY1 Data(H)'!$A$1:$CZ$1,_xlfn.XLOOKUP($A84,'PY1 Data(H)'!$A$1:$A$233,'PY1 Data(H)'!$A$1:$CZ$233))</f>
        <v>0</v>
      </c>
      <c r="AL84" s="173" cm="1">
        <f t="array" ref="AL84">_xlfn.XLOOKUP(AL$1,'PY1 Data(H)'!$A$1:$CZ$1,_xlfn.XLOOKUP($A84,'PY1 Data(H)'!$A$1:$A$233,'PY1 Data(H)'!$A$1:$CZ$233))</f>
        <v>2579184</v>
      </c>
      <c r="AM84" s="173" cm="1">
        <f t="array" ref="AM84">_xlfn.XLOOKUP(AM$1,'PY1 Data(H)'!$A$1:$CZ$1,_xlfn.XLOOKUP($A84,'PY1 Data(H)'!$A$1:$A$233,'PY1 Data(H)'!$A$1:$CZ$233))</f>
        <v>0</v>
      </c>
      <c r="AN84" s="173" cm="1">
        <f t="array" ref="AN84">_xlfn.XLOOKUP(AN$1,'PY1 Data(H)'!$A$1:$CZ$1,_xlfn.XLOOKUP($A84,'PY1 Data(H)'!$A$1:$A$233,'PY1 Data(H)'!$A$1:$CZ$233))</f>
        <v>163406</v>
      </c>
      <c r="AO84" s="173" cm="1">
        <f t="array" ref="AO84">_xlfn.XLOOKUP(AO$1,'PY1 Data(H)'!$A$1:$CZ$1,_xlfn.XLOOKUP($A84,'PY1 Data(H)'!$A$1:$A$233,'PY1 Data(H)'!$A$1:$CZ$233))</f>
        <v>0</v>
      </c>
      <c r="AP84" s="173" cm="1">
        <f t="array" ref="AP84">_xlfn.XLOOKUP(AP$1,'PY1 Data(H)'!$A$1:$CZ$1,_xlfn.XLOOKUP($A84,'PY1 Data(H)'!$A$1:$A$233,'PY1 Data(H)'!$A$1:$CZ$233))</f>
        <v>0</v>
      </c>
      <c r="AQ84" s="173" cm="1">
        <f t="array" ref="AQ84">_xlfn.XLOOKUP(AQ$1,'PY1 Data(H)'!$A$1:$CZ$1,_xlfn.XLOOKUP($A84,'PY1 Data(H)'!$A$1:$A$233,'PY1 Data(H)'!$A$1:$CZ$233))</f>
        <v>280237</v>
      </c>
      <c r="AR84" s="173" cm="1">
        <f t="array" ref="AR84">_xlfn.XLOOKUP(AR$1,'PY1 Data(H)'!$A$1:$CZ$1,_xlfn.XLOOKUP($A84,'PY1 Data(H)'!$A$1:$A$233,'PY1 Data(H)'!$A$1:$CZ$233))</f>
        <v>0</v>
      </c>
      <c r="AS84" s="173" cm="1">
        <f t="array" ref="AS84">_xlfn.XLOOKUP(AS$1,'PY1 Data(H)'!$A$1:$CZ$1,_xlfn.XLOOKUP($A84,'PY1 Data(H)'!$A$1:$A$233,'PY1 Data(H)'!$A$1:$CZ$233))</f>
        <v>777471</v>
      </c>
      <c r="AT84" s="173" cm="1">
        <f t="array" ref="AT84">_xlfn.XLOOKUP(AT$1,'PY1 Data(H)'!$A$1:$CZ$1,_xlfn.XLOOKUP($A84,'PY1 Data(H)'!$A$1:$A$233,'PY1 Data(H)'!$A$1:$CZ$233))</f>
        <v>6669385</v>
      </c>
      <c r="AU84" s="173" cm="1">
        <f t="array" ref="AU84">_xlfn.XLOOKUP(AU$1,'PY1 Data(H)'!$A$1:$CZ$1,_xlfn.XLOOKUP($A84,'PY1 Data(H)'!$A$1:$A$233,'PY1 Data(H)'!$A$1:$CZ$233))</f>
        <v>0</v>
      </c>
      <c r="AV84" s="173" cm="1">
        <f t="array" ref="AV84">_xlfn.XLOOKUP(AV$1,'PY1 Data(H)'!$A$1:$CZ$1,_xlfn.XLOOKUP($A84,'PY1 Data(H)'!$A$1:$A$233,'PY1 Data(H)'!$A$1:$CZ$233))</f>
        <v>3750</v>
      </c>
      <c r="AW84" s="173" cm="1">
        <f t="array" ref="AW84">_xlfn.XLOOKUP(AW$1,'PY1 Data(H)'!$A$1:$CZ$1,_xlfn.XLOOKUP($A84,'PY1 Data(H)'!$A$1:$A$233,'PY1 Data(H)'!$A$1:$CZ$233))</f>
        <v>0</v>
      </c>
      <c r="AX84" s="173" cm="1">
        <f t="array" ref="AX84">_xlfn.XLOOKUP(AX$1,'PY1 Data(H)'!$A$1:$CZ$1,_xlfn.XLOOKUP($A84,'PY1 Data(H)'!$A$1:$A$233,'PY1 Data(H)'!$A$1:$CZ$233))</f>
        <v>954851</v>
      </c>
      <c r="AY84" s="173" cm="1">
        <f t="array" ref="AY84">_xlfn.XLOOKUP(AY$1,'PY1 Data(H)'!$A$1:$CZ$1,_xlfn.XLOOKUP($A84,'PY1 Data(H)'!$A$1:$A$233,'PY1 Data(H)'!$A$1:$CZ$233))</f>
        <v>156846</v>
      </c>
      <c r="AZ84" s="173" cm="1">
        <f t="array" ref="AZ84">_xlfn.XLOOKUP(AZ$1,'PY1 Data(H)'!$A$1:$CZ$1,_xlfn.XLOOKUP($A84,'PY1 Data(H)'!$A$1:$A$233,'PY1 Data(H)'!$A$1:$CZ$233))</f>
        <v>0</v>
      </c>
      <c r="BA84" s="173" cm="1">
        <f t="array" ref="BA84">_xlfn.XLOOKUP(BA$1,'PY1 Data(H)'!$A$1:$CZ$1,_xlfn.XLOOKUP($A84,'PY1 Data(H)'!$A$1:$A$233,'PY1 Data(H)'!$A$1:$CZ$233))</f>
        <v>0</v>
      </c>
      <c r="BB84" s="173" cm="1">
        <f t="array" ref="BB84">_xlfn.XLOOKUP(BB$1,'PY1 Data(H)'!$A$1:$CZ$1,_xlfn.XLOOKUP($A84,'PY1 Data(H)'!$A$1:$A$233,'PY1 Data(H)'!$A$1:$CZ$233))</f>
        <v>6191479</v>
      </c>
      <c r="BC84" s="173" cm="1">
        <f t="array" ref="BC84">_xlfn.XLOOKUP(BC$1,'PY1 Data(H)'!$A$1:$CZ$1,_xlfn.XLOOKUP($A84,'PY1 Data(H)'!$A$1:$A$233,'PY1 Data(H)'!$A$1:$CZ$233))</f>
        <v>224733</v>
      </c>
      <c r="BD84" s="173" cm="1">
        <f t="array" ref="BD84">_xlfn.XLOOKUP(BD$1,'PY1 Data(H)'!$A$1:$CZ$1,_xlfn.XLOOKUP($A84,'PY1 Data(H)'!$A$1:$A$233,'PY1 Data(H)'!$A$1:$CZ$233))</f>
        <v>0</v>
      </c>
      <c r="BE84" s="173" cm="1">
        <f t="array" ref="BE84">_xlfn.XLOOKUP(BE$1,'PY1 Data(H)'!$A$1:$CZ$1,_xlfn.XLOOKUP($A84,'PY1 Data(H)'!$A$1:$A$233,'PY1 Data(H)'!$A$1:$CZ$233))</f>
        <v>0</v>
      </c>
      <c r="BF84" s="173" cm="1">
        <f t="array" ref="BF84">_xlfn.XLOOKUP(BF$1,'PY1 Data(H)'!$A$1:$CZ$1,_xlfn.XLOOKUP($A84,'PY1 Data(H)'!$A$1:$A$233,'PY1 Data(H)'!$A$1:$CZ$233))</f>
        <v>1051102</v>
      </c>
      <c r="BG84" s="173" cm="1">
        <f t="array" ref="BG84">_xlfn.XLOOKUP(BG$1,'PY1 Data(H)'!$A$1:$CZ$1,_xlfn.XLOOKUP($A84,'PY1 Data(H)'!$A$1:$A$233,'PY1 Data(H)'!$A$1:$CZ$233))</f>
        <v>0</v>
      </c>
      <c r="BH84" s="173" cm="1">
        <f t="array" ref="BH84">_xlfn.XLOOKUP(BH$1,'PY1 Data(H)'!$A$1:$CZ$1,_xlfn.XLOOKUP($A84,'PY1 Data(H)'!$A$1:$A$233,'PY1 Data(H)'!$A$1:$CZ$233))</f>
        <v>0</v>
      </c>
      <c r="BI84" s="173" cm="1">
        <f t="array" ref="BI84">_xlfn.XLOOKUP(BI$1,'PY1 Data(H)'!$A$1:$CZ$1,_xlfn.XLOOKUP($A84,'PY1 Data(H)'!$A$1:$A$233,'PY1 Data(H)'!$A$1:$CZ$233))</f>
        <v>209084</v>
      </c>
      <c r="BJ84" s="173" cm="1">
        <f t="array" ref="BJ84">_xlfn.XLOOKUP(BJ$1,'PY1 Data(H)'!$A$1:$CZ$1,_xlfn.XLOOKUP($A84,'PY1 Data(H)'!$A$1:$A$233,'PY1 Data(H)'!$A$1:$CZ$233))</f>
        <v>15787</v>
      </c>
      <c r="BK84" s="173" cm="1">
        <f t="array" ref="BK84">_xlfn.XLOOKUP(BK$1,'PY1 Data(H)'!$A$1:$CZ$1,_xlfn.XLOOKUP($A84,'PY1 Data(H)'!$A$1:$A$233,'PY1 Data(H)'!$A$1:$CZ$233))</f>
        <v>0</v>
      </c>
      <c r="BL84" s="173" cm="1">
        <f t="array" ref="BL84">_xlfn.XLOOKUP(BL$1,'PY1 Data(H)'!$A$1:$CZ$1,_xlfn.XLOOKUP($A84,'PY1 Data(H)'!$A$1:$A$233,'PY1 Data(H)'!$A$1:$CZ$233))</f>
        <v>0</v>
      </c>
      <c r="BM84" s="173" cm="1">
        <f t="array" ref="BM84">_xlfn.XLOOKUP(BM$1,'PY1 Data(H)'!$A$1:$CZ$1,_xlfn.XLOOKUP($A84,'PY1 Data(H)'!$A$1:$A$233,'PY1 Data(H)'!$A$1:$CZ$233))</f>
        <v>891873</v>
      </c>
      <c r="BN84" s="173" cm="1">
        <f t="array" ref="BN84">_xlfn.XLOOKUP(BN$1,'PY1 Data(H)'!$A$1:$CZ$1,_xlfn.XLOOKUP($A84,'PY1 Data(H)'!$A$1:$A$233,'PY1 Data(H)'!$A$1:$CZ$233))</f>
        <v>2192674</v>
      </c>
      <c r="BO84" s="173" cm="1">
        <f t="array" ref="BO84">_xlfn.XLOOKUP(BO$1,'PY1 Data(H)'!$A$1:$CZ$1,_xlfn.XLOOKUP($A84,'PY1 Data(H)'!$A$1:$A$233,'PY1 Data(H)'!$A$1:$CZ$233))</f>
        <v>383637</v>
      </c>
      <c r="BP84" s="173" cm="1">
        <f t="array" ref="BP84">_xlfn.XLOOKUP(BP$1,'PY1 Data(H)'!$A$1:$CZ$1,_xlfn.XLOOKUP($A84,'PY1 Data(H)'!$A$1:$A$233,'PY1 Data(H)'!$A$1:$CZ$233))</f>
        <v>0</v>
      </c>
      <c r="BQ84" s="173" cm="1">
        <f t="array" ref="BQ84">_xlfn.XLOOKUP(BQ$1,'PY1 Data(H)'!$A$1:$CZ$1,_xlfn.XLOOKUP($A84,'PY1 Data(H)'!$A$1:$A$233,'PY1 Data(H)'!$A$1:$CZ$233))</f>
        <v>0</v>
      </c>
      <c r="BR84" s="173" cm="1">
        <f t="array" ref="BR84">_xlfn.XLOOKUP(BR$1,'PY1 Data(H)'!$A$1:$CZ$1,_xlfn.XLOOKUP($A84,'PY1 Data(H)'!$A$1:$A$233,'PY1 Data(H)'!$A$1:$CZ$233))</f>
        <v>0</v>
      </c>
      <c r="BS84" s="173" cm="1">
        <f t="array" ref="BS84">_xlfn.XLOOKUP(BS$1,'PY1 Data(H)'!$A$1:$CZ$1,_xlfn.XLOOKUP($A84,'PY1 Data(H)'!$A$1:$A$233,'PY1 Data(H)'!$A$1:$CZ$233))</f>
        <v>0</v>
      </c>
      <c r="BT84" s="173" cm="1">
        <f t="array" ref="BT84">_xlfn.XLOOKUP(BT$1,'PY1 Data(H)'!$A$1:$CZ$1,_xlfn.XLOOKUP($A84,'PY1 Data(H)'!$A$1:$A$233,'PY1 Data(H)'!$A$1:$CZ$233))</f>
        <v>371126</v>
      </c>
      <c r="BU84" s="173" cm="1">
        <f t="array" ref="BU84">_xlfn.XLOOKUP(BU$1,'PY1 Data(H)'!$A$1:$CZ$1,_xlfn.XLOOKUP($A84,'PY1 Data(H)'!$A$1:$A$233,'PY1 Data(H)'!$A$1:$CZ$233))</f>
        <v>520559</v>
      </c>
      <c r="BV84" s="173" cm="1">
        <f t="array" ref="BV84">_xlfn.XLOOKUP(BV$1,'PY1 Data(H)'!$A$1:$CZ$1,_xlfn.XLOOKUP($A84,'PY1 Data(H)'!$A$1:$A$233,'PY1 Data(H)'!$A$1:$CZ$233))</f>
        <v>1207875</v>
      </c>
      <c r="BW84" s="173" cm="1">
        <f t="array" ref="BW84">_xlfn.XLOOKUP(BW$1,'PY1 Data(H)'!$A$1:$CZ$1,_xlfn.XLOOKUP($A84,'PY1 Data(H)'!$A$1:$A$233,'PY1 Data(H)'!$A$1:$CZ$233))</f>
        <v>122218</v>
      </c>
      <c r="BX84" s="173" cm="1">
        <f t="array" ref="BX84">_xlfn.XLOOKUP(BX$1,'PY1 Data(H)'!$A$1:$CZ$1,_xlfn.XLOOKUP($A84,'PY1 Data(H)'!$A$1:$A$233,'PY1 Data(H)'!$A$1:$CZ$233))</f>
        <v>0</v>
      </c>
      <c r="BY84" s="173" cm="1">
        <f t="array" ref="BY84">_xlfn.XLOOKUP(BY$1,'PY1 Data(H)'!$A$1:$CZ$1,_xlfn.XLOOKUP($A84,'PY1 Data(H)'!$A$1:$A$233,'PY1 Data(H)'!$A$1:$CZ$233))</f>
        <v>0</v>
      </c>
      <c r="BZ84" s="173" cm="1">
        <f t="array" ref="BZ84">_xlfn.XLOOKUP(BZ$1,'PY1 Data(H)'!$A$1:$CZ$1,_xlfn.XLOOKUP($A84,'PY1 Data(H)'!$A$1:$A$233,'PY1 Data(H)'!$A$1:$CZ$233))</f>
        <v>216424</v>
      </c>
      <c r="CA84" s="173" cm="1">
        <f t="array" ref="CA84">_xlfn.XLOOKUP(CA$1,'PY1 Data(H)'!$A$1:$CZ$1,_xlfn.XLOOKUP($A84,'PY1 Data(H)'!$A$1:$A$233,'PY1 Data(H)'!$A$1:$CZ$233))</f>
        <v>0</v>
      </c>
      <c r="CB84" s="173" cm="1">
        <f t="array" ref="CB84">_xlfn.XLOOKUP(CB$1,'PY1 Data(H)'!$A$1:$CZ$1,_xlfn.XLOOKUP($A84,'PY1 Data(H)'!$A$1:$A$233,'PY1 Data(H)'!$A$1:$CZ$233))</f>
        <v>772224</v>
      </c>
      <c r="CC84" s="173" cm="1">
        <f t="array" ref="CC84">_xlfn.XLOOKUP(CC$1,'PY1 Data(H)'!$A$1:$CZ$1,_xlfn.XLOOKUP($A84,'PY1 Data(H)'!$A$1:$A$233,'PY1 Data(H)'!$A$1:$CZ$233))</f>
        <v>210445</v>
      </c>
      <c r="CD84" s="173" cm="1">
        <f t="array" ref="CD84">_xlfn.XLOOKUP(CD$1,'PY1 Data(H)'!$A$1:$CZ$1,_xlfn.XLOOKUP($A84,'PY1 Data(H)'!$A$1:$A$233,'PY1 Data(H)'!$A$1:$CZ$233))</f>
        <v>1323987</v>
      </c>
      <c r="CE84" s="173" cm="1">
        <f t="array" ref="CE84">_xlfn.XLOOKUP(CE$1,'PY1 Data(H)'!$A$1:$CZ$1,_xlfn.XLOOKUP($A84,'PY1 Data(H)'!$A$1:$A$233,'PY1 Data(H)'!$A$1:$CZ$233))</f>
        <v>51759</v>
      </c>
      <c r="CF84" s="173" cm="1">
        <f t="array" ref="CF84">_xlfn.XLOOKUP(CF$1,'PY1 Data(H)'!$A$1:$CZ$1,_xlfn.XLOOKUP($A84,'PY1 Data(H)'!$A$1:$A$233,'PY1 Data(H)'!$A$1:$CZ$233))</f>
        <v>0</v>
      </c>
      <c r="CG84" s="173" cm="1">
        <f t="array" ref="CG84">_xlfn.XLOOKUP(CG$1,'PY1 Data(H)'!$A$1:$CZ$1,_xlfn.XLOOKUP($A84,'PY1 Data(H)'!$A$1:$A$233,'PY1 Data(H)'!$A$1:$CZ$233))</f>
        <v>683658</v>
      </c>
      <c r="CH84" s="173" cm="1">
        <f t="array" ref="CH84">_xlfn.XLOOKUP(CH$1,'PY1 Data(H)'!$A$1:$CZ$1,_xlfn.XLOOKUP($A84,'PY1 Data(H)'!$A$1:$A$233,'PY1 Data(H)'!$A$1:$CZ$233))</f>
        <v>137296</v>
      </c>
      <c r="CI84" s="173" cm="1">
        <f t="array" ref="CI84">_xlfn.XLOOKUP(CI$1,'PY1 Data(H)'!$A$1:$CZ$1,_xlfn.XLOOKUP($A84,'PY1 Data(H)'!$A$1:$A$233,'PY1 Data(H)'!$A$1:$CZ$233))</f>
        <v>890349</v>
      </c>
      <c r="CJ84" s="173" cm="1">
        <f t="array" ref="CJ84">_xlfn.XLOOKUP(CJ$1,'PY1 Data(H)'!$A$1:$CZ$1,_xlfn.XLOOKUP($A84,'PY1 Data(H)'!$A$1:$A$233,'PY1 Data(H)'!$A$1:$CZ$233))</f>
        <v>13014</v>
      </c>
      <c r="CK84" s="173" cm="1">
        <f t="array" ref="CK84">_xlfn.XLOOKUP(CK$1,'PY1 Data(H)'!$A$1:$CZ$1,_xlfn.XLOOKUP($A84,'PY1 Data(H)'!$A$1:$A$233,'PY1 Data(H)'!$A$1:$CZ$233))</f>
        <v>32750</v>
      </c>
      <c r="CL84" s="173" cm="1">
        <f t="array" ref="CL84">_xlfn.XLOOKUP(CL$1,'PY1 Data(H)'!$A$1:$CZ$1,_xlfn.XLOOKUP($A84,'PY1 Data(H)'!$A$1:$A$233,'PY1 Data(H)'!$A$1:$CZ$233))</f>
        <v>0</v>
      </c>
      <c r="CM84" s="173" cm="1">
        <f t="array" ref="CM84">_xlfn.XLOOKUP(CM$1,'PY1 Data(H)'!$A$1:$CZ$1,_xlfn.XLOOKUP($A84,'PY1 Data(H)'!$A$1:$A$233,'PY1 Data(H)'!$A$1:$CZ$233))</f>
        <v>0</v>
      </c>
      <c r="CN84" s="173" cm="1">
        <f t="array" ref="CN84">_xlfn.XLOOKUP(CN$1,'PY1 Data(H)'!$A$1:$CZ$1,_xlfn.XLOOKUP($A84,'PY1 Data(H)'!$A$1:$A$233,'PY1 Data(H)'!$A$1:$CZ$233))</f>
        <v>158212</v>
      </c>
      <c r="CO84" s="173" cm="1">
        <f t="array" ref="CO84">_xlfn.XLOOKUP(CO$1,'PY1 Data(H)'!$A$1:$CZ$1,_xlfn.XLOOKUP($A84,'PY1 Data(H)'!$A$1:$A$233,'PY1 Data(H)'!$A$1:$CZ$233))</f>
        <v>12272111</v>
      </c>
      <c r="CP84" s="173" cm="1">
        <f t="array" ref="CP84">_xlfn.XLOOKUP(CP$1,'PY1 Data(H)'!$A$1:$CZ$1,_xlfn.XLOOKUP($A84,'PY1 Data(H)'!$A$1:$A$233,'PY1 Data(H)'!$A$1:$CZ$233))</f>
        <v>147870</v>
      </c>
      <c r="CQ84" s="173" cm="1">
        <f t="array" ref="CQ84">_xlfn.XLOOKUP(CQ$1,'PY1 Data(H)'!$A$1:$CZ$1,_xlfn.XLOOKUP($A84,'PY1 Data(H)'!$A$1:$A$233,'PY1 Data(H)'!$A$1:$CZ$233))</f>
        <v>0</v>
      </c>
      <c r="CR84" s="173" cm="1">
        <f t="array" ref="CR84">_xlfn.XLOOKUP(CR$1,'PY1 Data(H)'!$A$1:$CZ$1,_xlfn.XLOOKUP($A84,'PY1 Data(H)'!$A$1:$A$233,'PY1 Data(H)'!$A$1:$CZ$233))</f>
        <v>411522</v>
      </c>
      <c r="CS84" s="173" cm="1">
        <f t="array" ref="CS84">_xlfn.XLOOKUP(CS$1,'PY1 Data(H)'!$A$1:$CZ$1,_xlfn.XLOOKUP($A84,'PY1 Data(H)'!$A$1:$A$233,'PY1 Data(H)'!$A$1:$CZ$233))</f>
        <v>179815</v>
      </c>
      <c r="CT84" s="173" cm="1">
        <f t="array" ref="CT84">_xlfn.XLOOKUP(CT$1,'PY1 Data(H)'!$A$1:$CZ$1,_xlfn.XLOOKUP($A84,'PY1 Data(H)'!$A$1:$A$233,'PY1 Data(H)'!$A$1:$CZ$233))</f>
        <v>0</v>
      </c>
      <c r="CU84" s="173" cm="1">
        <f t="array" ref="CU84">_xlfn.XLOOKUP(CU$1,'PY1 Data(H)'!$A$1:$CZ$1,_xlfn.XLOOKUP($A84,'PY1 Data(H)'!$A$1:$A$233,'PY1 Data(H)'!$A$1:$CZ$233))</f>
        <v>65517</v>
      </c>
      <c r="CV84" s="173" cm="1">
        <f t="array" ref="CV84">_xlfn.XLOOKUP(CV$1,'PY1 Data(H)'!$A$1:$CZ$1,_xlfn.XLOOKUP($A84,'PY1 Data(H)'!$A$1:$A$233,'PY1 Data(H)'!$A$1:$CZ$233))</f>
        <v>0</v>
      </c>
      <c r="CW84" s="173" cm="1">
        <f t="array" ref="CW84">_xlfn.XLOOKUP(CW$1,'PY1 Data(H)'!$A$1:$CZ$1,_xlfn.XLOOKUP($A84,'PY1 Data(H)'!$A$1:$A$233,'PY1 Data(H)'!$A$1:$CZ$233))</f>
        <v>425332</v>
      </c>
      <c r="CX84" s="173" cm="1">
        <f t="array" ref="CX84">_xlfn.XLOOKUP(CX$1,'PY1 Data(H)'!$A$1:$CZ$1,_xlfn.XLOOKUP($A84,'PY1 Data(H)'!$A$1:$A$233,'PY1 Data(H)'!$A$1:$CZ$233))</f>
        <v>44266</v>
      </c>
      <c r="CY84" s="173" cm="1">
        <f t="array" ref="CY84">_xlfn.XLOOKUP(CY$1,'PY1 Data(H)'!$A$1:$CZ$1,_xlfn.XLOOKUP($A84,'PY1 Data(H)'!$A$1:$A$233,'PY1 Data(H)'!$A$1:$CZ$233))</f>
        <v>0</v>
      </c>
    </row>
    <row r="85" spans="1:103" x14ac:dyDescent="0.3">
      <c r="A85">
        <v>579</v>
      </c>
      <c r="D85" s="173" cm="1">
        <f t="array" ref="D85">_xlfn.XLOOKUP(D$1,'PY1 Data(H)'!$A$1:$CZ$1,_xlfn.XLOOKUP($A85,'PY1 Data(H)'!$A$1:$A$233,'PY1 Data(H)'!$A$1:$CZ$233))</f>
        <v>0</v>
      </c>
      <c r="E85" s="173" cm="1">
        <f t="array" ref="E85">_xlfn.XLOOKUP(E$1,'PY1 Data(H)'!$A$1:$CZ$1,_xlfn.XLOOKUP($A85,'PY1 Data(H)'!$A$1:$A$233,'PY1 Data(H)'!$A$1:$CZ$233))</f>
        <v>0</v>
      </c>
      <c r="F85" s="173" cm="1">
        <f t="array" ref="F85">_xlfn.XLOOKUP(F$1,'PY1 Data(H)'!$A$1:$CZ$1,_xlfn.XLOOKUP($A85,'PY1 Data(H)'!$A$1:$A$233,'PY1 Data(H)'!$A$1:$CZ$233))</f>
        <v>0</v>
      </c>
      <c r="G85" s="173" cm="1">
        <f t="array" ref="G85">_xlfn.XLOOKUP(G$1,'PY1 Data(H)'!$A$1:$CZ$1,_xlfn.XLOOKUP($A85,'PY1 Data(H)'!$A$1:$A$233,'PY1 Data(H)'!$A$1:$CZ$233))</f>
        <v>0</v>
      </c>
      <c r="H85" s="173" cm="1">
        <f t="array" ref="H85">_xlfn.XLOOKUP(H$1,'PY1 Data(H)'!$A$1:$CZ$1,_xlfn.XLOOKUP($A85,'PY1 Data(H)'!$A$1:$A$233,'PY1 Data(H)'!$A$1:$CZ$233))</f>
        <v>0</v>
      </c>
      <c r="I85" s="173" cm="1">
        <f t="array" ref="I85">_xlfn.XLOOKUP(I$1,'PY1 Data(H)'!$A$1:$CZ$1,_xlfn.XLOOKUP($A85,'PY1 Data(H)'!$A$1:$A$233,'PY1 Data(H)'!$A$1:$CZ$233))</f>
        <v>0</v>
      </c>
      <c r="J85" s="173" cm="1">
        <f t="array" ref="J85">_xlfn.XLOOKUP(J$1,'PY1 Data(H)'!$A$1:$CZ$1,_xlfn.XLOOKUP($A85,'PY1 Data(H)'!$A$1:$A$233,'PY1 Data(H)'!$A$1:$CZ$233))</f>
        <v>0</v>
      </c>
      <c r="K85" s="173" cm="1">
        <f t="array" ref="K85">_xlfn.XLOOKUP(K$1,'PY1 Data(H)'!$A$1:$CZ$1,_xlfn.XLOOKUP($A85,'PY1 Data(H)'!$A$1:$A$233,'PY1 Data(H)'!$A$1:$CZ$233))</f>
        <v>0</v>
      </c>
      <c r="L85" s="173" cm="1">
        <f t="array" ref="L85">_xlfn.XLOOKUP(L$1,'PY1 Data(H)'!$A$1:$CZ$1,_xlfn.XLOOKUP($A85,'PY1 Data(H)'!$A$1:$A$233,'PY1 Data(H)'!$A$1:$CZ$233))</f>
        <v>0</v>
      </c>
      <c r="M85" s="173" cm="1">
        <f t="array" ref="M85">_xlfn.XLOOKUP(M$1,'PY1 Data(H)'!$A$1:$CZ$1,_xlfn.XLOOKUP($A85,'PY1 Data(H)'!$A$1:$A$233,'PY1 Data(H)'!$A$1:$CZ$233))</f>
        <v>0</v>
      </c>
      <c r="N85" s="173" cm="1">
        <f t="array" ref="N85">_xlfn.XLOOKUP(N$1,'PY1 Data(H)'!$A$1:$CZ$1,_xlfn.XLOOKUP($A85,'PY1 Data(H)'!$A$1:$A$233,'PY1 Data(H)'!$A$1:$CZ$233))</f>
        <v>0</v>
      </c>
      <c r="O85" s="173" cm="1">
        <f t="array" ref="O85">_xlfn.XLOOKUP(O$1,'PY1 Data(H)'!$A$1:$CZ$1,_xlfn.XLOOKUP($A85,'PY1 Data(H)'!$A$1:$A$233,'PY1 Data(H)'!$A$1:$CZ$233))</f>
        <v>0</v>
      </c>
      <c r="P85" s="173" cm="1">
        <f t="array" ref="P85">_xlfn.XLOOKUP(P$1,'PY1 Data(H)'!$A$1:$CZ$1,_xlfn.XLOOKUP($A85,'PY1 Data(H)'!$A$1:$A$233,'PY1 Data(H)'!$A$1:$CZ$233))</f>
        <v>0</v>
      </c>
      <c r="Q85" s="173" cm="1">
        <f t="array" ref="Q85">_xlfn.XLOOKUP(Q$1,'PY1 Data(H)'!$A$1:$CZ$1,_xlfn.XLOOKUP($A85,'PY1 Data(H)'!$A$1:$A$233,'PY1 Data(H)'!$A$1:$CZ$233))</f>
        <v>0</v>
      </c>
      <c r="R85" s="173" cm="1">
        <f t="array" ref="R85">_xlfn.XLOOKUP(R$1,'PY1 Data(H)'!$A$1:$CZ$1,_xlfn.XLOOKUP($A85,'PY1 Data(H)'!$A$1:$A$233,'PY1 Data(H)'!$A$1:$CZ$233))</f>
        <v>0</v>
      </c>
      <c r="S85" s="173" cm="1">
        <f t="array" ref="S85">_xlfn.XLOOKUP(S$1,'PY1 Data(H)'!$A$1:$CZ$1,_xlfn.XLOOKUP($A85,'PY1 Data(H)'!$A$1:$A$233,'PY1 Data(H)'!$A$1:$CZ$233))</f>
        <v>0</v>
      </c>
      <c r="T85" s="173" cm="1">
        <f t="array" ref="T85">_xlfn.XLOOKUP(T$1,'PY1 Data(H)'!$A$1:$CZ$1,_xlfn.XLOOKUP($A85,'PY1 Data(H)'!$A$1:$A$233,'PY1 Data(H)'!$A$1:$CZ$233))</f>
        <v>0</v>
      </c>
      <c r="U85" s="173" cm="1">
        <f t="array" ref="U85">_xlfn.XLOOKUP(U$1,'PY1 Data(H)'!$A$1:$CZ$1,_xlfn.XLOOKUP($A85,'PY1 Data(H)'!$A$1:$A$233,'PY1 Data(H)'!$A$1:$CZ$233))</f>
        <v>0</v>
      </c>
      <c r="V85" s="173" cm="1">
        <f t="array" ref="V85">_xlfn.XLOOKUP(V$1,'PY1 Data(H)'!$A$1:$CZ$1,_xlfn.XLOOKUP($A85,'PY1 Data(H)'!$A$1:$A$233,'PY1 Data(H)'!$A$1:$CZ$233))</f>
        <v>0</v>
      </c>
      <c r="W85" s="173" cm="1">
        <f t="array" ref="W85">_xlfn.XLOOKUP(W$1,'PY1 Data(H)'!$A$1:$CZ$1,_xlfn.XLOOKUP($A85,'PY1 Data(H)'!$A$1:$A$233,'PY1 Data(H)'!$A$1:$CZ$233))</f>
        <v>0</v>
      </c>
      <c r="X85" s="173" cm="1">
        <f t="array" ref="X85">_xlfn.XLOOKUP(X$1,'PY1 Data(H)'!$A$1:$CZ$1,_xlfn.XLOOKUP($A85,'PY1 Data(H)'!$A$1:$A$233,'PY1 Data(H)'!$A$1:$CZ$233))</f>
        <v>0</v>
      </c>
      <c r="Y85" s="173" cm="1">
        <f t="array" ref="Y85">_xlfn.XLOOKUP(Y$1,'PY1 Data(H)'!$A$1:$CZ$1,_xlfn.XLOOKUP($A85,'PY1 Data(H)'!$A$1:$A$233,'PY1 Data(H)'!$A$1:$CZ$233))</f>
        <v>0</v>
      </c>
      <c r="Z85" s="173" cm="1">
        <f t="array" ref="Z85">_xlfn.XLOOKUP(Z$1,'PY1 Data(H)'!$A$1:$CZ$1,_xlfn.XLOOKUP($A85,'PY1 Data(H)'!$A$1:$A$233,'PY1 Data(H)'!$A$1:$CZ$233))</f>
        <v>0</v>
      </c>
      <c r="AA85" s="173" cm="1">
        <f t="array" ref="AA85">_xlfn.XLOOKUP(AA$1,'PY1 Data(H)'!$A$1:$CZ$1,_xlfn.XLOOKUP($A85,'PY1 Data(H)'!$A$1:$A$233,'PY1 Data(H)'!$A$1:$CZ$233))</f>
        <v>0</v>
      </c>
      <c r="AB85" s="173" cm="1">
        <f t="array" ref="AB85">_xlfn.XLOOKUP(AB$1,'PY1 Data(H)'!$A$1:$CZ$1,_xlfn.XLOOKUP($A85,'PY1 Data(H)'!$A$1:$A$233,'PY1 Data(H)'!$A$1:$CZ$233))</f>
        <v>0</v>
      </c>
      <c r="AC85" s="173" cm="1">
        <f t="array" ref="AC85">_xlfn.XLOOKUP(AC$1,'PY1 Data(H)'!$A$1:$CZ$1,_xlfn.XLOOKUP($A85,'PY1 Data(H)'!$A$1:$A$233,'PY1 Data(H)'!$A$1:$CZ$233))</f>
        <v>0</v>
      </c>
      <c r="AD85" s="173" cm="1">
        <f t="array" ref="AD85">_xlfn.XLOOKUP(AD$1,'PY1 Data(H)'!$A$1:$CZ$1,_xlfn.XLOOKUP($A85,'PY1 Data(H)'!$A$1:$A$233,'PY1 Data(H)'!$A$1:$CZ$233))</f>
        <v>0</v>
      </c>
      <c r="AE85" s="173" cm="1">
        <f t="array" ref="AE85">_xlfn.XLOOKUP(AE$1,'PY1 Data(H)'!$A$1:$CZ$1,_xlfn.XLOOKUP($A85,'PY1 Data(H)'!$A$1:$A$233,'PY1 Data(H)'!$A$1:$CZ$233))</f>
        <v>0</v>
      </c>
      <c r="AF85" s="173" cm="1">
        <f t="array" ref="AF85">_xlfn.XLOOKUP(AF$1,'PY1 Data(H)'!$A$1:$CZ$1,_xlfn.XLOOKUP($A85,'PY1 Data(H)'!$A$1:$A$233,'PY1 Data(H)'!$A$1:$CZ$233))</f>
        <v>0</v>
      </c>
      <c r="AG85" s="173" cm="1">
        <f t="array" ref="AG85">_xlfn.XLOOKUP(AG$1,'PY1 Data(H)'!$A$1:$CZ$1,_xlfn.XLOOKUP($A85,'PY1 Data(H)'!$A$1:$A$233,'PY1 Data(H)'!$A$1:$CZ$233))</f>
        <v>0</v>
      </c>
      <c r="AH85" s="173" cm="1">
        <f t="array" ref="AH85">_xlfn.XLOOKUP(AH$1,'PY1 Data(H)'!$A$1:$CZ$1,_xlfn.XLOOKUP($A85,'PY1 Data(H)'!$A$1:$A$233,'PY1 Data(H)'!$A$1:$CZ$233))</f>
        <v>0</v>
      </c>
      <c r="AI85" s="173" cm="1">
        <f t="array" ref="AI85">_xlfn.XLOOKUP(AI$1,'PY1 Data(H)'!$A$1:$CZ$1,_xlfn.XLOOKUP($A85,'PY1 Data(H)'!$A$1:$A$233,'PY1 Data(H)'!$A$1:$CZ$233))</f>
        <v>0</v>
      </c>
      <c r="AJ85" s="173" cm="1">
        <f t="array" ref="AJ85">_xlfn.XLOOKUP(AJ$1,'PY1 Data(H)'!$A$1:$CZ$1,_xlfn.XLOOKUP($A85,'PY1 Data(H)'!$A$1:$A$233,'PY1 Data(H)'!$A$1:$CZ$233))</f>
        <v>0</v>
      </c>
      <c r="AK85" s="173" cm="1">
        <f t="array" ref="AK85">_xlfn.XLOOKUP(AK$1,'PY1 Data(H)'!$A$1:$CZ$1,_xlfn.XLOOKUP($A85,'PY1 Data(H)'!$A$1:$A$233,'PY1 Data(H)'!$A$1:$CZ$233))</f>
        <v>0</v>
      </c>
      <c r="AL85" s="173" cm="1">
        <f t="array" ref="AL85">_xlfn.XLOOKUP(AL$1,'PY1 Data(H)'!$A$1:$CZ$1,_xlfn.XLOOKUP($A85,'PY1 Data(H)'!$A$1:$A$233,'PY1 Data(H)'!$A$1:$CZ$233))</f>
        <v>0</v>
      </c>
      <c r="AM85" s="173" cm="1">
        <f t="array" ref="AM85">_xlfn.XLOOKUP(AM$1,'PY1 Data(H)'!$A$1:$CZ$1,_xlfn.XLOOKUP($A85,'PY1 Data(H)'!$A$1:$A$233,'PY1 Data(H)'!$A$1:$CZ$233))</f>
        <v>0</v>
      </c>
      <c r="AN85" s="173" cm="1">
        <f t="array" ref="AN85">_xlfn.XLOOKUP(AN$1,'PY1 Data(H)'!$A$1:$CZ$1,_xlfn.XLOOKUP($A85,'PY1 Data(H)'!$A$1:$A$233,'PY1 Data(H)'!$A$1:$CZ$233))</f>
        <v>0</v>
      </c>
      <c r="AO85" s="173" cm="1">
        <f t="array" ref="AO85">_xlfn.XLOOKUP(AO$1,'PY1 Data(H)'!$A$1:$CZ$1,_xlfn.XLOOKUP($A85,'PY1 Data(H)'!$A$1:$A$233,'PY1 Data(H)'!$A$1:$CZ$233))</f>
        <v>0</v>
      </c>
      <c r="AP85" s="173" cm="1">
        <f t="array" ref="AP85">_xlfn.XLOOKUP(AP$1,'PY1 Data(H)'!$A$1:$CZ$1,_xlfn.XLOOKUP($A85,'PY1 Data(H)'!$A$1:$A$233,'PY1 Data(H)'!$A$1:$CZ$233))</f>
        <v>0</v>
      </c>
      <c r="AQ85" s="173" cm="1">
        <f t="array" ref="AQ85">_xlfn.XLOOKUP(AQ$1,'PY1 Data(H)'!$A$1:$CZ$1,_xlfn.XLOOKUP($A85,'PY1 Data(H)'!$A$1:$A$233,'PY1 Data(H)'!$A$1:$CZ$233))</f>
        <v>0</v>
      </c>
      <c r="AR85" s="173" cm="1">
        <f t="array" ref="AR85">_xlfn.XLOOKUP(AR$1,'PY1 Data(H)'!$A$1:$CZ$1,_xlfn.XLOOKUP($A85,'PY1 Data(H)'!$A$1:$A$233,'PY1 Data(H)'!$A$1:$CZ$233))</f>
        <v>0</v>
      </c>
      <c r="AS85" s="173" cm="1">
        <f t="array" ref="AS85">_xlfn.XLOOKUP(AS$1,'PY1 Data(H)'!$A$1:$CZ$1,_xlfn.XLOOKUP($A85,'PY1 Data(H)'!$A$1:$A$233,'PY1 Data(H)'!$A$1:$CZ$233))</f>
        <v>0</v>
      </c>
      <c r="AT85" s="173" cm="1">
        <f t="array" ref="AT85">_xlfn.XLOOKUP(AT$1,'PY1 Data(H)'!$A$1:$CZ$1,_xlfn.XLOOKUP($A85,'PY1 Data(H)'!$A$1:$A$233,'PY1 Data(H)'!$A$1:$CZ$233))</f>
        <v>0</v>
      </c>
      <c r="AU85" s="173" cm="1">
        <f t="array" ref="AU85">_xlfn.XLOOKUP(AU$1,'PY1 Data(H)'!$A$1:$CZ$1,_xlfn.XLOOKUP($A85,'PY1 Data(H)'!$A$1:$A$233,'PY1 Data(H)'!$A$1:$CZ$233))</f>
        <v>0</v>
      </c>
      <c r="AV85" s="173" cm="1">
        <f t="array" ref="AV85">_xlfn.XLOOKUP(AV$1,'PY1 Data(H)'!$A$1:$CZ$1,_xlfn.XLOOKUP($A85,'PY1 Data(H)'!$A$1:$A$233,'PY1 Data(H)'!$A$1:$CZ$233))</f>
        <v>0</v>
      </c>
      <c r="AW85" s="173" cm="1">
        <f t="array" ref="AW85">_xlfn.XLOOKUP(AW$1,'PY1 Data(H)'!$A$1:$CZ$1,_xlfn.XLOOKUP($A85,'PY1 Data(H)'!$A$1:$A$233,'PY1 Data(H)'!$A$1:$CZ$233))</f>
        <v>0</v>
      </c>
      <c r="AX85" s="173" cm="1">
        <f t="array" ref="AX85">_xlfn.XLOOKUP(AX$1,'PY1 Data(H)'!$A$1:$CZ$1,_xlfn.XLOOKUP($A85,'PY1 Data(H)'!$A$1:$A$233,'PY1 Data(H)'!$A$1:$CZ$233))</f>
        <v>0</v>
      </c>
      <c r="AY85" s="173" cm="1">
        <f t="array" ref="AY85">_xlfn.XLOOKUP(AY$1,'PY1 Data(H)'!$A$1:$CZ$1,_xlfn.XLOOKUP($A85,'PY1 Data(H)'!$A$1:$A$233,'PY1 Data(H)'!$A$1:$CZ$233))</f>
        <v>0</v>
      </c>
      <c r="AZ85" s="173" cm="1">
        <f t="array" ref="AZ85">_xlfn.XLOOKUP(AZ$1,'PY1 Data(H)'!$A$1:$CZ$1,_xlfn.XLOOKUP($A85,'PY1 Data(H)'!$A$1:$A$233,'PY1 Data(H)'!$A$1:$CZ$233))</f>
        <v>0</v>
      </c>
      <c r="BA85" s="173" cm="1">
        <f t="array" ref="BA85">_xlfn.XLOOKUP(BA$1,'PY1 Data(H)'!$A$1:$CZ$1,_xlfn.XLOOKUP($A85,'PY1 Data(H)'!$A$1:$A$233,'PY1 Data(H)'!$A$1:$CZ$233))</f>
        <v>0</v>
      </c>
      <c r="BB85" s="173" cm="1">
        <f t="array" ref="BB85">_xlfn.XLOOKUP(BB$1,'PY1 Data(H)'!$A$1:$CZ$1,_xlfn.XLOOKUP($A85,'PY1 Data(H)'!$A$1:$A$233,'PY1 Data(H)'!$A$1:$CZ$233))</f>
        <v>0</v>
      </c>
      <c r="BC85" s="173" cm="1">
        <f t="array" ref="BC85">_xlfn.XLOOKUP(BC$1,'PY1 Data(H)'!$A$1:$CZ$1,_xlfn.XLOOKUP($A85,'PY1 Data(H)'!$A$1:$A$233,'PY1 Data(H)'!$A$1:$CZ$233))</f>
        <v>0</v>
      </c>
      <c r="BD85" s="173" cm="1">
        <f t="array" ref="BD85">_xlfn.XLOOKUP(BD$1,'PY1 Data(H)'!$A$1:$CZ$1,_xlfn.XLOOKUP($A85,'PY1 Data(H)'!$A$1:$A$233,'PY1 Data(H)'!$A$1:$CZ$233))</f>
        <v>0</v>
      </c>
      <c r="BE85" s="173" cm="1">
        <f t="array" ref="BE85">_xlfn.XLOOKUP(BE$1,'PY1 Data(H)'!$A$1:$CZ$1,_xlfn.XLOOKUP($A85,'PY1 Data(H)'!$A$1:$A$233,'PY1 Data(H)'!$A$1:$CZ$233))</f>
        <v>0</v>
      </c>
      <c r="BF85" s="173" cm="1">
        <f t="array" ref="BF85">_xlfn.XLOOKUP(BF$1,'PY1 Data(H)'!$A$1:$CZ$1,_xlfn.XLOOKUP($A85,'PY1 Data(H)'!$A$1:$A$233,'PY1 Data(H)'!$A$1:$CZ$233))</f>
        <v>0</v>
      </c>
      <c r="BG85" s="173" cm="1">
        <f t="array" ref="BG85">_xlfn.XLOOKUP(BG$1,'PY1 Data(H)'!$A$1:$CZ$1,_xlfn.XLOOKUP($A85,'PY1 Data(H)'!$A$1:$A$233,'PY1 Data(H)'!$A$1:$CZ$233))</f>
        <v>0</v>
      </c>
      <c r="BH85" s="173" cm="1">
        <f t="array" ref="BH85">_xlfn.XLOOKUP(BH$1,'PY1 Data(H)'!$A$1:$CZ$1,_xlfn.XLOOKUP($A85,'PY1 Data(H)'!$A$1:$A$233,'PY1 Data(H)'!$A$1:$CZ$233))</f>
        <v>0</v>
      </c>
      <c r="BI85" s="173" cm="1">
        <f t="array" ref="BI85">_xlfn.XLOOKUP(BI$1,'PY1 Data(H)'!$A$1:$CZ$1,_xlfn.XLOOKUP($A85,'PY1 Data(H)'!$A$1:$A$233,'PY1 Data(H)'!$A$1:$CZ$233))</f>
        <v>0</v>
      </c>
      <c r="BJ85" s="173" cm="1">
        <f t="array" ref="BJ85">_xlfn.XLOOKUP(BJ$1,'PY1 Data(H)'!$A$1:$CZ$1,_xlfn.XLOOKUP($A85,'PY1 Data(H)'!$A$1:$A$233,'PY1 Data(H)'!$A$1:$CZ$233))</f>
        <v>0</v>
      </c>
      <c r="BK85" s="173" cm="1">
        <f t="array" ref="BK85">_xlfn.XLOOKUP(BK$1,'PY1 Data(H)'!$A$1:$CZ$1,_xlfn.XLOOKUP($A85,'PY1 Data(H)'!$A$1:$A$233,'PY1 Data(H)'!$A$1:$CZ$233))</f>
        <v>0</v>
      </c>
      <c r="BL85" s="173" cm="1">
        <f t="array" ref="BL85">_xlfn.XLOOKUP(BL$1,'PY1 Data(H)'!$A$1:$CZ$1,_xlfn.XLOOKUP($A85,'PY1 Data(H)'!$A$1:$A$233,'PY1 Data(H)'!$A$1:$CZ$233))</f>
        <v>0</v>
      </c>
      <c r="BM85" s="173" cm="1">
        <f t="array" ref="BM85">_xlfn.XLOOKUP(BM$1,'PY1 Data(H)'!$A$1:$CZ$1,_xlfn.XLOOKUP($A85,'PY1 Data(H)'!$A$1:$A$233,'PY1 Data(H)'!$A$1:$CZ$233))</f>
        <v>0</v>
      </c>
      <c r="BN85" s="173" cm="1">
        <f t="array" ref="BN85">_xlfn.XLOOKUP(BN$1,'PY1 Data(H)'!$A$1:$CZ$1,_xlfn.XLOOKUP($A85,'PY1 Data(H)'!$A$1:$A$233,'PY1 Data(H)'!$A$1:$CZ$233))</f>
        <v>9925000</v>
      </c>
      <c r="BO85" s="173" cm="1">
        <f t="array" ref="BO85">_xlfn.XLOOKUP(BO$1,'PY1 Data(H)'!$A$1:$CZ$1,_xlfn.XLOOKUP($A85,'PY1 Data(H)'!$A$1:$A$233,'PY1 Data(H)'!$A$1:$CZ$233))</f>
        <v>0</v>
      </c>
      <c r="BP85" s="173" cm="1">
        <f t="array" ref="BP85">_xlfn.XLOOKUP(BP$1,'PY1 Data(H)'!$A$1:$CZ$1,_xlfn.XLOOKUP($A85,'PY1 Data(H)'!$A$1:$A$233,'PY1 Data(H)'!$A$1:$CZ$233))</f>
        <v>0</v>
      </c>
      <c r="BQ85" s="173" cm="1">
        <f t="array" ref="BQ85">_xlfn.XLOOKUP(BQ$1,'PY1 Data(H)'!$A$1:$CZ$1,_xlfn.XLOOKUP($A85,'PY1 Data(H)'!$A$1:$A$233,'PY1 Data(H)'!$A$1:$CZ$233))</f>
        <v>0</v>
      </c>
      <c r="BR85" s="173" cm="1">
        <f t="array" ref="BR85">_xlfn.XLOOKUP(BR$1,'PY1 Data(H)'!$A$1:$CZ$1,_xlfn.XLOOKUP($A85,'PY1 Data(H)'!$A$1:$A$233,'PY1 Data(H)'!$A$1:$CZ$233))</f>
        <v>0</v>
      </c>
      <c r="BS85" s="173" cm="1">
        <f t="array" ref="BS85">_xlfn.XLOOKUP(BS$1,'PY1 Data(H)'!$A$1:$CZ$1,_xlfn.XLOOKUP($A85,'PY1 Data(H)'!$A$1:$A$233,'PY1 Data(H)'!$A$1:$CZ$233))</f>
        <v>0</v>
      </c>
      <c r="BT85" s="173" cm="1">
        <f t="array" ref="BT85">_xlfn.XLOOKUP(BT$1,'PY1 Data(H)'!$A$1:$CZ$1,_xlfn.XLOOKUP($A85,'PY1 Data(H)'!$A$1:$A$233,'PY1 Data(H)'!$A$1:$CZ$233))</f>
        <v>0</v>
      </c>
      <c r="BU85" s="173" cm="1">
        <f t="array" ref="BU85">_xlfn.XLOOKUP(BU$1,'PY1 Data(H)'!$A$1:$CZ$1,_xlfn.XLOOKUP($A85,'PY1 Data(H)'!$A$1:$A$233,'PY1 Data(H)'!$A$1:$CZ$233))</f>
        <v>0</v>
      </c>
      <c r="BV85" s="173" cm="1">
        <f t="array" ref="BV85">_xlfn.XLOOKUP(BV$1,'PY1 Data(H)'!$A$1:$CZ$1,_xlfn.XLOOKUP($A85,'PY1 Data(H)'!$A$1:$A$233,'PY1 Data(H)'!$A$1:$CZ$233))</f>
        <v>0</v>
      </c>
      <c r="BW85" s="173" cm="1">
        <f t="array" ref="BW85">_xlfn.XLOOKUP(BW$1,'PY1 Data(H)'!$A$1:$CZ$1,_xlfn.XLOOKUP($A85,'PY1 Data(H)'!$A$1:$A$233,'PY1 Data(H)'!$A$1:$CZ$233))</f>
        <v>0</v>
      </c>
      <c r="BX85" s="173" cm="1">
        <f t="array" ref="BX85">_xlfn.XLOOKUP(BX$1,'PY1 Data(H)'!$A$1:$CZ$1,_xlfn.XLOOKUP($A85,'PY1 Data(H)'!$A$1:$A$233,'PY1 Data(H)'!$A$1:$CZ$233))</f>
        <v>0</v>
      </c>
      <c r="BY85" s="173" cm="1">
        <f t="array" ref="BY85">_xlfn.XLOOKUP(BY$1,'PY1 Data(H)'!$A$1:$CZ$1,_xlfn.XLOOKUP($A85,'PY1 Data(H)'!$A$1:$A$233,'PY1 Data(H)'!$A$1:$CZ$233))</f>
        <v>0</v>
      </c>
      <c r="BZ85" s="173" cm="1">
        <f t="array" ref="BZ85">_xlfn.XLOOKUP(BZ$1,'PY1 Data(H)'!$A$1:$CZ$1,_xlfn.XLOOKUP($A85,'PY1 Data(H)'!$A$1:$A$233,'PY1 Data(H)'!$A$1:$CZ$233))</f>
        <v>0</v>
      </c>
      <c r="CA85" s="173" cm="1">
        <f t="array" ref="CA85">_xlfn.XLOOKUP(CA$1,'PY1 Data(H)'!$A$1:$CZ$1,_xlfn.XLOOKUP($A85,'PY1 Data(H)'!$A$1:$A$233,'PY1 Data(H)'!$A$1:$CZ$233))</f>
        <v>0</v>
      </c>
      <c r="CB85" s="173" cm="1">
        <f t="array" ref="CB85">_xlfn.XLOOKUP(CB$1,'PY1 Data(H)'!$A$1:$CZ$1,_xlfn.XLOOKUP($A85,'PY1 Data(H)'!$A$1:$A$233,'PY1 Data(H)'!$A$1:$CZ$233))</f>
        <v>0</v>
      </c>
      <c r="CC85" s="173" cm="1">
        <f t="array" ref="CC85">_xlfn.XLOOKUP(CC$1,'PY1 Data(H)'!$A$1:$CZ$1,_xlfn.XLOOKUP($A85,'PY1 Data(H)'!$A$1:$A$233,'PY1 Data(H)'!$A$1:$CZ$233))</f>
        <v>0</v>
      </c>
      <c r="CD85" s="173" cm="1">
        <f t="array" ref="CD85">_xlfn.XLOOKUP(CD$1,'PY1 Data(H)'!$A$1:$CZ$1,_xlfn.XLOOKUP($A85,'PY1 Data(H)'!$A$1:$A$233,'PY1 Data(H)'!$A$1:$CZ$233))</f>
        <v>0</v>
      </c>
      <c r="CE85" s="173" cm="1">
        <f t="array" ref="CE85">_xlfn.XLOOKUP(CE$1,'PY1 Data(H)'!$A$1:$CZ$1,_xlfn.XLOOKUP($A85,'PY1 Data(H)'!$A$1:$A$233,'PY1 Data(H)'!$A$1:$CZ$233))</f>
        <v>0</v>
      </c>
      <c r="CF85" s="173" cm="1">
        <f t="array" ref="CF85">_xlfn.XLOOKUP(CF$1,'PY1 Data(H)'!$A$1:$CZ$1,_xlfn.XLOOKUP($A85,'PY1 Data(H)'!$A$1:$A$233,'PY1 Data(H)'!$A$1:$CZ$233))</f>
        <v>0</v>
      </c>
      <c r="CG85" s="173" cm="1">
        <f t="array" ref="CG85">_xlfn.XLOOKUP(CG$1,'PY1 Data(H)'!$A$1:$CZ$1,_xlfn.XLOOKUP($A85,'PY1 Data(H)'!$A$1:$A$233,'PY1 Data(H)'!$A$1:$CZ$233))</f>
        <v>0</v>
      </c>
      <c r="CH85" s="173" cm="1">
        <f t="array" ref="CH85">_xlfn.XLOOKUP(CH$1,'PY1 Data(H)'!$A$1:$CZ$1,_xlfn.XLOOKUP($A85,'PY1 Data(H)'!$A$1:$A$233,'PY1 Data(H)'!$A$1:$CZ$233))</f>
        <v>0</v>
      </c>
      <c r="CI85" s="173" cm="1">
        <f t="array" ref="CI85">_xlfn.XLOOKUP(CI$1,'PY1 Data(H)'!$A$1:$CZ$1,_xlfn.XLOOKUP($A85,'PY1 Data(H)'!$A$1:$A$233,'PY1 Data(H)'!$A$1:$CZ$233))</f>
        <v>0</v>
      </c>
      <c r="CJ85" s="173" cm="1">
        <f t="array" ref="CJ85">_xlfn.XLOOKUP(CJ$1,'PY1 Data(H)'!$A$1:$CZ$1,_xlfn.XLOOKUP($A85,'PY1 Data(H)'!$A$1:$A$233,'PY1 Data(H)'!$A$1:$CZ$233))</f>
        <v>0</v>
      </c>
      <c r="CK85" s="173" cm="1">
        <f t="array" ref="CK85">_xlfn.XLOOKUP(CK$1,'PY1 Data(H)'!$A$1:$CZ$1,_xlfn.XLOOKUP($A85,'PY1 Data(H)'!$A$1:$A$233,'PY1 Data(H)'!$A$1:$CZ$233))</f>
        <v>0</v>
      </c>
      <c r="CL85" s="173" cm="1">
        <f t="array" ref="CL85">_xlfn.XLOOKUP(CL$1,'PY1 Data(H)'!$A$1:$CZ$1,_xlfn.XLOOKUP($A85,'PY1 Data(H)'!$A$1:$A$233,'PY1 Data(H)'!$A$1:$CZ$233))</f>
        <v>0</v>
      </c>
      <c r="CM85" s="173" cm="1">
        <f t="array" ref="CM85">_xlfn.XLOOKUP(CM$1,'PY1 Data(H)'!$A$1:$CZ$1,_xlfn.XLOOKUP($A85,'PY1 Data(H)'!$A$1:$A$233,'PY1 Data(H)'!$A$1:$CZ$233))</f>
        <v>0</v>
      </c>
      <c r="CN85" s="173" cm="1">
        <f t="array" ref="CN85">_xlfn.XLOOKUP(CN$1,'PY1 Data(H)'!$A$1:$CZ$1,_xlfn.XLOOKUP($A85,'PY1 Data(H)'!$A$1:$A$233,'PY1 Data(H)'!$A$1:$CZ$233))</f>
        <v>0</v>
      </c>
      <c r="CO85" s="173" cm="1">
        <f t="array" ref="CO85">_xlfn.XLOOKUP(CO$1,'PY1 Data(H)'!$A$1:$CZ$1,_xlfn.XLOOKUP($A85,'PY1 Data(H)'!$A$1:$A$233,'PY1 Data(H)'!$A$1:$CZ$233))</f>
        <v>0</v>
      </c>
      <c r="CP85" s="173" cm="1">
        <f t="array" ref="CP85">_xlfn.XLOOKUP(CP$1,'PY1 Data(H)'!$A$1:$CZ$1,_xlfn.XLOOKUP($A85,'PY1 Data(H)'!$A$1:$A$233,'PY1 Data(H)'!$A$1:$CZ$233))</f>
        <v>0</v>
      </c>
      <c r="CQ85" s="173" cm="1">
        <f t="array" ref="CQ85">_xlfn.XLOOKUP(CQ$1,'PY1 Data(H)'!$A$1:$CZ$1,_xlfn.XLOOKUP($A85,'PY1 Data(H)'!$A$1:$A$233,'PY1 Data(H)'!$A$1:$CZ$233))</f>
        <v>0</v>
      </c>
      <c r="CR85" s="173" cm="1">
        <f t="array" ref="CR85">_xlfn.XLOOKUP(CR$1,'PY1 Data(H)'!$A$1:$CZ$1,_xlfn.XLOOKUP($A85,'PY1 Data(H)'!$A$1:$A$233,'PY1 Data(H)'!$A$1:$CZ$233))</f>
        <v>0</v>
      </c>
      <c r="CS85" s="173" cm="1">
        <f t="array" ref="CS85">_xlfn.XLOOKUP(CS$1,'PY1 Data(H)'!$A$1:$CZ$1,_xlfn.XLOOKUP($A85,'PY1 Data(H)'!$A$1:$A$233,'PY1 Data(H)'!$A$1:$CZ$233))</f>
        <v>0</v>
      </c>
      <c r="CT85" s="173" cm="1">
        <f t="array" ref="CT85">_xlfn.XLOOKUP(CT$1,'PY1 Data(H)'!$A$1:$CZ$1,_xlfn.XLOOKUP($A85,'PY1 Data(H)'!$A$1:$A$233,'PY1 Data(H)'!$A$1:$CZ$233))</f>
        <v>0</v>
      </c>
      <c r="CU85" s="173" cm="1">
        <f t="array" ref="CU85">_xlfn.XLOOKUP(CU$1,'PY1 Data(H)'!$A$1:$CZ$1,_xlfn.XLOOKUP($A85,'PY1 Data(H)'!$A$1:$A$233,'PY1 Data(H)'!$A$1:$CZ$233))</f>
        <v>0</v>
      </c>
      <c r="CV85" s="173" cm="1">
        <f t="array" ref="CV85">_xlfn.XLOOKUP(CV$1,'PY1 Data(H)'!$A$1:$CZ$1,_xlfn.XLOOKUP($A85,'PY1 Data(H)'!$A$1:$A$233,'PY1 Data(H)'!$A$1:$CZ$233))</f>
        <v>0</v>
      </c>
      <c r="CW85" s="173" cm="1">
        <f t="array" ref="CW85">_xlfn.XLOOKUP(CW$1,'PY1 Data(H)'!$A$1:$CZ$1,_xlfn.XLOOKUP($A85,'PY1 Data(H)'!$A$1:$A$233,'PY1 Data(H)'!$A$1:$CZ$233))</f>
        <v>0</v>
      </c>
      <c r="CX85" s="173" cm="1">
        <f t="array" ref="CX85">_xlfn.XLOOKUP(CX$1,'PY1 Data(H)'!$A$1:$CZ$1,_xlfn.XLOOKUP($A85,'PY1 Data(H)'!$A$1:$A$233,'PY1 Data(H)'!$A$1:$CZ$233))</f>
        <v>0</v>
      </c>
      <c r="CY85" s="173" cm="1">
        <f t="array" ref="CY85">_xlfn.XLOOKUP(CY$1,'PY1 Data(H)'!$A$1:$CZ$1,_xlfn.XLOOKUP($A85,'PY1 Data(H)'!$A$1:$A$233,'PY1 Data(H)'!$A$1:$CZ$233))</f>
        <v>0</v>
      </c>
    </row>
    <row r="86" spans="1:103" x14ac:dyDescent="0.3">
      <c r="A86">
        <v>510</v>
      </c>
      <c r="D86" s="173" cm="1">
        <f t="array" ref="D86">_xlfn.XLOOKUP(D$1,'PY1 Data(H)'!$A$1:$CZ$1,_xlfn.XLOOKUP($A86,'PY1 Data(H)'!$A$1:$A$233,'PY1 Data(H)'!$A$1:$CZ$233))</f>
        <v>0</v>
      </c>
      <c r="E86" s="173" cm="1">
        <f t="array" ref="E86">_xlfn.XLOOKUP(E$1,'PY1 Data(H)'!$A$1:$CZ$1,_xlfn.XLOOKUP($A86,'PY1 Data(H)'!$A$1:$A$233,'PY1 Data(H)'!$A$1:$CZ$233))</f>
        <v>0</v>
      </c>
      <c r="F86" s="173" cm="1">
        <f t="array" ref="F86">_xlfn.XLOOKUP(F$1,'PY1 Data(H)'!$A$1:$CZ$1,_xlfn.XLOOKUP($A86,'PY1 Data(H)'!$A$1:$A$233,'PY1 Data(H)'!$A$1:$CZ$233))</f>
        <v>0</v>
      </c>
      <c r="G86" s="173" cm="1">
        <f t="array" ref="G86">_xlfn.XLOOKUP(G$1,'PY1 Data(H)'!$A$1:$CZ$1,_xlfn.XLOOKUP($A86,'PY1 Data(H)'!$A$1:$A$233,'PY1 Data(H)'!$A$1:$CZ$233))</f>
        <v>0</v>
      </c>
      <c r="H86" s="173" cm="1">
        <f t="array" ref="H86">_xlfn.XLOOKUP(H$1,'PY1 Data(H)'!$A$1:$CZ$1,_xlfn.XLOOKUP($A86,'PY1 Data(H)'!$A$1:$A$233,'PY1 Data(H)'!$A$1:$CZ$233))</f>
        <v>0</v>
      </c>
      <c r="I86" s="173" cm="1">
        <f t="array" ref="I86">_xlfn.XLOOKUP(I$1,'PY1 Data(H)'!$A$1:$CZ$1,_xlfn.XLOOKUP($A86,'PY1 Data(H)'!$A$1:$A$233,'PY1 Data(H)'!$A$1:$CZ$233))</f>
        <v>0</v>
      </c>
      <c r="J86" s="173" cm="1">
        <f t="array" ref="J86">_xlfn.XLOOKUP(J$1,'PY1 Data(H)'!$A$1:$CZ$1,_xlfn.XLOOKUP($A86,'PY1 Data(H)'!$A$1:$A$233,'PY1 Data(H)'!$A$1:$CZ$233))</f>
        <v>0</v>
      </c>
      <c r="K86" s="173" cm="1">
        <f t="array" ref="K86">_xlfn.XLOOKUP(K$1,'PY1 Data(H)'!$A$1:$CZ$1,_xlfn.XLOOKUP($A86,'PY1 Data(H)'!$A$1:$A$233,'PY1 Data(H)'!$A$1:$CZ$233))</f>
        <v>0</v>
      </c>
      <c r="L86" s="173" cm="1">
        <f t="array" ref="L86">_xlfn.XLOOKUP(L$1,'PY1 Data(H)'!$A$1:$CZ$1,_xlfn.XLOOKUP($A86,'PY1 Data(H)'!$A$1:$A$233,'PY1 Data(H)'!$A$1:$CZ$233))</f>
        <v>0</v>
      </c>
      <c r="M86" s="173" cm="1">
        <f t="array" ref="M86">_xlfn.XLOOKUP(M$1,'PY1 Data(H)'!$A$1:$CZ$1,_xlfn.XLOOKUP($A86,'PY1 Data(H)'!$A$1:$A$233,'PY1 Data(H)'!$A$1:$CZ$233))</f>
        <v>2156817</v>
      </c>
      <c r="N86" s="173" cm="1">
        <f t="array" ref="N86">_xlfn.XLOOKUP(N$1,'PY1 Data(H)'!$A$1:$CZ$1,_xlfn.XLOOKUP($A86,'PY1 Data(H)'!$A$1:$A$233,'PY1 Data(H)'!$A$1:$CZ$233))</f>
        <v>0</v>
      </c>
      <c r="O86" s="173" cm="1">
        <f t="array" ref="O86">_xlfn.XLOOKUP(O$1,'PY1 Data(H)'!$A$1:$CZ$1,_xlfn.XLOOKUP($A86,'PY1 Data(H)'!$A$1:$A$233,'PY1 Data(H)'!$A$1:$CZ$233))</f>
        <v>0</v>
      </c>
      <c r="P86" s="173" cm="1">
        <f t="array" ref="P86">_xlfn.XLOOKUP(P$1,'PY1 Data(H)'!$A$1:$CZ$1,_xlfn.XLOOKUP($A86,'PY1 Data(H)'!$A$1:$A$233,'PY1 Data(H)'!$A$1:$CZ$233))</f>
        <v>0</v>
      </c>
      <c r="Q86" s="173" cm="1">
        <f t="array" ref="Q86">_xlfn.XLOOKUP(Q$1,'PY1 Data(H)'!$A$1:$CZ$1,_xlfn.XLOOKUP($A86,'PY1 Data(H)'!$A$1:$A$233,'PY1 Data(H)'!$A$1:$CZ$233))</f>
        <v>208301</v>
      </c>
      <c r="R86" s="173" cm="1">
        <f t="array" ref="R86">_xlfn.XLOOKUP(R$1,'PY1 Data(H)'!$A$1:$CZ$1,_xlfn.XLOOKUP($A86,'PY1 Data(H)'!$A$1:$A$233,'PY1 Data(H)'!$A$1:$CZ$233))</f>
        <v>0</v>
      </c>
      <c r="S86" s="173" cm="1">
        <f t="array" ref="S86">_xlfn.XLOOKUP(S$1,'PY1 Data(H)'!$A$1:$CZ$1,_xlfn.XLOOKUP($A86,'PY1 Data(H)'!$A$1:$A$233,'PY1 Data(H)'!$A$1:$CZ$233))</f>
        <v>0</v>
      </c>
      <c r="T86" s="173" cm="1">
        <f t="array" ref="T86">_xlfn.XLOOKUP(T$1,'PY1 Data(H)'!$A$1:$CZ$1,_xlfn.XLOOKUP($A86,'PY1 Data(H)'!$A$1:$A$233,'PY1 Data(H)'!$A$1:$CZ$233))</f>
        <v>0</v>
      </c>
      <c r="U86" s="173" cm="1">
        <f t="array" ref="U86">_xlfn.XLOOKUP(U$1,'PY1 Data(H)'!$A$1:$CZ$1,_xlfn.XLOOKUP($A86,'PY1 Data(H)'!$A$1:$A$233,'PY1 Data(H)'!$A$1:$CZ$233))</f>
        <v>0</v>
      </c>
      <c r="V86" s="173" cm="1">
        <f t="array" ref="V86">_xlfn.XLOOKUP(V$1,'PY1 Data(H)'!$A$1:$CZ$1,_xlfn.XLOOKUP($A86,'PY1 Data(H)'!$A$1:$A$233,'PY1 Data(H)'!$A$1:$CZ$233))</f>
        <v>0</v>
      </c>
      <c r="W86" s="173" cm="1">
        <f t="array" ref="W86">_xlfn.XLOOKUP(W$1,'PY1 Data(H)'!$A$1:$CZ$1,_xlfn.XLOOKUP($A86,'PY1 Data(H)'!$A$1:$A$233,'PY1 Data(H)'!$A$1:$CZ$233))</f>
        <v>0</v>
      </c>
      <c r="X86" s="173" cm="1">
        <f t="array" ref="X86">_xlfn.XLOOKUP(X$1,'PY1 Data(H)'!$A$1:$CZ$1,_xlfn.XLOOKUP($A86,'PY1 Data(H)'!$A$1:$A$233,'PY1 Data(H)'!$A$1:$CZ$233))</f>
        <v>87124</v>
      </c>
      <c r="Y86" s="173" cm="1">
        <f t="array" ref="Y86">_xlfn.XLOOKUP(Y$1,'PY1 Data(H)'!$A$1:$CZ$1,_xlfn.XLOOKUP($A86,'PY1 Data(H)'!$A$1:$A$233,'PY1 Data(H)'!$A$1:$CZ$233))</f>
        <v>0</v>
      </c>
      <c r="Z86" s="173" cm="1">
        <f t="array" ref="Z86">_xlfn.XLOOKUP(Z$1,'PY1 Data(H)'!$A$1:$CZ$1,_xlfn.XLOOKUP($A86,'PY1 Data(H)'!$A$1:$A$233,'PY1 Data(H)'!$A$1:$CZ$233))</f>
        <v>0</v>
      </c>
      <c r="AA86" s="173" cm="1">
        <f t="array" ref="AA86">_xlfn.XLOOKUP(AA$1,'PY1 Data(H)'!$A$1:$CZ$1,_xlfn.XLOOKUP($A86,'PY1 Data(H)'!$A$1:$A$233,'PY1 Data(H)'!$A$1:$CZ$233))</f>
        <v>0</v>
      </c>
      <c r="AB86" s="173" cm="1">
        <f t="array" ref="AB86">_xlfn.XLOOKUP(AB$1,'PY1 Data(H)'!$A$1:$CZ$1,_xlfn.XLOOKUP($A86,'PY1 Data(H)'!$A$1:$A$233,'PY1 Data(H)'!$A$1:$CZ$233))</f>
        <v>105806</v>
      </c>
      <c r="AC86" s="173" cm="1">
        <f t="array" ref="AC86">_xlfn.XLOOKUP(AC$1,'PY1 Data(H)'!$A$1:$CZ$1,_xlfn.XLOOKUP($A86,'PY1 Data(H)'!$A$1:$A$233,'PY1 Data(H)'!$A$1:$CZ$233))</f>
        <v>0</v>
      </c>
      <c r="AD86" s="173" cm="1">
        <f t="array" ref="AD86">_xlfn.XLOOKUP(AD$1,'PY1 Data(H)'!$A$1:$CZ$1,_xlfn.XLOOKUP($A86,'PY1 Data(H)'!$A$1:$A$233,'PY1 Data(H)'!$A$1:$CZ$233))</f>
        <v>0</v>
      </c>
      <c r="AE86" s="173" cm="1">
        <f t="array" ref="AE86">_xlfn.XLOOKUP(AE$1,'PY1 Data(H)'!$A$1:$CZ$1,_xlfn.XLOOKUP($A86,'PY1 Data(H)'!$A$1:$A$233,'PY1 Data(H)'!$A$1:$CZ$233))</f>
        <v>564217</v>
      </c>
      <c r="AF86" s="173" cm="1">
        <f t="array" ref="AF86">_xlfn.XLOOKUP(AF$1,'PY1 Data(H)'!$A$1:$CZ$1,_xlfn.XLOOKUP($A86,'PY1 Data(H)'!$A$1:$A$233,'PY1 Data(H)'!$A$1:$CZ$233))</f>
        <v>0</v>
      </c>
      <c r="AG86" s="173" cm="1">
        <f t="array" ref="AG86">_xlfn.XLOOKUP(AG$1,'PY1 Data(H)'!$A$1:$CZ$1,_xlfn.XLOOKUP($A86,'PY1 Data(H)'!$A$1:$A$233,'PY1 Data(H)'!$A$1:$CZ$233))</f>
        <v>0</v>
      </c>
      <c r="AH86" s="173" cm="1">
        <f t="array" ref="AH86">_xlfn.XLOOKUP(AH$1,'PY1 Data(H)'!$A$1:$CZ$1,_xlfn.XLOOKUP($A86,'PY1 Data(H)'!$A$1:$A$233,'PY1 Data(H)'!$A$1:$CZ$233))</f>
        <v>41524</v>
      </c>
      <c r="AI86" s="173" cm="1">
        <f t="array" ref="AI86">_xlfn.XLOOKUP(AI$1,'PY1 Data(H)'!$A$1:$CZ$1,_xlfn.XLOOKUP($A86,'PY1 Data(H)'!$A$1:$A$233,'PY1 Data(H)'!$A$1:$CZ$233))</f>
        <v>8553</v>
      </c>
      <c r="AJ86" s="173" cm="1">
        <f t="array" ref="AJ86">_xlfn.XLOOKUP(AJ$1,'PY1 Data(H)'!$A$1:$CZ$1,_xlfn.XLOOKUP($A86,'PY1 Data(H)'!$A$1:$A$233,'PY1 Data(H)'!$A$1:$CZ$233))</f>
        <v>0</v>
      </c>
      <c r="AK86" s="173" cm="1">
        <f t="array" ref="AK86">_xlfn.XLOOKUP(AK$1,'PY1 Data(H)'!$A$1:$CZ$1,_xlfn.XLOOKUP($A86,'PY1 Data(H)'!$A$1:$A$233,'PY1 Data(H)'!$A$1:$CZ$233))</f>
        <v>0</v>
      </c>
      <c r="AL86" s="173" cm="1">
        <f t="array" ref="AL86">_xlfn.XLOOKUP(AL$1,'PY1 Data(H)'!$A$1:$CZ$1,_xlfn.XLOOKUP($A86,'PY1 Data(H)'!$A$1:$A$233,'PY1 Data(H)'!$A$1:$CZ$233))</f>
        <v>0</v>
      </c>
      <c r="AM86" s="173" cm="1">
        <f t="array" ref="AM86">_xlfn.XLOOKUP(AM$1,'PY1 Data(H)'!$A$1:$CZ$1,_xlfn.XLOOKUP($A86,'PY1 Data(H)'!$A$1:$A$233,'PY1 Data(H)'!$A$1:$CZ$233))</f>
        <v>0</v>
      </c>
      <c r="AN86" s="173" cm="1">
        <f t="array" ref="AN86">_xlfn.XLOOKUP(AN$1,'PY1 Data(H)'!$A$1:$CZ$1,_xlfn.XLOOKUP($A86,'PY1 Data(H)'!$A$1:$A$233,'PY1 Data(H)'!$A$1:$CZ$233))</f>
        <v>37454</v>
      </c>
      <c r="AO86" s="173" cm="1">
        <f t="array" ref="AO86">_xlfn.XLOOKUP(AO$1,'PY1 Data(H)'!$A$1:$CZ$1,_xlfn.XLOOKUP($A86,'PY1 Data(H)'!$A$1:$A$233,'PY1 Data(H)'!$A$1:$CZ$233))</f>
        <v>0</v>
      </c>
      <c r="AP86" s="173" cm="1">
        <f t="array" ref="AP86">_xlfn.XLOOKUP(AP$1,'PY1 Data(H)'!$A$1:$CZ$1,_xlfn.XLOOKUP($A86,'PY1 Data(H)'!$A$1:$A$233,'PY1 Data(H)'!$A$1:$CZ$233))</f>
        <v>0</v>
      </c>
      <c r="AQ86" s="173" cm="1">
        <f t="array" ref="AQ86">_xlfn.XLOOKUP(AQ$1,'PY1 Data(H)'!$A$1:$CZ$1,_xlfn.XLOOKUP($A86,'PY1 Data(H)'!$A$1:$A$233,'PY1 Data(H)'!$A$1:$CZ$233))</f>
        <v>9430</v>
      </c>
      <c r="AR86" s="173" cm="1">
        <f t="array" ref="AR86">_xlfn.XLOOKUP(AR$1,'PY1 Data(H)'!$A$1:$CZ$1,_xlfn.XLOOKUP($A86,'PY1 Data(H)'!$A$1:$A$233,'PY1 Data(H)'!$A$1:$CZ$233))</f>
        <v>0</v>
      </c>
      <c r="AS86" s="173" cm="1">
        <f t="array" ref="AS86">_xlfn.XLOOKUP(AS$1,'PY1 Data(H)'!$A$1:$CZ$1,_xlfn.XLOOKUP($A86,'PY1 Data(H)'!$A$1:$A$233,'PY1 Data(H)'!$A$1:$CZ$233))</f>
        <v>58651</v>
      </c>
      <c r="AT86" s="173" cm="1">
        <f t="array" ref="AT86">_xlfn.XLOOKUP(AT$1,'PY1 Data(H)'!$A$1:$CZ$1,_xlfn.XLOOKUP($A86,'PY1 Data(H)'!$A$1:$A$233,'PY1 Data(H)'!$A$1:$CZ$233))</f>
        <v>905064</v>
      </c>
      <c r="AU86" s="173" cm="1">
        <f t="array" ref="AU86">_xlfn.XLOOKUP(AU$1,'PY1 Data(H)'!$A$1:$CZ$1,_xlfn.XLOOKUP($A86,'PY1 Data(H)'!$A$1:$A$233,'PY1 Data(H)'!$A$1:$CZ$233))</f>
        <v>0</v>
      </c>
      <c r="AV86" s="173" cm="1">
        <f t="array" ref="AV86">_xlfn.XLOOKUP(AV$1,'PY1 Data(H)'!$A$1:$CZ$1,_xlfn.XLOOKUP($A86,'PY1 Data(H)'!$A$1:$A$233,'PY1 Data(H)'!$A$1:$CZ$233))</f>
        <v>0</v>
      </c>
      <c r="AW86" s="173" cm="1">
        <f t="array" ref="AW86">_xlfn.XLOOKUP(AW$1,'PY1 Data(H)'!$A$1:$CZ$1,_xlfn.XLOOKUP($A86,'PY1 Data(H)'!$A$1:$A$233,'PY1 Data(H)'!$A$1:$CZ$233))</f>
        <v>0</v>
      </c>
      <c r="AX86" s="173" cm="1">
        <f t="array" ref="AX86">_xlfn.XLOOKUP(AX$1,'PY1 Data(H)'!$A$1:$CZ$1,_xlfn.XLOOKUP($A86,'PY1 Data(H)'!$A$1:$A$233,'PY1 Data(H)'!$A$1:$CZ$233))</f>
        <v>150941</v>
      </c>
      <c r="AY86" s="173" cm="1">
        <f t="array" ref="AY86">_xlfn.XLOOKUP(AY$1,'PY1 Data(H)'!$A$1:$CZ$1,_xlfn.XLOOKUP($A86,'PY1 Data(H)'!$A$1:$A$233,'PY1 Data(H)'!$A$1:$CZ$233))</f>
        <v>0</v>
      </c>
      <c r="AZ86" s="173" cm="1">
        <f t="array" ref="AZ86">_xlfn.XLOOKUP(AZ$1,'PY1 Data(H)'!$A$1:$CZ$1,_xlfn.XLOOKUP($A86,'PY1 Data(H)'!$A$1:$A$233,'PY1 Data(H)'!$A$1:$CZ$233))</f>
        <v>0</v>
      </c>
      <c r="BA86" s="173" cm="1">
        <f t="array" ref="BA86">_xlfn.XLOOKUP(BA$1,'PY1 Data(H)'!$A$1:$CZ$1,_xlfn.XLOOKUP($A86,'PY1 Data(H)'!$A$1:$A$233,'PY1 Data(H)'!$A$1:$CZ$233))</f>
        <v>0</v>
      </c>
      <c r="BB86" s="173" cm="1">
        <f t="array" ref="BB86">_xlfn.XLOOKUP(BB$1,'PY1 Data(H)'!$A$1:$CZ$1,_xlfn.XLOOKUP($A86,'PY1 Data(H)'!$A$1:$A$233,'PY1 Data(H)'!$A$1:$CZ$233))</f>
        <v>0</v>
      </c>
      <c r="BC86" s="173" cm="1">
        <f t="array" ref="BC86">_xlfn.XLOOKUP(BC$1,'PY1 Data(H)'!$A$1:$CZ$1,_xlfn.XLOOKUP($A86,'PY1 Data(H)'!$A$1:$A$233,'PY1 Data(H)'!$A$1:$CZ$233))</f>
        <v>48848</v>
      </c>
      <c r="BD86" s="173" cm="1">
        <f t="array" ref="BD86">_xlfn.XLOOKUP(BD$1,'PY1 Data(H)'!$A$1:$CZ$1,_xlfn.XLOOKUP($A86,'PY1 Data(H)'!$A$1:$A$233,'PY1 Data(H)'!$A$1:$CZ$233))</f>
        <v>0</v>
      </c>
      <c r="BE86" s="173" cm="1">
        <f t="array" ref="BE86">_xlfn.XLOOKUP(BE$1,'PY1 Data(H)'!$A$1:$CZ$1,_xlfn.XLOOKUP($A86,'PY1 Data(H)'!$A$1:$A$233,'PY1 Data(H)'!$A$1:$CZ$233))</f>
        <v>0</v>
      </c>
      <c r="BF86" s="173" cm="1">
        <f t="array" ref="BF86">_xlfn.XLOOKUP(BF$1,'PY1 Data(H)'!$A$1:$CZ$1,_xlfn.XLOOKUP($A86,'PY1 Data(H)'!$A$1:$A$233,'PY1 Data(H)'!$A$1:$CZ$233))</f>
        <v>710</v>
      </c>
      <c r="BG86" s="173" cm="1">
        <f t="array" ref="BG86">_xlfn.XLOOKUP(BG$1,'PY1 Data(H)'!$A$1:$CZ$1,_xlfn.XLOOKUP($A86,'PY1 Data(H)'!$A$1:$A$233,'PY1 Data(H)'!$A$1:$CZ$233))</f>
        <v>0</v>
      </c>
      <c r="BH86" s="173" cm="1">
        <f t="array" ref="BH86">_xlfn.XLOOKUP(BH$1,'PY1 Data(H)'!$A$1:$CZ$1,_xlfn.XLOOKUP($A86,'PY1 Data(H)'!$A$1:$A$233,'PY1 Data(H)'!$A$1:$CZ$233))</f>
        <v>0</v>
      </c>
      <c r="BI86" s="173" cm="1">
        <f t="array" ref="BI86">_xlfn.XLOOKUP(BI$1,'PY1 Data(H)'!$A$1:$CZ$1,_xlfn.XLOOKUP($A86,'PY1 Data(H)'!$A$1:$A$233,'PY1 Data(H)'!$A$1:$CZ$233))</f>
        <v>4090</v>
      </c>
      <c r="BJ86" s="173" cm="1">
        <f t="array" ref="BJ86">_xlfn.XLOOKUP(BJ$1,'PY1 Data(H)'!$A$1:$CZ$1,_xlfn.XLOOKUP($A86,'PY1 Data(H)'!$A$1:$A$233,'PY1 Data(H)'!$A$1:$CZ$233))</f>
        <v>0</v>
      </c>
      <c r="BK86" s="173" cm="1">
        <f t="array" ref="BK86">_xlfn.XLOOKUP(BK$1,'PY1 Data(H)'!$A$1:$CZ$1,_xlfn.XLOOKUP($A86,'PY1 Data(H)'!$A$1:$A$233,'PY1 Data(H)'!$A$1:$CZ$233))</f>
        <v>0</v>
      </c>
      <c r="BL86" s="173" cm="1">
        <f t="array" ref="BL86">_xlfn.XLOOKUP(BL$1,'PY1 Data(H)'!$A$1:$CZ$1,_xlfn.XLOOKUP($A86,'PY1 Data(H)'!$A$1:$A$233,'PY1 Data(H)'!$A$1:$CZ$233))</f>
        <v>0</v>
      </c>
      <c r="BM86" s="173" cm="1">
        <f t="array" ref="BM86">_xlfn.XLOOKUP(BM$1,'PY1 Data(H)'!$A$1:$CZ$1,_xlfn.XLOOKUP($A86,'PY1 Data(H)'!$A$1:$A$233,'PY1 Data(H)'!$A$1:$CZ$233))</f>
        <v>238321</v>
      </c>
      <c r="BN86" s="173" cm="1">
        <f t="array" ref="BN86">_xlfn.XLOOKUP(BN$1,'PY1 Data(H)'!$A$1:$CZ$1,_xlfn.XLOOKUP($A86,'PY1 Data(H)'!$A$1:$A$233,'PY1 Data(H)'!$A$1:$CZ$233))</f>
        <v>784730</v>
      </c>
      <c r="BO86" s="173" cm="1">
        <f t="array" ref="BO86">_xlfn.XLOOKUP(BO$1,'PY1 Data(H)'!$A$1:$CZ$1,_xlfn.XLOOKUP($A86,'PY1 Data(H)'!$A$1:$A$233,'PY1 Data(H)'!$A$1:$CZ$233))</f>
        <v>0</v>
      </c>
      <c r="BP86" s="173" cm="1">
        <f t="array" ref="BP86">_xlfn.XLOOKUP(BP$1,'PY1 Data(H)'!$A$1:$CZ$1,_xlfn.XLOOKUP($A86,'PY1 Data(H)'!$A$1:$A$233,'PY1 Data(H)'!$A$1:$CZ$233))</f>
        <v>0</v>
      </c>
      <c r="BQ86" s="173" cm="1">
        <f t="array" ref="BQ86">_xlfn.XLOOKUP(BQ$1,'PY1 Data(H)'!$A$1:$CZ$1,_xlfn.XLOOKUP($A86,'PY1 Data(H)'!$A$1:$A$233,'PY1 Data(H)'!$A$1:$CZ$233))</f>
        <v>0</v>
      </c>
      <c r="BR86" s="173" cm="1">
        <f t="array" ref="BR86">_xlfn.XLOOKUP(BR$1,'PY1 Data(H)'!$A$1:$CZ$1,_xlfn.XLOOKUP($A86,'PY1 Data(H)'!$A$1:$A$233,'PY1 Data(H)'!$A$1:$CZ$233))</f>
        <v>0</v>
      </c>
      <c r="BS86" s="173" cm="1">
        <f t="array" ref="BS86">_xlfn.XLOOKUP(BS$1,'PY1 Data(H)'!$A$1:$CZ$1,_xlfn.XLOOKUP($A86,'PY1 Data(H)'!$A$1:$A$233,'PY1 Data(H)'!$A$1:$CZ$233))</f>
        <v>0</v>
      </c>
      <c r="BT86" s="173" cm="1">
        <f t="array" ref="BT86">_xlfn.XLOOKUP(BT$1,'PY1 Data(H)'!$A$1:$CZ$1,_xlfn.XLOOKUP($A86,'PY1 Data(H)'!$A$1:$A$233,'PY1 Data(H)'!$A$1:$CZ$233))</f>
        <v>114769</v>
      </c>
      <c r="BU86" s="173" cm="1">
        <f t="array" ref="BU86">_xlfn.XLOOKUP(BU$1,'PY1 Data(H)'!$A$1:$CZ$1,_xlfn.XLOOKUP($A86,'PY1 Data(H)'!$A$1:$A$233,'PY1 Data(H)'!$A$1:$CZ$233))</f>
        <v>376703</v>
      </c>
      <c r="BV86" s="173" cm="1">
        <f t="array" ref="BV86">_xlfn.XLOOKUP(BV$1,'PY1 Data(H)'!$A$1:$CZ$1,_xlfn.XLOOKUP($A86,'PY1 Data(H)'!$A$1:$A$233,'PY1 Data(H)'!$A$1:$CZ$233))</f>
        <v>0</v>
      </c>
      <c r="BW86" s="173" cm="1">
        <f t="array" ref="BW86">_xlfn.XLOOKUP(BW$1,'PY1 Data(H)'!$A$1:$CZ$1,_xlfn.XLOOKUP($A86,'PY1 Data(H)'!$A$1:$A$233,'PY1 Data(H)'!$A$1:$CZ$233))</f>
        <v>119768</v>
      </c>
      <c r="BX86" s="173" cm="1">
        <f t="array" ref="BX86">_xlfn.XLOOKUP(BX$1,'PY1 Data(H)'!$A$1:$CZ$1,_xlfn.XLOOKUP($A86,'PY1 Data(H)'!$A$1:$A$233,'PY1 Data(H)'!$A$1:$CZ$233))</f>
        <v>0</v>
      </c>
      <c r="BY86" s="173" cm="1">
        <f t="array" ref="BY86">_xlfn.XLOOKUP(BY$1,'PY1 Data(H)'!$A$1:$CZ$1,_xlfn.XLOOKUP($A86,'PY1 Data(H)'!$A$1:$A$233,'PY1 Data(H)'!$A$1:$CZ$233))</f>
        <v>0</v>
      </c>
      <c r="BZ86" s="173" cm="1">
        <f t="array" ref="BZ86">_xlfn.XLOOKUP(BZ$1,'PY1 Data(H)'!$A$1:$CZ$1,_xlfn.XLOOKUP($A86,'PY1 Data(H)'!$A$1:$A$233,'PY1 Data(H)'!$A$1:$CZ$233))</f>
        <v>0</v>
      </c>
      <c r="CA86" s="173" cm="1">
        <f t="array" ref="CA86">_xlfn.XLOOKUP(CA$1,'PY1 Data(H)'!$A$1:$CZ$1,_xlfn.XLOOKUP($A86,'PY1 Data(H)'!$A$1:$A$233,'PY1 Data(H)'!$A$1:$CZ$233))</f>
        <v>0</v>
      </c>
      <c r="CB86" s="173" cm="1">
        <f t="array" ref="CB86">_xlfn.XLOOKUP(CB$1,'PY1 Data(H)'!$A$1:$CZ$1,_xlfn.XLOOKUP($A86,'PY1 Data(H)'!$A$1:$A$233,'PY1 Data(H)'!$A$1:$CZ$233))</f>
        <v>0</v>
      </c>
      <c r="CC86" s="173" cm="1">
        <f t="array" ref="CC86">_xlfn.XLOOKUP(CC$1,'PY1 Data(H)'!$A$1:$CZ$1,_xlfn.XLOOKUP($A86,'PY1 Data(H)'!$A$1:$A$233,'PY1 Data(H)'!$A$1:$CZ$233))</f>
        <v>0</v>
      </c>
      <c r="CD86" s="173" cm="1">
        <f t="array" ref="CD86">_xlfn.XLOOKUP(CD$1,'PY1 Data(H)'!$A$1:$CZ$1,_xlfn.XLOOKUP($A86,'PY1 Data(H)'!$A$1:$A$233,'PY1 Data(H)'!$A$1:$CZ$233))</f>
        <v>0</v>
      </c>
      <c r="CE86" s="173" cm="1">
        <f t="array" ref="CE86">_xlfn.XLOOKUP(CE$1,'PY1 Data(H)'!$A$1:$CZ$1,_xlfn.XLOOKUP($A86,'PY1 Data(H)'!$A$1:$A$233,'PY1 Data(H)'!$A$1:$CZ$233))</f>
        <v>0</v>
      </c>
      <c r="CF86" s="173" cm="1">
        <f t="array" ref="CF86">_xlfn.XLOOKUP(CF$1,'PY1 Data(H)'!$A$1:$CZ$1,_xlfn.XLOOKUP($A86,'PY1 Data(H)'!$A$1:$A$233,'PY1 Data(H)'!$A$1:$CZ$233))</f>
        <v>0</v>
      </c>
      <c r="CG86" s="173" cm="1">
        <f t="array" ref="CG86">_xlfn.XLOOKUP(CG$1,'PY1 Data(H)'!$A$1:$CZ$1,_xlfn.XLOOKUP($A86,'PY1 Data(H)'!$A$1:$A$233,'PY1 Data(H)'!$A$1:$CZ$233))</f>
        <v>184043</v>
      </c>
      <c r="CH86" s="173" cm="1">
        <f t="array" ref="CH86">_xlfn.XLOOKUP(CH$1,'PY1 Data(H)'!$A$1:$CZ$1,_xlfn.XLOOKUP($A86,'PY1 Data(H)'!$A$1:$A$233,'PY1 Data(H)'!$A$1:$CZ$233))</f>
        <v>3440</v>
      </c>
      <c r="CI86" s="173" cm="1">
        <f t="array" ref="CI86">_xlfn.XLOOKUP(CI$1,'PY1 Data(H)'!$A$1:$CZ$1,_xlfn.XLOOKUP($A86,'PY1 Data(H)'!$A$1:$A$233,'PY1 Data(H)'!$A$1:$CZ$233))</f>
        <v>99278</v>
      </c>
      <c r="CJ86" s="173" cm="1">
        <f t="array" ref="CJ86">_xlfn.XLOOKUP(CJ$1,'PY1 Data(H)'!$A$1:$CZ$1,_xlfn.XLOOKUP($A86,'PY1 Data(H)'!$A$1:$A$233,'PY1 Data(H)'!$A$1:$CZ$233))</f>
        <v>0</v>
      </c>
      <c r="CK86" s="173" cm="1">
        <f t="array" ref="CK86">_xlfn.XLOOKUP(CK$1,'PY1 Data(H)'!$A$1:$CZ$1,_xlfn.XLOOKUP($A86,'PY1 Data(H)'!$A$1:$A$233,'PY1 Data(H)'!$A$1:$CZ$233))</f>
        <v>0</v>
      </c>
      <c r="CL86" s="173" cm="1">
        <f t="array" ref="CL86">_xlfn.XLOOKUP(CL$1,'PY1 Data(H)'!$A$1:$CZ$1,_xlfn.XLOOKUP($A86,'PY1 Data(H)'!$A$1:$A$233,'PY1 Data(H)'!$A$1:$CZ$233))</f>
        <v>0</v>
      </c>
      <c r="CM86" s="173" cm="1">
        <f t="array" ref="CM86">_xlfn.XLOOKUP(CM$1,'PY1 Data(H)'!$A$1:$CZ$1,_xlfn.XLOOKUP($A86,'PY1 Data(H)'!$A$1:$A$233,'PY1 Data(H)'!$A$1:$CZ$233))</f>
        <v>0</v>
      </c>
      <c r="CN86" s="173" cm="1">
        <f t="array" ref="CN86">_xlfn.XLOOKUP(CN$1,'PY1 Data(H)'!$A$1:$CZ$1,_xlfn.XLOOKUP($A86,'PY1 Data(H)'!$A$1:$A$233,'PY1 Data(H)'!$A$1:$CZ$233))</f>
        <v>57910</v>
      </c>
      <c r="CO86" s="173" cm="1">
        <f t="array" ref="CO86">_xlfn.XLOOKUP(CO$1,'PY1 Data(H)'!$A$1:$CZ$1,_xlfn.XLOOKUP($A86,'PY1 Data(H)'!$A$1:$A$233,'PY1 Data(H)'!$A$1:$CZ$233))</f>
        <v>957053</v>
      </c>
      <c r="CP86" s="173" cm="1">
        <f t="array" ref="CP86">_xlfn.XLOOKUP(CP$1,'PY1 Data(H)'!$A$1:$CZ$1,_xlfn.XLOOKUP($A86,'PY1 Data(H)'!$A$1:$A$233,'PY1 Data(H)'!$A$1:$CZ$233))</f>
        <v>0</v>
      </c>
      <c r="CQ86" s="173" cm="1">
        <f t="array" ref="CQ86">_xlfn.XLOOKUP(CQ$1,'PY1 Data(H)'!$A$1:$CZ$1,_xlfn.XLOOKUP($A86,'PY1 Data(H)'!$A$1:$A$233,'PY1 Data(H)'!$A$1:$CZ$233))</f>
        <v>0</v>
      </c>
      <c r="CR86" s="173" cm="1">
        <f t="array" ref="CR86">_xlfn.XLOOKUP(CR$1,'PY1 Data(H)'!$A$1:$CZ$1,_xlfn.XLOOKUP($A86,'PY1 Data(H)'!$A$1:$A$233,'PY1 Data(H)'!$A$1:$CZ$233))</f>
        <v>0</v>
      </c>
      <c r="CS86" s="173" cm="1">
        <f t="array" ref="CS86">_xlfn.XLOOKUP(CS$1,'PY1 Data(H)'!$A$1:$CZ$1,_xlfn.XLOOKUP($A86,'PY1 Data(H)'!$A$1:$A$233,'PY1 Data(H)'!$A$1:$CZ$233))</f>
        <v>28439</v>
      </c>
      <c r="CT86" s="173" cm="1">
        <f t="array" ref="CT86">_xlfn.XLOOKUP(CT$1,'PY1 Data(H)'!$A$1:$CZ$1,_xlfn.XLOOKUP($A86,'PY1 Data(H)'!$A$1:$A$233,'PY1 Data(H)'!$A$1:$CZ$233))</f>
        <v>0</v>
      </c>
      <c r="CU86" s="173" cm="1">
        <f t="array" ref="CU86">_xlfn.XLOOKUP(CU$1,'PY1 Data(H)'!$A$1:$CZ$1,_xlfn.XLOOKUP($A86,'PY1 Data(H)'!$A$1:$A$233,'PY1 Data(H)'!$A$1:$CZ$233))</f>
        <v>0</v>
      </c>
      <c r="CV86" s="173" cm="1">
        <f t="array" ref="CV86">_xlfn.XLOOKUP(CV$1,'PY1 Data(H)'!$A$1:$CZ$1,_xlfn.XLOOKUP($A86,'PY1 Data(H)'!$A$1:$A$233,'PY1 Data(H)'!$A$1:$CZ$233))</f>
        <v>0</v>
      </c>
      <c r="CW86" s="173" cm="1">
        <f t="array" ref="CW86">_xlfn.XLOOKUP(CW$1,'PY1 Data(H)'!$A$1:$CZ$1,_xlfn.XLOOKUP($A86,'PY1 Data(H)'!$A$1:$A$233,'PY1 Data(H)'!$A$1:$CZ$233))</f>
        <v>0</v>
      </c>
      <c r="CX86" s="173" cm="1">
        <f t="array" ref="CX86">_xlfn.XLOOKUP(CX$1,'PY1 Data(H)'!$A$1:$CZ$1,_xlfn.XLOOKUP($A86,'PY1 Data(H)'!$A$1:$A$233,'PY1 Data(H)'!$A$1:$CZ$233))</f>
        <v>21466</v>
      </c>
      <c r="CY86" s="173" cm="1">
        <f t="array" ref="CY86">_xlfn.XLOOKUP(CY$1,'PY1 Data(H)'!$A$1:$CZ$1,_xlfn.XLOOKUP($A86,'PY1 Data(H)'!$A$1:$A$233,'PY1 Data(H)'!$A$1:$CZ$233))</f>
        <v>0</v>
      </c>
    </row>
    <row r="87" spans="1:103" x14ac:dyDescent="0.3">
      <c r="A87">
        <v>654</v>
      </c>
      <c r="D87" s="173" cm="1">
        <f t="array" ref="D87">_xlfn.XLOOKUP(D$1,'PY1 Data(H)'!$A$1:$CZ$1,_xlfn.XLOOKUP($A87,'PY1 Data(H)'!$A$1:$A$233,'PY1 Data(H)'!$A$1:$CZ$233))</f>
        <v>0</v>
      </c>
      <c r="E87" s="173" cm="1">
        <f t="array" ref="E87">_xlfn.XLOOKUP(E$1,'PY1 Data(H)'!$A$1:$CZ$1,_xlfn.XLOOKUP($A87,'PY1 Data(H)'!$A$1:$A$233,'PY1 Data(H)'!$A$1:$CZ$233))</f>
        <v>8558536</v>
      </c>
      <c r="F87" s="173" cm="1">
        <f t="array" ref="F87">_xlfn.XLOOKUP(F$1,'PY1 Data(H)'!$A$1:$CZ$1,_xlfn.XLOOKUP($A87,'PY1 Data(H)'!$A$1:$A$233,'PY1 Data(H)'!$A$1:$CZ$233))</f>
        <v>0</v>
      </c>
      <c r="G87" s="173" cm="1">
        <f t="array" ref="G87">_xlfn.XLOOKUP(G$1,'PY1 Data(H)'!$A$1:$CZ$1,_xlfn.XLOOKUP($A87,'PY1 Data(H)'!$A$1:$A$233,'PY1 Data(H)'!$A$1:$CZ$233))</f>
        <v>0</v>
      </c>
      <c r="H87" s="173" cm="1">
        <f t="array" ref="H87">_xlfn.XLOOKUP(H$1,'PY1 Data(H)'!$A$1:$CZ$1,_xlfn.XLOOKUP($A87,'PY1 Data(H)'!$A$1:$A$233,'PY1 Data(H)'!$A$1:$CZ$233))</f>
        <v>0</v>
      </c>
      <c r="I87" s="173" cm="1">
        <f t="array" ref="I87">_xlfn.XLOOKUP(I$1,'PY1 Data(H)'!$A$1:$CZ$1,_xlfn.XLOOKUP($A87,'PY1 Data(H)'!$A$1:$A$233,'PY1 Data(H)'!$A$1:$CZ$233))</f>
        <v>0</v>
      </c>
      <c r="J87" s="173" cm="1">
        <f t="array" ref="J87">_xlfn.XLOOKUP(J$1,'PY1 Data(H)'!$A$1:$CZ$1,_xlfn.XLOOKUP($A87,'PY1 Data(H)'!$A$1:$A$233,'PY1 Data(H)'!$A$1:$CZ$233))</f>
        <v>13096684</v>
      </c>
      <c r="K87" s="173" cm="1">
        <f t="array" ref="K87">_xlfn.XLOOKUP(K$1,'PY1 Data(H)'!$A$1:$CZ$1,_xlfn.XLOOKUP($A87,'PY1 Data(H)'!$A$1:$A$233,'PY1 Data(H)'!$A$1:$CZ$233))</f>
        <v>1989696</v>
      </c>
      <c r="L87" s="173" cm="1">
        <f t="array" ref="L87">_xlfn.XLOOKUP(L$1,'PY1 Data(H)'!$A$1:$CZ$1,_xlfn.XLOOKUP($A87,'PY1 Data(H)'!$A$1:$A$233,'PY1 Data(H)'!$A$1:$CZ$233))</f>
        <v>3167392</v>
      </c>
      <c r="M87" s="173" cm="1">
        <f t="array" ref="M87">_xlfn.XLOOKUP(M$1,'PY1 Data(H)'!$A$1:$CZ$1,_xlfn.XLOOKUP($A87,'PY1 Data(H)'!$A$1:$A$233,'PY1 Data(H)'!$A$1:$CZ$233))</f>
        <v>191788639</v>
      </c>
      <c r="N87" s="173" cm="1">
        <f t="array" ref="N87">_xlfn.XLOOKUP(N$1,'PY1 Data(H)'!$A$1:$CZ$1,_xlfn.XLOOKUP($A87,'PY1 Data(H)'!$A$1:$A$233,'PY1 Data(H)'!$A$1:$CZ$233))</f>
        <v>0</v>
      </c>
      <c r="O87" s="173" cm="1">
        <f t="array" ref="O87">_xlfn.XLOOKUP(O$1,'PY1 Data(H)'!$A$1:$CZ$1,_xlfn.XLOOKUP($A87,'PY1 Data(H)'!$A$1:$A$233,'PY1 Data(H)'!$A$1:$CZ$233))</f>
        <v>1111714</v>
      </c>
      <c r="P87" s="173" cm="1">
        <f t="array" ref="P87">_xlfn.XLOOKUP(P$1,'PY1 Data(H)'!$A$1:$CZ$1,_xlfn.XLOOKUP($A87,'PY1 Data(H)'!$A$1:$A$233,'PY1 Data(H)'!$A$1:$CZ$233))</f>
        <v>0</v>
      </c>
      <c r="Q87" s="173" cm="1">
        <f t="array" ref="Q87">_xlfn.XLOOKUP(Q$1,'PY1 Data(H)'!$A$1:$CZ$1,_xlfn.XLOOKUP($A87,'PY1 Data(H)'!$A$1:$A$233,'PY1 Data(H)'!$A$1:$CZ$233))</f>
        <v>9583299</v>
      </c>
      <c r="R87" s="173" cm="1">
        <f t="array" ref="R87">_xlfn.XLOOKUP(R$1,'PY1 Data(H)'!$A$1:$CZ$1,_xlfn.XLOOKUP($A87,'PY1 Data(H)'!$A$1:$A$233,'PY1 Data(H)'!$A$1:$CZ$233))</f>
        <v>3236502</v>
      </c>
      <c r="S87" s="173" cm="1">
        <f t="array" ref="S87">_xlfn.XLOOKUP(S$1,'PY1 Data(H)'!$A$1:$CZ$1,_xlfn.XLOOKUP($A87,'PY1 Data(H)'!$A$1:$A$233,'PY1 Data(H)'!$A$1:$CZ$233))</f>
        <v>2716779</v>
      </c>
      <c r="T87" s="173" cm="1">
        <f t="array" ref="T87">_xlfn.XLOOKUP(T$1,'PY1 Data(H)'!$A$1:$CZ$1,_xlfn.XLOOKUP($A87,'PY1 Data(H)'!$A$1:$A$233,'PY1 Data(H)'!$A$1:$CZ$233))</f>
        <v>0</v>
      </c>
      <c r="U87" s="173" cm="1">
        <f t="array" ref="U87">_xlfn.XLOOKUP(U$1,'PY1 Data(H)'!$A$1:$CZ$1,_xlfn.XLOOKUP($A87,'PY1 Data(H)'!$A$1:$A$233,'PY1 Data(H)'!$A$1:$CZ$233))</f>
        <v>0</v>
      </c>
      <c r="V87" s="173" cm="1">
        <f t="array" ref="V87">_xlfn.XLOOKUP(V$1,'PY1 Data(H)'!$A$1:$CZ$1,_xlfn.XLOOKUP($A87,'PY1 Data(H)'!$A$1:$A$233,'PY1 Data(H)'!$A$1:$CZ$233))</f>
        <v>32858756</v>
      </c>
      <c r="W87" s="173" cm="1">
        <f t="array" ref="W87">_xlfn.XLOOKUP(W$1,'PY1 Data(H)'!$A$1:$CZ$1,_xlfn.XLOOKUP($A87,'PY1 Data(H)'!$A$1:$A$233,'PY1 Data(H)'!$A$1:$CZ$233))</f>
        <v>0</v>
      </c>
      <c r="X87" s="173" cm="1">
        <f t="array" ref="X87">_xlfn.XLOOKUP(X$1,'PY1 Data(H)'!$A$1:$CZ$1,_xlfn.XLOOKUP($A87,'PY1 Data(H)'!$A$1:$A$233,'PY1 Data(H)'!$A$1:$CZ$233))</f>
        <v>3648697</v>
      </c>
      <c r="Y87" s="173" cm="1">
        <f t="array" ref="Y87">_xlfn.XLOOKUP(Y$1,'PY1 Data(H)'!$A$1:$CZ$1,_xlfn.XLOOKUP($A87,'PY1 Data(H)'!$A$1:$A$233,'PY1 Data(H)'!$A$1:$CZ$233))</f>
        <v>599140</v>
      </c>
      <c r="Z87" s="173" cm="1">
        <f t="array" ref="Z87">_xlfn.XLOOKUP(Z$1,'PY1 Data(H)'!$A$1:$CZ$1,_xlfn.XLOOKUP($A87,'PY1 Data(H)'!$A$1:$A$233,'PY1 Data(H)'!$A$1:$CZ$233))</f>
        <v>0</v>
      </c>
      <c r="AA87" s="173" cm="1">
        <f t="array" ref="AA87">_xlfn.XLOOKUP(AA$1,'PY1 Data(H)'!$A$1:$CZ$1,_xlfn.XLOOKUP($A87,'PY1 Data(H)'!$A$1:$A$233,'PY1 Data(H)'!$A$1:$CZ$233))</f>
        <v>0</v>
      </c>
      <c r="AB87" s="173" cm="1">
        <f t="array" ref="AB87">_xlfn.XLOOKUP(AB$1,'PY1 Data(H)'!$A$1:$CZ$1,_xlfn.XLOOKUP($A87,'PY1 Data(H)'!$A$1:$A$233,'PY1 Data(H)'!$A$1:$CZ$233))</f>
        <v>14331452</v>
      </c>
      <c r="AC87" s="173" cm="1">
        <f t="array" ref="AC87">_xlfn.XLOOKUP(AC$1,'PY1 Data(H)'!$A$1:$CZ$1,_xlfn.XLOOKUP($A87,'PY1 Data(H)'!$A$1:$A$233,'PY1 Data(H)'!$A$1:$CZ$233))</f>
        <v>1419949</v>
      </c>
      <c r="AD87" s="173" cm="1">
        <f t="array" ref="AD87">_xlfn.XLOOKUP(AD$1,'PY1 Data(H)'!$A$1:$CZ$1,_xlfn.XLOOKUP($A87,'PY1 Data(H)'!$A$1:$A$233,'PY1 Data(H)'!$A$1:$CZ$233))</f>
        <v>25889028</v>
      </c>
      <c r="AE87" s="173" cm="1">
        <f t="array" ref="AE87">_xlfn.XLOOKUP(AE$1,'PY1 Data(H)'!$A$1:$CZ$1,_xlfn.XLOOKUP($A87,'PY1 Data(H)'!$A$1:$A$233,'PY1 Data(H)'!$A$1:$CZ$233))</f>
        <v>29874703</v>
      </c>
      <c r="AF87" s="173" cm="1">
        <f t="array" ref="AF87">_xlfn.XLOOKUP(AF$1,'PY1 Data(H)'!$A$1:$CZ$1,_xlfn.XLOOKUP($A87,'PY1 Data(H)'!$A$1:$A$233,'PY1 Data(H)'!$A$1:$CZ$233))</f>
        <v>1693061</v>
      </c>
      <c r="AG87" s="173" cm="1">
        <f t="array" ref="AG87">_xlfn.XLOOKUP(AG$1,'PY1 Data(H)'!$A$1:$CZ$1,_xlfn.XLOOKUP($A87,'PY1 Data(H)'!$A$1:$A$233,'PY1 Data(H)'!$A$1:$CZ$233))</f>
        <v>15373353</v>
      </c>
      <c r="AH87" s="173" cm="1">
        <f t="array" ref="AH87">_xlfn.XLOOKUP(AH$1,'PY1 Data(H)'!$A$1:$CZ$1,_xlfn.XLOOKUP($A87,'PY1 Data(H)'!$A$1:$A$233,'PY1 Data(H)'!$A$1:$CZ$233))</f>
        <v>11885788</v>
      </c>
      <c r="AI87" s="173" cm="1">
        <f t="array" ref="AI87">_xlfn.XLOOKUP(AI$1,'PY1 Data(H)'!$A$1:$CZ$1,_xlfn.XLOOKUP($A87,'PY1 Data(H)'!$A$1:$A$233,'PY1 Data(H)'!$A$1:$CZ$233))</f>
        <v>48071906</v>
      </c>
      <c r="AJ87" s="173" cm="1">
        <f t="array" ref="AJ87">_xlfn.XLOOKUP(AJ$1,'PY1 Data(H)'!$A$1:$CZ$1,_xlfn.XLOOKUP($A87,'PY1 Data(H)'!$A$1:$A$233,'PY1 Data(H)'!$A$1:$CZ$233))</f>
        <v>2468899</v>
      </c>
      <c r="AK87" s="173" cm="1">
        <f t="array" ref="AK87">_xlfn.XLOOKUP(AK$1,'PY1 Data(H)'!$A$1:$CZ$1,_xlfn.XLOOKUP($A87,'PY1 Data(H)'!$A$1:$A$233,'PY1 Data(H)'!$A$1:$CZ$233))</f>
        <v>0</v>
      </c>
      <c r="AL87" s="173" cm="1">
        <f t="array" ref="AL87">_xlfn.XLOOKUP(AL$1,'PY1 Data(H)'!$A$1:$CZ$1,_xlfn.XLOOKUP($A87,'PY1 Data(H)'!$A$1:$A$233,'PY1 Data(H)'!$A$1:$CZ$233))</f>
        <v>26336201</v>
      </c>
      <c r="AM87" s="173" cm="1">
        <f t="array" ref="AM87">_xlfn.XLOOKUP(AM$1,'PY1 Data(H)'!$A$1:$CZ$1,_xlfn.XLOOKUP($A87,'PY1 Data(H)'!$A$1:$A$233,'PY1 Data(H)'!$A$1:$CZ$233))</f>
        <v>0</v>
      </c>
      <c r="AN87" s="173" cm="1">
        <f t="array" ref="AN87">_xlfn.XLOOKUP(AN$1,'PY1 Data(H)'!$A$1:$CZ$1,_xlfn.XLOOKUP($A87,'PY1 Data(H)'!$A$1:$A$233,'PY1 Data(H)'!$A$1:$CZ$233))</f>
        <v>2891324</v>
      </c>
      <c r="AO87" s="173" cm="1">
        <f t="array" ref="AO87">_xlfn.XLOOKUP(AO$1,'PY1 Data(H)'!$A$1:$CZ$1,_xlfn.XLOOKUP($A87,'PY1 Data(H)'!$A$1:$A$233,'PY1 Data(H)'!$A$1:$CZ$233))</f>
        <v>0</v>
      </c>
      <c r="AP87" s="173" cm="1">
        <f t="array" ref="AP87">_xlfn.XLOOKUP(AP$1,'PY1 Data(H)'!$A$1:$CZ$1,_xlfn.XLOOKUP($A87,'PY1 Data(H)'!$A$1:$A$233,'PY1 Data(H)'!$A$1:$CZ$233))</f>
        <v>0</v>
      </c>
      <c r="AQ87" s="173" cm="1">
        <f t="array" ref="AQ87">_xlfn.XLOOKUP(AQ$1,'PY1 Data(H)'!$A$1:$CZ$1,_xlfn.XLOOKUP($A87,'PY1 Data(H)'!$A$1:$A$233,'PY1 Data(H)'!$A$1:$CZ$233))</f>
        <v>2781575</v>
      </c>
      <c r="AR87" s="173" cm="1">
        <f t="array" ref="AR87">_xlfn.XLOOKUP(AR$1,'PY1 Data(H)'!$A$1:$CZ$1,_xlfn.XLOOKUP($A87,'PY1 Data(H)'!$A$1:$A$233,'PY1 Data(H)'!$A$1:$CZ$233))</f>
        <v>0</v>
      </c>
      <c r="AS87" s="173" cm="1">
        <f t="array" ref="AS87">_xlfn.XLOOKUP(AS$1,'PY1 Data(H)'!$A$1:$CZ$1,_xlfn.XLOOKUP($A87,'PY1 Data(H)'!$A$1:$A$233,'PY1 Data(H)'!$A$1:$CZ$233))</f>
        <v>5805595</v>
      </c>
      <c r="AT87" s="173" cm="1">
        <f t="array" ref="AT87">_xlfn.XLOOKUP(AT$1,'PY1 Data(H)'!$A$1:$CZ$1,_xlfn.XLOOKUP($A87,'PY1 Data(H)'!$A$1:$A$233,'PY1 Data(H)'!$A$1:$CZ$233))</f>
        <v>89734995</v>
      </c>
      <c r="AU87" s="173" cm="1">
        <f t="array" ref="AU87">_xlfn.XLOOKUP(AU$1,'PY1 Data(H)'!$A$1:$CZ$1,_xlfn.XLOOKUP($A87,'PY1 Data(H)'!$A$1:$A$233,'PY1 Data(H)'!$A$1:$CZ$233))</f>
        <v>0</v>
      </c>
      <c r="AV87" s="173" cm="1">
        <f t="array" ref="AV87">_xlfn.XLOOKUP(AV$1,'PY1 Data(H)'!$A$1:$CZ$1,_xlfn.XLOOKUP($A87,'PY1 Data(H)'!$A$1:$A$233,'PY1 Data(H)'!$A$1:$CZ$233))</f>
        <v>728474</v>
      </c>
      <c r="AW87" s="173" cm="1">
        <f t="array" ref="AW87">_xlfn.XLOOKUP(AW$1,'PY1 Data(H)'!$A$1:$CZ$1,_xlfn.XLOOKUP($A87,'PY1 Data(H)'!$A$1:$A$233,'PY1 Data(H)'!$A$1:$CZ$233))</f>
        <v>0</v>
      </c>
      <c r="AX87" s="173" cm="1">
        <f t="array" ref="AX87">_xlfn.XLOOKUP(AX$1,'PY1 Data(H)'!$A$1:$CZ$1,_xlfn.XLOOKUP($A87,'PY1 Data(H)'!$A$1:$A$233,'PY1 Data(H)'!$A$1:$CZ$233))</f>
        <v>11616259</v>
      </c>
      <c r="AY87" s="173" cm="1">
        <f t="array" ref="AY87">_xlfn.XLOOKUP(AY$1,'PY1 Data(H)'!$A$1:$CZ$1,_xlfn.XLOOKUP($A87,'PY1 Data(H)'!$A$1:$A$233,'PY1 Data(H)'!$A$1:$CZ$233))</f>
        <v>954029</v>
      </c>
      <c r="AZ87" s="173" cm="1">
        <f t="array" ref="AZ87">_xlfn.XLOOKUP(AZ$1,'PY1 Data(H)'!$A$1:$CZ$1,_xlfn.XLOOKUP($A87,'PY1 Data(H)'!$A$1:$A$233,'PY1 Data(H)'!$A$1:$CZ$233))</f>
        <v>0</v>
      </c>
      <c r="BA87" s="173" cm="1">
        <f t="array" ref="BA87">_xlfn.XLOOKUP(BA$1,'PY1 Data(H)'!$A$1:$CZ$1,_xlfn.XLOOKUP($A87,'PY1 Data(H)'!$A$1:$A$233,'PY1 Data(H)'!$A$1:$CZ$233))</f>
        <v>0</v>
      </c>
      <c r="BB87" s="173" cm="1">
        <f t="array" ref="BB87">_xlfn.XLOOKUP(BB$1,'PY1 Data(H)'!$A$1:$CZ$1,_xlfn.XLOOKUP($A87,'PY1 Data(H)'!$A$1:$A$233,'PY1 Data(H)'!$A$1:$CZ$233))</f>
        <v>139631790</v>
      </c>
      <c r="BC87" s="173" cm="1">
        <f t="array" ref="BC87">_xlfn.XLOOKUP(BC$1,'PY1 Data(H)'!$A$1:$CZ$1,_xlfn.XLOOKUP($A87,'PY1 Data(H)'!$A$1:$A$233,'PY1 Data(H)'!$A$1:$CZ$233))</f>
        <v>5154928</v>
      </c>
      <c r="BD87" s="173" cm="1">
        <f t="array" ref="BD87">_xlfn.XLOOKUP(BD$1,'PY1 Data(H)'!$A$1:$CZ$1,_xlfn.XLOOKUP($A87,'PY1 Data(H)'!$A$1:$A$233,'PY1 Data(H)'!$A$1:$CZ$233))</f>
        <v>0</v>
      </c>
      <c r="BE87" s="173" cm="1">
        <f t="array" ref="BE87">_xlfn.XLOOKUP(BE$1,'PY1 Data(H)'!$A$1:$CZ$1,_xlfn.XLOOKUP($A87,'PY1 Data(H)'!$A$1:$A$233,'PY1 Data(H)'!$A$1:$CZ$233))</f>
        <v>0</v>
      </c>
      <c r="BF87" s="173" cm="1">
        <f t="array" ref="BF87">_xlfn.XLOOKUP(BF$1,'PY1 Data(H)'!$A$1:$CZ$1,_xlfn.XLOOKUP($A87,'PY1 Data(H)'!$A$1:$A$233,'PY1 Data(H)'!$A$1:$CZ$233))</f>
        <v>41351355</v>
      </c>
      <c r="BG87" s="173" cm="1">
        <f t="array" ref="BG87">_xlfn.XLOOKUP(BG$1,'PY1 Data(H)'!$A$1:$CZ$1,_xlfn.XLOOKUP($A87,'PY1 Data(H)'!$A$1:$A$233,'PY1 Data(H)'!$A$1:$CZ$233))</f>
        <v>0</v>
      </c>
      <c r="BH87" s="173" cm="1">
        <f t="array" ref="BH87">_xlfn.XLOOKUP(BH$1,'PY1 Data(H)'!$A$1:$CZ$1,_xlfn.XLOOKUP($A87,'PY1 Data(H)'!$A$1:$A$233,'PY1 Data(H)'!$A$1:$CZ$233))</f>
        <v>0</v>
      </c>
      <c r="BI87" s="173" cm="1">
        <f t="array" ref="BI87">_xlfn.XLOOKUP(BI$1,'PY1 Data(H)'!$A$1:$CZ$1,_xlfn.XLOOKUP($A87,'PY1 Data(H)'!$A$1:$A$233,'PY1 Data(H)'!$A$1:$CZ$233))</f>
        <v>311574</v>
      </c>
      <c r="BJ87" s="173" cm="1">
        <f t="array" ref="BJ87">_xlfn.XLOOKUP(BJ$1,'PY1 Data(H)'!$A$1:$CZ$1,_xlfn.XLOOKUP($A87,'PY1 Data(H)'!$A$1:$A$233,'PY1 Data(H)'!$A$1:$CZ$233))</f>
        <v>206942</v>
      </c>
      <c r="BK87" s="173" cm="1">
        <f t="array" ref="BK87">_xlfn.XLOOKUP(BK$1,'PY1 Data(H)'!$A$1:$CZ$1,_xlfn.XLOOKUP($A87,'PY1 Data(H)'!$A$1:$A$233,'PY1 Data(H)'!$A$1:$CZ$233))</f>
        <v>0</v>
      </c>
      <c r="BL87" s="173" cm="1">
        <f t="array" ref="BL87">_xlfn.XLOOKUP(BL$1,'PY1 Data(H)'!$A$1:$CZ$1,_xlfn.XLOOKUP($A87,'PY1 Data(H)'!$A$1:$A$233,'PY1 Data(H)'!$A$1:$CZ$233))</f>
        <v>0</v>
      </c>
      <c r="BM87" s="173" cm="1">
        <f t="array" ref="BM87">_xlfn.XLOOKUP(BM$1,'PY1 Data(H)'!$A$1:$CZ$1,_xlfn.XLOOKUP($A87,'PY1 Data(H)'!$A$1:$A$233,'PY1 Data(H)'!$A$1:$CZ$233))</f>
        <v>10177769</v>
      </c>
      <c r="BN87" s="173" cm="1">
        <f t="array" ref="BN87">_xlfn.XLOOKUP(BN$1,'PY1 Data(H)'!$A$1:$CZ$1,_xlfn.XLOOKUP($A87,'PY1 Data(H)'!$A$1:$A$233,'PY1 Data(H)'!$A$1:$CZ$233))</f>
        <v>29988468</v>
      </c>
      <c r="BO87" s="173" cm="1">
        <f t="array" ref="BO87">_xlfn.XLOOKUP(BO$1,'PY1 Data(H)'!$A$1:$CZ$1,_xlfn.XLOOKUP($A87,'PY1 Data(H)'!$A$1:$A$233,'PY1 Data(H)'!$A$1:$CZ$233))</f>
        <v>4618441</v>
      </c>
      <c r="BP87" s="173" cm="1">
        <f t="array" ref="BP87">_xlfn.XLOOKUP(BP$1,'PY1 Data(H)'!$A$1:$CZ$1,_xlfn.XLOOKUP($A87,'PY1 Data(H)'!$A$1:$A$233,'PY1 Data(H)'!$A$1:$CZ$233))</f>
        <v>0</v>
      </c>
      <c r="BQ87" s="173" cm="1">
        <f t="array" ref="BQ87">_xlfn.XLOOKUP(BQ$1,'PY1 Data(H)'!$A$1:$CZ$1,_xlfn.XLOOKUP($A87,'PY1 Data(H)'!$A$1:$A$233,'PY1 Data(H)'!$A$1:$CZ$233))</f>
        <v>0</v>
      </c>
      <c r="BR87" s="173" cm="1">
        <f t="array" ref="BR87">_xlfn.XLOOKUP(BR$1,'PY1 Data(H)'!$A$1:$CZ$1,_xlfn.XLOOKUP($A87,'PY1 Data(H)'!$A$1:$A$233,'PY1 Data(H)'!$A$1:$CZ$233))</f>
        <v>0</v>
      </c>
      <c r="BS87" s="173" cm="1">
        <f t="array" ref="BS87">_xlfn.XLOOKUP(BS$1,'PY1 Data(H)'!$A$1:$CZ$1,_xlfn.XLOOKUP($A87,'PY1 Data(H)'!$A$1:$A$233,'PY1 Data(H)'!$A$1:$CZ$233))</f>
        <v>0</v>
      </c>
      <c r="BT87" s="173" cm="1">
        <f t="array" ref="BT87">_xlfn.XLOOKUP(BT$1,'PY1 Data(H)'!$A$1:$CZ$1,_xlfn.XLOOKUP($A87,'PY1 Data(H)'!$A$1:$A$233,'PY1 Data(H)'!$A$1:$CZ$233))</f>
        <v>3786858</v>
      </c>
      <c r="BU87" s="173" cm="1">
        <f t="array" ref="BU87">_xlfn.XLOOKUP(BU$1,'PY1 Data(H)'!$A$1:$CZ$1,_xlfn.XLOOKUP($A87,'PY1 Data(H)'!$A$1:$A$233,'PY1 Data(H)'!$A$1:$CZ$233))</f>
        <v>10909973</v>
      </c>
      <c r="BV87" s="173" cm="1">
        <f t="array" ref="BV87">_xlfn.XLOOKUP(BV$1,'PY1 Data(H)'!$A$1:$CZ$1,_xlfn.XLOOKUP($A87,'PY1 Data(H)'!$A$1:$A$233,'PY1 Data(H)'!$A$1:$CZ$233))</f>
        <v>20531660</v>
      </c>
      <c r="BW87" s="173" cm="1">
        <f t="array" ref="BW87">_xlfn.XLOOKUP(BW$1,'PY1 Data(H)'!$A$1:$CZ$1,_xlfn.XLOOKUP($A87,'PY1 Data(H)'!$A$1:$A$233,'PY1 Data(H)'!$A$1:$CZ$233))</f>
        <v>1692102</v>
      </c>
      <c r="BX87" s="173" cm="1">
        <f t="array" ref="BX87">_xlfn.XLOOKUP(BX$1,'PY1 Data(H)'!$A$1:$CZ$1,_xlfn.XLOOKUP($A87,'PY1 Data(H)'!$A$1:$A$233,'PY1 Data(H)'!$A$1:$CZ$233))</f>
        <v>0</v>
      </c>
      <c r="BY87" s="173" cm="1">
        <f t="array" ref="BY87">_xlfn.XLOOKUP(BY$1,'PY1 Data(H)'!$A$1:$CZ$1,_xlfn.XLOOKUP($A87,'PY1 Data(H)'!$A$1:$A$233,'PY1 Data(H)'!$A$1:$CZ$233))</f>
        <v>0</v>
      </c>
      <c r="BZ87" s="173" cm="1">
        <f t="array" ref="BZ87">_xlfn.XLOOKUP(BZ$1,'PY1 Data(H)'!$A$1:$CZ$1,_xlfn.XLOOKUP($A87,'PY1 Data(H)'!$A$1:$A$233,'PY1 Data(H)'!$A$1:$CZ$233))</f>
        <v>413860</v>
      </c>
      <c r="CA87" s="173" cm="1">
        <f t="array" ref="CA87">_xlfn.XLOOKUP(CA$1,'PY1 Data(H)'!$A$1:$CZ$1,_xlfn.XLOOKUP($A87,'PY1 Data(H)'!$A$1:$A$233,'PY1 Data(H)'!$A$1:$CZ$233))</f>
        <v>0</v>
      </c>
      <c r="CB87" s="173" cm="1">
        <f t="array" ref="CB87">_xlfn.XLOOKUP(CB$1,'PY1 Data(H)'!$A$1:$CZ$1,_xlfn.XLOOKUP($A87,'PY1 Data(H)'!$A$1:$A$233,'PY1 Data(H)'!$A$1:$CZ$233))</f>
        <v>13119020</v>
      </c>
      <c r="CC87" s="173" cm="1">
        <f t="array" ref="CC87">_xlfn.XLOOKUP(CC$1,'PY1 Data(H)'!$A$1:$CZ$1,_xlfn.XLOOKUP($A87,'PY1 Data(H)'!$A$1:$A$233,'PY1 Data(H)'!$A$1:$CZ$233))</f>
        <v>14168249</v>
      </c>
      <c r="CD87" s="173" cm="1">
        <f t="array" ref="CD87">_xlfn.XLOOKUP(CD$1,'PY1 Data(H)'!$A$1:$CZ$1,_xlfn.XLOOKUP($A87,'PY1 Data(H)'!$A$1:$A$233,'PY1 Data(H)'!$A$1:$CZ$233))</f>
        <v>3880855</v>
      </c>
      <c r="CE87" s="173" cm="1">
        <f t="array" ref="CE87">_xlfn.XLOOKUP(CE$1,'PY1 Data(H)'!$A$1:$CZ$1,_xlfn.XLOOKUP($A87,'PY1 Data(H)'!$A$1:$A$233,'PY1 Data(H)'!$A$1:$CZ$233))</f>
        <v>1370169</v>
      </c>
      <c r="CF87" s="173" cm="1">
        <f t="array" ref="CF87">_xlfn.XLOOKUP(CF$1,'PY1 Data(H)'!$A$1:$CZ$1,_xlfn.XLOOKUP($A87,'PY1 Data(H)'!$A$1:$A$233,'PY1 Data(H)'!$A$1:$CZ$233))</f>
        <v>0</v>
      </c>
      <c r="CG87" s="173" cm="1">
        <f t="array" ref="CG87">_xlfn.XLOOKUP(CG$1,'PY1 Data(H)'!$A$1:$CZ$1,_xlfn.XLOOKUP($A87,'PY1 Data(H)'!$A$1:$A$233,'PY1 Data(H)'!$A$1:$CZ$233))</f>
        <v>10259616</v>
      </c>
      <c r="CH87" s="173" cm="1">
        <f t="array" ref="CH87">_xlfn.XLOOKUP(CH$1,'PY1 Data(H)'!$A$1:$CZ$1,_xlfn.XLOOKUP($A87,'PY1 Data(H)'!$A$1:$A$233,'PY1 Data(H)'!$A$1:$CZ$233))</f>
        <v>2983571</v>
      </c>
      <c r="CI87" s="173" cm="1">
        <f t="array" ref="CI87">_xlfn.XLOOKUP(CI$1,'PY1 Data(H)'!$A$1:$CZ$1,_xlfn.XLOOKUP($A87,'PY1 Data(H)'!$A$1:$A$233,'PY1 Data(H)'!$A$1:$CZ$233))</f>
        <v>5259757</v>
      </c>
      <c r="CJ87" s="173" cm="1">
        <f t="array" ref="CJ87">_xlfn.XLOOKUP(CJ$1,'PY1 Data(H)'!$A$1:$CZ$1,_xlfn.XLOOKUP($A87,'PY1 Data(H)'!$A$1:$A$233,'PY1 Data(H)'!$A$1:$CZ$233))</f>
        <v>527651</v>
      </c>
      <c r="CK87" s="173" cm="1">
        <f t="array" ref="CK87">_xlfn.XLOOKUP(CK$1,'PY1 Data(H)'!$A$1:$CZ$1,_xlfn.XLOOKUP($A87,'PY1 Data(H)'!$A$1:$A$233,'PY1 Data(H)'!$A$1:$CZ$233))</f>
        <v>1354426</v>
      </c>
      <c r="CL87" s="173" cm="1">
        <f t="array" ref="CL87">_xlfn.XLOOKUP(CL$1,'PY1 Data(H)'!$A$1:$CZ$1,_xlfn.XLOOKUP($A87,'PY1 Data(H)'!$A$1:$A$233,'PY1 Data(H)'!$A$1:$CZ$233))</f>
        <v>0</v>
      </c>
      <c r="CM87" s="173" cm="1">
        <f t="array" ref="CM87">_xlfn.XLOOKUP(CM$1,'PY1 Data(H)'!$A$1:$CZ$1,_xlfn.XLOOKUP($A87,'PY1 Data(H)'!$A$1:$A$233,'PY1 Data(H)'!$A$1:$CZ$233))</f>
        <v>0</v>
      </c>
      <c r="CN87" s="173" cm="1">
        <f t="array" ref="CN87">_xlfn.XLOOKUP(CN$1,'PY1 Data(H)'!$A$1:$CZ$1,_xlfn.XLOOKUP($A87,'PY1 Data(H)'!$A$1:$A$233,'PY1 Data(H)'!$A$1:$CZ$233))</f>
        <v>2039422</v>
      </c>
      <c r="CO87" s="173" cm="1">
        <f t="array" ref="CO87">_xlfn.XLOOKUP(CO$1,'PY1 Data(H)'!$A$1:$CZ$1,_xlfn.XLOOKUP($A87,'PY1 Data(H)'!$A$1:$A$233,'PY1 Data(H)'!$A$1:$CZ$233))</f>
        <v>306341766</v>
      </c>
      <c r="CP87" s="173" cm="1">
        <f t="array" ref="CP87">_xlfn.XLOOKUP(CP$1,'PY1 Data(H)'!$A$1:$CZ$1,_xlfn.XLOOKUP($A87,'PY1 Data(H)'!$A$1:$A$233,'PY1 Data(H)'!$A$1:$CZ$233))</f>
        <v>1336194</v>
      </c>
      <c r="CQ87" s="173" cm="1">
        <f t="array" ref="CQ87">_xlfn.XLOOKUP(CQ$1,'PY1 Data(H)'!$A$1:$CZ$1,_xlfn.XLOOKUP($A87,'PY1 Data(H)'!$A$1:$A$233,'PY1 Data(H)'!$A$1:$CZ$233))</f>
        <v>0</v>
      </c>
      <c r="CR87" s="173" cm="1">
        <f t="array" ref="CR87">_xlfn.XLOOKUP(CR$1,'PY1 Data(H)'!$A$1:$CZ$1,_xlfn.XLOOKUP($A87,'PY1 Data(H)'!$A$1:$A$233,'PY1 Data(H)'!$A$1:$CZ$233))</f>
        <v>8546259</v>
      </c>
      <c r="CS87" s="173" cm="1">
        <f t="array" ref="CS87">_xlfn.XLOOKUP(CS$1,'PY1 Data(H)'!$A$1:$CZ$1,_xlfn.XLOOKUP($A87,'PY1 Data(H)'!$A$1:$A$233,'PY1 Data(H)'!$A$1:$CZ$233))</f>
        <v>2449648</v>
      </c>
      <c r="CT87" s="173" cm="1">
        <f t="array" ref="CT87">_xlfn.XLOOKUP(CT$1,'PY1 Data(H)'!$A$1:$CZ$1,_xlfn.XLOOKUP($A87,'PY1 Data(H)'!$A$1:$A$233,'PY1 Data(H)'!$A$1:$CZ$233))</f>
        <v>0</v>
      </c>
      <c r="CU87" s="173" cm="1">
        <f t="array" ref="CU87">_xlfn.XLOOKUP(CU$1,'PY1 Data(H)'!$A$1:$CZ$1,_xlfn.XLOOKUP($A87,'PY1 Data(H)'!$A$1:$A$233,'PY1 Data(H)'!$A$1:$CZ$233))</f>
        <v>771603</v>
      </c>
      <c r="CV87" s="173" cm="1">
        <f t="array" ref="CV87">_xlfn.XLOOKUP(CV$1,'PY1 Data(H)'!$A$1:$CZ$1,_xlfn.XLOOKUP($A87,'PY1 Data(H)'!$A$1:$A$233,'PY1 Data(H)'!$A$1:$CZ$233))</f>
        <v>0</v>
      </c>
      <c r="CW87" s="173" cm="1">
        <f t="array" ref="CW87">_xlfn.XLOOKUP(CW$1,'PY1 Data(H)'!$A$1:$CZ$1,_xlfn.XLOOKUP($A87,'PY1 Data(H)'!$A$1:$A$233,'PY1 Data(H)'!$A$1:$CZ$233))</f>
        <v>5683581</v>
      </c>
      <c r="CX87" s="173" cm="1">
        <f t="array" ref="CX87">_xlfn.XLOOKUP(CX$1,'PY1 Data(H)'!$A$1:$CZ$1,_xlfn.XLOOKUP($A87,'PY1 Data(H)'!$A$1:$A$233,'PY1 Data(H)'!$A$1:$CZ$233))</f>
        <v>629982</v>
      </c>
      <c r="CY87" s="173" cm="1">
        <f t="array" ref="CY87">_xlfn.XLOOKUP(CY$1,'PY1 Data(H)'!$A$1:$CZ$1,_xlfn.XLOOKUP($A87,'PY1 Data(H)'!$A$1:$A$233,'PY1 Data(H)'!$A$1:$CZ$233))</f>
        <v>248844</v>
      </c>
    </row>
    <row r="88" spans="1:103" x14ac:dyDescent="0.3">
      <c r="A88">
        <v>655</v>
      </c>
      <c r="D88" s="173" cm="1">
        <f t="array" ref="D88">_xlfn.XLOOKUP(D$1,'PY1 Data(H)'!$A$1:$CZ$1,_xlfn.XLOOKUP($A88,'PY1 Data(H)'!$A$1:$A$233,'PY1 Data(H)'!$A$1:$CZ$233))</f>
        <v>0</v>
      </c>
      <c r="E88" s="173" cm="1">
        <f t="array" ref="E88">_xlfn.XLOOKUP(E$1,'PY1 Data(H)'!$A$1:$CZ$1,_xlfn.XLOOKUP($A88,'PY1 Data(H)'!$A$1:$A$233,'PY1 Data(H)'!$A$1:$CZ$233))</f>
        <v>0</v>
      </c>
      <c r="F88" s="173" cm="1">
        <f t="array" ref="F88">_xlfn.XLOOKUP(F$1,'PY1 Data(H)'!$A$1:$CZ$1,_xlfn.XLOOKUP($A88,'PY1 Data(H)'!$A$1:$A$233,'PY1 Data(H)'!$A$1:$CZ$233))</f>
        <v>0</v>
      </c>
      <c r="G88" s="173" cm="1">
        <f t="array" ref="G88">_xlfn.XLOOKUP(G$1,'PY1 Data(H)'!$A$1:$CZ$1,_xlfn.XLOOKUP($A88,'PY1 Data(H)'!$A$1:$A$233,'PY1 Data(H)'!$A$1:$CZ$233))</f>
        <v>0</v>
      </c>
      <c r="H88" s="173" cm="1">
        <f t="array" ref="H88">_xlfn.XLOOKUP(H$1,'PY1 Data(H)'!$A$1:$CZ$1,_xlfn.XLOOKUP($A88,'PY1 Data(H)'!$A$1:$A$233,'PY1 Data(H)'!$A$1:$CZ$233))</f>
        <v>0</v>
      </c>
      <c r="I88" s="173" cm="1">
        <f t="array" ref="I88">_xlfn.XLOOKUP(I$1,'PY1 Data(H)'!$A$1:$CZ$1,_xlfn.XLOOKUP($A88,'PY1 Data(H)'!$A$1:$A$233,'PY1 Data(H)'!$A$1:$CZ$233))</f>
        <v>0</v>
      </c>
      <c r="J88" s="173" cm="1">
        <f t="array" ref="J88">_xlfn.XLOOKUP(J$1,'PY1 Data(H)'!$A$1:$CZ$1,_xlfn.XLOOKUP($A88,'PY1 Data(H)'!$A$1:$A$233,'PY1 Data(H)'!$A$1:$CZ$233))</f>
        <v>0</v>
      </c>
      <c r="K88" s="173" cm="1">
        <f t="array" ref="K88">_xlfn.XLOOKUP(K$1,'PY1 Data(H)'!$A$1:$CZ$1,_xlfn.XLOOKUP($A88,'PY1 Data(H)'!$A$1:$A$233,'PY1 Data(H)'!$A$1:$CZ$233))</f>
        <v>0</v>
      </c>
      <c r="L88" s="173" cm="1">
        <f t="array" ref="L88">_xlfn.XLOOKUP(L$1,'PY1 Data(H)'!$A$1:$CZ$1,_xlfn.XLOOKUP($A88,'PY1 Data(H)'!$A$1:$A$233,'PY1 Data(H)'!$A$1:$CZ$233))</f>
        <v>0</v>
      </c>
      <c r="M88" s="173" cm="1">
        <f t="array" ref="M88">_xlfn.XLOOKUP(M$1,'PY1 Data(H)'!$A$1:$CZ$1,_xlfn.XLOOKUP($A88,'PY1 Data(H)'!$A$1:$A$233,'PY1 Data(H)'!$A$1:$CZ$233))</f>
        <v>87219705</v>
      </c>
      <c r="N88" s="173" cm="1">
        <f t="array" ref="N88">_xlfn.XLOOKUP(N$1,'PY1 Data(H)'!$A$1:$CZ$1,_xlfn.XLOOKUP($A88,'PY1 Data(H)'!$A$1:$A$233,'PY1 Data(H)'!$A$1:$CZ$233))</f>
        <v>0</v>
      </c>
      <c r="O88" s="173" cm="1">
        <f t="array" ref="O88">_xlfn.XLOOKUP(O$1,'PY1 Data(H)'!$A$1:$CZ$1,_xlfn.XLOOKUP($A88,'PY1 Data(H)'!$A$1:$A$233,'PY1 Data(H)'!$A$1:$CZ$233))</f>
        <v>134096</v>
      </c>
      <c r="P88" s="173" cm="1">
        <f t="array" ref="P88">_xlfn.XLOOKUP(P$1,'PY1 Data(H)'!$A$1:$CZ$1,_xlfn.XLOOKUP($A88,'PY1 Data(H)'!$A$1:$A$233,'PY1 Data(H)'!$A$1:$CZ$233))</f>
        <v>0</v>
      </c>
      <c r="Q88" s="173" cm="1">
        <f t="array" ref="Q88">_xlfn.XLOOKUP(Q$1,'PY1 Data(H)'!$A$1:$CZ$1,_xlfn.XLOOKUP($A88,'PY1 Data(H)'!$A$1:$A$233,'PY1 Data(H)'!$A$1:$CZ$233))</f>
        <v>98800</v>
      </c>
      <c r="R88" s="173" cm="1">
        <f t="array" ref="R88">_xlfn.XLOOKUP(R$1,'PY1 Data(H)'!$A$1:$CZ$1,_xlfn.XLOOKUP($A88,'PY1 Data(H)'!$A$1:$A$233,'PY1 Data(H)'!$A$1:$CZ$233))</f>
        <v>0</v>
      </c>
      <c r="S88" s="173" cm="1">
        <f t="array" ref="S88">_xlfn.XLOOKUP(S$1,'PY1 Data(H)'!$A$1:$CZ$1,_xlfn.XLOOKUP($A88,'PY1 Data(H)'!$A$1:$A$233,'PY1 Data(H)'!$A$1:$CZ$233))</f>
        <v>43932</v>
      </c>
      <c r="T88" s="173" cm="1">
        <f t="array" ref="T88">_xlfn.XLOOKUP(T$1,'PY1 Data(H)'!$A$1:$CZ$1,_xlfn.XLOOKUP($A88,'PY1 Data(H)'!$A$1:$A$233,'PY1 Data(H)'!$A$1:$CZ$233))</f>
        <v>0</v>
      </c>
      <c r="U88" s="173" cm="1">
        <f t="array" ref="U88">_xlfn.XLOOKUP(U$1,'PY1 Data(H)'!$A$1:$CZ$1,_xlfn.XLOOKUP($A88,'PY1 Data(H)'!$A$1:$A$233,'PY1 Data(H)'!$A$1:$CZ$233))</f>
        <v>0</v>
      </c>
      <c r="V88" s="173" cm="1">
        <f t="array" ref="V88">_xlfn.XLOOKUP(V$1,'PY1 Data(H)'!$A$1:$CZ$1,_xlfn.XLOOKUP($A88,'PY1 Data(H)'!$A$1:$A$233,'PY1 Data(H)'!$A$1:$CZ$233))</f>
        <v>4102759</v>
      </c>
      <c r="W88" s="173" cm="1">
        <f t="array" ref="W88">_xlfn.XLOOKUP(W$1,'PY1 Data(H)'!$A$1:$CZ$1,_xlfn.XLOOKUP($A88,'PY1 Data(H)'!$A$1:$A$233,'PY1 Data(H)'!$A$1:$CZ$233))</f>
        <v>0</v>
      </c>
      <c r="X88" s="173" cm="1">
        <f t="array" ref="X88">_xlfn.XLOOKUP(X$1,'PY1 Data(H)'!$A$1:$CZ$1,_xlfn.XLOOKUP($A88,'PY1 Data(H)'!$A$1:$A$233,'PY1 Data(H)'!$A$1:$CZ$233))</f>
        <v>32250</v>
      </c>
      <c r="Y88" s="173" cm="1">
        <f t="array" ref="Y88">_xlfn.XLOOKUP(Y$1,'PY1 Data(H)'!$A$1:$CZ$1,_xlfn.XLOOKUP($A88,'PY1 Data(H)'!$A$1:$A$233,'PY1 Data(H)'!$A$1:$CZ$233))</f>
        <v>120913</v>
      </c>
      <c r="Z88" s="173" cm="1">
        <f t="array" ref="Z88">_xlfn.XLOOKUP(Z$1,'PY1 Data(H)'!$A$1:$CZ$1,_xlfn.XLOOKUP($A88,'PY1 Data(H)'!$A$1:$A$233,'PY1 Data(H)'!$A$1:$CZ$233))</f>
        <v>0</v>
      </c>
      <c r="AA88" s="173" cm="1">
        <f t="array" ref="AA88">_xlfn.XLOOKUP(AA$1,'PY1 Data(H)'!$A$1:$CZ$1,_xlfn.XLOOKUP($A88,'PY1 Data(H)'!$A$1:$A$233,'PY1 Data(H)'!$A$1:$CZ$233))</f>
        <v>0</v>
      </c>
      <c r="AB88" s="173" cm="1">
        <f t="array" ref="AB88">_xlfn.XLOOKUP(AB$1,'PY1 Data(H)'!$A$1:$CZ$1,_xlfn.XLOOKUP($A88,'PY1 Data(H)'!$A$1:$A$233,'PY1 Data(H)'!$A$1:$CZ$233))</f>
        <v>0</v>
      </c>
      <c r="AC88" s="173" cm="1">
        <f t="array" ref="AC88">_xlfn.XLOOKUP(AC$1,'PY1 Data(H)'!$A$1:$CZ$1,_xlfn.XLOOKUP($A88,'PY1 Data(H)'!$A$1:$A$233,'PY1 Data(H)'!$A$1:$CZ$233))</f>
        <v>0</v>
      </c>
      <c r="AD88" s="173" cm="1">
        <f t="array" ref="AD88">_xlfn.XLOOKUP(AD$1,'PY1 Data(H)'!$A$1:$CZ$1,_xlfn.XLOOKUP($A88,'PY1 Data(H)'!$A$1:$A$233,'PY1 Data(H)'!$A$1:$CZ$233))</f>
        <v>2770627</v>
      </c>
      <c r="AE88" s="173" cm="1">
        <f t="array" ref="AE88">_xlfn.XLOOKUP(AE$1,'PY1 Data(H)'!$A$1:$CZ$1,_xlfn.XLOOKUP($A88,'PY1 Data(H)'!$A$1:$A$233,'PY1 Data(H)'!$A$1:$CZ$233))</f>
        <v>19523882</v>
      </c>
      <c r="AF88" s="173" cm="1">
        <f t="array" ref="AF88">_xlfn.XLOOKUP(AF$1,'PY1 Data(H)'!$A$1:$CZ$1,_xlfn.XLOOKUP($A88,'PY1 Data(H)'!$A$1:$A$233,'PY1 Data(H)'!$A$1:$CZ$233))</f>
        <v>0</v>
      </c>
      <c r="AG88" s="173" cm="1">
        <f t="array" ref="AG88">_xlfn.XLOOKUP(AG$1,'PY1 Data(H)'!$A$1:$CZ$1,_xlfn.XLOOKUP($A88,'PY1 Data(H)'!$A$1:$A$233,'PY1 Data(H)'!$A$1:$CZ$233))</f>
        <v>311392</v>
      </c>
      <c r="AH88" s="173" cm="1">
        <f t="array" ref="AH88">_xlfn.XLOOKUP(AH$1,'PY1 Data(H)'!$A$1:$CZ$1,_xlfn.XLOOKUP($A88,'PY1 Data(H)'!$A$1:$A$233,'PY1 Data(H)'!$A$1:$CZ$233))</f>
        <v>0</v>
      </c>
      <c r="AI88" s="173" cm="1">
        <f t="array" ref="AI88">_xlfn.XLOOKUP(AI$1,'PY1 Data(H)'!$A$1:$CZ$1,_xlfn.XLOOKUP($A88,'PY1 Data(H)'!$A$1:$A$233,'PY1 Data(H)'!$A$1:$CZ$233))</f>
        <v>7265351</v>
      </c>
      <c r="AJ88" s="173" cm="1">
        <f t="array" ref="AJ88">_xlfn.XLOOKUP(AJ$1,'PY1 Data(H)'!$A$1:$CZ$1,_xlfn.XLOOKUP($A88,'PY1 Data(H)'!$A$1:$A$233,'PY1 Data(H)'!$A$1:$CZ$233))</f>
        <v>0</v>
      </c>
      <c r="AK88" s="173" cm="1">
        <f t="array" ref="AK88">_xlfn.XLOOKUP(AK$1,'PY1 Data(H)'!$A$1:$CZ$1,_xlfn.XLOOKUP($A88,'PY1 Data(H)'!$A$1:$A$233,'PY1 Data(H)'!$A$1:$CZ$233))</f>
        <v>0</v>
      </c>
      <c r="AL88" s="173" cm="1">
        <f t="array" ref="AL88">_xlfn.XLOOKUP(AL$1,'PY1 Data(H)'!$A$1:$CZ$1,_xlfn.XLOOKUP($A88,'PY1 Data(H)'!$A$1:$A$233,'PY1 Data(H)'!$A$1:$CZ$233))</f>
        <v>0</v>
      </c>
      <c r="AM88" s="173" cm="1">
        <f t="array" ref="AM88">_xlfn.XLOOKUP(AM$1,'PY1 Data(H)'!$A$1:$CZ$1,_xlfn.XLOOKUP($A88,'PY1 Data(H)'!$A$1:$A$233,'PY1 Data(H)'!$A$1:$CZ$233))</f>
        <v>0</v>
      </c>
      <c r="AN88" s="173" cm="1">
        <f t="array" ref="AN88">_xlfn.XLOOKUP(AN$1,'PY1 Data(H)'!$A$1:$CZ$1,_xlfn.XLOOKUP($A88,'PY1 Data(H)'!$A$1:$A$233,'PY1 Data(H)'!$A$1:$CZ$233))</f>
        <v>0</v>
      </c>
      <c r="AO88" s="173" cm="1">
        <f t="array" ref="AO88">_xlfn.XLOOKUP(AO$1,'PY1 Data(H)'!$A$1:$CZ$1,_xlfn.XLOOKUP($A88,'PY1 Data(H)'!$A$1:$A$233,'PY1 Data(H)'!$A$1:$CZ$233))</f>
        <v>0</v>
      </c>
      <c r="AP88" s="173" cm="1">
        <f t="array" ref="AP88">_xlfn.XLOOKUP(AP$1,'PY1 Data(H)'!$A$1:$CZ$1,_xlfn.XLOOKUP($A88,'PY1 Data(H)'!$A$1:$A$233,'PY1 Data(H)'!$A$1:$CZ$233))</f>
        <v>0</v>
      </c>
      <c r="AQ88" s="173" cm="1">
        <f t="array" ref="AQ88">_xlfn.XLOOKUP(AQ$1,'PY1 Data(H)'!$A$1:$CZ$1,_xlfn.XLOOKUP($A88,'PY1 Data(H)'!$A$1:$A$233,'PY1 Data(H)'!$A$1:$CZ$233))</f>
        <v>0</v>
      </c>
      <c r="AR88" s="173" cm="1">
        <f t="array" ref="AR88">_xlfn.XLOOKUP(AR$1,'PY1 Data(H)'!$A$1:$CZ$1,_xlfn.XLOOKUP($A88,'PY1 Data(H)'!$A$1:$A$233,'PY1 Data(H)'!$A$1:$CZ$233))</f>
        <v>0</v>
      </c>
      <c r="AS88" s="173" cm="1">
        <f t="array" ref="AS88">_xlfn.XLOOKUP(AS$1,'PY1 Data(H)'!$A$1:$CZ$1,_xlfn.XLOOKUP($A88,'PY1 Data(H)'!$A$1:$A$233,'PY1 Data(H)'!$A$1:$CZ$233))</f>
        <v>99127</v>
      </c>
      <c r="AT88" s="173" cm="1">
        <f t="array" ref="AT88">_xlfn.XLOOKUP(AT$1,'PY1 Data(H)'!$A$1:$CZ$1,_xlfn.XLOOKUP($A88,'PY1 Data(H)'!$A$1:$A$233,'PY1 Data(H)'!$A$1:$CZ$233))</f>
        <v>2042795</v>
      </c>
      <c r="AU88" s="173" cm="1">
        <f t="array" ref="AU88">_xlfn.XLOOKUP(AU$1,'PY1 Data(H)'!$A$1:$CZ$1,_xlfn.XLOOKUP($A88,'PY1 Data(H)'!$A$1:$A$233,'PY1 Data(H)'!$A$1:$CZ$233))</f>
        <v>0</v>
      </c>
      <c r="AV88" s="173" cm="1">
        <f t="array" ref="AV88">_xlfn.XLOOKUP(AV$1,'PY1 Data(H)'!$A$1:$CZ$1,_xlfn.XLOOKUP($A88,'PY1 Data(H)'!$A$1:$A$233,'PY1 Data(H)'!$A$1:$CZ$233))</f>
        <v>0</v>
      </c>
      <c r="AW88" s="173" cm="1">
        <f t="array" ref="AW88">_xlfn.XLOOKUP(AW$1,'PY1 Data(H)'!$A$1:$CZ$1,_xlfn.XLOOKUP($A88,'PY1 Data(H)'!$A$1:$A$233,'PY1 Data(H)'!$A$1:$CZ$233))</f>
        <v>0</v>
      </c>
      <c r="AX88" s="173" cm="1">
        <f t="array" ref="AX88">_xlfn.XLOOKUP(AX$1,'PY1 Data(H)'!$A$1:$CZ$1,_xlfn.XLOOKUP($A88,'PY1 Data(H)'!$A$1:$A$233,'PY1 Data(H)'!$A$1:$CZ$233))</f>
        <v>0</v>
      </c>
      <c r="AY88" s="173" cm="1">
        <f t="array" ref="AY88">_xlfn.XLOOKUP(AY$1,'PY1 Data(H)'!$A$1:$CZ$1,_xlfn.XLOOKUP($A88,'PY1 Data(H)'!$A$1:$A$233,'PY1 Data(H)'!$A$1:$CZ$233))</f>
        <v>257116</v>
      </c>
      <c r="AZ88" s="173" cm="1">
        <f t="array" ref="AZ88">_xlfn.XLOOKUP(AZ$1,'PY1 Data(H)'!$A$1:$CZ$1,_xlfn.XLOOKUP($A88,'PY1 Data(H)'!$A$1:$A$233,'PY1 Data(H)'!$A$1:$CZ$233))</f>
        <v>0</v>
      </c>
      <c r="BA88" s="173" cm="1">
        <f t="array" ref="BA88">_xlfn.XLOOKUP(BA$1,'PY1 Data(H)'!$A$1:$CZ$1,_xlfn.XLOOKUP($A88,'PY1 Data(H)'!$A$1:$A$233,'PY1 Data(H)'!$A$1:$CZ$233))</f>
        <v>0</v>
      </c>
      <c r="BB88" s="173" cm="1">
        <f t="array" ref="BB88">_xlfn.XLOOKUP(BB$1,'PY1 Data(H)'!$A$1:$CZ$1,_xlfn.XLOOKUP($A88,'PY1 Data(H)'!$A$1:$A$233,'PY1 Data(H)'!$A$1:$CZ$233))</f>
        <v>52634530</v>
      </c>
      <c r="BC88" s="173" cm="1">
        <f t="array" ref="BC88">_xlfn.XLOOKUP(BC$1,'PY1 Data(H)'!$A$1:$CZ$1,_xlfn.XLOOKUP($A88,'PY1 Data(H)'!$A$1:$A$233,'PY1 Data(H)'!$A$1:$CZ$233))</f>
        <v>224733</v>
      </c>
      <c r="BD88" s="173" cm="1">
        <f t="array" ref="BD88">_xlfn.XLOOKUP(BD$1,'PY1 Data(H)'!$A$1:$CZ$1,_xlfn.XLOOKUP($A88,'PY1 Data(H)'!$A$1:$A$233,'PY1 Data(H)'!$A$1:$CZ$233))</f>
        <v>0</v>
      </c>
      <c r="BE88" s="173" cm="1">
        <f t="array" ref="BE88">_xlfn.XLOOKUP(BE$1,'PY1 Data(H)'!$A$1:$CZ$1,_xlfn.XLOOKUP($A88,'PY1 Data(H)'!$A$1:$A$233,'PY1 Data(H)'!$A$1:$CZ$233))</f>
        <v>0</v>
      </c>
      <c r="BF88" s="173" cm="1">
        <f t="array" ref="BF88">_xlfn.XLOOKUP(BF$1,'PY1 Data(H)'!$A$1:$CZ$1,_xlfn.XLOOKUP($A88,'PY1 Data(H)'!$A$1:$A$233,'PY1 Data(H)'!$A$1:$CZ$233))</f>
        <v>15046709</v>
      </c>
      <c r="BG88" s="173" cm="1">
        <f t="array" ref="BG88">_xlfn.XLOOKUP(BG$1,'PY1 Data(H)'!$A$1:$CZ$1,_xlfn.XLOOKUP($A88,'PY1 Data(H)'!$A$1:$A$233,'PY1 Data(H)'!$A$1:$CZ$233))</f>
        <v>0</v>
      </c>
      <c r="BH88" s="173" cm="1">
        <f t="array" ref="BH88">_xlfn.XLOOKUP(BH$1,'PY1 Data(H)'!$A$1:$CZ$1,_xlfn.XLOOKUP($A88,'PY1 Data(H)'!$A$1:$A$233,'PY1 Data(H)'!$A$1:$CZ$233))</f>
        <v>0</v>
      </c>
      <c r="BI88" s="173" cm="1">
        <f t="array" ref="BI88">_xlfn.XLOOKUP(BI$1,'PY1 Data(H)'!$A$1:$CZ$1,_xlfn.XLOOKUP($A88,'PY1 Data(H)'!$A$1:$A$233,'PY1 Data(H)'!$A$1:$CZ$233))</f>
        <v>0</v>
      </c>
      <c r="BJ88" s="173" cm="1">
        <f t="array" ref="BJ88">_xlfn.XLOOKUP(BJ$1,'PY1 Data(H)'!$A$1:$CZ$1,_xlfn.XLOOKUP($A88,'PY1 Data(H)'!$A$1:$A$233,'PY1 Data(H)'!$A$1:$CZ$233))</f>
        <v>0</v>
      </c>
      <c r="BK88" s="173" cm="1">
        <f t="array" ref="BK88">_xlfn.XLOOKUP(BK$1,'PY1 Data(H)'!$A$1:$CZ$1,_xlfn.XLOOKUP($A88,'PY1 Data(H)'!$A$1:$A$233,'PY1 Data(H)'!$A$1:$CZ$233))</f>
        <v>0</v>
      </c>
      <c r="BL88" s="173" cm="1">
        <f t="array" ref="BL88">_xlfn.XLOOKUP(BL$1,'PY1 Data(H)'!$A$1:$CZ$1,_xlfn.XLOOKUP($A88,'PY1 Data(H)'!$A$1:$A$233,'PY1 Data(H)'!$A$1:$CZ$233))</f>
        <v>0</v>
      </c>
      <c r="BM88" s="173" cm="1">
        <f t="array" ref="BM88">_xlfn.XLOOKUP(BM$1,'PY1 Data(H)'!$A$1:$CZ$1,_xlfn.XLOOKUP($A88,'PY1 Data(H)'!$A$1:$A$233,'PY1 Data(H)'!$A$1:$CZ$233))</f>
        <v>0</v>
      </c>
      <c r="BN88" s="173" cm="1">
        <f t="array" ref="BN88">_xlfn.XLOOKUP(BN$1,'PY1 Data(H)'!$A$1:$CZ$1,_xlfn.XLOOKUP($A88,'PY1 Data(H)'!$A$1:$A$233,'PY1 Data(H)'!$A$1:$CZ$233))</f>
        <v>1759389</v>
      </c>
      <c r="BO88" s="173" cm="1">
        <f t="array" ref="BO88">_xlfn.XLOOKUP(BO$1,'PY1 Data(H)'!$A$1:$CZ$1,_xlfn.XLOOKUP($A88,'PY1 Data(H)'!$A$1:$A$233,'PY1 Data(H)'!$A$1:$CZ$233))</f>
        <v>128458</v>
      </c>
      <c r="BP88" s="173" cm="1">
        <f t="array" ref="BP88">_xlfn.XLOOKUP(BP$1,'PY1 Data(H)'!$A$1:$CZ$1,_xlfn.XLOOKUP($A88,'PY1 Data(H)'!$A$1:$A$233,'PY1 Data(H)'!$A$1:$CZ$233))</f>
        <v>0</v>
      </c>
      <c r="BQ88" s="173" cm="1">
        <f t="array" ref="BQ88">_xlfn.XLOOKUP(BQ$1,'PY1 Data(H)'!$A$1:$CZ$1,_xlfn.XLOOKUP($A88,'PY1 Data(H)'!$A$1:$A$233,'PY1 Data(H)'!$A$1:$CZ$233))</f>
        <v>0</v>
      </c>
      <c r="BR88" s="173" cm="1">
        <f t="array" ref="BR88">_xlfn.XLOOKUP(BR$1,'PY1 Data(H)'!$A$1:$CZ$1,_xlfn.XLOOKUP($A88,'PY1 Data(H)'!$A$1:$A$233,'PY1 Data(H)'!$A$1:$CZ$233))</f>
        <v>0</v>
      </c>
      <c r="BS88" s="173" cm="1">
        <f t="array" ref="BS88">_xlfn.XLOOKUP(BS$1,'PY1 Data(H)'!$A$1:$CZ$1,_xlfn.XLOOKUP($A88,'PY1 Data(H)'!$A$1:$A$233,'PY1 Data(H)'!$A$1:$CZ$233))</f>
        <v>0</v>
      </c>
      <c r="BT88" s="173" cm="1">
        <f t="array" ref="BT88">_xlfn.XLOOKUP(BT$1,'PY1 Data(H)'!$A$1:$CZ$1,_xlfn.XLOOKUP($A88,'PY1 Data(H)'!$A$1:$A$233,'PY1 Data(H)'!$A$1:$CZ$233))</f>
        <v>62575</v>
      </c>
      <c r="BU88" s="173" cm="1">
        <f t="array" ref="BU88">_xlfn.XLOOKUP(BU$1,'PY1 Data(H)'!$A$1:$CZ$1,_xlfn.XLOOKUP($A88,'PY1 Data(H)'!$A$1:$A$233,'PY1 Data(H)'!$A$1:$CZ$233))</f>
        <v>395498</v>
      </c>
      <c r="BV88" s="173" cm="1">
        <f t="array" ref="BV88">_xlfn.XLOOKUP(BV$1,'PY1 Data(H)'!$A$1:$CZ$1,_xlfn.XLOOKUP($A88,'PY1 Data(H)'!$A$1:$A$233,'PY1 Data(H)'!$A$1:$CZ$233))</f>
        <v>1957158</v>
      </c>
      <c r="BW88" s="173" cm="1">
        <f t="array" ref="BW88">_xlfn.XLOOKUP(BW$1,'PY1 Data(H)'!$A$1:$CZ$1,_xlfn.XLOOKUP($A88,'PY1 Data(H)'!$A$1:$A$233,'PY1 Data(H)'!$A$1:$CZ$233))</f>
        <v>66336</v>
      </c>
      <c r="BX88" s="173" cm="1">
        <f t="array" ref="BX88">_xlfn.XLOOKUP(BX$1,'PY1 Data(H)'!$A$1:$CZ$1,_xlfn.XLOOKUP($A88,'PY1 Data(H)'!$A$1:$A$233,'PY1 Data(H)'!$A$1:$CZ$233))</f>
        <v>0</v>
      </c>
      <c r="BY88" s="173" cm="1">
        <f t="array" ref="BY88">_xlfn.XLOOKUP(BY$1,'PY1 Data(H)'!$A$1:$CZ$1,_xlfn.XLOOKUP($A88,'PY1 Data(H)'!$A$1:$A$233,'PY1 Data(H)'!$A$1:$CZ$233))</f>
        <v>0</v>
      </c>
      <c r="BZ88" s="173" cm="1">
        <f t="array" ref="BZ88">_xlfn.XLOOKUP(BZ$1,'PY1 Data(H)'!$A$1:$CZ$1,_xlfn.XLOOKUP($A88,'PY1 Data(H)'!$A$1:$A$233,'PY1 Data(H)'!$A$1:$CZ$233))</f>
        <v>0</v>
      </c>
      <c r="CA88" s="173" cm="1">
        <f t="array" ref="CA88">_xlfn.XLOOKUP(CA$1,'PY1 Data(H)'!$A$1:$CZ$1,_xlfn.XLOOKUP($A88,'PY1 Data(H)'!$A$1:$A$233,'PY1 Data(H)'!$A$1:$CZ$233))</f>
        <v>0</v>
      </c>
      <c r="CB88" s="173" cm="1">
        <f t="array" ref="CB88">_xlfn.XLOOKUP(CB$1,'PY1 Data(H)'!$A$1:$CZ$1,_xlfn.XLOOKUP($A88,'PY1 Data(H)'!$A$1:$A$233,'PY1 Data(H)'!$A$1:$CZ$233))</f>
        <v>0</v>
      </c>
      <c r="CC88" s="173" cm="1">
        <f t="array" ref="CC88">_xlfn.XLOOKUP(CC$1,'PY1 Data(H)'!$A$1:$CZ$1,_xlfn.XLOOKUP($A88,'PY1 Data(H)'!$A$1:$A$233,'PY1 Data(H)'!$A$1:$CZ$233))</f>
        <v>0</v>
      </c>
      <c r="CD88" s="173" cm="1">
        <f t="array" ref="CD88">_xlfn.XLOOKUP(CD$1,'PY1 Data(H)'!$A$1:$CZ$1,_xlfn.XLOOKUP($A88,'PY1 Data(H)'!$A$1:$A$233,'PY1 Data(H)'!$A$1:$CZ$233))</f>
        <v>956523</v>
      </c>
      <c r="CE88" s="173" cm="1">
        <f t="array" ref="CE88">_xlfn.XLOOKUP(CE$1,'PY1 Data(H)'!$A$1:$CZ$1,_xlfn.XLOOKUP($A88,'PY1 Data(H)'!$A$1:$A$233,'PY1 Data(H)'!$A$1:$CZ$233))</f>
        <v>0</v>
      </c>
      <c r="CF88" s="173" cm="1">
        <f t="array" ref="CF88">_xlfn.XLOOKUP(CF$1,'PY1 Data(H)'!$A$1:$CZ$1,_xlfn.XLOOKUP($A88,'PY1 Data(H)'!$A$1:$A$233,'PY1 Data(H)'!$A$1:$CZ$233))</f>
        <v>0</v>
      </c>
      <c r="CG88" s="173" cm="1">
        <f t="array" ref="CG88">_xlfn.XLOOKUP(CG$1,'PY1 Data(H)'!$A$1:$CZ$1,_xlfn.XLOOKUP($A88,'PY1 Data(H)'!$A$1:$A$233,'PY1 Data(H)'!$A$1:$CZ$233))</f>
        <v>0</v>
      </c>
      <c r="CH88" s="173" cm="1">
        <f t="array" ref="CH88">_xlfn.XLOOKUP(CH$1,'PY1 Data(H)'!$A$1:$CZ$1,_xlfn.XLOOKUP($A88,'PY1 Data(H)'!$A$1:$A$233,'PY1 Data(H)'!$A$1:$CZ$233))</f>
        <v>0</v>
      </c>
      <c r="CI88" s="173" cm="1">
        <f t="array" ref="CI88">_xlfn.XLOOKUP(CI$1,'PY1 Data(H)'!$A$1:$CZ$1,_xlfn.XLOOKUP($A88,'PY1 Data(H)'!$A$1:$A$233,'PY1 Data(H)'!$A$1:$CZ$233))</f>
        <v>235097</v>
      </c>
      <c r="CJ88" s="173" cm="1">
        <f t="array" ref="CJ88">_xlfn.XLOOKUP(CJ$1,'PY1 Data(H)'!$A$1:$CZ$1,_xlfn.XLOOKUP($A88,'PY1 Data(H)'!$A$1:$A$233,'PY1 Data(H)'!$A$1:$CZ$233))</f>
        <v>0</v>
      </c>
      <c r="CK88" s="173" cm="1">
        <f t="array" ref="CK88">_xlfn.XLOOKUP(CK$1,'PY1 Data(H)'!$A$1:$CZ$1,_xlfn.XLOOKUP($A88,'PY1 Data(H)'!$A$1:$A$233,'PY1 Data(H)'!$A$1:$CZ$233))</f>
        <v>0</v>
      </c>
      <c r="CL88" s="173" cm="1">
        <f t="array" ref="CL88">_xlfn.XLOOKUP(CL$1,'PY1 Data(H)'!$A$1:$CZ$1,_xlfn.XLOOKUP($A88,'PY1 Data(H)'!$A$1:$A$233,'PY1 Data(H)'!$A$1:$CZ$233))</f>
        <v>0</v>
      </c>
      <c r="CM88" s="173" cm="1">
        <f t="array" ref="CM88">_xlfn.XLOOKUP(CM$1,'PY1 Data(H)'!$A$1:$CZ$1,_xlfn.XLOOKUP($A88,'PY1 Data(H)'!$A$1:$A$233,'PY1 Data(H)'!$A$1:$CZ$233))</f>
        <v>0</v>
      </c>
      <c r="CN88" s="173" cm="1">
        <f t="array" ref="CN88">_xlfn.XLOOKUP(CN$1,'PY1 Data(H)'!$A$1:$CZ$1,_xlfn.XLOOKUP($A88,'PY1 Data(H)'!$A$1:$A$233,'PY1 Data(H)'!$A$1:$CZ$233))</f>
        <v>0</v>
      </c>
      <c r="CO88" s="173" cm="1">
        <f t="array" ref="CO88">_xlfn.XLOOKUP(CO$1,'PY1 Data(H)'!$A$1:$CZ$1,_xlfn.XLOOKUP($A88,'PY1 Data(H)'!$A$1:$A$233,'PY1 Data(H)'!$A$1:$CZ$233))</f>
        <v>152973762</v>
      </c>
      <c r="CP88" s="173" cm="1">
        <f t="array" ref="CP88">_xlfn.XLOOKUP(CP$1,'PY1 Data(H)'!$A$1:$CZ$1,_xlfn.XLOOKUP($A88,'PY1 Data(H)'!$A$1:$A$233,'PY1 Data(H)'!$A$1:$CZ$233))</f>
        <v>0</v>
      </c>
      <c r="CQ88" s="173" cm="1">
        <f t="array" ref="CQ88">_xlfn.XLOOKUP(CQ$1,'PY1 Data(H)'!$A$1:$CZ$1,_xlfn.XLOOKUP($A88,'PY1 Data(H)'!$A$1:$A$233,'PY1 Data(H)'!$A$1:$CZ$233))</f>
        <v>0</v>
      </c>
      <c r="CR88" s="173" cm="1">
        <f t="array" ref="CR88">_xlfn.XLOOKUP(CR$1,'PY1 Data(H)'!$A$1:$CZ$1,_xlfn.XLOOKUP($A88,'PY1 Data(H)'!$A$1:$A$233,'PY1 Data(H)'!$A$1:$CZ$233))</f>
        <v>7587</v>
      </c>
      <c r="CS88" s="173" cm="1">
        <f t="array" ref="CS88">_xlfn.XLOOKUP(CS$1,'PY1 Data(H)'!$A$1:$CZ$1,_xlfn.XLOOKUP($A88,'PY1 Data(H)'!$A$1:$A$233,'PY1 Data(H)'!$A$1:$CZ$233))</f>
        <v>168400</v>
      </c>
      <c r="CT88" s="173" cm="1">
        <f t="array" ref="CT88">_xlfn.XLOOKUP(CT$1,'PY1 Data(H)'!$A$1:$CZ$1,_xlfn.XLOOKUP($A88,'PY1 Data(H)'!$A$1:$A$233,'PY1 Data(H)'!$A$1:$CZ$233))</f>
        <v>0</v>
      </c>
      <c r="CU88" s="173" cm="1">
        <f t="array" ref="CU88">_xlfn.XLOOKUP(CU$1,'PY1 Data(H)'!$A$1:$CZ$1,_xlfn.XLOOKUP($A88,'PY1 Data(H)'!$A$1:$A$233,'PY1 Data(H)'!$A$1:$CZ$233))</f>
        <v>0</v>
      </c>
      <c r="CV88" s="173" cm="1">
        <f t="array" ref="CV88">_xlfn.XLOOKUP(CV$1,'PY1 Data(H)'!$A$1:$CZ$1,_xlfn.XLOOKUP($A88,'PY1 Data(H)'!$A$1:$A$233,'PY1 Data(H)'!$A$1:$CZ$233))</f>
        <v>0</v>
      </c>
      <c r="CW88" s="173" cm="1">
        <f t="array" ref="CW88">_xlfn.XLOOKUP(CW$1,'PY1 Data(H)'!$A$1:$CZ$1,_xlfn.XLOOKUP($A88,'PY1 Data(H)'!$A$1:$A$233,'PY1 Data(H)'!$A$1:$CZ$233))</f>
        <v>330698</v>
      </c>
      <c r="CX88" s="173" cm="1">
        <f t="array" ref="CX88">_xlfn.XLOOKUP(CX$1,'PY1 Data(H)'!$A$1:$CZ$1,_xlfn.XLOOKUP($A88,'PY1 Data(H)'!$A$1:$A$233,'PY1 Data(H)'!$A$1:$CZ$233))</f>
        <v>0</v>
      </c>
      <c r="CY88" s="173" cm="1">
        <f t="array" ref="CY88">_xlfn.XLOOKUP(CY$1,'PY1 Data(H)'!$A$1:$CZ$1,_xlfn.XLOOKUP($A88,'PY1 Data(H)'!$A$1:$A$233,'PY1 Data(H)'!$A$1:$CZ$233))</f>
        <v>0</v>
      </c>
    </row>
    <row r="89" spans="1:103" x14ac:dyDescent="0.3">
      <c r="A89">
        <v>381</v>
      </c>
      <c r="D89" s="173" cm="1">
        <f t="array" ref="D89">_xlfn.XLOOKUP(D$1,'PY1 Data(H)'!$A$1:$CZ$1,_xlfn.XLOOKUP($A89,'PY1 Data(H)'!$A$1:$A$233,'PY1 Data(H)'!$A$1:$CZ$233))</f>
        <v>0</v>
      </c>
      <c r="E89" s="173" cm="1">
        <f t="array" ref="E89">_xlfn.XLOOKUP(E$1,'PY1 Data(H)'!$A$1:$CZ$1,_xlfn.XLOOKUP($A89,'PY1 Data(H)'!$A$1:$A$233,'PY1 Data(H)'!$A$1:$CZ$233))</f>
        <v>32490540</v>
      </c>
      <c r="F89" s="173" cm="1">
        <f t="array" ref="F89">_xlfn.XLOOKUP(F$1,'PY1 Data(H)'!$A$1:$CZ$1,_xlfn.XLOOKUP($A89,'PY1 Data(H)'!$A$1:$A$233,'PY1 Data(H)'!$A$1:$CZ$233))</f>
        <v>0</v>
      </c>
      <c r="G89" s="173" cm="1">
        <f t="array" ref="G89">_xlfn.XLOOKUP(G$1,'PY1 Data(H)'!$A$1:$CZ$1,_xlfn.XLOOKUP($A89,'PY1 Data(H)'!$A$1:$A$233,'PY1 Data(H)'!$A$1:$CZ$233))</f>
        <v>0</v>
      </c>
      <c r="H89" s="173" cm="1">
        <f t="array" ref="H89">_xlfn.XLOOKUP(H$1,'PY1 Data(H)'!$A$1:$CZ$1,_xlfn.XLOOKUP($A89,'PY1 Data(H)'!$A$1:$A$233,'PY1 Data(H)'!$A$1:$CZ$233))</f>
        <v>0</v>
      </c>
      <c r="I89" s="173" cm="1">
        <f t="array" ref="I89">_xlfn.XLOOKUP(I$1,'PY1 Data(H)'!$A$1:$CZ$1,_xlfn.XLOOKUP($A89,'PY1 Data(H)'!$A$1:$A$233,'PY1 Data(H)'!$A$1:$CZ$233))</f>
        <v>0</v>
      </c>
      <c r="J89" s="173" cm="1">
        <f t="array" ref="J89">_xlfn.XLOOKUP(J$1,'PY1 Data(H)'!$A$1:$CZ$1,_xlfn.XLOOKUP($A89,'PY1 Data(H)'!$A$1:$A$233,'PY1 Data(H)'!$A$1:$CZ$233))</f>
        <v>74106897</v>
      </c>
      <c r="K89" s="173" cm="1">
        <f t="array" ref="K89">_xlfn.XLOOKUP(K$1,'PY1 Data(H)'!$A$1:$CZ$1,_xlfn.XLOOKUP($A89,'PY1 Data(H)'!$A$1:$A$233,'PY1 Data(H)'!$A$1:$CZ$233))</f>
        <v>31527578</v>
      </c>
      <c r="L89" s="173" cm="1">
        <f t="array" ref="L89">_xlfn.XLOOKUP(L$1,'PY1 Data(H)'!$A$1:$CZ$1,_xlfn.XLOOKUP($A89,'PY1 Data(H)'!$A$1:$A$233,'PY1 Data(H)'!$A$1:$CZ$233))</f>
        <v>28595498</v>
      </c>
      <c r="M89" s="173" cm="1">
        <f t="array" ref="M89">_xlfn.XLOOKUP(M$1,'PY1 Data(H)'!$A$1:$CZ$1,_xlfn.XLOOKUP($A89,'PY1 Data(H)'!$A$1:$A$233,'PY1 Data(H)'!$A$1:$CZ$233))</f>
        <v>752519652</v>
      </c>
      <c r="N89" s="173" cm="1">
        <f t="array" ref="N89">_xlfn.XLOOKUP(N$1,'PY1 Data(H)'!$A$1:$CZ$1,_xlfn.XLOOKUP($A89,'PY1 Data(H)'!$A$1:$A$233,'PY1 Data(H)'!$A$1:$CZ$233))</f>
        <v>0</v>
      </c>
      <c r="O89" s="173" cm="1">
        <f t="array" ref="O89">_xlfn.XLOOKUP(O$1,'PY1 Data(H)'!$A$1:$CZ$1,_xlfn.XLOOKUP($A89,'PY1 Data(H)'!$A$1:$A$233,'PY1 Data(H)'!$A$1:$CZ$233))</f>
        <v>16234594</v>
      </c>
      <c r="P89" s="173" cm="1">
        <f t="array" ref="P89">_xlfn.XLOOKUP(P$1,'PY1 Data(H)'!$A$1:$CZ$1,_xlfn.XLOOKUP($A89,'PY1 Data(H)'!$A$1:$A$233,'PY1 Data(H)'!$A$1:$CZ$233))</f>
        <v>0</v>
      </c>
      <c r="Q89" s="173" cm="1">
        <f t="array" ref="Q89">_xlfn.XLOOKUP(Q$1,'PY1 Data(H)'!$A$1:$CZ$1,_xlfn.XLOOKUP($A89,'PY1 Data(H)'!$A$1:$A$233,'PY1 Data(H)'!$A$1:$CZ$233))</f>
        <v>15398405</v>
      </c>
      <c r="R89" s="173" cm="1">
        <f t="array" ref="R89">_xlfn.XLOOKUP(R$1,'PY1 Data(H)'!$A$1:$CZ$1,_xlfn.XLOOKUP($A89,'PY1 Data(H)'!$A$1:$A$233,'PY1 Data(H)'!$A$1:$CZ$233))</f>
        <v>26883911</v>
      </c>
      <c r="S89" s="173" cm="1">
        <f t="array" ref="S89">_xlfn.XLOOKUP(S$1,'PY1 Data(H)'!$A$1:$CZ$1,_xlfn.XLOOKUP($A89,'PY1 Data(H)'!$A$1:$A$233,'PY1 Data(H)'!$A$1:$CZ$233))</f>
        <v>8216197</v>
      </c>
      <c r="T89" s="173" cm="1">
        <f t="array" ref="T89">_xlfn.XLOOKUP(T$1,'PY1 Data(H)'!$A$1:$CZ$1,_xlfn.XLOOKUP($A89,'PY1 Data(H)'!$A$1:$A$233,'PY1 Data(H)'!$A$1:$CZ$233))</f>
        <v>0</v>
      </c>
      <c r="U89" s="173" cm="1">
        <f t="array" ref="U89">_xlfn.XLOOKUP(U$1,'PY1 Data(H)'!$A$1:$CZ$1,_xlfn.XLOOKUP($A89,'PY1 Data(H)'!$A$1:$A$233,'PY1 Data(H)'!$A$1:$CZ$233))</f>
        <v>0</v>
      </c>
      <c r="V89" s="173" cm="1">
        <f t="array" ref="V89">_xlfn.XLOOKUP(V$1,'PY1 Data(H)'!$A$1:$CZ$1,_xlfn.XLOOKUP($A89,'PY1 Data(H)'!$A$1:$A$233,'PY1 Data(H)'!$A$1:$CZ$233))</f>
        <v>81579407</v>
      </c>
      <c r="W89" s="173" cm="1">
        <f t="array" ref="W89">_xlfn.XLOOKUP(W$1,'PY1 Data(H)'!$A$1:$CZ$1,_xlfn.XLOOKUP($A89,'PY1 Data(H)'!$A$1:$A$233,'PY1 Data(H)'!$A$1:$CZ$233))</f>
        <v>0</v>
      </c>
      <c r="X89" s="173" cm="1">
        <f t="array" ref="X89">_xlfn.XLOOKUP(X$1,'PY1 Data(H)'!$A$1:$CZ$1,_xlfn.XLOOKUP($A89,'PY1 Data(H)'!$A$1:$A$233,'PY1 Data(H)'!$A$1:$CZ$233))</f>
        <v>6783151</v>
      </c>
      <c r="Y89" s="173" cm="1">
        <f t="array" ref="Y89">_xlfn.XLOOKUP(Y$1,'PY1 Data(H)'!$A$1:$CZ$1,_xlfn.XLOOKUP($A89,'PY1 Data(H)'!$A$1:$A$233,'PY1 Data(H)'!$A$1:$CZ$233))</f>
        <v>4537410</v>
      </c>
      <c r="Z89" s="173" cm="1">
        <f t="array" ref="Z89">_xlfn.XLOOKUP(Z$1,'PY1 Data(H)'!$A$1:$CZ$1,_xlfn.XLOOKUP($A89,'PY1 Data(H)'!$A$1:$A$233,'PY1 Data(H)'!$A$1:$CZ$233))</f>
        <v>0</v>
      </c>
      <c r="AA89" s="173" cm="1">
        <f t="array" ref="AA89">_xlfn.XLOOKUP(AA$1,'PY1 Data(H)'!$A$1:$CZ$1,_xlfn.XLOOKUP($A89,'PY1 Data(H)'!$A$1:$A$233,'PY1 Data(H)'!$A$1:$CZ$233))</f>
        <v>0</v>
      </c>
      <c r="AB89" s="173" cm="1">
        <f t="array" ref="AB89">_xlfn.XLOOKUP(AB$1,'PY1 Data(H)'!$A$1:$CZ$1,_xlfn.XLOOKUP($A89,'PY1 Data(H)'!$A$1:$A$233,'PY1 Data(H)'!$A$1:$CZ$233))</f>
        <v>53564379</v>
      </c>
      <c r="AC89" s="173" cm="1">
        <f t="array" ref="AC89">_xlfn.XLOOKUP(AC$1,'PY1 Data(H)'!$A$1:$CZ$1,_xlfn.XLOOKUP($A89,'PY1 Data(H)'!$A$1:$A$233,'PY1 Data(H)'!$A$1:$CZ$233))</f>
        <v>13209105</v>
      </c>
      <c r="AD89" s="173" cm="1">
        <f t="array" ref="AD89">_xlfn.XLOOKUP(AD$1,'PY1 Data(H)'!$A$1:$CZ$1,_xlfn.XLOOKUP($A89,'PY1 Data(H)'!$A$1:$A$233,'PY1 Data(H)'!$A$1:$CZ$233))</f>
        <v>77687001</v>
      </c>
      <c r="AE89" s="173" cm="1">
        <f t="array" ref="AE89">_xlfn.XLOOKUP(AE$1,'PY1 Data(H)'!$A$1:$CZ$1,_xlfn.XLOOKUP($A89,'PY1 Data(H)'!$A$1:$A$233,'PY1 Data(H)'!$A$1:$CZ$233))</f>
        <v>104184894</v>
      </c>
      <c r="AF89" s="173" cm="1">
        <f t="array" ref="AF89">_xlfn.XLOOKUP(AF$1,'PY1 Data(H)'!$A$1:$CZ$1,_xlfn.XLOOKUP($A89,'PY1 Data(H)'!$A$1:$A$233,'PY1 Data(H)'!$A$1:$CZ$233))</f>
        <v>15340469</v>
      </c>
      <c r="AG89" s="173" cm="1">
        <f t="array" ref="AG89">_xlfn.XLOOKUP(AG$1,'PY1 Data(H)'!$A$1:$CZ$1,_xlfn.XLOOKUP($A89,'PY1 Data(H)'!$A$1:$A$233,'PY1 Data(H)'!$A$1:$CZ$233))</f>
        <v>57864548</v>
      </c>
      <c r="AH89" s="173" cm="1">
        <f t="array" ref="AH89">_xlfn.XLOOKUP(AH$1,'PY1 Data(H)'!$A$1:$CZ$1,_xlfn.XLOOKUP($A89,'PY1 Data(H)'!$A$1:$A$233,'PY1 Data(H)'!$A$1:$CZ$233))</f>
        <v>51396931</v>
      </c>
      <c r="AI89" s="173" cm="1">
        <f t="array" ref="AI89">_xlfn.XLOOKUP(AI$1,'PY1 Data(H)'!$A$1:$CZ$1,_xlfn.XLOOKUP($A89,'PY1 Data(H)'!$A$1:$A$233,'PY1 Data(H)'!$A$1:$CZ$233))</f>
        <v>120675451</v>
      </c>
      <c r="AJ89" s="173" cm="1">
        <f t="array" ref="AJ89">_xlfn.XLOOKUP(AJ$1,'PY1 Data(H)'!$A$1:$CZ$1,_xlfn.XLOOKUP($A89,'PY1 Data(H)'!$A$1:$A$233,'PY1 Data(H)'!$A$1:$CZ$233))</f>
        <v>55553813</v>
      </c>
      <c r="AK89" s="173" cm="1">
        <f t="array" ref="AK89">_xlfn.XLOOKUP(AK$1,'PY1 Data(H)'!$A$1:$CZ$1,_xlfn.XLOOKUP($A89,'PY1 Data(H)'!$A$1:$A$233,'PY1 Data(H)'!$A$1:$CZ$233))</f>
        <v>0</v>
      </c>
      <c r="AL89" s="173" cm="1">
        <f t="array" ref="AL89">_xlfn.XLOOKUP(AL$1,'PY1 Data(H)'!$A$1:$CZ$1,_xlfn.XLOOKUP($A89,'PY1 Data(H)'!$A$1:$A$233,'PY1 Data(H)'!$A$1:$CZ$233))</f>
        <v>64998120</v>
      </c>
      <c r="AM89" s="173" cm="1">
        <f t="array" ref="AM89">_xlfn.XLOOKUP(AM$1,'PY1 Data(H)'!$A$1:$CZ$1,_xlfn.XLOOKUP($A89,'PY1 Data(H)'!$A$1:$A$233,'PY1 Data(H)'!$A$1:$CZ$233))</f>
        <v>0</v>
      </c>
      <c r="AN89" s="173" cm="1">
        <f t="array" ref="AN89">_xlfn.XLOOKUP(AN$1,'PY1 Data(H)'!$A$1:$CZ$1,_xlfn.XLOOKUP($A89,'PY1 Data(H)'!$A$1:$A$233,'PY1 Data(H)'!$A$1:$CZ$233))</f>
        <v>11033826</v>
      </c>
      <c r="AO89" s="173" cm="1">
        <f t="array" ref="AO89">_xlfn.XLOOKUP(AO$1,'PY1 Data(H)'!$A$1:$CZ$1,_xlfn.XLOOKUP($A89,'PY1 Data(H)'!$A$1:$A$233,'PY1 Data(H)'!$A$1:$CZ$233))</f>
        <v>0</v>
      </c>
      <c r="AP89" s="173" cm="1">
        <f t="array" ref="AP89">_xlfn.XLOOKUP(AP$1,'PY1 Data(H)'!$A$1:$CZ$1,_xlfn.XLOOKUP($A89,'PY1 Data(H)'!$A$1:$A$233,'PY1 Data(H)'!$A$1:$CZ$233))</f>
        <v>0</v>
      </c>
      <c r="AQ89" s="173" cm="1">
        <f t="array" ref="AQ89">_xlfn.XLOOKUP(AQ$1,'PY1 Data(H)'!$A$1:$CZ$1,_xlfn.XLOOKUP($A89,'PY1 Data(H)'!$A$1:$A$233,'PY1 Data(H)'!$A$1:$CZ$233))</f>
        <v>52229946</v>
      </c>
      <c r="AR89" s="173" cm="1">
        <f t="array" ref="AR89">_xlfn.XLOOKUP(AR$1,'PY1 Data(H)'!$A$1:$CZ$1,_xlfn.XLOOKUP($A89,'PY1 Data(H)'!$A$1:$A$233,'PY1 Data(H)'!$A$1:$CZ$233))</f>
        <v>0</v>
      </c>
      <c r="AS89" s="173" cm="1">
        <f t="array" ref="AS89">_xlfn.XLOOKUP(AS$1,'PY1 Data(H)'!$A$1:$CZ$1,_xlfn.XLOOKUP($A89,'PY1 Data(H)'!$A$1:$A$233,'PY1 Data(H)'!$A$1:$CZ$233))</f>
        <v>31266671</v>
      </c>
      <c r="AT89" s="173" cm="1">
        <f t="array" ref="AT89">_xlfn.XLOOKUP(AT$1,'PY1 Data(H)'!$A$1:$CZ$1,_xlfn.XLOOKUP($A89,'PY1 Data(H)'!$A$1:$A$233,'PY1 Data(H)'!$A$1:$CZ$233))</f>
        <v>423027649</v>
      </c>
      <c r="AU89" s="173" cm="1">
        <f t="array" ref="AU89">_xlfn.XLOOKUP(AU$1,'PY1 Data(H)'!$A$1:$CZ$1,_xlfn.XLOOKUP($A89,'PY1 Data(H)'!$A$1:$A$233,'PY1 Data(H)'!$A$1:$CZ$233))</f>
        <v>0</v>
      </c>
      <c r="AV89" s="173" cm="1">
        <f t="array" ref="AV89">_xlfn.XLOOKUP(AV$1,'PY1 Data(H)'!$A$1:$CZ$1,_xlfn.XLOOKUP($A89,'PY1 Data(H)'!$A$1:$A$233,'PY1 Data(H)'!$A$1:$CZ$233))</f>
        <v>908947</v>
      </c>
      <c r="AW89" s="173" cm="1">
        <f t="array" ref="AW89">_xlfn.XLOOKUP(AW$1,'PY1 Data(H)'!$A$1:$CZ$1,_xlfn.XLOOKUP($A89,'PY1 Data(H)'!$A$1:$A$233,'PY1 Data(H)'!$A$1:$CZ$233))</f>
        <v>0</v>
      </c>
      <c r="AX89" s="173" cm="1">
        <f t="array" ref="AX89">_xlfn.XLOOKUP(AX$1,'PY1 Data(H)'!$A$1:$CZ$1,_xlfn.XLOOKUP($A89,'PY1 Data(H)'!$A$1:$A$233,'PY1 Data(H)'!$A$1:$CZ$233))</f>
        <v>75380900</v>
      </c>
      <c r="AY89" s="173" cm="1">
        <f t="array" ref="AY89">_xlfn.XLOOKUP(AY$1,'PY1 Data(H)'!$A$1:$CZ$1,_xlfn.XLOOKUP($A89,'PY1 Data(H)'!$A$1:$A$233,'PY1 Data(H)'!$A$1:$CZ$233))</f>
        <v>10332396</v>
      </c>
      <c r="AZ89" s="173" cm="1">
        <f t="array" ref="AZ89">_xlfn.XLOOKUP(AZ$1,'PY1 Data(H)'!$A$1:$CZ$1,_xlfn.XLOOKUP($A89,'PY1 Data(H)'!$A$1:$A$233,'PY1 Data(H)'!$A$1:$CZ$233))</f>
        <v>0</v>
      </c>
      <c r="BA89" s="173" cm="1">
        <f t="array" ref="BA89">_xlfn.XLOOKUP(BA$1,'PY1 Data(H)'!$A$1:$CZ$1,_xlfn.XLOOKUP($A89,'PY1 Data(H)'!$A$1:$A$233,'PY1 Data(H)'!$A$1:$CZ$233))</f>
        <v>0</v>
      </c>
      <c r="BB89" s="173" cm="1">
        <f t="array" ref="BB89">_xlfn.XLOOKUP(BB$1,'PY1 Data(H)'!$A$1:$CZ$1,_xlfn.XLOOKUP($A89,'PY1 Data(H)'!$A$1:$A$233,'PY1 Data(H)'!$A$1:$CZ$233))</f>
        <v>497369452</v>
      </c>
      <c r="BC89" s="173" cm="1">
        <f t="array" ref="BC89">_xlfn.XLOOKUP(BC$1,'PY1 Data(H)'!$A$1:$CZ$1,_xlfn.XLOOKUP($A89,'PY1 Data(H)'!$A$1:$A$233,'PY1 Data(H)'!$A$1:$CZ$233))</f>
        <v>21623315</v>
      </c>
      <c r="BD89" s="173" cm="1">
        <f t="array" ref="BD89">_xlfn.XLOOKUP(BD$1,'PY1 Data(H)'!$A$1:$CZ$1,_xlfn.XLOOKUP($A89,'PY1 Data(H)'!$A$1:$A$233,'PY1 Data(H)'!$A$1:$CZ$233))</f>
        <v>0</v>
      </c>
      <c r="BE89" s="173" cm="1">
        <f t="array" ref="BE89">_xlfn.XLOOKUP(BE$1,'PY1 Data(H)'!$A$1:$CZ$1,_xlfn.XLOOKUP($A89,'PY1 Data(H)'!$A$1:$A$233,'PY1 Data(H)'!$A$1:$CZ$233))</f>
        <v>0</v>
      </c>
      <c r="BF89" s="173" cm="1">
        <f t="array" ref="BF89">_xlfn.XLOOKUP(BF$1,'PY1 Data(H)'!$A$1:$CZ$1,_xlfn.XLOOKUP($A89,'PY1 Data(H)'!$A$1:$A$233,'PY1 Data(H)'!$A$1:$CZ$233))</f>
        <v>164880583</v>
      </c>
      <c r="BG89" s="173" cm="1">
        <f t="array" ref="BG89">_xlfn.XLOOKUP(BG$1,'PY1 Data(H)'!$A$1:$CZ$1,_xlfn.XLOOKUP($A89,'PY1 Data(H)'!$A$1:$A$233,'PY1 Data(H)'!$A$1:$CZ$233))</f>
        <v>0</v>
      </c>
      <c r="BH89" s="173" cm="1">
        <f t="array" ref="BH89">_xlfn.XLOOKUP(BH$1,'PY1 Data(H)'!$A$1:$CZ$1,_xlfn.XLOOKUP($A89,'PY1 Data(H)'!$A$1:$A$233,'PY1 Data(H)'!$A$1:$CZ$233))</f>
        <v>0</v>
      </c>
      <c r="BI89" s="173" cm="1">
        <f t="array" ref="BI89">_xlfn.XLOOKUP(BI$1,'PY1 Data(H)'!$A$1:$CZ$1,_xlfn.XLOOKUP($A89,'PY1 Data(H)'!$A$1:$A$233,'PY1 Data(H)'!$A$1:$CZ$233))</f>
        <v>15675253</v>
      </c>
      <c r="BJ89" s="173" cm="1">
        <f t="array" ref="BJ89">_xlfn.XLOOKUP(BJ$1,'PY1 Data(H)'!$A$1:$CZ$1,_xlfn.XLOOKUP($A89,'PY1 Data(H)'!$A$1:$A$233,'PY1 Data(H)'!$A$1:$CZ$233))</f>
        <v>6117885</v>
      </c>
      <c r="BK89" s="173" cm="1">
        <f t="array" ref="BK89">_xlfn.XLOOKUP(BK$1,'PY1 Data(H)'!$A$1:$CZ$1,_xlfn.XLOOKUP($A89,'PY1 Data(H)'!$A$1:$A$233,'PY1 Data(H)'!$A$1:$CZ$233))</f>
        <v>0</v>
      </c>
      <c r="BL89" s="173" cm="1">
        <f t="array" ref="BL89">_xlfn.XLOOKUP(BL$1,'PY1 Data(H)'!$A$1:$CZ$1,_xlfn.XLOOKUP($A89,'PY1 Data(H)'!$A$1:$A$233,'PY1 Data(H)'!$A$1:$CZ$233))</f>
        <v>0</v>
      </c>
      <c r="BM89" s="173" cm="1">
        <f t="array" ref="BM89">_xlfn.XLOOKUP(BM$1,'PY1 Data(H)'!$A$1:$CZ$1,_xlfn.XLOOKUP($A89,'PY1 Data(H)'!$A$1:$A$233,'PY1 Data(H)'!$A$1:$CZ$233))</f>
        <v>37429591</v>
      </c>
      <c r="BN89" s="173" cm="1">
        <f t="array" ref="BN89">_xlfn.XLOOKUP(BN$1,'PY1 Data(H)'!$A$1:$CZ$1,_xlfn.XLOOKUP($A89,'PY1 Data(H)'!$A$1:$A$233,'PY1 Data(H)'!$A$1:$CZ$233))</f>
        <v>108161737</v>
      </c>
      <c r="BO89" s="173" cm="1">
        <f t="array" ref="BO89">_xlfn.XLOOKUP(BO$1,'PY1 Data(H)'!$A$1:$CZ$1,_xlfn.XLOOKUP($A89,'PY1 Data(H)'!$A$1:$A$233,'PY1 Data(H)'!$A$1:$CZ$233))</f>
        <v>43116570</v>
      </c>
      <c r="BP89" s="173" cm="1">
        <f t="array" ref="BP89">_xlfn.XLOOKUP(BP$1,'PY1 Data(H)'!$A$1:$CZ$1,_xlfn.XLOOKUP($A89,'PY1 Data(H)'!$A$1:$A$233,'PY1 Data(H)'!$A$1:$CZ$233))</f>
        <v>0</v>
      </c>
      <c r="BQ89" s="173" cm="1">
        <f t="array" ref="BQ89">_xlfn.XLOOKUP(BQ$1,'PY1 Data(H)'!$A$1:$CZ$1,_xlfn.XLOOKUP($A89,'PY1 Data(H)'!$A$1:$A$233,'PY1 Data(H)'!$A$1:$CZ$233))</f>
        <v>0</v>
      </c>
      <c r="BR89" s="173" cm="1">
        <f t="array" ref="BR89">_xlfn.XLOOKUP(BR$1,'PY1 Data(H)'!$A$1:$CZ$1,_xlfn.XLOOKUP($A89,'PY1 Data(H)'!$A$1:$A$233,'PY1 Data(H)'!$A$1:$CZ$233))</f>
        <v>0</v>
      </c>
      <c r="BS89" s="173" cm="1">
        <f t="array" ref="BS89">_xlfn.XLOOKUP(BS$1,'PY1 Data(H)'!$A$1:$CZ$1,_xlfn.XLOOKUP($A89,'PY1 Data(H)'!$A$1:$A$233,'PY1 Data(H)'!$A$1:$CZ$233))</f>
        <v>0</v>
      </c>
      <c r="BT89" s="173" cm="1">
        <f t="array" ref="BT89">_xlfn.XLOOKUP(BT$1,'PY1 Data(H)'!$A$1:$CZ$1,_xlfn.XLOOKUP($A89,'PY1 Data(H)'!$A$1:$A$233,'PY1 Data(H)'!$A$1:$CZ$233))</f>
        <v>15604375</v>
      </c>
      <c r="BU89" s="173" cm="1">
        <f t="array" ref="BU89">_xlfn.XLOOKUP(BU$1,'PY1 Data(H)'!$A$1:$CZ$1,_xlfn.XLOOKUP($A89,'PY1 Data(H)'!$A$1:$A$233,'PY1 Data(H)'!$A$1:$CZ$233))</f>
        <v>36069712</v>
      </c>
      <c r="BV89" s="173" cm="1">
        <f t="array" ref="BV89">_xlfn.XLOOKUP(BV$1,'PY1 Data(H)'!$A$1:$CZ$1,_xlfn.XLOOKUP($A89,'PY1 Data(H)'!$A$1:$A$233,'PY1 Data(H)'!$A$1:$CZ$233))</f>
        <v>117141530</v>
      </c>
      <c r="BW89" s="173" cm="1">
        <f t="array" ref="BW89">_xlfn.XLOOKUP(BW$1,'PY1 Data(H)'!$A$1:$CZ$1,_xlfn.XLOOKUP($A89,'PY1 Data(H)'!$A$1:$A$233,'PY1 Data(H)'!$A$1:$CZ$233))</f>
        <v>10081149</v>
      </c>
      <c r="BX89" s="173" cm="1">
        <f t="array" ref="BX89">_xlfn.XLOOKUP(BX$1,'PY1 Data(H)'!$A$1:$CZ$1,_xlfn.XLOOKUP($A89,'PY1 Data(H)'!$A$1:$A$233,'PY1 Data(H)'!$A$1:$CZ$233))</f>
        <v>0</v>
      </c>
      <c r="BY89" s="173" cm="1">
        <f t="array" ref="BY89">_xlfn.XLOOKUP(BY$1,'PY1 Data(H)'!$A$1:$CZ$1,_xlfn.XLOOKUP($A89,'PY1 Data(H)'!$A$1:$A$233,'PY1 Data(H)'!$A$1:$CZ$233))</f>
        <v>0</v>
      </c>
      <c r="BZ89" s="173" cm="1">
        <f t="array" ref="BZ89">_xlfn.XLOOKUP(BZ$1,'PY1 Data(H)'!$A$1:$CZ$1,_xlfn.XLOOKUP($A89,'PY1 Data(H)'!$A$1:$A$233,'PY1 Data(H)'!$A$1:$CZ$233))</f>
        <v>11504161</v>
      </c>
      <c r="CA89" s="173" cm="1">
        <f t="array" ref="CA89">_xlfn.XLOOKUP(CA$1,'PY1 Data(H)'!$A$1:$CZ$1,_xlfn.XLOOKUP($A89,'PY1 Data(H)'!$A$1:$A$233,'PY1 Data(H)'!$A$1:$CZ$233))</f>
        <v>0</v>
      </c>
      <c r="CB89" s="173" cm="1">
        <f t="array" ref="CB89">_xlfn.XLOOKUP(CB$1,'PY1 Data(H)'!$A$1:$CZ$1,_xlfn.XLOOKUP($A89,'PY1 Data(H)'!$A$1:$A$233,'PY1 Data(H)'!$A$1:$CZ$233))</f>
        <v>48886866</v>
      </c>
      <c r="CC89" s="173" cm="1">
        <f t="array" ref="CC89">_xlfn.XLOOKUP(CC$1,'PY1 Data(H)'!$A$1:$CZ$1,_xlfn.XLOOKUP($A89,'PY1 Data(H)'!$A$1:$A$233,'PY1 Data(H)'!$A$1:$CZ$233))</f>
        <v>46583472</v>
      </c>
      <c r="CD89" s="173" cm="1">
        <f t="array" ref="CD89">_xlfn.XLOOKUP(CD$1,'PY1 Data(H)'!$A$1:$CZ$1,_xlfn.XLOOKUP($A89,'PY1 Data(H)'!$A$1:$A$233,'PY1 Data(H)'!$A$1:$CZ$233))</f>
        <v>30319880</v>
      </c>
      <c r="CE89" s="173" cm="1">
        <f t="array" ref="CE89">_xlfn.XLOOKUP(CE$1,'PY1 Data(H)'!$A$1:$CZ$1,_xlfn.XLOOKUP($A89,'PY1 Data(H)'!$A$1:$A$233,'PY1 Data(H)'!$A$1:$CZ$233))</f>
        <v>4475089</v>
      </c>
      <c r="CF89" s="173" cm="1">
        <f t="array" ref="CF89">_xlfn.XLOOKUP(CF$1,'PY1 Data(H)'!$A$1:$CZ$1,_xlfn.XLOOKUP($A89,'PY1 Data(H)'!$A$1:$A$233,'PY1 Data(H)'!$A$1:$CZ$233))</f>
        <v>0</v>
      </c>
      <c r="CG89" s="173" cm="1">
        <f t="array" ref="CG89">_xlfn.XLOOKUP(CG$1,'PY1 Data(H)'!$A$1:$CZ$1,_xlfn.XLOOKUP($A89,'PY1 Data(H)'!$A$1:$A$233,'PY1 Data(H)'!$A$1:$CZ$233))</f>
        <v>39523901</v>
      </c>
      <c r="CH89" s="173" cm="1">
        <f t="array" ref="CH89">_xlfn.XLOOKUP(CH$1,'PY1 Data(H)'!$A$1:$CZ$1,_xlfn.XLOOKUP($A89,'PY1 Data(H)'!$A$1:$A$233,'PY1 Data(H)'!$A$1:$CZ$233))</f>
        <v>9350633</v>
      </c>
      <c r="CI89" s="173" cm="1">
        <f t="array" ref="CI89">_xlfn.XLOOKUP(CI$1,'PY1 Data(H)'!$A$1:$CZ$1,_xlfn.XLOOKUP($A89,'PY1 Data(H)'!$A$1:$A$233,'PY1 Data(H)'!$A$1:$CZ$233))</f>
        <v>35932906</v>
      </c>
      <c r="CJ89" s="173" cm="1">
        <f t="array" ref="CJ89">_xlfn.XLOOKUP(CJ$1,'PY1 Data(H)'!$A$1:$CZ$1,_xlfn.XLOOKUP($A89,'PY1 Data(H)'!$A$1:$A$233,'PY1 Data(H)'!$A$1:$CZ$233))</f>
        <v>5197244</v>
      </c>
      <c r="CK89" s="173" cm="1">
        <f t="array" ref="CK89">_xlfn.XLOOKUP(CK$1,'PY1 Data(H)'!$A$1:$CZ$1,_xlfn.XLOOKUP($A89,'PY1 Data(H)'!$A$1:$A$233,'PY1 Data(H)'!$A$1:$CZ$233))</f>
        <v>11352070</v>
      </c>
      <c r="CL89" s="173" cm="1">
        <f t="array" ref="CL89">_xlfn.XLOOKUP(CL$1,'PY1 Data(H)'!$A$1:$CZ$1,_xlfn.XLOOKUP($A89,'PY1 Data(H)'!$A$1:$A$233,'PY1 Data(H)'!$A$1:$CZ$233))</f>
        <v>0</v>
      </c>
      <c r="CM89" s="173" cm="1">
        <f t="array" ref="CM89">_xlfn.XLOOKUP(CM$1,'PY1 Data(H)'!$A$1:$CZ$1,_xlfn.XLOOKUP($A89,'PY1 Data(H)'!$A$1:$A$233,'PY1 Data(H)'!$A$1:$CZ$233))</f>
        <v>0</v>
      </c>
      <c r="CN89" s="173" cm="1">
        <f t="array" ref="CN89">_xlfn.XLOOKUP(CN$1,'PY1 Data(H)'!$A$1:$CZ$1,_xlfn.XLOOKUP($A89,'PY1 Data(H)'!$A$1:$A$233,'PY1 Data(H)'!$A$1:$CZ$233))</f>
        <v>19493998</v>
      </c>
      <c r="CO89" s="173" cm="1">
        <f t="array" ref="CO89">_xlfn.XLOOKUP(CO$1,'PY1 Data(H)'!$A$1:$CZ$1,_xlfn.XLOOKUP($A89,'PY1 Data(H)'!$A$1:$A$233,'PY1 Data(H)'!$A$1:$CZ$233))</f>
        <v>923123987</v>
      </c>
      <c r="CP89" s="173" cm="1">
        <f t="array" ref="CP89">_xlfn.XLOOKUP(CP$1,'PY1 Data(H)'!$A$1:$CZ$1,_xlfn.XLOOKUP($A89,'PY1 Data(H)'!$A$1:$A$233,'PY1 Data(H)'!$A$1:$CZ$233))</f>
        <v>15962303</v>
      </c>
      <c r="CQ89" s="173" cm="1">
        <f t="array" ref="CQ89">_xlfn.XLOOKUP(CQ$1,'PY1 Data(H)'!$A$1:$CZ$1,_xlfn.XLOOKUP($A89,'PY1 Data(H)'!$A$1:$A$233,'PY1 Data(H)'!$A$1:$CZ$233))</f>
        <v>0</v>
      </c>
      <c r="CR89" s="173" cm="1">
        <f t="array" ref="CR89">_xlfn.XLOOKUP(CR$1,'PY1 Data(H)'!$A$1:$CZ$1,_xlfn.XLOOKUP($A89,'PY1 Data(H)'!$A$1:$A$233,'PY1 Data(H)'!$A$1:$CZ$233))</f>
        <v>36575825</v>
      </c>
      <c r="CS89" s="173" cm="1">
        <f t="array" ref="CS89">_xlfn.XLOOKUP(CS$1,'PY1 Data(H)'!$A$1:$CZ$1,_xlfn.XLOOKUP($A89,'PY1 Data(H)'!$A$1:$A$233,'PY1 Data(H)'!$A$1:$CZ$233))</f>
        <v>8484169</v>
      </c>
      <c r="CT89" s="173" cm="1">
        <f t="array" ref="CT89">_xlfn.XLOOKUP(CT$1,'PY1 Data(H)'!$A$1:$CZ$1,_xlfn.XLOOKUP($A89,'PY1 Data(H)'!$A$1:$A$233,'PY1 Data(H)'!$A$1:$CZ$233))</f>
        <v>0</v>
      </c>
      <c r="CU89" s="173" cm="1">
        <f t="array" ref="CU89">_xlfn.XLOOKUP(CU$1,'PY1 Data(H)'!$A$1:$CZ$1,_xlfn.XLOOKUP($A89,'PY1 Data(H)'!$A$1:$A$233,'PY1 Data(H)'!$A$1:$CZ$233))</f>
        <v>4534737</v>
      </c>
      <c r="CV89" s="173" cm="1">
        <f t="array" ref="CV89">_xlfn.XLOOKUP(CV$1,'PY1 Data(H)'!$A$1:$CZ$1,_xlfn.XLOOKUP($A89,'PY1 Data(H)'!$A$1:$A$233,'PY1 Data(H)'!$A$1:$CZ$233))</f>
        <v>0</v>
      </c>
      <c r="CW89" s="173" cm="1">
        <f t="array" ref="CW89">_xlfn.XLOOKUP(CW$1,'PY1 Data(H)'!$A$1:$CZ$1,_xlfn.XLOOKUP($A89,'PY1 Data(H)'!$A$1:$A$233,'PY1 Data(H)'!$A$1:$CZ$233))</f>
        <v>22579292</v>
      </c>
      <c r="CX89" s="173" cm="1">
        <f t="array" ref="CX89">_xlfn.XLOOKUP(CX$1,'PY1 Data(H)'!$A$1:$CZ$1,_xlfn.XLOOKUP($A89,'PY1 Data(H)'!$A$1:$A$233,'PY1 Data(H)'!$A$1:$CZ$233))</f>
        <v>9760856</v>
      </c>
      <c r="CY89" s="173" cm="1">
        <f t="array" ref="CY89">_xlfn.XLOOKUP(CY$1,'PY1 Data(H)'!$A$1:$CZ$1,_xlfn.XLOOKUP($A89,'PY1 Data(H)'!$A$1:$A$233,'PY1 Data(H)'!$A$1:$CZ$233))</f>
        <v>8290564</v>
      </c>
    </row>
    <row r="90" spans="1:103" x14ac:dyDescent="0.3">
      <c r="A90">
        <v>578</v>
      </c>
      <c r="D90" s="173" cm="1">
        <f t="array" ref="D90">_xlfn.XLOOKUP(D$1,'PY1 Data(H)'!$A$1:$CZ$1,_xlfn.XLOOKUP($A90,'PY1 Data(H)'!$A$1:$A$233,'PY1 Data(H)'!$A$1:$CZ$233))</f>
        <v>0</v>
      </c>
      <c r="E90" s="173" cm="1">
        <f t="array" ref="E90">_xlfn.XLOOKUP(E$1,'PY1 Data(H)'!$A$1:$CZ$1,_xlfn.XLOOKUP($A90,'PY1 Data(H)'!$A$1:$A$233,'PY1 Data(H)'!$A$1:$CZ$233))</f>
        <v>0</v>
      </c>
      <c r="F90" s="173" cm="1">
        <f t="array" ref="F90">_xlfn.XLOOKUP(F$1,'PY1 Data(H)'!$A$1:$CZ$1,_xlfn.XLOOKUP($A90,'PY1 Data(H)'!$A$1:$A$233,'PY1 Data(H)'!$A$1:$CZ$233))</f>
        <v>0</v>
      </c>
      <c r="G90" s="173" cm="1">
        <f t="array" ref="G90">_xlfn.XLOOKUP(G$1,'PY1 Data(H)'!$A$1:$CZ$1,_xlfn.XLOOKUP($A90,'PY1 Data(H)'!$A$1:$A$233,'PY1 Data(H)'!$A$1:$CZ$233))</f>
        <v>0</v>
      </c>
      <c r="H90" s="173" cm="1">
        <f t="array" ref="H90">_xlfn.XLOOKUP(H$1,'PY1 Data(H)'!$A$1:$CZ$1,_xlfn.XLOOKUP($A90,'PY1 Data(H)'!$A$1:$A$233,'PY1 Data(H)'!$A$1:$CZ$233))</f>
        <v>0</v>
      </c>
      <c r="I90" s="173" cm="1">
        <f t="array" ref="I90">_xlfn.XLOOKUP(I$1,'PY1 Data(H)'!$A$1:$CZ$1,_xlfn.XLOOKUP($A90,'PY1 Data(H)'!$A$1:$A$233,'PY1 Data(H)'!$A$1:$CZ$233))</f>
        <v>0</v>
      </c>
      <c r="J90" s="173" cm="1">
        <f t="array" ref="J90">_xlfn.XLOOKUP(J$1,'PY1 Data(H)'!$A$1:$CZ$1,_xlfn.XLOOKUP($A90,'PY1 Data(H)'!$A$1:$A$233,'PY1 Data(H)'!$A$1:$CZ$233))</f>
        <v>0</v>
      </c>
      <c r="K90" s="173" cm="1">
        <f t="array" ref="K90">_xlfn.XLOOKUP(K$1,'PY1 Data(H)'!$A$1:$CZ$1,_xlfn.XLOOKUP($A90,'PY1 Data(H)'!$A$1:$A$233,'PY1 Data(H)'!$A$1:$CZ$233))</f>
        <v>0</v>
      </c>
      <c r="L90" s="173" cm="1">
        <f t="array" ref="L90">_xlfn.XLOOKUP(L$1,'PY1 Data(H)'!$A$1:$CZ$1,_xlfn.XLOOKUP($A90,'PY1 Data(H)'!$A$1:$A$233,'PY1 Data(H)'!$A$1:$CZ$233))</f>
        <v>0</v>
      </c>
      <c r="M90" s="173" cm="1">
        <f t="array" ref="M90">_xlfn.XLOOKUP(M$1,'PY1 Data(H)'!$A$1:$CZ$1,_xlfn.XLOOKUP($A90,'PY1 Data(H)'!$A$1:$A$233,'PY1 Data(H)'!$A$1:$CZ$233))</f>
        <v>0</v>
      </c>
      <c r="N90" s="173" cm="1">
        <f t="array" ref="N90">_xlfn.XLOOKUP(N$1,'PY1 Data(H)'!$A$1:$CZ$1,_xlfn.XLOOKUP($A90,'PY1 Data(H)'!$A$1:$A$233,'PY1 Data(H)'!$A$1:$CZ$233))</f>
        <v>0</v>
      </c>
      <c r="O90" s="173" cm="1">
        <f t="array" ref="O90">_xlfn.XLOOKUP(O$1,'PY1 Data(H)'!$A$1:$CZ$1,_xlfn.XLOOKUP($A90,'PY1 Data(H)'!$A$1:$A$233,'PY1 Data(H)'!$A$1:$CZ$233))</f>
        <v>0</v>
      </c>
      <c r="P90" s="173" cm="1">
        <f t="array" ref="P90">_xlfn.XLOOKUP(P$1,'PY1 Data(H)'!$A$1:$CZ$1,_xlfn.XLOOKUP($A90,'PY1 Data(H)'!$A$1:$A$233,'PY1 Data(H)'!$A$1:$CZ$233))</f>
        <v>0</v>
      </c>
      <c r="Q90" s="173" cm="1">
        <f t="array" ref="Q90">_xlfn.XLOOKUP(Q$1,'PY1 Data(H)'!$A$1:$CZ$1,_xlfn.XLOOKUP($A90,'PY1 Data(H)'!$A$1:$A$233,'PY1 Data(H)'!$A$1:$CZ$233))</f>
        <v>0</v>
      </c>
      <c r="R90" s="173" cm="1">
        <f t="array" ref="R90">_xlfn.XLOOKUP(R$1,'PY1 Data(H)'!$A$1:$CZ$1,_xlfn.XLOOKUP($A90,'PY1 Data(H)'!$A$1:$A$233,'PY1 Data(H)'!$A$1:$CZ$233))</f>
        <v>0</v>
      </c>
      <c r="S90" s="173" cm="1">
        <f t="array" ref="S90">_xlfn.XLOOKUP(S$1,'PY1 Data(H)'!$A$1:$CZ$1,_xlfn.XLOOKUP($A90,'PY1 Data(H)'!$A$1:$A$233,'PY1 Data(H)'!$A$1:$CZ$233))</f>
        <v>0</v>
      </c>
      <c r="T90" s="173" cm="1">
        <f t="array" ref="T90">_xlfn.XLOOKUP(T$1,'PY1 Data(H)'!$A$1:$CZ$1,_xlfn.XLOOKUP($A90,'PY1 Data(H)'!$A$1:$A$233,'PY1 Data(H)'!$A$1:$CZ$233))</f>
        <v>0</v>
      </c>
      <c r="U90" s="173" cm="1">
        <f t="array" ref="U90">_xlfn.XLOOKUP(U$1,'PY1 Data(H)'!$A$1:$CZ$1,_xlfn.XLOOKUP($A90,'PY1 Data(H)'!$A$1:$A$233,'PY1 Data(H)'!$A$1:$CZ$233))</f>
        <v>0</v>
      </c>
      <c r="V90" s="173" cm="1">
        <f t="array" ref="V90">_xlfn.XLOOKUP(V$1,'PY1 Data(H)'!$A$1:$CZ$1,_xlfn.XLOOKUP($A90,'PY1 Data(H)'!$A$1:$A$233,'PY1 Data(H)'!$A$1:$CZ$233))</f>
        <v>0</v>
      </c>
      <c r="W90" s="173" cm="1">
        <f t="array" ref="W90">_xlfn.XLOOKUP(W$1,'PY1 Data(H)'!$A$1:$CZ$1,_xlfn.XLOOKUP($A90,'PY1 Data(H)'!$A$1:$A$233,'PY1 Data(H)'!$A$1:$CZ$233))</f>
        <v>0</v>
      </c>
      <c r="X90" s="173" cm="1">
        <f t="array" ref="X90">_xlfn.XLOOKUP(X$1,'PY1 Data(H)'!$A$1:$CZ$1,_xlfn.XLOOKUP($A90,'PY1 Data(H)'!$A$1:$A$233,'PY1 Data(H)'!$A$1:$CZ$233))</f>
        <v>0</v>
      </c>
      <c r="Y90" s="173" cm="1">
        <f t="array" ref="Y90">_xlfn.XLOOKUP(Y$1,'PY1 Data(H)'!$A$1:$CZ$1,_xlfn.XLOOKUP($A90,'PY1 Data(H)'!$A$1:$A$233,'PY1 Data(H)'!$A$1:$CZ$233))</f>
        <v>0</v>
      </c>
      <c r="Z90" s="173" cm="1">
        <f t="array" ref="Z90">_xlfn.XLOOKUP(Z$1,'PY1 Data(H)'!$A$1:$CZ$1,_xlfn.XLOOKUP($A90,'PY1 Data(H)'!$A$1:$A$233,'PY1 Data(H)'!$A$1:$CZ$233))</f>
        <v>0</v>
      </c>
      <c r="AA90" s="173" cm="1">
        <f t="array" ref="AA90">_xlfn.XLOOKUP(AA$1,'PY1 Data(H)'!$A$1:$CZ$1,_xlfn.XLOOKUP($A90,'PY1 Data(H)'!$A$1:$A$233,'PY1 Data(H)'!$A$1:$CZ$233))</f>
        <v>0</v>
      </c>
      <c r="AB90" s="173" cm="1">
        <f t="array" ref="AB90">_xlfn.XLOOKUP(AB$1,'PY1 Data(H)'!$A$1:$CZ$1,_xlfn.XLOOKUP($A90,'PY1 Data(H)'!$A$1:$A$233,'PY1 Data(H)'!$A$1:$CZ$233))</f>
        <v>0</v>
      </c>
      <c r="AC90" s="173" cm="1">
        <f t="array" ref="AC90">_xlfn.XLOOKUP(AC$1,'PY1 Data(H)'!$A$1:$CZ$1,_xlfn.XLOOKUP($A90,'PY1 Data(H)'!$A$1:$A$233,'PY1 Data(H)'!$A$1:$CZ$233))</f>
        <v>0</v>
      </c>
      <c r="AD90" s="173" cm="1">
        <f t="array" ref="AD90">_xlfn.XLOOKUP(AD$1,'PY1 Data(H)'!$A$1:$CZ$1,_xlfn.XLOOKUP($A90,'PY1 Data(H)'!$A$1:$A$233,'PY1 Data(H)'!$A$1:$CZ$233))</f>
        <v>0</v>
      </c>
      <c r="AE90" s="173" cm="1">
        <f t="array" ref="AE90">_xlfn.XLOOKUP(AE$1,'PY1 Data(H)'!$A$1:$CZ$1,_xlfn.XLOOKUP($A90,'PY1 Data(H)'!$A$1:$A$233,'PY1 Data(H)'!$A$1:$CZ$233))</f>
        <v>0</v>
      </c>
      <c r="AF90" s="173" cm="1">
        <f t="array" ref="AF90">_xlfn.XLOOKUP(AF$1,'PY1 Data(H)'!$A$1:$CZ$1,_xlfn.XLOOKUP($A90,'PY1 Data(H)'!$A$1:$A$233,'PY1 Data(H)'!$A$1:$CZ$233))</f>
        <v>0</v>
      </c>
      <c r="AG90" s="173" cm="1">
        <f t="array" ref="AG90">_xlfn.XLOOKUP(AG$1,'PY1 Data(H)'!$A$1:$CZ$1,_xlfn.XLOOKUP($A90,'PY1 Data(H)'!$A$1:$A$233,'PY1 Data(H)'!$A$1:$CZ$233))</f>
        <v>0</v>
      </c>
      <c r="AH90" s="173" cm="1">
        <f t="array" ref="AH90">_xlfn.XLOOKUP(AH$1,'PY1 Data(H)'!$A$1:$CZ$1,_xlfn.XLOOKUP($A90,'PY1 Data(H)'!$A$1:$A$233,'PY1 Data(H)'!$A$1:$CZ$233))</f>
        <v>0</v>
      </c>
      <c r="AI90" s="173" cm="1">
        <f t="array" ref="AI90">_xlfn.XLOOKUP(AI$1,'PY1 Data(H)'!$A$1:$CZ$1,_xlfn.XLOOKUP($A90,'PY1 Data(H)'!$A$1:$A$233,'PY1 Data(H)'!$A$1:$CZ$233))</f>
        <v>0</v>
      </c>
      <c r="AJ90" s="173" cm="1">
        <f t="array" ref="AJ90">_xlfn.XLOOKUP(AJ$1,'PY1 Data(H)'!$A$1:$CZ$1,_xlfn.XLOOKUP($A90,'PY1 Data(H)'!$A$1:$A$233,'PY1 Data(H)'!$A$1:$CZ$233))</f>
        <v>0</v>
      </c>
      <c r="AK90" s="173" cm="1">
        <f t="array" ref="AK90">_xlfn.XLOOKUP(AK$1,'PY1 Data(H)'!$A$1:$CZ$1,_xlfn.XLOOKUP($A90,'PY1 Data(H)'!$A$1:$A$233,'PY1 Data(H)'!$A$1:$CZ$233))</f>
        <v>0</v>
      </c>
      <c r="AL90" s="173" cm="1">
        <f t="array" ref="AL90">_xlfn.XLOOKUP(AL$1,'PY1 Data(H)'!$A$1:$CZ$1,_xlfn.XLOOKUP($A90,'PY1 Data(H)'!$A$1:$A$233,'PY1 Data(H)'!$A$1:$CZ$233))</f>
        <v>0</v>
      </c>
      <c r="AM90" s="173" cm="1">
        <f t="array" ref="AM90">_xlfn.XLOOKUP(AM$1,'PY1 Data(H)'!$A$1:$CZ$1,_xlfn.XLOOKUP($A90,'PY1 Data(H)'!$A$1:$A$233,'PY1 Data(H)'!$A$1:$CZ$233))</f>
        <v>0</v>
      </c>
      <c r="AN90" s="173" cm="1">
        <f t="array" ref="AN90">_xlfn.XLOOKUP(AN$1,'PY1 Data(H)'!$A$1:$CZ$1,_xlfn.XLOOKUP($A90,'PY1 Data(H)'!$A$1:$A$233,'PY1 Data(H)'!$A$1:$CZ$233))</f>
        <v>0</v>
      </c>
      <c r="AO90" s="173" cm="1">
        <f t="array" ref="AO90">_xlfn.XLOOKUP(AO$1,'PY1 Data(H)'!$A$1:$CZ$1,_xlfn.XLOOKUP($A90,'PY1 Data(H)'!$A$1:$A$233,'PY1 Data(H)'!$A$1:$CZ$233))</f>
        <v>0</v>
      </c>
      <c r="AP90" s="173" cm="1">
        <f t="array" ref="AP90">_xlfn.XLOOKUP(AP$1,'PY1 Data(H)'!$A$1:$CZ$1,_xlfn.XLOOKUP($A90,'PY1 Data(H)'!$A$1:$A$233,'PY1 Data(H)'!$A$1:$CZ$233))</f>
        <v>0</v>
      </c>
      <c r="AQ90" s="173" cm="1">
        <f t="array" ref="AQ90">_xlfn.XLOOKUP(AQ$1,'PY1 Data(H)'!$A$1:$CZ$1,_xlfn.XLOOKUP($A90,'PY1 Data(H)'!$A$1:$A$233,'PY1 Data(H)'!$A$1:$CZ$233))</f>
        <v>0</v>
      </c>
      <c r="AR90" s="173" cm="1">
        <f t="array" ref="AR90">_xlfn.XLOOKUP(AR$1,'PY1 Data(H)'!$A$1:$CZ$1,_xlfn.XLOOKUP($A90,'PY1 Data(H)'!$A$1:$A$233,'PY1 Data(H)'!$A$1:$CZ$233))</f>
        <v>0</v>
      </c>
      <c r="AS90" s="173" cm="1">
        <f t="array" ref="AS90">_xlfn.XLOOKUP(AS$1,'PY1 Data(H)'!$A$1:$CZ$1,_xlfn.XLOOKUP($A90,'PY1 Data(H)'!$A$1:$A$233,'PY1 Data(H)'!$A$1:$CZ$233))</f>
        <v>0</v>
      </c>
      <c r="AT90" s="173" cm="1">
        <f t="array" ref="AT90">_xlfn.XLOOKUP(AT$1,'PY1 Data(H)'!$A$1:$CZ$1,_xlfn.XLOOKUP($A90,'PY1 Data(H)'!$A$1:$A$233,'PY1 Data(H)'!$A$1:$CZ$233))</f>
        <v>0</v>
      </c>
      <c r="AU90" s="173" cm="1">
        <f t="array" ref="AU90">_xlfn.XLOOKUP(AU$1,'PY1 Data(H)'!$A$1:$CZ$1,_xlfn.XLOOKUP($A90,'PY1 Data(H)'!$A$1:$A$233,'PY1 Data(H)'!$A$1:$CZ$233))</f>
        <v>0</v>
      </c>
      <c r="AV90" s="173" cm="1">
        <f t="array" ref="AV90">_xlfn.XLOOKUP(AV$1,'PY1 Data(H)'!$A$1:$CZ$1,_xlfn.XLOOKUP($A90,'PY1 Data(H)'!$A$1:$A$233,'PY1 Data(H)'!$A$1:$CZ$233))</f>
        <v>0</v>
      </c>
      <c r="AW90" s="173" cm="1">
        <f t="array" ref="AW90">_xlfn.XLOOKUP(AW$1,'PY1 Data(H)'!$A$1:$CZ$1,_xlfn.XLOOKUP($A90,'PY1 Data(H)'!$A$1:$A$233,'PY1 Data(H)'!$A$1:$CZ$233))</f>
        <v>0</v>
      </c>
      <c r="AX90" s="173" cm="1">
        <f t="array" ref="AX90">_xlfn.XLOOKUP(AX$1,'PY1 Data(H)'!$A$1:$CZ$1,_xlfn.XLOOKUP($A90,'PY1 Data(H)'!$A$1:$A$233,'PY1 Data(H)'!$A$1:$CZ$233))</f>
        <v>0</v>
      </c>
      <c r="AY90" s="173" cm="1">
        <f t="array" ref="AY90">_xlfn.XLOOKUP(AY$1,'PY1 Data(H)'!$A$1:$CZ$1,_xlfn.XLOOKUP($A90,'PY1 Data(H)'!$A$1:$A$233,'PY1 Data(H)'!$A$1:$CZ$233))</f>
        <v>0</v>
      </c>
      <c r="AZ90" s="173" cm="1">
        <f t="array" ref="AZ90">_xlfn.XLOOKUP(AZ$1,'PY1 Data(H)'!$A$1:$CZ$1,_xlfn.XLOOKUP($A90,'PY1 Data(H)'!$A$1:$A$233,'PY1 Data(H)'!$A$1:$CZ$233))</f>
        <v>0</v>
      </c>
      <c r="BA90" s="173" cm="1">
        <f t="array" ref="BA90">_xlfn.XLOOKUP(BA$1,'PY1 Data(H)'!$A$1:$CZ$1,_xlfn.XLOOKUP($A90,'PY1 Data(H)'!$A$1:$A$233,'PY1 Data(H)'!$A$1:$CZ$233))</f>
        <v>0</v>
      </c>
      <c r="BB90" s="173" cm="1">
        <f t="array" ref="BB90">_xlfn.XLOOKUP(BB$1,'PY1 Data(H)'!$A$1:$CZ$1,_xlfn.XLOOKUP($A90,'PY1 Data(H)'!$A$1:$A$233,'PY1 Data(H)'!$A$1:$CZ$233))</f>
        <v>0</v>
      </c>
      <c r="BC90" s="173" cm="1">
        <f t="array" ref="BC90">_xlfn.XLOOKUP(BC$1,'PY1 Data(H)'!$A$1:$CZ$1,_xlfn.XLOOKUP($A90,'PY1 Data(H)'!$A$1:$A$233,'PY1 Data(H)'!$A$1:$CZ$233))</f>
        <v>0</v>
      </c>
      <c r="BD90" s="173" cm="1">
        <f t="array" ref="BD90">_xlfn.XLOOKUP(BD$1,'PY1 Data(H)'!$A$1:$CZ$1,_xlfn.XLOOKUP($A90,'PY1 Data(H)'!$A$1:$A$233,'PY1 Data(H)'!$A$1:$CZ$233))</f>
        <v>0</v>
      </c>
      <c r="BE90" s="173" cm="1">
        <f t="array" ref="BE90">_xlfn.XLOOKUP(BE$1,'PY1 Data(H)'!$A$1:$CZ$1,_xlfn.XLOOKUP($A90,'PY1 Data(H)'!$A$1:$A$233,'PY1 Data(H)'!$A$1:$CZ$233))</f>
        <v>0</v>
      </c>
      <c r="BF90" s="173" cm="1">
        <f t="array" ref="BF90">_xlfn.XLOOKUP(BF$1,'PY1 Data(H)'!$A$1:$CZ$1,_xlfn.XLOOKUP($A90,'PY1 Data(H)'!$A$1:$A$233,'PY1 Data(H)'!$A$1:$CZ$233))</f>
        <v>0</v>
      </c>
      <c r="BG90" s="173" cm="1">
        <f t="array" ref="BG90">_xlfn.XLOOKUP(BG$1,'PY1 Data(H)'!$A$1:$CZ$1,_xlfn.XLOOKUP($A90,'PY1 Data(H)'!$A$1:$A$233,'PY1 Data(H)'!$A$1:$CZ$233))</f>
        <v>0</v>
      </c>
      <c r="BH90" s="173" cm="1">
        <f t="array" ref="BH90">_xlfn.XLOOKUP(BH$1,'PY1 Data(H)'!$A$1:$CZ$1,_xlfn.XLOOKUP($A90,'PY1 Data(H)'!$A$1:$A$233,'PY1 Data(H)'!$A$1:$CZ$233))</f>
        <v>0</v>
      </c>
      <c r="BI90" s="173" cm="1">
        <f t="array" ref="BI90">_xlfn.XLOOKUP(BI$1,'PY1 Data(H)'!$A$1:$CZ$1,_xlfn.XLOOKUP($A90,'PY1 Data(H)'!$A$1:$A$233,'PY1 Data(H)'!$A$1:$CZ$233))</f>
        <v>0</v>
      </c>
      <c r="BJ90" s="173" cm="1">
        <f t="array" ref="BJ90">_xlfn.XLOOKUP(BJ$1,'PY1 Data(H)'!$A$1:$CZ$1,_xlfn.XLOOKUP($A90,'PY1 Data(H)'!$A$1:$A$233,'PY1 Data(H)'!$A$1:$CZ$233))</f>
        <v>0</v>
      </c>
      <c r="BK90" s="173" cm="1">
        <f t="array" ref="BK90">_xlfn.XLOOKUP(BK$1,'PY1 Data(H)'!$A$1:$CZ$1,_xlfn.XLOOKUP($A90,'PY1 Data(H)'!$A$1:$A$233,'PY1 Data(H)'!$A$1:$CZ$233))</f>
        <v>0</v>
      </c>
      <c r="BL90" s="173" cm="1">
        <f t="array" ref="BL90">_xlfn.XLOOKUP(BL$1,'PY1 Data(H)'!$A$1:$CZ$1,_xlfn.XLOOKUP($A90,'PY1 Data(H)'!$A$1:$A$233,'PY1 Data(H)'!$A$1:$CZ$233))</f>
        <v>0</v>
      </c>
      <c r="BM90" s="173" cm="1">
        <f t="array" ref="BM90">_xlfn.XLOOKUP(BM$1,'PY1 Data(H)'!$A$1:$CZ$1,_xlfn.XLOOKUP($A90,'PY1 Data(H)'!$A$1:$A$233,'PY1 Data(H)'!$A$1:$CZ$233))</f>
        <v>0</v>
      </c>
      <c r="BN90" s="173" cm="1">
        <f t="array" ref="BN90">_xlfn.XLOOKUP(BN$1,'PY1 Data(H)'!$A$1:$CZ$1,_xlfn.XLOOKUP($A90,'PY1 Data(H)'!$A$1:$A$233,'PY1 Data(H)'!$A$1:$CZ$233))</f>
        <v>0</v>
      </c>
      <c r="BO90" s="173" cm="1">
        <f t="array" ref="BO90">_xlfn.XLOOKUP(BO$1,'PY1 Data(H)'!$A$1:$CZ$1,_xlfn.XLOOKUP($A90,'PY1 Data(H)'!$A$1:$A$233,'PY1 Data(H)'!$A$1:$CZ$233))</f>
        <v>0</v>
      </c>
      <c r="BP90" s="173" cm="1">
        <f t="array" ref="BP90">_xlfn.XLOOKUP(BP$1,'PY1 Data(H)'!$A$1:$CZ$1,_xlfn.XLOOKUP($A90,'PY1 Data(H)'!$A$1:$A$233,'PY1 Data(H)'!$A$1:$CZ$233))</f>
        <v>0</v>
      </c>
      <c r="BQ90" s="173" cm="1">
        <f t="array" ref="BQ90">_xlfn.XLOOKUP(BQ$1,'PY1 Data(H)'!$A$1:$CZ$1,_xlfn.XLOOKUP($A90,'PY1 Data(H)'!$A$1:$A$233,'PY1 Data(H)'!$A$1:$CZ$233))</f>
        <v>0</v>
      </c>
      <c r="BR90" s="173" cm="1">
        <f t="array" ref="BR90">_xlfn.XLOOKUP(BR$1,'PY1 Data(H)'!$A$1:$CZ$1,_xlfn.XLOOKUP($A90,'PY1 Data(H)'!$A$1:$A$233,'PY1 Data(H)'!$A$1:$CZ$233))</f>
        <v>0</v>
      </c>
      <c r="BS90" s="173" cm="1">
        <f t="array" ref="BS90">_xlfn.XLOOKUP(BS$1,'PY1 Data(H)'!$A$1:$CZ$1,_xlfn.XLOOKUP($A90,'PY1 Data(H)'!$A$1:$A$233,'PY1 Data(H)'!$A$1:$CZ$233))</f>
        <v>0</v>
      </c>
      <c r="BT90" s="173" cm="1">
        <f t="array" ref="BT90">_xlfn.XLOOKUP(BT$1,'PY1 Data(H)'!$A$1:$CZ$1,_xlfn.XLOOKUP($A90,'PY1 Data(H)'!$A$1:$A$233,'PY1 Data(H)'!$A$1:$CZ$233))</f>
        <v>0</v>
      </c>
      <c r="BU90" s="173" cm="1">
        <f t="array" ref="BU90">_xlfn.XLOOKUP(BU$1,'PY1 Data(H)'!$A$1:$CZ$1,_xlfn.XLOOKUP($A90,'PY1 Data(H)'!$A$1:$A$233,'PY1 Data(H)'!$A$1:$CZ$233))</f>
        <v>0</v>
      </c>
      <c r="BV90" s="173" cm="1">
        <f t="array" ref="BV90">_xlfn.XLOOKUP(BV$1,'PY1 Data(H)'!$A$1:$CZ$1,_xlfn.XLOOKUP($A90,'PY1 Data(H)'!$A$1:$A$233,'PY1 Data(H)'!$A$1:$CZ$233))</f>
        <v>0</v>
      </c>
      <c r="BW90" s="173" cm="1">
        <f t="array" ref="BW90">_xlfn.XLOOKUP(BW$1,'PY1 Data(H)'!$A$1:$CZ$1,_xlfn.XLOOKUP($A90,'PY1 Data(H)'!$A$1:$A$233,'PY1 Data(H)'!$A$1:$CZ$233))</f>
        <v>0</v>
      </c>
      <c r="BX90" s="173" cm="1">
        <f t="array" ref="BX90">_xlfn.XLOOKUP(BX$1,'PY1 Data(H)'!$A$1:$CZ$1,_xlfn.XLOOKUP($A90,'PY1 Data(H)'!$A$1:$A$233,'PY1 Data(H)'!$A$1:$CZ$233))</f>
        <v>0</v>
      </c>
      <c r="BY90" s="173" cm="1">
        <f t="array" ref="BY90">_xlfn.XLOOKUP(BY$1,'PY1 Data(H)'!$A$1:$CZ$1,_xlfn.XLOOKUP($A90,'PY1 Data(H)'!$A$1:$A$233,'PY1 Data(H)'!$A$1:$CZ$233))</f>
        <v>0</v>
      </c>
      <c r="BZ90" s="173" cm="1">
        <f t="array" ref="BZ90">_xlfn.XLOOKUP(BZ$1,'PY1 Data(H)'!$A$1:$CZ$1,_xlfn.XLOOKUP($A90,'PY1 Data(H)'!$A$1:$A$233,'PY1 Data(H)'!$A$1:$CZ$233))</f>
        <v>0</v>
      </c>
      <c r="CA90" s="173" cm="1">
        <f t="array" ref="CA90">_xlfn.XLOOKUP(CA$1,'PY1 Data(H)'!$A$1:$CZ$1,_xlfn.XLOOKUP($A90,'PY1 Data(H)'!$A$1:$A$233,'PY1 Data(H)'!$A$1:$CZ$233))</f>
        <v>0</v>
      </c>
      <c r="CB90" s="173" cm="1">
        <f t="array" ref="CB90">_xlfn.XLOOKUP(CB$1,'PY1 Data(H)'!$A$1:$CZ$1,_xlfn.XLOOKUP($A90,'PY1 Data(H)'!$A$1:$A$233,'PY1 Data(H)'!$A$1:$CZ$233))</f>
        <v>0</v>
      </c>
      <c r="CC90" s="173" cm="1">
        <f t="array" ref="CC90">_xlfn.XLOOKUP(CC$1,'PY1 Data(H)'!$A$1:$CZ$1,_xlfn.XLOOKUP($A90,'PY1 Data(H)'!$A$1:$A$233,'PY1 Data(H)'!$A$1:$CZ$233))</f>
        <v>0</v>
      </c>
      <c r="CD90" s="173" cm="1">
        <f t="array" ref="CD90">_xlfn.XLOOKUP(CD$1,'PY1 Data(H)'!$A$1:$CZ$1,_xlfn.XLOOKUP($A90,'PY1 Data(H)'!$A$1:$A$233,'PY1 Data(H)'!$A$1:$CZ$233))</f>
        <v>0</v>
      </c>
      <c r="CE90" s="173" cm="1">
        <f t="array" ref="CE90">_xlfn.XLOOKUP(CE$1,'PY1 Data(H)'!$A$1:$CZ$1,_xlfn.XLOOKUP($A90,'PY1 Data(H)'!$A$1:$A$233,'PY1 Data(H)'!$A$1:$CZ$233))</f>
        <v>0</v>
      </c>
      <c r="CF90" s="173" cm="1">
        <f t="array" ref="CF90">_xlfn.XLOOKUP(CF$1,'PY1 Data(H)'!$A$1:$CZ$1,_xlfn.XLOOKUP($A90,'PY1 Data(H)'!$A$1:$A$233,'PY1 Data(H)'!$A$1:$CZ$233))</f>
        <v>0</v>
      </c>
      <c r="CG90" s="173" cm="1">
        <f t="array" ref="CG90">_xlfn.XLOOKUP(CG$1,'PY1 Data(H)'!$A$1:$CZ$1,_xlfn.XLOOKUP($A90,'PY1 Data(H)'!$A$1:$A$233,'PY1 Data(H)'!$A$1:$CZ$233))</f>
        <v>0</v>
      </c>
      <c r="CH90" s="173" cm="1">
        <f t="array" ref="CH90">_xlfn.XLOOKUP(CH$1,'PY1 Data(H)'!$A$1:$CZ$1,_xlfn.XLOOKUP($A90,'PY1 Data(H)'!$A$1:$A$233,'PY1 Data(H)'!$A$1:$CZ$233))</f>
        <v>0</v>
      </c>
      <c r="CI90" s="173" cm="1">
        <f t="array" ref="CI90">_xlfn.XLOOKUP(CI$1,'PY1 Data(H)'!$A$1:$CZ$1,_xlfn.XLOOKUP($A90,'PY1 Data(H)'!$A$1:$A$233,'PY1 Data(H)'!$A$1:$CZ$233))</f>
        <v>0</v>
      </c>
      <c r="CJ90" s="173" cm="1">
        <f t="array" ref="CJ90">_xlfn.XLOOKUP(CJ$1,'PY1 Data(H)'!$A$1:$CZ$1,_xlfn.XLOOKUP($A90,'PY1 Data(H)'!$A$1:$A$233,'PY1 Data(H)'!$A$1:$CZ$233))</f>
        <v>0</v>
      </c>
      <c r="CK90" s="173" cm="1">
        <f t="array" ref="CK90">_xlfn.XLOOKUP(CK$1,'PY1 Data(H)'!$A$1:$CZ$1,_xlfn.XLOOKUP($A90,'PY1 Data(H)'!$A$1:$A$233,'PY1 Data(H)'!$A$1:$CZ$233))</f>
        <v>0</v>
      </c>
      <c r="CL90" s="173" cm="1">
        <f t="array" ref="CL90">_xlfn.XLOOKUP(CL$1,'PY1 Data(H)'!$A$1:$CZ$1,_xlfn.XLOOKUP($A90,'PY1 Data(H)'!$A$1:$A$233,'PY1 Data(H)'!$A$1:$CZ$233))</f>
        <v>0</v>
      </c>
      <c r="CM90" s="173" cm="1">
        <f t="array" ref="CM90">_xlfn.XLOOKUP(CM$1,'PY1 Data(H)'!$A$1:$CZ$1,_xlfn.XLOOKUP($A90,'PY1 Data(H)'!$A$1:$A$233,'PY1 Data(H)'!$A$1:$CZ$233))</f>
        <v>0</v>
      </c>
      <c r="CN90" s="173" cm="1">
        <f t="array" ref="CN90">_xlfn.XLOOKUP(CN$1,'PY1 Data(H)'!$A$1:$CZ$1,_xlfn.XLOOKUP($A90,'PY1 Data(H)'!$A$1:$A$233,'PY1 Data(H)'!$A$1:$CZ$233))</f>
        <v>0</v>
      </c>
      <c r="CO90" s="173" cm="1">
        <f t="array" ref="CO90">_xlfn.XLOOKUP(CO$1,'PY1 Data(H)'!$A$1:$CZ$1,_xlfn.XLOOKUP($A90,'PY1 Data(H)'!$A$1:$A$233,'PY1 Data(H)'!$A$1:$CZ$233))</f>
        <v>0</v>
      </c>
      <c r="CP90" s="173" cm="1">
        <f t="array" ref="CP90">_xlfn.XLOOKUP(CP$1,'PY1 Data(H)'!$A$1:$CZ$1,_xlfn.XLOOKUP($A90,'PY1 Data(H)'!$A$1:$A$233,'PY1 Data(H)'!$A$1:$CZ$233))</f>
        <v>0</v>
      </c>
      <c r="CQ90" s="173" cm="1">
        <f t="array" ref="CQ90">_xlfn.XLOOKUP(CQ$1,'PY1 Data(H)'!$A$1:$CZ$1,_xlfn.XLOOKUP($A90,'PY1 Data(H)'!$A$1:$A$233,'PY1 Data(H)'!$A$1:$CZ$233))</f>
        <v>0</v>
      </c>
      <c r="CR90" s="173" cm="1">
        <f t="array" ref="CR90">_xlfn.XLOOKUP(CR$1,'PY1 Data(H)'!$A$1:$CZ$1,_xlfn.XLOOKUP($A90,'PY1 Data(H)'!$A$1:$A$233,'PY1 Data(H)'!$A$1:$CZ$233))</f>
        <v>0</v>
      </c>
      <c r="CS90" s="173" cm="1">
        <f t="array" ref="CS90">_xlfn.XLOOKUP(CS$1,'PY1 Data(H)'!$A$1:$CZ$1,_xlfn.XLOOKUP($A90,'PY1 Data(H)'!$A$1:$A$233,'PY1 Data(H)'!$A$1:$CZ$233))</f>
        <v>0</v>
      </c>
      <c r="CT90" s="173" cm="1">
        <f t="array" ref="CT90">_xlfn.XLOOKUP(CT$1,'PY1 Data(H)'!$A$1:$CZ$1,_xlfn.XLOOKUP($A90,'PY1 Data(H)'!$A$1:$A$233,'PY1 Data(H)'!$A$1:$CZ$233))</f>
        <v>0</v>
      </c>
      <c r="CU90" s="173" cm="1">
        <f t="array" ref="CU90">_xlfn.XLOOKUP(CU$1,'PY1 Data(H)'!$A$1:$CZ$1,_xlfn.XLOOKUP($A90,'PY1 Data(H)'!$A$1:$A$233,'PY1 Data(H)'!$A$1:$CZ$233))</f>
        <v>0</v>
      </c>
      <c r="CV90" s="173" cm="1">
        <f t="array" ref="CV90">_xlfn.XLOOKUP(CV$1,'PY1 Data(H)'!$A$1:$CZ$1,_xlfn.XLOOKUP($A90,'PY1 Data(H)'!$A$1:$A$233,'PY1 Data(H)'!$A$1:$CZ$233))</f>
        <v>0</v>
      </c>
      <c r="CW90" s="173" cm="1">
        <f t="array" ref="CW90">_xlfn.XLOOKUP(CW$1,'PY1 Data(H)'!$A$1:$CZ$1,_xlfn.XLOOKUP($A90,'PY1 Data(H)'!$A$1:$A$233,'PY1 Data(H)'!$A$1:$CZ$233))</f>
        <v>0</v>
      </c>
      <c r="CX90" s="173" cm="1">
        <f t="array" ref="CX90">_xlfn.XLOOKUP(CX$1,'PY1 Data(H)'!$A$1:$CZ$1,_xlfn.XLOOKUP($A90,'PY1 Data(H)'!$A$1:$A$233,'PY1 Data(H)'!$A$1:$CZ$233))</f>
        <v>0</v>
      </c>
      <c r="CY90" s="173" cm="1">
        <f t="array" ref="CY90">_xlfn.XLOOKUP(CY$1,'PY1 Data(H)'!$A$1:$CZ$1,_xlfn.XLOOKUP($A90,'PY1 Data(H)'!$A$1:$A$233,'PY1 Data(H)'!$A$1:$CZ$233))</f>
        <v>0</v>
      </c>
    </row>
    <row r="91" spans="1:103" x14ac:dyDescent="0.3">
      <c r="A91">
        <v>633</v>
      </c>
      <c r="D91" s="173" cm="1">
        <f t="array" ref="D91">_xlfn.XLOOKUP(D$1,'PY1 Data(H)'!$A$1:$CZ$1,_xlfn.XLOOKUP($A91,'PY1 Data(H)'!$A$1:$A$233,'PY1 Data(H)'!$A$1:$CZ$233))</f>
        <v>0</v>
      </c>
      <c r="E91" s="173" cm="1">
        <f t="array" ref="E91">_xlfn.XLOOKUP(E$1,'PY1 Data(H)'!$A$1:$CZ$1,_xlfn.XLOOKUP($A91,'PY1 Data(H)'!$A$1:$A$233,'PY1 Data(H)'!$A$1:$CZ$233))</f>
        <v>896524</v>
      </c>
      <c r="F91" s="173" cm="1">
        <f t="array" ref="F91">_xlfn.XLOOKUP(F$1,'PY1 Data(H)'!$A$1:$CZ$1,_xlfn.XLOOKUP($A91,'PY1 Data(H)'!$A$1:$A$233,'PY1 Data(H)'!$A$1:$CZ$233))</f>
        <v>0</v>
      </c>
      <c r="G91" s="173" cm="1">
        <f t="array" ref="G91">_xlfn.XLOOKUP(G$1,'PY1 Data(H)'!$A$1:$CZ$1,_xlfn.XLOOKUP($A91,'PY1 Data(H)'!$A$1:$A$233,'PY1 Data(H)'!$A$1:$CZ$233))</f>
        <v>0</v>
      </c>
      <c r="H91" s="173" cm="1">
        <f t="array" ref="H91">_xlfn.XLOOKUP(H$1,'PY1 Data(H)'!$A$1:$CZ$1,_xlfn.XLOOKUP($A91,'PY1 Data(H)'!$A$1:$A$233,'PY1 Data(H)'!$A$1:$CZ$233))</f>
        <v>0</v>
      </c>
      <c r="I91" s="173" cm="1">
        <f t="array" ref="I91">_xlfn.XLOOKUP(I$1,'PY1 Data(H)'!$A$1:$CZ$1,_xlfn.XLOOKUP($A91,'PY1 Data(H)'!$A$1:$A$233,'PY1 Data(H)'!$A$1:$CZ$233))</f>
        <v>0</v>
      </c>
      <c r="J91" s="173" cm="1">
        <f t="array" ref="J91">_xlfn.XLOOKUP(J$1,'PY1 Data(H)'!$A$1:$CZ$1,_xlfn.XLOOKUP($A91,'PY1 Data(H)'!$A$1:$A$233,'PY1 Data(H)'!$A$1:$CZ$233))</f>
        <v>3006123</v>
      </c>
      <c r="K91" s="173" cm="1">
        <f t="array" ref="K91">_xlfn.XLOOKUP(K$1,'PY1 Data(H)'!$A$1:$CZ$1,_xlfn.XLOOKUP($A91,'PY1 Data(H)'!$A$1:$A$233,'PY1 Data(H)'!$A$1:$CZ$233))</f>
        <v>836725</v>
      </c>
      <c r="L91" s="173" cm="1">
        <f t="array" ref="L91">_xlfn.XLOOKUP(L$1,'PY1 Data(H)'!$A$1:$CZ$1,_xlfn.XLOOKUP($A91,'PY1 Data(H)'!$A$1:$A$233,'PY1 Data(H)'!$A$1:$CZ$233))</f>
        <v>796466</v>
      </c>
      <c r="M91" s="173" cm="1">
        <f t="array" ref="M91">_xlfn.XLOOKUP(M$1,'PY1 Data(H)'!$A$1:$CZ$1,_xlfn.XLOOKUP($A91,'PY1 Data(H)'!$A$1:$A$233,'PY1 Data(H)'!$A$1:$CZ$233))</f>
        <v>31142816</v>
      </c>
      <c r="N91" s="173" cm="1">
        <f t="array" ref="N91">_xlfn.XLOOKUP(N$1,'PY1 Data(H)'!$A$1:$CZ$1,_xlfn.XLOOKUP($A91,'PY1 Data(H)'!$A$1:$A$233,'PY1 Data(H)'!$A$1:$CZ$233))</f>
        <v>0</v>
      </c>
      <c r="O91" s="173" cm="1">
        <f t="array" ref="O91">_xlfn.XLOOKUP(O$1,'PY1 Data(H)'!$A$1:$CZ$1,_xlfn.XLOOKUP($A91,'PY1 Data(H)'!$A$1:$A$233,'PY1 Data(H)'!$A$1:$CZ$233))</f>
        <v>328892</v>
      </c>
      <c r="P91" s="173" cm="1">
        <f t="array" ref="P91">_xlfn.XLOOKUP(P$1,'PY1 Data(H)'!$A$1:$CZ$1,_xlfn.XLOOKUP($A91,'PY1 Data(H)'!$A$1:$A$233,'PY1 Data(H)'!$A$1:$CZ$233))</f>
        <v>0</v>
      </c>
      <c r="Q91" s="173" cm="1">
        <f t="array" ref="Q91">_xlfn.XLOOKUP(Q$1,'PY1 Data(H)'!$A$1:$CZ$1,_xlfn.XLOOKUP($A91,'PY1 Data(H)'!$A$1:$A$233,'PY1 Data(H)'!$A$1:$CZ$233))</f>
        <v>295229</v>
      </c>
      <c r="R91" s="173" cm="1">
        <f t="array" ref="R91">_xlfn.XLOOKUP(R$1,'PY1 Data(H)'!$A$1:$CZ$1,_xlfn.XLOOKUP($A91,'PY1 Data(H)'!$A$1:$A$233,'PY1 Data(H)'!$A$1:$CZ$233))</f>
        <v>268483</v>
      </c>
      <c r="S91" s="173" cm="1">
        <f t="array" ref="S91">_xlfn.XLOOKUP(S$1,'PY1 Data(H)'!$A$1:$CZ$1,_xlfn.XLOOKUP($A91,'PY1 Data(H)'!$A$1:$A$233,'PY1 Data(H)'!$A$1:$CZ$233))</f>
        <v>867667</v>
      </c>
      <c r="T91" s="173" cm="1">
        <f t="array" ref="T91">_xlfn.XLOOKUP(T$1,'PY1 Data(H)'!$A$1:$CZ$1,_xlfn.XLOOKUP($A91,'PY1 Data(H)'!$A$1:$A$233,'PY1 Data(H)'!$A$1:$CZ$233))</f>
        <v>0</v>
      </c>
      <c r="U91" s="173" cm="1">
        <f t="array" ref="U91">_xlfn.XLOOKUP(U$1,'PY1 Data(H)'!$A$1:$CZ$1,_xlfn.XLOOKUP($A91,'PY1 Data(H)'!$A$1:$A$233,'PY1 Data(H)'!$A$1:$CZ$233))</f>
        <v>0</v>
      </c>
      <c r="V91" s="173" cm="1">
        <f t="array" ref="V91">_xlfn.XLOOKUP(V$1,'PY1 Data(H)'!$A$1:$CZ$1,_xlfn.XLOOKUP($A91,'PY1 Data(H)'!$A$1:$A$233,'PY1 Data(H)'!$A$1:$CZ$233))</f>
        <v>2377654</v>
      </c>
      <c r="W91" s="173" cm="1">
        <f t="array" ref="W91">_xlfn.XLOOKUP(W$1,'PY1 Data(H)'!$A$1:$CZ$1,_xlfn.XLOOKUP($A91,'PY1 Data(H)'!$A$1:$A$233,'PY1 Data(H)'!$A$1:$CZ$233))</f>
        <v>0</v>
      </c>
      <c r="X91" s="173" cm="1">
        <f t="array" ref="X91">_xlfn.XLOOKUP(X$1,'PY1 Data(H)'!$A$1:$CZ$1,_xlfn.XLOOKUP($A91,'PY1 Data(H)'!$A$1:$A$233,'PY1 Data(H)'!$A$1:$CZ$233))</f>
        <v>98481</v>
      </c>
      <c r="Y91" s="173" cm="1">
        <f t="array" ref="Y91">_xlfn.XLOOKUP(Y$1,'PY1 Data(H)'!$A$1:$CZ$1,_xlfn.XLOOKUP($A91,'PY1 Data(H)'!$A$1:$A$233,'PY1 Data(H)'!$A$1:$CZ$233))</f>
        <v>231946</v>
      </c>
      <c r="Z91" s="173" cm="1">
        <f t="array" ref="Z91">_xlfn.XLOOKUP(Z$1,'PY1 Data(H)'!$A$1:$CZ$1,_xlfn.XLOOKUP($A91,'PY1 Data(H)'!$A$1:$A$233,'PY1 Data(H)'!$A$1:$CZ$233))</f>
        <v>0</v>
      </c>
      <c r="AA91" s="173" cm="1">
        <f t="array" ref="AA91">_xlfn.XLOOKUP(AA$1,'PY1 Data(H)'!$A$1:$CZ$1,_xlfn.XLOOKUP($A91,'PY1 Data(H)'!$A$1:$A$233,'PY1 Data(H)'!$A$1:$CZ$233))</f>
        <v>0</v>
      </c>
      <c r="AB91" s="173" cm="1">
        <f t="array" ref="AB91">_xlfn.XLOOKUP(AB$1,'PY1 Data(H)'!$A$1:$CZ$1,_xlfn.XLOOKUP($A91,'PY1 Data(H)'!$A$1:$A$233,'PY1 Data(H)'!$A$1:$CZ$233))</f>
        <v>1510717</v>
      </c>
      <c r="AC91" s="173" cm="1">
        <f t="array" ref="AC91">_xlfn.XLOOKUP(AC$1,'PY1 Data(H)'!$A$1:$CZ$1,_xlfn.XLOOKUP($A91,'PY1 Data(H)'!$A$1:$A$233,'PY1 Data(H)'!$A$1:$CZ$233))</f>
        <v>127240</v>
      </c>
      <c r="AD91" s="173" cm="1">
        <f t="array" ref="AD91">_xlfn.XLOOKUP(AD$1,'PY1 Data(H)'!$A$1:$CZ$1,_xlfn.XLOOKUP($A91,'PY1 Data(H)'!$A$1:$A$233,'PY1 Data(H)'!$A$1:$CZ$233))</f>
        <v>2556197</v>
      </c>
      <c r="AE91" s="173" cm="1">
        <f t="array" ref="AE91">_xlfn.XLOOKUP(AE$1,'PY1 Data(H)'!$A$1:$CZ$1,_xlfn.XLOOKUP($A91,'PY1 Data(H)'!$A$1:$A$233,'PY1 Data(H)'!$A$1:$CZ$233))</f>
        <v>4563429</v>
      </c>
      <c r="AF91" s="173" cm="1">
        <f t="array" ref="AF91">_xlfn.XLOOKUP(AF$1,'PY1 Data(H)'!$A$1:$CZ$1,_xlfn.XLOOKUP($A91,'PY1 Data(H)'!$A$1:$A$233,'PY1 Data(H)'!$A$1:$CZ$233))</f>
        <v>729941</v>
      </c>
      <c r="AG91" s="173" cm="1">
        <f t="array" ref="AG91">_xlfn.XLOOKUP(AG$1,'PY1 Data(H)'!$A$1:$CZ$1,_xlfn.XLOOKUP($A91,'PY1 Data(H)'!$A$1:$A$233,'PY1 Data(H)'!$A$1:$CZ$233))</f>
        <v>1678672</v>
      </c>
      <c r="AH91" s="173" cm="1">
        <f t="array" ref="AH91">_xlfn.XLOOKUP(AH$1,'PY1 Data(H)'!$A$1:$CZ$1,_xlfn.XLOOKUP($A91,'PY1 Data(H)'!$A$1:$A$233,'PY1 Data(H)'!$A$1:$CZ$233))</f>
        <v>1331038</v>
      </c>
      <c r="AI91" s="173" cm="1">
        <f t="array" ref="AI91">_xlfn.XLOOKUP(AI$1,'PY1 Data(H)'!$A$1:$CZ$1,_xlfn.XLOOKUP($A91,'PY1 Data(H)'!$A$1:$A$233,'PY1 Data(H)'!$A$1:$CZ$233))</f>
        <v>2630325</v>
      </c>
      <c r="AJ91" s="173" cm="1">
        <f t="array" ref="AJ91">_xlfn.XLOOKUP(AJ$1,'PY1 Data(H)'!$A$1:$CZ$1,_xlfn.XLOOKUP($A91,'PY1 Data(H)'!$A$1:$A$233,'PY1 Data(H)'!$A$1:$CZ$233))</f>
        <v>1035102</v>
      </c>
      <c r="AK91" s="173" cm="1">
        <f t="array" ref="AK91">_xlfn.XLOOKUP(AK$1,'PY1 Data(H)'!$A$1:$CZ$1,_xlfn.XLOOKUP($A91,'PY1 Data(H)'!$A$1:$A$233,'PY1 Data(H)'!$A$1:$CZ$233))</f>
        <v>0</v>
      </c>
      <c r="AL91" s="173" cm="1">
        <f t="array" ref="AL91">_xlfn.XLOOKUP(AL$1,'PY1 Data(H)'!$A$1:$CZ$1,_xlfn.XLOOKUP($A91,'PY1 Data(H)'!$A$1:$A$233,'PY1 Data(H)'!$A$1:$CZ$233))</f>
        <v>3976305</v>
      </c>
      <c r="AM91" s="173" cm="1">
        <f t="array" ref="AM91">_xlfn.XLOOKUP(AM$1,'PY1 Data(H)'!$A$1:$CZ$1,_xlfn.XLOOKUP($A91,'PY1 Data(H)'!$A$1:$A$233,'PY1 Data(H)'!$A$1:$CZ$233))</f>
        <v>0</v>
      </c>
      <c r="AN91" s="173" cm="1">
        <f t="array" ref="AN91">_xlfn.XLOOKUP(AN$1,'PY1 Data(H)'!$A$1:$CZ$1,_xlfn.XLOOKUP($A91,'PY1 Data(H)'!$A$1:$A$233,'PY1 Data(H)'!$A$1:$CZ$233))</f>
        <v>146371</v>
      </c>
      <c r="AO91" s="173" cm="1">
        <f t="array" ref="AO91">_xlfn.XLOOKUP(AO$1,'PY1 Data(H)'!$A$1:$CZ$1,_xlfn.XLOOKUP($A91,'PY1 Data(H)'!$A$1:$A$233,'PY1 Data(H)'!$A$1:$CZ$233))</f>
        <v>0</v>
      </c>
      <c r="AP91" s="173" cm="1">
        <f t="array" ref="AP91">_xlfn.XLOOKUP(AP$1,'PY1 Data(H)'!$A$1:$CZ$1,_xlfn.XLOOKUP($A91,'PY1 Data(H)'!$A$1:$A$233,'PY1 Data(H)'!$A$1:$CZ$233))</f>
        <v>0</v>
      </c>
      <c r="AQ91" s="173" cm="1">
        <f t="array" ref="AQ91">_xlfn.XLOOKUP(AQ$1,'PY1 Data(H)'!$A$1:$CZ$1,_xlfn.XLOOKUP($A91,'PY1 Data(H)'!$A$1:$A$233,'PY1 Data(H)'!$A$1:$CZ$233))</f>
        <v>1177784</v>
      </c>
      <c r="AR91" s="173" cm="1">
        <f t="array" ref="AR91">_xlfn.XLOOKUP(AR$1,'PY1 Data(H)'!$A$1:$CZ$1,_xlfn.XLOOKUP($A91,'PY1 Data(H)'!$A$1:$A$233,'PY1 Data(H)'!$A$1:$CZ$233))</f>
        <v>0</v>
      </c>
      <c r="AS91" s="173" cm="1">
        <f t="array" ref="AS91">_xlfn.XLOOKUP(AS$1,'PY1 Data(H)'!$A$1:$CZ$1,_xlfn.XLOOKUP($A91,'PY1 Data(H)'!$A$1:$A$233,'PY1 Data(H)'!$A$1:$CZ$233))</f>
        <v>1935216</v>
      </c>
      <c r="AT91" s="173" cm="1">
        <f t="array" ref="AT91">_xlfn.XLOOKUP(AT$1,'PY1 Data(H)'!$A$1:$CZ$1,_xlfn.XLOOKUP($A91,'PY1 Data(H)'!$A$1:$A$233,'PY1 Data(H)'!$A$1:$CZ$233))</f>
        <v>8193124</v>
      </c>
      <c r="AU91" s="173" cm="1">
        <f t="array" ref="AU91">_xlfn.XLOOKUP(AU$1,'PY1 Data(H)'!$A$1:$CZ$1,_xlfn.XLOOKUP($A91,'PY1 Data(H)'!$A$1:$A$233,'PY1 Data(H)'!$A$1:$CZ$233))</f>
        <v>0</v>
      </c>
      <c r="AV91" s="173" cm="1">
        <f t="array" ref="AV91">_xlfn.XLOOKUP(AV$1,'PY1 Data(H)'!$A$1:$CZ$1,_xlfn.XLOOKUP($A91,'PY1 Data(H)'!$A$1:$A$233,'PY1 Data(H)'!$A$1:$CZ$233))</f>
        <v>2160</v>
      </c>
      <c r="AW91" s="173" cm="1">
        <f t="array" ref="AW91">_xlfn.XLOOKUP(AW$1,'PY1 Data(H)'!$A$1:$CZ$1,_xlfn.XLOOKUP($A91,'PY1 Data(H)'!$A$1:$A$233,'PY1 Data(H)'!$A$1:$CZ$233))</f>
        <v>0</v>
      </c>
      <c r="AX91" s="173" cm="1">
        <f t="array" ref="AX91">_xlfn.XLOOKUP(AX$1,'PY1 Data(H)'!$A$1:$CZ$1,_xlfn.XLOOKUP($A91,'PY1 Data(H)'!$A$1:$A$233,'PY1 Data(H)'!$A$1:$CZ$233))</f>
        <v>3237836</v>
      </c>
      <c r="AY91" s="173" cm="1">
        <f t="array" ref="AY91">_xlfn.XLOOKUP(AY$1,'PY1 Data(H)'!$A$1:$CZ$1,_xlfn.XLOOKUP($A91,'PY1 Data(H)'!$A$1:$A$233,'PY1 Data(H)'!$A$1:$CZ$233))</f>
        <v>215631</v>
      </c>
      <c r="AZ91" s="173" cm="1">
        <f t="array" ref="AZ91">_xlfn.XLOOKUP(AZ$1,'PY1 Data(H)'!$A$1:$CZ$1,_xlfn.XLOOKUP($A91,'PY1 Data(H)'!$A$1:$A$233,'PY1 Data(H)'!$A$1:$CZ$233))</f>
        <v>0</v>
      </c>
      <c r="BA91" s="173" cm="1">
        <f t="array" ref="BA91">_xlfn.XLOOKUP(BA$1,'PY1 Data(H)'!$A$1:$CZ$1,_xlfn.XLOOKUP($A91,'PY1 Data(H)'!$A$1:$A$233,'PY1 Data(H)'!$A$1:$CZ$233))</f>
        <v>0</v>
      </c>
      <c r="BB91" s="173" cm="1">
        <f t="array" ref="BB91">_xlfn.XLOOKUP(BB$1,'PY1 Data(H)'!$A$1:$CZ$1,_xlfn.XLOOKUP($A91,'PY1 Data(H)'!$A$1:$A$233,'PY1 Data(H)'!$A$1:$CZ$233))</f>
        <v>19277671</v>
      </c>
      <c r="BC91" s="173" cm="1">
        <f t="array" ref="BC91">_xlfn.XLOOKUP(BC$1,'PY1 Data(H)'!$A$1:$CZ$1,_xlfn.XLOOKUP($A91,'PY1 Data(H)'!$A$1:$A$233,'PY1 Data(H)'!$A$1:$CZ$233))</f>
        <v>538691</v>
      </c>
      <c r="BD91" s="173" cm="1">
        <f t="array" ref="BD91">_xlfn.XLOOKUP(BD$1,'PY1 Data(H)'!$A$1:$CZ$1,_xlfn.XLOOKUP($A91,'PY1 Data(H)'!$A$1:$A$233,'PY1 Data(H)'!$A$1:$CZ$233))</f>
        <v>0</v>
      </c>
      <c r="BE91" s="173" cm="1">
        <f t="array" ref="BE91">_xlfn.XLOOKUP(BE$1,'PY1 Data(H)'!$A$1:$CZ$1,_xlfn.XLOOKUP($A91,'PY1 Data(H)'!$A$1:$A$233,'PY1 Data(H)'!$A$1:$CZ$233))</f>
        <v>0</v>
      </c>
      <c r="BF91" s="173" cm="1">
        <f t="array" ref="BF91">_xlfn.XLOOKUP(BF$1,'PY1 Data(H)'!$A$1:$CZ$1,_xlfn.XLOOKUP($A91,'PY1 Data(H)'!$A$1:$A$233,'PY1 Data(H)'!$A$1:$CZ$233))</f>
        <v>7145982</v>
      </c>
      <c r="BG91" s="173" cm="1">
        <f t="array" ref="BG91">_xlfn.XLOOKUP(BG$1,'PY1 Data(H)'!$A$1:$CZ$1,_xlfn.XLOOKUP($A91,'PY1 Data(H)'!$A$1:$A$233,'PY1 Data(H)'!$A$1:$CZ$233))</f>
        <v>0</v>
      </c>
      <c r="BH91" s="173" cm="1">
        <f t="array" ref="BH91">_xlfn.XLOOKUP(BH$1,'PY1 Data(H)'!$A$1:$CZ$1,_xlfn.XLOOKUP($A91,'PY1 Data(H)'!$A$1:$A$233,'PY1 Data(H)'!$A$1:$CZ$233))</f>
        <v>0</v>
      </c>
      <c r="BI91" s="173" cm="1">
        <f t="array" ref="BI91">_xlfn.XLOOKUP(BI$1,'PY1 Data(H)'!$A$1:$CZ$1,_xlfn.XLOOKUP($A91,'PY1 Data(H)'!$A$1:$A$233,'PY1 Data(H)'!$A$1:$CZ$233))</f>
        <v>2039024</v>
      </c>
      <c r="BJ91" s="173" cm="1">
        <f t="array" ref="BJ91">_xlfn.XLOOKUP(BJ$1,'PY1 Data(H)'!$A$1:$CZ$1,_xlfn.XLOOKUP($A91,'PY1 Data(H)'!$A$1:$A$233,'PY1 Data(H)'!$A$1:$CZ$233))</f>
        <v>34250</v>
      </c>
      <c r="BK91" s="173" cm="1">
        <f t="array" ref="BK91">_xlfn.XLOOKUP(BK$1,'PY1 Data(H)'!$A$1:$CZ$1,_xlfn.XLOOKUP($A91,'PY1 Data(H)'!$A$1:$A$233,'PY1 Data(H)'!$A$1:$CZ$233))</f>
        <v>0</v>
      </c>
      <c r="BL91" s="173" cm="1">
        <f t="array" ref="BL91">_xlfn.XLOOKUP(BL$1,'PY1 Data(H)'!$A$1:$CZ$1,_xlfn.XLOOKUP($A91,'PY1 Data(H)'!$A$1:$A$233,'PY1 Data(H)'!$A$1:$CZ$233))</f>
        <v>0</v>
      </c>
      <c r="BM91" s="173" cm="1">
        <f t="array" ref="BM91">_xlfn.XLOOKUP(BM$1,'PY1 Data(H)'!$A$1:$CZ$1,_xlfn.XLOOKUP($A91,'PY1 Data(H)'!$A$1:$A$233,'PY1 Data(H)'!$A$1:$CZ$233))</f>
        <v>1223459</v>
      </c>
      <c r="BN91" s="173" cm="1">
        <f t="array" ref="BN91">_xlfn.XLOOKUP(BN$1,'PY1 Data(H)'!$A$1:$CZ$1,_xlfn.XLOOKUP($A91,'PY1 Data(H)'!$A$1:$A$233,'PY1 Data(H)'!$A$1:$CZ$233))</f>
        <v>4465063</v>
      </c>
      <c r="BO91" s="173" cm="1">
        <f t="array" ref="BO91">_xlfn.XLOOKUP(BO$1,'PY1 Data(H)'!$A$1:$CZ$1,_xlfn.XLOOKUP($A91,'PY1 Data(H)'!$A$1:$A$233,'PY1 Data(H)'!$A$1:$CZ$233))</f>
        <v>2592773</v>
      </c>
      <c r="BP91" s="173" cm="1">
        <f t="array" ref="BP91">_xlfn.XLOOKUP(BP$1,'PY1 Data(H)'!$A$1:$CZ$1,_xlfn.XLOOKUP($A91,'PY1 Data(H)'!$A$1:$A$233,'PY1 Data(H)'!$A$1:$CZ$233))</f>
        <v>0</v>
      </c>
      <c r="BQ91" s="173" cm="1">
        <f t="array" ref="BQ91">_xlfn.XLOOKUP(BQ$1,'PY1 Data(H)'!$A$1:$CZ$1,_xlfn.XLOOKUP($A91,'PY1 Data(H)'!$A$1:$A$233,'PY1 Data(H)'!$A$1:$CZ$233))</f>
        <v>0</v>
      </c>
      <c r="BR91" s="173" cm="1">
        <f t="array" ref="BR91">_xlfn.XLOOKUP(BR$1,'PY1 Data(H)'!$A$1:$CZ$1,_xlfn.XLOOKUP($A91,'PY1 Data(H)'!$A$1:$A$233,'PY1 Data(H)'!$A$1:$CZ$233))</f>
        <v>0</v>
      </c>
      <c r="BS91" s="173" cm="1">
        <f t="array" ref="BS91">_xlfn.XLOOKUP(BS$1,'PY1 Data(H)'!$A$1:$CZ$1,_xlfn.XLOOKUP($A91,'PY1 Data(H)'!$A$1:$A$233,'PY1 Data(H)'!$A$1:$CZ$233))</f>
        <v>0</v>
      </c>
      <c r="BT91" s="173" cm="1">
        <f t="array" ref="BT91">_xlfn.XLOOKUP(BT$1,'PY1 Data(H)'!$A$1:$CZ$1,_xlfn.XLOOKUP($A91,'PY1 Data(H)'!$A$1:$A$233,'PY1 Data(H)'!$A$1:$CZ$233))</f>
        <v>540848</v>
      </c>
      <c r="BU91" s="173" cm="1">
        <f t="array" ref="BU91">_xlfn.XLOOKUP(BU$1,'PY1 Data(H)'!$A$1:$CZ$1,_xlfn.XLOOKUP($A91,'PY1 Data(H)'!$A$1:$A$233,'PY1 Data(H)'!$A$1:$CZ$233))</f>
        <v>1296115</v>
      </c>
      <c r="BV91" s="173" cm="1">
        <f t="array" ref="BV91">_xlfn.XLOOKUP(BV$1,'PY1 Data(H)'!$A$1:$CZ$1,_xlfn.XLOOKUP($A91,'PY1 Data(H)'!$A$1:$A$233,'PY1 Data(H)'!$A$1:$CZ$233))</f>
        <v>4584674</v>
      </c>
      <c r="BW91" s="173" cm="1">
        <f t="array" ref="BW91">_xlfn.XLOOKUP(BW$1,'PY1 Data(H)'!$A$1:$CZ$1,_xlfn.XLOOKUP($A91,'PY1 Data(H)'!$A$1:$A$233,'PY1 Data(H)'!$A$1:$CZ$233))</f>
        <v>267648</v>
      </c>
      <c r="BX91" s="173" cm="1">
        <f t="array" ref="BX91">_xlfn.XLOOKUP(BX$1,'PY1 Data(H)'!$A$1:$CZ$1,_xlfn.XLOOKUP($A91,'PY1 Data(H)'!$A$1:$A$233,'PY1 Data(H)'!$A$1:$CZ$233))</f>
        <v>0</v>
      </c>
      <c r="BY91" s="173" cm="1">
        <f t="array" ref="BY91">_xlfn.XLOOKUP(BY$1,'PY1 Data(H)'!$A$1:$CZ$1,_xlfn.XLOOKUP($A91,'PY1 Data(H)'!$A$1:$A$233,'PY1 Data(H)'!$A$1:$CZ$233))</f>
        <v>0</v>
      </c>
      <c r="BZ91" s="173" cm="1">
        <f t="array" ref="BZ91">_xlfn.XLOOKUP(BZ$1,'PY1 Data(H)'!$A$1:$CZ$1,_xlfn.XLOOKUP($A91,'PY1 Data(H)'!$A$1:$A$233,'PY1 Data(H)'!$A$1:$CZ$233))</f>
        <v>217189</v>
      </c>
      <c r="CA91" s="173" cm="1">
        <f t="array" ref="CA91">_xlfn.XLOOKUP(CA$1,'PY1 Data(H)'!$A$1:$CZ$1,_xlfn.XLOOKUP($A91,'PY1 Data(H)'!$A$1:$A$233,'PY1 Data(H)'!$A$1:$CZ$233))</f>
        <v>0</v>
      </c>
      <c r="CB91" s="173" cm="1">
        <f t="array" ref="CB91">_xlfn.XLOOKUP(CB$1,'PY1 Data(H)'!$A$1:$CZ$1,_xlfn.XLOOKUP($A91,'PY1 Data(H)'!$A$1:$A$233,'PY1 Data(H)'!$A$1:$CZ$233))</f>
        <v>693417</v>
      </c>
      <c r="CC91" s="173" cm="1">
        <f t="array" ref="CC91">_xlfn.XLOOKUP(CC$1,'PY1 Data(H)'!$A$1:$CZ$1,_xlfn.XLOOKUP($A91,'PY1 Data(H)'!$A$1:$A$233,'PY1 Data(H)'!$A$1:$CZ$233))</f>
        <v>2676198</v>
      </c>
      <c r="CD91" s="173" cm="1">
        <f t="array" ref="CD91">_xlfn.XLOOKUP(CD$1,'PY1 Data(H)'!$A$1:$CZ$1,_xlfn.XLOOKUP($A91,'PY1 Data(H)'!$A$1:$A$233,'PY1 Data(H)'!$A$1:$CZ$233))</f>
        <v>2336036</v>
      </c>
      <c r="CE91" s="173" cm="1">
        <f t="array" ref="CE91">_xlfn.XLOOKUP(CE$1,'PY1 Data(H)'!$A$1:$CZ$1,_xlfn.XLOOKUP($A91,'PY1 Data(H)'!$A$1:$A$233,'PY1 Data(H)'!$A$1:$CZ$233))</f>
        <v>48075</v>
      </c>
      <c r="CF91" s="173" cm="1">
        <f t="array" ref="CF91">_xlfn.XLOOKUP(CF$1,'PY1 Data(H)'!$A$1:$CZ$1,_xlfn.XLOOKUP($A91,'PY1 Data(H)'!$A$1:$A$233,'PY1 Data(H)'!$A$1:$CZ$233))</f>
        <v>0</v>
      </c>
      <c r="CG91" s="173" cm="1">
        <f t="array" ref="CG91">_xlfn.XLOOKUP(CG$1,'PY1 Data(H)'!$A$1:$CZ$1,_xlfn.XLOOKUP($A91,'PY1 Data(H)'!$A$1:$A$233,'PY1 Data(H)'!$A$1:$CZ$233))</f>
        <v>1382668</v>
      </c>
      <c r="CH91" s="173" cm="1">
        <f t="array" ref="CH91">_xlfn.XLOOKUP(CH$1,'PY1 Data(H)'!$A$1:$CZ$1,_xlfn.XLOOKUP($A91,'PY1 Data(H)'!$A$1:$A$233,'PY1 Data(H)'!$A$1:$CZ$233))</f>
        <v>843261</v>
      </c>
      <c r="CI91" s="173" cm="1">
        <f t="array" ref="CI91">_xlfn.XLOOKUP(CI$1,'PY1 Data(H)'!$A$1:$CZ$1,_xlfn.XLOOKUP($A91,'PY1 Data(H)'!$A$1:$A$233,'PY1 Data(H)'!$A$1:$CZ$233))</f>
        <v>2483913</v>
      </c>
      <c r="CJ91" s="173" cm="1">
        <f t="array" ref="CJ91">_xlfn.XLOOKUP(CJ$1,'PY1 Data(H)'!$A$1:$CZ$1,_xlfn.XLOOKUP($A91,'PY1 Data(H)'!$A$1:$A$233,'PY1 Data(H)'!$A$1:$CZ$233))</f>
        <v>6688</v>
      </c>
      <c r="CK91" s="173" cm="1">
        <f t="array" ref="CK91">_xlfn.XLOOKUP(CK$1,'PY1 Data(H)'!$A$1:$CZ$1,_xlfn.XLOOKUP($A91,'PY1 Data(H)'!$A$1:$A$233,'PY1 Data(H)'!$A$1:$CZ$233))</f>
        <v>821072</v>
      </c>
      <c r="CL91" s="173" cm="1">
        <f t="array" ref="CL91">_xlfn.XLOOKUP(CL$1,'PY1 Data(H)'!$A$1:$CZ$1,_xlfn.XLOOKUP($A91,'PY1 Data(H)'!$A$1:$A$233,'PY1 Data(H)'!$A$1:$CZ$233))</f>
        <v>0</v>
      </c>
      <c r="CM91" s="173" cm="1">
        <f t="array" ref="CM91">_xlfn.XLOOKUP(CM$1,'PY1 Data(H)'!$A$1:$CZ$1,_xlfn.XLOOKUP($A91,'PY1 Data(H)'!$A$1:$A$233,'PY1 Data(H)'!$A$1:$CZ$233))</f>
        <v>0</v>
      </c>
      <c r="CN91" s="173" cm="1">
        <f t="array" ref="CN91">_xlfn.XLOOKUP(CN$1,'PY1 Data(H)'!$A$1:$CZ$1,_xlfn.XLOOKUP($A91,'PY1 Data(H)'!$A$1:$A$233,'PY1 Data(H)'!$A$1:$CZ$233))</f>
        <v>148592</v>
      </c>
      <c r="CO91" s="173" cm="1">
        <f t="array" ref="CO91">_xlfn.XLOOKUP(CO$1,'PY1 Data(H)'!$A$1:$CZ$1,_xlfn.XLOOKUP($A91,'PY1 Data(H)'!$A$1:$A$233,'PY1 Data(H)'!$A$1:$CZ$233))</f>
        <v>54399643</v>
      </c>
      <c r="CP91" s="173" cm="1">
        <f t="array" ref="CP91">_xlfn.XLOOKUP(CP$1,'PY1 Data(H)'!$A$1:$CZ$1,_xlfn.XLOOKUP($A91,'PY1 Data(H)'!$A$1:$A$233,'PY1 Data(H)'!$A$1:$CZ$233))</f>
        <v>343994</v>
      </c>
      <c r="CQ91" s="173" cm="1">
        <f t="array" ref="CQ91">_xlfn.XLOOKUP(CQ$1,'PY1 Data(H)'!$A$1:$CZ$1,_xlfn.XLOOKUP($A91,'PY1 Data(H)'!$A$1:$A$233,'PY1 Data(H)'!$A$1:$CZ$233))</f>
        <v>0</v>
      </c>
      <c r="CR91" s="173" cm="1">
        <f t="array" ref="CR91">_xlfn.XLOOKUP(CR$1,'PY1 Data(H)'!$A$1:$CZ$1,_xlfn.XLOOKUP($A91,'PY1 Data(H)'!$A$1:$A$233,'PY1 Data(H)'!$A$1:$CZ$233))</f>
        <v>1228602</v>
      </c>
      <c r="CS91" s="173" cm="1">
        <f t="array" ref="CS91">_xlfn.XLOOKUP(CS$1,'PY1 Data(H)'!$A$1:$CZ$1,_xlfn.XLOOKUP($A91,'PY1 Data(H)'!$A$1:$A$233,'PY1 Data(H)'!$A$1:$CZ$233))</f>
        <v>1086326</v>
      </c>
      <c r="CT91" s="173" cm="1">
        <f t="array" ref="CT91">_xlfn.XLOOKUP(CT$1,'PY1 Data(H)'!$A$1:$CZ$1,_xlfn.XLOOKUP($A91,'PY1 Data(H)'!$A$1:$A$233,'PY1 Data(H)'!$A$1:$CZ$233))</f>
        <v>0</v>
      </c>
      <c r="CU91" s="173" cm="1">
        <f t="array" ref="CU91">_xlfn.XLOOKUP(CU$1,'PY1 Data(H)'!$A$1:$CZ$1,_xlfn.XLOOKUP($A91,'PY1 Data(H)'!$A$1:$A$233,'PY1 Data(H)'!$A$1:$CZ$233))</f>
        <v>589463</v>
      </c>
      <c r="CV91" s="173" cm="1">
        <f t="array" ref="CV91">_xlfn.XLOOKUP(CV$1,'PY1 Data(H)'!$A$1:$CZ$1,_xlfn.XLOOKUP($A91,'PY1 Data(H)'!$A$1:$A$233,'PY1 Data(H)'!$A$1:$CZ$233))</f>
        <v>0</v>
      </c>
      <c r="CW91" s="173" cm="1">
        <f t="array" ref="CW91">_xlfn.XLOOKUP(CW$1,'PY1 Data(H)'!$A$1:$CZ$1,_xlfn.XLOOKUP($A91,'PY1 Data(H)'!$A$1:$A$233,'PY1 Data(H)'!$A$1:$CZ$233))</f>
        <v>417515</v>
      </c>
      <c r="CX91" s="173" cm="1">
        <f t="array" ref="CX91">_xlfn.XLOOKUP(CX$1,'PY1 Data(H)'!$A$1:$CZ$1,_xlfn.XLOOKUP($A91,'PY1 Data(H)'!$A$1:$A$233,'PY1 Data(H)'!$A$1:$CZ$233))</f>
        <v>224173</v>
      </c>
      <c r="CY91" s="173" cm="1">
        <f t="array" ref="CY91">_xlfn.XLOOKUP(CY$1,'PY1 Data(H)'!$A$1:$CZ$1,_xlfn.XLOOKUP($A91,'PY1 Data(H)'!$A$1:$A$233,'PY1 Data(H)'!$A$1:$CZ$233))</f>
        <v>417605</v>
      </c>
    </row>
    <row r="92" spans="1:103" x14ac:dyDescent="0.3">
      <c r="A92">
        <v>634</v>
      </c>
      <c r="D92" s="173" cm="1">
        <f t="array" ref="D92">_xlfn.XLOOKUP(D$1,'PY1 Data(H)'!$A$1:$CZ$1,_xlfn.XLOOKUP($A92,'PY1 Data(H)'!$A$1:$A$233,'PY1 Data(H)'!$A$1:$CZ$233))</f>
        <v>0</v>
      </c>
      <c r="E92" s="173" cm="1">
        <f t="array" ref="E92">_xlfn.XLOOKUP(E$1,'PY1 Data(H)'!$A$1:$CZ$1,_xlfn.XLOOKUP($A92,'PY1 Data(H)'!$A$1:$A$233,'PY1 Data(H)'!$A$1:$CZ$233))</f>
        <v>0</v>
      </c>
      <c r="F92" s="173" cm="1">
        <f t="array" ref="F92">_xlfn.XLOOKUP(F$1,'PY1 Data(H)'!$A$1:$CZ$1,_xlfn.XLOOKUP($A92,'PY1 Data(H)'!$A$1:$A$233,'PY1 Data(H)'!$A$1:$CZ$233))</f>
        <v>0</v>
      </c>
      <c r="G92" s="173" cm="1">
        <f t="array" ref="G92">_xlfn.XLOOKUP(G$1,'PY1 Data(H)'!$A$1:$CZ$1,_xlfn.XLOOKUP($A92,'PY1 Data(H)'!$A$1:$A$233,'PY1 Data(H)'!$A$1:$CZ$233))</f>
        <v>0</v>
      </c>
      <c r="H92" s="173" cm="1">
        <f t="array" ref="H92">_xlfn.XLOOKUP(H$1,'PY1 Data(H)'!$A$1:$CZ$1,_xlfn.XLOOKUP($A92,'PY1 Data(H)'!$A$1:$A$233,'PY1 Data(H)'!$A$1:$CZ$233))</f>
        <v>0</v>
      </c>
      <c r="I92" s="173" cm="1">
        <f t="array" ref="I92">_xlfn.XLOOKUP(I$1,'PY1 Data(H)'!$A$1:$CZ$1,_xlfn.XLOOKUP($A92,'PY1 Data(H)'!$A$1:$A$233,'PY1 Data(H)'!$A$1:$CZ$233))</f>
        <v>0</v>
      </c>
      <c r="J92" s="173" cm="1">
        <f t="array" ref="J92">_xlfn.XLOOKUP(J$1,'PY1 Data(H)'!$A$1:$CZ$1,_xlfn.XLOOKUP($A92,'PY1 Data(H)'!$A$1:$A$233,'PY1 Data(H)'!$A$1:$CZ$233))</f>
        <v>0</v>
      </c>
      <c r="K92" s="173" cm="1">
        <f t="array" ref="K92">_xlfn.XLOOKUP(K$1,'PY1 Data(H)'!$A$1:$CZ$1,_xlfn.XLOOKUP($A92,'PY1 Data(H)'!$A$1:$A$233,'PY1 Data(H)'!$A$1:$CZ$233))</f>
        <v>0</v>
      </c>
      <c r="L92" s="173" cm="1">
        <f t="array" ref="L92">_xlfn.XLOOKUP(L$1,'PY1 Data(H)'!$A$1:$CZ$1,_xlfn.XLOOKUP($A92,'PY1 Data(H)'!$A$1:$A$233,'PY1 Data(H)'!$A$1:$CZ$233))</f>
        <v>667214</v>
      </c>
      <c r="M92" s="173" cm="1">
        <f t="array" ref="M92">_xlfn.XLOOKUP(M$1,'PY1 Data(H)'!$A$1:$CZ$1,_xlfn.XLOOKUP($A92,'PY1 Data(H)'!$A$1:$A$233,'PY1 Data(H)'!$A$1:$CZ$233))</f>
        <v>0</v>
      </c>
      <c r="N92" s="173" cm="1">
        <f t="array" ref="N92">_xlfn.XLOOKUP(N$1,'PY1 Data(H)'!$A$1:$CZ$1,_xlfn.XLOOKUP($A92,'PY1 Data(H)'!$A$1:$A$233,'PY1 Data(H)'!$A$1:$CZ$233))</f>
        <v>0</v>
      </c>
      <c r="O92" s="173" cm="1">
        <f t="array" ref="O92">_xlfn.XLOOKUP(O$1,'PY1 Data(H)'!$A$1:$CZ$1,_xlfn.XLOOKUP($A92,'PY1 Data(H)'!$A$1:$A$233,'PY1 Data(H)'!$A$1:$CZ$233))</f>
        <v>0</v>
      </c>
      <c r="P92" s="173" cm="1">
        <f t="array" ref="P92">_xlfn.XLOOKUP(P$1,'PY1 Data(H)'!$A$1:$CZ$1,_xlfn.XLOOKUP($A92,'PY1 Data(H)'!$A$1:$A$233,'PY1 Data(H)'!$A$1:$CZ$233))</f>
        <v>0</v>
      </c>
      <c r="Q92" s="173" cm="1">
        <f t="array" ref="Q92">_xlfn.XLOOKUP(Q$1,'PY1 Data(H)'!$A$1:$CZ$1,_xlfn.XLOOKUP($A92,'PY1 Data(H)'!$A$1:$A$233,'PY1 Data(H)'!$A$1:$CZ$233))</f>
        <v>0</v>
      </c>
      <c r="R92" s="173" cm="1">
        <f t="array" ref="R92">_xlfn.XLOOKUP(R$1,'PY1 Data(H)'!$A$1:$CZ$1,_xlfn.XLOOKUP($A92,'PY1 Data(H)'!$A$1:$A$233,'PY1 Data(H)'!$A$1:$CZ$233))</f>
        <v>0</v>
      </c>
      <c r="S92" s="173" cm="1">
        <f t="array" ref="S92">_xlfn.XLOOKUP(S$1,'PY1 Data(H)'!$A$1:$CZ$1,_xlfn.XLOOKUP($A92,'PY1 Data(H)'!$A$1:$A$233,'PY1 Data(H)'!$A$1:$CZ$233))</f>
        <v>0</v>
      </c>
      <c r="T92" s="173" cm="1">
        <f t="array" ref="T92">_xlfn.XLOOKUP(T$1,'PY1 Data(H)'!$A$1:$CZ$1,_xlfn.XLOOKUP($A92,'PY1 Data(H)'!$A$1:$A$233,'PY1 Data(H)'!$A$1:$CZ$233))</f>
        <v>0</v>
      </c>
      <c r="U92" s="173" cm="1">
        <f t="array" ref="U92">_xlfn.XLOOKUP(U$1,'PY1 Data(H)'!$A$1:$CZ$1,_xlfn.XLOOKUP($A92,'PY1 Data(H)'!$A$1:$A$233,'PY1 Data(H)'!$A$1:$CZ$233))</f>
        <v>0</v>
      </c>
      <c r="V92" s="173" cm="1">
        <f t="array" ref="V92">_xlfn.XLOOKUP(V$1,'PY1 Data(H)'!$A$1:$CZ$1,_xlfn.XLOOKUP($A92,'PY1 Data(H)'!$A$1:$A$233,'PY1 Data(H)'!$A$1:$CZ$233))</f>
        <v>1141507</v>
      </c>
      <c r="W92" s="173" cm="1">
        <f t="array" ref="W92">_xlfn.XLOOKUP(W$1,'PY1 Data(H)'!$A$1:$CZ$1,_xlfn.XLOOKUP($A92,'PY1 Data(H)'!$A$1:$A$233,'PY1 Data(H)'!$A$1:$CZ$233))</f>
        <v>0</v>
      </c>
      <c r="X92" s="173" cm="1">
        <f t="array" ref="X92">_xlfn.XLOOKUP(X$1,'PY1 Data(H)'!$A$1:$CZ$1,_xlfn.XLOOKUP($A92,'PY1 Data(H)'!$A$1:$A$233,'PY1 Data(H)'!$A$1:$CZ$233))</f>
        <v>0</v>
      </c>
      <c r="Y92" s="173" cm="1">
        <f t="array" ref="Y92">_xlfn.XLOOKUP(Y$1,'PY1 Data(H)'!$A$1:$CZ$1,_xlfn.XLOOKUP($A92,'PY1 Data(H)'!$A$1:$A$233,'PY1 Data(H)'!$A$1:$CZ$233))</f>
        <v>0</v>
      </c>
      <c r="Z92" s="173" cm="1">
        <f t="array" ref="Z92">_xlfn.XLOOKUP(Z$1,'PY1 Data(H)'!$A$1:$CZ$1,_xlfn.XLOOKUP($A92,'PY1 Data(H)'!$A$1:$A$233,'PY1 Data(H)'!$A$1:$CZ$233))</f>
        <v>0</v>
      </c>
      <c r="AA92" s="173" cm="1">
        <f t="array" ref="AA92">_xlfn.XLOOKUP(AA$1,'PY1 Data(H)'!$A$1:$CZ$1,_xlfn.XLOOKUP($A92,'PY1 Data(H)'!$A$1:$A$233,'PY1 Data(H)'!$A$1:$CZ$233))</f>
        <v>0</v>
      </c>
      <c r="AB92" s="173" cm="1">
        <f t="array" ref="AB92">_xlfn.XLOOKUP(AB$1,'PY1 Data(H)'!$A$1:$CZ$1,_xlfn.XLOOKUP($A92,'PY1 Data(H)'!$A$1:$A$233,'PY1 Data(H)'!$A$1:$CZ$233))</f>
        <v>0</v>
      </c>
      <c r="AC92" s="173" cm="1">
        <f t="array" ref="AC92">_xlfn.XLOOKUP(AC$1,'PY1 Data(H)'!$A$1:$CZ$1,_xlfn.XLOOKUP($A92,'PY1 Data(H)'!$A$1:$A$233,'PY1 Data(H)'!$A$1:$CZ$233))</f>
        <v>0</v>
      </c>
      <c r="AD92" s="173" cm="1">
        <f t="array" ref="AD92">_xlfn.XLOOKUP(AD$1,'PY1 Data(H)'!$A$1:$CZ$1,_xlfn.XLOOKUP($A92,'PY1 Data(H)'!$A$1:$A$233,'PY1 Data(H)'!$A$1:$CZ$233))</f>
        <v>0</v>
      </c>
      <c r="AE92" s="173" cm="1">
        <f t="array" ref="AE92">_xlfn.XLOOKUP(AE$1,'PY1 Data(H)'!$A$1:$CZ$1,_xlfn.XLOOKUP($A92,'PY1 Data(H)'!$A$1:$A$233,'PY1 Data(H)'!$A$1:$CZ$233))</f>
        <v>0</v>
      </c>
      <c r="AF92" s="173" cm="1">
        <f t="array" ref="AF92">_xlfn.XLOOKUP(AF$1,'PY1 Data(H)'!$A$1:$CZ$1,_xlfn.XLOOKUP($A92,'PY1 Data(H)'!$A$1:$A$233,'PY1 Data(H)'!$A$1:$CZ$233))</f>
        <v>0</v>
      </c>
      <c r="AG92" s="173" cm="1">
        <f t="array" ref="AG92">_xlfn.XLOOKUP(AG$1,'PY1 Data(H)'!$A$1:$CZ$1,_xlfn.XLOOKUP($A92,'PY1 Data(H)'!$A$1:$A$233,'PY1 Data(H)'!$A$1:$CZ$233))</f>
        <v>0</v>
      </c>
      <c r="AH92" s="173" cm="1">
        <f t="array" ref="AH92">_xlfn.XLOOKUP(AH$1,'PY1 Data(H)'!$A$1:$CZ$1,_xlfn.XLOOKUP($A92,'PY1 Data(H)'!$A$1:$A$233,'PY1 Data(H)'!$A$1:$CZ$233))</f>
        <v>0</v>
      </c>
      <c r="AI92" s="173" cm="1">
        <f t="array" ref="AI92">_xlfn.XLOOKUP(AI$1,'PY1 Data(H)'!$A$1:$CZ$1,_xlfn.XLOOKUP($A92,'PY1 Data(H)'!$A$1:$A$233,'PY1 Data(H)'!$A$1:$CZ$233))</f>
        <v>1523033</v>
      </c>
      <c r="AJ92" s="173" cm="1">
        <f t="array" ref="AJ92">_xlfn.XLOOKUP(AJ$1,'PY1 Data(H)'!$A$1:$CZ$1,_xlfn.XLOOKUP($A92,'PY1 Data(H)'!$A$1:$A$233,'PY1 Data(H)'!$A$1:$CZ$233))</f>
        <v>0</v>
      </c>
      <c r="AK92" s="173" cm="1">
        <f t="array" ref="AK92">_xlfn.XLOOKUP(AK$1,'PY1 Data(H)'!$A$1:$CZ$1,_xlfn.XLOOKUP($A92,'PY1 Data(H)'!$A$1:$A$233,'PY1 Data(H)'!$A$1:$CZ$233))</f>
        <v>0</v>
      </c>
      <c r="AL92" s="173" cm="1">
        <f t="array" ref="AL92">_xlfn.XLOOKUP(AL$1,'PY1 Data(H)'!$A$1:$CZ$1,_xlfn.XLOOKUP($A92,'PY1 Data(H)'!$A$1:$A$233,'PY1 Data(H)'!$A$1:$CZ$233))</f>
        <v>0</v>
      </c>
      <c r="AM92" s="173" cm="1">
        <f t="array" ref="AM92">_xlfn.XLOOKUP(AM$1,'PY1 Data(H)'!$A$1:$CZ$1,_xlfn.XLOOKUP($A92,'PY1 Data(H)'!$A$1:$A$233,'PY1 Data(H)'!$A$1:$CZ$233))</f>
        <v>0</v>
      </c>
      <c r="AN92" s="173" cm="1">
        <f t="array" ref="AN92">_xlfn.XLOOKUP(AN$1,'PY1 Data(H)'!$A$1:$CZ$1,_xlfn.XLOOKUP($A92,'PY1 Data(H)'!$A$1:$A$233,'PY1 Data(H)'!$A$1:$CZ$233))</f>
        <v>0</v>
      </c>
      <c r="AO92" s="173" cm="1">
        <f t="array" ref="AO92">_xlfn.XLOOKUP(AO$1,'PY1 Data(H)'!$A$1:$CZ$1,_xlfn.XLOOKUP($A92,'PY1 Data(H)'!$A$1:$A$233,'PY1 Data(H)'!$A$1:$CZ$233))</f>
        <v>0</v>
      </c>
      <c r="AP92" s="173" cm="1">
        <f t="array" ref="AP92">_xlfn.XLOOKUP(AP$1,'PY1 Data(H)'!$A$1:$CZ$1,_xlfn.XLOOKUP($A92,'PY1 Data(H)'!$A$1:$A$233,'PY1 Data(H)'!$A$1:$CZ$233))</f>
        <v>0</v>
      </c>
      <c r="AQ92" s="173" cm="1">
        <f t="array" ref="AQ92">_xlfn.XLOOKUP(AQ$1,'PY1 Data(H)'!$A$1:$CZ$1,_xlfn.XLOOKUP($A92,'PY1 Data(H)'!$A$1:$A$233,'PY1 Data(H)'!$A$1:$CZ$233))</f>
        <v>0</v>
      </c>
      <c r="AR92" s="173" cm="1">
        <f t="array" ref="AR92">_xlfn.XLOOKUP(AR$1,'PY1 Data(H)'!$A$1:$CZ$1,_xlfn.XLOOKUP($A92,'PY1 Data(H)'!$A$1:$A$233,'PY1 Data(H)'!$A$1:$CZ$233))</f>
        <v>0</v>
      </c>
      <c r="AS92" s="173" cm="1">
        <f t="array" ref="AS92">_xlfn.XLOOKUP(AS$1,'PY1 Data(H)'!$A$1:$CZ$1,_xlfn.XLOOKUP($A92,'PY1 Data(H)'!$A$1:$A$233,'PY1 Data(H)'!$A$1:$CZ$233))</f>
        <v>0</v>
      </c>
      <c r="AT92" s="173" cm="1">
        <f t="array" ref="AT92">_xlfn.XLOOKUP(AT$1,'PY1 Data(H)'!$A$1:$CZ$1,_xlfn.XLOOKUP($A92,'PY1 Data(H)'!$A$1:$A$233,'PY1 Data(H)'!$A$1:$CZ$233))</f>
        <v>0</v>
      </c>
      <c r="AU92" s="173" cm="1">
        <f t="array" ref="AU92">_xlfn.XLOOKUP(AU$1,'PY1 Data(H)'!$A$1:$CZ$1,_xlfn.XLOOKUP($A92,'PY1 Data(H)'!$A$1:$A$233,'PY1 Data(H)'!$A$1:$CZ$233))</f>
        <v>0</v>
      </c>
      <c r="AV92" s="173" cm="1">
        <f t="array" ref="AV92">_xlfn.XLOOKUP(AV$1,'PY1 Data(H)'!$A$1:$CZ$1,_xlfn.XLOOKUP($A92,'PY1 Data(H)'!$A$1:$A$233,'PY1 Data(H)'!$A$1:$CZ$233))</f>
        <v>0</v>
      </c>
      <c r="AW92" s="173" cm="1">
        <f t="array" ref="AW92">_xlfn.XLOOKUP(AW$1,'PY1 Data(H)'!$A$1:$CZ$1,_xlfn.XLOOKUP($A92,'PY1 Data(H)'!$A$1:$A$233,'PY1 Data(H)'!$A$1:$CZ$233))</f>
        <v>0</v>
      </c>
      <c r="AX92" s="173" cm="1">
        <f t="array" ref="AX92">_xlfn.XLOOKUP(AX$1,'PY1 Data(H)'!$A$1:$CZ$1,_xlfn.XLOOKUP($A92,'PY1 Data(H)'!$A$1:$A$233,'PY1 Data(H)'!$A$1:$CZ$233))</f>
        <v>0</v>
      </c>
      <c r="AY92" s="173" cm="1">
        <f t="array" ref="AY92">_xlfn.XLOOKUP(AY$1,'PY1 Data(H)'!$A$1:$CZ$1,_xlfn.XLOOKUP($A92,'PY1 Data(H)'!$A$1:$A$233,'PY1 Data(H)'!$A$1:$CZ$233))</f>
        <v>0</v>
      </c>
      <c r="AZ92" s="173" cm="1">
        <f t="array" ref="AZ92">_xlfn.XLOOKUP(AZ$1,'PY1 Data(H)'!$A$1:$CZ$1,_xlfn.XLOOKUP($A92,'PY1 Data(H)'!$A$1:$A$233,'PY1 Data(H)'!$A$1:$CZ$233))</f>
        <v>0</v>
      </c>
      <c r="BA92" s="173" cm="1">
        <f t="array" ref="BA92">_xlfn.XLOOKUP(BA$1,'PY1 Data(H)'!$A$1:$CZ$1,_xlfn.XLOOKUP($A92,'PY1 Data(H)'!$A$1:$A$233,'PY1 Data(H)'!$A$1:$CZ$233))</f>
        <v>0</v>
      </c>
      <c r="BB92" s="173" cm="1">
        <f t="array" ref="BB92">_xlfn.XLOOKUP(BB$1,'PY1 Data(H)'!$A$1:$CZ$1,_xlfn.XLOOKUP($A92,'PY1 Data(H)'!$A$1:$A$233,'PY1 Data(H)'!$A$1:$CZ$233))</f>
        <v>0</v>
      </c>
      <c r="BC92" s="173" cm="1">
        <f t="array" ref="BC92">_xlfn.XLOOKUP(BC$1,'PY1 Data(H)'!$A$1:$CZ$1,_xlfn.XLOOKUP($A92,'PY1 Data(H)'!$A$1:$A$233,'PY1 Data(H)'!$A$1:$CZ$233))</f>
        <v>144833</v>
      </c>
      <c r="BD92" s="173" cm="1">
        <f t="array" ref="BD92">_xlfn.XLOOKUP(BD$1,'PY1 Data(H)'!$A$1:$CZ$1,_xlfn.XLOOKUP($A92,'PY1 Data(H)'!$A$1:$A$233,'PY1 Data(H)'!$A$1:$CZ$233))</f>
        <v>0</v>
      </c>
      <c r="BE92" s="173" cm="1">
        <f t="array" ref="BE92">_xlfn.XLOOKUP(BE$1,'PY1 Data(H)'!$A$1:$CZ$1,_xlfn.XLOOKUP($A92,'PY1 Data(H)'!$A$1:$A$233,'PY1 Data(H)'!$A$1:$CZ$233))</f>
        <v>0</v>
      </c>
      <c r="BF92" s="173" cm="1">
        <f t="array" ref="BF92">_xlfn.XLOOKUP(BF$1,'PY1 Data(H)'!$A$1:$CZ$1,_xlfn.XLOOKUP($A92,'PY1 Data(H)'!$A$1:$A$233,'PY1 Data(H)'!$A$1:$CZ$233))</f>
        <v>0</v>
      </c>
      <c r="BG92" s="173" cm="1">
        <f t="array" ref="BG92">_xlfn.XLOOKUP(BG$1,'PY1 Data(H)'!$A$1:$CZ$1,_xlfn.XLOOKUP($A92,'PY1 Data(H)'!$A$1:$A$233,'PY1 Data(H)'!$A$1:$CZ$233))</f>
        <v>0</v>
      </c>
      <c r="BH92" s="173" cm="1">
        <f t="array" ref="BH92">_xlfn.XLOOKUP(BH$1,'PY1 Data(H)'!$A$1:$CZ$1,_xlfn.XLOOKUP($A92,'PY1 Data(H)'!$A$1:$A$233,'PY1 Data(H)'!$A$1:$CZ$233))</f>
        <v>0</v>
      </c>
      <c r="BI92" s="173" cm="1">
        <f t="array" ref="BI92">_xlfn.XLOOKUP(BI$1,'PY1 Data(H)'!$A$1:$CZ$1,_xlfn.XLOOKUP($A92,'PY1 Data(H)'!$A$1:$A$233,'PY1 Data(H)'!$A$1:$CZ$233))</f>
        <v>0</v>
      </c>
      <c r="BJ92" s="173" cm="1">
        <f t="array" ref="BJ92">_xlfn.XLOOKUP(BJ$1,'PY1 Data(H)'!$A$1:$CZ$1,_xlfn.XLOOKUP($A92,'PY1 Data(H)'!$A$1:$A$233,'PY1 Data(H)'!$A$1:$CZ$233))</f>
        <v>0</v>
      </c>
      <c r="BK92" s="173" cm="1">
        <f t="array" ref="BK92">_xlfn.XLOOKUP(BK$1,'PY1 Data(H)'!$A$1:$CZ$1,_xlfn.XLOOKUP($A92,'PY1 Data(H)'!$A$1:$A$233,'PY1 Data(H)'!$A$1:$CZ$233))</f>
        <v>0</v>
      </c>
      <c r="BL92" s="173" cm="1">
        <f t="array" ref="BL92">_xlfn.XLOOKUP(BL$1,'PY1 Data(H)'!$A$1:$CZ$1,_xlfn.XLOOKUP($A92,'PY1 Data(H)'!$A$1:$A$233,'PY1 Data(H)'!$A$1:$CZ$233))</f>
        <v>0</v>
      </c>
      <c r="BM92" s="173" cm="1">
        <f t="array" ref="BM92">_xlfn.XLOOKUP(BM$1,'PY1 Data(H)'!$A$1:$CZ$1,_xlfn.XLOOKUP($A92,'PY1 Data(H)'!$A$1:$A$233,'PY1 Data(H)'!$A$1:$CZ$233))</f>
        <v>0</v>
      </c>
      <c r="BN92" s="173" cm="1">
        <f t="array" ref="BN92">_xlfn.XLOOKUP(BN$1,'PY1 Data(H)'!$A$1:$CZ$1,_xlfn.XLOOKUP($A92,'PY1 Data(H)'!$A$1:$A$233,'PY1 Data(H)'!$A$1:$CZ$233))</f>
        <v>0</v>
      </c>
      <c r="BO92" s="173" cm="1">
        <f t="array" ref="BO92">_xlfn.XLOOKUP(BO$1,'PY1 Data(H)'!$A$1:$CZ$1,_xlfn.XLOOKUP($A92,'PY1 Data(H)'!$A$1:$A$233,'PY1 Data(H)'!$A$1:$CZ$233))</f>
        <v>0</v>
      </c>
      <c r="BP92" s="173" cm="1">
        <f t="array" ref="BP92">_xlfn.XLOOKUP(BP$1,'PY1 Data(H)'!$A$1:$CZ$1,_xlfn.XLOOKUP($A92,'PY1 Data(H)'!$A$1:$A$233,'PY1 Data(H)'!$A$1:$CZ$233))</f>
        <v>0</v>
      </c>
      <c r="BQ92" s="173" cm="1">
        <f t="array" ref="BQ92">_xlfn.XLOOKUP(BQ$1,'PY1 Data(H)'!$A$1:$CZ$1,_xlfn.XLOOKUP($A92,'PY1 Data(H)'!$A$1:$A$233,'PY1 Data(H)'!$A$1:$CZ$233))</f>
        <v>0</v>
      </c>
      <c r="BR92" s="173" cm="1">
        <f t="array" ref="BR92">_xlfn.XLOOKUP(BR$1,'PY1 Data(H)'!$A$1:$CZ$1,_xlfn.XLOOKUP($A92,'PY1 Data(H)'!$A$1:$A$233,'PY1 Data(H)'!$A$1:$CZ$233))</f>
        <v>0</v>
      </c>
      <c r="BS92" s="173" cm="1">
        <f t="array" ref="BS92">_xlfn.XLOOKUP(BS$1,'PY1 Data(H)'!$A$1:$CZ$1,_xlfn.XLOOKUP($A92,'PY1 Data(H)'!$A$1:$A$233,'PY1 Data(H)'!$A$1:$CZ$233))</f>
        <v>0</v>
      </c>
      <c r="BT92" s="173" cm="1">
        <f t="array" ref="BT92">_xlfn.XLOOKUP(BT$1,'PY1 Data(H)'!$A$1:$CZ$1,_xlfn.XLOOKUP($A92,'PY1 Data(H)'!$A$1:$A$233,'PY1 Data(H)'!$A$1:$CZ$233))</f>
        <v>0</v>
      </c>
      <c r="BU92" s="173" cm="1">
        <f t="array" ref="BU92">_xlfn.XLOOKUP(BU$1,'PY1 Data(H)'!$A$1:$CZ$1,_xlfn.XLOOKUP($A92,'PY1 Data(H)'!$A$1:$A$233,'PY1 Data(H)'!$A$1:$CZ$233))</f>
        <v>0</v>
      </c>
      <c r="BV92" s="173" cm="1">
        <f t="array" ref="BV92">_xlfn.XLOOKUP(BV$1,'PY1 Data(H)'!$A$1:$CZ$1,_xlfn.XLOOKUP($A92,'PY1 Data(H)'!$A$1:$A$233,'PY1 Data(H)'!$A$1:$CZ$233))</f>
        <v>0</v>
      </c>
      <c r="BW92" s="173" cm="1">
        <f t="array" ref="BW92">_xlfn.XLOOKUP(BW$1,'PY1 Data(H)'!$A$1:$CZ$1,_xlfn.XLOOKUP($A92,'PY1 Data(H)'!$A$1:$A$233,'PY1 Data(H)'!$A$1:$CZ$233))</f>
        <v>0</v>
      </c>
      <c r="BX92" s="173" cm="1">
        <f t="array" ref="BX92">_xlfn.XLOOKUP(BX$1,'PY1 Data(H)'!$A$1:$CZ$1,_xlfn.XLOOKUP($A92,'PY1 Data(H)'!$A$1:$A$233,'PY1 Data(H)'!$A$1:$CZ$233))</f>
        <v>0</v>
      </c>
      <c r="BY92" s="173" cm="1">
        <f t="array" ref="BY92">_xlfn.XLOOKUP(BY$1,'PY1 Data(H)'!$A$1:$CZ$1,_xlfn.XLOOKUP($A92,'PY1 Data(H)'!$A$1:$A$233,'PY1 Data(H)'!$A$1:$CZ$233))</f>
        <v>0</v>
      </c>
      <c r="BZ92" s="173" cm="1">
        <f t="array" ref="BZ92">_xlfn.XLOOKUP(BZ$1,'PY1 Data(H)'!$A$1:$CZ$1,_xlfn.XLOOKUP($A92,'PY1 Data(H)'!$A$1:$A$233,'PY1 Data(H)'!$A$1:$CZ$233))</f>
        <v>0</v>
      </c>
      <c r="CA92" s="173" cm="1">
        <f t="array" ref="CA92">_xlfn.XLOOKUP(CA$1,'PY1 Data(H)'!$A$1:$CZ$1,_xlfn.XLOOKUP($A92,'PY1 Data(H)'!$A$1:$A$233,'PY1 Data(H)'!$A$1:$CZ$233))</f>
        <v>0</v>
      </c>
      <c r="CB92" s="173" cm="1">
        <f t="array" ref="CB92">_xlfn.XLOOKUP(CB$1,'PY1 Data(H)'!$A$1:$CZ$1,_xlfn.XLOOKUP($A92,'PY1 Data(H)'!$A$1:$A$233,'PY1 Data(H)'!$A$1:$CZ$233))</f>
        <v>0</v>
      </c>
      <c r="CC92" s="173" cm="1">
        <f t="array" ref="CC92">_xlfn.XLOOKUP(CC$1,'PY1 Data(H)'!$A$1:$CZ$1,_xlfn.XLOOKUP($A92,'PY1 Data(H)'!$A$1:$A$233,'PY1 Data(H)'!$A$1:$CZ$233))</f>
        <v>0</v>
      </c>
      <c r="CD92" s="173" cm="1">
        <f t="array" ref="CD92">_xlfn.XLOOKUP(CD$1,'PY1 Data(H)'!$A$1:$CZ$1,_xlfn.XLOOKUP($A92,'PY1 Data(H)'!$A$1:$A$233,'PY1 Data(H)'!$A$1:$CZ$233))</f>
        <v>0</v>
      </c>
      <c r="CE92" s="173" cm="1">
        <f t="array" ref="CE92">_xlfn.XLOOKUP(CE$1,'PY1 Data(H)'!$A$1:$CZ$1,_xlfn.XLOOKUP($A92,'PY1 Data(H)'!$A$1:$A$233,'PY1 Data(H)'!$A$1:$CZ$233))</f>
        <v>0</v>
      </c>
      <c r="CF92" s="173" cm="1">
        <f t="array" ref="CF92">_xlfn.XLOOKUP(CF$1,'PY1 Data(H)'!$A$1:$CZ$1,_xlfn.XLOOKUP($A92,'PY1 Data(H)'!$A$1:$A$233,'PY1 Data(H)'!$A$1:$CZ$233))</f>
        <v>0</v>
      </c>
      <c r="CG92" s="173" cm="1">
        <f t="array" ref="CG92">_xlfn.XLOOKUP(CG$1,'PY1 Data(H)'!$A$1:$CZ$1,_xlfn.XLOOKUP($A92,'PY1 Data(H)'!$A$1:$A$233,'PY1 Data(H)'!$A$1:$CZ$233))</f>
        <v>0</v>
      </c>
      <c r="CH92" s="173" cm="1">
        <f t="array" ref="CH92">_xlfn.XLOOKUP(CH$1,'PY1 Data(H)'!$A$1:$CZ$1,_xlfn.XLOOKUP($A92,'PY1 Data(H)'!$A$1:$A$233,'PY1 Data(H)'!$A$1:$CZ$233))</f>
        <v>0</v>
      </c>
      <c r="CI92" s="173" cm="1">
        <f t="array" ref="CI92">_xlfn.XLOOKUP(CI$1,'PY1 Data(H)'!$A$1:$CZ$1,_xlfn.XLOOKUP($A92,'PY1 Data(H)'!$A$1:$A$233,'PY1 Data(H)'!$A$1:$CZ$233))</f>
        <v>0</v>
      </c>
      <c r="CJ92" s="173" cm="1">
        <f t="array" ref="CJ92">_xlfn.XLOOKUP(CJ$1,'PY1 Data(H)'!$A$1:$CZ$1,_xlfn.XLOOKUP($A92,'PY1 Data(H)'!$A$1:$A$233,'PY1 Data(H)'!$A$1:$CZ$233))</f>
        <v>0</v>
      </c>
      <c r="CK92" s="173" cm="1">
        <f t="array" ref="CK92">_xlfn.XLOOKUP(CK$1,'PY1 Data(H)'!$A$1:$CZ$1,_xlfn.XLOOKUP($A92,'PY1 Data(H)'!$A$1:$A$233,'PY1 Data(H)'!$A$1:$CZ$233))</f>
        <v>0</v>
      </c>
      <c r="CL92" s="173" cm="1">
        <f t="array" ref="CL92">_xlfn.XLOOKUP(CL$1,'PY1 Data(H)'!$A$1:$CZ$1,_xlfn.XLOOKUP($A92,'PY1 Data(H)'!$A$1:$A$233,'PY1 Data(H)'!$A$1:$CZ$233))</f>
        <v>0</v>
      </c>
      <c r="CM92" s="173" cm="1">
        <f t="array" ref="CM92">_xlfn.XLOOKUP(CM$1,'PY1 Data(H)'!$A$1:$CZ$1,_xlfn.XLOOKUP($A92,'PY1 Data(H)'!$A$1:$A$233,'PY1 Data(H)'!$A$1:$CZ$233))</f>
        <v>0</v>
      </c>
      <c r="CN92" s="173" cm="1">
        <f t="array" ref="CN92">_xlfn.XLOOKUP(CN$1,'PY1 Data(H)'!$A$1:$CZ$1,_xlfn.XLOOKUP($A92,'PY1 Data(H)'!$A$1:$A$233,'PY1 Data(H)'!$A$1:$CZ$233))</f>
        <v>0</v>
      </c>
      <c r="CO92" s="173" cm="1">
        <f t="array" ref="CO92">_xlfn.XLOOKUP(CO$1,'PY1 Data(H)'!$A$1:$CZ$1,_xlfn.XLOOKUP($A92,'PY1 Data(H)'!$A$1:$A$233,'PY1 Data(H)'!$A$1:$CZ$233))</f>
        <v>0</v>
      </c>
      <c r="CP92" s="173" cm="1">
        <f t="array" ref="CP92">_xlfn.XLOOKUP(CP$1,'PY1 Data(H)'!$A$1:$CZ$1,_xlfn.XLOOKUP($A92,'PY1 Data(H)'!$A$1:$A$233,'PY1 Data(H)'!$A$1:$CZ$233))</f>
        <v>0</v>
      </c>
      <c r="CQ92" s="173" cm="1">
        <f t="array" ref="CQ92">_xlfn.XLOOKUP(CQ$1,'PY1 Data(H)'!$A$1:$CZ$1,_xlfn.XLOOKUP($A92,'PY1 Data(H)'!$A$1:$A$233,'PY1 Data(H)'!$A$1:$CZ$233))</f>
        <v>0</v>
      </c>
      <c r="CR92" s="173" cm="1">
        <f t="array" ref="CR92">_xlfn.XLOOKUP(CR$1,'PY1 Data(H)'!$A$1:$CZ$1,_xlfn.XLOOKUP($A92,'PY1 Data(H)'!$A$1:$A$233,'PY1 Data(H)'!$A$1:$CZ$233))</f>
        <v>0</v>
      </c>
      <c r="CS92" s="173" cm="1">
        <f t="array" ref="CS92">_xlfn.XLOOKUP(CS$1,'PY1 Data(H)'!$A$1:$CZ$1,_xlfn.XLOOKUP($A92,'PY1 Data(H)'!$A$1:$A$233,'PY1 Data(H)'!$A$1:$CZ$233))</f>
        <v>0</v>
      </c>
      <c r="CT92" s="173" cm="1">
        <f t="array" ref="CT92">_xlfn.XLOOKUP(CT$1,'PY1 Data(H)'!$A$1:$CZ$1,_xlfn.XLOOKUP($A92,'PY1 Data(H)'!$A$1:$A$233,'PY1 Data(H)'!$A$1:$CZ$233))</f>
        <v>0</v>
      </c>
      <c r="CU92" s="173" cm="1">
        <f t="array" ref="CU92">_xlfn.XLOOKUP(CU$1,'PY1 Data(H)'!$A$1:$CZ$1,_xlfn.XLOOKUP($A92,'PY1 Data(H)'!$A$1:$A$233,'PY1 Data(H)'!$A$1:$CZ$233))</f>
        <v>90000</v>
      </c>
      <c r="CV92" s="173" cm="1">
        <f t="array" ref="CV92">_xlfn.XLOOKUP(CV$1,'PY1 Data(H)'!$A$1:$CZ$1,_xlfn.XLOOKUP($A92,'PY1 Data(H)'!$A$1:$A$233,'PY1 Data(H)'!$A$1:$CZ$233))</f>
        <v>0</v>
      </c>
      <c r="CW92" s="173" cm="1">
        <f t="array" ref="CW92">_xlfn.XLOOKUP(CW$1,'PY1 Data(H)'!$A$1:$CZ$1,_xlfn.XLOOKUP($A92,'PY1 Data(H)'!$A$1:$A$233,'PY1 Data(H)'!$A$1:$CZ$233))</f>
        <v>0</v>
      </c>
      <c r="CX92" s="173" cm="1">
        <f t="array" ref="CX92">_xlfn.XLOOKUP(CX$1,'PY1 Data(H)'!$A$1:$CZ$1,_xlfn.XLOOKUP($A92,'PY1 Data(H)'!$A$1:$A$233,'PY1 Data(H)'!$A$1:$CZ$233))</f>
        <v>0</v>
      </c>
      <c r="CY92" s="173" cm="1">
        <f t="array" ref="CY92">_xlfn.XLOOKUP(CY$1,'PY1 Data(H)'!$A$1:$CZ$1,_xlfn.XLOOKUP($A92,'PY1 Data(H)'!$A$1:$A$233,'PY1 Data(H)'!$A$1:$CZ$233))</f>
        <v>38162</v>
      </c>
    </row>
    <row r="93" spans="1:103" x14ac:dyDescent="0.3">
      <c r="A93">
        <v>635</v>
      </c>
      <c r="D93" s="173" cm="1">
        <f t="array" ref="D93">_xlfn.XLOOKUP(D$1,'PY1 Data(H)'!$A$1:$CZ$1,_xlfn.XLOOKUP($A93,'PY1 Data(H)'!$A$1:$A$233,'PY1 Data(H)'!$A$1:$CZ$233))</f>
        <v>0</v>
      </c>
      <c r="E93" s="173" cm="1">
        <f t="array" ref="E93">_xlfn.XLOOKUP(E$1,'PY1 Data(H)'!$A$1:$CZ$1,_xlfn.XLOOKUP($A93,'PY1 Data(H)'!$A$1:$A$233,'PY1 Data(H)'!$A$1:$CZ$233))</f>
        <v>0</v>
      </c>
      <c r="F93" s="173" cm="1">
        <f t="array" ref="F93">_xlfn.XLOOKUP(F$1,'PY1 Data(H)'!$A$1:$CZ$1,_xlfn.XLOOKUP($A93,'PY1 Data(H)'!$A$1:$A$233,'PY1 Data(H)'!$A$1:$CZ$233))</f>
        <v>0</v>
      </c>
      <c r="G93" s="173" cm="1">
        <f t="array" ref="G93">_xlfn.XLOOKUP(G$1,'PY1 Data(H)'!$A$1:$CZ$1,_xlfn.XLOOKUP($A93,'PY1 Data(H)'!$A$1:$A$233,'PY1 Data(H)'!$A$1:$CZ$233))</f>
        <v>0</v>
      </c>
      <c r="H93" s="173" cm="1">
        <f t="array" ref="H93">_xlfn.XLOOKUP(H$1,'PY1 Data(H)'!$A$1:$CZ$1,_xlfn.XLOOKUP($A93,'PY1 Data(H)'!$A$1:$A$233,'PY1 Data(H)'!$A$1:$CZ$233))</f>
        <v>0</v>
      </c>
      <c r="I93" s="173" cm="1">
        <f t="array" ref="I93">_xlfn.XLOOKUP(I$1,'PY1 Data(H)'!$A$1:$CZ$1,_xlfn.XLOOKUP($A93,'PY1 Data(H)'!$A$1:$A$233,'PY1 Data(H)'!$A$1:$CZ$233))</f>
        <v>0</v>
      </c>
      <c r="J93" s="173" cm="1">
        <f t="array" ref="J93">_xlfn.XLOOKUP(J$1,'PY1 Data(H)'!$A$1:$CZ$1,_xlfn.XLOOKUP($A93,'PY1 Data(H)'!$A$1:$A$233,'PY1 Data(H)'!$A$1:$CZ$233))</f>
        <v>29509</v>
      </c>
      <c r="K93" s="173" cm="1">
        <f t="array" ref="K93">_xlfn.XLOOKUP(K$1,'PY1 Data(H)'!$A$1:$CZ$1,_xlfn.XLOOKUP($A93,'PY1 Data(H)'!$A$1:$A$233,'PY1 Data(H)'!$A$1:$CZ$233))</f>
        <v>22364</v>
      </c>
      <c r="L93" s="173" cm="1">
        <f t="array" ref="L93">_xlfn.XLOOKUP(L$1,'PY1 Data(H)'!$A$1:$CZ$1,_xlfn.XLOOKUP($A93,'PY1 Data(H)'!$A$1:$A$233,'PY1 Data(H)'!$A$1:$CZ$233))</f>
        <v>5847</v>
      </c>
      <c r="M93" s="173" cm="1">
        <f t="array" ref="M93">_xlfn.XLOOKUP(M$1,'PY1 Data(H)'!$A$1:$CZ$1,_xlfn.XLOOKUP($A93,'PY1 Data(H)'!$A$1:$A$233,'PY1 Data(H)'!$A$1:$CZ$233))</f>
        <v>32000</v>
      </c>
      <c r="N93" s="173" cm="1">
        <f t="array" ref="N93">_xlfn.XLOOKUP(N$1,'PY1 Data(H)'!$A$1:$CZ$1,_xlfn.XLOOKUP($A93,'PY1 Data(H)'!$A$1:$A$233,'PY1 Data(H)'!$A$1:$CZ$233))</f>
        <v>0</v>
      </c>
      <c r="O93" s="173" cm="1">
        <f t="array" ref="O93">_xlfn.XLOOKUP(O$1,'PY1 Data(H)'!$A$1:$CZ$1,_xlfn.XLOOKUP($A93,'PY1 Data(H)'!$A$1:$A$233,'PY1 Data(H)'!$A$1:$CZ$233))</f>
        <v>0</v>
      </c>
      <c r="P93" s="173" cm="1">
        <f t="array" ref="P93">_xlfn.XLOOKUP(P$1,'PY1 Data(H)'!$A$1:$CZ$1,_xlfn.XLOOKUP($A93,'PY1 Data(H)'!$A$1:$A$233,'PY1 Data(H)'!$A$1:$CZ$233))</f>
        <v>0</v>
      </c>
      <c r="Q93" s="173" cm="1">
        <f t="array" ref="Q93">_xlfn.XLOOKUP(Q$1,'PY1 Data(H)'!$A$1:$CZ$1,_xlfn.XLOOKUP($A93,'PY1 Data(H)'!$A$1:$A$233,'PY1 Data(H)'!$A$1:$CZ$233))</f>
        <v>73415</v>
      </c>
      <c r="R93" s="173" cm="1">
        <f t="array" ref="R93">_xlfn.XLOOKUP(R$1,'PY1 Data(H)'!$A$1:$CZ$1,_xlfn.XLOOKUP($A93,'PY1 Data(H)'!$A$1:$A$233,'PY1 Data(H)'!$A$1:$CZ$233))</f>
        <v>28228</v>
      </c>
      <c r="S93" s="173" cm="1">
        <f t="array" ref="S93">_xlfn.XLOOKUP(S$1,'PY1 Data(H)'!$A$1:$CZ$1,_xlfn.XLOOKUP($A93,'PY1 Data(H)'!$A$1:$A$233,'PY1 Data(H)'!$A$1:$CZ$233))</f>
        <v>1133</v>
      </c>
      <c r="T93" s="173" cm="1">
        <f t="array" ref="T93">_xlfn.XLOOKUP(T$1,'PY1 Data(H)'!$A$1:$CZ$1,_xlfn.XLOOKUP($A93,'PY1 Data(H)'!$A$1:$A$233,'PY1 Data(H)'!$A$1:$CZ$233))</f>
        <v>0</v>
      </c>
      <c r="U93" s="173" cm="1">
        <f t="array" ref="U93">_xlfn.XLOOKUP(U$1,'PY1 Data(H)'!$A$1:$CZ$1,_xlfn.XLOOKUP($A93,'PY1 Data(H)'!$A$1:$A$233,'PY1 Data(H)'!$A$1:$CZ$233))</f>
        <v>0</v>
      </c>
      <c r="V93" s="173" cm="1">
        <f t="array" ref="V93">_xlfn.XLOOKUP(V$1,'PY1 Data(H)'!$A$1:$CZ$1,_xlfn.XLOOKUP($A93,'PY1 Data(H)'!$A$1:$A$233,'PY1 Data(H)'!$A$1:$CZ$233))</f>
        <v>85019</v>
      </c>
      <c r="W93" s="173" cm="1">
        <f t="array" ref="W93">_xlfn.XLOOKUP(W$1,'PY1 Data(H)'!$A$1:$CZ$1,_xlfn.XLOOKUP($A93,'PY1 Data(H)'!$A$1:$A$233,'PY1 Data(H)'!$A$1:$CZ$233))</f>
        <v>0</v>
      </c>
      <c r="X93" s="173" cm="1">
        <f t="array" ref="X93">_xlfn.XLOOKUP(X$1,'PY1 Data(H)'!$A$1:$CZ$1,_xlfn.XLOOKUP($A93,'PY1 Data(H)'!$A$1:$A$233,'PY1 Data(H)'!$A$1:$CZ$233))</f>
        <v>5000</v>
      </c>
      <c r="Y93" s="173" cm="1">
        <f t="array" ref="Y93">_xlfn.XLOOKUP(Y$1,'PY1 Data(H)'!$A$1:$CZ$1,_xlfn.XLOOKUP($A93,'PY1 Data(H)'!$A$1:$A$233,'PY1 Data(H)'!$A$1:$CZ$233))</f>
        <v>0</v>
      </c>
      <c r="Z93" s="173" cm="1">
        <f t="array" ref="Z93">_xlfn.XLOOKUP(Z$1,'PY1 Data(H)'!$A$1:$CZ$1,_xlfn.XLOOKUP($A93,'PY1 Data(H)'!$A$1:$A$233,'PY1 Data(H)'!$A$1:$CZ$233))</f>
        <v>0</v>
      </c>
      <c r="AA93" s="173" cm="1">
        <f t="array" ref="AA93">_xlfn.XLOOKUP(AA$1,'PY1 Data(H)'!$A$1:$CZ$1,_xlfn.XLOOKUP($A93,'PY1 Data(H)'!$A$1:$A$233,'PY1 Data(H)'!$A$1:$CZ$233))</f>
        <v>0</v>
      </c>
      <c r="AB93" s="173" cm="1">
        <f t="array" ref="AB93">_xlfn.XLOOKUP(AB$1,'PY1 Data(H)'!$A$1:$CZ$1,_xlfn.XLOOKUP($A93,'PY1 Data(H)'!$A$1:$A$233,'PY1 Data(H)'!$A$1:$CZ$233))</f>
        <v>37914</v>
      </c>
      <c r="AC93" s="173" cm="1">
        <f t="array" ref="AC93">_xlfn.XLOOKUP(AC$1,'PY1 Data(H)'!$A$1:$CZ$1,_xlfn.XLOOKUP($A93,'PY1 Data(H)'!$A$1:$A$233,'PY1 Data(H)'!$A$1:$CZ$233))</f>
        <v>0</v>
      </c>
      <c r="AD93" s="173" cm="1">
        <f t="array" ref="AD93">_xlfn.XLOOKUP(AD$1,'PY1 Data(H)'!$A$1:$CZ$1,_xlfn.XLOOKUP($A93,'PY1 Data(H)'!$A$1:$A$233,'PY1 Data(H)'!$A$1:$CZ$233))</f>
        <v>54401</v>
      </c>
      <c r="AE93" s="173" cm="1">
        <f t="array" ref="AE93">_xlfn.XLOOKUP(AE$1,'PY1 Data(H)'!$A$1:$CZ$1,_xlfn.XLOOKUP($A93,'PY1 Data(H)'!$A$1:$A$233,'PY1 Data(H)'!$A$1:$CZ$233))</f>
        <v>91000</v>
      </c>
      <c r="AF93" s="173" cm="1">
        <f t="array" ref="AF93">_xlfn.XLOOKUP(AF$1,'PY1 Data(H)'!$A$1:$CZ$1,_xlfn.XLOOKUP($A93,'PY1 Data(H)'!$A$1:$A$233,'PY1 Data(H)'!$A$1:$CZ$233))</f>
        <v>412</v>
      </c>
      <c r="AG93" s="173" cm="1">
        <f t="array" ref="AG93">_xlfn.XLOOKUP(AG$1,'PY1 Data(H)'!$A$1:$CZ$1,_xlfn.XLOOKUP($A93,'PY1 Data(H)'!$A$1:$A$233,'PY1 Data(H)'!$A$1:$CZ$233))</f>
        <v>77000</v>
      </c>
      <c r="AH93" s="173" cm="1">
        <f t="array" ref="AH93">_xlfn.XLOOKUP(AH$1,'PY1 Data(H)'!$A$1:$CZ$1,_xlfn.XLOOKUP($A93,'PY1 Data(H)'!$A$1:$A$233,'PY1 Data(H)'!$A$1:$CZ$233))</f>
        <v>9198</v>
      </c>
      <c r="AI93" s="173" cm="1">
        <f t="array" ref="AI93">_xlfn.XLOOKUP(AI$1,'PY1 Data(H)'!$A$1:$CZ$1,_xlfn.XLOOKUP($A93,'PY1 Data(H)'!$A$1:$A$233,'PY1 Data(H)'!$A$1:$CZ$233))</f>
        <v>73308</v>
      </c>
      <c r="AJ93" s="173" cm="1">
        <f t="array" ref="AJ93">_xlfn.XLOOKUP(AJ$1,'PY1 Data(H)'!$A$1:$CZ$1,_xlfn.XLOOKUP($A93,'PY1 Data(H)'!$A$1:$A$233,'PY1 Data(H)'!$A$1:$CZ$233))</f>
        <v>0</v>
      </c>
      <c r="AK93" s="173" cm="1">
        <f t="array" ref="AK93">_xlfn.XLOOKUP(AK$1,'PY1 Data(H)'!$A$1:$CZ$1,_xlfn.XLOOKUP($A93,'PY1 Data(H)'!$A$1:$A$233,'PY1 Data(H)'!$A$1:$CZ$233))</f>
        <v>0</v>
      </c>
      <c r="AL93" s="173" cm="1">
        <f t="array" ref="AL93">_xlfn.XLOOKUP(AL$1,'PY1 Data(H)'!$A$1:$CZ$1,_xlfn.XLOOKUP($A93,'PY1 Data(H)'!$A$1:$A$233,'PY1 Data(H)'!$A$1:$CZ$233))</f>
        <v>43420</v>
      </c>
      <c r="AM93" s="173" cm="1">
        <f t="array" ref="AM93">_xlfn.XLOOKUP(AM$1,'PY1 Data(H)'!$A$1:$CZ$1,_xlfn.XLOOKUP($A93,'PY1 Data(H)'!$A$1:$A$233,'PY1 Data(H)'!$A$1:$CZ$233))</f>
        <v>0</v>
      </c>
      <c r="AN93" s="173" cm="1">
        <f t="array" ref="AN93">_xlfn.XLOOKUP(AN$1,'PY1 Data(H)'!$A$1:$CZ$1,_xlfn.XLOOKUP($A93,'PY1 Data(H)'!$A$1:$A$233,'PY1 Data(H)'!$A$1:$CZ$233))</f>
        <v>7490</v>
      </c>
      <c r="AO93" s="173" cm="1">
        <f t="array" ref="AO93">_xlfn.XLOOKUP(AO$1,'PY1 Data(H)'!$A$1:$CZ$1,_xlfn.XLOOKUP($A93,'PY1 Data(H)'!$A$1:$A$233,'PY1 Data(H)'!$A$1:$CZ$233))</f>
        <v>0</v>
      </c>
      <c r="AP93" s="173" cm="1">
        <f t="array" ref="AP93">_xlfn.XLOOKUP(AP$1,'PY1 Data(H)'!$A$1:$CZ$1,_xlfn.XLOOKUP($A93,'PY1 Data(H)'!$A$1:$A$233,'PY1 Data(H)'!$A$1:$CZ$233))</f>
        <v>0</v>
      </c>
      <c r="AQ93" s="173" cm="1">
        <f t="array" ref="AQ93">_xlfn.XLOOKUP(AQ$1,'PY1 Data(H)'!$A$1:$CZ$1,_xlfn.XLOOKUP($A93,'PY1 Data(H)'!$A$1:$A$233,'PY1 Data(H)'!$A$1:$CZ$233))</f>
        <v>26200</v>
      </c>
      <c r="AR93" s="173" cm="1">
        <f t="array" ref="AR93">_xlfn.XLOOKUP(AR$1,'PY1 Data(H)'!$A$1:$CZ$1,_xlfn.XLOOKUP($A93,'PY1 Data(H)'!$A$1:$A$233,'PY1 Data(H)'!$A$1:$CZ$233))</f>
        <v>0</v>
      </c>
      <c r="AS93" s="173" cm="1">
        <f t="array" ref="AS93">_xlfn.XLOOKUP(AS$1,'PY1 Data(H)'!$A$1:$CZ$1,_xlfn.XLOOKUP($A93,'PY1 Data(H)'!$A$1:$A$233,'PY1 Data(H)'!$A$1:$CZ$233))</f>
        <v>21767</v>
      </c>
      <c r="AT93" s="173" cm="1">
        <f t="array" ref="AT93">_xlfn.XLOOKUP(AT$1,'PY1 Data(H)'!$A$1:$CZ$1,_xlfn.XLOOKUP($A93,'PY1 Data(H)'!$A$1:$A$233,'PY1 Data(H)'!$A$1:$CZ$233))</f>
        <v>604530</v>
      </c>
      <c r="AU93" s="173" cm="1">
        <f t="array" ref="AU93">_xlfn.XLOOKUP(AU$1,'PY1 Data(H)'!$A$1:$CZ$1,_xlfn.XLOOKUP($A93,'PY1 Data(H)'!$A$1:$A$233,'PY1 Data(H)'!$A$1:$CZ$233))</f>
        <v>0</v>
      </c>
      <c r="AV93" s="173" cm="1">
        <f t="array" ref="AV93">_xlfn.XLOOKUP(AV$1,'PY1 Data(H)'!$A$1:$CZ$1,_xlfn.XLOOKUP($A93,'PY1 Data(H)'!$A$1:$A$233,'PY1 Data(H)'!$A$1:$CZ$233))</f>
        <v>0</v>
      </c>
      <c r="AW93" s="173" cm="1">
        <f t="array" ref="AW93">_xlfn.XLOOKUP(AW$1,'PY1 Data(H)'!$A$1:$CZ$1,_xlfn.XLOOKUP($A93,'PY1 Data(H)'!$A$1:$A$233,'PY1 Data(H)'!$A$1:$CZ$233))</f>
        <v>0</v>
      </c>
      <c r="AX93" s="173" cm="1">
        <f t="array" ref="AX93">_xlfn.XLOOKUP(AX$1,'PY1 Data(H)'!$A$1:$CZ$1,_xlfn.XLOOKUP($A93,'PY1 Data(H)'!$A$1:$A$233,'PY1 Data(H)'!$A$1:$CZ$233))</f>
        <v>47783</v>
      </c>
      <c r="AY93" s="173" cm="1">
        <f t="array" ref="AY93">_xlfn.XLOOKUP(AY$1,'PY1 Data(H)'!$A$1:$CZ$1,_xlfn.XLOOKUP($A93,'PY1 Data(H)'!$A$1:$A$233,'PY1 Data(H)'!$A$1:$CZ$233))</f>
        <v>0</v>
      </c>
      <c r="AZ93" s="173" cm="1">
        <f t="array" ref="AZ93">_xlfn.XLOOKUP(AZ$1,'PY1 Data(H)'!$A$1:$CZ$1,_xlfn.XLOOKUP($A93,'PY1 Data(H)'!$A$1:$A$233,'PY1 Data(H)'!$A$1:$CZ$233))</f>
        <v>0</v>
      </c>
      <c r="BA93" s="173" cm="1">
        <f t="array" ref="BA93">_xlfn.XLOOKUP(BA$1,'PY1 Data(H)'!$A$1:$CZ$1,_xlfn.XLOOKUP($A93,'PY1 Data(H)'!$A$1:$A$233,'PY1 Data(H)'!$A$1:$CZ$233))</f>
        <v>0</v>
      </c>
      <c r="BB93" s="173" cm="1">
        <f t="array" ref="BB93">_xlfn.XLOOKUP(BB$1,'PY1 Data(H)'!$A$1:$CZ$1,_xlfn.XLOOKUP($A93,'PY1 Data(H)'!$A$1:$A$233,'PY1 Data(H)'!$A$1:$CZ$233))</f>
        <v>185020</v>
      </c>
      <c r="BC93" s="173" cm="1">
        <f t="array" ref="BC93">_xlfn.XLOOKUP(BC$1,'PY1 Data(H)'!$A$1:$CZ$1,_xlfn.XLOOKUP($A93,'PY1 Data(H)'!$A$1:$A$233,'PY1 Data(H)'!$A$1:$CZ$233))</f>
        <v>20000</v>
      </c>
      <c r="BD93" s="173" cm="1">
        <f t="array" ref="BD93">_xlfn.XLOOKUP(BD$1,'PY1 Data(H)'!$A$1:$CZ$1,_xlfn.XLOOKUP($A93,'PY1 Data(H)'!$A$1:$A$233,'PY1 Data(H)'!$A$1:$CZ$233))</f>
        <v>0</v>
      </c>
      <c r="BE93" s="173" cm="1">
        <f t="array" ref="BE93">_xlfn.XLOOKUP(BE$1,'PY1 Data(H)'!$A$1:$CZ$1,_xlfn.XLOOKUP($A93,'PY1 Data(H)'!$A$1:$A$233,'PY1 Data(H)'!$A$1:$CZ$233))</f>
        <v>0</v>
      </c>
      <c r="BF93" s="173" cm="1">
        <f t="array" ref="BF93">_xlfn.XLOOKUP(BF$1,'PY1 Data(H)'!$A$1:$CZ$1,_xlfn.XLOOKUP($A93,'PY1 Data(H)'!$A$1:$A$233,'PY1 Data(H)'!$A$1:$CZ$233))</f>
        <v>93975</v>
      </c>
      <c r="BG93" s="173" cm="1">
        <f t="array" ref="BG93">_xlfn.XLOOKUP(BG$1,'PY1 Data(H)'!$A$1:$CZ$1,_xlfn.XLOOKUP($A93,'PY1 Data(H)'!$A$1:$A$233,'PY1 Data(H)'!$A$1:$CZ$233))</f>
        <v>0</v>
      </c>
      <c r="BH93" s="173" cm="1">
        <f t="array" ref="BH93">_xlfn.XLOOKUP(BH$1,'PY1 Data(H)'!$A$1:$CZ$1,_xlfn.XLOOKUP($A93,'PY1 Data(H)'!$A$1:$A$233,'PY1 Data(H)'!$A$1:$CZ$233))</f>
        <v>0</v>
      </c>
      <c r="BI93" s="173" cm="1">
        <f t="array" ref="BI93">_xlfn.XLOOKUP(BI$1,'PY1 Data(H)'!$A$1:$CZ$1,_xlfn.XLOOKUP($A93,'PY1 Data(H)'!$A$1:$A$233,'PY1 Data(H)'!$A$1:$CZ$233))</f>
        <v>3000</v>
      </c>
      <c r="BJ93" s="173" cm="1">
        <f t="array" ref="BJ93">_xlfn.XLOOKUP(BJ$1,'PY1 Data(H)'!$A$1:$CZ$1,_xlfn.XLOOKUP($A93,'PY1 Data(H)'!$A$1:$A$233,'PY1 Data(H)'!$A$1:$CZ$233))</f>
        <v>0</v>
      </c>
      <c r="BK93" s="173" cm="1">
        <f t="array" ref="BK93">_xlfn.XLOOKUP(BK$1,'PY1 Data(H)'!$A$1:$CZ$1,_xlfn.XLOOKUP($A93,'PY1 Data(H)'!$A$1:$A$233,'PY1 Data(H)'!$A$1:$CZ$233))</f>
        <v>0</v>
      </c>
      <c r="BL93" s="173" cm="1">
        <f t="array" ref="BL93">_xlfn.XLOOKUP(BL$1,'PY1 Data(H)'!$A$1:$CZ$1,_xlfn.XLOOKUP($A93,'PY1 Data(H)'!$A$1:$A$233,'PY1 Data(H)'!$A$1:$CZ$233))</f>
        <v>0</v>
      </c>
      <c r="BM93" s="173" cm="1">
        <f t="array" ref="BM93">_xlfn.XLOOKUP(BM$1,'PY1 Data(H)'!$A$1:$CZ$1,_xlfn.XLOOKUP($A93,'PY1 Data(H)'!$A$1:$A$233,'PY1 Data(H)'!$A$1:$CZ$233))</f>
        <v>7838</v>
      </c>
      <c r="BN93" s="173" cm="1">
        <f t="array" ref="BN93">_xlfn.XLOOKUP(BN$1,'PY1 Data(H)'!$A$1:$CZ$1,_xlfn.XLOOKUP($A93,'PY1 Data(H)'!$A$1:$A$233,'PY1 Data(H)'!$A$1:$CZ$233))</f>
        <v>60000</v>
      </c>
      <c r="BO93" s="173" cm="1">
        <f t="array" ref="BO93">_xlfn.XLOOKUP(BO$1,'PY1 Data(H)'!$A$1:$CZ$1,_xlfn.XLOOKUP($A93,'PY1 Data(H)'!$A$1:$A$233,'PY1 Data(H)'!$A$1:$CZ$233))</f>
        <v>2917</v>
      </c>
      <c r="BP93" s="173" cm="1">
        <f t="array" ref="BP93">_xlfn.XLOOKUP(BP$1,'PY1 Data(H)'!$A$1:$CZ$1,_xlfn.XLOOKUP($A93,'PY1 Data(H)'!$A$1:$A$233,'PY1 Data(H)'!$A$1:$CZ$233))</f>
        <v>0</v>
      </c>
      <c r="BQ93" s="173" cm="1">
        <f t="array" ref="BQ93">_xlfn.XLOOKUP(BQ$1,'PY1 Data(H)'!$A$1:$CZ$1,_xlfn.XLOOKUP($A93,'PY1 Data(H)'!$A$1:$A$233,'PY1 Data(H)'!$A$1:$CZ$233))</f>
        <v>0</v>
      </c>
      <c r="BR93" s="173" cm="1">
        <f t="array" ref="BR93">_xlfn.XLOOKUP(BR$1,'PY1 Data(H)'!$A$1:$CZ$1,_xlfn.XLOOKUP($A93,'PY1 Data(H)'!$A$1:$A$233,'PY1 Data(H)'!$A$1:$CZ$233))</f>
        <v>0</v>
      </c>
      <c r="BS93" s="173" cm="1">
        <f t="array" ref="BS93">_xlfn.XLOOKUP(BS$1,'PY1 Data(H)'!$A$1:$CZ$1,_xlfn.XLOOKUP($A93,'PY1 Data(H)'!$A$1:$A$233,'PY1 Data(H)'!$A$1:$CZ$233))</f>
        <v>0</v>
      </c>
      <c r="BT93" s="173" cm="1">
        <f t="array" ref="BT93">_xlfn.XLOOKUP(BT$1,'PY1 Data(H)'!$A$1:$CZ$1,_xlfn.XLOOKUP($A93,'PY1 Data(H)'!$A$1:$A$233,'PY1 Data(H)'!$A$1:$CZ$233))</f>
        <v>12000</v>
      </c>
      <c r="BU93" s="173" cm="1">
        <f t="array" ref="BU93">_xlfn.XLOOKUP(BU$1,'PY1 Data(H)'!$A$1:$CZ$1,_xlfn.XLOOKUP($A93,'PY1 Data(H)'!$A$1:$A$233,'PY1 Data(H)'!$A$1:$CZ$233))</f>
        <v>34680</v>
      </c>
      <c r="BV93" s="173" cm="1">
        <f t="array" ref="BV93">_xlfn.XLOOKUP(BV$1,'PY1 Data(H)'!$A$1:$CZ$1,_xlfn.XLOOKUP($A93,'PY1 Data(H)'!$A$1:$A$233,'PY1 Data(H)'!$A$1:$CZ$233))</f>
        <v>41308</v>
      </c>
      <c r="BW93" s="173" cm="1">
        <f t="array" ref="BW93">_xlfn.XLOOKUP(BW$1,'PY1 Data(H)'!$A$1:$CZ$1,_xlfn.XLOOKUP($A93,'PY1 Data(H)'!$A$1:$A$233,'PY1 Data(H)'!$A$1:$CZ$233))</f>
        <v>22224</v>
      </c>
      <c r="BX93" s="173" cm="1">
        <f t="array" ref="BX93">_xlfn.XLOOKUP(BX$1,'PY1 Data(H)'!$A$1:$CZ$1,_xlfn.XLOOKUP($A93,'PY1 Data(H)'!$A$1:$A$233,'PY1 Data(H)'!$A$1:$CZ$233))</f>
        <v>0</v>
      </c>
      <c r="BY93" s="173" cm="1">
        <f t="array" ref="BY93">_xlfn.XLOOKUP(BY$1,'PY1 Data(H)'!$A$1:$CZ$1,_xlfn.XLOOKUP($A93,'PY1 Data(H)'!$A$1:$A$233,'PY1 Data(H)'!$A$1:$CZ$233))</f>
        <v>0</v>
      </c>
      <c r="BZ93" s="173" cm="1">
        <f t="array" ref="BZ93">_xlfn.XLOOKUP(BZ$1,'PY1 Data(H)'!$A$1:$CZ$1,_xlfn.XLOOKUP($A93,'PY1 Data(H)'!$A$1:$A$233,'PY1 Data(H)'!$A$1:$CZ$233))</f>
        <v>0</v>
      </c>
      <c r="CA93" s="173" cm="1">
        <f t="array" ref="CA93">_xlfn.XLOOKUP(CA$1,'PY1 Data(H)'!$A$1:$CZ$1,_xlfn.XLOOKUP($A93,'PY1 Data(H)'!$A$1:$A$233,'PY1 Data(H)'!$A$1:$CZ$233))</f>
        <v>0</v>
      </c>
      <c r="CB93" s="173" cm="1">
        <f t="array" ref="CB93">_xlfn.XLOOKUP(CB$1,'PY1 Data(H)'!$A$1:$CZ$1,_xlfn.XLOOKUP($A93,'PY1 Data(H)'!$A$1:$A$233,'PY1 Data(H)'!$A$1:$CZ$233))</f>
        <v>0</v>
      </c>
      <c r="CC93" s="173" cm="1">
        <f t="array" ref="CC93">_xlfn.XLOOKUP(CC$1,'PY1 Data(H)'!$A$1:$CZ$1,_xlfn.XLOOKUP($A93,'PY1 Data(H)'!$A$1:$A$233,'PY1 Data(H)'!$A$1:$CZ$233))</f>
        <v>32247</v>
      </c>
      <c r="CD93" s="173" cm="1">
        <f t="array" ref="CD93">_xlfn.XLOOKUP(CD$1,'PY1 Data(H)'!$A$1:$CZ$1,_xlfn.XLOOKUP($A93,'PY1 Data(H)'!$A$1:$A$233,'PY1 Data(H)'!$A$1:$CZ$233))</f>
        <v>550</v>
      </c>
      <c r="CE93" s="173" cm="1">
        <f t="array" ref="CE93">_xlfn.XLOOKUP(CE$1,'PY1 Data(H)'!$A$1:$CZ$1,_xlfn.XLOOKUP($A93,'PY1 Data(H)'!$A$1:$A$233,'PY1 Data(H)'!$A$1:$CZ$233))</f>
        <v>0</v>
      </c>
      <c r="CF93" s="173" cm="1">
        <f t="array" ref="CF93">_xlfn.XLOOKUP(CF$1,'PY1 Data(H)'!$A$1:$CZ$1,_xlfn.XLOOKUP($A93,'PY1 Data(H)'!$A$1:$A$233,'PY1 Data(H)'!$A$1:$CZ$233))</f>
        <v>0</v>
      </c>
      <c r="CG93" s="173" cm="1">
        <f t="array" ref="CG93">_xlfn.XLOOKUP(CG$1,'PY1 Data(H)'!$A$1:$CZ$1,_xlfn.XLOOKUP($A93,'PY1 Data(H)'!$A$1:$A$233,'PY1 Data(H)'!$A$1:$CZ$233))</f>
        <v>13700</v>
      </c>
      <c r="CH93" s="173" cm="1">
        <f t="array" ref="CH93">_xlfn.XLOOKUP(CH$1,'PY1 Data(H)'!$A$1:$CZ$1,_xlfn.XLOOKUP($A93,'PY1 Data(H)'!$A$1:$A$233,'PY1 Data(H)'!$A$1:$CZ$233))</f>
        <v>0</v>
      </c>
      <c r="CI93" s="173" cm="1">
        <f t="array" ref="CI93">_xlfn.XLOOKUP(CI$1,'PY1 Data(H)'!$A$1:$CZ$1,_xlfn.XLOOKUP($A93,'PY1 Data(H)'!$A$1:$A$233,'PY1 Data(H)'!$A$1:$CZ$233))</f>
        <v>20637</v>
      </c>
      <c r="CJ93" s="173" cm="1">
        <f t="array" ref="CJ93">_xlfn.XLOOKUP(CJ$1,'PY1 Data(H)'!$A$1:$CZ$1,_xlfn.XLOOKUP($A93,'PY1 Data(H)'!$A$1:$A$233,'PY1 Data(H)'!$A$1:$CZ$233))</f>
        <v>0</v>
      </c>
      <c r="CK93" s="173" cm="1">
        <f t="array" ref="CK93">_xlfn.XLOOKUP(CK$1,'PY1 Data(H)'!$A$1:$CZ$1,_xlfn.XLOOKUP($A93,'PY1 Data(H)'!$A$1:$A$233,'PY1 Data(H)'!$A$1:$CZ$233))</f>
        <v>0</v>
      </c>
      <c r="CL93" s="173" cm="1">
        <f t="array" ref="CL93">_xlfn.XLOOKUP(CL$1,'PY1 Data(H)'!$A$1:$CZ$1,_xlfn.XLOOKUP($A93,'PY1 Data(H)'!$A$1:$A$233,'PY1 Data(H)'!$A$1:$CZ$233))</f>
        <v>0</v>
      </c>
      <c r="CM93" s="173" cm="1">
        <f t="array" ref="CM93">_xlfn.XLOOKUP(CM$1,'PY1 Data(H)'!$A$1:$CZ$1,_xlfn.XLOOKUP($A93,'PY1 Data(H)'!$A$1:$A$233,'PY1 Data(H)'!$A$1:$CZ$233))</f>
        <v>0</v>
      </c>
      <c r="CN93" s="173" cm="1">
        <f t="array" ref="CN93">_xlfn.XLOOKUP(CN$1,'PY1 Data(H)'!$A$1:$CZ$1,_xlfn.XLOOKUP($A93,'PY1 Data(H)'!$A$1:$A$233,'PY1 Data(H)'!$A$1:$CZ$233))</f>
        <v>0</v>
      </c>
      <c r="CO93" s="173" cm="1">
        <f t="array" ref="CO93">_xlfn.XLOOKUP(CO$1,'PY1 Data(H)'!$A$1:$CZ$1,_xlfn.XLOOKUP($A93,'PY1 Data(H)'!$A$1:$A$233,'PY1 Data(H)'!$A$1:$CZ$233))</f>
        <v>833813</v>
      </c>
      <c r="CP93" s="173" cm="1">
        <f t="array" ref="CP93">_xlfn.XLOOKUP(CP$1,'PY1 Data(H)'!$A$1:$CZ$1,_xlfn.XLOOKUP($A93,'PY1 Data(H)'!$A$1:$A$233,'PY1 Data(H)'!$A$1:$CZ$233))</f>
        <v>0</v>
      </c>
      <c r="CQ93" s="173" cm="1">
        <f t="array" ref="CQ93">_xlfn.XLOOKUP(CQ$1,'PY1 Data(H)'!$A$1:$CZ$1,_xlfn.XLOOKUP($A93,'PY1 Data(H)'!$A$1:$A$233,'PY1 Data(H)'!$A$1:$CZ$233))</f>
        <v>0</v>
      </c>
      <c r="CR93" s="173" cm="1">
        <f t="array" ref="CR93">_xlfn.XLOOKUP(CR$1,'PY1 Data(H)'!$A$1:$CZ$1,_xlfn.XLOOKUP($A93,'PY1 Data(H)'!$A$1:$A$233,'PY1 Data(H)'!$A$1:$CZ$233))</f>
        <v>0</v>
      </c>
      <c r="CS93" s="173" cm="1">
        <f t="array" ref="CS93">_xlfn.XLOOKUP(CS$1,'PY1 Data(H)'!$A$1:$CZ$1,_xlfn.XLOOKUP($A93,'PY1 Data(H)'!$A$1:$A$233,'PY1 Data(H)'!$A$1:$CZ$233))</f>
        <v>0</v>
      </c>
      <c r="CT93" s="173" cm="1">
        <f t="array" ref="CT93">_xlfn.XLOOKUP(CT$1,'PY1 Data(H)'!$A$1:$CZ$1,_xlfn.XLOOKUP($A93,'PY1 Data(H)'!$A$1:$A$233,'PY1 Data(H)'!$A$1:$CZ$233))</f>
        <v>0</v>
      </c>
      <c r="CU93" s="173" cm="1">
        <f t="array" ref="CU93">_xlfn.XLOOKUP(CU$1,'PY1 Data(H)'!$A$1:$CZ$1,_xlfn.XLOOKUP($A93,'PY1 Data(H)'!$A$1:$A$233,'PY1 Data(H)'!$A$1:$CZ$233))</f>
        <v>0</v>
      </c>
      <c r="CV93" s="173" cm="1">
        <f t="array" ref="CV93">_xlfn.XLOOKUP(CV$1,'PY1 Data(H)'!$A$1:$CZ$1,_xlfn.XLOOKUP($A93,'PY1 Data(H)'!$A$1:$A$233,'PY1 Data(H)'!$A$1:$CZ$233))</f>
        <v>0</v>
      </c>
      <c r="CW93" s="173" cm="1">
        <f t="array" ref="CW93">_xlfn.XLOOKUP(CW$1,'PY1 Data(H)'!$A$1:$CZ$1,_xlfn.XLOOKUP($A93,'PY1 Data(H)'!$A$1:$A$233,'PY1 Data(H)'!$A$1:$CZ$233))</f>
        <v>23568</v>
      </c>
      <c r="CX93" s="173" cm="1">
        <f t="array" ref="CX93">_xlfn.XLOOKUP(CX$1,'PY1 Data(H)'!$A$1:$CZ$1,_xlfn.XLOOKUP($A93,'PY1 Data(H)'!$A$1:$A$233,'PY1 Data(H)'!$A$1:$CZ$233))</f>
        <v>396</v>
      </c>
      <c r="CY93" s="173" cm="1">
        <f t="array" ref="CY93">_xlfn.XLOOKUP(CY$1,'PY1 Data(H)'!$A$1:$CZ$1,_xlfn.XLOOKUP($A93,'PY1 Data(H)'!$A$1:$A$233,'PY1 Data(H)'!$A$1:$CZ$233))</f>
        <v>0</v>
      </c>
    </row>
    <row r="94" spans="1:103" x14ac:dyDescent="0.3">
      <c r="A94">
        <v>636</v>
      </c>
      <c r="D94" s="173" cm="1">
        <f t="array" ref="D94">_xlfn.XLOOKUP(D$1,'PY1 Data(H)'!$A$1:$CZ$1,_xlfn.XLOOKUP($A94,'PY1 Data(H)'!$A$1:$A$233,'PY1 Data(H)'!$A$1:$CZ$233))</f>
        <v>0</v>
      </c>
      <c r="E94" s="173" cm="1">
        <f t="array" ref="E94">_xlfn.XLOOKUP(E$1,'PY1 Data(H)'!$A$1:$CZ$1,_xlfn.XLOOKUP($A94,'PY1 Data(H)'!$A$1:$A$233,'PY1 Data(H)'!$A$1:$CZ$233))</f>
        <v>0</v>
      </c>
      <c r="F94" s="173" cm="1">
        <f t="array" ref="F94">_xlfn.XLOOKUP(F$1,'PY1 Data(H)'!$A$1:$CZ$1,_xlfn.XLOOKUP($A94,'PY1 Data(H)'!$A$1:$A$233,'PY1 Data(H)'!$A$1:$CZ$233))</f>
        <v>0</v>
      </c>
      <c r="G94" s="173" cm="1">
        <f t="array" ref="G94">_xlfn.XLOOKUP(G$1,'PY1 Data(H)'!$A$1:$CZ$1,_xlfn.XLOOKUP($A94,'PY1 Data(H)'!$A$1:$A$233,'PY1 Data(H)'!$A$1:$CZ$233))</f>
        <v>0</v>
      </c>
      <c r="H94" s="173" cm="1">
        <f t="array" ref="H94">_xlfn.XLOOKUP(H$1,'PY1 Data(H)'!$A$1:$CZ$1,_xlfn.XLOOKUP($A94,'PY1 Data(H)'!$A$1:$A$233,'PY1 Data(H)'!$A$1:$CZ$233))</f>
        <v>0</v>
      </c>
      <c r="I94" s="173" cm="1">
        <f t="array" ref="I94">_xlfn.XLOOKUP(I$1,'PY1 Data(H)'!$A$1:$CZ$1,_xlfn.XLOOKUP($A94,'PY1 Data(H)'!$A$1:$A$233,'PY1 Data(H)'!$A$1:$CZ$233))</f>
        <v>0</v>
      </c>
      <c r="J94" s="173" cm="1">
        <f t="array" ref="J94">_xlfn.XLOOKUP(J$1,'PY1 Data(H)'!$A$1:$CZ$1,_xlfn.XLOOKUP($A94,'PY1 Data(H)'!$A$1:$A$233,'PY1 Data(H)'!$A$1:$CZ$233))</f>
        <v>0</v>
      </c>
      <c r="K94" s="173" cm="1">
        <f t="array" ref="K94">_xlfn.XLOOKUP(K$1,'PY1 Data(H)'!$A$1:$CZ$1,_xlfn.XLOOKUP($A94,'PY1 Data(H)'!$A$1:$A$233,'PY1 Data(H)'!$A$1:$CZ$233))</f>
        <v>0</v>
      </c>
      <c r="L94" s="173" cm="1">
        <f t="array" ref="L94">_xlfn.XLOOKUP(L$1,'PY1 Data(H)'!$A$1:$CZ$1,_xlfn.XLOOKUP($A94,'PY1 Data(H)'!$A$1:$A$233,'PY1 Data(H)'!$A$1:$CZ$233))</f>
        <v>0</v>
      </c>
      <c r="M94" s="173" cm="1">
        <f t="array" ref="M94">_xlfn.XLOOKUP(M$1,'PY1 Data(H)'!$A$1:$CZ$1,_xlfn.XLOOKUP($A94,'PY1 Data(H)'!$A$1:$A$233,'PY1 Data(H)'!$A$1:$CZ$233))</f>
        <v>0</v>
      </c>
      <c r="N94" s="173" cm="1">
        <f t="array" ref="N94">_xlfn.XLOOKUP(N$1,'PY1 Data(H)'!$A$1:$CZ$1,_xlfn.XLOOKUP($A94,'PY1 Data(H)'!$A$1:$A$233,'PY1 Data(H)'!$A$1:$CZ$233))</f>
        <v>0</v>
      </c>
      <c r="O94" s="173" cm="1">
        <f t="array" ref="O94">_xlfn.XLOOKUP(O$1,'PY1 Data(H)'!$A$1:$CZ$1,_xlfn.XLOOKUP($A94,'PY1 Data(H)'!$A$1:$A$233,'PY1 Data(H)'!$A$1:$CZ$233))</f>
        <v>0</v>
      </c>
      <c r="P94" s="173" cm="1">
        <f t="array" ref="P94">_xlfn.XLOOKUP(P$1,'PY1 Data(H)'!$A$1:$CZ$1,_xlfn.XLOOKUP($A94,'PY1 Data(H)'!$A$1:$A$233,'PY1 Data(H)'!$A$1:$CZ$233))</f>
        <v>0</v>
      </c>
      <c r="Q94" s="173" cm="1">
        <f t="array" ref="Q94">_xlfn.XLOOKUP(Q$1,'PY1 Data(H)'!$A$1:$CZ$1,_xlfn.XLOOKUP($A94,'PY1 Data(H)'!$A$1:$A$233,'PY1 Data(H)'!$A$1:$CZ$233))</f>
        <v>0</v>
      </c>
      <c r="R94" s="173" cm="1">
        <f t="array" ref="R94">_xlfn.XLOOKUP(R$1,'PY1 Data(H)'!$A$1:$CZ$1,_xlfn.XLOOKUP($A94,'PY1 Data(H)'!$A$1:$A$233,'PY1 Data(H)'!$A$1:$CZ$233))</f>
        <v>0</v>
      </c>
      <c r="S94" s="173" cm="1">
        <f t="array" ref="S94">_xlfn.XLOOKUP(S$1,'PY1 Data(H)'!$A$1:$CZ$1,_xlfn.XLOOKUP($A94,'PY1 Data(H)'!$A$1:$A$233,'PY1 Data(H)'!$A$1:$CZ$233))</f>
        <v>0</v>
      </c>
      <c r="T94" s="173" cm="1">
        <f t="array" ref="T94">_xlfn.XLOOKUP(T$1,'PY1 Data(H)'!$A$1:$CZ$1,_xlfn.XLOOKUP($A94,'PY1 Data(H)'!$A$1:$A$233,'PY1 Data(H)'!$A$1:$CZ$233))</f>
        <v>0</v>
      </c>
      <c r="U94" s="173" cm="1">
        <f t="array" ref="U94">_xlfn.XLOOKUP(U$1,'PY1 Data(H)'!$A$1:$CZ$1,_xlfn.XLOOKUP($A94,'PY1 Data(H)'!$A$1:$A$233,'PY1 Data(H)'!$A$1:$CZ$233))</f>
        <v>0</v>
      </c>
      <c r="V94" s="173" cm="1">
        <f t="array" ref="V94">_xlfn.XLOOKUP(V$1,'PY1 Data(H)'!$A$1:$CZ$1,_xlfn.XLOOKUP($A94,'PY1 Data(H)'!$A$1:$A$233,'PY1 Data(H)'!$A$1:$CZ$233))</f>
        <v>0</v>
      </c>
      <c r="W94" s="173" cm="1">
        <f t="array" ref="W94">_xlfn.XLOOKUP(W$1,'PY1 Data(H)'!$A$1:$CZ$1,_xlfn.XLOOKUP($A94,'PY1 Data(H)'!$A$1:$A$233,'PY1 Data(H)'!$A$1:$CZ$233))</f>
        <v>0</v>
      </c>
      <c r="X94" s="173" cm="1">
        <f t="array" ref="X94">_xlfn.XLOOKUP(X$1,'PY1 Data(H)'!$A$1:$CZ$1,_xlfn.XLOOKUP($A94,'PY1 Data(H)'!$A$1:$A$233,'PY1 Data(H)'!$A$1:$CZ$233))</f>
        <v>0</v>
      </c>
      <c r="Y94" s="173" cm="1">
        <f t="array" ref="Y94">_xlfn.XLOOKUP(Y$1,'PY1 Data(H)'!$A$1:$CZ$1,_xlfn.XLOOKUP($A94,'PY1 Data(H)'!$A$1:$A$233,'PY1 Data(H)'!$A$1:$CZ$233))</f>
        <v>0</v>
      </c>
      <c r="Z94" s="173" cm="1">
        <f t="array" ref="Z94">_xlfn.XLOOKUP(Z$1,'PY1 Data(H)'!$A$1:$CZ$1,_xlfn.XLOOKUP($A94,'PY1 Data(H)'!$A$1:$A$233,'PY1 Data(H)'!$A$1:$CZ$233))</f>
        <v>0</v>
      </c>
      <c r="AA94" s="173" cm="1">
        <f t="array" ref="AA94">_xlfn.XLOOKUP(AA$1,'PY1 Data(H)'!$A$1:$CZ$1,_xlfn.XLOOKUP($A94,'PY1 Data(H)'!$A$1:$A$233,'PY1 Data(H)'!$A$1:$CZ$233))</f>
        <v>0</v>
      </c>
      <c r="AB94" s="173" cm="1">
        <f t="array" ref="AB94">_xlfn.XLOOKUP(AB$1,'PY1 Data(H)'!$A$1:$CZ$1,_xlfn.XLOOKUP($A94,'PY1 Data(H)'!$A$1:$A$233,'PY1 Data(H)'!$A$1:$CZ$233))</f>
        <v>0</v>
      </c>
      <c r="AC94" s="173" cm="1">
        <f t="array" ref="AC94">_xlfn.XLOOKUP(AC$1,'PY1 Data(H)'!$A$1:$CZ$1,_xlfn.XLOOKUP($A94,'PY1 Data(H)'!$A$1:$A$233,'PY1 Data(H)'!$A$1:$CZ$233))</f>
        <v>0</v>
      </c>
      <c r="AD94" s="173" cm="1">
        <f t="array" ref="AD94">_xlfn.XLOOKUP(AD$1,'PY1 Data(H)'!$A$1:$CZ$1,_xlfn.XLOOKUP($A94,'PY1 Data(H)'!$A$1:$A$233,'PY1 Data(H)'!$A$1:$CZ$233))</f>
        <v>0</v>
      </c>
      <c r="AE94" s="173" cm="1">
        <f t="array" ref="AE94">_xlfn.XLOOKUP(AE$1,'PY1 Data(H)'!$A$1:$CZ$1,_xlfn.XLOOKUP($A94,'PY1 Data(H)'!$A$1:$A$233,'PY1 Data(H)'!$A$1:$CZ$233))</f>
        <v>0</v>
      </c>
      <c r="AF94" s="173" cm="1">
        <f t="array" ref="AF94">_xlfn.XLOOKUP(AF$1,'PY1 Data(H)'!$A$1:$CZ$1,_xlfn.XLOOKUP($A94,'PY1 Data(H)'!$A$1:$A$233,'PY1 Data(H)'!$A$1:$CZ$233))</f>
        <v>0</v>
      </c>
      <c r="AG94" s="173" cm="1">
        <f t="array" ref="AG94">_xlfn.XLOOKUP(AG$1,'PY1 Data(H)'!$A$1:$CZ$1,_xlfn.XLOOKUP($A94,'PY1 Data(H)'!$A$1:$A$233,'PY1 Data(H)'!$A$1:$CZ$233))</f>
        <v>0</v>
      </c>
      <c r="AH94" s="173" cm="1">
        <f t="array" ref="AH94">_xlfn.XLOOKUP(AH$1,'PY1 Data(H)'!$A$1:$CZ$1,_xlfn.XLOOKUP($A94,'PY1 Data(H)'!$A$1:$A$233,'PY1 Data(H)'!$A$1:$CZ$233))</f>
        <v>0</v>
      </c>
      <c r="AI94" s="173" cm="1">
        <f t="array" ref="AI94">_xlfn.XLOOKUP(AI$1,'PY1 Data(H)'!$A$1:$CZ$1,_xlfn.XLOOKUP($A94,'PY1 Data(H)'!$A$1:$A$233,'PY1 Data(H)'!$A$1:$CZ$233))</f>
        <v>0</v>
      </c>
      <c r="AJ94" s="173" cm="1">
        <f t="array" ref="AJ94">_xlfn.XLOOKUP(AJ$1,'PY1 Data(H)'!$A$1:$CZ$1,_xlfn.XLOOKUP($A94,'PY1 Data(H)'!$A$1:$A$233,'PY1 Data(H)'!$A$1:$CZ$233))</f>
        <v>0</v>
      </c>
      <c r="AK94" s="173" cm="1">
        <f t="array" ref="AK94">_xlfn.XLOOKUP(AK$1,'PY1 Data(H)'!$A$1:$CZ$1,_xlfn.XLOOKUP($A94,'PY1 Data(H)'!$A$1:$A$233,'PY1 Data(H)'!$A$1:$CZ$233))</f>
        <v>0</v>
      </c>
      <c r="AL94" s="173" cm="1">
        <f t="array" ref="AL94">_xlfn.XLOOKUP(AL$1,'PY1 Data(H)'!$A$1:$CZ$1,_xlfn.XLOOKUP($A94,'PY1 Data(H)'!$A$1:$A$233,'PY1 Data(H)'!$A$1:$CZ$233))</f>
        <v>0</v>
      </c>
      <c r="AM94" s="173" cm="1">
        <f t="array" ref="AM94">_xlfn.XLOOKUP(AM$1,'PY1 Data(H)'!$A$1:$CZ$1,_xlfn.XLOOKUP($A94,'PY1 Data(H)'!$A$1:$A$233,'PY1 Data(H)'!$A$1:$CZ$233))</f>
        <v>0</v>
      </c>
      <c r="AN94" s="173" cm="1">
        <f t="array" ref="AN94">_xlfn.XLOOKUP(AN$1,'PY1 Data(H)'!$A$1:$CZ$1,_xlfn.XLOOKUP($A94,'PY1 Data(H)'!$A$1:$A$233,'PY1 Data(H)'!$A$1:$CZ$233))</f>
        <v>0</v>
      </c>
      <c r="AO94" s="173" cm="1">
        <f t="array" ref="AO94">_xlfn.XLOOKUP(AO$1,'PY1 Data(H)'!$A$1:$CZ$1,_xlfn.XLOOKUP($A94,'PY1 Data(H)'!$A$1:$A$233,'PY1 Data(H)'!$A$1:$CZ$233))</f>
        <v>0</v>
      </c>
      <c r="AP94" s="173" cm="1">
        <f t="array" ref="AP94">_xlfn.XLOOKUP(AP$1,'PY1 Data(H)'!$A$1:$CZ$1,_xlfn.XLOOKUP($A94,'PY1 Data(H)'!$A$1:$A$233,'PY1 Data(H)'!$A$1:$CZ$233))</f>
        <v>0</v>
      </c>
      <c r="AQ94" s="173" cm="1">
        <f t="array" ref="AQ94">_xlfn.XLOOKUP(AQ$1,'PY1 Data(H)'!$A$1:$CZ$1,_xlfn.XLOOKUP($A94,'PY1 Data(H)'!$A$1:$A$233,'PY1 Data(H)'!$A$1:$CZ$233))</f>
        <v>0</v>
      </c>
      <c r="AR94" s="173" cm="1">
        <f t="array" ref="AR94">_xlfn.XLOOKUP(AR$1,'PY1 Data(H)'!$A$1:$CZ$1,_xlfn.XLOOKUP($A94,'PY1 Data(H)'!$A$1:$A$233,'PY1 Data(H)'!$A$1:$CZ$233))</f>
        <v>0</v>
      </c>
      <c r="AS94" s="173" cm="1">
        <f t="array" ref="AS94">_xlfn.XLOOKUP(AS$1,'PY1 Data(H)'!$A$1:$CZ$1,_xlfn.XLOOKUP($A94,'PY1 Data(H)'!$A$1:$A$233,'PY1 Data(H)'!$A$1:$CZ$233))</f>
        <v>0</v>
      </c>
      <c r="AT94" s="173" cm="1">
        <f t="array" ref="AT94">_xlfn.XLOOKUP(AT$1,'PY1 Data(H)'!$A$1:$CZ$1,_xlfn.XLOOKUP($A94,'PY1 Data(H)'!$A$1:$A$233,'PY1 Data(H)'!$A$1:$CZ$233))</f>
        <v>0</v>
      </c>
      <c r="AU94" s="173" cm="1">
        <f t="array" ref="AU94">_xlfn.XLOOKUP(AU$1,'PY1 Data(H)'!$A$1:$CZ$1,_xlfn.XLOOKUP($A94,'PY1 Data(H)'!$A$1:$A$233,'PY1 Data(H)'!$A$1:$CZ$233))</f>
        <v>0</v>
      </c>
      <c r="AV94" s="173" cm="1">
        <f t="array" ref="AV94">_xlfn.XLOOKUP(AV$1,'PY1 Data(H)'!$A$1:$CZ$1,_xlfn.XLOOKUP($A94,'PY1 Data(H)'!$A$1:$A$233,'PY1 Data(H)'!$A$1:$CZ$233))</f>
        <v>0</v>
      </c>
      <c r="AW94" s="173" cm="1">
        <f t="array" ref="AW94">_xlfn.XLOOKUP(AW$1,'PY1 Data(H)'!$A$1:$CZ$1,_xlfn.XLOOKUP($A94,'PY1 Data(H)'!$A$1:$A$233,'PY1 Data(H)'!$A$1:$CZ$233))</f>
        <v>0</v>
      </c>
      <c r="AX94" s="173" cm="1">
        <f t="array" ref="AX94">_xlfn.XLOOKUP(AX$1,'PY1 Data(H)'!$A$1:$CZ$1,_xlfn.XLOOKUP($A94,'PY1 Data(H)'!$A$1:$A$233,'PY1 Data(H)'!$A$1:$CZ$233))</f>
        <v>0</v>
      </c>
      <c r="AY94" s="173" cm="1">
        <f t="array" ref="AY94">_xlfn.XLOOKUP(AY$1,'PY1 Data(H)'!$A$1:$CZ$1,_xlfn.XLOOKUP($A94,'PY1 Data(H)'!$A$1:$A$233,'PY1 Data(H)'!$A$1:$CZ$233))</f>
        <v>0</v>
      </c>
      <c r="AZ94" s="173" cm="1">
        <f t="array" ref="AZ94">_xlfn.XLOOKUP(AZ$1,'PY1 Data(H)'!$A$1:$CZ$1,_xlfn.XLOOKUP($A94,'PY1 Data(H)'!$A$1:$A$233,'PY1 Data(H)'!$A$1:$CZ$233))</f>
        <v>0</v>
      </c>
      <c r="BA94" s="173" cm="1">
        <f t="array" ref="BA94">_xlfn.XLOOKUP(BA$1,'PY1 Data(H)'!$A$1:$CZ$1,_xlfn.XLOOKUP($A94,'PY1 Data(H)'!$A$1:$A$233,'PY1 Data(H)'!$A$1:$CZ$233))</f>
        <v>0</v>
      </c>
      <c r="BB94" s="173" cm="1">
        <f t="array" ref="BB94">_xlfn.XLOOKUP(BB$1,'PY1 Data(H)'!$A$1:$CZ$1,_xlfn.XLOOKUP($A94,'PY1 Data(H)'!$A$1:$A$233,'PY1 Data(H)'!$A$1:$CZ$233))</f>
        <v>0</v>
      </c>
      <c r="BC94" s="173" cm="1">
        <f t="array" ref="BC94">_xlfn.XLOOKUP(BC$1,'PY1 Data(H)'!$A$1:$CZ$1,_xlfn.XLOOKUP($A94,'PY1 Data(H)'!$A$1:$A$233,'PY1 Data(H)'!$A$1:$CZ$233))</f>
        <v>0</v>
      </c>
      <c r="BD94" s="173" cm="1">
        <f t="array" ref="BD94">_xlfn.XLOOKUP(BD$1,'PY1 Data(H)'!$A$1:$CZ$1,_xlfn.XLOOKUP($A94,'PY1 Data(H)'!$A$1:$A$233,'PY1 Data(H)'!$A$1:$CZ$233))</f>
        <v>0</v>
      </c>
      <c r="BE94" s="173" cm="1">
        <f t="array" ref="BE94">_xlfn.XLOOKUP(BE$1,'PY1 Data(H)'!$A$1:$CZ$1,_xlfn.XLOOKUP($A94,'PY1 Data(H)'!$A$1:$A$233,'PY1 Data(H)'!$A$1:$CZ$233))</f>
        <v>0</v>
      </c>
      <c r="BF94" s="173" cm="1">
        <f t="array" ref="BF94">_xlfn.XLOOKUP(BF$1,'PY1 Data(H)'!$A$1:$CZ$1,_xlfn.XLOOKUP($A94,'PY1 Data(H)'!$A$1:$A$233,'PY1 Data(H)'!$A$1:$CZ$233))</f>
        <v>0</v>
      </c>
      <c r="BG94" s="173" cm="1">
        <f t="array" ref="BG94">_xlfn.XLOOKUP(BG$1,'PY1 Data(H)'!$A$1:$CZ$1,_xlfn.XLOOKUP($A94,'PY1 Data(H)'!$A$1:$A$233,'PY1 Data(H)'!$A$1:$CZ$233))</f>
        <v>0</v>
      </c>
      <c r="BH94" s="173" cm="1">
        <f t="array" ref="BH94">_xlfn.XLOOKUP(BH$1,'PY1 Data(H)'!$A$1:$CZ$1,_xlfn.XLOOKUP($A94,'PY1 Data(H)'!$A$1:$A$233,'PY1 Data(H)'!$A$1:$CZ$233))</f>
        <v>0</v>
      </c>
      <c r="BI94" s="173" cm="1">
        <f t="array" ref="BI94">_xlfn.XLOOKUP(BI$1,'PY1 Data(H)'!$A$1:$CZ$1,_xlfn.XLOOKUP($A94,'PY1 Data(H)'!$A$1:$A$233,'PY1 Data(H)'!$A$1:$CZ$233))</f>
        <v>0</v>
      </c>
      <c r="BJ94" s="173" cm="1">
        <f t="array" ref="BJ94">_xlfn.XLOOKUP(BJ$1,'PY1 Data(H)'!$A$1:$CZ$1,_xlfn.XLOOKUP($A94,'PY1 Data(H)'!$A$1:$A$233,'PY1 Data(H)'!$A$1:$CZ$233))</f>
        <v>0</v>
      </c>
      <c r="BK94" s="173" cm="1">
        <f t="array" ref="BK94">_xlfn.XLOOKUP(BK$1,'PY1 Data(H)'!$A$1:$CZ$1,_xlfn.XLOOKUP($A94,'PY1 Data(H)'!$A$1:$A$233,'PY1 Data(H)'!$A$1:$CZ$233))</f>
        <v>0</v>
      </c>
      <c r="BL94" s="173" cm="1">
        <f t="array" ref="BL94">_xlfn.XLOOKUP(BL$1,'PY1 Data(H)'!$A$1:$CZ$1,_xlfn.XLOOKUP($A94,'PY1 Data(H)'!$A$1:$A$233,'PY1 Data(H)'!$A$1:$CZ$233))</f>
        <v>0</v>
      </c>
      <c r="BM94" s="173" cm="1">
        <f t="array" ref="BM94">_xlfn.XLOOKUP(BM$1,'PY1 Data(H)'!$A$1:$CZ$1,_xlfn.XLOOKUP($A94,'PY1 Data(H)'!$A$1:$A$233,'PY1 Data(H)'!$A$1:$CZ$233))</f>
        <v>0</v>
      </c>
      <c r="BN94" s="173" cm="1">
        <f t="array" ref="BN94">_xlfn.XLOOKUP(BN$1,'PY1 Data(H)'!$A$1:$CZ$1,_xlfn.XLOOKUP($A94,'PY1 Data(H)'!$A$1:$A$233,'PY1 Data(H)'!$A$1:$CZ$233))</f>
        <v>0</v>
      </c>
      <c r="BO94" s="173" cm="1">
        <f t="array" ref="BO94">_xlfn.XLOOKUP(BO$1,'PY1 Data(H)'!$A$1:$CZ$1,_xlfn.XLOOKUP($A94,'PY1 Data(H)'!$A$1:$A$233,'PY1 Data(H)'!$A$1:$CZ$233))</f>
        <v>0</v>
      </c>
      <c r="BP94" s="173" cm="1">
        <f t="array" ref="BP94">_xlfn.XLOOKUP(BP$1,'PY1 Data(H)'!$A$1:$CZ$1,_xlfn.XLOOKUP($A94,'PY1 Data(H)'!$A$1:$A$233,'PY1 Data(H)'!$A$1:$CZ$233))</f>
        <v>0</v>
      </c>
      <c r="BQ94" s="173" cm="1">
        <f t="array" ref="BQ94">_xlfn.XLOOKUP(BQ$1,'PY1 Data(H)'!$A$1:$CZ$1,_xlfn.XLOOKUP($A94,'PY1 Data(H)'!$A$1:$A$233,'PY1 Data(H)'!$A$1:$CZ$233))</f>
        <v>0</v>
      </c>
      <c r="BR94" s="173" cm="1">
        <f t="array" ref="BR94">_xlfn.XLOOKUP(BR$1,'PY1 Data(H)'!$A$1:$CZ$1,_xlfn.XLOOKUP($A94,'PY1 Data(H)'!$A$1:$A$233,'PY1 Data(H)'!$A$1:$CZ$233))</f>
        <v>0</v>
      </c>
      <c r="BS94" s="173" cm="1">
        <f t="array" ref="BS94">_xlfn.XLOOKUP(BS$1,'PY1 Data(H)'!$A$1:$CZ$1,_xlfn.XLOOKUP($A94,'PY1 Data(H)'!$A$1:$A$233,'PY1 Data(H)'!$A$1:$CZ$233))</f>
        <v>0</v>
      </c>
      <c r="BT94" s="173" cm="1">
        <f t="array" ref="BT94">_xlfn.XLOOKUP(BT$1,'PY1 Data(H)'!$A$1:$CZ$1,_xlfn.XLOOKUP($A94,'PY1 Data(H)'!$A$1:$A$233,'PY1 Data(H)'!$A$1:$CZ$233))</f>
        <v>0</v>
      </c>
      <c r="BU94" s="173" cm="1">
        <f t="array" ref="BU94">_xlfn.XLOOKUP(BU$1,'PY1 Data(H)'!$A$1:$CZ$1,_xlfn.XLOOKUP($A94,'PY1 Data(H)'!$A$1:$A$233,'PY1 Data(H)'!$A$1:$CZ$233))</f>
        <v>0</v>
      </c>
      <c r="BV94" s="173" cm="1">
        <f t="array" ref="BV94">_xlfn.XLOOKUP(BV$1,'PY1 Data(H)'!$A$1:$CZ$1,_xlfn.XLOOKUP($A94,'PY1 Data(H)'!$A$1:$A$233,'PY1 Data(H)'!$A$1:$CZ$233))</f>
        <v>0</v>
      </c>
      <c r="BW94" s="173" cm="1">
        <f t="array" ref="BW94">_xlfn.XLOOKUP(BW$1,'PY1 Data(H)'!$A$1:$CZ$1,_xlfn.XLOOKUP($A94,'PY1 Data(H)'!$A$1:$A$233,'PY1 Data(H)'!$A$1:$CZ$233))</f>
        <v>0</v>
      </c>
      <c r="BX94" s="173" cm="1">
        <f t="array" ref="BX94">_xlfn.XLOOKUP(BX$1,'PY1 Data(H)'!$A$1:$CZ$1,_xlfn.XLOOKUP($A94,'PY1 Data(H)'!$A$1:$A$233,'PY1 Data(H)'!$A$1:$CZ$233))</f>
        <v>0</v>
      </c>
      <c r="BY94" s="173" cm="1">
        <f t="array" ref="BY94">_xlfn.XLOOKUP(BY$1,'PY1 Data(H)'!$A$1:$CZ$1,_xlfn.XLOOKUP($A94,'PY1 Data(H)'!$A$1:$A$233,'PY1 Data(H)'!$A$1:$CZ$233))</f>
        <v>0</v>
      </c>
      <c r="BZ94" s="173" cm="1">
        <f t="array" ref="BZ94">_xlfn.XLOOKUP(BZ$1,'PY1 Data(H)'!$A$1:$CZ$1,_xlfn.XLOOKUP($A94,'PY1 Data(H)'!$A$1:$A$233,'PY1 Data(H)'!$A$1:$CZ$233))</f>
        <v>0</v>
      </c>
      <c r="CA94" s="173" cm="1">
        <f t="array" ref="CA94">_xlfn.XLOOKUP(CA$1,'PY1 Data(H)'!$A$1:$CZ$1,_xlfn.XLOOKUP($A94,'PY1 Data(H)'!$A$1:$A$233,'PY1 Data(H)'!$A$1:$CZ$233))</f>
        <v>0</v>
      </c>
      <c r="CB94" s="173" cm="1">
        <f t="array" ref="CB94">_xlfn.XLOOKUP(CB$1,'PY1 Data(H)'!$A$1:$CZ$1,_xlfn.XLOOKUP($A94,'PY1 Data(H)'!$A$1:$A$233,'PY1 Data(H)'!$A$1:$CZ$233))</f>
        <v>0</v>
      </c>
      <c r="CC94" s="173" cm="1">
        <f t="array" ref="CC94">_xlfn.XLOOKUP(CC$1,'PY1 Data(H)'!$A$1:$CZ$1,_xlfn.XLOOKUP($A94,'PY1 Data(H)'!$A$1:$A$233,'PY1 Data(H)'!$A$1:$CZ$233))</f>
        <v>0</v>
      </c>
      <c r="CD94" s="173" cm="1">
        <f t="array" ref="CD94">_xlfn.XLOOKUP(CD$1,'PY1 Data(H)'!$A$1:$CZ$1,_xlfn.XLOOKUP($A94,'PY1 Data(H)'!$A$1:$A$233,'PY1 Data(H)'!$A$1:$CZ$233))</f>
        <v>0</v>
      </c>
      <c r="CE94" s="173" cm="1">
        <f t="array" ref="CE94">_xlfn.XLOOKUP(CE$1,'PY1 Data(H)'!$A$1:$CZ$1,_xlfn.XLOOKUP($A94,'PY1 Data(H)'!$A$1:$A$233,'PY1 Data(H)'!$A$1:$CZ$233))</f>
        <v>0</v>
      </c>
      <c r="CF94" s="173" cm="1">
        <f t="array" ref="CF94">_xlfn.XLOOKUP(CF$1,'PY1 Data(H)'!$A$1:$CZ$1,_xlfn.XLOOKUP($A94,'PY1 Data(H)'!$A$1:$A$233,'PY1 Data(H)'!$A$1:$CZ$233))</f>
        <v>0</v>
      </c>
      <c r="CG94" s="173" cm="1">
        <f t="array" ref="CG94">_xlfn.XLOOKUP(CG$1,'PY1 Data(H)'!$A$1:$CZ$1,_xlfn.XLOOKUP($A94,'PY1 Data(H)'!$A$1:$A$233,'PY1 Data(H)'!$A$1:$CZ$233))</f>
        <v>0</v>
      </c>
      <c r="CH94" s="173" cm="1">
        <f t="array" ref="CH94">_xlfn.XLOOKUP(CH$1,'PY1 Data(H)'!$A$1:$CZ$1,_xlfn.XLOOKUP($A94,'PY1 Data(H)'!$A$1:$A$233,'PY1 Data(H)'!$A$1:$CZ$233))</f>
        <v>0</v>
      </c>
      <c r="CI94" s="173" cm="1">
        <f t="array" ref="CI94">_xlfn.XLOOKUP(CI$1,'PY1 Data(H)'!$A$1:$CZ$1,_xlfn.XLOOKUP($A94,'PY1 Data(H)'!$A$1:$A$233,'PY1 Data(H)'!$A$1:$CZ$233))</f>
        <v>0</v>
      </c>
      <c r="CJ94" s="173" cm="1">
        <f t="array" ref="CJ94">_xlfn.XLOOKUP(CJ$1,'PY1 Data(H)'!$A$1:$CZ$1,_xlfn.XLOOKUP($A94,'PY1 Data(H)'!$A$1:$A$233,'PY1 Data(H)'!$A$1:$CZ$233))</f>
        <v>0</v>
      </c>
      <c r="CK94" s="173" cm="1">
        <f t="array" ref="CK94">_xlfn.XLOOKUP(CK$1,'PY1 Data(H)'!$A$1:$CZ$1,_xlfn.XLOOKUP($A94,'PY1 Data(H)'!$A$1:$A$233,'PY1 Data(H)'!$A$1:$CZ$233))</f>
        <v>0</v>
      </c>
      <c r="CL94" s="173" cm="1">
        <f t="array" ref="CL94">_xlfn.XLOOKUP(CL$1,'PY1 Data(H)'!$A$1:$CZ$1,_xlfn.XLOOKUP($A94,'PY1 Data(H)'!$A$1:$A$233,'PY1 Data(H)'!$A$1:$CZ$233))</f>
        <v>0</v>
      </c>
      <c r="CM94" s="173" cm="1">
        <f t="array" ref="CM94">_xlfn.XLOOKUP(CM$1,'PY1 Data(H)'!$A$1:$CZ$1,_xlfn.XLOOKUP($A94,'PY1 Data(H)'!$A$1:$A$233,'PY1 Data(H)'!$A$1:$CZ$233))</f>
        <v>0</v>
      </c>
      <c r="CN94" s="173" cm="1">
        <f t="array" ref="CN94">_xlfn.XLOOKUP(CN$1,'PY1 Data(H)'!$A$1:$CZ$1,_xlfn.XLOOKUP($A94,'PY1 Data(H)'!$A$1:$A$233,'PY1 Data(H)'!$A$1:$CZ$233))</f>
        <v>0</v>
      </c>
      <c r="CO94" s="173" cm="1">
        <f t="array" ref="CO94">_xlfn.XLOOKUP(CO$1,'PY1 Data(H)'!$A$1:$CZ$1,_xlfn.XLOOKUP($A94,'PY1 Data(H)'!$A$1:$A$233,'PY1 Data(H)'!$A$1:$CZ$233))</f>
        <v>0</v>
      </c>
      <c r="CP94" s="173" cm="1">
        <f t="array" ref="CP94">_xlfn.XLOOKUP(CP$1,'PY1 Data(H)'!$A$1:$CZ$1,_xlfn.XLOOKUP($A94,'PY1 Data(H)'!$A$1:$A$233,'PY1 Data(H)'!$A$1:$CZ$233))</f>
        <v>0</v>
      </c>
      <c r="CQ94" s="173" cm="1">
        <f t="array" ref="CQ94">_xlfn.XLOOKUP(CQ$1,'PY1 Data(H)'!$A$1:$CZ$1,_xlfn.XLOOKUP($A94,'PY1 Data(H)'!$A$1:$A$233,'PY1 Data(H)'!$A$1:$CZ$233))</f>
        <v>0</v>
      </c>
      <c r="CR94" s="173" cm="1">
        <f t="array" ref="CR94">_xlfn.XLOOKUP(CR$1,'PY1 Data(H)'!$A$1:$CZ$1,_xlfn.XLOOKUP($A94,'PY1 Data(H)'!$A$1:$A$233,'PY1 Data(H)'!$A$1:$CZ$233))</f>
        <v>0</v>
      </c>
      <c r="CS94" s="173" cm="1">
        <f t="array" ref="CS94">_xlfn.XLOOKUP(CS$1,'PY1 Data(H)'!$A$1:$CZ$1,_xlfn.XLOOKUP($A94,'PY1 Data(H)'!$A$1:$A$233,'PY1 Data(H)'!$A$1:$CZ$233))</f>
        <v>0</v>
      </c>
      <c r="CT94" s="173" cm="1">
        <f t="array" ref="CT94">_xlfn.XLOOKUP(CT$1,'PY1 Data(H)'!$A$1:$CZ$1,_xlfn.XLOOKUP($A94,'PY1 Data(H)'!$A$1:$A$233,'PY1 Data(H)'!$A$1:$CZ$233))</f>
        <v>0</v>
      </c>
      <c r="CU94" s="173" cm="1">
        <f t="array" ref="CU94">_xlfn.XLOOKUP(CU$1,'PY1 Data(H)'!$A$1:$CZ$1,_xlfn.XLOOKUP($A94,'PY1 Data(H)'!$A$1:$A$233,'PY1 Data(H)'!$A$1:$CZ$233))</f>
        <v>0</v>
      </c>
      <c r="CV94" s="173" cm="1">
        <f t="array" ref="CV94">_xlfn.XLOOKUP(CV$1,'PY1 Data(H)'!$A$1:$CZ$1,_xlfn.XLOOKUP($A94,'PY1 Data(H)'!$A$1:$A$233,'PY1 Data(H)'!$A$1:$CZ$233))</f>
        <v>0</v>
      </c>
      <c r="CW94" s="173" cm="1">
        <f t="array" ref="CW94">_xlfn.XLOOKUP(CW$1,'PY1 Data(H)'!$A$1:$CZ$1,_xlfn.XLOOKUP($A94,'PY1 Data(H)'!$A$1:$A$233,'PY1 Data(H)'!$A$1:$CZ$233))</f>
        <v>0</v>
      </c>
      <c r="CX94" s="173" cm="1">
        <f t="array" ref="CX94">_xlfn.XLOOKUP(CX$1,'PY1 Data(H)'!$A$1:$CZ$1,_xlfn.XLOOKUP($A94,'PY1 Data(H)'!$A$1:$A$233,'PY1 Data(H)'!$A$1:$CZ$233))</f>
        <v>0</v>
      </c>
      <c r="CY94" s="173" cm="1">
        <f t="array" ref="CY94">_xlfn.XLOOKUP(CY$1,'PY1 Data(H)'!$A$1:$CZ$1,_xlfn.XLOOKUP($A94,'PY1 Data(H)'!$A$1:$A$233,'PY1 Data(H)'!$A$1:$CZ$233))</f>
        <v>0</v>
      </c>
    </row>
    <row r="95" spans="1:103" x14ac:dyDescent="0.3">
      <c r="A95">
        <v>637</v>
      </c>
      <c r="D95" s="173" cm="1">
        <f t="array" ref="D95">_xlfn.XLOOKUP(D$1,'PY1 Data(H)'!$A$1:$CZ$1,_xlfn.XLOOKUP($A95,'PY1 Data(H)'!$A$1:$A$233,'PY1 Data(H)'!$A$1:$CZ$233))</f>
        <v>0</v>
      </c>
      <c r="E95" s="173" cm="1">
        <f t="array" ref="E95">_xlfn.XLOOKUP(E$1,'PY1 Data(H)'!$A$1:$CZ$1,_xlfn.XLOOKUP($A95,'PY1 Data(H)'!$A$1:$A$233,'PY1 Data(H)'!$A$1:$CZ$233))</f>
        <v>0</v>
      </c>
      <c r="F95" s="173" cm="1">
        <f t="array" ref="F95">_xlfn.XLOOKUP(F$1,'PY1 Data(H)'!$A$1:$CZ$1,_xlfn.XLOOKUP($A95,'PY1 Data(H)'!$A$1:$A$233,'PY1 Data(H)'!$A$1:$CZ$233))</f>
        <v>0</v>
      </c>
      <c r="G95" s="173" cm="1">
        <f t="array" ref="G95">_xlfn.XLOOKUP(G$1,'PY1 Data(H)'!$A$1:$CZ$1,_xlfn.XLOOKUP($A95,'PY1 Data(H)'!$A$1:$A$233,'PY1 Data(H)'!$A$1:$CZ$233))</f>
        <v>0</v>
      </c>
      <c r="H95" s="173" cm="1">
        <f t="array" ref="H95">_xlfn.XLOOKUP(H$1,'PY1 Data(H)'!$A$1:$CZ$1,_xlfn.XLOOKUP($A95,'PY1 Data(H)'!$A$1:$A$233,'PY1 Data(H)'!$A$1:$CZ$233))</f>
        <v>0</v>
      </c>
      <c r="I95" s="173" cm="1">
        <f t="array" ref="I95">_xlfn.XLOOKUP(I$1,'PY1 Data(H)'!$A$1:$CZ$1,_xlfn.XLOOKUP($A95,'PY1 Data(H)'!$A$1:$A$233,'PY1 Data(H)'!$A$1:$CZ$233))</f>
        <v>0</v>
      </c>
      <c r="J95" s="173" cm="1">
        <f t="array" ref="J95">_xlfn.XLOOKUP(J$1,'PY1 Data(H)'!$A$1:$CZ$1,_xlfn.XLOOKUP($A95,'PY1 Data(H)'!$A$1:$A$233,'PY1 Data(H)'!$A$1:$CZ$233))</f>
        <v>242600</v>
      </c>
      <c r="K95" s="173" cm="1">
        <f t="array" ref="K95">_xlfn.XLOOKUP(K$1,'PY1 Data(H)'!$A$1:$CZ$1,_xlfn.XLOOKUP($A95,'PY1 Data(H)'!$A$1:$A$233,'PY1 Data(H)'!$A$1:$CZ$233))</f>
        <v>0</v>
      </c>
      <c r="L95" s="173" cm="1">
        <f t="array" ref="L95">_xlfn.XLOOKUP(L$1,'PY1 Data(H)'!$A$1:$CZ$1,_xlfn.XLOOKUP($A95,'PY1 Data(H)'!$A$1:$A$233,'PY1 Data(H)'!$A$1:$CZ$233))</f>
        <v>0</v>
      </c>
      <c r="M95" s="173" cm="1">
        <f t="array" ref="M95">_xlfn.XLOOKUP(M$1,'PY1 Data(H)'!$A$1:$CZ$1,_xlfn.XLOOKUP($A95,'PY1 Data(H)'!$A$1:$A$233,'PY1 Data(H)'!$A$1:$CZ$233))</f>
        <v>2356385</v>
      </c>
      <c r="N95" s="173" cm="1">
        <f t="array" ref="N95">_xlfn.XLOOKUP(N$1,'PY1 Data(H)'!$A$1:$CZ$1,_xlfn.XLOOKUP($A95,'PY1 Data(H)'!$A$1:$A$233,'PY1 Data(H)'!$A$1:$CZ$233))</f>
        <v>0</v>
      </c>
      <c r="O95" s="173" cm="1">
        <f t="array" ref="O95">_xlfn.XLOOKUP(O$1,'PY1 Data(H)'!$A$1:$CZ$1,_xlfn.XLOOKUP($A95,'PY1 Data(H)'!$A$1:$A$233,'PY1 Data(H)'!$A$1:$CZ$233))</f>
        <v>134096</v>
      </c>
      <c r="P95" s="173" cm="1">
        <f t="array" ref="P95">_xlfn.XLOOKUP(P$1,'PY1 Data(H)'!$A$1:$CZ$1,_xlfn.XLOOKUP($A95,'PY1 Data(H)'!$A$1:$A$233,'PY1 Data(H)'!$A$1:$CZ$233))</f>
        <v>0</v>
      </c>
      <c r="Q95" s="173" cm="1">
        <f t="array" ref="Q95">_xlfn.XLOOKUP(Q$1,'PY1 Data(H)'!$A$1:$CZ$1,_xlfn.XLOOKUP($A95,'PY1 Data(H)'!$A$1:$A$233,'PY1 Data(H)'!$A$1:$CZ$233))</f>
        <v>98800</v>
      </c>
      <c r="R95" s="173" cm="1">
        <f t="array" ref="R95">_xlfn.XLOOKUP(R$1,'PY1 Data(H)'!$A$1:$CZ$1,_xlfn.XLOOKUP($A95,'PY1 Data(H)'!$A$1:$A$233,'PY1 Data(H)'!$A$1:$CZ$233))</f>
        <v>0</v>
      </c>
      <c r="S95" s="173" cm="1">
        <f t="array" ref="S95">_xlfn.XLOOKUP(S$1,'PY1 Data(H)'!$A$1:$CZ$1,_xlfn.XLOOKUP($A95,'PY1 Data(H)'!$A$1:$A$233,'PY1 Data(H)'!$A$1:$CZ$233))</f>
        <v>0</v>
      </c>
      <c r="T95" s="173" cm="1">
        <f t="array" ref="T95">_xlfn.XLOOKUP(T$1,'PY1 Data(H)'!$A$1:$CZ$1,_xlfn.XLOOKUP($A95,'PY1 Data(H)'!$A$1:$A$233,'PY1 Data(H)'!$A$1:$CZ$233))</f>
        <v>0</v>
      </c>
      <c r="U95" s="173" cm="1">
        <f t="array" ref="U95">_xlfn.XLOOKUP(U$1,'PY1 Data(H)'!$A$1:$CZ$1,_xlfn.XLOOKUP($A95,'PY1 Data(H)'!$A$1:$A$233,'PY1 Data(H)'!$A$1:$CZ$233))</f>
        <v>0</v>
      </c>
      <c r="V95" s="173" cm="1">
        <f t="array" ref="V95">_xlfn.XLOOKUP(V$1,'PY1 Data(H)'!$A$1:$CZ$1,_xlfn.XLOOKUP($A95,'PY1 Data(H)'!$A$1:$A$233,'PY1 Data(H)'!$A$1:$CZ$233))</f>
        <v>487779</v>
      </c>
      <c r="W95" s="173" cm="1">
        <f t="array" ref="W95">_xlfn.XLOOKUP(W$1,'PY1 Data(H)'!$A$1:$CZ$1,_xlfn.XLOOKUP($A95,'PY1 Data(H)'!$A$1:$A$233,'PY1 Data(H)'!$A$1:$CZ$233))</f>
        <v>0</v>
      </c>
      <c r="X95" s="173" cm="1">
        <f t="array" ref="X95">_xlfn.XLOOKUP(X$1,'PY1 Data(H)'!$A$1:$CZ$1,_xlfn.XLOOKUP($A95,'PY1 Data(H)'!$A$1:$A$233,'PY1 Data(H)'!$A$1:$CZ$233))</f>
        <v>0</v>
      </c>
      <c r="Y95" s="173" cm="1">
        <f t="array" ref="Y95">_xlfn.XLOOKUP(Y$1,'PY1 Data(H)'!$A$1:$CZ$1,_xlfn.XLOOKUP($A95,'PY1 Data(H)'!$A$1:$A$233,'PY1 Data(H)'!$A$1:$CZ$233))</f>
        <v>120913</v>
      </c>
      <c r="Z95" s="173" cm="1">
        <f t="array" ref="Z95">_xlfn.XLOOKUP(Z$1,'PY1 Data(H)'!$A$1:$CZ$1,_xlfn.XLOOKUP($A95,'PY1 Data(H)'!$A$1:$A$233,'PY1 Data(H)'!$A$1:$CZ$233))</f>
        <v>0</v>
      </c>
      <c r="AA95" s="173" cm="1">
        <f t="array" ref="AA95">_xlfn.XLOOKUP(AA$1,'PY1 Data(H)'!$A$1:$CZ$1,_xlfn.XLOOKUP($A95,'PY1 Data(H)'!$A$1:$A$233,'PY1 Data(H)'!$A$1:$CZ$233))</f>
        <v>0</v>
      </c>
      <c r="AB95" s="173" cm="1">
        <f t="array" ref="AB95">_xlfn.XLOOKUP(AB$1,'PY1 Data(H)'!$A$1:$CZ$1,_xlfn.XLOOKUP($A95,'PY1 Data(H)'!$A$1:$A$233,'PY1 Data(H)'!$A$1:$CZ$233))</f>
        <v>325760</v>
      </c>
      <c r="AC95" s="173" cm="1">
        <f t="array" ref="AC95">_xlfn.XLOOKUP(AC$1,'PY1 Data(H)'!$A$1:$CZ$1,_xlfn.XLOOKUP($A95,'PY1 Data(H)'!$A$1:$A$233,'PY1 Data(H)'!$A$1:$CZ$233))</f>
        <v>0</v>
      </c>
      <c r="AD95" s="173" cm="1">
        <f t="array" ref="AD95">_xlfn.XLOOKUP(AD$1,'PY1 Data(H)'!$A$1:$CZ$1,_xlfn.XLOOKUP($A95,'PY1 Data(H)'!$A$1:$A$233,'PY1 Data(H)'!$A$1:$CZ$233))</f>
        <v>115574</v>
      </c>
      <c r="AE95" s="173" cm="1">
        <f t="array" ref="AE95">_xlfn.XLOOKUP(AE$1,'PY1 Data(H)'!$A$1:$CZ$1,_xlfn.XLOOKUP($A95,'PY1 Data(H)'!$A$1:$A$233,'PY1 Data(H)'!$A$1:$CZ$233))</f>
        <v>2089822</v>
      </c>
      <c r="AF95" s="173" cm="1">
        <f t="array" ref="AF95">_xlfn.XLOOKUP(AF$1,'PY1 Data(H)'!$A$1:$CZ$1,_xlfn.XLOOKUP($A95,'PY1 Data(H)'!$A$1:$A$233,'PY1 Data(H)'!$A$1:$CZ$233))</f>
        <v>0</v>
      </c>
      <c r="AG95" s="173" cm="1">
        <f t="array" ref="AG95">_xlfn.XLOOKUP(AG$1,'PY1 Data(H)'!$A$1:$CZ$1,_xlfn.XLOOKUP($A95,'PY1 Data(H)'!$A$1:$A$233,'PY1 Data(H)'!$A$1:$CZ$233))</f>
        <v>311392</v>
      </c>
      <c r="AH95" s="173" cm="1">
        <f t="array" ref="AH95">_xlfn.XLOOKUP(AH$1,'PY1 Data(H)'!$A$1:$CZ$1,_xlfn.XLOOKUP($A95,'PY1 Data(H)'!$A$1:$A$233,'PY1 Data(H)'!$A$1:$CZ$233))</f>
        <v>0</v>
      </c>
      <c r="AI95" s="173" cm="1">
        <f t="array" ref="AI95">_xlfn.XLOOKUP(AI$1,'PY1 Data(H)'!$A$1:$CZ$1,_xlfn.XLOOKUP($A95,'PY1 Data(H)'!$A$1:$A$233,'PY1 Data(H)'!$A$1:$CZ$233))</f>
        <v>0</v>
      </c>
      <c r="AJ95" s="173" cm="1">
        <f t="array" ref="AJ95">_xlfn.XLOOKUP(AJ$1,'PY1 Data(H)'!$A$1:$CZ$1,_xlfn.XLOOKUP($A95,'PY1 Data(H)'!$A$1:$A$233,'PY1 Data(H)'!$A$1:$CZ$233))</f>
        <v>227682</v>
      </c>
      <c r="AK95" s="173" cm="1">
        <f t="array" ref="AK95">_xlfn.XLOOKUP(AK$1,'PY1 Data(H)'!$A$1:$CZ$1,_xlfn.XLOOKUP($A95,'PY1 Data(H)'!$A$1:$A$233,'PY1 Data(H)'!$A$1:$CZ$233))</f>
        <v>0</v>
      </c>
      <c r="AL95" s="173" cm="1">
        <f t="array" ref="AL95">_xlfn.XLOOKUP(AL$1,'PY1 Data(H)'!$A$1:$CZ$1,_xlfn.XLOOKUP($A95,'PY1 Data(H)'!$A$1:$A$233,'PY1 Data(H)'!$A$1:$CZ$233))</f>
        <v>0</v>
      </c>
      <c r="AM95" s="173" cm="1">
        <f t="array" ref="AM95">_xlfn.XLOOKUP(AM$1,'PY1 Data(H)'!$A$1:$CZ$1,_xlfn.XLOOKUP($A95,'PY1 Data(H)'!$A$1:$A$233,'PY1 Data(H)'!$A$1:$CZ$233))</f>
        <v>0</v>
      </c>
      <c r="AN95" s="173" cm="1">
        <f t="array" ref="AN95">_xlfn.XLOOKUP(AN$1,'PY1 Data(H)'!$A$1:$CZ$1,_xlfn.XLOOKUP($A95,'PY1 Data(H)'!$A$1:$A$233,'PY1 Data(H)'!$A$1:$CZ$233))</f>
        <v>0</v>
      </c>
      <c r="AO95" s="173" cm="1">
        <f t="array" ref="AO95">_xlfn.XLOOKUP(AO$1,'PY1 Data(H)'!$A$1:$CZ$1,_xlfn.XLOOKUP($A95,'PY1 Data(H)'!$A$1:$A$233,'PY1 Data(H)'!$A$1:$CZ$233))</f>
        <v>0</v>
      </c>
      <c r="AP95" s="173" cm="1">
        <f t="array" ref="AP95">_xlfn.XLOOKUP(AP$1,'PY1 Data(H)'!$A$1:$CZ$1,_xlfn.XLOOKUP($A95,'PY1 Data(H)'!$A$1:$A$233,'PY1 Data(H)'!$A$1:$CZ$233))</f>
        <v>0</v>
      </c>
      <c r="AQ95" s="173" cm="1">
        <f t="array" ref="AQ95">_xlfn.XLOOKUP(AQ$1,'PY1 Data(H)'!$A$1:$CZ$1,_xlfn.XLOOKUP($A95,'PY1 Data(H)'!$A$1:$A$233,'PY1 Data(H)'!$A$1:$CZ$233))</f>
        <v>0</v>
      </c>
      <c r="AR95" s="173" cm="1">
        <f t="array" ref="AR95">_xlfn.XLOOKUP(AR$1,'PY1 Data(H)'!$A$1:$CZ$1,_xlfn.XLOOKUP($A95,'PY1 Data(H)'!$A$1:$A$233,'PY1 Data(H)'!$A$1:$CZ$233))</f>
        <v>0</v>
      </c>
      <c r="AS95" s="173" cm="1">
        <f t="array" ref="AS95">_xlfn.XLOOKUP(AS$1,'PY1 Data(H)'!$A$1:$CZ$1,_xlfn.XLOOKUP($A95,'PY1 Data(H)'!$A$1:$A$233,'PY1 Data(H)'!$A$1:$CZ$233))</f>
        <v>0</v>
      </c>
      <c r="AT95" s="173" cm="1">
        <f t="array" ref="AT95">_xlfn.XLOOKUP(AT$1,'PY1 Data(H)'!$A$1:$CZ$1,_xlfn.XLOOKUP($A95,'PY1 Data(H)'!$A$1:$A$233,'PY1 Data(H)'!$A$1:$CZ$233))</f>
        <v>0</v>
      </c>
      <c r="AU95" s="173" cm="1">
        <f t="array" ref="AU95">_xlfn.XLOOKUP(AU$1,'PY1 Data(H)'!$A$1:$CZ$1,_xlfn.XLOOKUP($A95,'PY1 Data(H)'!$A$1:$A$233,'PY1 Data(H)'!$A$1:$CZ$233))</f>
        <v>0</v>
      </c>
      <c r="AV95" s="173" cm="1">
        <f t="array" ref="AV95">_xlfn.XLOOKUP(AV$1,'PY1 Data(H)'!$A$1:$CZ$1,_xlfn.XLOOKUP($A95,'PY1 Data(H)'!$A$1:$A$233,'PY1 Data(H)'!$A$1:$CZ$233))</f>
        <v>0</v>
      </c>
      <c r="AW95" s="173" cm="1">
        <f t="array" ref="AW95">_xlfn.XLOOKUP(AW$1,'PY1 Data(H)'!$A$1:$CZ$1,_xlfn.XLOOKUP($A95,'PY1 Data(H)'!$A$1:$A$233,'PY1 Data(H)'!$A$1:$CZ$233))</f>
        <v>0</v>
      </c>
      <c r="AX95" s="173" cm="1">
        <f t="array" ref="AX95">_xlfn.XLOOKUP(AX$1,'PY1 Data(H)'!$A$1:$CZ$1,_xlfn.XLOOKUP($A95,'PY1 Data(H)'!$A$1:$A$233,'PY1 Data(H)'!$A$1:$CZ$233))</f>
        <v>1560559</v>
      </c>
      <c r="AY95" s="173" cm="1">
        <f t="array" ref="AY95">_xlfn.XLOOKUP(AY$1,'PY1 Data(H)'!$A$1:$CZ$1,_xlfn.XLOOKUP($A95,'PY1 Data(H)'!$A$1:$A$233,'PY1 Data(H)'!$A$1:$CZ$233))</f>
        <v>0</v>
      </c>
      <c r="AZ95" s="173" cm="1">
        <f t="array" ref="AZ95">_xlfn.XLOOKUP(AZ$1,'PY1 Data(H)'!$A$1:$CZ$1,_xlfn.XLOOKUP($A95,'PY1 Data(H)'!$A$1:$A$233,'PY1 Data(H)'!$A$1:$CZ$233))</f>
        <v>0</v>
      </c>
      <c r="BA95" s="173" cm="1">
        <f t="array" ref="BA95">_xlfn.XLOOKUP(BA$1,'PY1 Data(H)'!$A$1:$CZ$1,_xlfn.XLOOKUP($A95,'PY1 Data(H)'!$A$1:$A$233,'PY1 Data(H)'!$A$1:$CZ$233))</f>
        <v>0</v>
      </c>
      <c r="BB95" s="173" cm="1">
        <f t="array" ref="BB95">_xlfn.XLOOKUP(BB$1,'PY1 Data(H)'!$A$1:$CZ$1,_xlfn.XLOOKUP($A95,'PY1 Data(H)'!$A$1:$A$233,'PY1 Data(H)'!$A$1:$CZ$233))</f>
        <v>2755502</v>
      </c>
      <c r="BC95" s="173" cm="1">
        <f t="array" ref="BC95">_xlfn.XLOOKUP(BC$1,'PY1 Data(H)'!$A$1:$CZ$1,_xlfn.XLOOKUP($A95,'PY1 Data(H)'!$A$1:$A$233,'PY1 Data(H)'!$A$1:$CZ$233))</f>
        <v>0</v>
      </c>
      <c r="BD95" s="173" cm="1">
        <f t="array" ref="BD95">_xlfn.XLOOKUP(BD$1,'PY1 Data(H)'!$A$1:$CZ$1,_xlfn.XLOOKUP($A95,'PY1 Data(H)'!$A$1:$A$233,'PY1 Data(H)'!$A$1:$CZ$233))</f>
        <v>0</v>
      </c>
      <c r="BE95" s="173" cm="1">
        <f t="array" ref="BE95">_xlfn.XLOOKUP(BE$1,'PY1 Data(H)'!$A$1:$CZ$1,_xlfn.XLOOKUP($A95,'PY1 Data(H)'!$A$1:$A$233,'PY1 Data(H)'!$A$1:$CZ$233))</f>
        <v>0</v>
      </c>
      <c r="BF95" s="173" cm="1">
        <f t="array" ref="BF95">_xlfn.XLOOKUP(BF$1,'PY1 Data(H)'!$A$1:$CZ$1,_xlfn.XLOOKUP($A95,'PY1 Data(H)'!$A$1:$A$233,'PY1 Data(H)'!$A$1:$CZ$233))</f>
        <v>3418487</v>
      </c>
      <c r="BG95" s="173" cm="1">
        <f t="array" ref="BG95">_xlfn.XLOOKUP(BG$1,'PY1 Data(H)'!$A$1:$CZ$1,_xlfn.XLOOKUP($A95,'PY1 Data(H)'!$A$1:$A$233,'PY1 Data(H)'!$A$1:$CZ$233))</f>
        <v>0</v>
      </c>
      <c r="BH95" s="173" cm="1">
        <f t="array" ref="BH95">_xlfn.XLOOKUP(BH$1,'PY1 Data(H)'!$A$1:$CZ$1,_xlfn.XLOOKUP($A95,'PY1 Data(H)'!$A$1:$A$233,'PY1 Data(H)'!$A$1:$CZ$233))</f>
        <v>0</v>
      </c>
      <c r="BI95" s="173" cm="1">
        <f t="array" ref="BI95">_xlfn.XLOOKUP(BI$1,'PY1 Data(H)'!$A$1:$CZ$1,_xlfn.XLOOKUP($A95,'PY1 Data(H)'!$A$1:$A$233,'PY1 Data(H)'!$A$1:$CZ$233))</f>
        <v>0</v>
      </c>
      <c r="BJ95" s="173" cm="1">
        <f t="array" ref="BJ95">_xlfn.XLOOKUP(BJ$1,'PY1 Data(H)'!$A$1:$CZ$1,_xlfn.XLOOKUP($A95,'PY1 Data(H)'!$A$1:$A$233,'PY1 Data(H)'!$A$1:$CZ$233))</f>
        <v>27225</v>
      </c>
      <c r="BK95" s="173" cm="1">
        <f t="array" ref="BK95">_xlfn.XLOOKUP(BK$1,'PY1 Data(H)'!$A$1:$CZ$1,_xlfn.XLOOKUP($A95,'PY1 Data(H)'!$A$1:$A$233,'PY1 Data(H)'!$A$1:$CZ$233))</f>
        <v>0</v>
      </c>
      <c r="BL95" s="173" cm="1">
        <f t="array" ref="BL95">_xlfn.XLOOKUP(BL$1,'PY1 Data(H)'!$A$1:$CZ$1,_xlfn.XLOOKUP($A95,'PY1 Data(H)'!$A$1:$A$233,'PY1 Data(H)'!$A$1:$CZ$233))</f>
        <v>0</v>
      </c>
      <c r="BM95" s="173" cm="1">
        <f t="array" ref="BM95">_xlfn.XLOOKUP(BM$1,'PY1 Data(H)'!$A$1:$CZ$1,_xlfn.XLOOKUP($A95,'PY1 Data(H)'!$A$1:$A$233,'PY1 Data(H)'!$A$1:$CZ$233))</f>
        <v>0</v>
      </c>
      <c r="BN95" s="173" cm="1">
        <f t="array" ref="BN95">_xlfn.XLOOKUP(BN$1,'PY1 Data(H)'!$A$1:$CZ$1,_xlfn.XLOOKUP($A95,'PY1 Data(H)'!$A$1:$A$233,'PY1 Data(H)'!$A$1:$CZ$233))</f>
        <v>1033910</v>
      </c>
      <c r="BO95" s="173" cm="1">
        <f t="array" ref="BO95">_xlfn.XLOOKUP(BO$1,'PY1 Data(H)'!$A$1:$CZ$1,_xlfn.XLOOKUP($A95,'PY1 Data(H)'!$A$1:$A$233,'PY1 Data(H)'!$A$1:$CZ$233))</f>
        <v>128458</v>
      </c>
      <c r="BP95" s="173" cm="1">
        <f t="array" ref="BP95">_xlfn.XLOOKUP(BP$1,'PY1 Data(H)'!$A$1:$CZ$1,_xlfn.XLOOKUP($A95,'PY1 Data(H)'!$A$1:$A$233,'PY1 Data(H)'!$A$1:$CZ$233))</f>
        <v>0</v>
      </c>
      <c r="BQ95" s="173" cm="1">
        <f t="array" ref="BQ95">_xlfn.XLOOKUP(BQ$1,'PY1 Data(H)'!$A$1:$CZ$1,_xlfn.XLOOKUP($A95,'PY1 Data(H)'!$A$1:$A$233,'PY1 Data(H)'!$A$1:$CZ$233))</f>
        <v>0</v>
      </c>
      <c r="BR95" s="173" cm="1">
        <f t="array" ref="BR95">_xlfn.XLOOKUP(BR$1,'PY1 Data(H)'!$A$1:$CZ$1,_xlfn.XLOOKUP($A95,'PY1 Data(H)'!$A$1:$A$233,'PY1 Data(H)'!$A$1:$CZ$233))</f>
        <v>0</v>
      </c>
      <c r="BS95" s="173" cm="1">
        <f t="array" ref="BS95">_xlfn.XLOOKUP(BS$1,'PY1 Data(H)'!$A$1:$CZ$1,_xlfn.XLOOKUP($A95,'PY1 Data(H)'!$A$1:$A$233,'PY1 Data(H)'!$A$1:$CZ$233))</f>
        <v>0</v>
      </c>
      <c r="BT95" s="173" cm="1">
        <f t="array" ref="BT95">_xlfn.XLOOKUP(BT$1,'PY1 Data(H)'!$A$1:$CZ$1,_xlfn.XLOOKUP($A95,'PY1 Data(H)'!$A$1:$A$233,'PY1 Data(H)'!$A$1:$CZ$233))</f>
        <v>62575</v>
      </c>
      <c r="BU95" s="173" cm="1">
        <f t="array" ref="BU95">_xlfn.XLOOKUP(BU$1,'PY1 Data(H)'!$A$1:$CZ$1,_xlfn.XLOOKUP($A95,'PY1 Data(H)'!$A$1:$A$233,'PY1 Data(H)'!$A$1:$CZ$233))</f>
        <v>124035</v>
      </c>
      <c r="BV95" s="173" cm="1">
        <f t="array" ref="BV95">_xlfn.XLOOKUP(BV$1,'PY1 Data(H)'!$A$1:$CZ$1,_xlfn.XLOOKUP($A95,'PY1 Data(H)'!$A$1:$A$233,'PY1 Data(H)'!$A$1:$CZ$233))</f>
        <v>172875</v>
      </c>
      <c r="BW95" s="173" cm="1">
        <f t="array" ref="BW95">_xlfn.XLOOKUP(BW$1,'PY1 Data(H)'!$A$1:$CZ$1,_xlfn.XLOOKUP($A95,'PY1 Data(H)'!$A$1:$A$233,'PY1 Data(H)'!$A$1:$CZ$233))</f>
        <v>0</v>
      </c>
      <c r="BX95" s="173" cm="1">
        <f t="array" ref="BX95">_xlfn.XLOOKUP(BX$1,'PY1 Data(H)'!$A$1:$CZ$1,_xlfn.XLOOKUP($A95,'PY1 Data(H)'!$A$1:$A$233,'PY1 Data(H)'!$A$1:$CZ$233))</f>
        <v>0</v>
      </c>
      <c r="BY95" s="173" cm="1">
        <f t="array" ref="BY95">_xlfn.XLOOKUP(BY$1,'PY1 Data(H)'!$A$1:$CZ$1,_xlfn.XLOOKUP($A95,'PY1 Data(H)'!$A$1:$A$233,'PY1 Data(H)'!$A$1:$CZ$233))</f>
        <v>0</v>
      </c>
      <c r="BZ95" s="173" cm="1">
        <f t="array" ref="BZ95">_xlfn.XLOOKUP(BZ$1,'PY1 Data(H)'!$A$1:$CZ$1,_xlfn.XLOOKUP($A95,'PY1 Data(H)'!$A$1:$A$233,'PY1 Data(H)'!$A$1:$CZ$233))</f>
        <v>0</v>
      </c>
      <c r="CA95" s="173" cm="1">
        <f t="array" ref="CA95">_xlfn.XLOOKUP(CA$1,'PY1 Data(H)'!$A$1:$CZ$1,_xlfn.XLOOKUP($A95,'PY1 Data(H)'!$A$1:$A$233,'PY1 Data(H)'!$A$1:$CZ$233))</f>
        <v>0</v>
      </c>
      <c r="CB95" s="173" cm="1">
        <f t="array" ref="CB95">_xlfn.XLOOKUP(CB$1,'PY1 Data(H)'!$A$1:$CZ$1,_xlfn.XLOOKUP($A95,'PY1 Data(H)'!$A$1:$A$233,'PY1 Data(H)'!$A$1:$CZ$233))</f>
        <v>0</v>
      </c>
      <c r="CC95" s="173" cm="1">
        <f t="array" ref="CC95">_xlfn.XLOOKUP(CC$1,'PY1 Data(H)'!$A$1:$CZ$1,_xlfn.XLOOKUP($A95,'PY1 Data(H)'!$A$1:$A$233,'PY1 Data(H)'!$A$1:$CZ$233))</f>
        <v>0</v>
      </c>
      <c r="CD95" s="173" cm="1">
        <f t="array" ref="CD95">_xlfn.XLOOKUP(CD$1,'PY1 Data(H)'!$A$1:$CZ$1,_xlfn.XLOOKUP($A95,'PY1 Data(H)'!$A$1:$A$233,'PY1 Data(H)'!$A$1:$CZ$233))</f>
        <v>0</v>
      </c>
      <c r="CE95" s="173" cm="1">
        <f t="array" ref="CE95">_xlfn.XLOOKUP(CE$1,'PY1 Data(H)'!$A$1:$CZ$1,_xlfn.XLOOKUP($A95,'PY1 Data(H)'!$A$1:$A$233,'PY1 Data(H)'!$A$1:$CZ$233))</f>
        <v>0</v>
      </c>
      <c r="CF95" s="173" cm="1">
        <f t="array" ref="CF95">_xlfn.XLOOKUP(CF$1,'PY1 Data(H)'!$A$1:$CZ$1,_xlfn.XLOOKUP($A95,'PY1 Data(H)'!$A$1:$A$233,'PY1 Data(H)'!$A$1:$CZ$233))</f>
        <v>0</v>
      </c>
      <c r="CG95" s="173" cm="1">
        <f t="array" ref="CG95">_xlfn.XLOOKUP(CG$1,'PY1 Data(H)'!$A$1:$CZ$1,_xlfn.XLOOKUP($A95,'PY1 Data(H)'!$A$1:$A$233,'PY1 Data(H)'!$A$1:$CZ$233))</f>
        <v>0</v>
      </c>
      <c r="CH95" s="173" cm="1">
        <f t="array" ref="CH95">_xlfn.XLOOKUP(CH$1,'PY1 Data(H)'!$A$1:$CZ$1,_xlfn.XLOOKUP($A95,'PY1 Data(H)'!$A$1:$A$233,'PY1 Data(H)'!$A$1:$CZ$233))</f>
        <v>0</v>
      </c>
      <c r="CI95" s="173" cm="1">
        <f t="array" ref="CI95">_xlfn.XLOOKUP(CI$1,'PY1 Data(H)'!$A$1:$CZ$1,_xlfn.XLOOKUP($A95,'PY1 Data(H)'!$A$1:$A$233,'PY1 Data(H)'!$A$1:$CZ$233))</f>
        <v>235097</v>
      </c>
      <c r="CJ95" s="173" cm="1">
        <f t="array" ref="CJ95">_xlfn.XLOOKUP(CJ$1,'PY1 Data(H)'!$A$1:$CZ$1,_xlfn.XLOOKUP($A95,'PY1 Data(H)'!$A$1:$A$233,'PY1 Data(H)'!$A$1:$CZ$233))</f>
        <v>0</v>
      </c>
      <c r="CK95" s="173" cm="1">
        <f t="array" ref="CK95">_xlfn.XLOOKUP(CK$1,'PY1 Data(H)'!$A$1:$CZ$1,_xlfn.XLOOKUP($A95,'PY1 Data(H)'!$A$1:$A$233,'PY1 Data(H)'!$A$1:$CZ$233))</f>
        <v>0</v>
      </c>
      <c r="CL95" s="173" cm="1">
        <f t="array" ref="CL95">_xlfn.XLOOKUP(CL$1,'PY1 Data(H)'!$A$1:$CZ$1,_xlfn.XLOOKUP($A95,'PY1 Data(H)'!$A$1:$A$233,'PY1 Data(H)'!$A$1:$CZ$233))</f>
        <v>0</v>
      </c>
      <c r="CM95" s="173" cm="1">
        <f t="array" ref="CM95">_xlfn.XLOOKUP(CM$1,'PY1 Data(H)'!$A$1:$CZ$1,_xlfn.XLOOKUP($A95,'PY1 Data(H)'!$A$1:$A$233,'PY1 Data(H)'!$A$1:$CZ$233))</f>
        <v>0</v>
      </c>
      <c r="CN95" s="173" cm="1">
        <f t="array" ref="CN95">_xlfn.XLOOKUP(CN$1,'PY1 Data(H)'!$A$1:$CZ$1,_xlfn.XLOOKUP($A95,'PY1 Data(H)'!$A$1:$A$233,'PY1 Data(H)'!$A$1:$CZ$233))</f>
        <v>0</v>
      </c>
      <c r="CO95" s="173" cm="1">
        <f t="array" ref="CO95">_xlfn.XLOOKUP(CO$1,'PY1 Data(H)'!$A$1:$CZ$1,_xlfn.XLOOKUP($A95,'PY1 Data(H)'!$A$1:$A$233,'PY1 Data(H)'!$A$1:$CZ$233))</f>
        <v>1253628</v>
      </c>
      <c r="CP95" s="173" cm="1">
        <f t="array" ref="CP95">_xlfn.XLOOKUP(CP$1,'PY1 Data(H)'!$A$1:$CZ$1,_xlfn.XLOOKUP($A95,'PY1 Data(H)'!$A$1:$A$233,'PY1 Data(H)'!$A$1:$CZ$233))</f>
        <v>0</v>
      </c>
      <c r="CQ95" s="173" cm="1">
        <f t="array" ref="CQ95">_xlfn.XLOOKUP(CQ$1,'PY1 Data(H)'!$A$1:$CZ$1,_xlfn.XLOOKUP($A95,'PY1 Data(H)'!$A$1:$A$233,'PY1 Data(H)'!$A$1:$CZ$233))</f>
        <v>0</v>
      </c>
      <c r="CR95" s="173" cm="1">
        <f t="array" ref="CR95">_xlfn.XLOOKUP(CR$1,'PY1 Data(H)'!$A$1:$CZ$1,_xlfn.XLOOKUP($A95,'PY1 Data(H)'!$A$1:$A$233,'PY1 Data(H)'!$A$1:$CZ$233))</f>
        <v>0</v>
      </c>
      <c r="CS95" s="173" cm="1">
        <f t="array" ref="CS95">_xlfn.XLOOKUP(CS$1,'PY1 Data(H)'!$A$1:$CZ$1,_xlfn.XLOOKUP($A95,'PY1 Data(H)'!$A$1:$A$233,'PY1 Data(H)'!$A$1:$CZ$233))</f>
        <v>0</v>
      </c>
      <c r="CT95" s="173" cm="1">
        <f t="array" ref="CT95">_xlfn.XLOOKUP(CT$1,'PY1 Data(H)'!$A$1:$CZ$1,_xlfn.XLOOKUP($A95,'PY1 Data(H)'!$A$1:$A$233,'PY1 Data(H)'!$A$1:$CZ$233))</f>
        <v>0</v>
      </c>
      <c r="CU95" s="173" cm="1">
        <f t="array" ref="CU95">_xlfn.XLOOKUP(CU$1,'PY1 Data(H)'!$A$1:$CZ$1,_xlfn.XLOOKUP($A95,'PY1 Data(H)'!$A$1:$A$233,'PY1 Data(H)'!$A$1:$CZ$233))</f>
        <v>0</v>
      </c>
      <c r="CV95" s="173" cm="1">
        <f t="array" ref="CV95">_xlfn.XLOOKUP(CV$1,'PY1 Data(H)'!$A$1:$CZ$1,_xlfn.XLOOKUP($A95,'PY1 Data(H)'!$A$1:$A$233,'PY1 Data(H)'!$A$1:$CZ$233))</f>
        <v>0</v>
      </c>
      <c r="CW95" s="173" cm="1">
        <f t="array" ref="CW95">_xlfn.XLOOKUP(CW$1,'PY1 Data(H)'!$A$1:$CZ$1,_xlfn.XLOOKUP($A95,'PY1 Data(H)'!$A$1:$A$233,'PY1 Data(H)'!$A$1:$CZ$233))</f>
        <v>0</v>
      </c>
      <c r="CX95" s="173" cm="1">
        <f t="array" ref="CX95">_xlfn.XLOOKUP(CX$1,'PY1 Data(H)'!$A$1:$CZ$1,_xlfn.XLOOKUP($A95,'PY1 Data(H)'!$A$1:$A$233,'PY1 Data(H)'!$A$1:$CZ$233))</f>
        <v>0</v>
      </c>
      <c r="CY95" s="173" cm="1">
        <f t="array" ref="CY95">_xlfn.XLOOKUP(CY$1,'PY1 Data(H)'!$A$1:$CZ$1,_xlfn.XLOOKUP($A95,'PY1 Data(H)'!$A$1:$A$233,'PY1 Data(H)'!$A$1:$CZ$233))</f>
        <v>0</v>
      </c>
    </row>
    <row r="96" spans="1:103" x14ac:dyDescent="0.3">
      <c r="A96">
        <v>638</v>
      </c>
      <c r="D96" s="173" cm="1">
        <f t="array" ref="D96">_xlfn.XLOOKUP(D$1,'PY1 Data(H)'!$A$1:$CZ$1,_xlfn.XLOOKUP($A96,'PY1 Data(H)'!$A$1:$A$233,'PY1 Data(H)'!$A$1:$CZ$233))</f>
        <v>0</v>
      </c>
      <c r="E96" s="173" cm="1">
        <f t="array" ref="E96">_xlfn.XLOOKUP(E$1,'PY1 Data(H)'!$A$1:$CZ$1,_xlfn.XLOOKUP($A96,'PY1 Data(H)'!$A$1:$A$233,'PY1 Data(H)'!$A$1:$CZ$233))</f>
        <v>0</v>
      </c>
      <c r="F96" s="173" cm="1">
        <f t="array" ref="F96">_xlfn.XLOOKUP(F$1,'PY1 Data(H)'!$A$1:$CZ$1,_xlfn.XLOOKUP($A96,'PY1 Data(H)'!$A$1:$A$233,'PY1 Data(H)'!$A$1:$CZ$233))</f>
        <v>0</v>
      </c>
      <c r="G96" s="173" cm="1">
        <f t="array" ref="G96">_xlfn.XLOOKUP(G$1,'PY1 Data(H)'!$A$1:$CZ$1,_xlfn.XLOOKUP($A96,'PY1 Data(H)'!$A$1:$A$233,'PY1 Data(H)'!$A$1:$CZ$233))</f>
        <v>0</v>
      </c>
      <c r="H96" s="173" cm="1">
        <f t="array" ref="H96">_xlfn.XLOOKUP(H$1,'PY1 Data(H)'!$A$1:$CZ$1,_xlfn.XLOOKUP($A96,'PY1 Data(H)'!$A$1:$A$233,'PY1 Data(H)'!$A$1:$CZ$233))</f>
        <v>0</v>
      </c>
      <c r="I96" s="173" cm="1">
        <f t="array" ref="I96">_xlfn.XLOOKUP(I$1,'PY1 Data(H)'!$A$1:$CZ$1,_xlfn.XLOOKUP($A96,'PY1 Data(H)'!$A$1:$A$233,'PY1 Data(H)'!$A$1:$CZ$233))</f>
        <v>0</v>
      </c>
      <c r="J96" s="173" cm="1">
        <f t="array" ref="J96">_xlfn.XLOOKUP(J$1,'PY1 Data(H)'!$A$1:$CZ$1,_xlfn.XLOOKUP($A96,'PY1 Data(H)'!$A$1:$A$233,'PY1 Data(H)'!$A$1:$CZ$233))</f>
        <v>0</v>
      </c>
      <c r="K96" s="173" cm="1">
        <f t="array" ref="K96">_xlfn.XLOOKUP(K$1,'PY1 Data(H)'!$A$1:$CZ$1,_xlfn.XLOOKUP($A96,'PY1 Data(H)'!$A$1:$A$233,'PY1 Data(H)'!$A$1:$CZ$233))</f>
        <v>0</v>
      </c>
      <c r="L96" s="173" cm="1">
        <f t="array" ref="L96">_xlfn.XLOOKUP(L$1,'PY1 Data(H)'!$A$1:$CZ$1,_xlfn.XLOOKUP($A96,'PY1 Data(H)'!$A$1:$A$233,'PY1 Data(H)'!$A$1:$CZ$233))</f>
        <v>0</v>
      </c>
      <c r="M96" s="173" cm="1">
        <f t="array" ref="M96">_xlfn.XLOOKUP(M$1,'PY1 Data(H)'!$A$1:$CZ$1,_xlfn.XLOOKUP($A96,'PY1 Data(H)'!$A$1:$A$233,'PY1 Data(H)'!$A$1:$CZ$233))</f>
        <v>0</v>
      </c>
      <c r="N96" s="173" cm="1">
        <f t="array" ref="N96">_xlfn.XLOOKUP(N$1,'PY1 Data(H)'!$A$1:$CZ$1,_xlfn.XLOOKUP($A96,'PY1 Data(H)'!$A$1:$A$233,'PY1 Data(H)'!$A$1:$CZ$233))</f>
        <v>0</v>
      </c>
      <c r="O96" s="173" cm="1">
        <f t="array" ref="O96">_xlfn.XLOOKUP(O$1,'PY1 Data(H)'!$A$1:$CZ$1,_xlfn.XLOOKUP($A96,'PY1 Data(H)'!$A$1:$A$233,'PY1 Data(H)'!$A$1:$CZ$233))</f>
        <v>0</v>
      </c>
      <c r="P96" s="173" cm="1">
        <f t="array" ref="P96">_xlfn.XLOOKUP(P$1,'PY1 Data(H)'!$A$1:$CZ$1,_xlfn.XLOOKUP($A96,'PY1 Data(H)'!$A$1:$A$233,'PY1 Data(H)'!$A$1:$CZ$233))</f>
        <v>0</v>
      </c>
      <c r="Q96" s="173" cm="1">
        <f t="array" ref="Q96">_xlfn.XLOOKUP(Q$1,'PY1 Data(H)'!$A$1:$CZ$1,_xlfn.XLOOKUP($A96,'PY1 Data(H)'!$A$1:$A$233,'PY1 Data(H)'!$A$1:$CZ$233))</f>
        <v>0</v>
      </c>
      <c r="R96" s="173" cm="1">
        <f t="array" ref="R96">_xlfn.XLOOKUP(R$1,'PY1 Data(H)'!$A$1:$CZ$1,_xlfn.XLOOKUP($A96,'PY1 Data(H)'!$A$1:$A$233,'PY1 Data(H)'!$A$1:$CZ$233))</f>
        <v>0</v>
      </c>
      <c r="S96" s="173" cm="1">
        <f t="array" ref="S96">_xlfn.XLOOKUP(S$1,'PY1 Data(H)'!$A$1:$CZ$1,_xlfn.XLOOKUP($A96,'PY1 Data(H)'!$A$1:$A$233,'PY1 Data(H)'!$A$1:$CZ$233))</f>
        <v>0</v>
      </c>
      <c r="T96" s="173" cm="1">
        <f t="array" ref="T96">_xlfn.XLOOKUP(T$1,'PY1 Data(H)'!$A$1:$CZ$1,_xlfn.XLOOKUP($A96,'PY1 Data(H)'!$A$1:$A$233,'PY1 Data(H)'!$A$1:$CZ$233))</f>
        <v>0</v>
      </c>
      <c r="U96" s="173" cm="1">
        <f t="array" ref="U96">_xlfn.XLOOKUP(U$1,'PY1 Data(H)'!$A$1:$CZ$1,_xlfn.XLOOKUP($A96,'PY1 Data(H)'!$A$1:$A$233,'PY1 Data(H)'!$A$1:$CZ$233))</f>
        <v>0</v>
      </c>
      <c r="V96" s="173" cm="1">
        <f t="array" ref="V96">_xlfn.XLOOKUP(V$1,'PY1 Data(H)'!$A$1:$CZ$1,_xlfn.XLOOKUP($A96,'PY1 Data(H)'!$A$1:$A$233,'PY1 Data(H)'!$A$1:$CZ$233))</f>
        <v>0</v>
      </c>
      <c r="W96" s="173" cm="1">
        <f t="array" ref="W96">_xlfn.XLOOKUP(W$1,'PY1 Data(H)'!$A$1:$CZ$1,_xlfn.XLOOKUP($A96,'PY1 Data(H)'!$A$1:$A$233,'PY1 Data(H)'!$A$1:$CZ$233))</f>
        <v>0</v>
      </c>
      <c r="X96" s="173" cm="1">
        <f t="array" ref="X96">_xlfn.XLOOKUP(X$1,'PY1 Data(H)'!$A$1:$CZ$1,_xlfn.XLOOKUP($A96,'PY1 Data(H)'!$A$1:$A$233,'PY1 Data(H)'!$A$1:$CZ$233))</f>
        <v>0</v>
      </c>
      <c r="Y96" s="173" cm="1">
        <f t="array" ref="Y96">_xlfn.XLOOKUP(Y$1,'PY1 Data(H)'!$A$1:$CZ$1,_xlfn.XLOOKUP($A96,'PY1 Data(H)'!$A$1:$A$233,'PY1 Data(H)'!$A$1:$CZ$233))</f>
        <v>0</v>
      </c>
      <c r="Z96" s="173" cm="1">
        <f t="array" ref="Z96">_xlfn.XLOOKUP(Z$1,'PY1 Data(H)'!$A$1:$CZ$1,_xlfn.XLOOKUP($A96,'PY1 Data(H)'!$A$1:$A$233,'PY1 Data(H)'!$A$1:$CZ$233))</f>
        <v>0</v>
      </c>
      <c r="AA96" s="173" cm="1">
        <f t="array" ref="AA96">_xlfn.XLOOKUP(AA$1,'PY1 Data(H)'!$A$1:$CZ$1,_xlfn.XLOOKUP($A96,'PY1 Data(H)'!$A$1:$A$233,'PY1 Data(H)'!$A$1:$CZ$233))</f>
        <v>0</v>
      </c>
      <c r="AB96" s="173" cm="1">
        <f t="array" ref="AB96">_xlfn.XLOOKUP(AB$1,'PY1 Data(H)'!$A$1:$CZ$1,_xlfn.XLOOKUP($A96,'PY1 Data(H)'!$A$1:$A$233,'PY1 Data(H)'!$A$1:$CZ$233))</f>
        <v>0</v>
      </c>
      <c r="AC96" s="173" cm="1">
        <f t="array" ref="AC96">_xlfn.XLOOKUP(AC$1,'PY1 Data(H)'!$A$1:$CZ$1,_xlfn.XLOOKUP($A96,'PY1 Data(H)'!$A$1:$A$233,'PY1 Data(H)'!$A$1:$CZ$233))</f>
        <v>0</v>
      </c>
      <c r="AD96" s="173" cm="1">
        <f t="array" ref="AD96">_xlfn.XLOOKUP(AD$1,'PY1 Data(H)'!$A$1:$CZ$1,_xlfn.XLOOKUP($A96,'PY1 Data(H)'!$A$1:$A$233,'PY1 Data(H)'!$A$1:$CZ$233))</f>
        <v>0</v>
      </c>
      <c r="AE96" s="173" cm="1">
        <f t="array" ref="AE96">_xlfn.XLOOKUP(AE$1,'PY1 Data(H)'!$A$1:$CZ$1,_xlfn.XLOOKUP($A96,'PY1 Data(H)'!$A$1:$A$233,'PY1 Data(H)'!$A$1:$CZ$233))</f>
        <v>0</v>
      </c>
      <c r="AF96" s="173" cm="1">
        <f t="array" ref="AF96">_xlfn.XLOOKUP(AF$1,'PY1 Data(H)'!$A$1:$CZ$1,_xlfn.XLOOKUP($A96,'PY1 Data(H)'!$A$1:$A$233,'PY1 Data(H)'!$A$1:$CZ$233))</f>
        <v>0</v>
      </c>
      <c r="AG96" s="173" cm="1">
        <f t="array" ref="AG96">_xlfn.XLOOKUP(AG$1,'PY1 Data(H)'!$A$1:$CZ$1,_xlfn.XLOOKUP($A96,'PY1 Data(H)'!$A$1:$A$233,'PY1 Data(H)'!$A$1:$CZ$233))</f>
        <v>0</v>
      </c>
      <c r="AH96" s="173" cm="1">
        <f t="array" ref="AH96">_xlfn.XLOOKUP(AH$1,'PY1 Data(H)'!$A$1:$CZ$1,_xlfn.XLOOKUP($A96,'PY1 Data(H)'!$A$1:$A$233,'PY1 Data(H)'!$A$1:$CZ$233))</f>
        <v>0</v>
      </c>
      <c r="AI96" s="173" cm="1">
        <f t="array" ref="AI96">_xlfn.XLOOKUP(AI$1,'PY1 Data(H)'!$A$1:$CZ$1,_xlfn.XLOOKUP($A96,'PY1 Data(H)'!$A$1:$A$233,'PY1 Data(H)'!$A$1:$CZ$233))</f>
        <v>0</v>
      </c>
      <c r="AJ96" s="173" cm="1">
        <f t="array" ref="AJ96">_xlfn.XLOOKUP(AJ$1,'PY1 Data(H)'!$A$1:$CZ$1,_xlfn.XLOOKUP($A96,'PY1 Data(H)'!$A$1:$A$233,'PY1 Data(H)'!$A$1:$CZ$233))</f>
        <v>0</v>
      </c>
      <c r="AK96" s="173" cm="1">
        <f t="array" ref="AK96">_xlfn.XLOOKUP(AK$1,'PY1 Data(H)'!$A$1:$CZ$1,_xlfn.XLOOKUP($A96,'PY1 Data(H)'!$A$1:$A$233,'PY1 Data(H)'!$A$1:$CZ$233))</f>
        <v>0</v>
      </c>
      <c r="AL96" s="173" cm="1">
        <f t="array" ref="AL96">_xlfn.XLOOKUP(AL$1,'PY1 Data(H)'!$A$1:$CZ$1,_xlfn.XLOOKUP($A96,'PY1 Data(H)'!$A$1:$A$233,'PY1 Data(H)'!$A$1:$CZ$233))</f>
        <v>0</v>
      </c>
      <c r="AM96" s="173" cm="1">
        <f t="array" ref="AM96">_xlfn.XLOOKUP(AM$1,'PY1 Data(H)'!$A$1:$CZ$1,_xlfn.XLOOKUP($A96,'PY1 Data(H)'!$A$1:$A$233,'PY1 Data(H)'!$A$1:$CZ$233))</f>
        <v>0</v>
      </c>
      <c r="AN96" s="173" cm="1">
        <f t="array" ref="AN96">_xlfn.XLOOKUP(AN$1,'PY1 Data(H)'!$A$1:$CZ$1,_xlfn.XLOOKUP($A96,'PY1 Data(H)'!$A$1:$A$233,'PY1 Data(H)'!$A$1:$CZ$233))</f>
        <v>0</v>
      </c>
      <c r="AO96" s="173" cm="1">
        <f t="array" ref="AO96">_xlfn.XLOOKUP(AO$1,'PY1 Data(H)'!$A$1:$CZ$1,_xlfn.XLOOKUP($A96,'PY1 Data(H)'!$A$1:$A$233,'PY1 Data(H)'!$A$1:$CZ$233))</f>
        <v>0</v>
      </c>
      <c r="AP96" s="173" cm="1">
        <f t="array" ref="AP96">_xlfn.XLOOKUP(AP$1,'PY1 Data(H)'!$A$1:$CZ$1,_xlfn.XLOOKUP($A96,'PY1 Data(H)'!$A$1:$A$233,'PY1 Data(H)'!$A$1:$CZ$233))</f>
        <v>0</v>
      </c>
      <c r="AQ96" s="173" cm="1">
        <f t="array" ref="AQ96">_xlfn.XLOOKUP(AQ$1,'PY1 Data(H)'!$A$1:$CZ$1,_xlfn.XLOOKUP($A96,'PY1 Data(H)'!$A$1:$A$233,'PY1 Data(H)'!$A$1:$CZ$233))</f>
        <v>0</v>
      </c>
      <c r="AR96" s="173" cm="1">
        <f t="array" ref="AR96">_xlfn.XLOOKUP(AR$1,'PY1 Data(H)'!$A$1:$CZ$1,_xlfn.XLOOKUP($A96,'PY1 Data(H)'!$A$1:$A$233,'PY1 Data(H)'!$A$1:$CZ$233))</f>
        <v>0</v>
      </c>
      <c r="AS96" s="173" cm="1">
        <f t="array" ref="AS96">_xlfn.XLOOKUP(AS$1,'PY1 Data(H)'!$A$1:$CZ$1,_xlfn.XLOOKUP($A96,'PY1 Data(H)'!$A$1:$A$233,'PY1 Data(H)'!$A$1:$CZ$233))</f>
        <v>0</v>
      </c>
      <c r="AT96" s="173" cm="1">
        <f t="array" ref="AT96">_xlfn.XLOOKUP(AT$1,'PY1 Data(H)'!$A$1:$CZ$1,_xlfn.XLOOKUP($A96,'PY1 Data(H)'!$A$1:$A$233,'PY1 Data(H)'!$A$1:$CZ$233))</f>
        <v>0</v>
      </c>
      <c r="AU96" s="173" cm="1">
        <f t="array" ref="AU96">_xlfn.XLOOKUP(AU$1,'PY1 Data(H)'!$A$1:$CZ$1,_xlfn.XLOOKUP($A96,'PY1 Data(H)'!$A$1:$A$233,'PY1 Data(H)'!$A$1:$CZ$233))</f>
        <v>0</v>
      </c>
      <c r="AV96" s="173" cm="1">
        <f t="array" ref="AV96">_xlfn.XLOOKUP(AV$1,'PY1 Data(H)'!$A$1:$CZ$1,_xlfn.XLOOKUP($A96,'PY1 Data(H)'!$A$1:$A$233,'PY1 Data(H)'!$A$1:$CZ$233))</f>
        <v>0</v>
      </c>
      <c r="AW96" s="173" cm="1">
        <f t="array" ref="AW96">_xlfn.XLOOKUP(AW$1,'PY1 Data(H)'!$A$1:$CZ$1,_xlfn.XLOOKUP($A96,'PY1 Data(H)'!$A$1:$A$233,'PY1 Data(H)'!$A$1:$CZ$233))</f>
        <v>0</v>
      </c>
      <c r="AX96" s="173" cm="1">
        <f t="array" ref="AX96">_xlfn.XLOOKUP(AX$1,'PY1 Data(H)'!$A$1:$CZ$1,_xlfn.XLOOKUP($A96,'PY1 Data(H)'!$A$1:$A$233,'PY1 Data(H)'!$A$1:$CZ$233))</f>
        <v>0</v>
      </c>
      <c r="AY96" s="173" cm="1">
        <f t="array" ref="AY96">_xlfn.XLOOKUP(AY$1,'PY1 Data(H)'!$A$1:$CZ$1,_xlfn.XLOOKUP($A96,'PY1 Data(H)'!$A$1:$A$233,'PY1 Data(H)'!$A$1:$CZ$233))</f>
        <v>0</v>
      </c>
      <c r="AZ96" s="173" cm="1">
        <f t="array" ref="AZ96">_xlfn.XLOOKUP(AZ$1,'PY1 Data(H)'!$A$1:$CZ$1,_xlfn.XLOOKUP($A96,'PY1 Data(H)'!$A$1:$A$233,'PY1 Data(H)'!$A$1:$CZ$233))</f>
        <v>0</v>
      </c>
      <c r="BA96" s="173" cm="1">
        <f t="array" ref="BA96">_xlfn.XLOOKUP(BA$1,'PY1 Data(H)'!$A$1:$CZ$1,_xlfn.XLOOKUP($A96,'PY1 Data(H)'!$A$1:$A$233,'PY1 Data(H)'!$A$1:$CZ$233))</f>
        <v>0</v>
      </c>
      <c r="BB96" s="173" cm="1">
        <f t="array" ref="BB96">_xlfn.XLOOKUP(BB$1,'PY1 Data(H)'!$A$1:$CZ$1,_xlfn.XLOOKUP($A96,'PY1 Data(H)'!$A$1:$A$233,'PY1 Data(H)'!$A$1:$CZ$233))</f>
        <v>0</v>
      </c>
      <c r="BC96" s="173" cm="1">
        <f t="array" ref="BC96">_xlfn.XLOOKUP(BC$1,'PY1 Data(H)'!$A$1:$CZ$1,_xlfn.XLOOKUP($A96,'PY1 Data(H)'!$A$1:$A$233,'PY1 Data(H)'!$A$1:$CZ$233))</f>
        <v>0</v>
      </c>
      <c r="BD96" s="173" cm="1">
        <f t="array" ref="BD96">_xlfn.XLOOKUP(BD$1,'PY1 Data(H)'!$A$1:$CZ$1,_xlfn.XLOOKUP($A96,'PY1 Data(H)'!$A$1:$A$233,'PY1 Data(H)'!$A$1:$CZ$233))</f>
        <v>0</v>
      </c>
      <c r="BE96" s="173" cm="1">
        <f t="array" ref="BE96">_xlfn.XLOOKUP(BE$1,'PY1 Data(H)'!$A$1:$CZ$1,_xlfn.XLOOKUP($A96,'PY1 Data(H)'!$A$1:$A$233,'PY1 Data(H)'!$A$1:$CZ$233))</f>
        <v>0</v>
      </c>
      <c r="BF96" s="173" cm="1">
        <f t="array" ref="BF96">_xlfn.XLOOKUP(BF$1,'PY1 Data(H)'!$A$1:$CZ$1,_xlfn.XLOOKUP($A96,'PY1 Data(H)'!$A$1:$A$233,'PY1 Data(H)'!$A$1:$CZ$233))</f>
        <v>0</v>
      </c>
      <c r="BG96" s="173" cm="1">
        <f t="array" ref="BG96">_xlfn.XLOOKUP(BG$1,'PY1 Data(H)'!$A$1:$CZ$1,_xlfn.XLOOKUP($A96,'PY1 Data(H)'!$A$1:$A$233,'PY1 Data(H)'!$A$1:$CZ$233))</f>
        <v>0</v>
      </c>
      <c r="BH96" s="173" cm="1">
        <f t="array" ref="BH96">_xlfn.XLOOKUP(BH$1,'PY1 Data(H)'!$A$1:$CZ$1,_xlfn.XLOOKUP($A96,'PY1 Data(H)'!$A$1:$A$233,'PY1 Data(H)'!$A$1:$CZ$233))</f>
        <v>0</v>
      </c>
      <c r="BI96" s="173" cm="1">
        <f t="array" ref="BI96">_xlfn.XLOOKUP(BI$1,'PY1 Data(H)'!$A$1:$CZ$1,_xlfn.XLOOKUP($A96,'PY1 Data(H)'!$A$1:$A$233,'PY1 Data(H)'!$A$1:$CZ$233))</f>
        <v>0</v>
      </c>
      <c r="BJ96" s="173" cm="1">
        <f t="array" ref="BJ96">_xlfn.XLOOKUP(BJ$1,'PY1 Data(H)'!$A$1:$CZ$1,_xlfn.XLOOKUP($A96,'PY1 Data(H)'!$A$1:$A$233,'PY1 Data(H)'!$A$1:$CZ$233))</f>
        <v>0</v>
      </c>
      <c r="BK96" s="173" cm="1">
        <f t="array" ref="BK96">_xlfn.XLOOKUP(BK$1,'PY1 Data(H)'!$A$1:$CZ$1,_xlfn.XLOOKUP($A96,'PY1 Data(H)'!$A$1:$A$233,'PY1 Data(H)'!$A$1:$CZ$233))</f>
        <v>0</v>
      </c>
      <c r="BL96" s="173" cm="1">
        <f t="array" ref="BL96">_xlfn.XLOOKUP(BL$1,'PY1 Data(H)'!$A$1:$CZ$1,_xlfn.XLOOKUP($A96,'PY1 Data(H)'!$A$1:$A$233,'PY1 Data(H)'!$A$1:$CZ$233))</f>
        <v>0</v>
      </c>
      <c r="BM96" s="173" cm="1">
        <f t="array" ref="BM96">_xlfn.XLOOKUP(BM$1,'PY1 Data(H)'!$A$1:$CZ$1,_xlfn.XLOOKUP($A96,'PY1 Data(H)'!$A$1:$A$233,'PY1 Data(H)'!$A$1:$CZ$233))</f>
        <v>0</v>
      </c>
      <c r="BN96" s="173" cm="1">
        <f t="array" ref="BN96">_xlfn.XLOOKUP(BN$1,'PY1 Data(H)'!$A$1:$CZ$1,_xlfn.XLOOKUP($A96,'PY1 Data(H)'!$A$1:$A$233,'PY1 Data(H)'!$A$1:$CZ$233))</f>
        <v>0</v>
      </c>
      <c r="BO96" s="173" cm="1">
        <f t="array" ref="BO96">_xlfn.XLOOKUP(BO$1,'PY1 Data(H)'!$A$1:$CZ$1,_xlfn.XLOOKUP($A96,'PY1 Data(H)'!$A$1:$A$233,'PY1 Data(H)'!$A$1:$CZ$233))</f>
        <v>0</v>
      </c>
      <c r="BP96" s="173" cm="1">
        <f t="array" ref="BP96">_xlfn.XLOOKUP(BP$1,'PY1 Data(H)'!$A$1:$CZ$1,_xlfn.XLOOKUP($A96,'PY1 Data(H)'!$A$1:$A$233,'PY1 Data(H)'!$A$1:$CZ$233))</f>
        <v>0</v>
      </c>
      <c r="BQ96" s="173" cm="1">
        <f t="array" ref="BQ96">_xlfn.XLOOKUP(BQ$1,'PY1 Data(H)'!$A$1:$CZ$1,_xlfn.XLOOKUP($A96,'PY1 Data(H)'!$A$1:$A$233,'PY1 Data(H)'!$A$1:$CZ$233))</f>
        <v>0</v>
      </c>
      <c r="BR96" s="173" cm="1">
        <f t="array" ref="BR96">_xlfn.XLOOKUP(BR$1,'PY1 Data(H)'!$A$1:$CZ$1,_xlfn.XLOOKUP($A96,'PY1 Data(H)'!$A$1:$A$233,'PY1 Data(H)'!$A$1:$CZ$233))</f>
        <v>0</v>
      </c>
      <c r="BS96" s="173" cm="1">
        <f t="array" ref="BS96">_xlfn.XLOOKUP(BS$1,'PY1 Data(H)'!$A$1:$CZ$1,_xlfn.XLOOKUP($A96,'PY1 Data(H)'!$A$1:$A$233,'PY1 Data(H)'!$A$1:$CZ$233))</f>
        <v>0</v>
      </c>
      <c r="BT96" s="173" cm="1">
        <f t="array" ref="BT96">_xlfn.XLOOKUP(BT$1,'PY1 Data(H)'!$A$1:$CZ$1,_xlfn.XLOOKUP($A96,'PY1 Data(H)'!$A$1:$A$233,'PY1 Data(H)'!$A$1:$CZ$233))</f>
        <v>0</v>
      </c>
      <c r="BU96" s="173" cm="1">
        <f t="array" ref="BU96">_xlfn.XLOOKUP(BU$1,'PY1 Data(H)'!$A$1:$CZ$1,_xlfn.XLOOKUP($A96,'PY1 Data(H)'!$A$1:$A$233,'PY1 Data(H)'!$A$1:$CZ$233))</f>
        <v>0</v>
      </c>
      <c r="BV96" s="173" cm="1">
        <f t="array" ref="BV96">_xlfn.XLOOKUP(BV$1,'PY1 Data(H)'!$A$1:$CZ$1,_xlfn.XLOOKUP($A96,'PY1 Data(H)'!$A$1:$A$233,'PY1 Data(H)'!$A$1:$CZ$233))</f>
        <v>0</v>
      </c>
      <c r="BW96" s="173" cm="1">
        <f t="array" ref="BW96">_xlfn.XLOOKUP(BW$1,'PY1 Data(H)'!$A$1:$CZ$1,_xlfn.XLOOKUP($A96,'PY1 Data(H)'!$A$1:$A$233,'PY1 Data(H)'!$A$1:$CZ$233))</f>
        <v>0</v>
      </c>
      <c r="BX96" s="173" cm="1">
        <f t="array" ref="BX96">_xlfn.XLOOKUP(BX$1,'PY1 Data(H)'!$A$1:$CZ$1,_xlfn.XLOOKUP($A96,'PY1 Data(H)'!$A$1:$A$233,'PY1 Data(H)'!$A$1:$CZ$233))</f>
        <v>0</v>
      </c>
      <c r="BY96" s="173" cm="1">
        <f t="array" ref="BY96">_xlfn.XLOOKUP(BY$1,'PY1 Data(H)'!$A$1:$CZ$1,_xlfn.XLOOKUP($A96,'PY1 Data(H)'!$A$1:$A$233,'PY1 Data(H)'!$A$1:$CZ$233))</f>
        <v>0</v>
      </c>
      <c r="BZ96" s="173" cm="1">
        <f t="array" ref="BZ96">_xlfn.XLOOKUP(BZ$1,'PY1 Data(H)'!$A$1:$CZ$1,_xlfn.XLOOKUP($A96,'PY1 Data(H)'!$A$1:$A$233,'PY1 Data(H)'!$A$1:$CZ$233))</f>
        <v>0</v>
      </c>
      <c r="CA96" s="173" cm="1">
        <f t="array" ref="CA96">_xlfn.XLOOKUP(CA$1,'PY1 Data(H)'!$A$1:$CZ$1,_xlfn.XLOOKUP($A96,'PY1 Data(H)'!$A$1:$A$233,'PY1 Data(H)'!$A$1:$CZ$233))</f>
        <v>0</v>
      </c>
      <c r="CB96" s="173" cm="1">
        <f t="array" ref="CB96">_xlfn.XLOOKUP(CB$1,'PY1 Data(H)'!$A$1:$CZ$1,_xlfn.XLOOKUP($A96,'PY1 Data(H)'!$A$1:$A$233,'PY1 Data(H)'!$A$1:$CZ$233))</f>
        <v>0</v>
      </c>
      <c r="CC96" s="173" cm="1">
        <f t="array" ref="CC96">_xlfn.XLOOKUP(CC$1,'PY1 Data(H)'!$A$1:$CZ$1,_xlfn.XLOOKUP($A96,'PY1 Data(H)'!$A$1:$A$233,'PY1 Data(H)'!$A$1:$CZ$233))</f>
        <v>0</v>
      </c>
      <c r="CD96" s="173" cm="1">
        <f t="array" ref="CD96">_xlfn.XLOOKUP(CD$1,'PY1 Data(H)'!$A$1:$CZ$1,_xlfn.XLOOKUP($A96,'PY1 Data(H)'!$A$1:$A$233,'PY1 Data(H)'!$A$1:$CZ$233))</f>
        <v>0</v>
      </c>
      <c r="CE96" s="173" cm="1">
        <f t="array" ref="CE96">_xlfn.XLOOKUP(CE$1,'PY1 Data(H)'!$A$1:$CZ$1,_xlfn.XLOOKUP($A96,'PY1 Data(H)'!$A$1:$A$233,'PY1 Data(H)'!$A$1:$CZ$233))</f>
        <v>0</v>
      </c>
      <c r="CF96" s="173" cm="1">
        <f t="array" ref="CF96">_xlfn.XLOOKUP(CF$1,'PY1 Data(H)'!$A$1:$CZ$1,_xlfn.XLOOKUP($A96,'PY1 Data(H)'!$A$1:$A$233,'PY1 Data(H)'!$A$1:$CZ$233))</f>
        <v>0</v>
      </c>
      <c r="CG96" s="173" cm="1">
        <f t="array" ref="CG96">_xlfn.XLOOKUP(CG$1,'PY1 Data(H)'!$A$1:$CZ$1,_xlfn.XLOOKUP($A96,'PY1 Data(H)'!$A$1:$A$233,'PY1 Data(H)'!$A$1:$CZ$233))</f>
        <v>0</v>
      </c>
      <c r="CH96" s="173" cm="1">
        <f t="array" ref="CH96">_xlfn.XLOOKUP(CH$1,'PY1 Data(H)'!$A$1:$CZ$1,_xlfn.XLOOKUP($A96,'PY1 Data(H)'!$A$1:$A$233,'PY1 Data(H)'!$A$1:$CZ$233))</f>
        <v>0</v>
      </c>
      <c r="CI96" s="173" cm="1">
        <f t="array" ref="CI96">_xlfn.XLOOKUP(CI$1,'PY1 Data(H)'!$A$1:$CZ$1,_xlfn.XLOOKUP($A96,'PY1 Data(H)'!$A$1:$A$233,'PY1 Data(H)'!$A$1:$CZ$233))</f>
        <v>0</v>
      </c>
      <c r="CJ96" s="173" cm="1">
        <f t="array" ref="CJ96">_xlfn.XLOOKUP(CJ$1,'PY1 Data(H)'!$A$1:$CZ$1,_xlfn.XLOOKUP($A96,'PY1 Data(H)'!$A$1:$A$233,'PY1 Data(H)'!$A$1:$CZ$233))</f>
        <v>0</v>
      </c>
      <c r="CK96" s="173" cm="1">
        <f t="array" ref="CK96">_xlfn.XLOOKUP(CK$1,'PY1 Data(H)'!$A$1:$CZ$1,_xlfn.XLOOKUP($A96,'PY1 Data(H)'!$A$1:$A$233,'PY1 Data(H)'!$A$1:$CZ$233))</f>
        <v>0</v>
      </c>
      <c r="CL96" s="173" cm="1">
        <f t="array" ref="CL96">_xlfn.XLOOKUP(CL$1,'PY1 Data(H)'!$A$1:$CZ$1,_xlfn.XLOOKUP($A96,'PY1 Data(H)'!$A$1:$A$233,'PY1 Data(H)'!$A$1:$CZ$233))</f>
        <v>0</v>
      </c>
      <c r="CM96" s="173" cm="1">
        <f t="array" ref="CM96">_xlfn.XLOOKUP(CM$1,'PY1 Data(H)'!$A$1:$CZ$1,_xlfn.XLOOKUP($A96,'PY1 Data(H)'!$A$1:$A$233,'PY1 Data(H)'!$A$1:$CZ$233))</f>
        <v>0</v>
      </c>
      <c r="CN96" s="173" cm="1">
        <f t="array" ref="CN96">_xlfn.XLOOKUP(CN$1,'PY1 Data(H)'!$A$1:$CZ$1,_xlfn.XLOOKUP($A96,'PY1 Data(H)'!$A$1:$A$233,'PY1 Data(H)'!$A$1:$CZ$233))</f>
        <v>0</v>
      </c>
      <c r="CO96" s="173" cm="1">
        <f t="array" ref="CO96">_xlfn.XLOOKUP(CO$1,'PY1 Data(H)'!$A$1:$CZ$1,_xlfn.XLOOKUP($A96,'PY1 Data(H)'!$A$1:$A$233,'PY1 Data(H)'!$A$1:$CZ$233))</f>
        <v>0</v>
      </c>
      <c r="CP96" s="173" cm="1">
        <f t="array" ref="CP96">_xlfn.XLOOKUP(CP$1,'PY1 Data(H)'!$A$1:$CZ$1,_xlfn.XLOOKUP($A96,'PY1 Data(H)'!$A$1:$A$233,'PY1 Data(H)'!$A$1:$CZ$233))</f>
        <v>0</v>
      </c>
      <c r="CQ96" s="173" cm="1">
        <f t="array" ref="CQ96">_xlfn.XLOOKUP(CQ$1,'PY1 Data(H)'!$A$1:$CZ$1,_xlfn.XLOOKUP($A96,'PY1 Data(H)'!$A$1:$A$233,'PY1 Data(H)'!$A$1:$CZ$233))</f>
        <v>0</v>
      </c>
      <c r="CR96" s="173" cm="1">
        <f t="array" ref="CR96">_xlfn.XLOOKUP(CR$1,'PY1 Data(H)'!$A$1:$CZ$1,_xlfn.XLOOKUP($A96,'PY1 Data(H)'!$A$1:$A$233,'PY1 Data(H)'!$A$1:$CZ$233))</f>
        <v>0</v>
      </c>
      <c r="CS96" s="173" cm="1">
        <f t="array" ref="CS96">_xlfn.XLOOKUP(CS$1,'PY1 Data(H)'!$A$1:$CZ$1,_xlfn.XLOOKUP($A96,'PY1 Data(H)'!$A$1:$A$233,'PY1 Data(H)'!$A$1:$CZ$233))</f>
        <v>0</v>
      </c>
      <c r="CT96" s="173" cm="1">
        <f t="array" ref="CT96">_xlfn.XLOOKUP(CT$1,'PY1 Data(H)'!$A$1:$CZ$1,_xlfn.XLOOKUP($A96,'PY1 Data(H)'!$A$1:$A$233,'PY1 Data(H)'!$A$1:$CZ$233))</f>
        <v>0</v>
      </c>
      <c r="CU96" s="173" cm="1">
        <f t="array" ref="CU96">_xlfn.XLOOKUP(CU$1,'PY1 Data(H)'!$A$1:$CZ$1,_xlfn.XLOOKUP($A96,'PY1 Data(H)'!$A$1:$A$233,'PY1 Data(H)'!$A$1:$CZ$233))</f>
        <v>0</v>
      </c>
      <c r="CV96" s="173" cm="1">
        <f t="array" ref="CV96">_xlfn.XLOOKUP(CV$1,'PY1 Data(H)'!$A$1:$CZ$1,_xlfn.XLOOKUP($A96,'PY1 Data(H)'!$A$1:$A$233,'PY1 Data(H)'!$A$1:$CZ$233))</f>
        <v>0</v>
      </c>
      <c r="CW96" s="173" cm="1">
        <f t="array" ref="CW96">_xlfn.XLOOKUP(CW$1,'PY1 Data(H)'!$A$1:$CZ$1,_xlfn.XLOOKUP($A96,'PY1 Data(H)'!$A$1:$A$233,'PY1 Data(H)'!$A$1:$CZ$233))</f>
        <v>0</v>
      </c>
      <c r="CX96" s="173" cm="1">
        <f t="array" ref="CX96">_xlfn.XLOOKUP(CX$1,'PY1 Data(H)'!$A$1:$CZ$1,_xlfn.XLOOKUP($A96,'PY1 Data(H)'!$A$1:$A$233,'PY1 Data(H)'!$A$1:$CZ$233))</f>
        <v>0</v>
      </c>
      <c r="CY96" s="173" cm="1">
        <f t="array" ref="CY96">_xlfn.XLOOKUP(CY$1,'PY1 Data(H)'!$A$1:$CZ$1,_xlfn.XLOOKUP($A96,'PY1 Data(H)'!$A$1:$A$233,'PY1 Data(H)'!$A$1:$CZ$233))</f>
        <v>0</v>
      </c>
    </row>
    <row r="97" spans="1:103" x14ac:dyDescent="0.3">
      <c r="A97">
        <v>383</v>
      </c>
      <c r="D97" s="173" cm="1">
        <f t="array" ref="D97">_xlfn.XLOOKUP(D$1,'PY1 Data(H)'!$A$1:$CZ$1,_xlfn.XLOOKUP($A97,'PY1 Data(H)'!$A$1:$A$233,'PY1 Data(H)'!$A$1:$CZ$233))</f>
        <v>0</v>
      </c>
      <c r="E97" s="173" cm="1">
        <f t="array" ref="E97">_xlfn.XLOOKUP(E$1,'PY1 Data(H)'!$A$1:$CZ$1,_xlfn.XLOOKUP($A97,'PY1 Data(H)'!$A$1:$A$233,'PY1 Data(H)'!$A$1:$CZ$233))</f>
        <v>0</v>
      </c>
      <c r="F97" s="173" cm="1">
        <f t="array" ref="F97">_xlfn.XLOOKUP(F$1,'PY1 Data(H)'!$A$1:$CZ$1,_xlfn.XLOOKUP($A97,'PY1 Data(H)'!$A$1:$A$233,'PY1 Data(H)'!$A$1:$CZ$233))</f>
        <v>0</v>
      </c>
      <c r="G97" s="173" cm="1">
        <f t="array" ref="G97">_xlfn.XLOOKUP(G$1,'PY1 Data(H)'!$A$1:$CZ$1,_xlfn.XLOOKUP($A97,'PY1 Data(H)'!$A$1:$A$233,'PY1 Data(H)'!$A$1:$CZ$233))</f>
        <v>0</v>
      </c>
      <c r="H97" s="173" cm="1">
        <f t="array" ref="H97">_xlfn.XLOOKUP(H$1,'PY1 Data(H)'!$A$1:$CZ$1,_xlfn.XLOOKUP($A97,'PY1 Data(H)'!$A$1:$A$233,'PY1 Data(H)'!$A$1:$CZ$233))</f>
        <v>0</v>
      </c>
      <c r="I97" s="173" cm="1">
        <f t="array" ref="I97">_xlfn.XLOOKUP(I$1,'PY1 Data(H)'!$A$1:$CZ$1,_xlfn.XLOOKUP($A97,'PY1 Data(H)'!$A$1:$A$233,'PY1 Data(H)'!$A$1:$CZ$233))</f>
        <v>0</v>
      </c>
      <c r="J97" s="173" cm="1">
        <f t="array" ref="J97">_xlfn.XLOOKUP(J$1,'PY1 Data(H)'!$A$1:$CZ$1,_xlfn.XLOOKUP($A97,'PY1 Data(H)'!$A$1:$A$233,'PY1 Data(H)'!$A$1:$CZ$233))</f>
        <v>0</v>
      </c>
      <c r="K97" s="173" cm="1">
        <f t="array" ref="K97">_xlfn.XLOOKUP(K$1,'PY1 Data(H)'!$A$1:$CZ$1,_xlfn.XLOOKUP($A97,'PY1 Data(H)'!$A$1:$A$233,'PY1 Data(H)'!$A$1:$CZ$233))</f>
        <v>0</v>
      </c>
      <c r="L97" s="173" cm="1">
        <f t="array" ref="L97">_xlfn.XLOOKUP(L$1,'PY1 Data(H)'!$A$1:$CZ$1,_xlfn.XLOOKUP($A97,'PY1 Data(H)'!$A$1:$A$233,'PY1 Data(H)'!$A$1:$CZ$233))</f>
        <v>0</v>
      </c>
      <c r="M97" s="173" cm="1">
        <f t="array" ref="M97">_xlfn.XLOOKUP(M$1,'PY1 Data(H)'!$A$1:$CZ$1,_xlfn.XLOOKUP($A97,'PY1 Data(H)'!$A$1:$A$233,'PY1 Data(H)'!$A$1:$CZ$233))</f>
        <v>0</v>
      </c>
      <c r="N97" s="173" cm="1">
        <f t="array" ref="N97">_xlfn.XLOOKUP(N$1,'PY1 Data(H)'!$A$1:$CZ$1,_xlfn.XLOOKUP($A97,'PY1 Data(H)'!$A$1:$A$233,'PY1 Data(H)'!$A$1:$CZ$233))</f>
        <v>0</v>
      </c>
      <c r="O97" s="173" cm="1">
        <f t="array" ref="O97">_xlfn.XLOOKUP(O$1,'PY1 Data(H)'!$A$1:$CZ$1,_xlfn.XLOOKUP($A97,'PY1 Data(H)'!$A$1:$A$233,'PY1 Data(H)'!$A$1:$CZ$233))</f>
        <v>0</v>
      </c>
      <c r="P97" s="173" cm="1">
        <f t="array" ref="P97">_xlfn.XLOOKUP(P$1,'PY1 Data(H)'!$A$1:$CZ$1,_xlfn.XLOOKUP($A97,'PY1 Data(H)'!$A$1:$A$233,'PY1 Data(H)'!$A$1:$CZ$233))</f>
        <v>0</v>
      </c>
      <c r="Q97" s="173" cm="1">
        <f t="array" ref="Q97">_xlfn.XLOOKUP(Q$1,'PY1 Data(H)'!$A$1:$CZ$1,_xlfn.XLOOKUP($A97,'PY1 Data(H)'!$A$1:$A$233,'PY1 Data(H)'!$A$1:$CZ$233))</f>
        <v>0</v>
      </c>
      <c r="R97" s="173" cm="1">
        <f t="array" ref="R97">_xlfn.XLOOKUP(R$1,'PY1 Data(H)'!$A$1:$CZ$1,_xlfn.XLOOKUP($A97,'PY1 Data(H)'!$A$1:$A$233,'PY1 Data(H)'!$A$1:$CZ$233))</f>
        <v>0</v>
      </c>
      <c r="S97" s="173" cm="1">
        <f t="array" ref="S97">_xlfn.XLOOKUP(S$1,'PY1 Data(H)'!$A$1:$CZ$1,_xlfn.XLOOKUP($A97,'PY1 Data(H)'!$A$1:$A$233,'PY1 Data(H)'!$A$1:$CZ$233))</f>
        <v>120415</v>
      </c>
      <c r="T97" s="173" cm="1">
        <f t="array" ref="T97">_xlfn.XLOOKUP(T$1,'PY1 Data(H)'!$A$1:$CZ$1,_xlfn.XLOOKUP($A97,'PY1 Data(H)'!$A$1:$A$233,'PY1 Data(H)'!$A$1:$CZ$233))</f>
        <v>0</v>
      </c>
      <c r="U97" s="173" cm="1">
        <f t="array" ref="U97">_xlfn.XLOOKUP(U$1,'PY1 Data(H)'!$A$1:$CZ$1,_xlfn.XLOOKUP($A97,'PY1 Data(H)'!$A$1:$A$233,'PY1 Data(H)'!$A$1:$CZ$233))</f>
        <v>0</v>
      </c>
      <c r="V97" s="173" cm="1">
        <f t="array" ref="V97">_xlfn.XLOOKUP(V$1,'PY1 Data(H)'!$A$1:$CZ$1,_xlfn.XLOOKUP($A97,'PY1 Data(H)'!$A$1:$A$233,'PY1 Data(H)'!$A$1:$CZ$233))</f>
        <v>0</v>
      </c>
      <c r="W97" s="173" cm="1">
        <f t="array" ref="W97">_xlfn.XLOOKUP(W$1,'PY1 Data(H)'!$A$1:$CZ$1,_xlfn.XLOOKUP($A97,'PY1 Data(H)'!$A$1:$A$233,'PY1 Data(H)'!$A$1:$CZ$233))</f>
        <v>0</v>
      </c>
      <c r="X97" s="173" cm="1">
        <f t="array" ref="X97">_xlfn.XLOOKUP(X$1,'PY1 Data(H)'!$A$1:$CZ$1,_xlfn.XLOOKUP($A97,'PY1 Data(H)'!$A$1:$A$233,'PY1 Data(H)'!$A$1:$CZ$233))</f>
        <v>0</v>
      </c>
      <c r="Y97" s="173" cm="1">
        <f t="array" ref="Y97">_xlfn.XLOOKUP(Y$1,'PY1 Data(H)'!$A$1:$CZ$1,_xlfn.XLOOKUP($A97,'PY1 Data(H)'!$A$1:$A$233,'PY1 Data(H)'!$A$1:$CZ$233))</f>
        <v>0</v>
      </c>
      <c r="Z97" s="173" cm="1">
        <f t="array" ref="Z97">_xlfn.XLOOKUP(Z$1,'PY1 Data(H)'!$A$1:$CZ$1,_xlfn.XLOOKUP($A97,'PY1 Data(H)'!$A$1:$A$233,'PY1 Data(H)'!$A$1:$CZ$233))</f>
        <v>0</v>
      </c>
      <c r="AA97" s="173" cm="1">
        <f t="array" ref="AA97">_xlfn.XLOOKUP(AA$1,'PY1 Data(H)'!$A$1:$CZ$1,_xlfn.XLOOKUP($A97,'PY1 Data(H)'!$A$1:$A$233,'PY1 Data(H)'!$A$1:$CZ$233))</f>
        <v>0</v>
      </c>
      <c r="AB97" s="173" cm="1">
        <f t="array" ref="AB97">_xlfn.XLOOKUP(AB$1,'PY1 Data(H)'!$A$1:$CZ$1,_xlfn.XLOOKUP($A97,'PY1 Data(H)'!$A$1:$A$233,'PY1 Data(H)'!$A$1:$CZ$233))</f>
        <v>0</v>
      </c>
      <c r="AC97" s="173" cm="1">
        <f t="array" ref="AC97">_xlfn.XLOOKUP(AC$1,'PY1 Data(H)'!$A$1:$CZ$1,_xlfn.XLOOKUP($A97,'PY1 Data(H)'!$A$1:$A$233,'PY1 Data(H)'!$A$1:$CZ$233))</f>
        <v>0</v>
      </c>
      <c r="AD97" s="173" cm="1">
        <f t="array" ref="AD97">_xlfn.XLOOKUP(AD$1,'PY1 Data(H)'!$A$1:$CZ$1,_xlfn.XLOOKUP($A97,'PY1 Data(H)'!$A$1:$A$233,'PY1 Data(H)'!$A$1:$CZ$233))</f>
        <v>2207</v>
      </c>
      <c r="AE97" s="173" cm="1">
        <f t="array" ref="AE97">_xlfn.XLOOKUP(AE$1,'PY1 Data(H)'!$A$1:$CZ$1,_xlfn.XLOOKUP($A97,'PY1 Data(H)'!$A$1:$A$233,'PY1 Data(H)'!$A$1:$CZ$233))</f>
        <v>0</v>
      </c>
      <c r="AF97" s="173" cm="1">
        <f t="array" ref="AF97">_xlfn.XLOOKUP(AF$1,'PY1 Data(H)'!$A$1:$CZ$1,_xlfn.XLOOKUP($A97,'PY1 Data(H)'!$A$1:$A$233,'PY1 Data(H)'!$A$1:$CZ$233))</f>
        <v>0</v>
      </c>
      <c r="AG97" s="173" cm="1">
        <f t="array" ref="AG97">_xlfn.XLOOKUP(AG$1,'PY1 Data(H)'!$A$1:$CZ$1,_xlfn.XLOOKUP($A97,'PY1 Data(H)'!$A$1:$A$233,'PY1 Data(H)'!$A$1:$CZ$233))</f>
        <v>0</v>
      </c>
      <c r="AH97" s="173" cm="1">
        <f t="array" ref="AH97">_xlfn.XLOOKUP(AH$1,'PY1 Data(H)'!$A$1:$CZ$1,_xlfn.XLOOKUP($A97,'PY1 Data(H)'!$A$1:$A$233,'PY1 Data(H)'!$A$1:$CZ$233))</f>
        <v>0</v>
      </c>
      <c r="AI97" s="173" cm="1">
        <f t="array" ref="AI97">_xlfn.XLOOKUP(AI$1,'PY1 Data(H)'!$A$1:$CZ$1,_xlfn.XLOOKUP($A97,'PY1 Data(H)'!$A$1:$A$233,'PY1 Data(H)'!$A$1:$CZ$233))</f>
        <v>0</v>
      </c>
      <c r="AJ97" s="173" cm="1">
        <f t="array" ref="AJ97">_xlfn.XLOOKUP(AJ$1,'PY1 Data(H)'!$A$1:$CZ$1,_xlfn.XLOOKUP($A97,'PY1 Data(H)'!$A$1:$A$233,'PY1 Data(H)'!$A$1:$CZ$233))</f>
        <v>0</v>
      </c>
      <c r="AK97" s="173" cm="1">
        <f t="array" ref="AK97">_xlfn.XLOOKUP(AK$1,'PY1 Data(H)'!$A$1:$CZ$1,_xlfn.XLOOKUP($A97,'PY1 Data(H)'!$A$1:$A$233,'PY1 Data(H)'!$A$1:$CZ$233))</f>
        <v>0</v>
      </c>
      <c r="AL97" s="173" cm="1">
        <f t="array" ref="AL97">_xlfn.XLOOKUP(AL$1,'PY1 Data(H)'!$A$1:$CZ$1,_xlfn.XLOOKUP($A97,'PY1 Data(H)'!$A$1:$A$233,'PY1 Data(H)'!$A$1:$CZ$233))</f>
        <v>0</v>
      </c>
      <c r="AM97" s="173" cm="1">
        <f t="array" ref="AM97">_xlfn.XLOOKUP(AM$1,'PY1 Data(H)'!$A$1:$CZ$1,_xlfn.XLOOKUP($A97,'PY1 Data(H)'!$A$1:$A$233,'PY1 Data(H)'!$A$1:$CZ$233))</f>
        <v>0</v>
      </c>
      <c r="AN97" s="173" cm="1">
        <f t="array" ref="AN97">_xlfn.XLOOKUP(AN$1,'PY1 Data(H)'!$A$1:$CZ$1,_xlfn.XLOOKUP($A97,'PY1 Data(H)'!$A$1:$A$233,'PY1 Data(H)'!$A$1:$CZ$233))</f>
        <v>0</v>
      </c>
      <c r="AO97" s="173" cm="1">
        <f t="array" ref="AO97">_xlfn.XLOOKUP(AO$1,'PY1 Data(H)'!$A$1:$CZ$1,_xlfn.XLOOKUP($A97,'PY1 Data(H)'!$A$1:$A$233,'PY1 Data(H)'!$A$1:$CZ$233))</f>
        <v>0</v>
      </c>
      <c r="AP97" s="173" cm="1">
        <f t="array" ref="AP97">_xlfn.XLOOKUP(AP$1,'PY1 Data(H)'!$A$1:$CZ$1,_xlfn.XLOOKUP($A97,'PY1 Data(H)'!$A$1:$A$233,'PY1 Data(H)'!$A$1:$CZ$233))</f>
        <v>0</v>
      </c>
      <c r="AQ97" s="173" cm="1">
        <f t="array" ref="AQ97">_xlfn.XLOOKUP(AQ$1,'PY1 Data(H)'!$A$1:$CZ$1,_xlfn.XLOOKUP($A97,'PY1 Data(H)'!$A$1:$A$233,'PY1 Data(H)'!$A$1:$CZ$233))</f>
        <v>0</v>
      </c>
      <c r="AR97" s="173" cm="1">
        <f t="array" ref="AR97">_xlfn.XLOOKUP(AR$1,'PY1 Data(H)'!$A$1:$CZ$1,_xlfn.XLOOKUP($A97,'PY1 Data(H)'!$A$1:$A$233,'PY1 Data(H)'!$A$1:$CZ$233))</f>
        <v>0</v>
      </c>
      <c r="AS97" s="173" cm="1">
        <f t="array" ref="AS97">_xlfn.XLOOKUP(AS$1,'PY1 Data(H)'!$A$1:$CZ$1,_xlfn.XLOOKUP($A97,'PY1 Data(H)'!$A$1:$A$233,'PY1 Data(H)'!$A$1:$CZ$233))</f>
        <v>0</v>
      </c>
      <c r="AT97" s="173" cm="1">
        <f t="array" ref="AT97">_xlfn.XLOOKUP(AT$1,'PY1 Data(H)'!$A$1:$CZ$1,_xlfn.XLOOKUP($A97,'PY1 Data(H)'!$A$1:$A$233,'PY1 Data(H)'!$A$1:$CZ$233))</f>
        <v>0</v>
      </c>
      <c r="AU97" s="173" cm="1">
        <f t="array" ref="AU97">_xlfn.XLOOKUP(AU$1,'PY1 Data(H)'!$A$1:$CZ$1,_xlfn.XLOOKUP($A97,'PY1 Data(H)'!$A$1:$A$233,'PY1 Data(H)'!$A$1:$CZ$233))</f>
        <v>0</v>
      </c>
      <c r="AV97" s="173" cm="1">
        <f t="array" ref="AV97">_xlfn.XLOOKUP(AV$1,'PY1 Data(H)'!$A$1:$CZ$1,_xlfn.XLOOKUP($A97,'PY1 Data(H)'!$A$1:$A$233,'PY1 Data(H)'!$A$1:$CZ$233))</f>
        <v>0</v>
      </c>
      <c r="AW97" s="173" cm="1">
        <f t="array" ref="AW97">_xlfn.XLOOKUP(AW$1,'PY1 Data(H)'!$A$1:$CZ$1,_xlfn.XLOOKUP($A97,'PY1 Data(H)'!$A$1:$A$233,'PY1 Data(H)'!$A$1:$CZ$233))</f>
        <v>0</v>
      </c>
      <c r="AX97" s="173" cm="1">
        <f t="array" ref="AX97">_xlfn.XLOOKUP(AX$1,'PY1 Data(H)'!$A$1:$CZ$1,_xlfn.XLOOKUP($A97,'PY1 Data(H)'!$A$1:$A$233,'PY1 Data(H)'!$A$1:$CZ$233))</f>
        <v>0</v>
      </c>
      <c r="AY97" s="173" cm="1">
        <f t="array" ref="AY97">_xlfn.XLOOKUP(AY$1,'PY1 Data(H)'!$A$1:$CZ$1,_xlfn.XLOOKUP($A97,'PY1 Data(H)'!$A$1:$A$233,'PY1 Data(H)'!$A$1:$CZ$233))</f>
        <v>0</v>
      </c>
      <c r="AZ97" s="173" cm="1">
        <f t="array" ref="AZ97">_xlfn.XLOOKUP(AZ$1,'PY1 Data(H)'!$A$1:$CZ$1,_xlfn.XLOOKUP($A97,'PY1 Data(H)'!$A$1:$A$233,'PY1 Data(H)'!$A$1:$CZ$233))</f>
        <v>0</v>
      </c>
      <c r="BA97" s="173" cm="1">
        <f t="array" ref="BA97">_xlfn.XLOOKUP(BA$1,'PY1 Data(H)'!$A$1:$CZ$1,_xlfn.XLOOKUP($A97,'PY1 Data(H)'!$A$1:$A$233,'PY1 Data(H)'!$A$1:$CZ$233))</f>
        <v>0</v>
      </c>
      <c r="BB97" s="173" cm="1">
        <f t="array" ref="BB97">_xlfn.XLOOKUP(BB$1,'PY1 Data(H)'!$A$1:$CZ$1,_xlfn.XLOOKUP($A97,'PY1 Data(H)'!$A$1:$A$233,'PY1 Data(H)'!$A$1:$CZ$233))</f>
        <v>0</v>
      </c>
      <c r="BC97" s="173" cm="1">
        <f t="array" ref="BC97">_xlfn.XLOOKUP(BC$1,'PY1 Data(H)'!$A$1:$CZ$1,_xlfn.XLOOKUP($A97,'PY1 Data(H)'!$A$1:$A$233,'PY1 Data(H)'!$A$1:$CZ$233))</f>
        <v>0</v>
      </c>
      <c r="BD97" s="173" cm="1">
        <f t="array" ref="BD97">_xlfn.XLOOKUP(BD$1,'PY1 Data(H)'!$A$1:$CZ$1,_xlfn.XLOOKUP($A97,'PY1 Data(H)'!$A$1:$A$233,'PY1 Data(H)'!$A$1:$CZ$233))</f>
        <v>0</v>
      </c>
      <c r="BE97" s="173" cm="1">
        <f t="array" ref="BE97">_xlfn.XLOOKUP(BE$1,'PY1 Data(H)'!$A$1:$CZ$1,_xlfn.XLOOKUP($A97,'PY1 Data(H)'!$A$1:$A$233,'PY1 Data(H)'!$A$1:$CZ$233))</f>
        <v>0</v>
      </c>
      <c r="BF97" s="173" cm="1">
        <f t="array" ref="BF97">_xlfn.XLOOKUP(BF$1,'PY1 Data(H)'!$A$1:$CZ$1,_xlfn.XLOOKUP($A97,'PY1 Data(H)'!$A$1:$A$233,'PY1 Data(H)'!$A$1:$CZ$233))</f>
        <v>0</v>
      </c>
      <c r="BG97" s="173" cm="1">
        <f t="array" ref="BG97">_xlfn.XLOOKUP(BG$1,'PY1 Data(H)'!$A$1:$CZ$1,_xlfn.XLOOKUP($A97,'PY1 Data(H)'!$A$1:$A$233,'PY1 Data(H)'!$A$1:$CZ$233))</f>
        <v>0</v>
      </c>
      <c r="BH97" s="173" cm="1">
        <f t="array" ref="BH97">_xlfn.XLOOKUP(BH$1,'PY1 Data(H)'!$A$1:$CZ$1,_xlfn.XLOOKUP($A97,'PY1 Data(H)'!$A$1:$A$233,'PY1 Data(H)'!$A$1:$CZ$233))</f>
        <v>0</v>
      </c>
      <c r="BI97" s="173" cm="1">
        <f t="array" ref="BI97">_xlfn.XLOOKUP(BI$1,'PY1 Data(H)'!$A$1:$CZ$1,_xlfn.XLOOKUP($A97,'PY1 Data(H)'!$A$1:$A$233,'PY1 Data(H)'!$A$1:$CZ$233))</f>
        <v>0</v>
      </c>
      <c r="BJ97" s="173" cm="1">
        <f t="array" ref="BJ97">_xlfn.XLOOKUP(BJ$1,'PY1 Data(H)'!$A$1:$CZ$1,_xlfn.XLOOKUP($A97,'PY1 Data(H)'!$A$1:$A$233,'PY1 Data(H)'!$A$1:$CZ$233))</f>
        <v>0</v>
      </c>
      <c r="BK97" s="173" cm="1">
        <f t="array" ref="BK97">_xlfn.XLOOKUP(BK$1,'PY1 Data(H)'!$A$1:$CZ$1,_xlfn.XLOOKUP($A97,'PY1 Data(H)'!$A$1:$A$233,'PY1 Data(H)'!$A$1:$CZ$233))</f>
        <v>0</v>
      </c>
      <c r="BL97" s="173" cm="1">
        <f t="array" ref="BL97">_xlfn.XLOOKUP(BL$1,'PY1 Data(H)'!$A$1:$CZ$1,_xlfn.XLOOKUP($A97,'PY1 Data(H)'!$A$1:$A$233,'PY1 Data(H)'!$A$1:$CZ$233))</f>
        <v>0</v>
      </c>
      <c r="BM97" s="173" cm="1">
        <f t="array" ref="BM97">_xlfn.XLOOKUP(BM$1,'PY1 Data(H)'!$A$1:$CZ$1,_xlfn.XLOOKUP($A97,'PY1 Data(H)'!$A$1:$A$233,'PY1 Data(H)'!$A$1:$CZ$233))</f>
        <v>0</v>
      </c>
      <c r="BN97" s="173" cm="1">
        <f t="array" ref="BN97">_xlfn.XLOOKUP(BN$1,'PY1 Data(H)'!$A$1:$CZ$1,_xlfn.XLOOKUP($A97,'PY1 Data(H)'!$A$1:$A$233,'PY1 Data(H)'!$A$1:$CZ$233))</f>
        <v>144144</v>
      </c>
      <c r="BO97" s="173" cm="1">
        <f t="array" ref="BO97">_xlfn.XLOOKUP(BO$1,'PY1 Data(H)'!$A$1:$CZ$1,_xlfn.XLOOKUP($A97,'PY1 Data(H)'!$A$1:$A$233,'PY1 Data(H)'!$A$1:$CZ$233))</f>
        <v>0</v>
      </c>
      <c r="BP97" s="173" cm="1">
        <f t="array" ref="BP97">_xlfn.XLOOKUP(BP$1,'PY1 Data(H)'!$A$1:$CZ$1,_xlfn.XLOOKUP($A97,'PY1 Data(H)'!$A$1:$A$233,'PY1 Data(H)'!$A$1:$CZ$233))</f>
        <v>0</v>
      </c>
      <c r="BQ97" s="173" cm="1">
        <f t="array" ref="BQ97">_xlfn.XLOOKUP(BQ$1,'PY1 Data(H)'!$A$1:$CZ$1,_xlfn.XLOOKUP($A97,'PY1 Data(H)'!$A$1:$A$233,'PY1 Data(H)'!$A$1:$CZ$233))</f>
        <v>0</v>
      </c>
      <c r="BR97" s="173" cm="1">
        <f t="array" ref="BR97">_xlfn.XLOOKUP(BR$1,'PY1 Data(H)'!$A$1:$CZ$1,_xlfn.XLOOKUP($A97,'PY1 Data(H)'!$A$1:$A$233,'PY1 Data(H)'!$A$1:$CZ$233))</f>
        <v>0</v>
      </c>
      <c r="BS97" s="173" cm="1">
        <f t="array" ref="BS97">_xlfn.XLOOKUP(BS$1,'PY1 Data(H)'!$A$1:$CZ$1,_xlfn.XLOOKUP($A97,'PY1 Data(H)'!$A$1:$A$233,'PY1 Data(H)'!$A$1:$CZ$233))</f>
        <v>0</v>
      </c>
      <c r="BT97" s="173" cm="1">
        <f t="array" ref="BT97">_xlfn.XLOOKUP(BT$1,'PY1 Data(H)'!$A$1:$CZ$1,_xlfn.XLOOKUP($A97,'PY1 Data(H)'!$A$1:$A$233,'PY1 Data(H)'!$A$1:$CZ$233))</f>
        <v>0</v>
      </c>
      <c r="BU97" s="173" cm="1">
        <f t="array" ref="BU97">_xlfn.XLOOKUP(BU$1,'PY1 Data(H)'!$A$1:$CZ$1,_xlfn.XLOOKUP($A97,'PY1 Data(H)'!$A$1:$A$233,'PY1 Data(H)'!$A$1:$CZ$233))</f>
        <v>0</v>
      </c>
      <c r="BV97" s="173" cm="1">
        <f t="array" ref="BV97">_xlfn.XLOOKUP(BV$1,'PY1 Data(H)'!$A$1:$CZ$1,_xlfn.XLOOKUP($A97,'PY1 Data(H)'!$A$1:$A$233,'PY1 Data(H)'!$A$1:$CZ$233))</f>
        <v>0</v>
      </c>
      <c r="BW97" s="173" cm="1">
        <f t="array" ref="BW97">_xlfn.XLOOKUP(BW$1,'PY1 Data(H)'!$A$1:$CZ$1,_xlfn.XLOOKUP($A97,'PY1 Data(H)'!$A$1:$A$233,'PY1 Data(H)'!$A$1:$CZ$233))</f>
        <v>0</v>
      </c>
      <c r="BX97" s="173" cm="1">
        <f t="array" ref="BX97">_xlfn.XLOOKUP(BX$1,'PY1 Data(H)'!$A$1:$CZ$1,_xlfn.XLOOKUP($A97,'PY1 Data(H)'!$A$1:$A$233,'PY1 Data(H)'!$A$1:$CZ$233))</f>
        <v>0</v>
      </c>
      <c r="BY97" s="173" cm="1">
        <f t="array" ref="BY97">_xlfn.XLOOKUP(BY$1,'PY1 Data(H)'!$A$1:$CZ$1,_xlfn.XLOOKUP($A97,'PY1 Data(H)'!$A$1:$A$233,'PY1 Data(H)'!$A$1:$CZ$233))</f>
        <v>0</v>
      </c>
      <c r="BZ97" s="173" cm="1">
        <f t="array" ref="BZ97">_xlfn.XLOOKUP(BZ$1,'PY1 Data(H)'!$A$1:$CZ$1,_xlfn.XLOOKUP($A97,'PY1 Data(H)'!$A$1:$A$233,'PY1 Data(H)'!$A$1:$CZ$233))</f>
        <v>0</v>
      </c>
      <c r="CA97" s="173" cm="1">
        <f t="array" ref="CA97">_xlfn.XLOOKUP(CA$1,'PY1 Data(H)'!$A$1:$CZ$1,_xlfn.XLOOKUP($A97,'PY1 Data(H)'!$A$1:$A$233,'PY1 Data(H)'!$A$1:$CZ$233))</f>
        <v>0</v>
      </c>
      <c r="CB97" s="173" cm="1">
        <f t="array" ref="CB97">_xlfn.XLOOKUP(CB$1,'PY1 Data(H)'!$A$1:$CZ$1,_xlfn.XLOOKUP($A97,'PY1 Data(H)'!$A$1:$A$233,'PY1 Data(H)'!$A$1:$CZ$233))</f>
        <v>0</v>
      </c>
      <c r="CC97" s="173" cm="1">
        <f t="array" ref="CC97">_xlfn.XLOOKUP(CC$1,'PY1 Data(H)'!$A$1:$CZ$1,_xlfn.XLOOKUP($A97,'PY1 Data(H)'!$A$1:$A$233,'PY1 Data(H)'!$A$1:$CZ$233))</f>
        <v>0</v>
      </c>
      <c r="CD97" s="173" cm="1">
        <f t="array" ref="CD97">_xlfn.XLOOKUP(CD$1,'PY1 Data(H)'!$A$1:$CZ$1,_xlfn.XLOOKUP($A97,'PY1 Data(H)'!$A$1:$A$233,'PY1 Data(H)'!$A$1:$CZ$233))</f>
        <v>447856</v>
      </c>
      <c r="CE97" s="173" cm="1">
        <f t="array" ref="CE97">_xlfn.XLOOKUP(CE$1,'PY1 Data(H)'!$A$1:$CZ$1,_xlfn.XLOOKUP($A97,'PY1 Data(H)'!$A$1:$A$233,'PY1 Data(H)'!$A$1:$CZ$233))</f>
        <v>0</v>
      </c>
      <c r="CF97" s="173" cm="1">
        <f t="array" ref="CF97">_xlfn.XLOOKUP(CF$1,'PY1 Data(H)'!$A$1:$CZ$1,_xlfn.XLOOKUP($A97,'PY1 Data(H)'!$A$1:$A$233,'PY1 Data(H)'!$A$1:$CZ$233))</f>
        <v>0</v>
      </c>
      <c r="CG97" s="173" cm="1">
        <f t="array" ref="CG97">_xlfn.XLOOKUP(CG$1,'PY1 Data(H)'!$A$1:$CZ$1,_xlfn.XLOOKUP($A97,'PY1 Data(H)'!$A$1:$A$233,'PY1 Data(H)'!$A$1:$CZ$233))</f>
        <v>0</v>
      </c>
      <c r="CH97" s="173" cm="1">
        <f t="array" ref="CH97">_xlfn.XLOOKUP(CH$1,'PY1 Data(H)'!$A$1:$CZ$1,_xlfn.XLOOKUP($A97,'PY1 Data(H)'!$A$1:$A$233,'PY1 Data(H)'!$A$1:$CZ$233))</f>
        <v>550000</v>
      </c>
      <c r="CI97" s="173" cm="1">
        <f t="array" ref="CI97">_xlfn.XLOOKUP(CI$1,'PY1 Data(H)'!$A$1:$CZ$1,_xlfn.XLOOKUP($A97,'PY1 Data(H)'!$A$1:$A$233,'PY1 Data(H)'!$A$1:$CZ$233))</f>
        <v>0</v>
      </c>
      <c r="CJ97" s="173" cm="1">
        <f t="array" ref="CJ97">_xlfn.XLOOKUP(CJ$1,'PY1 Data(H)'!$A$1:$CZ$1,_xlfn.XLOOKUP($A97,'PY1 Data(H)'!$A$1:$A$233,'PY1 Data(H)'!$A$1:$CZ$233))</f>
        <v>0</v>
      </c>
      <c r="CK97" s="173" cm="1">
        <f t="array" ref="CK97">_xlfn.XLOOKUP(CK$1,'PY1 Data(H)'!$A$1:$CZ$1,_xlfn.XLOOKUP($A97,'PY1 Data(H)'!$A$1:$A$233,'PY1 Data(H)'!$A$1:$CZ$233))</f>
        <v>0</v>
      </c>
      <c r="CL97" s="173" cm="1">
        <f t="array" ref="CL97">_xlfn.XLOOKUP(CL$1,'PY1 Data(H)'!$A$1:$CZ$1,_xlfn.XLOOKUP($A97,'PY1 Data(H)'!$A$1:$A$233,'PY1 Data(H)'!$A$1:$CZ$233))</f>
        <v>0</v>
      </c>
      <c r="CM97" s="173" cm="1">
        <f t="array" ref="CM97">_xlfn.XLOOKUP(CM$1,'PY1 Data(H)'!$A$1:$CZ$1,_xlfn.XLOOKUP($A97,'PY1 Data(H)'!$A$1:$A$233,'PY1 Data(H)'!$A$1:$CZ$233))</f>
        <v>0</v>
      </c>
      <c r="CN97" s="173" cm="1">
        <f t="array" ref="CN97">_xlfn.XLOOKUP(CN$1,'PY1 Data(H)'!$A$1:$CZ$1,_xlfn.XLOOKUP($A97,'PY1 Data(H)'!$A$1:$A$233,'PY1 Data(H)'!$A$1:$CZ$233))</f>
        <v>0</v>
      </c>
      <c r="CO97" s="173" cm="1">
        <f t="array" ref="CO97">_xlfn.XLOOKUP(CO$1,'PY1 Data(H)'!$A$1:$CZ$1,_xlfn.XLOOKUP($A97,'PY1 Data(H)'!$A$1:$A$233,'PY1 Data(H)'!$A$1:$CZ$233))</f>
        <v>0</v>
      </c>
      <c r="CP97" s="173" cm="1">
        <f t="array" ref="CP97">_xlfn.XLOOKUP(CP$1,'PY1 Data(H)'!$A$1:$CZ$1,_xlfn.XLOOKUP($A97,'PY1 Data(H)'!$A$1:$A$233,'PY1 Data(H)'!$A$1:$CZ$233))</f>
        <v>0</v>
      </c>
      <c r="CQ97" s="173" cm="1">
        <f t="array" ref="CQ97">_xlfn.XLOOKUP(CQ$1,'PY1 Data(H)'!$A$1:$CZ$1,_xlfn.XLOOKUP($A97,'PY1 Data(H)'!$A$1:$A$233,'PY1 Data(H)'!$A$1:$CZ$233))</f>
        <v>0</v>
      </c>
      <c r="CR97" s="173" cm="1">
        <f t="array" ref="CR97">_xlfn.XLOOKUP(CR$1,'PY1 Data(H)'!$A$1:$CZ$1,_xlfn.XLOOKUP($A97,'PY1 Data(H)'!$A$1:$A$233,'PY1 Data(H)'!$A$1:$CZ$233))</f>
        <v>0</v>
      </c>
      <c r="CS97" s="173" cm="1">
        <f t="array" ref="CS97">_xlfn.XLOOKUP(CS$1,'PY1 Data(H)'!$A$1:$CZ$1,_xlfn.XLOOKUP($A97,'PY1 Data(H)'!$A$1:$A$233,'PY1 Data(H)'!$A$1:$CZ$233))</f>
        <v>0</v>
      </c>
      <c r="CT97" s="173" cm="1">
        <f t="array" ref="CT97">_xlfn.XLOOKUP(CT$1,'PY1 Data(H)'!$A$1:$CZ$1,_xlfn.XLOOKUP($A97,'PY1 Data(H)'!$A$1:$A$233,'PY1 Data(H)'!$A$1:$CZ$233))</f>
        <v>0</v>
      </c>
      <c r="CU97" s="173" cm="1">
        <f t="array" ref="CU97">_xlfn.XLOOKUP(CU$1,'PY1 Data(H)'!$A$1:$CZ$1,_xlfn.XLOOKUP($A97,'PY1 Data(H)'!$A$1:$A$233,'PY1 Data(H)'!$A$1:$CZ$233))</f>
        <v>0</v>
      </c>
      <c r="CV97" s="173" cm="1">
        <f t="array" ref="CV97">_xlfn.XLOOKUP(CV$1,'PY1 Data(H)'!$A$1:$CZ$1,_xlfn.XLOOKUP($A97,'PY1 Data(H)'!$A$1:$A$233,'PY1 Data(H)'!$A$1:$CZ$233))</f>
        <v>0</v>
      </c>
      <c r="CW97" s="173" cm="1">
        <f t="array" ref="CW97">_xlfn.XLOOKUP(CW$1,'PY1 Data(H)'!$A$1:$CZ$1,_xlfn.XLOOKUP($A97,'PY1 Data(H)'!$A$1:$A$233,'PY1 Data(H)'!$A$1:$CZ$233))</f>
        <v>0</v>
      </c>
      <c r="CX97" s="173" cm="1">
        <f t="array" ref="CX97">_xlfn.XLOOKUP(CX$1,'PY1 Data(H)'!$A$1:$CZ$1,_xlfn.XLOOKUP($A97,'PY1 Data(H)'!$A$1:$A$233,'PY1 Data(H)'!$A$1:$CZ$233))</f>
        <v>0</v>
      </c>
      <c r="CY97" s="173" cm="1">
        <f t="array" ref="CY97">_xlfn.XLOOKUP(CY$1,'PY1 Data(H)'!$A$1:$CZ$1,_xlfn.XLOOKUP($A97,'PY1 Data(H)'!$A$1:$A$233,'PY1 Data(H)'!$A$1:$CZ$233))</f>
        <v>0</v>
      </c>
    </row>
    <row r="98" spans="1:103" x14ac:dyDescent="0.3">
      <c r="A98">
        <v>349</v>
      </c>
      <c r="D98" s="173" cm="1">
        <f t="array" ref="D98">_xlfn.XLOOKUP(D$1,'PY1 Data(H)'!$A$1:$CZ$1,_xlfn.XLOOKUP($A98,'PY1 Data(H)'!$A$1:$A$233,'PY1 Data(H)'!$A$1:$CZ$233))</f>
        <v>0</v>
      </c>
      <c r="E98" s="173" cm="1">
        <f t="array" ref="E98">_xlfn.XLOOKUP(E$1,'PY1 Data(H)'!$A$1:$CZ$1,_xlfn.XLOOKUP($A98,'PY1 Data(H)'!$A$1:$A$233,'PY1 Data(H)'!$A$1:$CZ$233))</f>
        <v>12140959</v>
      </c>
      <c r="F98" s="173" cm="1">
        <f t="array" ref="F98">_xlfn.XLOOKUP(F$1,'PY1 Data(H)'!$A$1:$CZ$1,_xlfn.XLOOKUP($A98,'PY1 Data(H)'!$A$1:$A$233,'PY1 Data(H)'!$A$1:$CZ$233))</f>
        <v>0</v>
      </c>
      <c r="G98" s="173" cm="1">
        <f t="array" ref="G98">_xlfn.XLOOKUP(G$1,'PY1 Data(H)'!$A$1:$CZ$1,_xlfn.XLOOKUP($A98,'PY1 Data(H)'!$A$1:$A$233,'PY1 Data(H)'!$A$1:$CZ$233))</f>
        <v>0</v>
      </c>
      <c r="H98" s="173" cm="1">
        <f t="array" ref="H98">_xlfn.XLOOKUP(H$1,'PY1 Data(H)'!$A$1:$CZ$1,_xlfn.XLOOKUP($A98,'PY1 Data(H)'!$A$1:$A$233,'PY1 Data(H)'!$A$1:$CZ$233))</f>
        <v>0</v>
      </c>
      <c r="I98" s="173" cm="1">
        <f t="array" ref="I98">_xlfn.XLOOKUP(I$1,'PY1 Data(H)'!$A$1:$CZ$1,_xlfn.XLOOKUP($A98,'PY1 Data(H)'!$A$1:$A$233,'PY1 Data(H)'!$A$1:$CZ$233))</f>
        <v>0</v>
      </c>
      <c r="J98" s="173" cm="1">
        <f t="array" ref="J98">_xlfn.XLOOKUP(J$1,'PY1 Data(H)'!$A$1:$CZ$1,_xlfn.XLOOKUP($A98,'PY1 Data(H)'!$A$1:$A$233,'PY1 Data(H)'!$A$1:$CZ$233))</f>
        <v>38017027</v>
      </c>
      <c r="K98" s="173" cm="1">
        <f t="array" ref="K98">_xlfn.XLOOKUP(K$1,'PY1 Data(H)'!$A$1:$CZ$1,_xlfn.XLOOKUP($A98,'PY1 Data(H)'!$A$1:$A$233,'PY1 Data(H)'!$A$1:$CZ$233))</f>
        <v>14563913</v>
      </c>
      <c r="L98" s="173" cm="1">
        <f t="array" ref="L98">_xlfn.XLOOKUP(L$1,'PY1 Data(H)'!$A$1:$CZ$1,_xlfn.XLOOKUP($A98,'PY1 Data(H)'!$A$1:$A$233,'PY1 Data(H)'!$A$1:$CZ$233))</f>
        <v>21540661</v>
      </c>
      <c r="M98" s="173" cm="1">
        <f t="array" ref="M98">_xlfn.XLOOKUP(M$1,'PY1 Data(H)'!$A$1:$CZ$1,_xlfn.XLOOKUP($A98,'PY1 Data(H)'!$A$1:$A$233,'PY1 Data(H)'!$A$1:$CZ$233))</f>
        <v>367580661</v>
      </c>
      <c r="N98" s="173" cm="1">
        <f t="array" ref="N98">_xlfn.XLOOKUP(N$1,'PY1 Data(H)'!$A$1:$CZ$1,_xlfn.XLOOKUP($A98,'PY1 Data(H)'!$A$1:$A$233,'PY1 Data(H)'!$A$1:$CZ$233))</f>
        <v>0</v>
      </c>
      <c r="O98" s="173" cm="1">
        <f t="array" ref="O98">_xlfn.XLOOKUP(O$1,'PY1 Data(H)'!$A$1:$CZ$1,_xlfn.XLOOKUP($A98,'PY1 Data(H)'!$A$1:$A$233,'PY1 Data(H)'!$A$1:$CZ$233))</f>
        <v>1678607</v>
      </c>
      <c r="P98" s="173" cm="1">
        <f t="array" ref="P98">_xlfn.XLOOKUP(P$1,'PY1 Data(H)'!$A$1:$CZ$1,_xlfn.XLOOKUP($A98,'PY1 Data(H)'!$A$1:$A$233,'PY1 Data(H)'!$A$1:$CZ$233))</f>
        <v>0</v>
      </c>
      <c r="Q98" s="173" cm="1">
        <f t="array" ref="Q98">_xlfn.XLOOKUP(Q$1,'PY1 Data(H)'!$A$1:$CZ$1,_xlfn.XLOOKUP($A98,'PY1 Data(H)'!$A$1:$A$233,'PY1 Data(H)'!$A$1:$CZ$233))</f>
        <v>671708</v>
      </c>
      <c r="R98" s="173" cm="1">
        <f t="array" ref="R98">_xlfn.XLOOKUP(R$1,'PY1 Data(H)'!$A$1:$CZ$1,_xlfn.XLOOKUP($A98,'PY1 Data(H)'!$A$1:$A$233,'PY1 Data(H)'!$A$1:$CZ$233))</f>
        <v>3847711</v>
      </c>
      <c r="S98" s="173" cm="1">
        <f t="array" ref="S98">_xlfn.XLOOKUP(S$1,'PY1 Data(H)'!$A$1:$CZ$1,_xlfn.XLOOKUP($A98,'PY1 Data(H)'!$A$1:$A$233,'PY1 Data(H)'!$A$1:$CZ$233))</f>
        <v>2403524</v>
      </c>
      <c r="T98" s="173" cm="1">
        <f t="array" ref="T98">_xlfn.XLOOKUP(T$1,'PY1 Data(H)'!$A$1:$CZ$1,_xlfn.XLOOKUP($A98,'PY1 Data(H)'!$A$1:$A$233,'PY1 Data(H)'!$A$1:$CZ$233))</f>
        <v>0</v>
      </c>
      <c r="U98" s="173" cm="1">
        <f t="array" ref="U98">_xlfn.XLOOKUP(U$1,'PY1 Data(H)'!$A$1:$CZ$1,_xlfn.XLOOKUP($A98,'PY1 Data(H)'!$A$1:$A$233,'PY1 Data(H)'!$A$1:$CZ$233))</f>
        <v>0</v>
      </c>
      <c r="V98" s="173" cm="1">
        <f t="array" ref="V98">_xlfn.XLOOKUP(V$1,'PY1 Data(H)'!$A$1:$CZ$1,_xlfn.XLOOKUP($A98,'PY1 Data(H)'!$A$1:$A$233,'PY1 Data(H)'!$A$1:$CZ$233))</f>
        <v>12949169</v>
      </c>
      <c r="W98" s="173" cm="1">
        <f t="array" ref="W98">_xlfn.XLOOKUP(W$1,'PY1 Data(H)'!$A$1:$CZ$1,_xlfn.XLOOKUP($A98,'PY1 Data(H)'!$A$1:$A$233,'PY1 Data(H)'!$A$1:$CZ$233))</f>
        <v>0</v>
      </c>
      <c r="X98" s="173" cm="1">
        <f t="array" ref="X98">_xlfn.XLOOKUP(X$1,'PY1 Data(H)'!$A$1:$CZ$1,_xlfn.XLOOKUP($A98,'PY1 Data(H)'!$A$1:$A$233,'PY1 Data(H)'!$A$1:$CZ$233))</f>
        <v>816465</v>
      </c>
      <c r="Y98" s="173" cm="1">
        <f t="array" ref="Y98">_xlfn.XLOOKUP(Y$1,'PY1 Data(H)'!$A$1:$CZ$1,_xlfn.XLOOKUP($A98,'PY1 Data(H)'!$A$1:$A$233,'PY1 Data(H)'!$A$1:$CZ$233))</f>
        <v>1149977</v>
      </c>
      <c r="Z98" s="173" cm="1">
        <f t="array" ref="Z98">_xlfn.XLOOKUP(Z$1,'PY1 Data(H)'!$A$1:$CZ$1,_xlfn.XLOOKUP($A98,'PY1 Data(H)'!$A$1:$A$233,'PY1 Data(H)'!$A$1:$CZ$233))</f>
        <v>0</v>
      </c>
      <c r="AA98" s="173" cm="1">
        <f t="array" ref="AA98">_xlfn.XLOOKUP(AA$1,'PY1 Data(H)'!$A$1:$CZ$1,_xlfn.XLOOKUP($A98,'PY1 Data(H)'!$A$1:$A$233,'PY1 Data(H)'!$A$1:$CZ$233))</f>
        <v>0</v>
      </c>
      <c r="AB98" s="173" cm="1">
        <f t="array" ref="AB98">_xlfn.XLOOKUP(AB$1,'PY1 Data(H)'!$A$1:$CZ$1,_xlfn.XLOOKUP($A98,'PY1 Data(H)'!$A$1:$A$233,'PY1 Data(H)'!$A$1:$CZ$233))</f>
        <v>13523265</v>
      </c>
      <c r="AC98" s="173" cm="1">
        <f t="array" ref="AC98">_xlfn.XLOOKUP(AC$1,'PY1 Data(H)'!$A$1:$CZ$1,_xlfn.XLOOKUP($A98,'PY1 Data(H)'!$A$1:$A$233,'PY1 Data(H)'!$A$1:$CZ$233))</f>
        <v>2415195</v>
      </c>
      <c r="AD98" s="173" cm="1">
        <f t="array" ref="AD98">_xlfn.XLOOKUP(AD$1,'PY1 Data(H)'!$A$1:$CZ$1,_xlfn.XLOOKUP($A98,'PY1 Data(H)'!$A$1:$A$233,'PY1 Data(H)'!$A$1:$CZ$233))</f>
        <v>19012255</v>
      </c>
      <c r="AE98" s="173" cm="1">
        <f t="array" ref="AE98">_xlfn.XLOOKUP(AE$1,'PY1 Data(H)'!$A$1:$CZ$1,_xlfn.XLOOKUP($A98,'PY1 Data(H)'!$A$1:$A$233,'PY1 Data(H)'!$A$1:$CZ$233))</f>
        <v>47062197</v>
      </c>
      <c r="AF98" s="173" cm="1">
        <f t="array" ref="AF98">_xlfn.XLOOKUP(AF$1,'PY1 Data(H)'!$A$1:$CZ$1,_xlfn.XLOOKUP($A98,'PY1 Data(H)'!$A$1:$A$233,'PY1 Data(H)'!$A$1:$CZ$233))</f>
        <v>5308293</v>
      </c>
      <c r="AG98" s="173" cm="1">
        <f t="array" ref="AG98">_xlfn.XLOOKUP(AG$1,'PY1 Data(H)'!$A$1:$CZ$1,_xlfn.XLOOKUP($A98,'PY1 Data(H)'!$A$1:$A$233,'PY1 Data(H)'!$A$1:$CZ$233))</f>
        <v>16537054</v>
      </c>
      <c r="AH98" s="173" cm="1">
        <f t="array" ref="AH98">_xlfn.XLOOKUP(AH$1,'PY1 Data(H)'!$A$1:$CZ$1,_xlfn.XLOOKUP($A98,'PY1 Data(H)'!$A$1:$A$233,'PY1 Data(H)'!$A$1:$CZ$233))</f>
        <v>15416151</v>
      </c>
      <c r="AI98" s="173" cm="1">
        <f t="array" ref="AI98">_xlfn.XLOOKUP(AI$1,'PY1 Data(H)'!$A$1:$CZ$1,_xlfn.XLOOKUP($A98,'PY1 Data(H)'!$A$1:$A$233,'PY1 Data(H)'!$A$1:$CZ$233))</f>
        <v>13697536</v>
      </c>
      <c r="AJ98" s="173" cm="1">
        <f t="array" ref="AJ98">_xlfn.XLOOKUP(AJ$1,'PY1 Data(H)'!$A$1:$CZ$1,_xlfn.XLOOKUP($A98,'PY1 Data(H)'!$A$1:$A$233,'PY1 Data(H)'!$A$1:$CZ$233))</f>
        <v>15365659</v>
      </c>
      <c r="AK98" s="173" cm="1">
        <f t="array" ref="AK98">_xlfn.XLOOKUP(AK$1,'PY1 Data(H)'!$A$1:$CZ$1,_xlfn.XLOOKUP($A98,'PY1 Data(H)'!$A$1:$A$233,'PY1 Data(H)'!$A$1:$CZ$233))</f>
        <v>0</v>
      </c>
      <c r="AL98" s="173" cm="1">
        <f t="array" ref="AL98">_xlfn.XLOOKUP(AL$1,'PY1 Data(H)'!$A$1:$CZ$1,_xlfn.XLOOKUP($A98,'PY1 Data(H)'!$A$1:$A$233,'PY1 Data(H)'!$A$1:$CZ$233))</f>
        <v>20184484</v>
      </c>
      <c r="AM98" s="173" cm="1">
        <f t="array" ref="AM98">_xlfn.XLOOKUP(AM$1,'PY1 Data(H)'!$A$1:$CZ$1,_xlfn.XLOOKUP($A98,'PY1 Data(H)'!$A$1:$A$233,'PY1 Data(H)'!$A$1:$CZ$233))</f>
        <v>0</v>
      </c>
      <c r="AN98" s="173" cm="1">
        <f t="array" ref="AN98">_xlfn.XLOOKUP(AN$1,'PY1 Data(H)'!$A$1:$CZ$1,_xlfn.XLOOKUP($A98,'PY1 Data(H)'!$A$1:$A$233,'PY1 Data(H)'!$A$1:$CZ$233))</f>
        <v>1795441</v>
      </c>
      <c r="AO98" s="173" cm="1">
        <f t="array" ref="AO98">_xlfn.XLOOKUP(AO$1,'PY1 Data(H)'!$A$1:$CZ$1,_xlfn.XLOOKUP($A98,'PY1 Data(H)'!$A$1:$A$233,'PY1 Data(H)'!$A$1:$CZ$233))</f>
        <v>0</v>
      </c>
      <c r="AP98" s="173" cm="1">
        <f t="array" ref="AP98">_xlfn.XLOOKUP(AP$1,'PY1 Data(H)'!$A$1:$CZ$1,_xlfn.XLOOKUP($A98,'PY1 Data(H)'!$A$1:$A$233,'PY1 Data(H)'!$A$1:$CZ$233))</f>
        <v>0</v>
      </c>
      <c r="AQ98" s="173" cm="1">
        <f t="array" ref="AQ98">_xlfn.XLOOKUP(AQ$1,'PY1 Data(H)'!$A$1:$CZ$1,_xlfn.XLOOKUP($A98,'PY1 Data(H)'!$A$1:$A$233,'PY1 Data(H)'!$A$1:$CZ$233))</f>
        <v>17253746</v>
      </c>
      <c r="AR98" s="173" cm="1">
        <f t="array" ref="AR98">_xlfn.XLOOKUP(AR$1,'PY1 Data(H)'!$A$1:$CZ$1,_xlfn.XLOOKUP($A98,'PY1 Data(H)'!$A$1:$A$233,'PY1 Data(H)'!$A$1:$CZ$233))</f>
        <v>0</v>
      </c>
      <c r="AS98" s="173" cm="1">
        <f t="array" ref="AS98">_xlfn.XLOOKUP(AS$1,'PY1 Data(H)'!$A$1:$CZ$1,_xlfn.XLOOKUP($A98,'PY1 Data(H)'!$A$1:$A$233,'PY1 Data(H)'!$A$1:$CZ$233))</f>
        <v>17797609</v>
      </c>
      <c r="AT98" s="173" cm="1">
        <f t="array" ref="AT98">_xlfn.XLOOKUP(AT$1,'PY1 Data(H)'!$A$1:$CZ$1,_xlfn.XLOOKUP($A98,'PY1 Data(H)'!$A$1:$A$233,'PY1 Data(H)'!$A$1:$CZ$233))</f>
        <v>56943388</v>
      </c>
      <c r="AU98" s="173" cm="1">
        <f t="array" ref="AU98">_xlfn.XLOOKUP(AU$1,'PY1 Data(H)'!$A$1:$CZ$1,_xlfn.XLOOKUP($A98,'PY1 Data(H)'!$A$1:$A$233,'PY1 Data(H)'!$A$1:$CZ$233))</f>
        <v>0</v>
      </c>
      <c r="AV98" s="173" cm="1">
        <f t="array" ref="AV98">_xlfn.XLOOKUP(AV$1,'PY1 Data(H)'!$A$1:$CZ$1,_xlfn.XLOOKUP($A98,'PY1 Data(H)'!$A$1:$A$233,'PY1 Data(H)'!$A$1:$CZ$233))</f>
        <v>2160</v>
      </c>
      <c r="AW98" s="173" cm="1">
        <f t="array" ref="AW98">_xlfn.XLOOKUP(AW$1,'PY1 Data(H)'!$A$1:$CZ$1,_xlfn.XLOOKUP($A98,'PY1 Data(H)'!$A$1:$A$233,'PY1 Data(H)'!$A$1:$CZ$233))</f>
        <v>0</v>
      </c>
      <c r="AX98" s="173" cm="1">
        <f t="array" ref="AX98">_xlfn.XLOOKUP(AX$1,'PY1 Data(H)'!$A$1:$CZ$1,_xlfn.XLOOKUP($A98,'PY1 Data(H)'!$A$1:$A$233,'PY1 Data(H)'!$A$1:$CZ$233))</f>
        <v>24786800</v>
      </c>
      <c r="AY98" s="173" cm="1">
        <f t="array" ref="AY98">_xlfn.XLOOKUP(AY$1,'PY1 Data(H)'!$A$1:$CZ$1,_xlfn.XLOOKUP($A98,'PY1 Data(H)'!$A$1:$A$233,'PY1 Data(H)'!$A$1:$CZ$233))</f>
        <v>2755518</v>
      </c>
      <c r="AZ98" s="173" cm="1">
        <f t="array" ref="AZ98">_xlfn.XLOOKUP(AZ$1,'PY1 Data(H)'!$A$1:$CZ$1,_xlfn.XLOOKUP($A98,'PY1 Data(H)'!$A$1:$A$233,'PY1 Data(H)'!$A$1:$CZ$233))</f>
        <v>0</v>
      </c>
      <c r="BA98" s="173" cm="1">
        <f t="array" ref="BA98">_xlfn.XLOOKUP(BA$1,'PY1 Data(H)'!$A$1:$CZ$1,_xlfn.XLOOKUP($A98,'PY1 Data(H)'!$A$1:$A$233,'PY1 Data(H)'!$A$1:$CZ$233))</f>
        <v>0</v>
      </c>
      <c r="BB98" s="173" cm="1">
        <f t="array" ref="BB98">_xlfn.XLOOKUP(BB$1,'PY1 Data(H)'!$A$1:$CZ$1,_xlfn.XLOOKUP($A98,'PY1 Data(H)'!$A$1:$A$233,'PY1 Data(H)'!$A$1:$CZ$233))</f>
        <v>280514576</v>
      </c>
      <c r="BC98" s="173" cm="1">
        <f t="array" ref="BC98">_xlfn.XLOOKUP(BC$1,'PY1 Data(H)'!$A$1:$CZ$1,_xlfn.XLOOKUP($A98,'PY1 Data(H)'!$A$1:$A$233,'PY1 Data(H)'!$A$1:$CZ$233))</f>
        <v>9449653</v>
      </c>
      <c r="BD98" s="173" cm="1">
        <f t="array" ref="BD98">_xlfn.XLOOKUP(BD$1,'PY1 Data(H)'!$A$1:$CZ$1,_xlfn.XLOOKUP($A98,'PY1 Data(H)'!$A$1:$A$233,'PY1 Data(H)'!$A$1:$CZ$233))</f>
        <v>326749</v>
      </c>
      <c r="BE98" s="173" cm="1">
        <f t="array" ref="BE98">_xlfn.XLOOKUP(BE$1,'PY1 Data(H)'!$A$1:$CZ$1,_xlfn.XLOOKUP($A98,'PY1 Data(H)'!$A$1:$A$233,'PY1 Data(H)'!$A$1:$CZ$233))</f>
        <v>0</v>
      </c>
      <c r="BF98" s="173" cm="1">
        <f t="array" ref="BF98">_xlfn.XLOOKUP(BF$1,'PY1 Data(H)'!$A$1:$CZ$1,_xlfn.XLOOKUP($A98,'PY1 Data(H)'!$A$1:$A$233,'PY1 Data(H)'!$A$1:$CZ$233))</f>
        <v>64824687</v>
      </c>
      <c r="BG98" s="173" cm="1">
        <f t="array" ref="BG98">_xlfn.XLOOKUP(BG$1,'PY1 Data(H)'!$A$1:$CZ$1,_xlfn.XLOOKUP($A98,'PY1 Data(H)'!$A$1:$A$233,'PY1 Data(H)'!$A$1:$CZ$233))</f>
        <v>0</v>
      </c>
      <c r="BH98" s="173" cm="1">
        <f t="array" ref="BH98">_xlfn.XLOOKUP(BH$1,'PY1 Data(H)'!$A$1:$CZ$1,_xlfn.XLOOKUP($A98,'PY1 Data(H)'!$A$1:$A$233,'PY1 Data(H)'!$A$1:$CZ$233))</f>
        <v>0</v>
      </c>
      <c r="BI98" s="173" cm="1">
        <f t="array" ref="BI98">_xlfn.XLOOKUP(BI$1,'PY1 Data(H)'!$A$1:$CZ$1,_xlfn.XLOOKUP($A98,'PY1 Data(H)'!$A$1:$A$233,'PY1 Data(H)'!$A$1:$CZ$233))</f>
        <v>14238041</v>
      </c>
      <c r="BJ98" s="173" cm="1">
        <f t="array" ref="BJ98">_xlfn.XLOOKUP(BJ$1,'PY1 Data(H)'!$A$1:$CZ$1,_xlfn.XLOOKUP($A98,'PY1 Data(H)'!$A$1:$A$233,'PY1 Data(H)'!$A$1:$CZ$233))</f>
        <v>34250</v>
      </c>
      <c r="BK98" s="173" cm="1">
        <f t="array" ref="BK98">_xlfn.XLOOKUP(BK$1,'PY1 Data(H)'!$A$1:$CZ$1,_xlfn.XLOOKUP($A98,'PY1 Data(H)'!$A$1:$A$233,'PY1 Data(H)'!$A$1:$CZ$233))</f>
        <v>0</v>
      </c>
      <c r="BL98" s="173" cm="1">
        <f t="array" ref="BL98">_xlfn.XLOOKUP(BL$1,'PY1 Data(H)'!$A$1:$CZ$1,_xlfn.XLOOKUP($A98,'PY1 Data(H)'!$A$1:$A$233,'PY1 Data(H)'!$A$1:$CZ$233))</f>
        <v>0</v>
      </c>
      <c r="BM98" s="173" cm="1">
        <f t="array" ref="BM98">_xlfn.XLOOKUP(BM$1,'PY1 Data(H)'!$A$1:$CZ$1,_xlfn.XLOOKUP($A98,'PY1 Data(H)'!$A$1:$A$233,'PY1 Data(H)'!$A$1:$CZ$233))</f>
        <v>9688143</v>
      </c>
      <c r="BN98" s="173" cm="1">
        <f t="array" ref="BN98">_xlfn.XLOOKUP(BN$1,'PY1 Data(H)'!$A$1:$CZ$1,_xlfn.XLOOKUP($A98,'PY1 Data(H)'!$A$1:$A$233,'PY1 Data(H)'!$A$1:$CZ$233))</f>
        <v>55453245</v>
      </c>
      <c r="BO98" s="173" cm="1">
        <f t="array" ref="BO98">_xlfn.XLOOKUP(BO$1,'PY1 Data(H)'!$A$1:$CZ$1,_xlfn.XLOOKUP($A98,'PY1 Data(H)'!$A$1:$A$233,'PY1 Data(H)'!$A$1:$CZ$233))</f>
        <v>20851628</v>
      </c>
      <c r="BP98" s="173" cm="1">
        <f t="array" ref="BP98">_xlfn.XLOOKUP(BP$1,'PY1 Data(H)'!$A$1:$CZ$1,_xlfn.XLOOKUP($A98,'PY1 Data(H)'!$A$1:$A$233,'PY1 Data(H)'!$A$1:$CZ$233))</f>
        <v>0</v>
      </c>
      <c r="BQ98" s="173" cm="1">
        <f t="array" ref="BQ98">_xlfn.XLOOKUP(BQ$1,'PY1 Data(H)'!$A$1:$CZ$1,_xlfn.XLOOKUP($A98,'PY1 Data(H)'!$A$1:$A$233,'PY1 Data(H)'!$A$1:$CZ$233))</f>
        <v>0</v>
      </c>
      <c r="BR98" s="173" cm="1">
        <f t="array" ref="BR98">_xlfn.XLOOKUP(BR$1,'PY1 Data(H)'!$A$1:$CZ$1,_xlfn.XLOOKUP($A98,'PY1 Data(H)'!$A$1:$A$233,'PY1 Data(H)'!$A$1:$CZ$233))</f>
        <v>0</v>
      </c>
      <c r="BS98" s="173" cm="1">
        <f t="array" ref="BS98">_xlfn.XLOOKUP(BS$1,'PY1 Data(H)'!$A$1:$CZ$1,_xlfn.XLOOKUP($A98,'PY1 Data(H)'!$A$1:$A$233,'PY1 Data(H)'!$A$1:$CZ$233))</f>
        <v>0</v>
      </c>
      <c r="BT98" s="173" cm="1">
        <f t="array" ref="BT98">_xlfn.XLOOKUP(BT$1,'PY1 Data(H)'!$A$1:$CZ$1,_xlfn.XLOOKUP($A98,'PY1 Data(H)'!$A$1:$A$233,'PY1 Data(H)'!$A$1:$CZ$233))</f>
        <v>3233175</v>
      </c>
      <c r="BU98" s="173" cm="1">
        <f t="array" ref="BU98">_xlfn.XLOOKUP(BU$1,'PY1 Data(H)'!$A$1:$CZ$1,_xlfn.XLOOKUP($A98,'PY1 Data(H)'!$A$1:$A$233,'PY1 Data(H)'!$A$1:$CZ$233))</f>
        <v>11340973</v>
      </c>
      <c r="BV98" s="173" cm="1">
        <f t="array" ref="BV98">_xlfn.XLOOKUP(BV$1,'PY1 Data(H)'!$A$1:$CZ$1,_xlfn.XLOOKUP($A98,'PY1 Data(H)'!$A$1:$A$233,'PY1 Data(H)'!$A$1:$CZ$233))</f>
        <v>69433517</v>
      </c>
      <c r="BW98" s="173" cm="1">
        <f t="array" ref="BW98">_xlfn.XLOOKUP(BW$1,'PY1 Data(H)'!$A$1:$CZ$1,_xlfn.XLOOKUP($A98,'PY1 Data(H)'!$A$1:$A$233,'PY1 Data(H)'!$A$1:$CZ$233))</f>
        <v>1767318</v>
      </c>
      <c r="BX98" s="173" cm="1">
        <f t="array" ref="BX98">_xlfn.XLOOKUP(BX$1,'PY1 Data(H)'!$A$1:$CZ$1,_xlfn.XLOOKUP($A98,'PY1 Data(H)'!$A$1:$A$233,'PY1 Data(H)'!$A$1:$CZ$233))</f>
        <v>0</v>
      </c>
      <c r="BY98" s="173" cm="1">
        <f t="array" ref="BY98">_xlfn.XLOOKUP(BY$1,'PY1 Data(H)'!$A$1:$CZ$1,_xlfn.XLOOKUP($A98,'PY1 Data(H)'!$A$1:$A$233,'PY1 Data(H)'!$A$1:$CZ$233))</f>
        <v>0</v>
      </c>
      <c r="BZ98" s="173" cm="1">
        <f t="array" ref="BZ98">_xlfn.XLOOKUP(BZ$1,'PY1 Data(H)'!$A$1:$CZ$1,_xlfn.XLOOKUP($A98,'PY1 Data(H)'!$A$1:$A$233,'PY1 Data(H)'!$A$1:$CZ$233))</f>
        <v>217189</v>
      </c>
      <c r="CA98" s="173" cm="1">
        <f t="array" ref="CA98">_xlfn.XLOOKUP(CA$1,'PY1 Data(H)'!$A$1:$CZ$1,_xlfn.XLOOKUP($A98,'PY1 Data(H)'!$A$1:$A$233,'PY1 Data(H)'!$A$1:$CZ$233))</f>
        <v>0</v>
      </c>
      <c r="CB98" s="173" cm="1">
        <f t="array" ref="CB98">_xlfn.XLOOKUP(CB$1,'PY1 Data(H)'!$A$1:$CZ$1,_xlfn.XLOOKUP($A98,'PY1 Data(H)'!$A$1:$A$233,'PY1 Data(H)'!$A$1:$CZ$233))</f>
        <v>11180820</v>
      </c>
      <c r="CC98" s="173" cm="1">
        <f t="array" ref="CC98">_xlfn.XLOOKUP(CC$1,'PY1 Data(H)'!$A$1:$CZ$1,_xlfn.XLOOKUP($A98,'PY1 Data(H)'!$A$1:$A$233,'PY1 Data(H)'!$A$1:$CZ$233))</f>
        <v>13910443</v>
      </c>
      <c r="CD98" s="173" cm="1">
        <f t="array" ref="CD98">_xlfn.XLOOKUP(CD$1,'PY1 Data(H)'!$A$1:$CZ$1,_xlfn.XLOOKUP($A98,'PY1 Data(H)'!$A$1:$A$233,'PY1 Data(H)'!$A$1:$CZ$233))</f>
        <v>4283003</v>
      </c>
      <c r="CE98" s="173" cm="1">
        <f t="array" ref="CE98">_xlfn.XLOOKUP(CE$1,'PY1 Data(H)'!$A$1:$CZ$1,_xlfn.XLOOKUP($A98,'PY1 Data(H)'!$A$1:$A$233,'PY1 Data(H)'!$A$1:$CZ$233))</f>
        <v>48075</v>
      </c>
      <c r="CF98" s="173" cm="1">
        <f t="array" ref="CF98">_xlfn.XLOOKUP(CF$1,'PY1 Data(H)'!$A$1:$CZ$1,_xlfn.XLOOKUP($A98,'PY1 Data(H)'!$A$1:$A$233,'PY1 Data(H)'!$A$1:$CZ$233))</f>
        <v>0</v>
      </c>
      <c r="CG98" s="173" cm="1">
        <f t="array" ref="CG98">_xlfn.XLOOKUP(CG$1,'PY1 Data(H)'!$A$1:$CZ$1,_xlfn.XLOOKUP($A98,'PY1 Data(H)'!$A$1:$A$233,'PY1 Data(H)'!$A$1:$CZ$233))</f>
        <v>13588600</v>
      </c>
      <c r="CH98" s="173" cm="1">
        <f t="array" ref="CH98">_xlfn.XLOOKUP(CH$1,'PY1 Data(H)'!$A$1:$CZ$1,_xlfn.XLOOKUP($A98,'PY1 Data(H)'!$A$1:$A$233,'PY1 Data(H)'!$A$1:$CZ$233))</f>
        <v>6170952</v>
      </c>
      <c r="CI98" s="173" cm="1">
        <f t="array" ref="CI98">_xlfn.XLOOKUP(CI$1,'PY1 Data(H)'!$A$1:$CZ$1,_xlfn.XLOOKUP($A98,'PY1 Data(H)'!$A$1:$A$233,'PY1 Data(H)'!$A$1:$CZ$233))</f>
        <v>15468522</v>
      </c>
      <c r="CJ98" s="173" cm="1">
        <f t="array" ref="CJ98">_xlfn.XLOOKUP(CJ$1,'PY1 Data(H)'!$A$1:$CZ$1,_xlfn.XLOOKUP($A98,'PY1 Data(H)'!$A$1:$A$233,'PY1 Data(H)'!$A$1:$CZ$233))</f>
        <v>9429</v>
      </c>
      <c r="CK98" s="173" cm="1">
        <f t="array" ref="CK98">_xlfn.XLOOKUP(CK$1,'PY1 Data(H)'!$A$1:$CZ$1,_xlfn.XLOOKUP($A98,'PY1 Data(H)'!$A$1:$A$233,'PY1 Data(H)'!$A$1:$CZ$233))</f>
        <v>2839072</v>
      </c>
      <c r="CL98" s="173" cm="1">
        <f t="array" ref="CL98">_xlfn.XLOOKUP(CL$1,'PY1 Data(H)'!$A$1:$CZ$1,_xlfn.XLOOKUP($A98,'PY1 Data(H)'!$A$1:$A$233,'PY1 Data(H)'!$A$1:$CZ$233))</f>
        <v>0</v>
      </c>
      <c r="CM98" s="173" cm="1">
        <f t="array" ref="CM98">_xlfn.XLOOKUP(CM$1,'PY1 Data(H)'!$A$1:$CZ$1,_xlfn.XLOOKUP($A98,'PY1 Data(H)'!$A$1:$A$233,'PY1 Data(H)'!$A$1:$CZ$233))</f>
        <v>0</v>
      </c>
      <c r="CN98" s="173" cm="1">
        <f t="array" ref="CN98">_xlfn.XLOOKUP(CN$1,'PY1 Data(H)'!$A$1:$CZ$1,_xlfn.XLOOKUP($A98,'PY1 Data(H)'!$A$1:$A$233,'PY1 Data(H)'!$A$1:$CZ$233))</f>
        <v>5226642</v>
      </c>
      <c r="CO98" s="173" cm="1">
        <f t="array" ref="CO98">_xlfn.XLOOKUP(CO$1,'PY1 Data(H)'!$A$1:$CZ$1,_xlfn.XLOOKUP($A98,'PY1 Data(H)'!$A$1:$A$233,'PY1 Data(H)'!$A$1:$CZ$233))</f>
        <v>535073155</v>
      </c>
      <c r="CP98" s="173" cm="1">
        <f t="array" ref="CP98">_xlfn.XLOOKUP(CP$1,'PY1 Data(H)'!$A$1:$CZ$1,_xlfn.XLOOKUP($A98,'PY1 Data(H)'!$A$1:$A$233,'PY1 Data(H)'!$A$1:$CZ$233))</f>
        <v>11221756</v>
      </c>
      <c r="CQ98" s="173" cm="1">
        <f t="array" ref="CQ98">_xlfn.XLOOKUP(CQ$1,'PY1 Data(H)'!$A$1:$CZ$1,_xlfn.XLOOKUP($A98,'PY1 Data(H)'!$A$1:$A$233,'PY1 Data(H)'!$A$1:$CZ$233))</f>
        <v>0</v>
      </c>
      <c r="CR98" s="173" cm="1">
        <f t="array" ref="CR98">_xlfn.XLOOKUP(CR$1,'PY1 Data(H)'!$A$1:$CZ$1,_xlfn.XLOOKUP($A98,'PY1 Data(H)'!$A$1:$A$233,'PY1 Data(H)'!$A$1:$CZ$233))</f>
        <v>12961992</v>
      </c>
      <c r="CS98" s="173" cm="1">
        <f t="array" ref="CS98">_xlfn.XLOOKUP(CS$1,'PY1 Data(H)'!$A$1:$CZ$1,_xlfn.XLOOKUP($A98,'PY1 Data(H)'!$A$1:$A$233,'PY1 Data(H)'!$A$1:$CZ$233))</f>
        <v>5117946</v>
      </c>
      <c r="CT98" s="173" cm="1">
        <f t="array" ref="CT98">_xlfn.XLOOKUP(CT$1,'PY1 Data(H)'!$A$1:$CZ$1,_xlfn.XLOOKUP($A98,'PY1 Data(H)'!$A$1:$A$233,'PY1 Data(H)'!$A$1:$CZ$233))</f>
        <v>0</v>
      </c>
      <c r="CU98" s="173" cm="1">
        <f t="array" ref="CU98">_xlfn.XLOOKUP(CU$1,'PY1 Data(H)'!$A$1:$CZ$1,_xlfn.XLOOKUP($A98,'PY1 Data(H)'!$A$1:$A$233,'PY1 Data(H)'!$A$1:$CZ$233))</f>
        <v>1826685</v>
      </c>
      <c r="CV98" s="173" cm="1">
        <f t="array" ref="CV98">_xlfn.XLOOKUP(CV$1,'PY1 Data(H)'!$A$1:$CZ$1,_xlfn.XLOOKUP($A98,'PY1 Data(H)'!$A$1:$A$233,'PY1 Data(H)'!$A$1:$CZ$233))</f>
        <v>0</v>
      </c>
      <c r="CW98" s="173" cm="1">
        <f t="array" ref="CW98">_xlfn.XLOOKUP(CW$1,'PY1 Data(H)'!$A$1:$CZ$1,_xlfn.XLOOKUP($A98,'PY1 Data(H)'!$A$1:$A$233,'PY1 Data(H)'!$A$1:$CZ$233))</f>
        <v>8698976</v>
      </c>
      <c r="CX98" s="173" cm="1">
        <f t="array" ref="CX98">_xlfn.XLOOKUP(CX$1,'PY1 Data(H)'!$A$1:$CZ$1,_xlfn.XLOOKUP($A98,'PY1 Data(H)'!$A$1:$A$233,'PY1 Data(H)'!$A$1:$CZ$233))</f>
        <v>3334430</v>
      </c>
      <c r="CY98" s="173" cm="1">
        <f t="array" ref="CY98">_xlfn.XLOOKUP(CY$1,'PY1 Data(H)'!$A$1:$CZ$1,_xlfn.XLOOKUP($A98,'PY1 Data(H)'!$A$1:$A$233,'PY1 Data(H)'!$A$1:$CZ$233))</f>
        <v>670639</v>
      </c>
    </row>
    <row r="99" spans="1:103" x14ac:dyDescent="0.3">
      <c r="A99">
        <v>375</v>
      </c>
      <c r="D99" s="173" cm="1">
        <f t="array" ref="D99">_xlfn.XLOOKUP(D$1,'PY1 Data(H)'!$A$1:$CZ$1,_xlfn.XLOOKUP($A99,'PY1 Data(H)'!$A$1:$A$233,'PY1 Data(H)'!$A$1:$CZ$233))</f>
        <v>0</v>
      </c>
      <c r="E99" s="173" cm="1">
        <f t="array" ref="E99">_xlfn.XLOOKUP(E$1,'PY1 Data(H)'!$A$1:$CZ$1,_xlfn.XLOOKUP($A99,'PY1 Data(H)'!$A$1:$A$233,'PY1 Data(H)'!$A$1:$CZ$233))</f>
        <v>8498605</v>
      </c>
      <c r="F99" s="173" cm="1">
        <f t="array" ref="F99">_xlfn.XLOOKUP(F$1,'PY1 Data(H)'!$A$1:$CZ$1,_xlfn.XLOOKUP($A99,'PY1 Data(H)'!$A$1:$A$233,'PY1 Data(H)'!$A$1:$CZ$233))</f>
        <v>0</v>
      </c>
      <c r="G99" s="173" cm="1">
        <f t="array" ref="G99">_xlfn.XLOOKUP(G$1,'PY1 Data(H)'!$A$1:$CZ$1,_xlfn.XLOOKUP($A99,'PY1 Data(H)'!$A$1:$A$233,'PY1 Data(H)'!$A$1:$CZ$233))</f>
        <v>0</v>
      </c>
      <c r="H99" s="173" cm="1">
        <f t="array" ref="H99">_xlfn.XLOOKUP(H$1,'PY1 Data(H)'!$A$1:$CZ$1,_xlfn.XLOOKUP($A99,'PY1 Data(H)'!$A$1:$A$233,'PY1 Data(H)'!$A$1:$CZ$233))</f>
        <v>0</v>
      </c>
      <c r="I99" s="173" cm="1">
        <f t="array" ref="I99">_xlfn.XLOOKUP(I$1,'PY1 Data(H)'!$A$1:$CZ$1,_xlfn.XLOOKUP($A99,'PY1 Data(H)'!$A$1:$A$233,'PY1 Data(H)'!$A$1:$CZ$233))</f>
        <v>0</v>
      </c>
      <c r="J99" s="173" cm="1">
        <f t="array" ref="J99">_xlfn.XLOOKUP(J$1,'PY1 Data(H)'!$A$1:$CZ$1,_xlfn.XLOOKUP($A99,'PY1 Data(H)'!$A$1:$A$233,'PY1 Data(H)'!$A$1:$CZ$233))</f>
        <v>11590558</v>
      </c>
      <c r="K99" s="173" cm="1">
        <f t="array" ref="K99">_xlfn.XLOOKUP(K$1,'PY1 Data(H)'!$A$1:$CZ$1,_xlfn.XLOOKUP($A99,'PY1 Data(H)'!$A$1:$A$233,'PY1 Data(H)'!$A$1:$CZ$233))</f>
        <v>109537</v>
      </c>
      <c r="L99" s="173" cm="1">
        <f t="array" ref="L99">_xlfn.XLOOKUP(L$1,'PY1 Data(H)'!$A$1:$CZ$1,_xlfn.XLOOKUP($A99,'PY1 Data(H)'!$A$1:$A$233,'PY1 Data(H)'!$A$1:$CZ$233))</f>
        <v>1993888</v>
      </c>
      <c r="M99" s="173" cm="1">
        <f t="array" ref="M99">_xlfn.XLOOKUP(M$1,'PY1 Data(H)'!$A$1:$CZ$1,_xlfn.XLOOKUP($A99,'PY1 Data(H)'!$A$1:$A$233,'PY1 Data(H)'!$A$1:$CZ$233))</f>
        <v>69420085</v>
      </c>
      <c r="N99" s="173" cm="1">
        <f t="array" ref="N99">_xlfn.XLOOKUP(N$1,'PY1 Data(H)'!$A$1:$CZ$1,_xlfn.XLOOKUP($A99,'PY1 Data(H)'!$A$1:$A$233,'PY1 Data(H)'!$A$1:$CZ$233))</f>
        <v>0</v>
      </c>
      <c r="O99" s="173" cm="1">
        <f t="array" ref="O99">_xlfn.XLOOKUP(O$1,'PY1 Data(H)'!$A$1:$CZ$1,_xlfn.XLOOKUP($A99,'PY1 Data(H)'!$A$1:$A$233,'PY1 Data(H)'!$A$1:$CZ$233))</f>
        <v>634973</v>
      </c>
      <c r="P99" s="173" cm="1">
        <f t="array" ref="P99">_xlfn.XLOOKUP(P$1,'PY1 Data(H)'!$A$1:$CZ$1,_xlfn.XLOOKUP($A99,'PY1 Data(H)'!$A$1:$A$233,'PY1 Data(H)'!$A$1:$CZ$233))</f>
        <v>0</v>
      </c>
      <c r="Q99" s="173" cm="1">
        <f t="array" ref="Q99">_xlfn.XLOOKUP(Q$1,'PY1 Data(H)'!$A$1:$CZ$1,_xlfn.XLOOKUP($A99,'PY1 Data(H)'!$A$1:$A$233,'PY1 Data(H)'!$A$1:$CZ$233))</f>
        <v>9102122</v>
      </c>
      <c r="R99" s="173" cm="1">
        <f t="array" ref="R99">_xlfn.XLOOKUP(R$1,'PY1 Data(H)'!$A$1:$CZ$1,_xlfn.XLOOKUP($A99,'PY1 Data(H)'!$A$1:$A$233,'PY1 Data(H)'!$A$1:$CZ$233))</f>
        <v>2972984</v>
      </c>
      <c r="S99" s="173" cm="1">
        <f t="array" ref="S99">_xlfn.XLOOKUP(S$1,'PY1 Data(H)'!$A$1:$CZ$1,_xlfn.XLOOKUP($A99,'PY1 Data(H)'!$A$1:$A$233,'PY1 Data(H)'!$A$1:$CZ$233))</f>
        <v>1907678</v>
      </c>
      <c r="T99" s="173" cm="1">
        <f t="array" ref="T99">_xlfn.XLOOKUP(T$1,'PY1 Data(H)'!$A$1:$CZ$1,_xlfn.XLOOKUP($A99,'PY1 Data(H)'!$A$1:$A$233,'PY1 Data(H)'!$A$1:$CZ$233))</f>
        <v>0</v>
      </c>
      <c r="U99" s="173" cm="1">
        <f t="array" ref="U99">_xlfn.XLOOKUP(U$1,'PY1 Data(H)'!$A$1:$CZ$1,_xlfn.XLOOKUP($A99,'PY1 Data(H)'!$A$1:$A$233,'PY1 Data(H)'!$A$1:$CZ$233))</f>
        <v>0</v>
      </c>
      <c r="V99" s="173" cm="1">
        <f t="array" ref="V99">_xlfn.XLOOKUP(V$1,'PY1 Data(H)'!$A$1:$CZ$1,_xlfn.XLOOKUP($A99,'PY1 Data(H)'!$A$1:$A$233,'PY1 Data(H)'!$A$1:$CZ$233))</f>
        <v>31029157</v>
      </c>
      <c r="W99" s="173" cm="1">
        <f t="array" ref="W99">_xlfn.XLOOKUP(W$1,'PY1 Data(H)'!$A$1:$CZ$1,_xlfn.XLOOKUP($A99,'PY1 Data(H)'!$A$1:$A$233,'PY1 Data(H)'!$A$1:$CZ$233))</f>
        <v>0</v>
      </c>
      <c r="X99" s="173" cm="1">
        <f t="array" ref="X99">_xlfn.XLOOKUP(X$1,'PY1 Data(H)'!$A$1:$CZ$1,_xlfn.XLOOKUP($A99,'PY1 Data(H)'!$A$1:$A$233,'PY1 Data(H)'!$A$1:$CZ$233))</f>
        <v>3021767</v>
      </c>
      <c r="Y99" s="173" cm="1">
        <f t="array" ref="Y99">_xlfn.XLOOKUP(Y$1,'PY1 Data(H)'!$A$1:$CZ$1,_xlfn.XLOOKUP($A99,'PY1 Data(H)'!$A$1:$A$233,'PY1 Data(H)'!$A$1:$CZ$233))</f>
        <v>330156</v>
      </c>
      <c r="Z99" s="173" cm="1">
        <f t="array" ref="Z99">_xlfn.XLOOKUP(Z$1,'PY1 Data(H)'!$A$1:$CZ$1,_xlfn.XLOOKUP($A99,'PY1 Data(H)'!$A$1:$A$233,'PY1 Data(H)'!$A$1:$CZ$233))</f>
        <v>0</v>
      </c>
      <c r="AA99" s="173" cm="1">
        <f t="array" ref="AA99">_xlfn.XLOOKUP(AA$1,'PY1 Data(H)'!$A$1:$CZ$1,_xlfn.XLOOKUP($A99,'PY1 Data(H)'!$A$1:$A$233,'PY1 Data(H)'!$A$1:$CZ$233))</f>
        <v>0</v>
      </c>
      <c r="AB99" s="173" cm="1">
        <f t="array" ref="AB99">_xlfn.XLOOKUP(AB$1,'PY1 Data(H)'!$A$1:$CZ$1,_xlfn.XLOOKUP($A99,'PY1 Data(H)'!$A$1:$A$233,'PY1 Data(H)'!$A$1:$CZ$233))</f>
        <v>13783379</v>
      </c>
      <c r="AC99" s="173" cm="1">
        <f t="array" ref="AC99">_xlfn.XLOOKUP(AC$1,'PY1 Data(H)'!$A$1:$CZ$1,_xlfn.XLOOKUP($A99,'PY1 Data(H)'!$A$1:$A$233,'PY1 Data(H)'!$A$1:$CZ$233))</f>
        <v>1348705</v>
      </c>
      <c r="AD99" s="173" cm="1">
        <f t="array" ref="AD99">_xlfn.XLOOKUP(AD$1,'PY1 Data(H)'!$A$1:$CZ$1,_xlfn.XLOOKUP($A99,'PY1 Data(H)'!$A$1:$A$233,'PY1 Data(H)'!$A$1:$CZ$233))</f>
        <v>22092198</v>
      </c>
      <c r="AE99" s="173" cm="1">
        <f t="array" ref="AE99">_xlfn.XLOOKUP(AE$1,'PY1 Data(H)'!$A$1:$CZ$1,_xlfn.XLOOKUP($A99,'PY1 Data(H)'!$A$1:$A$233,'PY1 Data(H)'!$A$1:$CZ$233))</f>
        <v>-5857970</v>
      </c>
      <c r="AF99" s="173" cm="1">
        <f t="array" ref="AF99">_xlfn.XLOOKUP(AF$1,'PY1 Data(H)'!$A$1:$CZ$1,_xlfn.XLOOKUP($A99,'PY1 Data(H)'!$A$1:$A$233,'PY1 Data(H)'!$A$1:$CZ$233))</f>
        <v>1628120</v>
      </c>
      <c r="AG99" s="173" cm="1">
        <f t="array" ref="AG99">_xlfn.XLOOKUP(AG$1,'PY1 Data(H)'!$A$1:$CZ$1,_xlfn.XLOOKUP($A99,'PY1 Data(H)'!$A$1:$A$233,'PY1 Data(H)'!$A$1:$CZ$233))</f>
        <v>13885452</v>
      </c>
      <c r="AH99" s="173" cm="1">
        <f t="array" ref="AH99">_xlfn.XLOOKUP(AH$1,'PY1 Data(H)'!$A$1:$CZ$1,_xlfn.XLOOKUP($A99,'PY1 Data(H)'!$A$1:$A$233,'PY1 Data(H)'!$A$1:$CZ$233))</f>
        <v>9397875</v>
      </c>
      <c r="AI99" s="173" cm="1">
        <f t="array" ref="AI99">_xlfn.XLOOKUP(AI$1,'PY1 Data(H)'!$A$1:$CZ$1,_xlfn.XLOOKUP($A99,'PY1 Data(H)'!$A$1:$A$233,'PY1 Data(H)'!$A$1:$CZ$233))</f>
        <v>39335657</v>
      </c>
      <c r="AJ99" s="173" cm="1">
        <f t="array" ref="AJ99">_xlfn.XLOOKUP(AJ$1,'PY1 Data(H)'!$A$1:$CZ$1,_xlfn.XLOOKUP($A99,'PY1 Data(H)'!$A$1:$A$233,'PY1 Data(H)'!$A$1:$CZ$233))</f>
        <v>2023577</v>
      </c>
      <c r="AK99" s="173" cm="1">
        <f t="array" ref="AK99">_xlfn.XLOOKUP(AK$1,'PY1 Data(H)'!$A$1:$CZ$1,_xlfn.XLOOKUP($A99,'PY1 Data(H)'!$A$1:$A$233,'PY1 Data(H)'!$A$1:$CZ$233))</f>
        <v>0</v>
      </c>
      <c r="AL99" s="173" cm="1">
        <f t="array" ref="AL99">_xlfn.XLOOKUP(AL$1,'PY1 Data(H)'!$A$1:$CZ$1,_xlfn.XLOOKUP($A99,'PY1 Data(H)'!$A$1:$A$233,'PY1 Data(H)'!$A$1:$CZ$233))</f>
        <v>23063334</v>
      </c>
      <c r="AM99" s="173" cm="1">
        <f t="array" ref="AM99">_xlfn.XLOOKUP(AM$1,'PY1 Data(H)'!$A$1:$CZ$1,_xlfn.XLOOKUP($A99,'PY1 Data(H)'!$A$1:$A$233,'PY1 Data(H)'!$A$1:$CZ$233))</f>
        <v>0</v>
      </c>
      <c r="AN99" s="173" cm="1">
        <f t="array" ref="AN99">_xlfn.XLOOKUP(AN$1,'PY1 Data(H)'!$A$1:$CZ$1,_xlfn.XLOOKUP($A99,'PY1 Data(H)'!$A$1:$A$233,'PY1 Data(H)'!$A$1:$CZ$233))</f>
        <v>1461798</v>
      </c>
      <c r="AO99" s="173" cm="1">
        <f t="array" ref="AO99">_xlfn.XLOOKUP(AO$1,'PY1 Data(H)'!$A$1:$CZ$1,_xlfn.XLOOKUP($A99,'PY1 Data(H)'!$A$1:$A$233,'PY1 Data(H)'!$A$1:$CZ$233))</f>
        <v>0</v>
      </c>
      <c r="AP99" s="173" cm="1">
        <f t="array" ref="AP99">_xlfn.XLOOKUP(AP$1,'PY1 Data(H)'!$A$1:$CZ$1,_xlfn.XLOOKUP($A99,'PY1 Data(H)'!$A$1:$A$233,'PY1 Data(H)'!$A$1:$CZ$233))</f>
        <v>0</v>
      </c>
      <c r="AQ99" s="173" cm="1">
        <f t="array" ref="AQ99">_xlfn.XLOOKUP(AQ$1,'PY1 Data(H)'!$A$1:$CZ$1,_xlfn.XLOOKUP($A99,'PY1 Data(H)'!$A$1:$A$233,'PY1 Data(H)'!$A$1:$CZ$233))</f>
        <v>1603036</v>
      </c>
      <c r="AR99" s="173" cm="1">
        <f t="array" ref="AR99">_xlfn.XLOOKUP(AR$1,'PY1 Data(H)'!$A$1:$CZ$1,_xlfn.XLOOKUP($A99,'PY1 Data(H)'!$A$1:$A$233,'PY1 Data(H)'!$A$1:$CZ$233))</f>
        <v>0</v>
      </c>
      <c r="AS99" s="173" cm="1">
        <f t="array" ref="AS99">_xlfn.XLOOKUP(AS$1,'PY1 Data(H)'!$A$1:$CZ$1,_xlfn.XLOOKUP($A99,'PY1 Data(H)'!$A$1:$A$233,'PY1 Data(H)'!$A$1:$CZ$233))</f>
        <v>5021890</v>
      </c>
      <c r="AT99" s="173" cm="1">
        <f t="array" ref="AT99">_xlfn.XLOOKUP(AT$1,'PY1 Data(H)'!$A$1:$CZ$1,_xlfn.XLOOKUP($A99,'PY1 Data(H)'!$A$1:$A$233,'PY1 Data(H)'!$A$1:$CZ$233))</f>
        <v>77071598</v>
      </c>
      <c r="AU99" s="173" cm="1">
        <f t="array" ref="AU99">_xlfn.XLOOKUP(AU$1,'PY1 Data(H)'!$A$1:$CZ$1,_xlfn.XLOOKUP($A99,'PY1 Data(H)'!$A$1:$A$233,'PY1 Data(H)'!$A$1:$CZ$233))</f>
        <v>0</v>
      </c>
      <c r="AV99" s="173" cm="1">
        <f t="array" ref="AV99">_xlfn.XLOOKUP(AV$1,'PY1 Data(H)'!$A$1:$CZ$1,_xlfn.XLOOKUP($A99,'PY1 Data(H)'!$A$1:$A$233,'PY1 Data(H)'!$A$1:$CZ$233))</f>
        <v>0</v>
      </c>
      <c r="AW99" s="173" cm="1">
        <f t="array" ref="AW99">_xlfn.XLOOKUP(AW$1,'PY1 Data(H)'!$A$1:$CZ$1,_xlfn.XLOOKUP($A99,'PY1 Data(H)'!$A$1:$A$233,'PY1 Data(H)'!$A$1:$CZ$233))</f>
        <v>0</v>
      </c>
      <c r="AX99" s="173" cm="1">
        <f t="array" ref="AX99">_xlfn.XLOOKUP(AX$1,'PY1 Data(H)'!$A$1:$CZ$1,_xlfn.XLOOKUP($A99,'PY1 Data(H)'!$A$1:$A$233,'PY1 Data(H)'!$A$1:$CZ$233))</f>
        <v>10342778</v>
      </c>
      <c r="AY99" s="173" cm="1">
        <f t="array" ref="AY99">_xlfn.XLOOKUP(AY$1,'PY1 Data(H)'!$A$1:$CZ$1,_xlfn.XLOOKUP($A99,'PY1 Data(H)'!$A$1:$A$233,'PY1 Data(H)'!$A$1:$CZ$233))</f>
        <v>343322</v>
      </c>
      <c r="AZ99" s="173" cm="1">
        <f t="array" ref="AZ99">_xlfn.XLOOKUP(AZ$1,'PY1 Data(H)'!$A$1:$CZ$1,_xlfn.XLOOKUP($A99,'PY1 Data(H)'!$A$1:$A$233,'PY1 Data(H)'!$A$1:$CZ$233))</f>
        <v>0</v>
      </c>
      <c r="BA99" s="173" cm="1">
        <f t="array" ref="BA99">_xlfn.XLOOKUP(BA$1,'PY1 Data(H)'!$A$1:$CZ$1,_xlfn.XLOOKUP($A99,'PY1 Data(H)'!$A$1:$A$233,'PY1 Data(H)'!$A$1:$CZ$233))</f>
        <v>0</v>
      </c>
      <c r="BB99" s="173" cm="1">
        <f t="array" ref="BB99">_xlfn.XLOOKUP(BB$1,'PY1 Data(H)'!$A$1:$CZ$1,_xlfn.XLOOKUP($A99,'PY1 Data(H)'!$A$1:$A$233,'PY1 Data(H)'!$A$1:$CZ$233))</f>
        <v>145603664</v>
      </c>
      <c r="BC99" s="173" cm="1">
        <f t="array" ref="BC99">_xlfn.XLOOKUP(BC$1,'PY1 Data(H)'!$A$1:$CZ$1,_xlfn.XLOOKUP($A99,'PY1 Data(H)'!$A$1:$A$233,'PY1 Data(H)'!$A$1:$CZ$233))</f>
        <v>4861415</v>
      </c>
      <c r="BD99" s="173" cm="1">
        <f t="array" ref="BD99">_xlfn.XLOOKUP(BD$1,'PY1 Data(H)'!$A$1:$CZ$1,_xlfn.XLOOKUP($A99,'PY1 Data(H)'!$A$1:$A$233,'PY1 Data(H)'!$A$1:$CZ$233))</f>
        <v>-326749</v>
      </c>
      <c r="BE99" s="173" cm="1">
        <f t="array" ref="BE99">_xlfn.XLOOKUP(BE$1,'PY1 Data(H)'!$A$1:$CZ$1,_xlfn.XLOOKUP($A99,'PY1 Data(H)'!$A$1:$A$233,'PY1 Data(H)'!$A$1:$CZ$233))</f>
        <v>0</v>
      </c>
      <c r="BF99" s="173" cm="1">
        <f t="array" ref="BF99">_xlfn.XLOOKUP(BF$1,'PY1 Data(H)'!$A$1:$CZ$1,_xlfn.XLOOKUP($A99,'PY1 Data(H)'!$A$1:$A$233,'PY1 Data(H)'!$A$1:$CZ$233))</f>
        <v>20252314</v>
      </c>
      <c r="BG99" s="173" cm="1">
        <f t="array" ref="BG99">_xlfn.XLOOKUP(BG$1,'PY1 Data(H)'!$A$1:$CZ$1,_xlfn.XLOOKUP($A99,'PY1 Data(H)'!$A$1:$A$233,'PY1 Data(H)'!$A$1:$CZ$233))</f>
        <v>0</v>
      </c>
      <c r="BH99" s="173" cm="1">
        <f t="array" ref="BH99">_xlfn.XLOOKUP(BH$1,'PY1 Data(H)'!$A$1:$CZ$1,_xlfn.XLOOKUP($A99,'PY1 Data(H)'!$A$1:$A$233,'PY1 Data(H)'!$A$1:$CZ$233))</f>
        <v>0</v>
      </c>
      <c r="BI99" s="173" cm="1">
        <f t="array" ref="BI99">_xlfn.XLOOKUP(BI$1,'PY1 Data(H)'!$A$1:$CZ$1,_xlfn.XLOOKUP($A99,'PY1 Data(H)'!$A$1:$A$233,'PY1 Data(H)'!$A$1:$CZ$233))</f>
        <v>-2063232</v>
      </c>
      <c r="BJ99" s="173" cm="1">
        <f t="array" ref="BJ99">_xlfn.XLOOKUP(BJ$1,'PY1 Data(H)'!$A$1:$CZ$1,_xlfn.XLOOKUP($A99,'PY1 Data(H)'!$A$1:$A$233,'PY1 Data(H)'!$A$1:$CZ$233))</f>
        <v>199917</v>
      </c>
      <c r="BK99" s="173" cm="1">
        <f t="array" ref="BK99">_xlfn.XLOOKUP(BK$1,'PY1 Data(H)'!$A$1:$CZ$1,_xlfn.XLOOKUP($A99,'PY1 Data(H)'!$A$1:$A$233,'PY1 Data(H)'!$A$1:$CZ$233))</f>
        <v>0</v>
      </c>
      <c r="BL99" s="173" cm="1">
        <f t="array" ref="BL99">_xlfn.XLOOKUP(BL$1,'PY1 Data(H)'!$A$1:$CZ$1,_xlfn.XLOOKUP($A99,'PY1 Data(H)'!$A$1:$A$233,'PY1 Data(H)'!$A$1:$CZ$233))</f>
        <v>0</v>
      </c>
      <c r="BM99" s="173" cm="1">
        <f t="array" ref="BM99">_xlfn.XLOOKUP(BM$1,'PY1 Data(H)'!$A$1:$CZ$1,_xlfn.XLOOKUP($A99,'PY1 Data(H)'!$A$1:$A$233,'PY1 Data(H)'!$A$1:$CZ$233))</f>
        <v>9759468</v>
      </c>
      <c r="BN99" s="173" cm="1">
        <f t="array" ref="BN99">_xlfn.XLOOKUP(BN$1,'PY1 Data(H)'!$A$1:$CZ$1,_xlfn.XLOOKUP($A99,'PY1 Data(H)'!$A$1:$A$233,'PY1 Data(H)'!$A$1:$CZ$233))</f>
        <v>21261674</v>
      </c>
      <c r="BO99" s="173" cm="1">
        <f t="array" ref="BO99">_xlfn.XLOOKUP(BO$1,'PY1 Data(H)'!$A$1:$CZ$1,_xlfn.XLOOKUP($A99,'PY1 Data(H)'!$A$1:$A$233,'PY1 Data(H)'!$A$1:$CZ$233))</f>
        <v>1952745</v>
      </c>
      <c r="BP99" s="173" cm="1">
        <f t="array" ref="BP99">_xlfn.XLOOKUP(BP$1,'PY1 Data(H)'!$A$1:$CZ$1,_xlfn.XLOOKUP($A99,'PY1 Data(H)'!$A$1:$A$233,'PY1 Data(H)'!$A$1:$CZ$233))</f>
        <v>0</v>
      </c>
      <c r="BQ99" s="173" cm="1">
        <f t="array" ref="BQ99">_xlfn.XLOOKUP(BQ$1,'PY1 Data(H)'!$A$1:$CZ$1,_xlfn.XLOOKUP($A99,'PY1 Data(H)'!$A$1:$A$233,'PY1 Data(H)'!$A$1:$CZ$233))</f>
        <v>0</v>
      </c>
      <c r="BR99" s="173" cm="1">
        <f t="array" ref="BR99">_xlfn.XLOOKUP(BR$1,'PY1 Data(H)'!$A$1:$CZ$1,_xlfn.XLOOKUP($A99,'PY1 Data(H)'!$A$1:$A$233,'PY1 Data(H)'!$A$1:$CZ$233))</f>
        <v>0</v>
      </c>
      <c r="BS99" s="173" cm="1">
        <f t="array" ref="BS99">_xlfn.XLOOKUP(BS$1,'PY1 Data(H)'!$A$1:$CZ$1,_xlfn.XLOOKUP($A99,'PY1 Data(H)'!$A$1:$A$233,'PY1 Data(H)'!$A$1:$CZ$233))</f>
        <v>0</v>
      </c>
      <c r="BT99" s="173" cm="1">
        <f t="array" ref="BT99">_xlfn.XLOOKUP(BT$1,'PY1 Data(H)'!$A$1:$CZ$1,_xlfn.XLOOKUP($A99,'PY1 Data(H)'!$A$1:$A$233,'PY1 Data(H)'!$A$1:$CZ$233))</f>
        <v>3386248</v>
      </c>
      <c r="BU99" s="173" cm="1">
        <f t="array" ref="BU99">_xlfn.XLOOKUP(BU$1,'PY1 Data(H)'!$A$1:$CZ$1,_xlfn.XLOOKUP($A99,'PY1 Data(H)'!$A$1:$A$233,'PY1 Data(H)'!$A$1:$CZ$233))</f>
        <v>10213892</v>
      </c>
      <c r="BV99" s="173" cm="1">
        <f t="array" ref="BV99">_xlfn.XLOOKUP(BV$1,'PY1 Data(H)'!$A$1:$CZ$1,_xlfn.XLOOKUP($A99,'PY1 Data(H)'!$A$1:$A$233,'PY1 Data(H)'!$A$1:$CZ$233))</f>
        <v>15219876</v>
      </c>
      <c r="BW99" s="173" cm="1">
        <f t="array" ref="BW99">_xlfn.XLOOKUP(BW$1,'PY1 Data(H)'!$A$1:$CZ$1,_xlfn.XLOOKUP($A99,'PY1 Data(H)'!$A$1:$A$233,'PY1 Data(H)'!$A$1:$CZ$233))</f>
        <v>1412924</v>
      </c>
      <c r="BX99" s="173" cm="1">
        <f t="array" ref="BX99">_xlfn.XLOOKUP(BX$1,'PY1 Data(H)'!$A$1:$CZ$1,_xlfn.XLOOKUP($A99,'PY1 Data(H)'!$A$1:$A$233,'PY1 Data(H)'!$A$1:$CZ$233))</f>
        <v>0</v>
      </c>
      <c r="BY99" s="173" cm="1">
        <f t="array" ref="BY99">_xlfn.XLOOKUP(BY$1,'PY1 Data(H)'!$A$1:$CZ$1,_xlfn.XLOOKUP($A99,'PY1 Data(H)'!$A$1:$A$233,'PY1 Data(H)'!$A$1:$CZ$233))</f>
        <v>0</v>
      </c>
      <c r="BZ99" s="173" cm="1">
        <f t="array" ref="BZ99">_xlfn.XLOOKUP(BZ$1,'PY1 Data(H)'!$A$1:$CZ$1,_xlfn.XLOOKUP($A99,'PY1 Data(H)'!$A$1:$A$233,'PY1 Data(H)'!$A$1:$CZ$233))</f>
        <v>196671</v>
      </c>
      <c r="CA99" s="173" cm="1">
        <f t="array" ref="CA99">_xlfn.XLOOKUP(CA$1,'PY1 Data(H)'!$A$1:$CZ$1,_xlfn.XLOOKUP($A99,'PY1 Data(H)'!$A$1:$A$233,'PY1 Data(H)'!$A$1:$CZ$233))</f>
        <v>0</v>
      </c>
      <c r="CB99" s="173" cm="1">
        <f t="array" ref="CB99">_xlfn.XLOOKUP(CB$1,'PY1 Data(H)'!$A$1:$CZ$1,_xlfn.XLOOKUP($A99,'PY1 Data(H)'!$A$1:$A$233,'PY1 Data(H)'!$A$1:$CZ$233))</f>
        <v>12320252</v>
      </c>
      <c r="CC99" s="173" cm="1">
        <f t="array" ref="CC99">_xlfn.XLOOKUP(CC$1,'PY1 Data(H)'!$A$1:$CZ$1,_xlfn.XLOOKUP($A99,'PY1 Data(H)'!$A$1:$A$233,'PY1 Data(H)'!$A$1:$CZ$233))</f>
        <v>9047040</v>
      </c>
      <c r="CD99" s="173" cm="1">
        <f t="array" ref="CD99">_xlfn.XLOOKUP(CD$1,'PY1 Data(H)'!$A$1:$CZ$1,_xlfn.XLOOKUP($A99,'PY1 Data(H)'!$A$1:$A$233,'PY1 Data(H)'!$A$1:$CZ$233))</f>
        <v>1820567</v>
      </c>
      <c r="CE99" s="173" cm="1">
        <f t="array" ref="CE99">_xlfn.XLOOKUP(CE$1,'PY1 Data(H)'!$A$1:$CZ$1,_xlfn.XLOOKUP($A99,'PY1 Data(H)'!$A$1:$A$233,'PY1 Data(H)'!$A$1:$CZ$233))</f>
        <v>1322094</v>
      </c>
      <c r="CF99" s="173" cm="1">
        <f t="array" ref="CF99">_xlfn.XLOOKUP(CF$1,'PY1 Data(H)'!$A$1:$CZ$1,_xlfn.XLOOKUP($A99,'PY1 Data(H)'!$A$1:$A$233,'PY1 Data(H)'!$A$1:$CZ$233))</f>
        <v>0</v>
      </c>
      <c r="CG99" s="173" cm="1">
        <f t="array" ref="CG99">_xlfn.XLOOKUP(CG$1,'PY1 Data(H)'!$A$1:$CZ$1,_xlfn.XLOOKUP($A99,'PY1 Data(H)'!$A$1:$A$233,'PY1 Data(H)'!$A$1:$CZ$233))</f>
        <v>8519210</v>
      </c>
      <c r="CH99" s="173" cm="1">
        <f t="array" ref="CH99">_xlfn.XLOOKUP(CH$1,'PY1 Data(H)'!$A$1:$CZ$1,_xlfn.XLOOKUP($A99,'PY1 Data(H)'!$A$1:$A$233,'PY1 Data(H)'!$A$1:$CZ$233))</f>
        <v>2050634</v>
      </c>
      <c r="CI99" s="173" cm="1">
        <f t="array" ref="CI99">_xlfn.XLOOKUP(CI$1,'PY1 Data(H)'!$A$1:$CZ$1,_xlfn.XLOOKUP($A99,'PY1 Data(H)'!$A$1:$A$233,'PY1 Data(H)'!$A$1:$CZ$233))</f>
        <v>3120361</v>
      </c>
      <c r="CJ99" s="173" cm="1">
        <f t="array" ref="CJ99">_xlfn.XLOOKUP(CJ$1,'PY1 Data(H)'!$A$1:$CZ$1,_xlfn.XLOOKUP($A99,'PY1 Data(H)'!$A$1:$A$233,'PY1 Data(H)'!$A$1:$CZ$233))</f>
        <v>520963</v>
      </c>
      <c r="CK99" s="173" cm="1">
        <f t="array" ref="CK99">_xlfn.XLOOKUP(CK$1,'PY1 Data(H)'!$A$1:$CZ$1,_xlfn.XLOOKUP($A99,'PY1 Data(H)'!$A$1:$A$233,'PY1 Data(H)'!$A$1:$CZ$233))</f>
        <v>582354</v>
      </c>
      <c r="CL99" s="173" cm="1">
        <f t="array" ref="CL99">_xlfn.XLOOKUP(CL$1,'PY1 Data(H)'!$A$1:$CZ$1,_xlfn.XLOOKUP($A99,'PY1 Data(H)'!$A$1:$A$233,'PY1 Data(H)'!$A$1:$CZ$233))</f>
        <v>0</v>
      </c>
      <c r="CM99" s="173" cm="1">
        <f t="array" ref="CM99">_xlfn.XLOOKUP(CM$1,'PY1 Data(H)'!$A$1:$CZ$1,_xlfn.XLOOKUP($A99,'PY1 Data(H)'!$A$1:$A$233,'PY1 Data(H)'!$A$1:$CZ$233))</f>
        <v>0</v>
      </c>
      <c r="CN99" s="173" cm="1">
        <f t="array" ref="CN99">_xlfn.XLOOKUP(CN$1,'PY1 Data(H)'!$A$1:$CZ$1,_xlfn.XLOOKUP($A99,'PY1 Data(H)'!$A$1:$A$233,'PY1 Data(H)'!$A$1:$CZ$233))</f>
        <v>1335728</v>
      </c>
      <c r="CO99" s="173" cm="1">
        <f t="array" ref="CO99">_xlfn.XLOOKUP(CO$1,'PY1 Data(H)'!$A$1:$CZ$1,_xlfn.XLOOKUP($A99,'PY1 Data(H)'!$A$1:$A$233,'PY1 Data(H)'!$A$1:$CZ$233))</f>
        <v>144397132</v>
      </c>
      <c r="CP99" s="173" cm="1">
        <f t="array" ref="CP99">_xlfn.XLOOKUP(CP$1,'PY1 Data(H)'!$A$1:$CZ$1,_xlfn.XLOOKUP($A99,'PY1 Data(H)'!$A$1:$A$233,'PY1 Data(H)'!$A$1:$CZ$233))</f>
        <v>1215888</v>
      </c>
      <c r="CQ99" s="173" cm="1">
        <f t="array" ref="CQ99">_xlfn.XLOOKUP(CQ$1,'PY1 Data(H)'!$A$1:$CZ$1,_xlfn.XLOOKUP($A99,'PY1 Data(H)'!$A$1:$A$233,'PY1 Data(H)'!$A$1:$CZ$233))</f>
        <v>0</v>
      </c>
      <c r="CR99" s="173" cm="1">
        <f t="array" ref="CR99">_xlfn.XLOOKUP(CR$1,'PY1 Data(H)'!$A$1:$CZ$1,_xlfn.XLOOKUP($A99,'PY1 Data(H)'!$A$1:$A$233,'PY1 Data(H)'!$A$1:$CZ$233))</f>
        <v>7601811</v>
      </c>
      <c r="CS99" s="173" cm="1">
        <f t="array" ref="CS99">_xlfn.XLOOKUP(CS$1,'PY1 Data(H)'!$A$1:$CZ$1,_xlfn.XLOOKUP($A99,'PY1 Data(H)'!$A$1:$A$233,'PY1 Data(H)'!$A$1:$CZ$233))</f>
        <v>1057883</v>
      </c>
      <c r="CT99" s="173" cm="1">
        <f t="array" ref="CT99">_xlfn.XLOOKUP(CT$1,'PY1 Data(H)'!$A$1:$CZ$1,_xlfn.XLOOKUP($A99,'PY1 Data(H)'!$A$1:$A$233,'PY1 Data(H)'!$A$1:$CZ$233))</f>
        <v>0</v>
      </c>
      <c r="CU99" s="173" cm="1">
        <f t="array" ref="CU99">_xlfn.XLOOKUP(CU$1,'PY1 Data(H)'!$A$1:$CZ$1,_xlfn.XLOOKUP($A99,'PY1 Data(H)'!$A$1:$A$233,'PY1 Data(H)'!$A$1:$CZ$233))</f>
        <v>249761</v>
      </c>
      <c r="CV99" s="173" cm="1">
        <f t="array" ref="CV99">_xlfn.XLOOKUP(CV$1,'PY1 Data(H)'!$A$1:$CZ$1,_xlfn.XLOOKUP($A99,'PY1 Data(H)'!$A$1:$A$233,'PY1 Data(H)'!$A$1:$CZ$233))</f>
        <v>0</v>
      </c>
      <c r="CW99" s="173" cm="1">
        <f t="array" ref="CW99">_xlfn.XLOOKUP(CW$1,'PY1 Data(H)'!$A$1:$CZ$1,_xlfn.XLOOKUP($A99,'PY1 Data(H)'!$A$1:$A$233,'PY1 Data(H)'!$A$1:$CZ$233))</f>
        <v>4765602</v>
      </c>
      <c r="CX99" s="173" cm="1">
        <f t="array" ref="CX99">_xlfn.XLOOKUP(CX$1,'PY1 Data(H)'!$A$1:$CZ$1,_xlfn.XLOOKUP($A99,'PY1 Data(H)'!$A$1:$A$233,'PY1 Data(H)'!$A$1:$CZ$233))</f>
        <v>577170</v>
      </c>
      <c r="CY99" s="173" cm="1">
        <f t="array" ref="CY99">_xlfn.XLOOKUP(CY$1,'PY1 Data(H)'!$A$1:$CZ$1,_xlfn.XLOOKUP($A99,'PY1 Data(H)'!$A$1:$A$233,'PY1 Data(H)'!$A$1:$CZ$233))</f>
        <v>-421795</v>
      </c>
    </row>
    <row r="100" spans="1:103" x14ac:dyDescent="0.3">
      <c r="A100">
        <v>83</v>
      </c>
      <c r="D100" s="173" cm="1">
        <f t="array" ref="D100">_xlfn.XLOOKUP(D$1,'PY1 Data(H)'!$A$1:$CZ$1,_xlfn.XLOOKUP($A100,'PY1 Data(H)'!$A$1:$A$233,'PY1 Data(H)'!$A$1:$CZ$233))</f>
        <v>0</v>
      </c>
      <c r="E100" s="173" cm="1">
        <f t="array" ref="E100">_xlfn.XLOOKUP(E$1,'PY1 Data(H)'!$A$1:$CZ$1,_xlfn.XLOOKUP($A100,'PY1 Data(H)'!$A$1:$A$233,'PY1 Data(H)'!$A$1:$CZ$233))</f>
        <v>20349581</v>
      </c>
      <c r="F100" s="173" cm="1">
        <f t="array" ref="F100">_xlfn.XLOOKUP(F$1,'PY1 Data(H)'!$A$1:$CZ$1,_xlfn.XLOOKUP($A100,'PY1 Data(H)'!$A$1:$A$233,'PY1 Data(H)'!$A$1:$CZ$233))</f>
        <v>0</v>
      </c>
      <c r="G100" s="173" cm="1">
        <f t="array" ref="G100">_xlfn.XLOOKUP(G$1,'PY1 Data(H)'!$A$1:$CZ$1,_xlfn.XLOOKUP($A100,'PY1 Data(H)'!$A$1:$A$233,'PY1 Data(H)'!$A$1:$CZ$233))</f>
        <v>0</v>
      </c>
      <c r="H100" s="173" cm="1">
        <f t="array" ref="H100">_xlfn.XLOOKUP(H$1,'PY1 Data(H)'!$A$1:$CZ$1,_xlfn.XLOOKUP($A100,'PY1 Data(H)'!$A$1:$A$233,'PY1 Data(H)'!$A$1:$CZ$233))</f>
        <v>0</v>
      </c>
      <c r="I100" s="173" cm="1">
        <f t="array" ref="I100">_xlfn.XLOOKUP(I$1,'PY1 Data(H)'!$A$1:$CZ$1,_xlfn.XLOOKUP($A100,'PY1 Data(H)'!$A$1:$A$233,'PY1 Data(H)'!$A$1:$CZ$233))</f>
        <v>0</v>
      </c>
      <c r="J100" s="173" cm="1">
        <f t="array" ref="J100">_xlfn.XLOOKUP(J$1,'PY1 Data(H)'!$A$1:$CZ$1,_xlfn.XLOOKUP($A100,'PY1 Data(H)'!$A$1:$A$233,'PY1 Data(H)'!$A$1:$CZ$233))</f>
        <v>36089870</v>
      </c>
      <c r="K100" s="173" cm="1">
        <f t="array" ref="K100">_xlfn.XLOOKUP(K$1,'PY1 Data(H)'!$A$1:$CZ$1,_xlfn.XLOOKUP($A100,'PY1 Data(H)'!$A$1:$A$233,'PY1 Data(H)'!$A$1:$CZ$233))</f>
        <v>16963665</v>
      </c>
      <c r="L100" s="173" cm="1">
        <f t="array" ref="L100">_xlfn.XLOOKUP(L$1,'PY1 Data(H)'!$A$1:$CZ$1,_xlfn.XLOOKUP($A100,'PY1 Data(H)'!$A$1:$A$233,'PY1 Data(H)'!$A$1:$CZ$233))</f>
        <v>7054837</v>
      </c>
      <c r="M100" s="173" cm="1">
        <f t="array" ref="M100">_xlfn.XLOOKUP(M$1,'PY1 Data(H)'!$A$1:$CZ$1,_xlfn.XLOOKUP($A100,'PY1 Data(H)'!$A$1:$A$233,'PY1 Data(H)'!$A$1:$CZ$233))</f>
        <v>384938991</v>
      </c>
      <c r="N100" s="173" cm="1">
        <f t="array" ref="N100">_xlfn.XLOOKUP(N$1,'PY1 Data(H)'!$A$1:$CZ$1,_xlfn.XLOOKUP($A100,'PY1 Data(H)'!$A$1:$A$233,'PY1 Data(H)'!$A$1:$CZ$233))</f>
        <v>0</v>
      </c>
      <c r="O100" s="173" cm="1">
        <f t="array" ref="O100">_xlfn.XLOOKUP(O$1,'PY1 Data(H)'!$A$1:$CZ$1,_xlfn.XLOOKUP($A100,'PY1 Data(H)'!$A$1:$A$233,'PY1 Data(H)'!$A$1:$CZ$233))</f>
        <v>14555987</v>
      </c>
      <c r="P100" s="173" cm="1">
        <f t="array" ref="P100">_xlfn.XLOOKUP(P$1,'PY1 Data(H)'!$A$1:$CZ$1,_xlfn.XLOOKUP($A100,'PY1 Data(H)'!$A$1:$A$233,'PY1 Data(H)'!$A$1:$CZ$233))</f>
        <v>0</v>
      </c>
      <c r="Q100" s="173" cm="1">
        <f t="array" ref="Q100">_xlfn.XLOOKUP(Q$1,'PY1 Data(H)'!$A$1:$CZ$1,_xlfn.XLOOKUP($A100,'PY1 Data(H)'!$A$1:$A$233,'PY1 Data(H)'!$A$1:$CZ$233))</f>
        <v>14726697</v>
      </c>
      <c r="R100" s="173" cm="1">
        <f t="array" ref="R100">_xlfn.XLOOKUP(R$1,'PY1 Data(H)'!$A$1:$CZ$1,_xlfn.XLOOKUP($A100,'PY1 Data(H)'!$A$1:$A$233,'PY1 Data(H)'!$A$1:$CZ$233))</f>
        <v>23036200</v>
      </c>
      <c r="S100" s="173" cm="1">
        <f t="array" ref="S100">_xlfn.XLOOKUP(S$1,'PY1 Data(H)'!$A$1:$CZ$1,_xlfn.XLOOKUP($A100,'PY1 Data(H)'!$A$1:$A$233,'PY1 Data(H)'!$A$1:$CZ$233))</f>
        <v>5812673</v>
      </c>
      <c r="T100" s="173" cm="1">
        <f t="array" ref="T100">_xlfn.XLOOKUP(T$1,'PY1 Data(H)'!$A$1:$CZ$1,_xlfn.XLOOKUP($A100,'PY1 Data(H)'!$A$1:$A$233,'PY1 Data(H)'!$A$1:$CZ$233))</f>
        <v>0</v>
      </c>
      <c r="U100" s="173" cm="1">
        <f t="array" ref="U100">_xlfn.XLOOKUP(U$1,'PY1 Data(H)'!$A$1:$CZ$1,_xlfn.XLOOKUP($A100,'PY1 Data(H)'!$A$1:$A$233,'PY1 Data(H)'!$A$1:$CZ$233))</f>
        <v>0</v>
      </c>
      <c r="V100" s="173" cm="1">
        <f t="array" ref="V100">_xlfn.XLOOKUP(V$1,'PY1 Data(H)'!$A$1:$CZ$1,_xlfn.XLOOKUP($A100,'PY1 Data(H)'!$A$1:$A$233,'PY1 Data(H)'!$A$1:$CZ$233))</f>
        <v>68630238</v>
      </c>
      <c r="W100" s="173" cm="1">
        <f t="array" ref="W100">_xlfn.XLOOKUP(W$1,'PY1 Data(H)'!$A$1:$CZ$1,_xlfn.XLOOKUP($A100,'PY1 Data(H)'!$A$1:$A$233,'PY1 Data(H)'!$A$1:$CZ$233))</f>
        <v>0</v>
      </c>
      <c r="X100" s="173" cm="1">
        <f t="array" ref="X100">_xlfn.XLOOKUP(X$1,'PY1 Data(H)'!$A$1:$CZ$1,_xlfn.XLOOKUP($A100,'PY1 Data(H)'!$A$1:$A$233,'PY1 Data(H)'!$A$1:$CZ$233))</f>
        <v>5966686</v>
      </c>
      <c r="Y100" s="173" cm="1">
        <f t="array" ref="Y100">_xlfn.XLOOKUP(Y$1,'PY1 Data(H)'!$A$1:$CZ$1,_xlfn.XLOOKUP($A100,'PY1 Data(H)'!$A$1:$A$233,'PY1 Data(H)'!$A$1:$CZ$233))</f>
        <v>3387433</v>
      </c>
      <c r="Z100" s="173" cm="1">
        <f t="array" ref="Z100">_xlfn.XLOOKUP(Z$1,'PY1 Data(H)'!$A$1:$CZ$1,_xlfn.XLOOKUP($A100,'PY1 Data(H)'!$A$1:$A$233,'PY1 Data(H)'!$A$1:$CZ$233))</f>
        <v>0</v>
      </c>
      <c r="AA100" s="173" cm="1">
        <f t="array" ref="AA100">_xlfn.XLOOKUP(AA$1,'PY1 Data(H)'!$A$1:$CZ$1,_xlfn.XLOOKUP($A100,'PY1 Data(H)'!$A$1:$A$233,'PY1 Data(H)'!$A$1:$CZ$233))</f>
        <v>0</v>
      </c>
      <c r="AB100" s="173" cm="1">
        <f t="array" ref="AB100">_xlfn.XLOOKUP(AB$1,'PY1 Data(H)'!$A$1:$CZ$1,_xlfn.XLOOKUP($A100,'PY1 Data(H)'!$A$1:$A$233,'PY1 Data(H)'!$A$1:$CZ$233))</f>
        <v>40041114</v>
      </c>
      <c r="AC100" s="173" cm="1">
        <f t="array" ref="AC100">_xlfn.XLOOKUP(AC$1,'PY1 Data(H)'!$A$1:$CZ$1,_xlfn.XLOOKUP($A100,'PY1 Data(H)'!$A$1:$A$233,'PY1 Data(H)'!$A$1:$CZ$233))</f>
        <v>10793910</v>
      </c>
      <c r="AD100" s="173" cm="1">
        <f t="array" ref="AD100">_xlfn.XLOOKUP(AD$1,'PY1 Data(H)'!$A$1:$CZ$1,_xlfn.XLOOKUP($A100,'PY1 Data(H)'!$A$1:$A$233,'PY1 Data(H)'!$A$1:$CZ$233))</f>
        <v>58674746</v>
      </c>
      <c r="AE100" s="173" cm="1">
        <f t="array" ref="AE100">_xlfn.XLOOKUP(AE$1,'PY1 Data(H)'!$A$1:$CZ$1,_xlfn.XLOOKUP($A100,'PY1 Data(H)'!$A$1:$A$233,'PY1 Data(H)'!$A$1:$CZ$233))</f>
        <v>57122697</v>
      </c>
      <c r="AF100" s="173" cm="1">
        <f t="array" ref="AF100">_xlfn.XLOOKUP(AF$1,'PY1 Data(H)'!$A$1:$CZ$1,_xlfn.XLOOKUP($A100,'PY1 Data(H)'!$A$1:$A$233,'PY1 Data(H)'!$A$1:$CZ$233))</f>
        <v>10032176</v>
      </c>
      <c r="AG100" s="173" cm="1">
        <f t="array" ref="AG100">_xlfn.XLOOKUP(AG$1,'PY1 Data(H)'!$A$1:$CZ$1,_xlfn.XLOOKUP($A100,'PY1 Data(H)'!$A$1:$A$233,'PY1 Data(H)'!$A$1:$CZ$233))</f>
        <v>41327494</v>
      </c>
      <c r="AH100" s="173" cm="1">
        <f t="array" ref="AH100">_xlfn.XLOOKUP(AH$1,'PY1 Data(H)'!$A$1:$CZ$1,_xlfn.XLOOKUP($A100,'PY1 Data(H)'!$A$1:$A$233,'PY1 Data(H)'!$A$1:$CZ$233))</f>
        <v>35980780</v>
      </c>
      <c r="AI100" s="173" cm="1">
        <f t="array" ref="AI100">_xlfn.XLOOKUP(AI$1,'PY1 Data(H)'!$A$1:$CZ$1,_xlfn.XLOOKUP($A100,'PY1 Data(H)'!$A$1:$A$233,'PY1 Data(H)'!$A$1:$CZ$233))</f>
        <v>106977915</v>
      </c>
      <c r="AJ100" s="173" cm="1">
        <f t="array" ref="AJ100">_xlfn.XLOOKUP(AJ$1,'PY1 Data(H)'!$A$1:$CZ$1,_xlfn.XLOOKUP($A100,'PY1 Data(H)'!$A$1:$A$233,'PY1 Data(H)'!$A$1:$CZ$233))</f>
        <v>40188154</v>
      </c>
      <c r="AK100" s="173" cm="1">
        <f t="array" ref="AK100">_xlfn.XLOOKUP(AK$1,'PY1 Data(H)'!$A$1:$CZ$1,_xlfn.XLOOKUP($A100,'PY1 Data(H)'!$A$1:$A$233,'PY1 Data(H)'!$A$1:$CZ$233))</f>
        <v>0</v>
      </c>
      <c r="AL100" s="173" cm="1">
        <f t="array" ref="AL100">_xlfn.XLOOKUP(AL$1,'PY1 Data(H)'!$A$1:$CZ$1,_xlfn.XLOOKUP($A100,'PY1 Data(H)'!$A$1:$A$233,'PY1 Data(H)'!$A$1:$CZ$233))</f>
        <v>44813636</v>
      </c>
      <c r="AM100" s="173" cm="1">
        <f t="array" ref="AM100">_xlfn.XLOOKUP(AM$1,'PY1 Data(H)'!$A$1:$CZ$1,_xlfn.XLOOKUP($A100,'PY1 Data(H)'!$A$1:$A$233,'PY1 Data(H)'!$A$1:$CZ$233))</f>
        <v>0</v>
      </c>
      <c r="AN100" s="173" cm="1">
        <f t="array" ref="AN100">_xlfn.XLOOKUP(AN$1,'PY1 Data(H)'!$A$1:$CZ$1,_xlfn.XLOOKUP($A100,'PY1 Data(H)'!$A$1:$A$233,'PY1 Data(H)'!$A$1:$CZ$233))</f>
        <v>9238385</v>
      </c>
      <c r="AO100" s="173" cm="1">
        <f t="array" ref="AO100">_xlfn.XLOOKUP(AO$1,'PY1 Data(H)'!$A$1:$CZ$1,_xlfn.XLOOKUP($A100,'PY1 Data(H)'!$A$1:$A$233,'PY1 Data(H)'!$A$1:$CZ$233))</f>
        <v>0</v>
      </c>
      <c r="AP100" s="173" cm="1">
        <f t="array" ref="AP100">_xlfn.XLOOKUP(AP$1,'PY1 Data(H)'!$A$1:$CZ$1,_xlfn.XLOOKUP($A100,'PY1 Data(H)'!$A$1:$A$233,'PY1 Data(H)'!$A$1:$CZ$233))</f>
        <v>0</v>
      </c>
      <c r="AQ100" s="173" cm="1">
        <f t="array" ref="AQ100">_xlfn.XLOOKUP(AQ$1,'PY1 Data(H)'!$A$1:$CZ$1,_xlfn.XLOOKUP($A100,'PY1 Data(H)'!$A$1:$A$233,'PY1 Data(H)'!$A$1:$CZ$233))</f>
        <v>34976200</v>
      </c>
      <c r="AR100" s="173" cm="1">
        <f t="array" ref="AR100">_xlfn.XLOOKUP(AR$1,'PY1 Data(H)'!$A$1:$CZ$1,_xlfn.XLOOKUP($A100,'PY1 Data(H)'!$A$1:$A$233,'PY1 Data(H)'!$A$1:$CZ$233))</f>
        <v>0</v>
      </c>
      <c r="AS100" s="173" cm="1">
        <f t="array" ref="AS100">_xlfn.XLOOKUP(AS$1,'PY1 Data(H)'!$A$1:$CZ$1,_xlfn.XLOOKUP($A100,'PY1 Data(H)'!$A$1:$A$233,'PY1 Data(H)'!$A$1:$CZ$233))</f>
        <v>13469062</v>
      </c>
      <c r="AT100" s="173" cm="1">
        <f t="array" ref="AT100">_xlfn.XLOOKUP(AT$1,'PY1 Data(H)'!$A$1:$CZ$1,_xlfn.XLOOKUP($A100,'PY1 Data(H)'!$A$1:$A$233,'PY1 Data(H)'!$A$1:$CZ$233))</f>
        <v>366084261</v>
      </c>
      <c r="AU100" s="173" cm="1">
        <f t="array" ref="AU100">_xlfn.XLOOKUP(AU$1,'PY1 Data(H)'!$A$1:$CZ$1,_xlfn.XLOOKUP($A100,'PY1 Data(H)'!$A$1:$A$233,'PY1 Data(H)'!$A$1:$CZ$233))</f>
        <v>0</v>
      </c>
      <c r="AV100" s="173" cm="1">
        <f t="array" ref="AV100">_xlfn.XLOOKUP(AV$1,'PY1 Data(H)'!$A$1:$CZ$1,_xlfn.XLOOKUP($A100,'PY1 Data(H)'!$A$1:$A$233,'PY1 Data(H)'!$A$1:$CZ$233))</f>
        <v>906787</v>
      </c>
      <c r="AW100" s="173" cm="1">
        <f t="array" ref="AW100">_xlfn.XLOOKUP(AW$1,'PY1 Data(H)'!$A$1:$CZ$1,_xlfn.XLOOKUP($A100,'PY1 Data(H)'!$A$1:$A$233,'PY1 Data(H)'!$A$1:$CZ$233))</f>
        <v>0</v>
      </c>
      <c r="AX100" s="173" cm="1">
        <f t="array" ref="AX100">_xlfn.XLOOKUP(AX$1,'PY1 Data(H)'!$A$1:$CZ$1,_xlfn.XLOOKUP($A100,'PY1 Data(H)'!$A$1:$A$233,'PY1 Data(H)'!$A$1:$CZ$233))</f>
        <v>50594100</v>
      </c>
      <c r="AY100" s="173" cm="1">
        <f t="array" ref="AY100">_xlfn.XLOOKUP(AY$1,'PY1 Data(H)'!$A$1:$CZ$1,_xlfn.XLOOKUP($A100,'PY1 Data(H)'!$A$1:$A$233,'PY1 Data(H)'!$A$1:$CZ$233))</f>
        <v>7576878</v>
      </c>
      <c r="AZ100" s="173" cm="1">
        <f t="array" ref="AZ100">_xlfn.XLOOKUP(AZ$1,'PY1 Data(H)'!$A$1:$CZ$1,_xlfn.XLOOKUP($A100,'PY1 Data(H)'!$A$1:$A$233,'PY1 Data(H)'!$A$1:$CZ$233))</f>
        <v>0</v>
      </c>
      <c r="BA100" s="173" cm="1">
        <f t="array" ref="BA100">_xlfn.XLOOKUP(BA$1,'PY1 Data(H)'!$A$1:$CZ$1,_xlfn.XLOOKUP($A100,'PY1 Data(H)'!$A$1:$A$233,'PY1 Data(H)'!$A$1:$CZ$233))</f>
        <v>0</v>
      </c>
      <c r="BB100" s="173" cm="1">
        <f t="array" ref="BB100">_xlfn.XLOOKUP(BB$1,'PY1 Data(H)'!$A$1:$CZ$1,_xlfn.XLOOKUP($A100,'PY1 Data(H)'!$A$1:$A$233,'PY1 Data(H)'!$A$1:$CZ$233))</f>
        <v>216854876</v>
      </c>
      <c r="BC100" s="173" cm="1">
        <f t="array" ref="BC100">_xlfn.XLOOKUP(BC$1,'PY1 Data(H)'!$A$1:$CZ$1,_xlfn.XLOOKUP($A100,'PY1 Data(H)'!$A$1:$A$233,'PY1 Data(H)'!$A$1:$CZ$233))</f>
        <v>12173662</v>
      </c>
      <c r="BD100" s="173" cm="1">
        <f t="array" ref="BD100">_xlfn.XLOOKUP(BD$1,'PY1 Data(H)'!$A$1:$CZ$1,_xlfn.XLOOKUP($A100,'PY1 Data(H)'!$A$1:$A$233,'PY1 Data(H)'!$A$1:$CZ$233))</f>
        <v>-326749</v>
      </c>
      <c r="BE100" s="173" cm="1">
        <f t="array" ref="BE100">_xlfn.XLOOKUP(BE$1,'PY1 Data(H)'!$A$1:$CZ$1,_xlfn.XLOOKUP($A100,'PY1 Data(H)'!$A$1:$A$233,'PY1 Data(H)'!$A$1:$CZ$233))</f>
        <v>0</v>
      </c>
      <c r="BF100" s="173" cm="1">
        <f t="array" ref="BF100">_xlfn.XLOOKUP(BF$1,'PY1 Data(H)'!$A$1:$CZ$1,_xlfn.XLOOKUP($A100,'PY1 Data(H)'!$A$1:$A$233,'PY1 Data(H)'!$A$1:$CZ$233))</f>
        <v>100055896</v>
      </c>
      <c r="BG100" s="173" cm="1">
        <f t="array" ref="BG100">_xlfn.XLOOKUP(BG$1,'PY1 Data(H)'!$A$1:$CZ$1,_xlfn.XLOOKUP($A100,'PY1 Data(H)'!$A$1:$A$233,'PY1 Data(H)'!$A$1:$CZ$233))</f>
        <v>0</v>
      </c>
      <c r="BH100" s="173" cm="1">
        <f t="array" ref="BH100">_xlfn.XLOOKUP(BH$1,'PY1 Data(H)'!$A$1:$CZ$1,_xlfn.XLOOKUP($A100,'PY1 Data(H)'!$A$1:$A$233,'PY1 Data(H)'!$A$1:$CZ$233))</f>
        <v>0</v>
      </c>
      <c r="BI100" s="173" cm="1">
        <f t="array" ref="BI100">_xlfn.XLOOKUP(BI$1,'PY1 Data(H)'!$A$1:$CZ$1,_xlfn.XLOOKUP($A100,'PY1 Data(H)'!$A$1:$A$233,'PY1 Data(H)'!$A$1:$CZ$233))</f>
        <v>1437212</v>
      </c>
      <c r="BJ100" s="173" cm="1">
        <f t="array" ref="BJ100">_xlfn.XLOOKUP(BJ$1,'PY1 Data(H)'!$A$1:$CZ$1,_xlfn.XLOOKUP($A100,'PY1 Data(H)'!$A$1:$A$233,'PY1 Data(H)'!$A$1:$CZ$233))</f>
        <v>6083635</v>
      </c>
      <c r="BK100" s="173" cm="1">
        <f t="array" ref="BK100">_xlfn.XLOOKUP(BK$1,'PY1 Data(H)'!$A$1:$CZ$1,_xlfn.XLOOKUP($A100,'PY1 Data(H)'!$A$1:$A$233,'PY1 Data(H)'!$A$1:$CZ$233))</f>
        <v>0</v>
      </c>
      <c r="BL100" s="173" cm="1">
        <f t="array" ref="BL100">_xlfn.XLOOKUP(BL$1,'PY1 Data(H)'!$A$1:$CZ$1,_xlfn.XLOOKUP($A100,'PY1 Data(H)'!$A$1:$A$233,'PY1 Data(H)'!$A$1:$CZ$233))</f>
        <v>0</v>
      </c>
      <c r="BM100" s="173" cm="1">
        <f t="array" ref="BM100">_xlfn.XLOOKUP(BM$1,'PY1 Data(H)'!$A$1:$CZ$1,_xlfn.XLOOKUP($A100,'PY1 Data(H)'!$A$1:$A$233,'PY1 Data(H)'!$A$1:$CZ$233))</f>
        <v>27741448</v>
      </c>
      <c r="BN100" s="173" cm="1">
        <f t="array" ref="BN100">_xlfn.XLOOKUP(BN$1,'PY1 Data(H)'!$A$1:$CZ$1,_xlfn.XLOOKUP($A100,'PY1 Data(H)'!$A$1:$A$233,'PY1 Data(H)'!$A$1:$CZ$233))</f>
        <v>52708492</v>
      </c>
      <c r="BO100" s="173" cm="1">
        <f t="array" ref="BO100">_xlfn.XLOOKUP(BO$1,'PY1 Data(H)'!$A$1:$CZ$1,_xlfn.XLOOKUP($A100,'PY1 Data(H)'!$A$1:$A$233,'PY1 Data(H)'!$A$1:$CZ$233))</f>
        <v>22264942</v>
      </c>
      <c r="BP100" s="173" cm="1">
        <f t="array" ref="BP100">_xlfn.XLOOKUP(BP$1,'PY1 Data(H)'!$A$1:$CZ$1,_xlfn.XLOOKUP($A100,'PY1 Data(H)'!$A$1:$A$233,'PY1 Data(H)'!$A$1:$CZ$233))</f>
        <v>0</v>
      </c>
      <c r="BQ100" s="173" cm="1">
        <f t="array" ref="BQ100">_xlfn.XLOOKUP(BQ$1,'PY1 Data(H)'!$A$1:$CZ$1,_xlfn.XLOOKUP($A100,'PY1 Data(H)'!$A$1:$A$233,'PY1 Data(H)'!$A$1:$CZ$233))</f>
        <v>0</v>
      </c>
      <c r="BR100" s="173" cm="1">
        <f t="array" ref="BR100">_xlfn.XLOOKUP(BR$1,'PY1 Data(H)'!$A$1:$CZ$1,_xlfn.XLOOKUP($A100,'PY1 Data(H)'!$A$1:$A$233,'PY1 Data(H)'!$A$1:$CZ$233))</f>
        <v>0</v>
      </c>
      <c r="BS100" s="173" cm="1">
        <f t="array" ref="BS100">_xlfn.XLOOKUP(BS$1,'PY1 Data(H)'!$A$1:$CZ$1,_xlfn.XLOOKUP($A100,'PY1 Data(H)'!$A$1:$A$233,'PY1 Data(H)'!$A$1:$CZ$233))</f>
        <v>0</v>
      </c>
      <c r="BT100" s="173" cm="1">
        <f t="array" ref="BT100">_xlfn.XLOOKUP(BT$1,'PY1 Data(H)'!$A$1:$CZ$1,_xlfn.XLOOKUP($A100,'PY1 Data(H)'!$A$1:$A$233,'PY1 Data(H)'!$A$1:$CZ$233))</f>
        <v>12371200</v>
      </c>
      <c r="BU100" s="173" cm="1">
        <f t="array" ref="BU100">_xlfn.XLOOKUP(BU$1,'PY1 Data(H)'!$A$1:$CZ$1,_xlfn.XLOOKUP($A100,'PY1 Data(H)'!$A$1:$A$233,'PY1 Data(H)'!$A$1:$CZ$233))</f>
        <v>24728739</v>
      </c>
      <c r="BV100" s="173" cm="1">
        <f t="array" ref="BV100">_xlfn.XLOOKUP(BV$1,'PY1 Data(H)'!$A$1:$CZ$1,_xlfn.XLOOKUP($A100,'PY1 Data(H)'!$A$1:$A$233,'PY1 Data(H)'!$A$1:$CZ$233))</f>
        <v>47708013</v>
      </c>
      <c r="BW100" s="173" cm="1">
        <f t="array" ref="BW100">_xlfn.XLOOKUP(BW$1,'PY1 Data(H)'!$A$1:$CZ$1,_xlfn.XLOOKUP($A100,'PY1 Data(H)'!$A$1:$A$233,'PY1 Data(H)'!$A$1:$CZ$233))</f>
        <v>8313831</v>
      </c>
      <c r="BX100" s="173" cm="1">
        <f t="array" ref="BX100">_xlfn.XLOOKUP(BX$1,'PY1 Data(H)'!$A$1:$CZ$1,_xlfn.XLOOKUP($A100,'PY1 Data(H)'!$A$1:$A$233,'PY1 Data(H)'!$A$1:$CZ$233))</f>
        <v>0</v>
      </c>
      <c r="BY100" s="173" cm="1">
        <f t="array" ref="BY100">_xlfn.XLOOKUP(BY$1,'PY1 Data(H)'!$A$1:$CZ$1,_xlfn.XLOOKUP($A100,'PY1 Data(H)'!$A$1:$A$233,'PY1 Data(H)'!$A$1:$CZ$233))</f>
        <v>0</v>
      </c>
      <c r="BZ100" s="173" cm="1">
        <f t="array" ref="BZ100">_xlfn.XLOOKUP(BZ$1,'PY1 Data(H)'!$A$1:$CZ$1,_xlfn.XLOOKUP($A100,'PY1 Data(H)'!$A$1:$A$233,'PY1 Data(H)'!$A$1:$CZ$233))</f>
        <v>11286972</v>
      </c>
      <c r="CA100" s="173" cm="1">
        <f t="array" ref="CA100">_xlfn.XLOOKUP(CA$1,'PY1 Data(H)'!$A$1:$CZ$1,_xlfn.XLOOKUP($A100,'PY1 Data(H)'!$A$1:$A$233,'PY1 Data(H)'!$A$1:$CZ$233))</f>
        <v>0</v>
      </c>
      <c r="CB100" s="173" cm="1">
        <f t="array" ref="CB100">_xlfn.XLOOKUP(CB$1,'PY1 Data(H)'!$A$1:$CZ$1,_xlfn.XLOOKUP($A100,'PY1 Data(H)'!$A$1:$A$233,'PY1 Data(H)'!$A$1:$CZ$233))</f>
        <v>37706046</v>
      </c>
      <c r="CC100" s="173" cm="1">
        <f t="array" ref="CC100">_xlfn.XLOOKUP(CC$1,'PY1 Data(H)'!$A$1:$CZ$1,_xlfn.XLOOKUP($A100,'PY1 Data(H)'!$A$1:$A$233,'PY1 Data(H)'!$A$1:$CZ$233))</f>
        <v>32673029</v>
      </c>
      <c r="CD100" s="173" cm="1">
        <f t="array" ref="CD100">_xlfn.XLOOKUP(CD$1,'PY1 Data(H)'!$A$1:$CZ$1,_xlfn.XLOOKUP($A100,'PY1 Data(H)'!$A$1:$A$233,'PY1 Data(H)'!$A$1:$CZ$233))</f>
        <v>26036877</v>
      </c>
      <c r="CE100" s="173" cm="1">
        <f t="array" ref="CE100">_xlfn.XLOOKUP(CE$1,'PY1 Data(H)'!$A$1:$CZ$1,_xlfn.XLOOKUP($A100,'PY1 Data(H)'!$A$1:$A$233,'PY1 Data(H)'!$A$1:$CZ$233))</f>
        <v>4427014</v>
      </c>
      <c r="CF100" s="173" cm="1">
        <f t="array" ref="CF100">_xlfn.XLOOKUP(CF$1,'PY1 Data(H)'!$A$1:$CZ$1,_xlfn.XLOOKUP($A100,'PY1 Data(H)'!$A$1:$A$233,'PY1 Data(H)'!$A$1:$CZ$233))</f>
        <v>0</v>
      </c>
      <c r="CG100" s="173" cm="1">
        <f t="array" ref="CG100">_xlfn.XLOOKUP(CG$1,'PY1 Data(H)'!$A$1:$CZ$1,_xlfn.XLOOKUP($A100,'PY1 Data(H)'!$A$1:$A$233,'PY1 Data(H)'!$A$1:$CZ$233))</f>
        <v>25935301</v>
      </c>
      <c r="CH100" s="173" cm="1">
        <f t="array" ref="CH100">_xlfn.XLOOKUP(CH$1,'PY1 Data(H)'!$A$1:$CZ$1,_xlfn.XLOOKUP($A100,'PY1 Data(H)'!$A$1:$A$233,'PY1 Data(H)'!$A$1:$CZ$233))</f>
        <v>3179681</v>
      </c>
      <c r="CI100" s="173" cm="1">
        <f t="array" ref="CI100">_xlfn.XLOOKUP(CI$1,'PY1 Data(H)'!$A$1:$CZ$1,_xlfn.XLOOKUP($A100,'PY1 Data(H)'!$A$1:$A$233,'PY1 Data(H)'!$A$1:$CZ$233))</f>
        <v>20464384</v>
      </c>
      <c r="CJ100" s="173" cm="1">
        <f t="array" ref="CJ100">_xlfn.XLOOKUP(CJ$1,'PY1 Data(H)'!$A$1:$CZ$1,_xlfn.XLOOKUP($A100,'PY1 Data(H)'!$A$1:$A$233,'PY1 Data(H)'!$A$1:$CZ$233))</f>
        <v>5187815</v>
      </c>
      <c r="CK100" s="173" cm="1">
        <f t="array" ref="CK100">_xlfn.XLOOKUP(CK$1,'PY1 Data(H)'!$A$1:$CZ$1,_xlfn.XLOOKUP($A100,'PY1 Data(H)'!$A$1:$A$233,'PY1 Data(H)'!$A$1:$CZ$233))</f>
        <v>8512998</v>
      </c>
      <c r="CL100" s="173" cm="1">
        <f t="array" ref="CL100">_xlfn.XLOOKUP(CL$1,'PY1 Data(H)'!$A$1:$CZ$1,_xlfn.XLOOKUP($A100,'PY1 Data(H)'!$A$1:$A$233,'PY1 Data(H)'!$A$1:$CZ$233))</f>
        <v>0</v>
      </c>
      <c r="CM100" s="173" cm="1">
        <f t="array" ref="CM100">_xlfn.XLOOKUP(CM$1,'PY1 Data(H)'!$A$1:$CZ$1,_xlfn.XLOOKUP($A100,'PY1 Data(H)'!$A$1:$A$233,'PY1 Data(H)'!$A$1:$CZ$233))</f>
        <v>0</v>
      </c>
      <c r="CN100" s="173" cm="1">
        <f t="array" ref="CN100">_xlfn.XLOOKUP(CN$1,'PY1 Data(H)'!$A$1:$CZ$1,_xlfn.XLOOKUP($A100,'PY1 Data(H)'!$A$1:$A$233,'PY1 Data(H)'!$A$1:$CZ$233))</f>
        <v>14267356</v>
      </c>
      <c r="CO100" s="173" cm="1">
        <f t="array" ref="CO100">_xlfn.XLOOKUP(CO$1,'PY1 Data(H)'!$A$1:$CZ$1,_xlfn.XLOOKUP($A100,'PY1 Data(H)'!$A$1:$A$233,'PY1 Data(H)'!$A$1:$CZ$233))</f>
        <v>388050832</v>
      </c>
      <c r="CP100" s="173" cm="1">
        <f t="array" ref="CP100">_xlfn.XLOOKUP(CP$1,'PY1 Data(H)'!$A$1:$CZ$1,_xlfn.XLOOKUP($A100,'PY1 Data(H)'!$A$1:$A$233,'PY1 Data(H)'!$A$1:$CZ$233))</f>
        <v>4740547</v>
      </c>
      <c r="CQ100" s="173" cm="1">
        <f t="array" ref="CQ100">_xlfn.XLOOKUP(CQ$1,'PY1 Data(H)'!$A$1:$CZ$1,_xlfn.XLOOKUP($A100,'PY1 Data(H)'!$A$1:$A$233,'PY1 Data(H)'!$A$1:$CZ$233))</f>
        <v>0</v>
      </c>
      <c r="CR100" s="173" cm="1">
        <f t="array" ref="CR100">_xlfn.XLOOKUP(CR$1,'PY1 Data(H)'!$A$1:$CZ$1,_xlfn.XLOOKUP($A100,'PY1 Data(H)'!$A$1:$A$233,'PY1 Data(H)'!$A$1:$CZ$233))</f>
        <v>23613833</v>
      </c>
      <c r="CS100" s="173" cm="1">
        <f t="array" ref="CS100">_xlfn.XLOOKUP(CS$1,'PY1 Data(H)'!$A$1:$CZ$1,_xlfn.XLOOKUP($A100,'PY1 Data(H)'!$A$1:$A$233,'PY1 Data(H)'!$A$1:$CZ$233))</f>
        <v>3366223</v>
      </c>
      <c r="CT100" s="173" cm="1">
        <f t="array" ref="CT100">_xlfn.XLOOKUP(CT$1,'PY1 Data(H)'!$A$1:$CZ$1,_xlfn.XLOOKUP($A100,'PY1 Data(H)'!$A$1:$A$233,'PY1 Data(H)'!$A$1:$CZ$233))</f>
        <v>0</v>
      </c>
      <c r="CU100" s="173" cm="1">
        <f t="array" ref="CU100">_xlfn.XLOOKUP(CU$1,'PY1 Data(H)'!$A$1:$CZ$1,_xlfn.XLOOKUP($A100,'PY1 Data(H)'!$A$1:$A$233,'PY1 Data(H)'!$A$1:$CZ$233))</f>
        <v>2708052</v>
      </c>
      <c r="CV100" s="173" cm="1">
        <f t="array" ref="CV100">_xlfn.XLOOKUP(CV$1,'PY1 Data(H)'!$A$1:$CZ$1,_xlfn.XLOOKUP($A100,'PY1 Data(H)'!$A$1:$A$233,'PY1 Data(H)'!$A$1:$CZ$233))</f>
        <v>0</v>
      </c>
      <c r="CW100" s="173" cm="1">
        <f t="array" ref="CW100">_xlfn.XLOOKUP(CW$1,'PY1 Data(H)'!$A$1:$CZ$1,_xlfn.XLOOKUP($A100,'PY1 Data(H)'!$A$1:$A$233,'PY1 Data(H)'!$A$1:$CZ$233))</f>
        <v>13880316</v>
      </c>
      <c r="CX100" s="173" cm="1">
        <f t="array" ref="CX100">_xlfn.XLOOKUP(CX$1,'PY1 Data(H)'!$A$1:$CZ$1,_xlfn.XLOOKUP($A100,'PY1 Data(H)'!$A$1:$A$233,'PY1 Data(H)'!$A$1:$CZ$233))</f>
        <v>6426426</v>
      </c>
      <c r="CY100" s="173" cm="1">
        <f t="array" ref="CY100">_xlfn.XLOOKUP(CY$1,'PY1 Data(H)'!$A$1:$CZ$1,_xlfn.XLOOKUP($A100,'PY1 Data(H)'!$A$1:$A$233,'PY1 Data(H)'!$A$1:$CZ$233))</f>
        <v>7619925</v>
      </c>
    </row>
    <row r="101" spans="1:103" x14ac:dyDescent="0.3">
      <c r="D101" s="173" cm="1">
        <f t="array" ref="D101">_xlfn.XLOOKUP(D$1,'PY1 Data(H)'!$A$1:$CZ$1,_xlfn.XLOOKUP($A101,'PY1 Data(H)'!$A$1:$A$233,'PY1 Data(H)'!$A$1:$CZ$233))</f>
        <v>0</v>
      </c>
      <c r="E101" s="173" cm="1">
        <f t="array" ref="E101">_xlfn.XLOOKUP(E$1,'PY1 Data(H)'!$A$1:$CZ$1,_xlfn.XLOOKUP($A101,'PY1 Data(H)'!$A$1:$A$233,'PY1 Data(H)'!$A$1:$CZ$233))</f>
        <v>0</v>
      </c>
      <c r="F101" s="173" cm="1">
        <f t="array" ref="F101">_xlfn.XLOOKUP(F$1,'PY1 Data(H)'!$A$1:$CZ$1,_xlfn.XLOOKUP($A101,'PY1 Data(H)'!$A$1:$A$233,'PY1 Data(H)'!$A$1:$CZ$233))</f>
        <v>0</v>
      </c>
      <c r="G101" s="173" cm="1">
        <f t="array" ref="G101">_xlfn.XLOOKUP(G$1,'PY1 Data(H)'!$A$1:$CZ$1,_xlfn.XLOOKUP($A101,'PY1 Data(H)'!$A$1:$A$233,'PY1 Data(H)'!$A$1:$CZ$233))</f>
        <v>0</v>
      </c>
      <c r="H101" s="173" cm="1">
        <f t="array" ref="H101">_xlfn.XLOOKUP(H$1,'PY1 Data(H)'!$A$1:$CZ$1,_xlfn.XLOOKUP($A101,'PY1 Data(H)'!$A$1:$A$233,'PY1 Data(H)'!$A$1:$CZ$233))</f>
        <v>0</v>
      </c>
      <c r="I101" s="173" cm="1">
        <f t="array" ref="I101">_xlfn.XLOOKUP(I$1,'PY1 Data(H)'!$A$1:$CZ$1,_xlfn.XLOOKUP($A101,'PY1 Data(H)'!$A$1:$A$233,'PY1 Data(H)'!$A$1:$CZ$233))</f>
        <v>0</v>
      </c>
      <c r="J101" s="173" cm="1">
        <f t="array" ref="J101">_xlfn.XLOOKUP(J$1,'PY1 Data(H)'!$A$1:$CZ$1,_xlfn.XLOOKUP($A101,'PY1 Data(H)'!$A$1:$A$233,'PY1 Data(H)'!$A$1:$CZ$233))</f>
        <v>0</v>
      </c>
      <c r="K101" s="173" cm="1">
        <f t="array" ref="K101">_xlfn.XLOOKUP(K$1,'PY1 Data(H)'!$A$1:$CZ$1,_xlfn.XLOOKUP($A101,'PY1 Data(H)'!$A$1:$A$233,'PY1 Data(H)'!$A$1:$CZ$233))</f>
        <v>0</v>
      </c>
      <c r="L101" s="173" cm="1">
        <f t="array" ref="L101">_xlfn.XLOOKUP(L$1,'PY1 Data(H)'!$A$1:$CZ$1,_xlfn.XLOOKUP($A101,'PY1 Data(H)'!$A$1:$A$233,'PY1 Data(H)'!$A$1:$CZ$233))</f>
        <v>0</v>
      </c>
      <c r="M101" s="173" cm="1">
        <f t="array" ref="M101">_xlfn.XLOOKUP(M$1,'PY1 Data(H)'!$A$1:$CZ$1,_xlfn.XLOOKUP($A101,'PY1 Data(H)'!$A$1:$A$233,'PY1 Data(H)'!$A$1:$CZ$233))</f>
        <v>0</v>
      </c>
      <c r="N101" s="173" cm="1">
        <f t="array" ref="N101">_xlfn.XLOOKUP(N$1,'PY1 Data(H)'!$A$1:$CZ$1,_xlfn.XLOOKUP($A101,'PY1 Data(H)'!$A$1:$A$233,'PY1 Data(H)'!$A$1:$CZ$233))</f>
        <v>0</v>
      </c>
      <c r="O101" s="173" cm="1">
        <f t="array" ref="O101">_xlfn.XLOOKUP(O$1,'PY1 Data(H)'!$A$1:$CZ$1,_xlfn.XLOOKUP($A101,'PY1 Data(H)'!$A$1:$A$233,'PY1 Data(H)'!$A$1:$CZ$233))</f>
        <v>0</v>
      </c>
      <c r="P101" s="173" cm="1">
        <f t="array" ref="P101">_xlfn.XLOOKUP(P$1,'PY1 Data(H)'!$A$1:$CZ$1,_xlfn.XLOOKUP($A101,'PY1 Data(H)'!$A$1:$A$233,'PY1 Data(H)'!$A$1:$CZ$233))</f>
        <v>0</v>
      </c>
      <c r="Q101" s="173" cm="1">
        <f t="array" ref="Q101">_xlfn.XLOOKUP(Q$1,'PY1 Data(H)'!$A$1:$CZ$1,_xlfn.XLOOKUP($A101,'PY1 Data(H)'!$A$1:$A$233,'PY1 Data(H)'!$A$1:$CZ$233))</f>
        <v>0</v>
      </c>
      <c r="R101" s="173" cm="1">
        <f t="array" ref="R101">_xlfn.XLOOKUP(R$1,'PY1 Data(H)'!$A$1:$CZ$1,_xlfn.XLOOKUP($A101,'PY1 Data(H)'!$A$1:$A$233,'PY1 Data(H)'!$A$1:$CZ$233))</f>
        <v>0</v>
      </c>
      <c r="S101" s="173" cm="1">
        <f t="array" ref="S101">_xlfn.XLOOKUP(S$1,'PY1 Data(H)'!$A$1:$CZ$1,_xlfn.XLOOKUP($A101,'PY1 Data(H)'!$A$1:$A$233,'PY1 Data(H)'!$A$1:$CZ$233))</f>
        <v>0</v>
      </c>
      <c r="T101" s="173" cm="1">
        <f t="array" ref="T101">_xlfn.XLOOKUP(T$1,'PY1 Data(H)'!$A$1:$CZ$1,_xlfn.XLOOKUP($A101,'PY1 Data(H)'!$A$1:$A$233,'PY1 Data(H)'!$A$1:$CZ$233))</f>
        <v>0</v>
      </c>
      <c r="U101" s="173" cm="1">
        <f t="array" ref="U101">_xlfn.XLOOKUP(U$1,'PY1 Data(H)'!$A$1:$CZ$1,_xlfn.XLOOKUP($A101,'PY1 Data(H)'!$A$1:$A$233,'PY1 Data(H)'!$A$1:$CZ$233))</f>
        <v>0</v>
      </c>
      <c r="V101" s="173" cm="1">
        <f t="array" ref="V101">_xlfn.XLOOKUP(V$1,'PY1 Data(H)'!$A$1:$CZ$1,_xlfn.XLOOKUP($A101,'PY1 Data(H)'!$A$1:$A$233,'PY1 Data(H)'!$A$1:$CZ$233))</f>
        <v>0</v>
      </c>
      <c r="W101" s="173" cm="1">
        <f t="array" ref="W101">_xlfn.XLOOKUP(W$1,'PY1 Data(H)'!$A$1:$CZ$1,_xlfn.XLOOKUP($A101,'PY1 Data(H)'!$A$1:$A$233,'PY1 Data(H)'!$A$1:$CZ$233))</f>
        <v>0</v>
      </c>
      <c r="X101" s="173" cm="1">
        <f t="array" ref="X101">_xlfn.XLOOKUP(X$1,'PY1 Data(H)'!$A$1:$CZ$1,_xlfn.XLOOKUP($A101,'PY1 Data(H)'!$A$1:$A$233,'PY1 Data(H)'!$A$1:$CZ$233))</f>
        <v>0</v>
      </c>
      <c r="Y101" s="173" cm="1">
        <f t="array" ref="Y101">_xlfn.XLOOKUP(Y$1,'PY1 Data(H)'!$A$1:$CZ$1,_xlfn.XLOOKUP($A101,'PY1 Data(H)'!$A$1:$A$233,'PY1 Data(H)'!$A$1:$CZ$233))</f>
        <v>0</v>
      </c>
      <c r="Z101" s="173" cm="1">
        <f t="array" ref="Z101">_xlfn.XLOOKUP(Z$1,'PY1 Data(H)'!$A$1:$CZ$1,_xlfn.XLOOKUP($A101,'PY1 Data(H)'!$A$1:$A$233,'PY1 Data(H)'!$A$1:$CZ$233))</f>
        <v>0</v>
      </c>
      <c r="AA101" s="173" cm="1">
        <f t="array" ref="AA101">_xlfn.XLOOKUP(AA$1,'PY1 Data(H)'!$A$1:$CZ$1,_xlfn.XLOOKUP($A101,'PY1 Data(H)'!$A$1:$A$233,'PY1 Data(H)'!$A$1:$CZ$233))</f>
        <v>0</v>
      </c>
      <c r="AB101" s="173" cm="1">
        <f t="array" ref="AB101">_xlfn.XLOOKUP(AB$1,'PY1 Data(H)'!$A$1:$CZ$1,_xlfn.XLOOKUP($A101,'PY1 Data(H)'!$A$1:$A$233,'PY1 Data(H)'!$A$1:$CZ$233))</f>
        <v>0</v>
      </c>
      <c r="AC101" s="173" cm="1">
        <f t="array" ref="AC101">_xlfn.XLOOKUP(AC$1,'PY1 Data(H)'!$A$1:$CZ$1,_xlfn.XLOOKUP($A101,'PY1 Data(H)'!$A$1:$A$233,'PY1 Data(H)'!$A$1:$CZ$233))</f>
        <v>0</v>
      </c>
      <c r="AD101" s="173" cm="1">
        <f t="array" ref="AD101">_xlfn.XLOOKUP(AD$1,'PY1 Data(H)'!$A$1:$CZ$1,_xlfn.XLOOKUP($A101,'PY1 Data(H)'!$A$1:$A$233,'PY1 Data(H)'!$A$1:$CZ$233))</f>
        <v>0</v>
      </c>
      <c r="AE101" s="173" cm="1">
        <f t="array" ref="AE101">_xlfn.XLOOKUP(AE$1,'PY1 Data(H)'!$A$1:$CZ$1,_xlfn.XLOOKUP($A101,'PY1 Data(H)'!$A$1:$A$233,'PY1 Data(H)'!$A$1:$CZ$233))</f>
        <v>0</v>
      </c>
      <c r="AF101" s="173" cm="1">
        <f t="array" ref="AF101">_xlfn.XLOOKUP(AF$1,'PY1 Data(H)'!$A$1:$CZ$1,_xlfn.XLOOKUP($A101,'PY1 Data(H)'!$A$1:$A$233,'PY1 Data(H)'!$A$1:$CZ$233))</f>
        <v>0</v>
      </c>
      <c r="AG101" s="173" cm="1">
        <f t="array" ref="AG101">_xlfn.XLOOKUP(AG$1,'PY1 Data(H)'!$A$1:$CZ$1,_xlfn.XLOOKUP($A101,'PY1 Data(H)'!$A$1:$A$233,'PY1 Data(H)'!$A$1:$CZ$233))</f>
        <v>0</v>
      </c>
      <c r="AH101" s="173" cm="1">
        <f t="array" ref="AH101">_xlfn.XLOOKUP(AH$1,'PY1 Data(H)'!$A$1:$CZ$1,_xlfn.XLOOKUP($A101,'PY1 Data(H)'!$A$1:$A$233,'PY1 Data(H)'!$A$1:$CZ$233))</f>
        <v>0</v>
      </c>
      <c r="AI101" s="173" cm="1">
        <f t="array" ref="AI101">_xlfn.XLOOKUP(AI$1,'PY1 Data(H)'!$A$1:$CZ$1,_xlfn.XLOOKUP($A101,'PY1 Data(H)'!$A$1:$A$233,'PY1 Data(H)'!$A$1:$CZ$233))</f>
        <v>0</v>
      </c>
      <c r="AJ101" s="173" cm="1">
        <f t="array" ref="AJ101">_xlfn.XLOOKUP(AJ$1,'PY1 Data(H)'!$A$1:$CZ$1,_xlfn.XLOOKUP($A101,'PY1 Data(H)'!$A$1:$A$233,'PY1 Data(H)'!$A$1:$CZ$233))</f>
        <v>0</v>
      </c>
      <c r="AK101" s="173" cm="1">
        <f t="array" ref="AK101">_xlfn.XLOOKUP(AK$1,'PY1 Data(H)'!$A$1:$CZ$1,_xlfn.XLOOKUP($A101,'PY1 Data(H)'!$A$1:$A$233,'PY1 Data(H)'!$A$1:$CZ$233))</f>
        <v>0</v>
      </c>
      <c r="AL101" s="173" cm="1">
        <f t="array" ref="AL101">_xlfn.XLOOKUP(AL$1,'PY1 Data(H)'!$A$1:$CZ$1,_xlfn.XLOOKUP($A101,'PY1 Data(H)'!$A$1:$A$233,'PY1 Data(H)'!$A$1:$CZ$233))</f>
        <v>0</v>
      </c>
      <c r="AM101" s="173" cm="1">
        <f t="array" ref="AM101">_xlfn.XLOOKUP(AM$1,'PY1 Data(H)'!$A$1:$CZ$1,_xlfn.XLOOKUP($A101,'PY1 Data(H)'!$A$1:$A$233,'PY1 Data(H)'!$A$1:$CZ$233))</f>
        <v>0</v>
      </c>
      <c r="AN101" s="173" cm="1">
        <f t="array" ref="AN101">_xlfn.XLOOKUP(AN$1,'PY1 Data(H)'!$A$1:$CZ$1,_xlfn.XLOOKUP($A101,'PY1 Data(H)'!$A$1:$A$233,'PY1 Data(H)'!$A$1:$CZ$233))</f>
        <v>0</v>
      </c>
      <c r="AO101" s="173" cm="1">
        <f t="array" ref="AO101">_xlfn.XLOOKUP(AO$1,'PY1 Data(H)'!$A$1:$CZ$1,_xlfn.XLOOKUP($A101,'PY1 Data(H)'!$A$1:$A$233,'PY1 Data(H)'!$A$1:$CZ$233))</f>
        <v>0</v>
      </c>
      <c r="AP101" s="173" cm="1">
        <f t="array" ref="AP101">_xlfn.XLOOKUP(AP$1,'PY1 Data(H)'!$A$1:$CZ$1,_xlfn.XLOOKUP($A101,'PY1 Data(H)'!$A$1:$A$233,'PY1 Data(H)'!$A$1:$CZ$233))</f>
        <v>0</v>
      </c>
      <c r="AQ101" s="173" cm="1">
        <f t="array" ref="AQ101">_xlfn.XLOOKUP(AQ$1,'PY1 Data(H)'!$A$1:$CZ$1,_xlfn.XLOOKUP($A101,'PY1 Data(H)'!$A$1:$A$233,'PY1 Data(H)'!$A$1:$CZ$233))</f>
        <v>0</v>
      </c>
      <c r="AR101" s="173" cm="1">
        <f t="array" ref="AR101">_xlfn.XLOOKUP(AR$1,'PY1 Data(H)'!$A$1:$CZ$1,_xlfn.XLOOKUP($A101,'PY1 Data(H)'!$A$1:$A$233,'PY1 Data(H)'!$A$1:$CZ$233))</f>
        <v>0</v>
      </c>
      <c r="AS101" s="173" cm="1">
        <f t="array" ref="AS101">_xlfn.XLOOKUP(AS$1,'PY1 Data(H)'!$A$1:$CZ$1,_xlfn.XLOOKUP($A101,'PY1 Data(H)'!$A$1:$A$233,'PY1 Data(H)'!$A$1:$CZ$233))</f>
        <v>0</v>
      </c>
      <c r="AT101" s="173" cm="1">
        <f t="array" ref="AT101">_xlfn.XLOOKUP(AT$1,'PY1 Data(H)'!$A$1:$CZ$1,_xlfn.XLOOKUP($A101,'PY1 Data(H)'!$A$1:$A$233,'PY1 Data(H)'!$A$1:$CZ$233))</f>
        <v>0</v>
      </c>
      <c r="AU101" s="173" cm="1">
        <f t="array" ref="AU101">_xlfn.XLOOKUP(AU$1,'PY1 Data(H)'!$A$1:$CZ$1,_xlfn.XLOOKUP($A101,'PY1 Data(H)'!$A$1:$A$233,'PY1 Data(H)'!$A$1:$CZ$233))</f>
        <v>0</v>
      </c>
      <c r="AV101" s="173" cm="1">
        <f t="array" ref="AV101">_xlfn.XLOOKUP(AV$1,'PY1 Data(H)'!$A$1:$CZ$1,_xlfn.XLOOKUP($A101,'PY1 Data(H)'!$A$1:$A$233,'PY1 Data(H)'!$A$1:$CZ$233))</f>
        <v>0</v>
      </c>
      <c r="AW101" s="173" cm="1">
        <f t="array" ref="AW101">_xlfn.XLOOKUP(AW$1,'PY1 Data(H)'!$A$1:$CZ$1,_xlfn.XLOOKUP($A101,'PY1 Data(H)'!$A$1:$A$233,'PY1 Data(H)'!$A$1:$CZ$233))</f>
        <v>0</v>
      </c>
      <c r="AX101" s="173" cm="1">
        <f t="array" ref="AX101">_xlfn.XLOOKUP(AX$1,'PY1 Data(H)'!$A$1:$CZ$1,_xlfn.XLOOKUP($A101,'PY1 Data(H)'!$A$1:$A$233,'PY1 Data(H)'!$A$1:$CZ$233))</f>
        <v>0</v>
      </c>
      <c r="AY101" s="173" cm="1">
        <f t="array" ref="AY101">_xlfn.XLOOKUP(AY$1,'PY1 Data(H)'!$A$1:$CZ$1,_xlfn.XLOOKUP($A101,'PY1 Data(H)'!$A$1:$A$233,'PY1 Data(H)'!$A$1:$CZ$233))</f>
        <v>0</v>
      </c>
      <c r="AZ101" s="173" cm="1">
        <f t="array" ref="AZ101">_xlfn.XLOOKUP(AZ$1,'PY1 Data(H)'!$A$1:$CZ$1,_xlfn.XLOOKUP($A101,'PY1 Data(H)'!$A$1:$A$233,'PY1 Data(H)'!$A$1:$CZ$233))</f>
        <v>0</v>
      </c>
      <c r="BA101" s="173" cm="1">
        <f t="array" ref="BA101">_xlfn.XLOOKUP(BA$1,'PY1 Data(H)'!$A$1:$CZ$1,_xlfn.XLOOKUP($A101,'PY1 Data(H)'!$A$1:$A$233,'PY1 Data(H)'!$A$1:$CZ$233))</f>
        <v>0</v>
      </c>
      <c r="BB101" s="173" cm="1">
        <f t="array" ref="BB101">_xlfn.XLOOKUP(BB$1,'PY1 Data(H)'!$A$1:$CZ$1,_xlfn.XLOOKUP($A101,'PY1 Data(H)'!$A$1:$A$233,'PY1 Data(H)'!$A$1:$CZ$233))</f>
        <v>0</v>
      </c>
      <c r="BC101" s="173" cm="1">
        <f t="array" ref="BC101">_xlfn.XLOOKUP(BC$1,'PY1 Data(H)'!$A$1:$CZ$1,_xlfn.XLOOKUP($A101,'PY1 Data(H)'!$A$1:$A$233,'PY1 Data(H)'!$A$1:$CZ$233))</f>
        <v>0</v>
      </c>
      <c r="BD101" s="173" cm="1">
        <f t="array" ref="BD101">_xlfn.XLOOKUP(BD$1,'PY1 Data(H)'!$A$1:$CZ$1,_xlfn.XLOOKUP($A101,'PY1 Data(H)'!$A$1:$A$233,'PY1 Data(H)'!$A$1:$CZ$233))</f>
        <v>0</v>
      </c>
      <c r="BE101" s="173" cm="1">
        <f t="array" ref="BE101">_xlfn.XLOOKUP(BE$1,'PY1 Data(H)'!$A$1:$CZ$1,_xlfn.XLOOKUP($A101,'PY1 Data(H)'!$A$1:$A$233,'PY1 Data(H)'!$A$1:$CZ$233))</f>
        <v>0</v>
      </c>
      <c r="BF101" s="173" cm="1">
        <f t="array" ref="BF101">_xlfn.XLOOKUP(BF$1,'PY1 Data(H)'!$A$1:$CZ$1,_xlfn.XLOOKUP($A101,'PY1 Data(H)'!$A$1:$A$233,'PY1 Data(H)'!$A$1:$CZ$233))</f>
        <v>0</v>
      </c>
      <c r="BG101" s="173" cm="1">
        <f t="array" ref="BG101">_xlfn.XLOOKUP(BG$1,'PY1 Data(H)'!$A$1:$CZ$1,_xlfn.XLOOKUP($A101,'PY1 Data(H)'!$A$1:$A$233,'PY1 Data(H)'!$A$1:$CZ$233))</f>
        <v>0</v>
      </c>
      <c r="BH101" s="173" cm="1">
        <f t="array" ref="BH101">_xlfn.XLOOKUP(BH$1,'PY1 Data(H)'!$A$1:$CZ$1,_xlfn.XLOOKUP($A101,'PY1 Data(H)'!$A$1:$A$233,'PY1 Data(H)'!$A$1:$CZ$233))</f>
        <v>0</v>
      </c>
      <c r="BI101" s="173" cm="1">
        <f t="array" ref="BI101">_xlfn.XLOOKUP(BI$1,'PY1 Data(H)'!$A$1:$CZ$1,_xlfn.XLOOKUP($A101,'PY1 Data(H)'!$A$1:$A$233,'PY1 Data(H)'!$A$1:$CZ$233))</f>
        <v>0</v>
      </c>
      <c r="BJ101" s="173" cm="1">
        <f t="array" ref="BJ101">_xlfn.XLOOKUP(BJ$1,'PY1 Data(H)'!$A$1:$CZ$1,_xlfn.XLOOKUP($A101,'PY1 Data(H)'!$A$1:$A$233,'PY1 Data(H)'!$A$1:$CZ$233))</f>
        <v>0</v>
      </c>
      <c r="BK101" s="173" cm="1">
        <f t="array" ref="BK101">_xlfn.XLOOKUP(BK$1,'PY1 Data(H)'!$A$1:$CZ$1,_xlfn.XLOOKUP($A101,'PY1 Data(H)'!$A$1:$A$233,'PY1 Data(H)'!$A$1:$CZ$233))</f>
        <v>0</v>
      </c>
      <c r="BL101" s="173" cm="1">
        <f t="array" ref="BL101">_xlfn.XLOOKUP(BL$1,'PY1 Data(H)'!$A$1:$CZ$1,_xlfn.XLOOKUP($A101,'PY1 Data(H)'!$A$1:$A$233,'PY1 Data(H)'!$A$1:$CZ$233))</f>
        <v>0</v>
      </c>
      <c r="BM101" s="173" cm="1">
        <f t="array" ref="BM101">_xlfn.XLOOKUP(BM$1,'PY1 Data(H)'!$A$1:$CZ$1,_xlfn.XLOOKUP($A101,'PY1 Data(H)'!$A$1:$A$233,'PY1 Data(H)'!$A$1:$CZ$233))</f>
        <v>0</v>
      </c>
      <c r="BN101" s="173" cm="1">
        <f t="array" ref="BN101">_xlfn.XLOOKUP(BN$1,'PY1 Data(H)'!$A$1:$CZ$1,_xlfn.XLOOKUP($A101,'PY1 Data(H)'!$A$1:$A$233,'PY1 Data(H)'!$A$1:$CZ$233))</f>
        <v>0</v>
      </c>
      <c r="BO101" s="173" cm="1">
        <f t="array" ref="BO101">_xlfn.XLOOKUP(BO$1,'PY1 Data(H)'!$A$1:$CZ$1,_xlfn.XLOOKUP($A101,'PY1 Data(H)'!$A$1:$A$233,'PY1 Data(H)'!$A$1:$CZ$233))</f>
        <v>0</v>
      </c>
      <c r="BP101" s="173" cm="1">
        <f t="array" ref="BP101">_xlfn.XLOOKUP(BP$1,'PY1 Data(H)'!$A$1:$CZ$1,_xlfn.XLOOKUP($A101,'PY1 Data(H)'!$A$1:$A$233,'PY1 Data(H)'!$A$1:$CZ$233))</f>
        <v>0</v>
      </c>
      <c r="BQ101" s="173" cm="1">
        <f t="array" ref="BQ101">_xlfn.XLOOKUP(BQ$1,'PY1 Data(H)'!$A$1:$CZ$1,_xlfn.XLOOKUP($A101,'PY1 Data(H)'!$A$1:$A$233,'PY1 Data(H)'!$A$1:$CZ$233))</f>
        <v>0</v>
      </c>
      <c r="BR101" s="173" cm="1">
        <f t="array" ref="BR101">_xlfn.XLOOKUP(BR$1,'PY1 Data(H)'!$A$1:$CZ$1,_xlfn.XLOOKUP($A101,'PY1 Data(H)'!$A$1:$A$233,'PY1 Data(H)'!$A$1:$CZ$233))</f>
        <v>0</v>
      </c>
      <c r="BS101" s="173" cm="1">
        <f t="array" ref="BS101">_xlfn.XLOOKUP(BS$1,'PY1 Data(H)'!$A$1:$CZ$1,_xlfn.XLOOKUP($A101,'PY1 Data(H)'!$A$1:$A$233,'PY1 Data(H)'!$A$1:$CZ$233))</f>
        <v>0</v>
      </c>
      <c r="BT101" s="173" cm="1">
        <f t="array" ref="BT101">_xlfn.XLOOKUP(BT$1,'PY1 Data(H)'!$A$1:$CZ$1,_xlfn.XLOOKUP($A101,'PY1 Data(H)'!$A$1:$A$233,'PY1 Data(H)'!$A$1:$CZ$233))</f>
        <v>0</v>
      </c>
      <c r="BU101" s="173" cm="1">
        <f t="array" ref="BU101">_xlfn.XLOOKUP(BU$1,'PY1 Data(H)'!$A$1:$CZ$1,_xlfn.XLOOKUP($A101,'PY1 Data(H)'!$A$1:$A$233,'PY1 Data(H)'!$A$1:$CZ$233))</f>
        <v>0</v>
      </c>
      <c r="BV101" s="173" cm="1">
        <f t="array" ref="BV101">_xlfn.XLOOKUP(BV$1,'PY1 Data(H)'!$A$1:$CZ$1,_xlfn.XLOOKUP($A101,'PY1 Data(H)'!$A$1:$A$233,'PY1 Data(H)'!$A$1:$CZ$233))</f>
        <v>0</v>
      </c>
      <c r="BW101" s="173" cm="1">
        <f t="array" ref="BW101">_xlfn.XLOOKUP(BW$1,'PY1 Data(H)'!$A$1:$CZ$1,_xlfn.XLOOKUP($A101,'PY1 Data(H)'!$A$1:$A$233,'PY1 Data(H)'!$A$1:$CZ$233))</f>
        <v>0</v>
      </c>
      <c r="BX101" s="173" cm="1">
        <f t="array" ref="BX101">_xlfn.XLOOKUP(BX$1,'PY1 Data(H)'!$A$1:$CZ$1,_xlfn.XLOOKUP($A101,'PY1 Data(H)'!$A$1:$A$233,'PY1 Data(H)'!$A$1:$CZ$233))</f>
        <v>0</v>
      </c>
      <c r="BY101" s="173" cm="1">
        <f t="array" ref="BY101">_xlfn.XLOOKUP(BY$1,'PY1 Data(H)'!$A$1:$CZ$1,_xlfn.XLOOKUP($A101,'PY1 Data(H)'!$A$1:$A$233,'PY1 Data(H)'!$A$1:$CZ$233))</f>
        <v>0</v>
      </c>
      <c r="BZ101" s="173" cm="1">
        <f t="array" ref="BZ101">_xlfn.XLOOKUP(BZ$1,'PY1 Data(H)'!$A$1:$CZ$1,_xlfn.XLOOKUP($A101,'PY1 Data(H)'!$A$1:$A$233,'PY1 Data(H)'!$A$1:$CZ$233))</f>
        <v>0</v>
      </c>
      <c r="CA101" s="173" cm="1">
        <f t="array" ref="CA101">_xlfn.XLOOKUP(CA$1,'PY1 Data(H)'!$A$1:$CZ$1,_xlfn.XLOOKUP($A101,'PY1 Data(H)'!$A$1:$A$233,'PY1 Data(H)'!$A$1:$CZ$233))</f>
        <v>0</v>
      </c>
      <c r="CB101" s="173" cm="1">
        <f t="array" ref="CB101">_xlfn.XLOOKUP(CB$1,'PY1 Data(H)'!$A$1:$CZ$1,_xlfn.XLOOKUP($A101,'PY1 Data(H)'!$A$1:$A$233,'PY1 Data(H)'!$A$1:$CZ$233))</f>
        <v>0</v>
      </c>
      <c r="CC101" s="173" cm="1">
        <f t="array" ref="CC101">_xlfn.XLOOKUP(CC$1,'PY1 Data(H)'!$A$1:$CZ$1,_xlfn.XLOOKUP($A101,'PY1 Data(H)'!$A$1:$A$233,'PY1 Data(H)'!$A$1:$CZ$233))</f>
        <v>0</v>
      </c>
      <c r="CD101" s="173" cm="1">
        <f t="array" ref="CD101">_xlfn.XLOOKUP(CD$1,'PY1 Data(H)'!$A$1:$CZ$1,_xlfn.XLOOKUP($A101,'PY1 Data(H)'!$A$1:$A$233,'PY1 Data(H)'!$A$1:$CZ$233))</f>
        <v>0</v>
      </c>
      <c r="CE101" s="173" cm="1">
        <f t="array" ref="CE101">_xlfn.XLOOKUP(CE$1,'PY1 Data(H)'!$A$1:$CZ$1,_xlfn.XLOOKUP($A101,'PY1 Data(H)'!$A$1:$A$233,'PY1 Data(H)'!$A$1:$CZ$233))</f>
        <v>0</v>
      </c>
      <c r="CF101" s="173" cm="1">
        <f t="array" ref="CF101">_xlfn.XLOOKUP(CF$1,'PY1 Data(H)'!$A$1:$CZ$1,_xlfn.XLOOKUP($A101,'PY1 Data(H)'!$A$1:$A$233,'PY1 Data(H)'!$A$1:$CZ$233))</f>
        <v>0</v>
      </c>
      <c r="CG101" s="173" cm="1">
        <f t="array" ref="CG101">_xlfn.XLOOKUP(CG$1,'PY1 Data(H)'!$A$1:$CZ$1,_xlfn.XLOOKUP($A101,'PY1 Data(H)'!$A$1:$A$233,'PY1 Data(H)'!$A$1:$CZ$233))</f>
        <v>0</v>
      </c>
      <c r="CH101" s="173" cm="1">
        <f t="array" ref="CH101">_xlfn.XLOOKUP(CH$1,'PY1 Data(H)'!$A$1:$CZ$1,_xlfn.XLOOKUP($A101,'PY1 Data(H)'!$A$1:$A$233,'PY1 Data(H)'!$A$1:$CZ$233))</f>
        <v>0</v>
      </c>
      <c r="CI101" s="173" cm="1">
        <f t="array" ref="CI101">_xlfn.XLOOKUP(CI$1,'PY1 Data(H)'!$A$1:$CZ$1,_xlfn.XLOOKUP($A101,'PY1 Data(H)'!$A$1:$A$233,'PY1 Data(H)'!$A$1:$CZ$233))</f>
        <v>0</v>
      </c>
      <c r="CJ101" s="173" cm="1">
        <f t="array" ref="CJ101">_xlfn.XLOOKUP(CJ$1,'PY1 Data(H)'!$A$1:$CZ$1,_xlfn.XLOOKUP($A101,'PY1 Data(H)'!$A$1:$A$233,'PY1 Data(H)'!$A$1:$CZ$233))</f>
        <v>0</v>
      </c>
      <c r="CK101" s="173" cm="1">
        <f t="array" ref="CK101">_xlfn.XLOOKUP(CK$1,'PY1 Data(H)'!$A$1:$CZ$1,_xlfn.XLOOKUP($A101,'PY1 Data(H)'!$A$1:$A$233,'PY1 Data(H)'!$A$1:$CZ$233))</f>
        <v>0</v>
      </c>
      <c r="CL101" s="173" cm="1">
        <f t="array" ref="CL101">_xlfn.XLOOKUP(CL$1,'PY1 Data(H)'!$A$1:$CZ$1,_xlfn.XLOOKUP($A101,'PY1 Data(H)'!$A$1:$A$233,'PY1 Data(H)'!$A$1:$CZ$233))</f>
        <v>0</v>
      </c>
      <c r="CM101" s="173" cm="1">
        <f t="array" ref="CM101">_xlfn.XLOOKUP(CM$1,'PY1 Data(H)'!$A$1:$CZ$1,_xlfn.XLOOKUP($A101,'PY1 Data(H)'!$A$1:$A$233,'PY1 Data(H)'!$A$1:$CZ$233))</f>
        <v>0</v>
      </c>
      <c r="CN101" s="173" cm="1">
        <f t="array" ref="CN101">_xlfn.XLOOKUP(CN$1,'PY1 Data(H)'!$A$1:$CZ$1,_xlfn.XLOOKUP($A101,'PY1 Data(H)'!$A$1:$A$233,'PY1 Data(H)'!$A$1:$CZ$233))</f>
        <v>0</v>
      </c>
      <c r="CO101" s="173" cm="1">
        <f t="array" ref="CO101">_xlfn.XLOOKUP(CO$1,'PY1 Data(H)'!$A$1:$CZ$1,_xlfn.XLOOKUP($A101,'PY1 Data(H)'!$A$1:$A$233,'PY1 Data(H)'!$A$1:$CZ$233))</f>
        <v>0</v>
      </c>
      <c r="CP101" s="173" cm="1">
        <f t="array" ref="CP101">_xlfn.XLOOKUP(CP$1,'PY1 Data(H)'!$A$1:$CZ$1,_xlfn.XLOOKUP($A101,'PY1 Data(H)'!$A$1:$A$233,'PY1 Data(H)'!$A$1:$CZ$233))</f>
        <v>0</v>
      </c>
      <c r="CQ101" s="173" cm="1">
        <f t="array" ref="CQ101">_xlfn.XLOOKUP(CQ$1,'PY1 Data(H)'!$A$1:$CZ$1,_xlfn.XLOOKUP($A101,'PY1 Data(H)'!$A$1:$A$233,'PY1 Data(H)'!$A$1:$CZ$233))</f>
        <v>0</v>
      </c>
      <c r="CR101" s="173" cm="1">
        <f t="array" ref="CR101">_xlfn.XLOOKUP(CR$1,'PY1 Data(H)'!$A$1:$CZ$1,_xlfn.XLOOKUP($A101,'PY1 Data(H)'!$A$1:$A$233,'PY1 Data(H)'!$A$1:$CZ$233))</f>
        <v>0</v>
      </c>
      <c r="CS101" s="173" cm="1">
        <f t="array" ref="CS101">_xlfn.XLOOKUP(CS$1,'PY1 Data(H)'!$A$1:$CZ$1,_xlfn.XLOOKUP($A101,'PY1 Data(H)'!$A$1:$A$233,'PY1 Data(H)'!$A$1:$CZ$233))</f>
        <v>0</v>
      </c>
      <c r="CT101" s="173" cm="1">
        <f t="array" ref="CT101">_xlfn.XLOOKUP(CT$1,'PY1 Data(H)'!$A$1:$CZ$1,_xlfn.XLOOKUP($A101,'PY1 Data(H)'!$A$1:$A$233,'PY1 Data(H)'!$A$1:$CZ$233))</f>
        <v>0</v>
      </c>
      <c r="CU101" s="173" cm="1">
        <f t="array" ref="CU101">_xlfn.XLOOKUP(CU$1,'PY1 Data(H)'!$A$1:$CZ$1,_xlfn.XLOOKUP($A101,'PY1 Data(H)'!$A$1:$A$233,'PY1 Data(H)'!$A$1:$CZ$233))</f>
        <v>0</v>
      </c>
      <c r="CV101" s="173" cm="1">
        <f t="array" ref="CV101">_xlfn.XLOOKUP(CV$1,'PY1 Data(H)'!$A$1:$CZ$1,_xlfn.XLOOKUP($A101,'PY1 Data(H)'!$A$1:$A$233,'PY1 Data(H)'!$A$1:$CZ$233))</f>
        <v>0</v>
      </c>
      <c r="CW101" s="173" cm="1">
        <f t="array" ref="CW101">_xlfn.XLOOKUP(CW$1,'PY1 Data(H)'!$A$1:$CZ$1,_xlfn.XLOOKUP($A101,'PY1 Data(H)'!$A$1:$A$233,'PY1 Data(H)'!$A$1:$CZ$233))</f>
        <v>0</v>
      </c>
      <c r="CX101" s="173" cm="1">
        <f t="array" ref="CX101">_xlfn.XLOOKUP(CX$1,'PY1 Data(H)'!$A$1:$CZ$1,_xlfn.XLOOKUP($A101,'PY1 Data(H)'!$A$1:$A$233,'PY1 Data(H)'!$A$1:$CZ$233))</f>
        <v>0</v>
      </c>
      <c r="CY101" s="173" cm="1">
        <f t="array" ref="CY101">_xlfn.XLOOKUP(CY$1,'PY1 Data(H)'!$A$1:$CZ$1,_xlfn.XLOOKUP($A101,'PY1 Data(H)'!$A$1:$A$233,'PY1 Data(H)'!$A$1:$CZ$233))</f>
        <v>0</v>
      </c>
    </row>
    <row r="102" spans="1:103" x14ac:dyDescent="0.3">
      <c r="D102" s="173" cm="1">
        <f t="array" ref="D102">_xlfn.XLOOKUP(D$1,'PY1 Data(H)'!$A$1:$CZ$1,_xlfn.XLOOKUP($A102,'PY1 Data(H)'!$A$1:$A$233,'PY1 Data(H)'!$A$1:$CZ$233))</f>
        <v>0</v>
      </c>
      <c r="E102" s="173" cm="1">
        <f t="array" ref="E102">_xlfn.XLOOKUP(E$1,'PY1 Data(H)'!$A$1:$CZ$1,_xlfn.XLOOKUP($A102,'PY1 Data(H)'!$A$1:$A$233,'PY1 Data(H)'!$A$1:$CZ$233))</f>
        <v>0</v>
      </c>
      <c r="F102" s="173" cm="1">
        <f t="array" ref="F102">_xlfn.XLOOKUP(F$1,'PY1 Data(H)'!$A$1:$CZ$1,_xlfn.XLOOKUP($A102,'PY1 Data(H)'!$A$1:$A$233,'PY1 Data(H)'!$A$1:$CZ$233))</f>
        <v>0</v>
      </c>
      <c r="G102" s="173" cm="1">
        <f t="array" ref="G102">_xlfn.XLOOKUP(G$1,'PY1 Data(H)'!$A$1:$CZ$1,_xlfn.XLOOKUP($A102,'PY1 Data(H)'!$A$1:$A$233,'PY1 Data(H)'!$A$1:$CZ$233))</f>
        <v>0</v>
      </c>
      <c r="H102" s="173" cm="1">
        <f t="array" ref="H102">_xlfn.XLOOKUP(H$1,'PY1 Data(H)'!$A$1:$CZ$1,_xlfn.XLOOKUP($A102,'PY1 Data(H)'!$A$1:$A$233,'PY1 Data(H)'!$A$1:$CZ$233))</f>
        <v>0</v>
      </c>
      <c r="I102" s="173" cm="1">
        <f t="array" ref="I102">_xlfn.XLOOKUP(I$1,'PY1 Data(H)'!$A$1:$CZ$1,_xlfn.XLOOKUP($A102,'PY1 Data(H)'!$A$1:$A$233,'PY1 Data(H)'!$A$1:$CZ$233))</f>
        <v>0</v>
      </c>
      <c r="J102" s="173" cm="1">
        <f t="array" ref="J102">_xlfn.XLOOKUP(J$1,'PY1 Data(H)'!$A$1:$CZ$1,_xlfn.XLOOKUP($A102,'PY1 Data(H)'!$A$1:$A$233,'PY1 Data(H)'!$A$1:$CZ$233))</f>
        <v>0</v>
      </c>
      <c r="K102" s="173" cm="1">
        <f t="array" ref="K102">_xlfn.XLOOKUP(K$1,'PY1 Data(H)'!$A$1:$CZ$1,_xlfn.XLOOKUP($A102,'PY1 Data(H)'!$A$1:$A$233,'PY1 Data(H)'!$A$1:$CZ$233))</f>
        <v>0</v>
      </c>
      <c r="L102" s="173" cm="1">
        <f t="array" ref="L102">_xlfn.XLOOKUP(L$1,'PY1 Data(H)'!$A$1:$CZ$1,_xlfn.XLOOKUP($A102,'PY1 Data(H)'!$A$1:$A$233,'PY1 Data(H)'!$A$1:$CZ$233))</f>
        <v>0</v>
      </c>
      <c r="M102" s="173" cm="1">
        <f t="array" ref="M102">_xlfn.XLOOKUP(M$1,'PY1 Data(H)'!$A$1:$CZ$1,_xlfn.XLOOKUP($A102,'PY1 Data(H)'!$A$1:$A$233,'PY1 Data(H)'!$A$1:$CZ$233))</f>
        <v>0</v>
      </c>
      <c r="N102" s="173" cm="1">
        <f t="array" ref="N102">_xlfn.XLOOKUP(N$1,'PY1 Data(H)'!$A$1:$CZ$1,_xlfn.XLOOKUP($A102,'PY1 Data(H)'!$A$1:$A$233,'PY1 Data(H)'!$A$1:$CZ$233))</f>
        <v>0</v>
      </c>
      <c r="O102" s="173" cm="1">
        <f t="array" ref="O102">_xlfn.XLOOKUP(O$1,'PY1 Data(H)'!$A$1:$CZ$1,_xlfn.XLOOKUP($A102,'PY1 Data(H)'!$A$1:$A$233,'PY1 Data(H)'!$A$1:$CZ$233))</f>
        <v>0</v>
      </c>
      <c r="P102" s="173" cm="1">
        <f t="array" ref="P102">_xlfn.XLOOKUP(P$1,'PY1 Data(H)'!$A$1:$CZ$1,_xlfn.XLOOKUP($A102,'PY1 Data(H)'!$A$1:$A$233,'PY1 Data(H)'!$A$1:$CZ$233))</f>
        <v>0</v>
      </c>
      <c r="Q102" s="173" cm="1">
        <f t="array" ref="Q102">_xlfn.XLOOKUP(Q$1,'PY1 Data(H)'!$A$1:$CZ$1,_xlfn.XLOOKUP($A102,'PY1 Data(H)'!$A$1:$A$233,'PY1 Data(H)'!$A$1:$CZ$233))</f>
        <v>0</v>
      </c>
      <c r="R102" s="173" cm="1">
        <f t="array" ref="R102">_xlfn.XLOOKUP(R$1,'PY1 Data(H)'!$A$1:$CZ$1,_xlfn.XLOOKUP($A102,'PY1 Data(H)'!$A$1:$A$233,'PY1 Data(H)'!$A$1:$CZ$233))</f>
        <v>0</v>
      </c>
      <c r="S102" s="173" cm="1">
        <f t="array" ref="S102">_xlfn.XLOOKUP(S$1,'PY1 Data(H)'!$A$1:$CZ$1,_xlfn.XLOOKUP($A102,'PY1 Data(H)'!$A$1:$A$233,'PY1 Data(H)'!$A$1:$CZ$233))</f>
        <v>0</v>
      </c>
      <c r="T102" s="173" cm="1">
        <f t="array" ref="T102">_xlfn.XLOOKUP(T$1,'PY1 Data(H)'!$A$1:$CZ$1,_xlfn.XLOOKUP($A102,'PY1 Data(H)'!$A$1:$A$233,'PY1 Data(H)'!$A$1:$CZ$233))</f>
        <v>0</v>
      </c>
      <c r="U102" s="173" cm="1">
        <f t="array" ref="U102">_xlfn.XLOOKUP(U$1,'PY1 Data(H)'!$A$1:$CZ$1,_xlfn.XLOOKUP($A102,'PY1 Data(H)'!$A$1:$A$233,'PY1 Data(H)'!$A$1:$CZ$233))</f>
        <v>0</v>
      </c>
      <c r="V102" s="173" cm="1">
        <f t="array" ref="V102">_xlfn.XLOOKUP(V$1,'PY1 Data(H)'!$A$1:$CZ$1,_xlfn.XLOOKUP($A102,'PY1 Data(H)'!$A$1:$A$233,'PY1 Data(H)'!$A$1:$CZ$233))</f>
        <v>0</v>
      </c>
      <c r="W102" s="173" cm="1">
        <f t="array" ref="W102">_xlfn.XLOOKUP(W$1,'PY1 Data(H)'!$A$1:$CZ$1,_xlfn.XLOOKUP($A102,'PY1 Data(H)'!$A$1:$A$233,'PY1 Data(H)'!$A$1:$CZ$233))</f>
        <v>0</v>
      </c>
      <c r="X102" s="173" cm="1">
        <f t="array" ref="X102">_xlfn.XLOOKUP(X$1,'PY1 Data(H)'!$A$1:$CZ$1,_xlfn.XLOOKUP($A102,'PY1 Data(H)'!$A$1:$A$233,'PY1 Data(H)'!$A$1:$CZ$233))</f>
        <v>0</v>
      </c>
      <c r="Y102" s="173" cm="1">
        <f t="array" ref="Y102">_xlfn.XLOOKUP(Y$1,'PY1 Data(H)'!$A$1:$CZ$1,_xlfn.XLOOKUP($A102,'PY1 Data(H)'!$A$1:$A$233,'PY1 Data(H)'!$A$1:$CZ$233))</f>
        <v>0</v>
      </c>
      <c r="Z102" s="173" cm="1">
        <f t="array" ref="Z102">_xlfn.XLOOKUP(Z$1,'PY1 Data(H)'!$A$1:$CZ$1,_xlfn.XLOOKUP($A102,'PY1 Data(H)'!$A$1:$A$233,'PY1 Data(H)'!$A$1:$CZ$233))</f>
        <v>0</v>
      </c>
      <c r="AA102" s="173" cm="1">
        <f t="array" ref="AA102">_xlfn.XLOOKUP(AA$1,'PY1 Data(H)'!$A$1:$CZ$1,_xlfn.XLOOKUP($A102,'PY1 Data(H)'!$A$1:$A$233,'PY1 Data(H)'!$A$1:$CZ$233))</f>
        <v>0</v>
      </c>
      <c r="AB102" s="173" cm="1">
        <f t="array" ref="AB102">_xlfn.XLOOKUP(AB$1,'PY1 Data(H)'!$A$1:$CZ$1,_xlfn.XLOOKUP($A102,'PY1 Data(H)'!$A$1:$A$233,'PY1 Data(H)'!$A$1:$CZ$233))</f>
        <v>0</v>
      </c>
      <c r="AC102" s="173" cm="1">
        <f t="array" ref="AC102">_xlfn.XLOOKUP(AC$1,'PY1 Data(H)'!$A$1:$CZ$1,_xlfn.XLOOKUP($A102,'PY1 Data(H)'!$A$1:$A$233,'PY1 Data(H)'!$A$1:$CZ$233))</f>
        <v>0</v>
      </c>
      <c r="AD102" s="173" cm="1">
        <f t="array" ref="AD102">_xlfn.XLOOKUP(AD$1,'PY1 Data(H)'!$A$1:$CZ$1,_xlfn.XLOOKUP($A102,'PY1 Data(H)'!$A$1:$A$233,'PY1 Data(H)'!$A$1:$CZ$233))</f>
        <v>0</v>
      </c>
      <c r="AE102" s="173" cm="1">
        <f t="array" ref="AE102">_xlfn.XLOOKUP(AE$1,'PY1 Data(H)'!$A$1:$CZ$1,_xlfn.XLOOKUP($A102,'PY1 Data(H)'!$A$1:$A$233,'PY1 Data(H)'!$A$1:$CZ$233))</f>
        <v>0</v>
      </c>
      <c r="AF102" s="173" cm="1">
        <f t="array" ref="AF102">_xlfn.XLOOKUP(AF$1,'PY1 Data(H)'!$A$1:$CZ$1,_xlfn.XLOOKUP($A102,'PY1 Data(H)'!$A$1:$A$233,'PY1 Data(H)'!$A$1:$CZ$233))</f>
        <v>0</v>
      </c>
      <c r="AG102" s="173" cm="1">
        <f t="array" ref="AG102">_xlfn.XLOOKUP(AG$1,'PY1 Data(H)'!$A$1:$CZ$1,_xlfn.XLOOKUP($A102,'PY1 Data(H)'!$A$1:$A$233,'PY1 Data(H)'!$A$1:$CZ$233))</f>
        <v>0</v>
      </c>
      <c r="AH102" s="173" cm="1">
        <f t="array" ref="AH102">_xlfn.XLOOKUP(AH$1,'PY1 Data(H)'!$A$1:$CZ$1,_xlfn.XLOOKUP($A102,'PY1 Data(H)'!$A$1:$A$233,'PY1 Data(H)'!$A$1:$CZ$233))</f>
        <v>0</v>
      </c>
      <c r="AI102" s="173" cm="1">
        <f t="array" ref="AI102">_xlfn.XLOOKUP(AI$1,'PY1 Data(H)'!$A$1:$CZ$1,_xlfn.XLOOKUP($A102,'PY1 Data(H)'!$A$1:$A$233,'PY1 Data(H)'!$A$1:$CZ$233))</f>
        <v>0</v>
      </c>
      <c r="AJ102" s="173" cm="1">
        <f t="array" ref="AJ102">_xlfn.XLOOKUP(AJ$1,'PY1 Data(H)'!$A$1:$CZ$1,_xlfn.XLOOKUP($A102,'PY1 Data(H)'!$A$1:$A$233,'PY1 Data(H)'!$A$1:$CZ$233))</f>
        <v>0</v>
      </c>
      <c r="AK102" s="173" cm="1">
        <f t="array" ref="AK102">_xlfn.XLOOKUP(AK$1,'PY1 Data(H)'!$A$1:$CZ$1,_xlfn.XLOOKUP($A102,'PY1 Data(H)'!$A$1:$A$233,'PY1 Data(H)'!$A$1:$CZ$233))</f>
        <v>0</v>
      </c>
      <c r="AL102" s="173" cm="1">
        <f t="array" ref="AL102">_xlfn.XLOOKUP(AL$1,'PY1 Data(H)'!$A$1:$CZ$1,_xlfn.XLOOKUP($A102,'PY1 Data(H)'!$A$1:$A$233,'PY1 Data(H)'!$A$1:$CZ$233))</f>
        <v>0</v>
      </c>
      <c r="AM102" s="173" cm="1">
        <f t="array" ref="AM102">_xlfn.XLOOKUP(AM$1,'PY1 Data(H)'!$A$1:$CZ$1,_xlfn.XLOOKUP($A102,'PY1 Data(H)'!$A$1:$A$233,'PY1 Data(H)'!$A$1:$CZ$233))</f>
        <v>0</v>
      </c>
      <c r="AN102" s="173" cm="1">
        <f t="array" ref="AN102">_xlfn.XLOOKUP(AN$1,'PY1 Data(H)'!$A$1:$CZ$1,_xlfn.XLOOKUP($A102,'PY1 Data(H)'!$A$1:$A$233,'PY1 Data(H)'!$A$1:$CZ$233))</f>
        <v>0</v>
      </c>
      <c r="AO102" s="173" cm="1">
        <f t="array" ref="AO102">_xlfn.XLOOKUP(AO$1,'PY1 Data(H)'!$A$1:$CZ$1,_xlfn.XLOOKUP($A102,'PY1 Data(H)'!$A$1:$A$233,'PY1 Data(H)'!$A$1:$CZ$233))</f>
        <v>0</v>
      </c>
      <c r="AP102" s="173" cm="1">
        <f t="array" ref="AP102">_xlfn.XLOOKUP(AP$1,'PY1 Data(H)'!$A$1:$CZ$1,_xlfn.XLOOKUP($A102,'PY1 Data(H)'!$A$1:$A$233,'PY1 Data(H)'!$A$1:$CZ$233))</f>
        <v>0</v>
      </c>
      <c r="AQ102" s="173" cm="1">
        <f t="array" ref="AQ102">_xlfn.XLOOKUP(AQ$1,'PY1 Data(H)'!$A$1:$CZ$1,_xlfn.XLOOKUP($A102,'PY1 Data(H)'!$A$1:$A$233,'PY1 Data(H)'!$A$1:$CZ$233))</f>
        <v>0</v>
      </c>
      <c r="AR102" s="173" cm="1">
        <f t="array" ref="AR102">_xlfn.XLOOKUP(AR$1,'PY1 Data(H)'!$A$1:$CZ$1,_xlfn.XLOOKUP($A102,'PY1 Data(H)'!$A$1:$A$233,'PY1 Data(H)'!$A$1:$CZ$233))</f>
        <v>0</v>
      </c>
      <c r="AS102" s="173" cm="1">
        <f t="array" ref="AS102">_xlfn.XLOOKUP(AS$1,'PY1 Data(H)'!$A$1:$CZ$1,_xlfn.XLOOKUP($A102,'PY1 Data(H)'!$A$1:$A$233,'PY1 Data(H)'!$A$1:$CZ$233))</f>
        <v>0</v>
      </c>
      <c r="AT102" s="173" cm="1">
        <f t="array" ref="AT102">_xlfn.XLOOKUP(AT$1,'PY1 Data(H)'!$A$1:$CZ$1,_xlfn.XLOOKUP($A102,'PY1 Data(H)'!$A$1:$A$233,'PY1 Data(H)'!$A$1:$CZ$233))</f>
        <v>0</v>
      </c>
      <c r="AU102" s="173" cm="1">
        <f t="array" ref="AU102">_xlfn.XLOOKUP(AU$1,'PY1 Data(H)'!$A$1:$CZ$1,_xlfn.XLOOKUP($A102,'PY1 Data(H)'!$A$1:$A$233,'PY1 Data(H)'!$A$1:$CZ$233))</f>
        <v>0</v>
      </c>
      <c r="AV102" s="173" cm="1">
        <f t="array" ref="AV102">_xlfn.XLOOKUP(AV$1,'PY1 Data(H)'!$A$1:$CZ$1,_xlfn.XLOOKUP($A102,'PY1 Data(H)'!$A$1:$A$233,'PY1 Data(H)'!$A$1:$CZ$233))</f>
        <v>0</v>
      </c>
      <c r="AW102" s="173" cm="1">
        <f t="array" ref="AW102">_xlfn.XLOOKUP(AW$1,'PY1 Data(H)'!$A$1:$CZ$1,_xlfn.XLOOKUP($A102,'PY1 Data(H)'!$A$1:$A$233,'PY1 Data(H)'!$A$1:$CZ$233))</f>
        <v>0</v>
      </c>
      <c r="AX102" s="173" cm="1">
        <f t="array" ref="AX102">_xlfn.XLOOKUP(AX$1,'PY1 Data(H)'!$A$1:$CZ$1,_xlfn.XLOOKUP($A102,'PY1 Data(H)'!$A$1:$A$233,'PY1 Data(H)'!$A$1:$CZ$233))</f>
        <v>0</v>
      </c>
      <c r="AY102" s="173" cm="1">
        <f t="array" ref="AY102">_xlfn.XLOOKUP(AY$1,'PY1 Data(H)'!$A$1:$CZ$1,_xlfn.XLOOKUP($A102,'PY1 Data(H)'!$A$1:$A$233,'PY1 Data(H)'!$A$1:$CZ$233))</f>
        <v>0</v>
      </c>
      <c r="AZ102" s="173" cm="1">
        <f t="array" ref="AZ102">_xlfn.XLOOKUP(AZ$1,'PY1 Data(H)'!$A$1:$CZ$1,_xlfn.XLOOKUP($A102,'PY1 Data(H)'!$A$1:$A$233,'PY1 Data(H)'!$A$1:$CZ$233))</f>
        <v>0</v>
      </c>
      <c r="BA102" s="173" cm="1">
        <f t="array" ref="BA102">_xlfn.XLOOKUP(BA$1,'PY1 Data(H)'!$A$1:$CZ$1,_xlfn.XLOOKUP($A102,'PY1 Data(H)'!$A$1:$A$233,'PY1 Data(H)'!$A$1:$CZ$233))</f>
        <v>0</v>
      </c>
      <c r="BB102" s="173" cm="1">
        <f t="array" ref="BB102">_xlfn.XLOOKUP(BB$1,'PY1 Data(H)'!$A$1:$CZ$1,_xlfn.XLOOKUP($A102,'PY1 Data(H)'!$A$1:$A$233,'PY1 Data(H)'!$A$1:$CZ$233))</f>
        <v>0</v>
      </c>
      <c r="BC102" s="173" cm="1">
        <f t="array" ref="BC102">_xlfn.XLOOKUP(BC$1,'PY1 Data(H)'!$A$1:$CZ$1,_xlfn.XLOOKUP($A102,'PY1 Data(H)'!$A$1:$A$233,'PY1 Data(H)'!$A$1:$CZ$233))</f>
        <v>0</v>
      </c>
      <c r="BD102" s="173" cm="1">
        <f t="array" ref="BD102">_xlfn.XLOOKUP(BD$1,'PY1 Data(H)'!$A$1:$CZ$1,_xlfn.XLOOKUP($A102,'PY1 Data(H)'!$A$1:$A$233,'PY1 Data(H)'!$A$1:$CZ$233))</f>
        <v>0</v>
      </c>
      <c r="BE102" s="173" cm="1">
        <f t="array" ref="BE102">_xlfn.XLOOKUP(BE$1,'PY1 Data(H)'!$A$1:$CZ$1,_xlfn.XLOOKUP($A102,'PY1 Data(H)'!$A$1:$A$233,'PY1 Data(H)'!$A$1:$CZ$233))</f>
        <v>0</v>
      </c>
      <c r="BF102" s="173" cm="1">
        <f t="array" ref="BF102">_xlfn.XLOOKUP(BF$1,'PY1 Data(H)'!$A$1:$CZ$1,_xlfn.XLOOKUP($A102,'PY1 Data(H)'!$A$1:$A$233,'PY1 Data(H)'!$A$1:$CZ$233))</f>
        <v>0</v>
      </c>
      <c r="BG102" s="173" cm="1">
        <f t="array" ref="BG102">_xlfn.XLOOKUP(BG$1,'PY1 Data(H)'!$A$1:$CZ$1,_xlfn.XLOOKUP($A102,'PY1 Data(H)'!$A$1:$A$233,'PY1 Data(H)'!$A$1:$CZ$233))</f>
        <v>0</v>
      </c>
      <c r="BH102" s="173" cm="1">
        <f t="array" ref="BH102">_xlfn.XLOOKUP(BH$1,'PY1 Data(H)'!$A$1:$CZ$1,_xlfn.XLOOKUP($A102,'PY1 Data(H)'!$A$1:$A$233,'PY1 Data(H)'!$A$1:$CZ$233))</f>
        <v>0</v>
      </c>
      <c r="BI102" s="173" cm="1">
        <f t="array" ref="BI102">_xlfn.XLOOKUP(BI$1,'PY1 Data(H)'!$A$1:$CZ$1,_xlfn.XLOOKUP($A102,'PY1 Data(H)'!$A$1:$A$233,'PY1 Data(H)'!$A$1:$CZ$233))</f>
        <v>0</v>
      </c>
      <c r="BJ102" s="173" cm="1">
        <f t="array" ref="BJ102">_xlfn.XLOOKUP(BJ$1,'PY1 Data(H)'!$A$1:$CZ$1,_xlfn.XLOOKUP($A102,'PY1 Data(H)'!$A$1:$A$233,'PY1 Data(H)'!$A$1:$CZ$233))</f>
        <v>0</v>
      </c>
      <c r="BK102" s="173" cm="1">
        <f t="array" ref="BK102">_xlfn.XLOOKUP(BK$1,'PY1 Data(H)'!$A$1:$CZ$1,_xlfn.XLOOKUP($A102,'PY1 Data(H)'!$A$1:$A$233,'PY1 Data(H)'!$A$1:$CZ$233))</f>
        <v>0</v>
      </c>
      <c r="BL102" s="173" cm="1">
        <f t="array" ref="BL102">_xlfn.XLOOKUP(BL$1,'PY1 Data(H)'!$A$1:$CZ$1,_xlfn.XLOOKUP($A102,'PY1 Data(H)'!$A$1:$A$233,'PY1 Data(H)'!$A$1:$CZ$233))</f>
        <v>0</v>
      </c>
      <c r="BM102" s="173" cm="1">
        <f t="array" ref="BM102">_xlfn.XLOOKUP(BM$1,'PY1 Data(H)'!$A$1:$CZ$1,_xlfn.XLOOKUP($A102,'PY1 Data(H)'!$A$1:$A$233,'PY1 Data(H)'!$A$1:$CZ$233))</f>
        <v>0</v>
      </c>
      <c r="BN102" s="173" cm="1">
        <f t="array" ref="BN102">_xlfn.XLOOKUP(BN$1,'PY1 Data(H)'!$A$1:$CZ$1,_xlfn.XLOOKUP($A102,'PY1 Data(H)'!$A$1:$A$233,'PY1 Data(H)'!$A$1:$CZ$233))</f>
        <v>0</v>
      </c>
      <c r="BO102" s="173" cm="1">
        <f t="array" ref="BO102">_xlfn.XLOOKUP(BO$1,'PY1 Data(H)'!$A$1:$CZ$1,_xlfn.XLOOKUP($A102,'PY1 Data(H)'!$A$1:$A$233,'PY1 Data(H)'!$A$1:$CZ$233))</f>
        <v>0</v>
      </c>
      <c r="BP102" s="173" cm="1">
        <f t="array" ref="BP102">_xlfn.XLOOKUP(BP$1,'PY1 Data(H)'!$A$1:$CZ$1,_xlfn.XLOOKUP($A102,'PY1 Data(H)'!$A$1:$A$233,'PY1 Data(H)'!$A$1:$CZ$233))</f>
        <v>0</v>
      </c>
      <c r="BQ102" s="173" cm="1">
        <f t="array" ref="BQ102">_xlfn.XLOOKUP(BQ$1,'PY1 Data(H)'!$A$1:$CZ$1,_xlfn.XLOOKUP($A102,'PY1 Data(H)'!$A$1:$A$233,'PY1 Data(H)'!$A$1:$CZ$233))</f>
        <v>0</v>
      </c>
      <c r="BR102" s="173" cm="1">
        <f t="array" ref="BR102">_xlfn.XLOOKUP(BR$1,'PY1 Data(H)'!$A$1:$CZ$1,_xlfn.XLOOKUP($A102,'PY1 Data(H)'!$A$1:$A$233,'PY1 Data(H)'!$A$1:$CZ$233))</f>
        <v>0</v>
      </c>
      <c r="BS102" s="173" cm="1">
        <f t="array" ref="BS102">_xlfn.XLOOKUP(BS$1,'PY1 Data(H)'!$A$1:$CZ$1,_xlfn.XLOOKUP($A102,'PY1 Data(H)'!$A$1:$A$233,'PY1 Data(H)'!$A$1:$CZ$233))</f>
        <v>0</v>
      </c>
      <c r="BT102" s="173" cm="1">
        <f t="array" ref="BT102">_xlfn.XLOOKUP(BT$1,'PY1 Data(H)'!$A$1:$CZ$1,_xlfn.XLOOKUP($A102,'PY1 Data(H)'!$A$1:$A$233,'PY1 Data(H)'!$A$1:$CZ$233))</f>
        <v>0</v>
      </c>
      <c r="BU102" s="173" cm="1">
        <f t="array" ref="BU102">_xlfn.XLOOKUP(BU$1,'PY1 Data(H)'!$A$1:$CZ$1,_xlfn.XLOOKUP($A102,'PY1 Data(H)'!$A$1:$A$233,'PY1 Data(H)'!$A$1:$CZ$233))</f>
        <v>0</v>
      </c>
      <c r="BV102" s="173" cm="1">
        <f t="array" ref="BV102">_xlfn.XLOOKUP(BV$1,'PY1 Data(H)'!$A$1:$CZ$1,_xlfn.XLOOKUP($A102,'PY1 Data(H)'!$A$1:$A$233,'PY1 Data(H)'!$A$1:$CZ$233))</f>
        <v>0</v>
      </c>
      <c r="BW102" s="173" cm="1">
        <f t="array" ref="BW102">_xlfn.XLOOKUP(BW$1,'PY1 Data(H)'!$A$1:$CZ$1,_xlfn.XLOOKUP($A102,'PY1 Data(H)'!$A$1:$A$233,'PY1 Data(H)'!$A$1:$CZ$233))</f>
        <v>0</v>
      </c>
      <c r="BX102" s="173" cm="1">
        <f t="array" ref="BX102">_xlfn.XLOOKUP(BX$1,'PY1 Data(H)'!$A$1:$CZ$1,_xlfn.XLOOKUP($A102,'PY1 Data(H)'!$A$1:$A$233,'PY1 Data(H)'!$A$1:$CZ$233))</f>
        <v>0</v>
      </c>
      <c r="BY102" s="173" cm="1">
        <f t="array" ref="BY102">_xlfn.XLOOKUP(BY$1,'PY1 Data(H)'!$A$1:$CZ$1,_xlfn.XLOOKUP($A102,'PY1 Data(H)'!$A$1:$A$233,'PY1 Data(H)'!$A$1:$CZ$233))</f>
        <v>0</v>
      </c>
      <c r="BZ102" s="173" cm="1">
        <f t="array" ref="BZ102">_xlfn.XLOOKUP(BZ$1,'PY1 Data(H)'!$A$1:$CZ$1,_xlfn.XLOOKUP($A102,'PY1 Data(H)'!$A$1:$A$233,'PY1 Data(H)'!$A$1:$CZ$233))</f>
        <v>0</v>
      </c>
      <c r="CA102" s="173" cm="1">
        <f t="array" ref="CA102">_xlfn.XLOOKUP(CA$1,'PY1 Data(H)'!$A$1:$CZ$1,_xlfn.XLOOKUP($A102,'PY1 Data(H)'!$A$1:$A$233,'PY1 Data(H)'!$A$1:$CZ$233))</f>
        <v>0</v>
      </c>
      <c r="CB102" s="173" cm="1">
        <f t="array" ref="CB102">_xlfn.XLOOKUP(CB$1,'PY1 Data(H)'!$A$1:$CZ$1,_xlfn.XLOOKUP($A102,'PY1 Data(H)'!$A$1:$A$233,'PY1 Data(H)'!$A$1:$CZ$233))</f>
        <v>0</v>
      </c>
      <c r="CC102" s="173" cm="1">
        <f t="array" ref="CC102">_xlfn.XLOOKUP(CC$1,'PY1 Data(H)'!$A$1:$CZ$1,_xlfn.XLOOKUP($A102,'PY1 Data(H)'!$A$1:$A$233,'PY1 Data(H)'!$A$1:$CZ$233))</f>
        <v>0</v>
      </c>
      <c r="CD102" s="173" cm="1">
        <f t="array" ref="CD102">_xlfn.XLOOKUP(CD$1,'PY1 Data(H)'!$A$1:$CZ$1,_xlfn.XLOOKUP($A102,'PY1 Data(H)'!$A$1:$A$233,'PY1 Data(H)'!$A$1:$CZ$233))</f>
        <v>0</v>
      </c>
      <c r="CE102" s="173" cm="1">
        <f t="array" ref="CE102">_xlfn.XLOOKUP(CE$1,'PY1 Data(H)'!$A$1:$CZ$1,_xlfn.XLOOKUP($A102,'PY1 Data(H)'!$A$1:$A$233,'PY1 Data(H)'!$A$1:$CZ$233))</f>
        <v>0</v>
      </c>
      <c r="CF102" s="173" cm="1">
        <f t="array" ref="CF102">_xlfn.XLOOKUP(CF$1,'PY1 Data(H)'!$A$1:$CZ$1,_xlfn.XLOOKUP($A102,'PY1 Data(H)'!$A$1:$A$233,'PY1 Data(H)'!$A$1:$CZ$233))</f>
        <v>0</v>
      </c>
      <c r="CG102" s="173" cm="1">
        <f t="array" ref="CG102">_xlfn.XLOOKUP(CG$1,'PY1 Data(H)'!$A$1:$CZ$1,_xlfn.XLOOKUP($A102,'PY1 Data(H)'!$A$1:$A$233,'PY1 Data(H)'!$A$1:$CZ$233))</f>
        <v>0</v>
      </c>
      <c r="CH102" s="173" cm="1">
        <f t="array" ref="CH102">_xlfn.XLOOKUP(CH$1,'PY1 Data(H)'!$A$1:$CZ$1,_xlfn.XLOOKUP($A102,'PY1 Data(H)'!$A$1:$A$233,'PY1 Data(H)'!$A$1:$CZ$233))</f>
        <v>0</v>
      </c>
      <c r="CI102" s="173" cm="1">
        <f t="array" ref="CI102">_xlfn.XLOOKUP(CI$1,'PY1 Data(H)'!$A$1:$CZ$1,_xlfn.XLOOKUP($A102,'PY1 Data(H)'!$A$1:$A$233,'PY1 Data(H)'!$A$1:$CZ$233))</f>
        <v>0</v>
      </c>
      <c r="CJ102" s="173" cm="1">
        <f t="array" ref="CJ102">_xlfn.XLOOKUP(CJ$1,'PY1 Data(H)'!$A$1:$CZ$1,_xlfn.XLOOKUP($A102,'PY1 Data(H)'!$A$1:$A$233,'PY1 Data(H)'!$A$1:$CZ$233))</f>
        <v>0</v>
      </c>
      <c r="CK102" s="173" cm="1">
        <f t="array" ref="CK102">_xlfn.XLOOKUP(CK$1,'PY1 Data(H)'!$A$1:$CZ$1,_xlfn.XLOOKUP($A102,'PY1 Data(H)'!$A$1:$A$233,'PY1 Data(H)'!$A$1:$CZ$233))</f>
        <v>0</v>
      </c>
      <c r="CL102" s="173" cm="1">
        <f t="array" ref="CL102">_xlfn.XLOOKUP(CL$1,'PY1 Data(H)'!$A$1:$CZ$1,_xlfn.XLOOKUP($A102,'PY1 Data(H)'!$A$1:$A$233,'PY1 Data(H)'!$A$1:$CZ$233))</f>
        <v>0</v>
      </c>
      <c r="CM102" s="173" cm="1">
        <f t="array" ref="CM102">_xlfn.XLOOKUP(CM$1,'PY1 Data(H)'!$A$1:$CZ$1,_xlfn.XLOOKUP($A102,'PY1 Data(H)'!$A$1:$A$233,'PY1 Data(H)'!$A$1:$CZ$233))</f>
        <v>0</v>
      </c>
      <c r="CN102" s="173" cm="1">
        <f t="array" ref="CN102">_xlfn.XLOOKUP(CN$1,'PY1 Data(H)'!$A$1:$CZ$1,_xlfn.XLOOKUP($A102,'PY1 Data(H)'!$A$1:$A$233,'PY1 Data(H)'!$A$1:$CZ$233))</f>
        <v>0</v>
      </c>
      <c r="CO102" s="173" cm="1">
        <f t="array" ref="CO102">_xlfn.XLOOKUP(CO$1,'PY1 Data(H)'!$A$1:$CZ$1,_xlfn.XLOOKUP($A102,'PY1 Data(H)'!$A$1:$A$233,'PY1 Data(H)'!$A$1:$CZ$233))</f>
        <v>0</v>
      </c>
      <c r="CP102" s="173" cm="1">
        <f t="array" ref="CP102">_xlfn.XLOOKUP(CP$1,'PY1 Data(H)'!$A$1:$CZ$1,_xlfn.XLOOKUP($A102,'PY1 Data(H)'!$A$1:$A$233,'PY1 Data(H)'!$A$1:$CZ$233))</f>
        <v>0</v>
      </c>
      <c r="CQ102" s="173" cm="1">
        <f t="array" ref="CQ102">_xlfn.XLOOKUP(CQ$1,'PY1 Data(H)'!$A$1:$CZ$1,_xlfn.XLOOKUP($A102,'PY1 Data(H)'!$A$1:$A$233,'PY1 Data(H)'!$A$1:$CZ$233))</f>
        <v>0</v>
      </c>
      <c r="CR102" s="173" cm="1">
        <f t="array" ref="CR102">_xlfn.XLOOKUP(CR$1,'PY1 Data(H)'!$A$1:$CZ$1,_xlfn.XLOOKUP($A102,'PY1 Data(H)'!$A$1:$A$233,'PY1 Data(H)'!$A$1:$CZ$233))</f>
        <v>0</v>
      </c>
      <c r="CS102" s="173" cm="1">
        <f t="array" ref="CS102">_xlfn.XLOOKUP(CS$1,'PY1 Data(H)'!$A$1:$CZ$1,_xlfn.XLOOKUP($A102,'PY1 Data(H)'!$A$1:$A$233,'PY1 Data(H)'!$A$1:$CZ$233))</f>
        <v>0</v>
      </c>
      <c r="CT102" s="173" cm="1">
        <f t="array" ref="CT102">_xlfn.XLOOKUP(CT$1,'PY1 Data(H)'!$A$1:$CZ$1,_xlfn.XLOOKUP($A102,'PY1 Data(H)'!$A$1:$A$233,'PY1 Data(H)'!$A$1:$CZ$233))</f>
        <v>0</v>
      </c>
      <c r="CU102" s="173" cm="1">
        <f t="array" ref="CU102">_xlfn.XLOOKUP(CU$1,'PY1 Data(H)'!$A$1:$CZ$1,_xlfn.XLOOKUP($A102,'PY1 Data(H)'!$A$1:$A$233,'PY1 Data(H)'!$A$1:$CZ$233))</f>
        <v>0</v>
      </c>
      <c r="CV102" s="173" cm="1">
        <f t="array" ref="CV102">_xlfn.XLOOKUP(CV$1,'PY1 Data(H)'!$A$1:$CZ$1,_xlfn.XLOOKUP($A102,'PY1 Data(H)'!$A$1:$A$233,'PY1 Data(H)'!$A$1:$CZ$233))</f>
        <v>0</v>
      </c>
      <c r="CW102" s="173" cm="1">
        <f t="array" ref="CW102">_xlfn.XLOOKUP(CW$1,'PY1 Data(H)'!$A$1:$CZ$1,_xlfn.XLOOKUP($A102,'PY1 Data(H)'!$A$1:$A$233,'PY1 Data(H)'!$A$1:$CZ$233))</f>
        <v>0</v>
      </c>
      <c r="CX102" s="173" cm="1">
        <f t="array" ref="CX102">_xlfn.XLOOKUP(CX$1,'PY1 Data(H)'!$A$1:$CZ$1,_xlfn.XLOOKUP($A102,'PY1 Data(H)'!$A$1:$A$233,'PY1 Data(H)'!$A$1:$CZ$233))</f>
        <v>0</v>
      </c>
      <c r="CY102" s="173" cm="1">
        <f t="array" ref="CY102">_xlfn.XLOOKUP(CY$1,'PY1 Data(H)'!$A$1:$CZ$1,_xlfn.XLOOKUP($A102,'PY1 Data(H)'!$A$1:$A$233,'PY1 Data(H)'!$A$1:$CZ$233))</f>
        <v>0</v>
      </c>
    </row>
    <row r="103" spans="1:103" x14ac:dyDescent="0.3">
      <c r="A103">
        <v>88</v>
      </c>
      <c r="D103" s="173" cm="1">
        <f t="array" ref="D103">_xlfn.XLOOKUP(D$1,'PY1 Data(H)'!$A$1:$CZ$1,_xlfn.XLOOKUP($A103,'PY1 Data(H)'!$A$1:$A$233,'PY1 Data(H)'!$A$1:$CZ$233))</f>
        <v>0</v>
      </c>
      <c r="E103" s="173" cm="1">
        <f t="array" ref="E103">_xlfn.XLOOKUP(E$1,'PY1 Data(H)'!$A$1:$CZ$1,_xlfn.XLOOKUP($A103,'PY1 Data(H)'!$A$1:$A$233,'PY1 Data(H)'!$A$1:$CZ$233))</f>
        <v>3647512</v>
      </c>
      <c r="F103" s="173" cm="1">
        <f t="array" ref="F103">_xlfn.XLOOKUP(F$1,'PY1 Data(H)'!$A$1:$CZ$1,_xlfn.XLOOKUP($A103,'PY1 Data(H)'!$A$1:$A$233,'PY1 Data(H)'!$A$1:$CZ$233))</f>
        <v>0</v>
      </c>
      <c r="G103" s="173" cm="1">
        <f t="array" ref="G103">_xlfn.XLOOKUP(G$1,'PY1 Data(H)'!$A$1:$CZ$1,_xlfn.XLOOKUP($A103,'PY1 Data(H)'!$A$1:$A$233,'PY1 Data(H)'!$A$1:$CZ$233))</f>
        <v>0</v>
      </c>
      <c r="H103" s="173" cm="1">
        <f t="array" ref="H103">_xlfn.XLOOKUP(H$1,'PY1 Data(H)'!$A$1:$CZ$1,_xlfn.XLOOKUP($A103,'PY1 Data(H)'!$A$1:$A$233,'PY1 Data(H)'!$A$1:$CZ$233))</f>
        <v>0</v>
      </c>
      <c r="I103" s="173" cm="1">
        <f t="array" ref="I103">_xlfn.XLOOKUP(I$1,'PY1 Data(H)'!$A$1:$CZ$1,_xlfn.XLOOKUP($A103,'PY1 Data(H)'!$A$1:$A$233,'PY1 Data(H)'!$A$1:$CZ$233))</f>
        <v>0</v>
      </c>
      <c r="J103" s="173" cm="1">
        <f t="array" ref="J103">_xlfn.XLOOKUP(J$1,'PY1 Data(H)'!$A$1:$CZ$1,_xlfn.XLOOKUP($A103,'PY1 Data(H)'!$A$1:$A$233,'PY1 Data(H)'!$A$1:$CZ$233))</f>
        <v>7996890</v>
      </c>
      <c r="K103" s="173" cm="1">
        <f t="array" ref="K103">_xlfn.XLOOKUP(K$1,'PY1 Data(H)'!$A$1:$CZ$1,_xlfn.XLOOKUP($A103,'PY1 Data(H)'!$A$1:$A$233,'PY1 Data(H)'!$A$1:$CZ$233))</f>
        <v>3104253</v>
      </c>
      <c r="L103" s="173" cm="1">
        <f t="array" ref="L103">_xlfn.XLOOKUP(L$1,'PY1 Data(H)'!$A$1:$CZ$1,_xlfn.XLOOKUP($A103,'PY1 Data(H)'!$A$1:$A$233,'PY1 Data(H)'!$A$1:$CZ$233))</f>
        <v>2518091</v>
      </c>
      <c r="M103" s="173" cm="1">
        <f t="array" ref="M103">_xlfn.XLOOKUP(M$1,'PY1 Data(H)'!$A$1:$CZ$1,_xlfn.XLOOKUP($A103,'PY1 Data(H)'!$A$1:$A$233,'PY1 Data(H)'!$A$1:$CZ$233))</f>
        <v>79020039</v>
      </c>
      <c r="N103" s="173" cm="1">
        <f t="array" ref="N103">_xlfn.XLOOKUP(N$1,'PY1 Data(H)'!$A$1:$CZ$1,_xlfn.XLOOKUP($A103,'PY1 Data(H)'!$A$1:$A$233,'PY1 Data(H)'!$A$1:$CZ$233))</f>
        <v>0</v>
      </c>
      <c r="O103" s="173" cm="1">
        <f t="array" ref="O103">_xlfn.XLOOKUP(O$1,'PY1 Data(H)'!$A$1:$CZ$1,_xlfn.XLOOKUP($A103,'PY1 Data(H)'!$A$1:$A$233,'PY1 Data(H)'!$A$1:$CZ$233))</f>
        <v>1924170</v>
      </c>
      <c r="P103" s="173" cm="1">
        <f t="array" ref="P103">_xlfn.XLOOKUP(P$1,'PY1 Data(H)'!$A$1:$CZ$1,_xlfn.XLOOKUP($A103,'PY1 Data(H)'!$A$1:$A$233,'PY1 Data(H)'!$A$1:$CZ$233))</f>
        <v>0</v>
      </c>
      <c r="Q103" s="173" cm="1">
        <f t="array" ref="Q103">_xlfn.XLOOKUP(Q$1,'PY1 Data(H)'!$A$1:$CZ$1,_xlfn.XLOOKUP($A103,'PY1 Data(H)'!$A$1:$A$233,'PY1 Data(H)'!$A$1:$CZ$233))</f>
        <v>3940382</v>
      </c>
      <c r="R103" s="173" cm="1">
        <f t="array" ref="R103">_xlfn.XLOOKUP(R$1,'PY1 Data(H)'!$A$1:$CZ$1,_xlfn.XLOOKUP($A103,'PY1 Data(H)'!$A$1:$A$233,'PY1 Data(H)'!$A$1:$CZ$233))</f>
        <v>1753036</v>
      </c>
      <c r="S103" s="173" cm="1">
        <f t="array" ref="S103">_xlfn.XLOOKUP(S$1,'PY1 Data(H)'!$A$1:$CZ$1,_xlfn.XLOOKUP($A103,'PY1 Data(H)'!$A$1:$A$233,'PY1 Data(H)'!$A$1:$CZ$233))</f>
        <v>1095320</v>
      </c>
      <c r="T103" s="173" cm="1">
        <f t="array" ref="T103">_xlfn.XLOOKUP(T$1,'PY1 Data(H)'!$A$1:$CZ$1,_xlfn.XLOOKUP($A103,'PY1 Data(H)'!$A$1:$A$233,'PY1 Data(H)'!$A$1:$CZ$233))</f>
        <v>0</v>
      </c>
      <c r="U103" s="173" cm="1">
        <f t="array" ref="U103">_xlfn.XLOOKUP(U$1,'PY1 Data(H)'!$A$1:$CZ$1,_xlfn.XLOOKUP($A103,'PY1 Data(H)'!$A$1:$A$233,'PY1 Data(H)'!$A$1:$CZ$233))</f>
        <v>0</v>
      </c>
      <c r="V103" s="173" cm="1">
        <f t="array" ref="V103">_xlfn.XLOOKUP(V$1,'PY1 Data(H)'!$A$1:$CZ$1,_xlfn.XLOOKUP($A103,'PY1 Data(H)'!$A$1:$A$233,'PY1 Data(H)'!$A$1:$CZ$233))</f>
        <v>11956381</v>
      </c>
      <c r="W103" s="173" cm="1">
        <f t="array" ref="W103">_xlfn.XLOOKUP(W$1,'PY1 Data(H)'!$A$1:$CZ$1,_xlfn.XLOOKUP($A103,'PY1 Data(H)'!$A$1:$A$233,'PY1 Data(H)'!$A$1:$CZ$233))</f>
        <v>0</v>
      </c>
      <c r="X103" s="173" cm="1">
        <f t="array" ref="X103">_xlfn.XLOOKUP(X$1,'PY1 Data(H)'!$A$1:$CZ$1,_xlfn.XLOOKUP($A103,'PY1 Data(H)'!$A$1:$A$233,'PY1 Data(H)'!$A$1:$CZ$233))</f>
        <v>1522947</v>
      </c>
      <c r="Y103" s="173" cm="1">
        <f t="array" ref="Y103">_xlfn.XLOOKUP(Y$1,'PY1 Data(H)'!$A$1:$CZ$1,_xlfn.XLOOKUP($A103,'PY1 Data(H)'!$A$1:$A$233,'PY1 Data(H)'!$A$1:$CZ$233))</f>
        <v>725936</v>
      </c>
      <c r="Z103" s="173" cm="1">
        <f t="array" ref="Z103">_xlfn.XLOOKUP(Z$1,'PY1 Data(H)'!$A$1:$CZ$1,_xlfn.XLOOKUP($A103,'PY1 Data(H)'!$A$1:$A$233,'PY1 Data(H)'!$A$1:$CZ$233))</f>
        <v>0</v>
      </c>
      <c r="AA103" s="173" cm="1">
        <f t="array" ref="AA103">_xlfn.XLOOKUP(AA$1,'PY1 Data(H)'!$A$1:$CZ$1,_xlfn.XLOOKUP($A103,'PY1 Data(H)'!$A$1:$A$233,'PY1 Data(H)'!$A$1:$CZ$233))</f>
        <v>0</v>
      </c>
      <c r="AB103" s="173" cm="1">
        <f t="array" ref="AB103">_xlfn.XLOOKUP(AB$1,'PY1 Data(H)'!$A$1:$CZ$1,_xlfn.XLOOKUP($A103,'PY1 Data(H)'!$A$1:$A$233,'PY1 Data(H)'!$A$1:$CZ$233))</f>
        <v>4192029</v>
      </c>
      <c r="AC103" s="173" cm="1">
        <f t="array" ref="AC103">_xlfn.XLOOKUP(AC$1,'PY1 Data(H)'!$A$1:$CZ$1,_xlfn.XLOOKUP($A103,'PY1 Data(H)'!$A$1:$A$233,'PY1 Data(H)'!$A$1:$CZ$233))</f>
        <v>738441</v>
      </c>
      <c r="AD103" s="173" cm="1">
        <f t="array" ref="AD103">_xlfn.XLOOKUP(AD$1,'PY1 Data(H)'!$A$1:$CZ$1,_xlfn.XLOOKUP($A103,'PY1 Data(H)'!$A$1:$A$233,'PY1 Data(H)'!$A$1:$CZ$233))</f>
        <v>11916553</v>
      </c>
      <c r="AE103" s="173" cm="1">
        <f t="array" ref="AE103">_xlfn.XLOOKUP(AE$1,'PY1 Data(H)'!$A$1:$CZ$1,_xlfn.XLOOKUP($A103,'PY1 Data(H)'!$A$1:$A$233,'PY1 Data(H)'!$A$1:$CZ$233))</f>
        <v>14138464</v>
      </c>
      <c r="AF103" s="173" cm="1">
        <f t="array" ref="AF103">_xlfn.XLOOKUP(AF$1,'PY1 Data(H)'!$A$1:$CZ$1,_xlfn.XLOOKUP($A103,'PY1 Data(H)'!$A$1:$A$233,'PY1 Data(H)'!$A$1:$CZ$233))</f>
        <v>992972</v>
      </c>
      <c r="AG103" s="173" cm="1">
        <f t="array" ref="AG103">_xlfn.XLOOKUP(AG$1,'PY1 Data(H)'!$A$1:$CZ$1,_xlfn.XLOOKUP($A103,'PY1 Data(H)'!$A$1:$A$233,'PY1 Data(H)'!$A$1:$CZ$233))</f>
        <v>7301546</v>
      </c>
      <c r="AH103" s="173" cm="1">
        <f t="array" ref="AH103">_xlfn.XLOOKUP(AH$1,'PY1 Data(H)'!$A$1:$CZ$1,_xlfn.XLOOKUP($A103,'PY1 Data(H)'!$A$1:$A$233,'PY1 Data(H)'!$A$1:$CZ$233))</f>
        <v>3872005</v>
      </c>
      <c r="AI103" s="173" cm="1">
        <f t="array" ref="AI103">_xlfn.XLOOKUP(AI$1,'PY1 Data(H)'!$A$1:$CZ$1,_xlfn.XLOOKUP($A103,'PY1 Data(H)'!$A$1:$A$233,'PY1 Data(H)'!$A$1:$CZ$233))</f>
        <v>12802376</v>
      </c>
      <c r="AJ103" s="173" cm="1">
        <f t="array" ref="AJ103">_xlfn.XLOOKUP(AJ$1,'PY1 Data(H)'!$A$1:$CZ$1,_xlfn.XLOOKUP($A103,'PY1 Data(H)'!$A$1:$A$233,'PY1 Data(H)'!$A$1:$CZ$233))</f>
        <v>4706672</v>
      </c>
      <c r="AK103" s="173" cm="1">
        <f t="array" ref="AK103">_xlfn.XLOOKUP(AK$1,'PY1 Data(H)'!$A$1:$CZ$1,_xlfn.XLOOKUP($A103,'PY1 Data(H)'!$A$1:$A$233,'PY1 Data(H)'!$A$1:$CZ$233))</f>
        <v>0</v>
      </c>
      <c r="AL103" s="173" cm="1">
        <f t="array" ref="AL103">_xlfn.XLOOKUP(AL$1,'PY1 Data(H)'!$A$1:$CZ$1,_xlfn.XLOOKUP($A103,'PY1 Data(H)'!$A$1:$A$233,'PY1 Data(H)'!$A$1:$CZ$233))</f>
        <v>13371538</v>
      </c>
      <c r="AM103" s="173" cm="1">
        <f t="array" ref="AM103">_xlfn.XLOOKUP(AM$1,'PY1 Data(H)'!$A$1:$CZ$1,_xlfn.XLOOKUP($A103,'PY1 Data(H)'!$A$1:$A$233,'PY1 Data(H)'!$A$1:$CZ$233))</f>
        <v>0</v>
      </c>
      <c r="AN103" s="173" cm="1">
        <f t="array" ref="AN103">_xlfn.XLOOKUP(AN$1,'PY1 Data(H)'!$A$1:$CZ$1,_xlfn.XLOOKUP($A103,'PY1 Data(H)'!$A$1:$A$233,'PY1 Data(H)'!$A$1:$CZ$233))</f>
        <v>884481</v>
      </c>
      <c r="AO103" s="173" cm="1">
        <f t="array" ref="AO103">_xlfn.XLOOKUP(AO$1,'PY1 Data(H)'!$A$1:$CZ$1,_xlfn.XLOOKUP($A103,'PY1 Data(H)'!$A$1:$A$233,'PY1 Data(H)'!$A$1:$CZ$233))</f>
        <v>0</v>
      </c>
      <c r="AP103" s="173" cm="1">
        <f t="array" ref="AP103">_xlfn.XLOOKUP(AP$1,'PY1 Data(H)'!$A$1:$CZ$1,_xlfn.XLOOKUP($A103,'PY1 Data(H)'!$A$1:$A$233,'PY1 Data(H)'!$A$1:$CZ$233))</f>
        <v>0</v>
      </c>
      <c r="AQ103" s="173" cm="1">
        <f t="array" ref="AQ103">_xlfn.XLOOKUP(AQ$1,'PY1 Data(H)'!$A$1:$CZ$1,_xlfn.XLOOKUP($A103,'PY1 Data(H)'!$A$1:$A$233,'PY1 Data(H)'!$A$1:$CZ$233))</f>
        <v>2911413</v>
      </c>
      <c r="AR103" s="173" cm="1">
        <f t="array" ref="AR103">_xlfn.XLOOKUP(AR$1,'PY1 Data(H)'!$A$1:$CZ$1,_xlfn.XLOOKUP($A103,'PY1 Data(H)'!$A$1:$A$233,'PY1 Data(H)'!$A$1:$CZ$233))</f>
        <v>0</v>
      </c>
      <c r="AS103" s="173" cm="1">
        <f t="array" ref="AS103">_xlfn.XLOOKUP(AS$1,'PY1 Data(H)'!$A$1:$CZ$1,_xlfn.XLOOKUP($A103,'PY1 Data(H)'!$A$1:$A$233,'PY1 Data(H)'!$A$1:$CZ$233))</f>
        <v>6255104</v>
      </c>
      <c r="AT103" s="173" cm="1">
        <f t="array" ref="AT103">_xlfn.XLOOKUP(AT$1,'PY1 Data(H)'!$A$1:$CZ$1,_xlfn.XLOOKUP($A103,'PY1 Data(H)'!$A$1:$A$233,'PY1 Data(H)'!$A$1:$CZ$233))</f>
        <v>41410701</v>
      </c>
      <c r="AU103" s="173" cm="1">
        <f t="array" ref="AU103">_xlfn.XLOOKUP(AU$1,'PY1 Data(H)'!$A$1:$CZ$1,_xlfn.XLOOKUP($A103,'PY1 Data(H)'!$A$1:$A$233,'PY1 Data(H)'!$A$1:$CZ$233))</f>
        <v>0</v>
      </c>
      <c r="AV103" s="173" cm="1">
        <f t="array" ref="AV103">_xlfn.XLOOKUP(AV$1,'PY1 Data(H)'!$A$1:$CZ$1,_xlfn.XLOOKUP($A103,'PY1 Data(H)'!$A$1:$A$233,'PY1 Data(H)'!$A$1:$CZ$233))</f>
        <v>45000</v>
      </c>
      <c r="AW103" s="173" cm="1">
        <f t="array" ref="AW103">_xlfn.XLOOKUP(AW$1,'PY1 Data(H)'!$A$1:$CZ$1,_xlfn.XLOOKUP($A103,'PY1 Data(H)'!$A$1:$A$233,'PY1 Data(H)'!$A$1:$CZ$233))</f>
        <v>0</v>
      </c>
      <c r="AX103" s="173" cm="1">
        <f t="array" ref="AX103">_xlfn.XLOOKUP(AX$1,'PY1 Data(H)'!$A$1:$CZ$1,_xlfn.XLOOKUP($A103,'PY1 Data(H)'!$A$1:$A$233,'PY1 Data(H)'!$A$1:$CZ$233))</f>
        <v>7382619</v>
      </c>
      <c r="AY103" s="173" cm="1">
        <f t="array" ref="AY103">_xlfn.XLOOKUP(AY$1,'PY1 Data(H)'!$A$1:$CZ$1,_xlfn.XLOOKUP($A103,'PY1 Data(H)'!$A$1:$A$233,'PY1 Data(H)'!$A$1:$CZ$233))</f>
        <v>1762554</v>
      </c>
      <c r="AZ103" s="173" cm="1">
        <f t="array" ref="AZ103">_xlfn.XLOOKUP(AZ$1,'PY1 Data(H)'!$A$1:$CZ$1,_xlfn.XLOOKUP($A103,'PY1 Data(H)'!$A$1:$A$233,'PY1 Data(H)'!$A$1:$CZ$233))</f>
        <v>0</v>
      </c>
      <c r="BA103" s="173" cm="1">
        <f t="array" ref="BA103">_xlfn.XLOOKUP(BA$1,'PY1 Data(H)'!$A$1:$CZ$1,_xlfn.XLOOKUP($A103,'PY1 Data(H)'!$A$1:$A$233,'PY1 Data(H)'!$A$1:$CZ$233))</f>
        <v>0</v>
      </c>
      <c r="BB103" s="173" cm="1">
        <f t="array" ref="BB103">_xlfn.XLOOKUP(BB$1,'PY1 Data(H)'!$A$1:$CZ$1,_xlfn.XLOOKUP($A103,'PY1 Data(H)'!$A$1:$A$233,'PY1 Data(H)'!$A$1:$CZ$233))</f>
        <v>56329601</v>
      </c>
      <c r="BC103" s="173" cm="1">
        <f t="array" ref="BC103">_xlfn.XLOOKUP(BC$1,'PY1 Data(H)'!$A$1:$CZ$1,_xlfn.XLOOKUP($A103,'PY1 Data(H)'!$A$1:$A$233,'PY1 Data(H)'!$A$1:$CZ$233))</f>
        <v>1598518</v>
      </c>
      <c r="BD103" s="173" cm="1">
        <f t="array" ref="BD103">_xlfn.XLOOKUP(BD$1,'PY1 Data(H)'!$A$1:$CZ$1,_xlfn.XLOOKUP($A103,'PY1 Data(H)'!$A$1:$A$233,'PY1 Data(H)'!$A$1:$CZ$233))</f>
        <v>0</v>
      </c>
      <c r="BE103" s="173" cm="1">
        <f t="array" ref="BE103">_xlfn.XLOOKUP(BE$1,'PY1 Data(H)'!$A$1:$CZ$1,_xlfn.XLOOKUP($A103,'PY1 Data(H)'!$A$1:$A$233,'PY1 Data(H)'!$A$1:$CZ$233))</f>
        <v>0</v>
      </c>
      <c r="BF103" s="173" cm="1">
        <f t="array" ref="BF103">_xlfn.XLOOKUP(BF$1,'PY1 Data(H)'!$A$1:$CZ$1,_xlfn.XLOOKUP($A103,'PY1 Data(H)'!$A$1:$A$233,'PY1 Data(H)'!$A$1:$CZ$233))</f>
        <v>17365281</v>
      </c>
      <c r="BG103" s="173" cm="1">
        <f t="array" ref="BG103">_xlfn.XLOOKUP(BG$1,'PY1 Data(H)'!$A$1:$CZ$1,_xlfn.XLOOKUP($A103,'PY1 Data(H)'!$A$1:$A$233,'PY1 Data(H)'!$A$1:$CZ$233))</f>
        <v>0</v>
      </c>
      <c r="BH103" s="173" cm="1">
        <f t="array" ref="BH103">_xlfn.XLOOKUP(BH$1,'PY1 Data(H)'!$A$1:$CZ$1,_xlfn.XLOOKUP($A103,'PY1 Data(H)'!$A$1:$A$233,'PY1 Data(H)'!$A$1:$CZ$233))</f>
        <v>0</v>
      </c>
      <c r="BI103" s="173" cm="1">
        <f t="array" ref="BI103">_xlfn.XLOOKUP(BI$1,'PY1 Data(H)'!$A$1:$CZ$1,_xlfn.XLOOKUP($A103,'PY1 Data(H)'!$A$1:$A$233,'PY1 Data(H)'!$A$1:$CZ$233))</f>
        <v>1649582</v>
      </c>
      <c r="BJ103" s="173" cm="1">
        <f t="array" ref="BJ103">_xlfn.XLOOKUP(BJ$1,'PY1 Data(H)'!$A$1:$CZ$1,_xlfn.XLOOKUP($A103,'PY1 Data(H)'!$A$1:$A$233,'PY1 Data(H)'!$A$1:$CZ$233))</f>
        <v>166203</v>
      </c>
      <c r="BK103" s="173" cm="1">
        <f t="array" ref="BK103">_xlfn.XLOOKUP(BK$1,'PY1 Data(H)'!$A$1:$CZ$1,_xlfn.XLOOKUP($A103,'PY1 Data(H)'!$A$1:$A$233,'PY1 Data(H)'!$A$1:$CZ$233))</f>
        <v>0</v>
      </c>
      <c r="BL103" s="173" cm="1">
        <f t="array" ref="BL103">_xlfn.XLOOKUP(BL$1,'PY1 Data(H)'!$A$1:$CZ$1,_xlfn.XLOOKUP($A103,'PY1 Data(H)'!$A$1:$A$233,'PY1 Data(H)'!$A$1:$CZ$233))</f>
        <v>0</v>
      </c>
      <c r="BM103" s="173" cm="1">
        <f t="array" ref="BM103">_xlfn.XLOOKUP(BM$1,'PY1 Data(H)'!$A$1:$CZ$1,_xlfn.XLOOKUP($A103,'PY1 Data(H)'!$A$1:$A$233,'PY1 Data(H)'!$A$1:$CZ$233))</f>
        <v>4372473</v>
      </c>
      <c r="BN103" s="173" cm="1">
        <f t="array" ref="BN103">_xlfn.XLOOKUP(BN$1,'PY1 Data(H)'!$A$1:$CZ$1,_xlfn.XLOOKUP($A103,'PY1 Data(H)'!$A$1:$A$233,'PY1 Data(H)'!$A$1:$CZ$233))</f>
        <v>22936478</v>
      </c>
      <c r="BO103" s="173" cm="1">
        <f t="array" ref="BO103">_xlfn.XLOOKUP(BO$1,'PY1 Data(H)'!$A$1:$CZ$1,_xlfn.XLOOKUP($A103,'PY1 Data(H)'!$A$1:$A$233,'PY1 Data(H)'!$A$1:$CZ$233))</f>
        <v>3336252</v>
      </c>
      <c r="BP103" s="173" cm="1">
        <f t="array" ref="BP103">_xlfn.XLOOKUP(BP$1,'PY1 Data(H)'!$A$1:$CZ$1,_xlfn.XLOOKUP($A103,'PY1 Data(H)'!$A$1:$A$233,'PY1 Data(H)'!$A$1:$CZ$233))</f>
        <v>0</v>
      </c>
      <c r="BQ103" s="173" cm="1">
        <f t="array" ref="BQ103">_xlfn.XLOOKUP(BQ$1,'PY1 Data(H)'!$A$1:$CZ$1,_xlfn.XLOOKUP($A103,'PY1 Data(H)'!$A$1:$A$233,'PY1 Data(H)'!$A$1:$CZ$233))</f>
        <v>0</v>
      </c>
      <c r="BR103" s="173" cm="1">
        <f t="array" ref="BR103">_xlfn.XLOOKUP(BR$1,'PY1 Data(H)'!$A$1:$CZ$1,_xlfn.XLOOKUP($A103,'PY1 Data(H)'!$A$1:$A$233,'PY1 Data(H)'!$A$1:$CZ$233))</f>
        <v>0</v>
      </c>
      <c r="BS103" s="173" cm="1">
        <f t="array" ref="BS103">_xlfn.XLOOKUP(BS$1,'PY1 Data(H)'!$A$1:$CZ$1,_xlfn.XLOOKUP($A103,'PY1 Data(H)'!$A$1:$A$233,'PY1 Data(H)'!$A$1:$CZ$233))</f>
        <v>0</v>
      </c>
      <c r="BT103" s="173" cm="1">
        <f t="array" ref="BT103">_xlfn.XLOOKUP(BT$1,'PY1 Data(H)'!$A$1:$CZ$1,_xlfn.XLOOKUP($A103,'PY1 Data(H)'!$A$1:$A$233,'PY1 Data(H)'!$A$1:$CZ$233))</f>
        <v>2632808</v>
      </c>
      <c r="BU103" s="173" cm="1">
        <f t="array" ref="BU103">_xlfn.XLOOKUP(BU$1,'PY1 Data(H)'!$A$1:$CZ$1,_xlfn.XLOOKUP($A103,'PY1 Data(H)'!$A$1:$A$233,'PY1 Data(H)'!$A$1:$CZ$233))</f>
        <v>4063415</v>
      </c>
      <c r="BV103" s="173" cm="1">
        <f t="array" ref="BV103">_xlfn.XLOOKUP(BV$1,'PY1 Data(H)'!$A$1:$CZ$1,_xlfn.XLOOKUP($A103,'PY1 Data(H)'!$A$1:$A$233,'PY1 Data(H)'!$A$1:$CZ$233))</f>
        <v>13639055</v>
      </c>
      <c r="BW103" s="173" cm="1">
        <f t="array" ref="BW103">_xlfn.XLOOKUP(BW$1,'PY1 Data(H)'!$A$1:$CZ$1,_xlfn.XLOOKUP($A103,'PY1 Data(H)'!$A$1:$A$233,'PY1 Data(H)'!$A$1:$CZ$233))</f>
        <v>2280749</v>
      </c>
      <c r="BX103" s="173" cm="1">
        <f t="array" ref="BX103">_xlfn.XLOOKUP(BX$1,'PY1 Data(H)'!$A$1:$CZ$1,_xlfn.XLOOKUP($A103,'PY1 Data(H)'!$A$1:$A$233,'PY1 Data(H)'!$A$1:$CZ$233))</f>
        <v>0</v>
      </c>
      <c r="BY103" s="173" cm="1">
        <f t="array" ref="BY103">_xlfn.XLOOKUP(BY$1,'PY1 Data(H)'!$A$1:$CZ$1,_xlfn.XLOOKUP($A103,'PY1 Data(H)'!$A$1:$A$233,'PY1 Data(H)'!$A$1:$CZ$233))</f>
        <v>0</v>
      </c>
      <c r="BZ103" s="173" cm="1">
        <f t="array" ref="BZ103">_xlfn.XLOOKUP(BZ$1,'PY1 Data(H)'!$A$1:$CZ$1,_xlfn.XLOOKUP($A103,'PY1 Data(H)'!$A$1:$A$233,'PY1 Data(H)'!$A$1:$CZ$233))</f>
        <v>31652</v>
      </c>
      <c r="CA103" s="173" cm="1">
        <f t="array" ref="CA103">_xlfn.XLOOKUP(CA$1,'PY1 Data(H)'!$A$1:$CZ$1,_xlfn.XLOOKUP($A103,'PY1 Data(H)'!$A$1:$A$233,'PY1 Data(H)'!$A$1:$CZ$233))</f>
        <v>0</v>
      </c>
      <c r="CB103" s="173" cm="1">
        <f t="array" ref="CB103">_xlfn.XLOOKUP(CB$1,'PY1 Data(H)'!$A$1:$CZ$1,_xlfn.XLOOKUP($A103,'PY1 Data(H)'!$A$1:$A$233,'PY1 Data(H)'!$A$1:$CZ$233))</f>
        <v>6410906</v>
      </c>
      <c r="CC103" s="173" cm="1">
        <f t="array" ref="CC103">_xlfn.XLOOKUP(CC$1,'PY1 Data(H)'!$A$1:$CZ$1,_xlfn.XLOOKUP($A103,'PY1 Data(H)'!$A$1:$A$233,'PY1 Data(H)'!$A$1:$CZ$233))</f>
        <v>17489144</v>
      </c>
      <c r="CD103" s="173" cm="1">
        <f t="array" ref="CD103">_xlfn.XLOOKUP(CD$1,'PY1 Data(H)'!$A$1:$CZ$1,_xlfn.XLOOKUP($A103,'PY1 Data(H)'!$A$1:$A$233,'PY1 Data(H)'!$A$1:$CZ$233))</f>
        <v>1098087</v>
      </c>
      <c r="CE103" s="173" cm="1">
        <f t="array" ref="CE103">_xlfn.XLOOKUP(CE$1,'PY1 Data(H)'!$A$1:$CZ$1,_xlfn.XLOOKUP($A103,'PY1 Data(H)'!$A$1:$A$233,'PY1 Data(H)'!$A$1:$CZ$233))</f>
        <v>249550</v>
      </c>
      <c r="CF103" s="173" cm="1">
        <f t="array" ref="CF103">_xlfn.XLOOKUP(CF$1,'PY1 Data(H)'!$A$1:$CZ$1,_xlfn.XLOOKUP($A103,'PY1 Data(H)'!$A$1:$A$233,'PY1 Data(H)'!$A$1:$CZ$233))</f>
        <v>0</v>
      </c>
      <c r="CG103" s="173" cm="1">
        <f t="array" ref="CG103">_xlfn.XLOOKUP(CG$1,'PY1 Data(H)'!$A$1:$CZ$1,_xlfn.XLOOKUP($A103,'PY1 Data(H)'!$A$1:$A$233,'PY1 Data(H)'!$A$1:$CZ$233))</f>
        <v>3383712</v>
      </c>
      <c r="CH103" s="173" cm="1">
        <f t="array" ref="CH103">_xlfn.XLOOKUP(CH$1,'PY1 Data(H)'!$A$1:$CZ$1,_xlfn.XLOOKUP($A103,'PY1 Data(H)'!$A$1:$A$233,'PY1 Data(H)'!$A$1:$CZ$233))</f>
        <v>1623505</v>
      </c>
      <c r="CI103" s="173" cm="1">
        <f t="array" ref="CI103">_xlfn.XLOOKUP(CI$1,'PY1 Data(H)'!$A$1:$CZ$1,_xlfn.XLOOKUP($A103,'PY1 Data(H)'!$A$1:$A$233,'PY1 Data(H)'!$A$1:$CZ$233))</f>
        <v>5814582</v>
      </c>
      <c r="CJ103" s="173" cm="1">
        <f t="array" ref="CJ103">_xlfn.XLOOKUP(CJ$1,'PY1 Data(H)'!$A$1:$CZ$1,_xlfn.XLOOKUP($A103,'PY1 Data(H)'!$A$1:$A$233,'PY1 Data(H)'!$A$1:$CZ$233))</f>
        <v>333051</v>
      </c>
      <c r="CK103" s="173" cm="1">
        <f t="array" ref="CK103">_xlfn.XLOOKUP(CK$1,'PY1 Data(H)'!$A$1:$CZ$1,_xlfn.XLOOKUP($A103,'PY1 Data(H)'!$A$1:$A$233,'PY1 Data(H)'!$A$1:$CZ$233))</f>
        <v>276200</v>
      </c>
      <c r="CL103" s="173" cm="1">
        <f t="array" ref="CL103">_xlfn.XLOOKUP(CL$1,'PY1 Data(H)'!$A$1:$CZ$1,_xlfn.XLOOKUP($A103,'PY1 Data(H)'!$A$1:$A$233,'PY1 Data(H)'!$A$1:$CZ$233))</f>
        <v>0</v>
      </c>
      <c r="CM103" s="173" cm="1">
        <f t="array" ref="CM103">_xlfn.XLOOKUP(CM$1,'PY1 Data(H)'!$A$1:$CZ$1,_xlfn.XLOOKUP($A103,'PY1 Data(H)'!$A$1:$A$233,'PY1 Data(H)'!$A$1:$CZ$233))</f>
        <v>0</v>
      </c>
      <c r="CN103" s="173" cm="1">
        <f t="array" ref="CN103">_xlfn.XLOOKUP(CN$1,'PY1 Data(H)'!$A$1:$CZ$1,_xlfn.XLOOKUP($A103,'PY1 Data(H)'!$A$1:$A$233,'PY1 Data(H)'!$A$1:$CZ$233))</f>
        <v>1586253</v>
      </c>
      <c r="CO103" s="173" cm="1">
        <f t="array" ref="CO103">_xlfn.XLOOKUP(CO$1,'PY1 Data(H)'!$A$1:$CZ$1,_xlfn.XLOOKUP($A103,'PY1 Data(H)'!$A$1:$A$233,'PY1 Data(H)'!$A$1:$CZ$233))</f>
        <v>73201185</v>
      </c>
      <c r="CP103" s="173" cm="1">
        <f t="array" ref="CP103">_xlfn.XLOOKUP(CP$1,'PY1 Data(H)'!$A$1:$CZ$1,_xlfn.XLOOKUP($A103,'PY1 Data(H)'!$A$1:$A$233,'PY1 Data(H)'!$A$1:$CZ$233))</f>
        <v>1217548</v>
      </c>
      <c r="CQ103" s="173" cm="1">
        <f t="array" ref="CQ103">_xlfn.XLOOKUP(CQ$1,'PY1 Data(H)'!$A$1:$CZ$1,_xlfn.XLOOKUP($A103,'PY1 Data(H)'!$A$1:$A$233,'PY1 Data(H)'!$A$1:$CZ$233))</f>
        <v>0</v>
      </c>
      <c r="CR103" s="173" cm="1">
        <f t="array" ref="CR103">_xlfn.XLOOKUP(CR$1,'PY1 Data(H)'!$A$1:$CZ$1,_xlfn.XLOOKUP($A103,'PY1 Data(H)'!$A$1:$A$233,'PY1 Data(H)'!$A$1:$CZ$233))</f>
        <v>3731186</v>
      </c>
      <c r="CS103" s="173" cm="1">
        <f t="array" ref="CS103">_xlfn.XLOOKUP(CS$1,'PY1 Data(H)'!$A$1:$CZ$1,_xlfn.XLOOKUP($A103,'PY1 Data(H)'!$A$1:$A$233,'PY1 Data(H)'!$A$1:$CZ$233))</f>
        <v>1388212</v>
      </c>
      <c r="CT103" s="173" cm="1">
        <f t="array" ref="CT103">_xlfn.XLOOKUP(CT$1,'PY1 Data(H)'!$A$1:$CZ$1,_xlfn.XLOOKUP($A103,'PY1 Data(H)'!$A$1:$A$233,'PY1 Data(H)'!$A$1:$CZ$233))</f>
        <v>0</v>
      </c>
      <c r="CU103" s="173" cm="1">
        <f t="array" ref="CU103">_xlfn.XLOOKUP(CU$1,'PY1 Data(H)'!$A$1:$CZ$1,_xlfn.XLOOKUP($A103,'PY1 Data(H)'!$A$1:$A$233,'PY1 Data(H)'!$A$1:$CZ$233))</f>
        <v>625391</v>
      </c>
      <c r="CV103" s="173" cm="1">
        <f t="array" ref="CV103">_xlfn.XLOOKUP(CV$1,'PY1 Data(H)'!$A$1:$CZ$1,_xlfn.XLOOKUP($A103,'PY1 Data(H)'!$A$1:$A$233,'PY1 Data(H)'!$A$1:$CZ$233))</f>
        <v>0</v>
      </c>
      <c r="CW103" s="173" cm="1">
        <f t="array" ref="CW103">_xlfn.XLOOKUP(CW$1,'PY1 Data(H)'!$A$1:$CZ$1,_xlfn.XLOOKUP($A103,'PY1 Data(H)'!$A$1:$A$233,'PY1 Data(H)'!$A$1:$CZ$233))</f>
        <v>2883714</v>
      </c>
      <c r="CX103" s="173" cm="1">
        <f t="array" ref="CX103">_xlfn.XLOOKUP(CX$1,'PY1 Data(H)'!$A$1:$CZ$1,_xlfn.XLOOKUP($A103,'PY1 Data(H)'!$A$1:$A$233,'PY1 Data(H)'!$A$1:$CZ$233))</f>
        <v>360906</v>
      </c>
      <c r="CY103" s="173" cm="1">
        <f t="array" ref="CY103">_xlfn.XLOOKUP(CY$1,'PY1 Data(H)'!$A$1:$CZ$1,_xlfn.XLOOKUP($A103,'PY1 Data(H)'!$A$1:$A$233,'PY1 Data(H)'!$A$1:$CZ$233))</f>
        <v>0</v>
      </c>
    </row>
    <row r="104" spans="1:103" x14ac:dyDescent="0.3">
      <c r="A104">
        <v>84</v>
      </c>
      <c r="D104" s="173" cm="1">
        <f t="array" ref="D104">_xlfn.XLOOKUP(D$1,'PY1 Data(H)'!$A$1:$CZ$1,_xlfn.XLOOKUP($A104,'PY1 Data(H)'!$A$1:$A$233,'PY1 Data(H)'!$A$1:$CZ$233))</f>
        <v>0</v>
      </c>
      <c r="E104" s="173" cm="1">
        <f t="array" ref="E104">_xlfn.XLOOKUP(E$1,'PY1 Data(H)'!$A$1:$CZ$1,_xlfn.XLOOKUP($A104,'PY1 Data(H)'!$A$1:$A$233,'PY1 Data(H)'!$A$1:$CZ$233))</f>
        <v>3647512</v>
      </c>
      <c r="F104" s="173" cm="1">
        <f t="array" ref="F104">_xlfn.XLOOKUP(F$1,'PY1 Data(H)'!$A$1:$CZ$1,_xlfn.XLOOKUP($A104,'PY1 Data(H)'!$A$1:$A$233,'PY1 Data(H)'!$A$1:$CZ$233))</f>
        <v>0</v>
      </c>
      <c r="G104" s="173" cm="1">
        <f t="array" ref="G104">_xlfn.XLOOKUP(G$1,'PY1 Data(H)'!$A$1:$CZ$1,_xlfn.XLOOKUP($A104,'PY1 Data(H)'!$A$1:$A$233,'PY1 Data(H)'!$A$1:$CZ$233))</f>
        <v>0</v>
      </c>
      <c r="H104" s="173" cm="1">
        <f t="array" ref="H104">_xlfn.XLOOKUP(H$1,'PY1 Data(H)'!$A$1:$CZ$1,_xlfn.XLOOKUP($A104,'PY1 Data(H)'!$A$1:$A$233,'PY1 Data(H)'!$A$1:$CZ$233))</f>
        <v>0</v>
      </c>
      <c r="I104" s="173" cm="1">
        <f t="array" ref="I104">_xlfn.XLOOKUP(I$1,'PY1 Data(H)'!$A$1:$CZ$1,_xlfn.XLOOKUP($A104,'PY1 Data(H)'!$A$1:$A$233,'PY1 Data(H)'!$A$1:$CZ$233))</f>
        <v>0</v>
      </c>
      <c r="J104" s="173" cm="1">
        <f t="array" ref="J104">_xlfn.XLOOKUP(J$1,'PY1 Data(H)'!$A$1:$CZ$1,_xlfn.XLOOKUP($A104,'PY1 Data(H)'!$A$1:$A$233,'PY1 Data(H)'!$A$1:$CZ$233))</f>
        <v>8480847</v>
      </c>
      <c r="K104" s="173" cm="1">
        <f t="array" ref="K104">_xlfn.XLOOKUP(K$1,'PY1 Data(H)'!$A$1:$CZ$1,_xlfn.XLOOKUP($A104,'PY1 Data(H)'!$A$1:$A$233,'PY1 Data(H)'!$A$1:$CZ$233))</f>
        <v>3115200</v>
      </c>
      <c r="L104" s="173" cm="1">
        <f t="array" ref="L104">_xlfn.XLOOKUP(L$1,'PY1 Data(H)'!$A$1:$CZ$1,_xlfn.XLOOKUP($A104,'PY1 Data(H)'!$A$1:$A$233,'PY1 Data(H)'!$A$1:$CZ$233))</f>
        <v>2777076</v>
      </c>
      <c r="M104" s="173" cm="1">
        <f t="array" ref="M104">_xlfn.XLOOKUP(M$1,'PY1 Data(H)'!$A$1:$CZ$1,_xlfn.XLOOKUP($A104,'PY1 Data(H)'!$A$1:$A$233,'PY1 Data(H)'!$A$1:$CZ$233))</f>
        <v>82511173</v>
      </c>
      <c r="N104" s="173" cm="1">
        <f t="array" ref="N104">_xlfn.XLOOKUP(N$1,'PY1 Data(H)'!$A$1:$CZ$1,_xlfn.XLOOKUP($A104,'PY1 Data(H)'!$A$1:$A$233,'PY1 Data(H)'!$A$1:$CZ$233))</f>
        <v>0</v>
      </c>
      <c r="O104" s="173" cm="1">
        <f t="array" ref="O104">_xlfn.XLOOKUP(O$1,'PY1 Data(H)'!$A$1:$CZ$1,_xlfn.XLOOKUP($A104,'PY1 Data(H)'!$A$1:$A$233,'PY1 Data(H)'!$A$1:$CZ$233))</f>
        <v>1924170</v>
      </c>
      <c r="P104" s="173" cm="1">
        <f t="array" ref="P104">_xlfn.XLOOKUP(P$1,'PY1 Data(H)'!$A$1:$CZ$1,_xlfn.XLOOKUP($A104,'PY1 Data(H)'!$A$1:$A$233,'PY1 Data(H)'!$A$1:$CZ$233))</f>
        <v>0</v>
      </c>
      <c r="Q104" s="173" cm="1">
        <f t="array" ref="Q104">_xlfn.XLOOKUP(Q$1,'PY1 Data(H)'!$A$1:$CZ$1,_xlfn.XLOOKUP($A104,'PY1 Data(H)'!$A$1:$A$233,'PY1 Data(H)'!$A$1:$CZ$233))</f>
        <v>4052685</v>
      </c>
      <c r="R104" s="173" cm="1">
        <f t="array" ref="R104">_xlfn.XLOOKUP(R$1,'PY1 Data(H)'!$A$1:$CZ$1,_xlfn.XLOOKUP($A104,'PY1 Data(H)'!$A$1:$A$233,'PY1 Data(H)'!$A$1:$CZ$233))</f>
        <v>1942706</v>
      </c>
      <c r="S104" s="173" cm="1">
        <f t="array" ref="S104">_xlfn.XLOOKUP(S$1,'PY1 Data(H)'!$A$1:$CZ$1,_xlfn.XLOOKUP($A104,'PY1 Data(H)'!$A$1:$A$233,'PY1 Data(H)'!$A$1:$CZ$233))</f>
        <v>1095905</v>
      </c>
      <c r="T104" s="173" cm="1">
        <f t="array" ref="T104">_xlfn.XLOOKUP(T$1,'PY1 Data(H)'!$A$1:$CZ$1,_xlfn.XLOOKUP($A104,'PY1 Data(H)'!$A$1:$A$233,'PY1 Data(H)'!$A$1:$CZ$233))</f>
        <v>0</v>
      </c>
      <c r="U104" s="173" cm="1">
        <f t="array" ref="U104">_xlfn.XLOOKUP(U$1,'PY1 Data(H)'!$A$1:$CZ$1,_xlfn.XLOOKUP($A104,'PY1 Data(H)'!$A$1:$A$233,'PY1 Data(H)'!$A$1:$CZ$233))</f>
        <v>0</v>
      </c>
      <c r="V104" s="173" cm="1">
        <f t="array" ref="V104">_xlfn.XLOOKUP(V$1,'PY1 Data(H)'!$A$1:$CZ$1,_xlfn.XLOOKUP($A104,'PY1 Data(H)'!$A$1:$A$233,'PY1 Data(H)'!$A$1:$CZ$233))</f>
        <v>12065738</v>
      </c>
      <c r="W104" s="173" cm="1">
        <f t="array" ref="W104">_xlfn.XLOOKUP(W$1,'PY1 Data(H)'!$A$1:$CZ$1,_xlfn.XLOOKUP($A104,'PY1 Data(H)'!$A$1:$A$233,'PY1 Data(H)'!$A$1:$CZ$233))</f>
        <v>0</v>
      </c>
      <c r="X104" s="173" cm="1">
        <f t="array" ref="X104">_xlfn.XLOOKUP(X$1,'PY1 Data(H)'!$A$1:$CZ$1,_xlfn.XLOOKUP($A104,'PY1 Data(H)'!$A$1:$A$233,'PY1 Data(H)'!$A$1:$CZ$233))</f>
        <v>1745861</v>
      </c>
      <c r="Y104" s="173" cm="1">
        <f t="array" ref="Y104">_xlfn.XLOOKUP(Y$1,'PY1 Data(H)'!$A$1:$CZ$1,_xlfn.XLOOKUP($A104,'PY1 Data(H)'!$A$1:$A$233,'PY1 Data(H)'!$A$1:$CZ$233))</f>
        <v>869350</v>
      </c>
      <c r="Z104" s="173" cm="1">
        <f t="array" ref="Z104">_xlfn.XLOOKUP(Z$1,'PY1 Data(H)'!$A$1:$CZ$1,_xlfn.XLOOKUP($A104,'PY1 Data(H)'!$A$1:$A$233,'PY1 Data(H)'!$A$1:$CZ$233))</f>
        <v>0</v>
      </c>
      <c r="AA104" s="173" cm="1">
        <f t="array" ref="AA104">_xlfn.XLOOKUP(AA$1,'PY1 Data(H)'!$A$1:$CZ$1,_xlfn.XLOOKUP($A104,'PY1 Data(H)'!$A$1:$A$233,'PY1 Data(H)'!$A$1:$CZ$233))</f>
        <v>0</v>
      </c>
      <c r="AB104" s="173" cm="1">
        <f t="array" ref="AB104">_xlfn.XLOOKUP(AB$1,'PY1 Data(H)'!$A$1:$CZ$1,_xlfn.XLOOKUP($A104,'PY1 Data(H)'!$A$1:$A$233,'PY1 Data(H)'!$A$1:$CZ$233))</f>
        <v>4464707</v>
      </c>
      <c r="AC104" s="173" cm="1">
        <f t="array" ref="AC104">_xlfn.XLOOKUP(AC$1,'PY1 Data(H)'!$A$1:$CZ$1,_xlfn.XLOOKUP($A104,'PY1 Data(H)'!$A$1:$A$233,'PY1 Data(H)'!$A$1:$CZ$233))</f>
        <v>738441</v>
      </c>
      <c r="AD104" s="173" cm="1">
        <f t="array" ref="AD104">_xlfn.XLOOKUP(AD$1,'PY1 Data(H)'!$A$1:$CZ$1,_xlfn.XLOOKUP($A104,'PY1 Data(H)'!$A$1:$A$233,'PY1 Data(H)'!$A$1:$CZ$233))</f>
        <v>12233037</v>
      </c>
      <c r="AE104" s="173" cm="1">
        <f t="array" ref="AE104">_xlfn.XLOOKUP(AE$1,'PY1 Data(H)'!$A$1:$CZ$1,_xlfn.XLOOKUP($A104,'PY1 Data(H)'!$A$1:$A$233,'PY1 Data(H)'!$A$1:$CZ$233))</f>
        <v>14895938</v>
      </c>
      <c r="AF104" s="173" cm="1">
        <f t="array" ref="AF104">_xlfn.XLOOKUP(AF$1,'PY1 Data(H)'!$A$1:$CZ$1,_xlfn.XLOOKUP($A104,'PY1 Data(H)'!$A$1:$A$233,'PY1 Data(H)'!$A$1:$CZ$233))</f>
        <v>992972</v>
      </c>
      <c r="AG104" s="173" cm="1">
        <f t="array" ref="AG104">_xlfn.XLOOKUP(AG$1,'PY1 Data(H)'!$A$1:$CZ$1,_xlfn.XLOOKUP($A104,'PY1 Data(H)'!$A$1:$A$233,'PY1 Data(H)'!$A$1:$CZ$233))</f>
        <v>7466081</v>
      </c>
      <c r="AH104" s="173" cm="1">
        <f t="array" ref="AH104">_xlfn.XLOOKUP(AH$1,'PY1 Data(H)'!$A$1:$CZ$1,_xlfn.XLOOKUP($A104,'PY1 Data(H)'!$A$1:$A$233,'PY1 Data(H)'!$A$1:$CZ$233))</f>
        <v>3876379</v>
      </c>
      <c r="AI104" s="173" cm="1">
        <f t="array" ref="AI104">_xlfn.XLOOKUP(AI$1,'PY1 Data(H)'!$A$1:$CZ$1,_xlfn.XLOOKUP($A104,'PY1 Data(H)'!$A$1:$A$233,'PY1 Data(H)'!$A$1:$CZ$233))</f>
        <v>12802376</v>
      </c>
      <c r="AJ104" s="173" cm="1">
        <f t="array" ref="AJ104">_xlfn.XLOOKUP(AJ$1,'PY1 Data(H)'!$A$1:$CZ$1,_xlfn.XLOOKUP($A104,'PY1 Data(H)'!$A$1:$A$233,'PY1 Data(H)'!$A$1:$CZ$233))</f>
        <v>4827699</v>
      </c>
      <c r="AK104" s="173" cm="1">
        <f t="array" ref="AK104">_xlfn.XLOOKUP(AK$1,'PY1 Data(H)'!$A$1:$CZ$1,_xlfn.XLOOKUP($A104,'PY1 Data(H)'!$A$1:$A$233,'PY1 Data(H)'!$A$1:$CZ$233))</f>
        <v>0</v>
      </c>
      <c r="AL104" s="173" cm="1">
        <f t="array" ref="AL104">_xlfn.XLOOKUP(AL$1,'PY1 Data(H)'!$A$1:$CZ$1,_xlfn.XLOOKUP($A104,'PY1 Data(H)'!$A$1:$A$233,'PY1 Data(H)'!$A$1:$CZ$233))</f>
        <v>15865824</v>
      </c>
      <c r="AM104" s="173" cm="1">
        <f t="array" ref="AM104">_xlfn.XLOOKUP(AM$1,'PY1 Data(H)'!$A$1:$CZ$1,_xlfn.XLOOKUP($A104,'PY1 Data(H)'!$A$1:$A$233,'PY1 Data(H)'!$A$1:$CZ$233))</f>
        <v>0</v>
      </c>
      <c r="AN104" s="173" cm="1">
        <f t="array" ref="AN104">_xlfn.XLOOKUP(AN$1,'PY1 Data(H)'!$A$1:$CZ$1,_xlfn.XLOOKUP($A104,'PY1 Data(H)'!$A$1:$A$233,'PY1 Data(H)'!$A$1:$CZ$233))</f>
        <v>997674</v>
      </c>
      <c r="AO104" s="173" cm="1">
        <f t="array" ref="AO104">_xlfn.XLOOKUP(AO$1,'PY1 Data(H)'!$A$1:$CZ$1,_xlfn.XLOOKUP($A104,'PY1 Data(H)'!$A$1:$A$233,'PY1 Data(H)'!$A$1:$CZ$233))</f>
        <v>0</v>
      </c>
      <c r="AP104" s="173" cm="1">
        <f t="array" ref="AP104">_xlfn.XLOOKUP(AP$1,'PY1 Data(H)'!$A$1:$CZ$1,_xlfn.XLOOKUP($A104,'PY1 Data(H)'!$A$1:$A$233,'PY1 Data(H)'!$A$1:$CZ$233))</f>
        <v>0</v>
      </c>
      <c r="AQ104" s="173" cm="1">
        <f t="array" ref="AQ104">_xlfn.XLOOKUP(AQ$1,'PY1 Data(H)'!$A$1:$CZ$1,_xlfn.XLOOKUP($A104,'PY1 Data(H)'!$A$1:$A$233,'PY1 Data(H)'!$A$1:$CZ$233))</f>
        <v>3030094</v>
      </c>
      <c r="AR104" s="173" cm="1">
        <f t="array" ref="AR104">_xlfn.XLOOKUP(AR$1,'PY1 Data(H)'!$A$1:$CZ$1,_xlfn.XLOOKUP($A104,'PY1 Data(H)'!$A$1:$A$233,'PY1 Data(H)'!$A$1:$CZ$233))</f>
        <v>0</v>
      </c>
      <c r="AS104" s="173" cm="1">
        <f t="array" ref="AS104">_xlfn.XLOOKUP(AS$1,'PY1 Data(H)'!$A$1:$CZ$1,_xlfn.XLOOKUP($A104,'PY1 Data(H)'!$A$1:$A$233,'PY1 Data(H)'!$A$1:$CZ$233))</f>
        <v>6478116</v>
      </c>
      <c r="AT104" s="173" cm="1">
        <f t="array" ref="AT104">_xlfn.XLOOKUP(AT$1,'PY1 Data(H)'!$A$1:$CZ$1,_xlfn.XLOOKUP($A104,'PY1 Data(H)'!$A$1:$A$233,'PY1 Data(H)'!$A$1:$CZ$233))</f>
        <v>49139362</v>
      </c>
      <c r="AU104" s="173" cm="1">
        <f t="array" ref="AU104">_xlfn.XLOOKUP(AU$1,'PY1 Data(H)'!$A$1:$CZ$1,_xlfn.XLOOKUP($A104,'PY1 Data(H)'!$A$1:$A$233,'PY1 Data(H)'!$A$1:$CZ$233))</f>
        <v>0</v>
      </c>
      <c r="AV104" s="173" cm="1">
        <f t="array" ref="AV104">_xlfn.XLOOKUP(AV$1,'PY1 Data(H)'!$A$1:$CZ$1,_xlfn.XLOOKUP($A104,'PY1 Data(H)'!$A$1:$A$233,'PY1 Data(H)'!$A$1:$CZ$233))</f>
        <v>45000</v>
      </c>
      <c r="AW104" s="173" cm="1">
        <f t="array" ref="AW104">_xlfn.XLOOKUP(AW$1,'PY1 Data(H)'!$A$1:$CZ$1,_xlfn.XLOOKUP($A104,'PY1 Data(H)'!$A$1:$A$233,'PY1 Data(H)'!$A$1:$CZ$233))</f>
        <v>0</v>
      </c>
      <c r="AX104" s="173" cm="1">
        <f t="array" ref="AX104">_xlfn.XLOOKUP(AX$1,'PY1 Data(H)'!$A$1:$CZ$1,_xlfn.XLOOKUP($A104,'PY1 Data(H)'!$A$1:$A$233,'PY1 Data(H)'!$A$1:$CZ$233))</f>
        <v>8654107</v>
      </c>
      <c r="AY104" s="173" cm="1">
        <f t="array" ref="AY104">_xlfn.XLOOKUP(AY$1,'PY1 Data(H)'!$A$1:$CZ$1,_xlfn.XLOOKUP($A104,'PY1 Data(H)'!$A$1:$A$233,'PY1 Data(H)'!$A$1:$CZ$233))</f>
        <v>1789866</v>
      </c>
      <c r="AZ104" s="173" cm="1">
        <f t="array" ref="AZ104">_xlfn.XLOOKUP(AZ$1,'PY1 Data(H)'!$A$1:$CZ$1,_xlfn.XLOOKUP($A104,'PY1 Data(H)'!$A$1:$A$233,'PY1 Data(H)'!$A$1:$CZ$233))</f>
        <v>0</v>
      </c>
      <c r="BA104" s="173" cm="1">
        <f t="array" ref="BA104">_xlfn.XLOOKUP(BA$1,'PY1 Data(H)'!$A$1:$CZ$1,_xlfn.XLOOKUP($A104,'PY1 Data(H)'!$A$1:$A$233,'PY1 Data(H)'!$A$1:$CZ$233))</f>
        <v>0</v>
      </c>
      <c r="BB104" s="173" cm="1">
        <f t="array" ref="BB104">_xlfn.XLOOKUP(BB$1,'PY1 Data(H)'!$A$1:$CZ$1,_xlfn.XLOOKUP($A104,'PY1 Data(H)'!$A$1:$A$233,'PY1 Data(H)'!$A$1:$CZ$233))</f>
        <v>56872352</v>
      </c>
      <c r="BC104" s="173" cm="1">
        <f t="array" ref="BC104">_xlfn.XLOOKUP(BC$1,'PY1 Data(H)'!$A$1:$CZ$1,_xlfn.XLOOKUP($A104,'PY1 Data(H)'!$A$1:$A$233,'PY1 Data(H)'!$A$1:$CZ$233))</f>
        <v>1753270</v>
      </c>
      <c r="BD104" s="173" cm="1">
        <f t="array" ref="BD104">_xlfn.XLOOKUP(BD$1,'PY1 Data(H)'!$A$1:$CZ$1,_xlfn.XLOOKUP($A104,'PY1 Data(H)'!$A$1:$A$233,'PY1 Data(H)'!$A$1:$CZ$233))</f>
        <v>0</v>
      </c>
      <c r="BE104" s="173" cm="1">
        <f t="array" ref="BE104">_xlfn.XLOOKUP(BE$1,'PY1 Data(H)'!$A$1:$CZ$1,_xlfn.XLOOKUP($A104,'PY1 Data(H)'!$A$1:$A$233,'PY1 Data(H)'!$A$1:$CZ$233))</f>
        <v>0</v>
      </c>
      <c r="BF104" s="173" cm="1">
        <f t="array" ref="BF104">_xlfn.XLOOKUP(BF$1,'PY1 Data(H)'!$A$1:$CZ$1,_xlfn.XLOOKUP($A104,'PY1 Data(H)'!$A$1:$A$233,'PY1 Data(H)'!$A$1:$CZ$233))</f>
        <v>18795290</v>
      </c>
      <c r="BG104" s="173" cm="1">
        <f t="array" ref="BG104">_xlfn.XLOOKUP(BG$1,'PY1 Data(H)'!$A$1:$CZ$1,_xlfn.XLOOKUP($A104,'PY1 Data(H)'!$A$1:$A$233,'PY1 Data(H)'!$A$1:$CZ$233))</f>
        <v>0</v>
      </c>
      <c r="BH104" s="173" cm="1">
        <f t="array" ref="BH104">_xlfn.XLOOKUP(BH$1,'PY1 Data(H)'!$A$1:$CZ$1,_xlfn.XLOOKUP($A104,'PY1 Data(H)'!$A$1:$A$233,'PY1 Data(H)'!$A$1:$CZ$233))</f>
        <v>0</v>
      </c>
      <c r="BI104" s="173" cm="1">
        <f t="array" ref="BI104">_xlfn.XLOOKUP(BI$1,'PY1 Data(H)'!$A$1:$CZ$1,_xlfn.XLOOKUP($A104,'PY1 Data(H)'!$A$1:$A$233,'PY1 Data(H)'!$A$1:$CZ$233))</f>
        <v>1649582</v>
      </c>
      <c r="BJ104" s="173" cm="1">
        <f t="array" ref="BJ104">_xlfn.XLOOKUP(BJ$1,'PY1 Data(H)'!$A$1:$CZ$1,_xlfn.XLOOKUP($A104,'PY1 Data(H)'!$A$1:$A$233,'PY1 Data(H)'!$A$1:$CZ$233))</f>
        <v>175678</v>
      </c>
      <c r="BK104" s="173" cm="1">
        <f t="array" ref="BK104">_xlfn.XLOOKUP(BK$1,'PY1 Data(H)'!$A$1:$CZ$1,_xlfn.XLOOKUP($A104,'PY1 Data(H)'!$A$1:$A$233,'PY1 Data(H)'!$A$1:$CZ$233))</f>
        <v>0</v>
      </c>
      <c r="BL104" s="173" cm="1">
        <f t="array" ref="BL104">_xlfn.XLOOKUP(BL$1,'PY1 Data(H)'!$A$1:$CZ$1,_xlfn.XLOOKUP($A104,'PY1 Data(H)'!$A$1:$A$233,'PY1 Data(H)'!$A$1:$CZ$233))</f>
        <v>0</v>
      </c>
      <c r="BM104" s="173" cm="1">
        <f t="array" ref="BM104">_xlfn.XLOOKUP(BM$1,'PY1 Data(H)'!$A$1:$CZ$1,_xlfn.XLOOKUP($A104,'PY1 Data(H)'!$A$1:$A$233,'PY1 Data(H)'!$A$1:$CZ$233))</f>
        <v>4445014</v>
      </c>
      <c r="BN104" s="173" cm="1">
        <f t="array" ref="BN104">_xlfn.XLOOKUP(BN$1,'PY1 Data(H)'!$A$1:$CZ$1,_xlfn.XLOOKUP($A104,'PY1 Data(H)'!$A$1:$A$233,'PY1 Data(H)'!$A$1:$CZ$233))</f>
        <v>23173154</v>
      </c>
      <c r="BO104" s="173" cm="1">
        <f t="array" ref="BO104">_xlfn.XLOOKUP(BO$1,'PY1 Data(H)'!$A$1:$CZ$1,_xlfn.XLOOKUP($A104,'PY1 Data(H)'!$A$1:$A$233,'PY1 Data(H)'!$A$1:$CZ$233))</f>
        <v>3349102</v>
      </c>
      <c r="BP104" s="173" cm="1">
        <f t="array" ref="BP104">_xlfn.XLOOKUP(BP$1,'PY1 Data(H)'!$A$1:$CZ$1,_xlfn.XLOOKUP($A104,'PY1 Data(H)'!$A$1:$A$233,'PY1 Data(H)'!$A$1:$CZ$233))</f>
        <v>0</v>
      </c>
      <c r="BQ104" s="173" cm="1">
        <f t="array" ref="BQ104">_xlfn.XLOOKUP(BQ$1,'PY1 Data(H)'!$A$1:$CZ$1,_xlfn.XLOOKUP($A104,'PY1 Data(H)'!$A$1:$A$233,'PY1 Data(H)'!$A$1:$CZ$233))</f>
        <v>0</v>
      </c>
      <c r="BR104" s="173" cm="1">
        <f t="array" ref="BR104">_xlfn.XLOOKUP(BR$1,'PY1 Data(H)'!$A$1:$CZ$1,_xlfn.XLOOKUP($A104,'PY1 Data(H)'!$A$1:$A$233,'PY1 Data(H)'!$A$1:$CZ$233))</f>
        <v>0</v>
      </c>
      <c r="BS104" s="173" cm="1">
        <f t="array" ref="BS104">_xlfn.XLOOKUP(BS$1,'PY1 Data(H)'!$A$1:$CZ$1,_xlfn.XLOOKUP($A104,'PY1 Data(H)'!$A$1:$A$233,'PY1 Data(H)'!$A$1:$CZ$233))</f>
        <v>0</v>
      </c>
      <c r="BT104" s="173" cm="1">
        <f t="array" ref="BT104">_xlfn.XLOOKUP(BT$1,'PY1 Data(H)'!$A$1:$CZ$1,_xlfn.XLOOKUP($A104,'PY1 Data(H)'!$A$1:$A$233,'PY1 Data(H)'!$A$1:$CZ$233))</f>
        <v>2804351</v>
      </c>
      <c r="BU104" s="173" cm="1">
        <f t="array" ref="BU104">_xlfn.XLOOKUP(BU$1,'PY1 Data(H)'!$A$1:$CZ$1,_xlfn.XLOOKUP($A104,'PY1 Data(H)'!$A$1:$A$233,'PY1 Data(H)'!$A$1:$CZ$233))</f>
        <v>6363725</v>
      </c>
      <c r="BV104" s="173" cm="1">
        <f t="array" ref="BV104">_xlfn.XLOOKUP(BV$1,'PY1 Data(H)'!$A$1:$CZ$1,_xlfn.XLOOKUP($A104,'PY1 Data(H)'!$A$1:$A$233,'PY1 Data(H)'!$A$1:$CZ$233))</f>
        <v>13660012</v>
      </c>
      <c r="BW104" s="173" cm="1">
        <f t="array" ref="BW104">_xlfn.XLOOKUP(BW$1,'PY1 Data(H)'!$A$1:$CZ$1,_xlfn.XLOOKUP($A104,'PY1 Data(H)'!$A$1:$A$233,'PY1 Data(H)'!$A$1:$CZ$233))</f>
        <v>2604786</v>
      </c>
      <c r="BX104" s="173" cm="1">
        <f t="array" ref="BX104">_xlfn.XLOOKUP(BX$1,'PY1 Data(H)'!$A$1:$CZ$1,_xlfn.XLOOKUP($A104,'PY1 Data(H)'!$A$1:$A$233,'PY1 Data(H)'!$A$1:$CZ$233))</f>
        <v>0</v>
      </c>
      <c r="BY104" s="173" cm="1">
        <f t="array" ref="BY104">_xlfn.XLOOKUP(BY$1,'PY1 Data(H)'!$A$1:$CZ$1,_xlfn.XLOOKUP($A104,'PY1 Data(H)'!$A$1:$A$233,'PY1 Data(H)'!$A$1:$CZ$233))</f>
        <v>0</v>
      </c>
      <c r="BZ104" s="173" cm="1">
        <f t="array" ref="BZ104">_xlfn.XLOOKUP(BZ$1,'PY1 Data(H)'!$A$1:$CZ$1,_xlfn.XLOOKUP($A104,'PY1 Data(H)'!$A$1:$A$233,'PY1 Data(H)'!$A$1:$CZ$233))</f>
        <v>31652</v>
      </c>
      <c r="CA104" s="173" cm="1">
        <f t="array" ref="CA104">_xlfn.XLOOKUP(CA$1,'PY1 Data(H)'!$A$1:$CZ$1,_xlfn.XLOOKUP($A104,'PY1 Data(H)'!$A$1:$A$233,'PY1 Data(H)'!$A$1:$CZ$233))</f>
        <v>0</v>
      </c>
      <c r="CB104" s="173" cm="1">
        <f t="array" ref="CB104">_xlfn.XLOOKUP(CB$1,'PY1 Data(H)'!$A$1:$CZ$1,_xlfn.XLOOKUP($A104,'PY1 Data(H)'!$A$1:$A$233,'PY1 Data(H)'!$A$1:$CZ$233))</f>
        <v>6502736</v>
      </c>
      <c r="CC104" s="173" cm="1">
        <f t="array" ref="CC104">_xlfn.XLOOKUP(CC$1,'PY1 Data(H)'!$A$1:$CZ$1,_xlfn.XLOOKUP($A104,'PY1 Data(H)'!$A$1:$A$233,'PY1 Data(H)'!$A$1:$CZ$233))</f>
        <v>18066624</v>
      </c>
      <c r="CD104" s="173" cm="1">
        <f t="array" ref="CD104">_xlfn.XLOOKUP(CD$1,'PY1 Data(H)'!$A$1:$CZ$1,_xlfn.XLOOKUP($A104,'PY1 Data(H)'!$A$1:$A$233,'PY1 Data(H)'!$A$1:$CZ$233))</f>
        <v>1116915</v>
      </c>
      <c r="CE104" s="173" cm="1">
        <f t="array" ref="CE104">_xlfn.XLOOKUP(CE$1,'PY1 Data(H)'!$A$1:$CZ$1,_xlfn.XLOOKUP($A104,'PY1 Data(H)'!$A$1:$A$233,'PY1 Data(H)'!$A$1:$CZ$233))</f>
        <v>249550</v>
      </c>
      <c r="CF104" s="173" cm="1">
        <f t="array" ref="CF104">_xlfn.XLOOKUP(CF$1,'PY1 Data(H)'!$A$1:$CZ$1,_xlfn.XLOOKUP($A104,'PY1 Data(H)'!$A$1:$A$233,'PY1 Data(H)'!$A$1:$CZ$233))</f>
        <v>0</v>
      </c>
      <c r="CG104" s="173" cm="1">
        <f t="array" ref="CG104">_xlfn.XLOOKUP(CG$1,'PY1 Data(H)'!$A$1:$CZ$1,_xlfn.XLOOKUP($A104,'PY1 Data(H)'!$A$1:$A$233,'PY1 Data(H)'!$A$1:$CZ$233))</f>
        <v>3575435</v>
      </c>
      <c r="CH104" s="173" cm="1">
        <f t="array" ref="CH104">_xlfn.XLOOKUP(CH$1,'PY1 Data(H)'!$A$1:$CZ$1,_xlfn.XLOOKUP($A104,'PY1 Data(H)'!$A$1:$A$233,'PY1 Data(H)'!$A$1:$CZ$233))</f>
        <v>1623505</v>
      </c>
      <c r="CI104" s="173" cm="1">
        <f t="array" ref="CI104">_xlfn.XLOOKUP(CI$1,'PY1 Data(H)'!$A$1:$CZ$1,_xlfn.XLOOKUP($A104,'PY1 Data(H)'!$A$1:$A$233,'PY1 Data(H)'!$A$1:$CZ$233))</f>
        <v>5916020</v>
      </c>
      <c r="CJ104" s="173" cm="1">
        <f t="array" ref="CJ104">_xlfn.XLOOKUP(CJ$1,'PY1 Data(H)'!$A$1:$CZ$1,_xlfn.XLOOKUP($A104,'PY1 Data(H)'!$A$1:$A$233,'PY1 Data(H)'!$A$1:$CZ$233))</f>
        <v>333051</v>
      </c>
      <c r="CK104" s="173" cm="1">
        <f t="array" ref="CK104">_xlfn.XLOOKUP(CK$1,'PY1 Data(H)'!$A$1:$CZ$1,_xlfn.XLOOKUP($A104,'PY1 Data(H)'!$A$1:$A$233,'PY1 Data(H)'!$A$1:$CZ$233))</f>
        <v>294838</v>
      </c>
      <c r="CL104" s="173" cm="1">
        <f t="array" ref="CL104">_xlfn.XLOOKUP(CL$1,'PY1 Data(H)'!$A$1:$CZ$1,_xlfn.XLOOKUP($A104,'PY1 Data(H)'!$A$1:$A$233,'PY1 Data(H)'!$A$1:$CZ$233))</f>
        <v>0</v>
      </c>
      <c r="CM104" s="173" cm="1">
        <f t="array" ref="CM104">_xlfn.XLOOKUP(CM$1,'PY1 Data(H)'!$A$1:$CZ$1,_xlfn.XLOOKUP($A104,'PY1 Data(H)'!$A$1:$A$233,'PY1 Data(H)'!$A$1:$CZ$233))</f>
        <v>0</v>
      </c>
      <c r="CN104" s="173" cm="1">
        <f t="array" ref="CN104">_xlfn.XLOOKUP(CN$1,'PY1 Data(H)'!$A$1:$CZ$1,_xlfn.XLOOKUP($A104,'PY1 Data(H)'!$A$1:$A$233,'PY1 Data(H)'!$A$1:$CZ$233))</f>
        <v>1646827</v>
      </c>
      <c r="CO104" s="173" cm="1">
        <f t="array" ref="CO104">_xlfn.XLOOKUP(CO$1,'PY1 Data(H)'!$A$1:$CZ$1,_xlfn.XLOOKUP($A104,'PY1 Data(H)'!$A$1:$A$233,'PY1 Data(H)'!$A$1:$CZ$233))</f>
        <v>75480900</v>
      </c>
      <c r="CP104" s="173" cm="1">
        <f t="array" ref="CP104">_xlfn.XLOOKUP(CP$1,'PY1 Data(H)'!$A$1:$CZ$1,_xlfn.XLOOKUP($A104,'PY1 Data(H)'!$A$1:$A$233,'PY1 Data(H)'!$A$1:$CZ$233))</f>
        <v>1251511</v>
      </c>
      <c r="CQ104" s="173" cm="1">
        <f t="array" ref="CQ104">_xlfn.XLOOKUP(CQ$1,'PY1 Data(H)'!$A$1:$CZ$1,_xlfn.XLOOKUP($A104,'PY1 Data(H)'!$A$1:$A$233,'PY1 Data(H)'!$A$1:$CZ$233))</f>
        <v>0</v>
      </c>
      <c r="CR104" s="173" cm="1">
        <f t="array" ref="CR104">_xlfn.XLOOKUP(CR$1,'PY1 Data(H)'!$A$1:$CZ$1,_xlfn.XLOOKUP($A104,'PY1 Data(H)'!$A$1:$A$233,'PY1 Data(H)'!$A$1:$CZ$233))</f>
        <v>3801671</v>
      </c>
      <c r="CS104" s="173" cm="1">
        <f t="array" ref="CS104">_xlfn.XLOOKUP(CS$1,'PY1 Data(H)'!$A$1:$CZ$1,_xlfn.XLOOKUP($A104,'PY1 Data(H)'!$A$1:$A$233,'PY1 Data(H)'!$A$1:$CZ$233))</f>
        <v>1398690</v>
      </c>
      <c r="CT104" s="173" cm="1">
        <f t="array" ref="CT104">_xlfn.XLOOKUP(CT$1,'PY1 Data(H)'!$A$1:$CZ$1,_xlfn.XLOOKUP($A104,'PY1 Data(H)'!$A$1:$A$233,'PY1 Data(H)'!$A$1:$CZ$233))</f>
        <v>0</v>
      </c>
      <c r="CU104" s="173" cm="1">
        <f t="array" ref="CU104">_xlfn.XLOOKUP(CU$1,'PY1 Data(H)'!$A$1:$CZ$1,_xlfn.XLOOKUP($A104,'PY1 Data(H)'!$A$1:$A$233,'PY1 Data(H)'!$A$1:$CZ$233))</f>
        <v>625391</v>
      </c>
      <c r="CV104" s="173" cm="1">
        <f t="array" ref="CV104">_xlfn.XLOOKUP(CV$1,'PY1 Data(H)'!$A$1:$CZ$1,_xlfn.XLOOKUP($A104,'PY1 Data(H)'!$A$1:$A$233,'PY1 Data(H)'!$A$1:$CZ$233))</f>
        <v>0</v>
      </c>
      <c r="CW104" s="173" cm="1">
        <f t="array" ref="CW104">_xlfn.XLOOKUP(CW$1,'PY1 Data(H)'!$A$1:$CZ$1,_xlfn.XLOOKUP($A104,'PY1 Data(H)'!$A$1:$A$233,'PY1 Data(H)'!$A$1:$CZ$233))</f>
        <v>2883714</v>
      </c>
      <c r="CX104" s="173" cm="1">
        <f t="array" ref="CX104">_xlfn.XLOOKUP(CX$1,'PY1 Data(H)'!$A$1:$CZ$1,_xlfn.XLOOKUP($A104,'PY1 Data(H)'!$A$1:$A$233,'PY1 Data(H)'!$A$1:$CZ$233))</f>
        <v>360906</v>
      </c>
      <c r="CY104" s="173" cm="1">
        <f t="array" ref="CY104">_xlfn.XLOOKUP(CY$1,'PY1 Data(H)'!$A$1:$CZ$1,_xlfn.XLOOKUP($A104,'PY1 Data(H)'!$A$1:$A$233,'PY1 Data(H)'!$A$1:$CZ$233))</f>
        <v>0</v>
      </c>
    </row>
    <row r="105" spans="1:103" x14ac:dyDescent="0.3">
      <c r="A105">
        <v>49</v>
      </c>
      <c r="D105" s="173" cm="1">
        <f t="array" ref="D105">_xlfn.XLOOKUP(D$1,'PY1 Data(H)'!$A$1:$CZ$1,_xlfn.XLOOKUP($A105,'PY1 Data(H)'!$A$1:$A$233,'PY1 Data(H)'!$A$1:$CZ$233))</f>
        <v>0</v>
      </c>
      <c r="E105" s="173" cm="1">
        <f t="array" ref="E105">_xlfn.XLOOKUP(E$1,'PY1 Data(H)'!$A$1:$CZ$1,_xlfn.XLOOKUP($A105,'PY1 Data(H)'!$A$1:$A$233,'PY1 Data(H)'!$A$1:$CZ$233))</f>
        <v>989976</v>
      </c>
      <c r="F105" s="173" cm="1">
        <f t="array" ref="F105">_xlfn.XLOOKUP(F$1,'PY1 Data(H)'!$A$1:$CZ$1,_xlfn.XLOOKUP($A105,'PY1 Data(H)'!$A$1:$A$233,'PY1 Data(H)'!$A$1:$CZ$233))</f>
        <v>0</v>
      </c>
      <c r="G105" s="173" cm="1">
        <f t="array" ref="G105">_xlfn.XLOOKUP(G$1,'PY1 Data(H)'!$A$1:$CZ$1,_xlfn.XLOOKUP($A105,'PY1 Data(H)'!$A$1:$A$233,'PY1 Data(H)'!$A$1:$CZ$233))</f>
        <v>0</v>
      </c>
      <c r="H105" s="173" cm="1">
        <f t="array" ref="H105">_xlfn.XLOOKUP(H$1,'PY1 Data(H)'!$A$1:$CZ$1,_xlfn.XLOOKUP($A105,'PY1 Data(H)'!$A$1:$A$233,'PY1 Data(H)'!$A$1:$CZ$233))</f>
        <v>0</v>
      </c>
      <c r="I105" s="173" cm="1">
        <f t="array" ref="I105">_xlfn.XLOOKUP(I$1,'PY1 Data(H)'!$A$1:$CZ$1,_xlfn.XLOOKUP($A105,'PY1 Data(H)'!$A$1:$A$233,'PY1 Data(H)'!$A$1:$CZ$233))</f>
        <v>0</v>
      </c>
      <c r="J105" s="173" cm="1">
        <f t="array" ref="J105">_xlfn.XLOOKUP(J$1,'PY1 Data(H)'!$A$1:$CZ$1,_xlfn.XLOOKUP($A105,'PY1 Data(H)'!$A$1:$A$233,'PY1 Data(H)'!$A$1:$CZ$233))</f>
        <v>2238809</v>
      </c>
      <c r="K105" s="173" cm="1">
        <f t="array" ref="K105">_xlfn.XLOOKUP(K$1,'PY1 Data(H)'!$A$1:$CZ$1,_xlfn.XLOOKUP($A105,'PY1 Data(H)'!$A$1:$A$233,'PY1 Data(H)'!$A$1:$CZ$233))</f>
        <v>887186</v>
      </c>
      <c r="L105" s="173" cm="1">
        <f t="array" ref="L105">_xlfn.XLOOKUP(L$1,'PY1 Data(H)'!$A$1:$CZ$1,_xlfn.XLOOKUP($A105,'PY1 Data(H)'!$A$1:$A$233,'PY1 Data(H)'!$A$1:$CZ$233))</f>
        <v>1750295</v>
      </c>
      <c r="M105" s="173" cm="1">
        <f t="array" ref="M105">_xlfn.XLOOKUP(M$1,'PY1 Data(H)'!$A$1:$CZ$1,_xlfn.XLOOKUP($A105,'PY1 Data(H)'!$A$1:$A$233,'PY1 Data(H)'!$A$1:$CZ$233))</f>
        <v>13831396</v>
      </c>
      <c r="N105" s="173" cm="1">
        <f t="array" ref="N105">_xlfn.XLOOKUP(N$1,'PY1 Data(H)'!$A$1:$CZ$1,_xlfn.XLOOKUP($A105,'PY1 Data(H)'!$A$1:$A$233,'PY1 Data(H)'!$A$1:$CZ$233))</f>
        <v>0</v>
      </c>
      <c r="O105" s="173" cm="1">
        <f t="array" ref="O105">_xlfn.XLOOKUP(O$1,'PY1 Data(H)'!$A$1:$CZ$1,_xlfn.XLOOKUP($A105,'PY1 Data(H)'!$A$1:$A$233,'PY1 Data(H)'!$A$1:$CZ$233))</f>
        <v>832142</v>
      </c>
      <c r="P105" s="173" cm="1">
        <f t="array" ref="P105">_xlfn.XLOOKUP(P$1,'PY1 Data(H)'!$A$1:$CZ$1,_xlfn.XLOOKUP($A105,'PY1 Data(H)'!$A$1:$A$233,'PY1 Data(H)'!$A$1:$CZ$233))</f>
        <v>0</v>
      </c>
      <c r="Q105" s="173" cm="1">
        <f t="array" ref="Q105">_xlfn.XLOOKUP(Q$1,'PY1 Data(H)'!$A$1:$CZ$1,_xlfn.XLOOKUP($A105,'PY1 Data(H)'!$A$1:$A$233,'PY1 Data(H)'!$A$1:$CZ$233))</f>
        <v>353136</v>
      </c>
      <c r="R105" s="173" cm="1">
        <f t="array" ref="R105">_xlfn.XLOOKUP(R$1,'PY1 Data(H)'!$A$1:$CZ$1,_xlfn.XLOOKUP($A105,'PY1 Data(H)'!$A$1:$A$233,'PY1 Data(H)'!$A$1:$CZ$233))</f>
        <v>655959</v>
      </c>
      <c r="S105" s="173" cm="1">
        <f t="array" ref="S105">_xlfn.XLOOKUP(S$1,'PY1 Data(H)'!$A$1:$CZ$1,_xlfn.XLOOKUP($A105,'PY1 Data(H)'!$A$1:$A$233,'PY1 Data(H)'!$A$1:$CZ$233))</f>
        <v>357187</v>
      </c>
      <c r="T105" s="173" cm="1">
        <f t="array" ref="T105">_xlfn.XLOOKUP(T$1,'PY1 Data(H)'!$A$1:$CZ$1,_xlfn.XLOOKUP($A105,'PY1 Data(H)'!$A$1:$A$233,'PY1 Data(H)'!$A$1:$CZ$233))</f>
        <v>0</v>
      </c>
      <c r="U105" s="173" cm="1">
        <f t="array" ref="U105">_xlfn.XLOOKUP(U$1,'PY1 Data(H)'!$A$1:$CZ$1,_xlfn.XLOOKUP($A105,'PY1 Data(H)'!$A$1:$A$233,'PY1 Data(H)'!$A$1:$CZ$233))</f>
        <v>0</v>
      </c>
      <c r="V105" s="173" cm="1">
        <f t="array" ref="V105">_xlfn.XLOOKUP(V$1,'PY1 Data(H)'!$A$1:$CZ$1,_xlfn.XLOOKUP($A105,'PY1 Data(H)'!$A$1:$A$233,'PY1 Data(H)'!$A$1:$CZ$233))</f>
        <v>1376909</v>
      </c>
      <c r="W105" s="173" cm="1">
        <f t="array" ref="W105">_xlfn.XLOOKUP(W$1,'PY1 Data(H)'!$A$1:$CZ$1,_xlfn.XLOOKUP($A105,'PY1 Data(H)'!$A$1:$A$233,'PY1 Data(H)'!$A$1:$CZ$233))</f>
        <v>0</v>
      </c>
      <c r="X105" s="173" cm="1">
        <f t="array" ref="X105">_xlfn.XLOOKUP(X$1,'PY1 Data(H)'!$A$1:$CZ$1,_xlfn.XLOOKUP($A105,'PY1 Data(H)'!$A$1:$A$233,'PY1 Data(H)'!$A$1:$CZ$233))</f>
        <v>342035</v>
      </c>
      <c r="Y105" s="173" cm="1">
        <f t="array" ref="Y105">_xlfn.XLOOKUP(Y$1,'PY1 Data(H)'!$A$1:$CZ$1,_xlfn.XLOOKUP($A105,'PY1 Data(H)'!$A$1:$A$233,'PY1 Data(H)'!$A$1:$CZ$233))</f>
        <v>502119</v>
      </c>
      <c r="Z105" s="173" cm="1">
        <f t="array" ref="Z105">_xlfn.XLOOKUP(Z$1,'PY1 Data(H)'!$A$1:$CZ$1,_xlfn.XLOOKUP($A105,'PY1 Data(H)'!$A$1:$A$233,'PY1 Data(H)'!$A$1:$CZ$233))</f>
        <v>0</v>
      </c>
      <c r="AA105" s="173" cm="1">
        <f t="array" ref="AA105">_xlfn.XLOOKUP(AA$1,'PY1 Data(H)'!$A$1:$CZ$1,_xlfn.XLOOKUP($A105,'PY1 Data(H)'!$A$1:$A$233,'PY1 Data(H)'!$A$1:$CZ$233))</f>
        <v>0</v>
      </c>
      <c r="AB105" s="173" cm="1">
        <f t="array" ref="AB105">_xlfn.XLOOKUP(AB$1,'PY1 Data(H)'!$A$1:$CZ$1,_xlfn.XLOOKUP($A105,'PY1 Data(H)'!$A$1:$A$233,'PY1 Data(H)'!$A$1:$CZ$233))</f>
        <v>1707137</v>
      </c>
      <c r="AC105" s="173" cm="1">
        <f t="array" ref="AC105">_xlfn.XLOOKUP(AC$1,'PY1 Data(H)'!$A$1:$CZ$1,_xlfn.XLOOKUP($A105,'PY1 Data(H)'!$A$1:$A$233,'PY1 Data(H)'!$A$1:$CZ$233))</f>
        <v>419962</v>
      </c>
      <c r="AD105" s="173" cm="1">
        <f t="array" ref="AD105">_xlfn.XLOOKUP(AD$1,'PY1 Data(H)'!$A$1:$CZ$1,_xlfn.XLOOKUP($A105,'PY1 Data(H)'!$A$1:$A$233,'PY1 Data(H)'!$A$1:$CZ$233))</f>
        <v>3395195</v>
      </c>
      <c r="AE105" s="173" cm="1">
        <f t="array" ref="AE105">_xlfn.XLOOKUP(AE$1,'PY1 Data(H)'!$A$1:$CZ$1,_xlfn.XLOOKUP($A105,'PY1 Data(H)'!$A$1:$A$233,'PY1 Data(H)'!$A$1:$CZ$233))</f>
        <v>3638629</v>
      </c>
      <c r="AF105" s="173" cm="1">
        <f t="array" ref="AF105">_xlfn.XLOOKUP(AF$1,'PY1 Data(H)'!$A$1:$CZ$1,_xlfn.XLOOKUP($A105,'PY1 Data(H)'!$A$1:$A$233,'PY1 Data(H)'!$A$1:$CZ$233))</f>
        <v>372600</v>
      </c>
      <c r="AG105" s="173" cm="1">
        <f t="array" ref="AG105">_xlfn.XLOOKUP(AG$1,'PY1 Data(H)'!$A$1:$CZ$1,_xlfn.XLOOKUP($A105,'PY1 Data(H)'!$A$1:$A$233,'PY1 Data(H)'!$A$1:$CZ$233))</f>
        <v>851709</v>
      </c>
      <c r="AH105" s="173" cm="1">
        <f t="array" ref="AH105">_xlfn.XLOOKUP(AH$1,'PY1 Data(H)'!$A$1:$CZ$1,_xlfn.XLOOKUP($A105,'PY1 Data(H)'!$A$1:$A$233,'PY1 Data(H)'!$A$1:$CZ$233))</f>
        <v>1270288</v>
      </c>
      <c r="AI105" s="173" cm="1">
        <f t="array" ref="AI105">_xlfn.XLOOKUP(AI$1,'PY1 Data(H)'!$A$1:$CZ$1,_xlfn.XLOOKUP($A105,'PY1 Data(H)'!$A$1:$A$233,'PY1 Data(H)'!$A$1:$CZ$233))</f>
        <v>3537912</v>
      </c>
      <c r="AJ105" s="173" cm="1">
        <f t="array" ref="AJ105">_xlfn.XLOOKUP(AJ$1,'PY1 Data(H)'!$A$1:$CZ$1,_xlfn.XLOOKUP($A105,'PY1 Data(H)'!$A$1:$A$233,'PY1 Data(H)'!$A$1:$CZ$233))</f>
        <v>1493017</v>
      </c>
      <c r="AK105" s="173" cm="1">
        <f t="array" ref="AK105">_xlfn.XLOOKUP(AK$1,'PY1 Data(H)'!$A$1:$CZ$1,_xlfn.XLOOKUP($A105,'PY1 Data(H)'!$A$1:$A$233,'PY1 Data(H)'!$A$1:$CZ$233))</f>
        <v>0</v>
      </c>
      <c r="AL105" s="173" cm="1">
        <f t="array" ref="AL105">_xlfn.XLOOKUP(AL$1,'PY1 Data(H)'!$A$1:$CZ$1,_xlfn.XLOOKUP($A105,'PY1 Data(H)'!$A$1:$A$233,'PY1 Data(H)'!$A$1:$CZ$233))</f>
        <v>1762409</v>
      </c>
      <c r="AM105" s="173" cm="1">
        <f t="array" ref="AM105">_xlfn.XLOOKUP(AM$1,'PY1 Data(H)'!$A$1:$CZ$1,_xlfn.XLOOKUP($A105,'PY1 Data(H)'!$A$1:$A$233,'PY1 Data(H)'!$A$1:$CZ$233))</f>
        <v>0</v>
      </c>
      <c r="AN105" s="173" cm="1">
        <f t="array" ref="AN105">_xlfn.XLOOKUP(AN$1,'PY1 Data(H)'!$A$1:$CZ$1,_xlfn.XLOOKUP($A105,'PY1 Data(H)'!$A$1:$A$233,'PY1 Data(H)'!$A$1:$CZ$233))</f>
        <v>298481</v>
      </c>
      <c r="AO105" s="173" cm="1">
        <f t="array" ref="AO105">_xlfn.XLOOKUP(AO$1,'PY1 Data(H)'!$A$1:$CZ$1,_xlfn.XLOOKUP($A105,'PY1 Data(H)'!$A$1:$A$233,'PY1 Data(H)'!$A$1:$CZ$233))</f>
        <v>0</v>
      </c>
      <c r="AP105" s="173" cm="1">
        <f t="array" ref="AP105">_xlfn.XLOOKUP(AP$1,'PY1 Data(H)'!$A$1:$CZ$1,_xlfn.XLOOKUP($A105,'PY1 Data(H)'!$A$1:$A$233,'PY1 Data(H)'!$A$1:$CZ$233))</f>
        <v>0</v>
      </c>
      <c r="AQ105" s="173" cm="1">
        <f t="array" ref="AQ105">_xlfn.XLOOKUP(AQ$1,'PY1 Data(H)'!$A$1:$CZ$1,_xlfn.XLOOKUP($A105,'PY1 Data(H)'!$A$1:$A$233,'PY1 Data(H)'!$A$1:$CZ$233))</f>
        <v>1253718</v>
      </c>
      <c r="AR105" s="173" cm="1">
        <f t="array" ref="AR105">_xlfn.XLOOKUP(AR$1,'PY1 Data(H)'!$A$1:$CZ$1,_xlfn.XLOOKUP($A105,'PY1 Data(H)'!$A$1:$A$233,'PY1 Data(H)'!$A$1:$CZ$233))</f>
        <v>0</v>
      </c>
      <c r="AS105" s="173" cm="1">
        <f t="array" ref="AS105">_xlfn.XLOOKUP(AS$1,'PY1 Data(H)'!$A$1:$CZ$1,_xlfn.XLOOKUP($A105,'PY1 Data(H)'!$A$1:$A$233,'PY1 Data(H)'!$A$1:$CZ$233))</f>
        <v>1789553</v>
      </c>
      <c r="AT105" s="173" cm="1">
        <f t="array" ref="AT105">_xlfn.XLOOKUP(AT$1,'PY1 Data(H)'!$A$1:$CZ$1,_xlfn.XLOOKUP($A105,'PY1 Data(H)'!$A$1:$A$233,'PY1 Data(H)'!$A$1:$CZ$233))</f>
        <v>12712327</v>
      </c>
      <c r="AU105" s="173" cm="1">
        <f t="array" ref="AU105">_xlfn.XLOOKUP(AU$1,'PY1 Data(H)'!$A$1:$CZ$1,_xlfn.XLOOKUP($A105,'PY1 Data(H)'!$A$1:$A$233,'PY1 Data(H)'!$A$1:$CZ$233))</f>
        <v>0</v>
      </c>
      <c r="AV105" s="173" cm="1">
        <f t="array" ref="AV105">_xlfn.XLOOKUP(AV$1,'PY1 Data(H)'!$A$1:$CZ$1,_xlfn.XLOOKUP($A105,'PY1 Data(H)'!$A$1:$A$233,'PY1 Data(H)'!$A$1:$CZ$233))</f>
        <v>10863</v>
      </c>
      <c r="AW105" s="173" cm="1">
        <f t="array" ref="AW105">_xlfn.XLOOKUP(AW$1,'PY1 Data(H)'!$A$1:$CZ$1,_xlfn.XLOOKUP($A105,'PY1 Data(H)'!$A$1:$A$233,'PY1 Data(H)'!$A$1:$CZ$233))</f>
        <v>0</v>
      </c>
      <c r="AX105" s="173" cm="1">
        <f t="array" ref="AX105">_xlfn.XLOOKUP(AX$1,'PY1 Data(H)'!$A$1:$CZ$1,_xlfn.XLOOKUP($A105,'PY1 Data(H)'!$A$1:$A$233,'PY1 Data(H)'!$A$1:$CZ$233))</f>
        <v>2032148</v>
      </c>
      <c r="AY105" s="173" cm="1">
        <f t="array" ref="AY105">_xlfn.XLOOKUP(AY$1,'PY1 Data(H)'!$A$1:$CZ$1,_xlfn.XLOOKUP($A105,'PY1 Data(H)'!$A$1:$A$233,'PY1 Data(H)'!$A$1:$CZ$233))</f>
        <v>429135</v>
      </c>
      <c r="AZ105" s="173" cm="1">
        <f t="array" ref="AZ105">_xlfn.XLOOKUP(AZ$1,'PY1 Data(H)'!$A$1:$CZ$1,_xlfn.XLOOKUP($A105,'PY1 Data(H)'!$A$1:$A$233,'PY1 Data(H)'!$A$1:$CZ$233))</f>
        <v>0</v>
      </c>
      <c r="BA105" s="173" cm="1">
        <f t="array" ref="BA105">_xlfn.XLOOKUP(BA$1,'PY1 Data(H)'!$A$1:$CZ$1,_xlfn.XLOOKUP($A105,'PY1 Data(H)'!$A$1:$A$233,'PY1 Data(H)'!$A$1:$CZ$233))</f>
        <v>0</v>
      </c>
      <c r="BB105" s="173" cm="1">
        <f t="array" ref="BB105">_xlfn.XLOOKUP(BB$1,'PY1 Data(H)'!$A$1:$CZ$1,_xlfn.XLOOKUP($A105,'PY1 Data(H)'!$A$1:$A$233,'PY1 Data(H)'!$A$1:$CZ$233))</f>
        <v>8412498</v>
      </c>
      <c r="BC105" s="173" cm="1">
        <f t="array" ref="BC105">_xlfn.XLOOKUP(BC$1,'PY1 Data(H)'!$A$1:$CZ$1,_xlfn.XLOOKUP($A105,'PY1 Data(H)'!$A$1:$A$233,'PY1 Data(H)'!$A$1:$CZ$233))</f>
        <v>442475</v>
      </c>
      <c r="BD105" s="173" cm="1">
        <f t="array" ref="BD105">_xlfn.XLOOKUP(BD$1,'PY1 Data(H)'!$A$1:$CZ$1,_xlfn.XLOOKUP($A105,'PY1 Data(H)'!$A$1:$A$233,'PY1 Data(H)'!$A$1:$CZ$233))</f>
        <v>0</v>
      </c>
      <c r="BE105" s="173" cm="1">
        <f t="array" ref="BE105">_xlfn.XLOOKUP(BE$1,'PY1 Data(H)'!$A$1:$CZ$1,_xlfn.XLOOKUP($A105,'PY1 Data(H)'!$A$1:$A$233,'PY1 Data(H)'!$A$1:$CZ$233))</f>
        <v>0</v>
      </c>
      <c r="BF105" s="173" cm="1">
        <f t="array" ref="BF105">_xlfn.XLOOKUP(BF$1,'PY1 Data(H)'!$A$1:$CZ$1,_xlfn.XLOOKUP($A105,'PY1 Data(H)'!$A$1:$A$233,'PY1 Data(H)'!$A$1:$CZ$233))</f>
        <v>3881092</v>
      </c>
      <c r="BG105" s="173" cm="1">
        <f t="array" ref="BG105">_xlfn.XLOOKUP(BG$1,'PY1 Data(H)'!$A$1:$CZ$1,_xlfn.XLOOKUP($A105,'PY1 Data(H)'!$A$1:$A$233,'PY1 Data(H)'!$A$1:$CZ$233))</f>
        <v>0</v>
      </c>
      <c r="BH105" s="173" cm="1">
        <f t="array" ref="BH105">_xlfn.XLOOKUP(BH$1,'PY1 Data(H)'!$A$1:$CZ$1,_xlfn.XLOOKUP($A105,'PY1 Data(H)'!$A$1:$A$233,'PY1 Data(H)'!$A$1:$CZ$233))</f>
        <v>0</v>
      </c>
      <c r="BI105" s="173" cm="1">
        <f t="array" ref="BI105">_xlfn.XLOOKUP(BI$1,'PY1 Data(H)'!$A$1:$CZ$1,_xlfn.XLOOKUP($A105,'PY1 Data(H)'!$A$1:$A$233,'PY1 Data(H)'!$A$1:$CZ$233))</f>
        <v>388232</v>
      </c>
      <c r="BJ105" s="173" cm="1">
        <f t="array" ref="BJ105">_xlfn.XLOOKUP(BJ$1,'PY1 Data(H)'!$A$1:$CZ$1,_xlfn.XLOOKUP($A105,'PY1 Data(H)'!$A$1:$A$233,'PY1 Data(H)'!$A$1:$CZ$233))</f>
        <v>145140</v>
      </c>
      <c r="BK105" s="173" cm="1">
        <f t="array" ref="BK105">_xlfn.XLOOKUP(BK$1,'PY1 Data(H)'!$A$1:$CZ$1,_xlfn.XLOOKUP($A105,'PY1 Data(H)'!$A$1:$A$233,'PY1 Data(H)'!$A$1:$CZ$233))</f>
        <v>0</v>
      </c>
      <c r="BL105" s="173" cm="1">
        <f t="array" ref="BL105">_xlfn.XLOOKUP(BL$1,'PY1 Data(H)'!$A$1:$CZ$1,_xlfn.XLOOKUP($A105,'PY1 Data(H)'!$A$1:$A$233,'PY1 Data(H)'!$A$1:$CZ$233))</f>
        <v>0</v>
      </c>
      <c r="BM105" s="173" cm="1">
        <f t="array" ref="BM105">_xlfn.XLOOKUP(BM$1,'PY1 Data(H)'!$A$1:$CZ$1,_xlfn.XLOOKUP($A105,'PY1 Data(H)'!$A$1:$A$233,'PY1 Data(H)'!$A$1:$CZ$233))</f>
        <v>1159863</v>
      </c>
      <c r="BN105" s="173" cm="1">
        <f t="array" ref="BN105">_xlfn.XLOOKUP(BN$1,'PY1 Data(H)'!$A$1:$CZ$1,_xlfn.XLOOKUP($A105,'PY1 Data(H)'!$A$1:$A$233,'PY1 Data(H)'!$A$1:$CZ$233))</f>
        <v>5287758</v>
      </c>
      <c r="BO105" s="173" cm="1">
        <f t="array" ref="BO105">_xlfn.XLOOKUP(BO$1,'PY1 Data(H)'!$A$1:$CZ$1,_xlfn.XLOOKUP($A105,'PY1 Data(H)'!$A$1:$A$233,'PY1 Data(H)'!$A$1:$CZ$233))</f>
        <v>888291</v>
      </c>
      <c r="BP105" s="173" cm="1">
        <f t="array" ref="BP105">_xlfn.XLOOKUP(BP$1,'PY1 Data(H)'!$A$1:$CZ$1,_xlfn.XLOOKUP($A105,'PY1 Data(H)'!$A$1:$A$233,'PY1 Data(H)'!$A$1:$CZ$233))</f>
        <v>0</v>
      </c>
      <c r="BQ105" s="173" cm="1">
        <f t="array" ref="BQ105">_xlfn.XLOOKUP(BQ$1,'PY1 Data(H)'!$A$1:$CZ$1,_xlfn.XLOOKUP($A105,'PY1 Data(H)'!$A$1:$A$233,'PY1 Data(H)'!$A$1:$CZ$233))</f>
        <v>0</v>
      </c>
      <c r="BR105" s="173" cm="1">
        <f t="array" ref="BR105">_xlfn.XLOOKUP(BR$1,'PY1 Data(H)'!$A$1:$CZ$1,_xlfn.XLOOKUP($A105,'PY1 Data(H)'!$A$1:$A$233,'PY1 Data(H)'!$A$1:$CZ$233))</f>
        <v>0</v>
      </c>
      <c r="BS105" s="173" cm="1">
        <f t="array" ref="BS105">_xlfn.XLOOKUP(BS$1,'PY1 Data(H)'!$A$1:$CZ$1,_xlfn.XLOOKUP($A105,'PY1 Data(H)'!$A$1:$A$233,'PY1 Data(H)'!$A$1:$CZ$233))</f>
        <v>0</v>
      </c>
      <c r="BT105" s="173" cm="1">
        <f t="array" ref="BT105">_xlfn.XLOOKUP(BT$1,'PY1 Data(H)'!$A$1:$CZ$1,_xlfn.XLOOKUP($A105,'PY1 Data(H)'!$A$1:$A$233,'PY1 Data(H)'!$A$1:$CZ$233))</f>
        <v>773486</v>
      </c>
      <c r="BU105" s="173" cm="1">
        <f t="array" ref="BU105">_xlfn.XLOOKUP(BU$1,'PY1 Data(H)'!$A$1:$CZ$1,_xlfn.XLOOKUP($A105,'PY1 Data(H)'!$A$1:$A$233,'PY1 Data(H)'!$A$1:$CZ$233))</f>
        <v>1319071</v>
      </c>
      <c r="BV105" s="173" cm="1">
        <f t="array" ref="BV105">_xlfn.XLOOKUP(BV$1,'PY1 Data(H)'!$A$1:$CZ$1,_xlfn.XLOOKUP($A105,'PY1 Data(H)'!$A$1:$A$233,'PY1 Data(H)'!$A$1:$CZ$233))</f>
        <v>3561757</v>
      </c>
      <c r="BW105" s="173" cm="1">
        <f t="array" ref="BW105">_xlfn.XLOOKUP(BW$1,'PY1 Data(H)'!$A$1:$CZ$1,_xlfn.XLOOKUP($A105,'PY1 Data(H)'!$A$1:$A$233,'PY1 Data(H)'!$A$1:$CZ$233))</f>
        <v>423280</v>
      </c>
      <c r="BX105" s="173" cm="1">
        <f t="array" ref="BX105">_xlfn.XLOOKUP(BX$1,'PY1 Data(H)'!$A$1:$CZ$1,_xlfn.XLOOKUP($A105,'PY1 Data(H)'!$A$1:$A$233,'PY1 Data(H)'!$A$1:$CZ$233))</f>
        <v>0</v>
      </c>
      <c r="BY105" s="173" cm="1">
        <f t="array" ref="BY105">_xlfn.XLOOKUP(BY$1,'PY1 Data(H)'!$A$1:$CZ$1,_xlfn.XLOOKUP($A105,'PY1 Data(H)'!$A$1:$A$233,'PY1 Data(H)'!$A$1:$CZ$233))</f>
        <v>0</v>
      </c>
      <c r="BZ105" s="173" cm="1">
        <f t="array" ref="BZ105">_xlfn.XLOOKUP(BZ$1,'PY1 Data(H)'!$A$1:$CZ$1,_xlfn.XLOOKUP($A105,'PY1 Data(H)'!$A$1:$A$233,'PY1 Data(H)'!$A$1:$CZ$233))</f>
        <v>233205</v>
      </c>
      <c r="CA105" s="173" cm="1">
        <f t="array" ref="CA105">_xlfn.XLOOKUP(CA$1,'PY1 Data(H)'!$A$1:$CZ$1,_xlfn.XLOOKUP($A105,'PY1 Data(H)'!$A$1:$A$233,'PY1 Data(H)'!$A$1:$CZ$233))</f>
        <v>0</v>
      </c>
      <c r="CB105" s="173" cm="1">
        <f t="array" ref="CB105">_xlfn.XLOOKUP(CB$1,'PY1 Data(H)'!$A$1:$CZ$1,_xlfn.XLOOKUP($A105,'PY1 Data(H)'!$A$1:$A$233,'PY1 Data(H)'!$A$1:$CZ$233))</f>
        <v>2726781</v>
      </c>
      <c r="CC105" s="173" cm="1">
        <f t="array" ref="CC105">_xlfn.XLOOKUP(CC$1,'PY1 Data(H)'!$A$1:$CZ$1,_xlfn.XLOOKUP($A105,'PY1 Data(H)'!$A$1:$A$233,'PY1 Data(H)'!$A$1:$CZ$233))</f>
        <v>5289283</v>
      </c>
      <c r="CD105" s="173" cm="1">
        <f t="array" ref="CD105">_xlfn.XLOOKUP(CD$1,'PY1 Data(H)'!$A$1:$CZ$1,_xlfn.XLOOKUP($A105,'PY1 Data(H)'!$A$1:$A$233,'PY1 Data(H)'!$A$1:$CZ$233))</f>
        <v>733780</v>
      </c>
      <c r="CE105" s="173" cm="1">
        <f t="array" ref="CE105">_xlfn.XLOOKUP(CE$1,'PY1 Data(H)'!$A$1:$CZ$1,_xlfn.XLOOKUP($A105,'PY1 Data(H)'!$A$1:$A$233,'PY1 Data(H)'!$A$1:$CZ$233))</f>
        <v>82984</v>
      </c>
      <c r="CF105" s="173" cm="1">
        <f t="array" ref="CF105">_xlfn.XLOOKUP(CF$1,'PY1 Data(H)'!$A$1:$CZ$1,_xlfn.XLOOKUP($A105,'PY1 Data(H)'!$A$1:$A$233,'PY1 Data(H)'!$A$1:$CZ$233))</f>
        <v>0</v>
      </c>
      <c r="CG105" s="173" cm="1">
        <f t="array" ref="CG105">_xlfn.XLOOKUP(CG$1,'PY1 Data(H)'!$A$1:$CZ$1,_xlfn.XLOOKUP($A105,'PY1 Data(H)'!$A$1:$A$233,'PY1 Data(H)'!$A$1:$CZ$233))</f>
        <v>980919</v>
      </c>
      <c r="CH105" s="173" cm="1">
        <f t="array" ref="CH105">_xlfn.XLOOKUP(CH$1,'PY1 Data(H)'!$A$1:$CZ$1,_xlfn.XLOOKUP($A105,'PY1 Data(H)'!$A$1:$A$233,'PY1 Data(H)'!$A$1:$CZ$233))</f>
        <v>328445</v>
      </c>
      <c r="CI105" s="173" cm="1">
        <f t="array" ref="CI105">_xlfn.XLOOKUP(CI$1,'PY1 Data(H)'!$A$1:$CZ$1,_xlfn.XLOOKUP($A105,'PY1 Data(H)'!$A$1:$A$233,'PY1 Data(H)'!$A$1:$CZ$233))</f>
        <v>1159236</v>
      </c>
      <c r="CJ105" s="173" cm="1">
        <f t="array" ref="CJ105">_xlfn.XLOOKUP(CJ$1,'PY1 Data(H)'!$A$1:$CZ$1,_xlfn.XLOOKUP($A105,'PY1 Data(H)'!$A$1:$A$233,'PY1 Data(H)'!$A$1:$CZ$233))</f>
        <v>230344</v>
      </c>
      <c r="CK105" s="173" cm="1">
        <f t="array" ref="CK105">_xlfn.XLOOKUP(CK$1,'PY1 Data(H)'!$A$1:$CZ$1,_xlfn.XLOOKUP($A105,'PY1 Data(H)'!$A$1:$A$233,'PY1 Data(H)'!$A$1:$CZ$233))</f>
        <v>320481</v>
      </c>
      <c r="CL105" s="173" cm="1">
        <f t="array" ref="CL105">_xlfn.XLOOKUP(CL$1,'PY1 Data(H)'!$A$1:$CZ$1,_xlfn.XLOOKUP($A105,'PY1 Data(H)'!$A$1:$A$233,'PY1 Data(H)'!$A$1:$CZ$233))</f>
        <v>0</v>
      </c>
      <c r="CM105" s="173" cm="1">
        <f t="array" ref="CM105">_xlfn.XLOOKUP(CM$1,'PY1 Data(H)'!$A$1:$CZ$1,_xlfn.XLOOKUP($A105,'PY1 Data(H)'!$A$1:$A$233,'PY1 Data(H)'!$A$1:$CZ$233))</f>
        <v>0</v>
      </c>
      <c r="CN105" s="173" cm="1">
        <f t="array" ref="CN105">_xlfn.XLOOKUP(CN$1,'PY1 Data(H)'!$A$1:$CZ$1,_xlfn.XLOOKUP($A105,'PY1 Data(H)'!$A$1:$A$233,'PY1 Data(H)'!$A$1:$CZ$233))</f>
        <v>520302</v>
      </c>
      <c r="CO105" s="173" cm="1">
        <f t="array" ref="CO105">_xlfn.XLOOKUP(CO$1,'PY1 Data(H)'!$A$1:$CZ$1,_xlfn.XLOOKUP($A105,'PY1 Data(H)'!$A$1:$A$233,'PY1 Data(H)'!$A$1:$CZ$233))</f>
        <v>19042826</v>
      </c>
      <c r="CP105" s="173" cm="1">
        <f t="array" ref="CP105">_xlfn.XLOOKUP(CP$1,'PY1 Data(H)'!$A$1:$CZ$1,_xlfn.XLOOKUP($A105,'PY1 Data(H)'!$A$1:$A$233,'PY1 Data(H)'!$A$1:$CZ$233))</f>
        <v>416719</v>
      </c>
      <c r="CQ105" s="173" cm="1">
        <f t="array" ref="CQ105">_xlfn.XLOOKUP(CQ$1,'PY1 Data(H)'!$A$1:$CZ$1,_xlfn.XLOOKUP($A105,'PY1 Data(H)'!$A$1:$A$233,'PY1 Data(H)'!$A$1:$CZ$233))</f>
        <v>0</v>
      </c>
      <c r="CR105" s="173" cm="1">
        <f t="array" ref="CR105">_xlfn.XLOOKUP(CR$1,'PY1 Data(H)'!$A$1:$CZ$1,_xlfn.XLOOKUP($A105,'PY1 Data(H)'!$A$1:$A$233,'PY1 Data(H)'!$A$1:$CZ$233))</f>
        <v>1286525</v>
      </c>
      <c r="CS105" s="173" cm="1">
        <f t="array" ref="CS105">_xlfn.XLOOKUP(CS$1,'PY1 Data(H)'!$A$1:$CZ$1,_xlfn.XLOOKUP($A105,'PY1 Data(H)'!$A$1:$A$233,'PY1 Data(H)'!$A$1:$CZ$233))</f>
        <v>258924</v>
      </c>
      <c r="CT105" s="173" cm="1">
        <f t="array" ref="CT105">_xlfn.XLOOKUP(CT$1,'PY1 Data(H)'!$A$1:$CZ$1,_xlfn.XLOOKUP($A105,'PY1 Data(H)'!$A$1:$A$233,'PY1 Data(H)'!$A$1:$CZ$233))</f>
        <v>0</v>
      </c>
      <c r="CU105" s="173" cm="1">
        <f t="array" ref="CU105">_xlfn.XLOOKUP(CU$1,'PY1 Data(H)'!$A$1:$CZ$1,_xlfn.XLOOKUP($A105,'PY1 Data(H)'!$A$1:$A$233,'PY1 Data(H)'!$A$1:$CZ$233))</f>
        <v>154873</v>
      </c>
      <c r="CV105" s="173" cm="1">
        <f t="array" ref="CV105">_xlfn.XLOOKUP(CV$1,'PY1 Data(H)'!$A$1:$CZ$1,_xlfn.XLOOKUP($A105,'PY1 Data(H)'!$A$1:$A$233,'PY1 Data(H)'!$A$1:$CZ$233))</f>
        <v>0</v>
      </c>
      <c r="CW105" s="173" cm="1">
        <f t="array" ref="CW105">_xlfn.XLOOKUP(CW$1,'PY1 Data(H)'!$A$1:$CZ$1,_xlfn.XLOOKUP($A105,'PY1 Data(H)'!$A$1:$A$233,'PY1 Data(H)'!$A$1:$CZ$233))</f>
        <v>645155</v>
      </c>
      <c r="CX105" s="173" cm="1">
        <f t="array" ref="CX105">_xlfn.XLOOKUP(CX$1,'PY1 Data(H)'!$A$1:$CZ$1,_xlfn.XLOOKUP($A105,'PY1 Data(H)'!$A$1:$A$233,'PY1 Data(H)'!$A$1:$CZ$233))</f>
        <v>402015</v>
      </c>
      <c r="CY105" s="173" cm="1">
        <f t="array" ref="CY105">_xlfn.XLOOKUP(CY$1,'PY1 Data(H)'!$A$1:$CZ$1,_xlfn.XLOOKUP($A105,'PY1 Data(H)'!$A$1:$A$233,'PY1 Data(H)'!$A$1:$CZ$233))</f>
        <v>0</v>
      </c>
    </row>
    <row r="106" spans="1:103" x14ac:dyDescent="0.3">
      <c r="A106">
        <v>85</v>
      </c>
      <c r="D106" s="173" cm="1">
        <f t="array" ref="D106">_xlfn.XLOOKUP(D$1,'PY1 Data(H)'!$A$1:$CZ$1,_xlfn.XLOOKUP($A106,'PY1 Data(H)'!$A$1:$A$233,'PY1 Data(H)'!$A$1:$CZ$233))</f>
        <v>0</v>
      </c>
      <c r="E106" s="173" cm="1">
        <f t="array" ref="E106">_xlfn.XLOOKUP(E$1,'PY1 Data(H)'!$A$1:$CZ$1,_xlfn.XLOOKUP($A106,'PY1 Data(H)'!$A$1:$A$233,'PY1 Data(H)'!$A$1:$CZ$233))</f>
        <v>2906848</v>
      </c>
      <c r="F106" s="173" cm="1">
        <f t="array" ref="F106">_xlfn.XLOOKUP(F$1,'PY1 Data(H)'!$A$1:$CZ$1,_xlfn.XLOOKUP($A106,'PY1 Data(H)'!$A$1:$A$233,'PY1 Data(H)'!$A$1:$CZ$233))</f>
        <v>0</v>
      </c>
      <c r="G106" s="173" cm="1">
        <f t="array" ref="G106">_xlfn.XLOOKUP(G$1,'PY1 Data(H)'!$A$1:$CZ$1,_xlfn.XLOOKUP($A106,'PY1 Data(H)'!$A$1:$A$233,'PY1 Data(H)'!$A$1:$CZ$233))</f>
        <v>0</v>
      </c>
      <c r="H106" s="173" cm="1">
        <f t="array" ref="H106">_xlfn.XLOOKUP(H$1,'PY1 Data(H)'!$A$1:$CZ$1,_xlfn.XLOOKUP($A106,'PY1 Data(H)'!$A$1:$A$233,'PY1 Data(H)'!$A$1:$CZ$233))</f>
        <v>0</v>
      </c>
      <c r="I106" s="173" cm="1">
        <f t="array" ref="I106">_xlfn.XLOOKUP(I$1,'PY1 Data(H)'!$A$1:$CZ$1,_xlfn.XLOOKUP($A106,'PY1 Data(H)'!$A$1:$A$233,'PY1 Data(H)'!$A$1:$CZ$233))</f>
        <v>0</v>
      </c>
      <c r="J106" s="173" cm="1">
        <f t="array" ref="J106">_xlfn.XLOOKUP(J$1,'PY1 Data(H)'!$A$1:$CZ$1,_xlfn.XLOOKUP($A106,'PY1 Data(H)'!$A$1:$A$233,'PY1 Data(H)'!$A$1:$CZ$233))</f>
        <v>6587737</v>
      </c>
      <c r="K106" s="173" cm="1">
        <f t="array" ref="K106">_xlfn.XLOOKUP(K$1,'PY1 Data(H)'!$A$1:$CZ$1,_xlfn.XLOOKUP($A106,'PY1 Data(H)'!$A$1:$A$233,'PY1 Data(H)'!$A$1:$CZ$233))</f>
        <v>2440814</v>
      </c>
      <c r="L106" s="173" cm="1">
        <f t="array" ref="L106">_xlfn.XLOOKUP(L$1,'PY1 Data(H)'!$A$1:$CZ$1,_xlfn.XLOOKUP($A106,'PY1 Data(H)'!$A$1:$A$233,'PY1 Data(H)'!$A$1:$CZ$233))</f>
        <v>2863590</v>
      </c>
      <c r="M106" s="173" cm="1">
        <f t="array" ref="M106">_xlfn.XLOOKUP(M$1,'PY1 Data(H)'!$A$1:$CZ$1,_xlfn.XLOOKUP($A106,'PY1 Data(H)'!$A$1:$A$233,'PY1 Data(H)'!$A$1:$CZ$233))</f>
        <v>46250235</v>
      </c>
      <c r="N106" s="173" cm="1">
        <f t="array" ref="N106">_xlfn.XLOOKUP(N$1,'PY1 Data(H)'!$A$1:$CZ$1,_xlfn.XLOOKUP($A106,'PY1 Data(H)'!$A$1:$A$233,'PY1 Data(H)'!$A$1:$CZ$233))</f>
        <v>0</v>
      </c>
      <c r="O106" s="173" cm="1">
        <f t="array" ref="O106">_xlfn.XLOOKUP(O$1,'PY1 Data(H)'!$A$1:$CZ$1,_xlfn.XLOOKUP($A106,'PY1 Data(H)'!$A$1:$A$233,'PY1 Data(H)'!$A$1:$CZ$233))</f>
        <v>2172323</v>
      </c>
      <c r="P106" s="173" cm="1">
        <f t="array" ref="P106">_xlfn.XLOOKUP(P$1,'PY1 Data(H)'!$A$1:$CZ$1,_xlfn.XLOOKUP($A106,'PY1 Data(H)'!$A$1:$A$233,'PY1 Data(H)'!$A$1:$CZ$233))</f>
        <v>0</v>
      </c>
      <c r="Q106" s="173" cm="1">
        <f t="array" ref="Q106">_xlfn.XLOOKUP(Q$1,'PY1 Data(H)'!$A$1:$CZ$1,_xlfn.XLOOKUP($A106,'PY1 Data(H)'!$A$1:$A$233,'PY1 Data(H)'!$A$1:$CZ$233))</f>
        <v>3329897</v>
      </c>
      <c r="R106" s="173" cm="1">
        <f t="array" ref="R106">_xlfn.XLOOKUP(R$1,'PY1 Data(H)'!$A$1:$CZ$1,_xlfn.XLOOKUP($A106,'PY1 Data(H)'!$A$1:$A$233,'PY1 Data(H)'!$A$1:$CZ$233))</f>
        <v>1916891</v>
      </c>
      <c r="S106" s="173" cm="1">
        <f t="array" ref="S106">_xlfn.XLOOKUP(S$1,'PY1 Data(H)'!$A$1:$CZ$1,_xlfn.XLOOKUP($A106,'PY1 Data(H)'!$A$1:$A$233,'PY1 Data(H)'!$A$1:$CZ$233))</f>
        <v>1005214</v>
      </c>
      <c r="T106" s="173" cm="1">
        <f t="array" ref="T106">_xlfn.XLOOKUP(T$1,'PY1 Data(H)'!$A$1:$CZ$1,_xlfn.XLOOKUP($A106,'PY1 Data(H)'!$A$1:$A$233,'PY1 Data(H)'!$A$1:$CZ$233))</f>
        <v>0</v>
      </c>
      <c r="U106" s="173" cm="1">
        <f t="array" ref="U106">_xlfn.XLOOKUP(U$1,'PY1 Data(H)'!$A$1:$CZ$1,_xlfn.XLOOKUP($A106,'PY1 Data(H)'!$A$1:$A$233,'PY1 Data(H)'!$A$1:$CZ$233))</f>
        <v>0</v>
      </c>
      <c r="V106" s="173" cm="1">
        <f t="array" ref="V106">_xlfn.XLOOKUP(V$1,'PY1 Data(H)'!$A$1:$CZ$1,_xlfn.XLOOKUP($A106,'PY1 Data(H)'!$A$1:$A$233,'PY1 Data(H)'!$A$1:$CZ$233))</f>
        <v>7883107</v>
      </c>
      <c r="W106" s="173" cm="1">
        <f t="array" ref="W106">_xlfn.XLOOKUP(W$1,'PY1 Data(H)'!$A$1:$CZ$1,_xlfn.XLOOKUP($A106,'PY1 Data(H)'!$A$1:$A$233,'PY1 Data(H)'!$A$1:$CZ$233))</f>
        <v>0</v>
      </c>
      <c r="X106" s="173" cm="1">
        <f t="array" ref="X106">_xlfn.XLOOKUP(X$1,'PY1 Data(H)'!$A$1:$CZ$1,_xlfn.XLOOKUP($A106,'PY1 Data(H)'!$A$1:$A$233,'PY1 Data(H)'!$A$1:$CZ$233))</f>
        <v>1785041</v>
      </c>
      <c r="Y106" s="173" cm="1">
        <f t="array" ref="Y106">_xlfn.XLOOKUP(Y$1,'PY1 Data(H)'!$A$1:$CZ$1,_xlfn.XLOOKUP($A106,'PY1 Data(H)'!$A$1:$A$233,'PY1 Data(H)'!$A$1:$CZ$233))</f>
        <v>1178719</v>
      </c>
      <c r="Z106" s="173" cm="1">
        <f t="array" ref="Z106">_xlfn.XLOOKUP(Z$1,'PY1 Data(H)'!$A$1:$CZ$1,_xlfn.XLOOKUP($A106,'PY1 Data(H)'!$A$1:$A$233,'PY1 Data(H)'!$A$1:$CZ$233))</f>
        <v>0</v>
      </c>
      <c r="AA106" s="173" cm="1">
        <f t="array" ref="AA106">_xlfn.XLOOKUP(AA$1,'PY1 Data(H)'!$A$1:$CZ$1,_xlfn.XLOOKUP($A106,'PY1 Data(H)'!$A$1:$A$233,'PY1 Data(H)'!$A$1:$CZ$233))</f>
        <v>0</v>
      </c>
      <c r="AB106" s="173" cm="1">
        <f t="array" ref="AB106">_xlfn.XLOOKUP(AB$1,'PY1 Data(H)'!$A$1:$CZ$1,_xlfn.XLOOKUP($A106,'PY1 Data(H)'!$A$1:$A$233,'PY1 Data(H)'!$A$1:$CZ$233))</f>
        <v>4305328</v>
      </c>
      <c r="AC106" s="173" cm="1">
        <f t="array" ref="AC106">_xlfn.XLOOKUP(AC$1,'PY1 Data(H)'!$A$1:$CZ$1,_xlfn.XLOOKUP($A106,'PY1 Data(H)'!$A$1:$A$233,'PY1 Data(H)'!$A$1:$CZ$233))</f>
        <v>881929</v>
      </c>
      <c r="AD106" s="173" cm="1">
        <f t="array" ref="AD106">_xlfn.XLOOKUP(AD$1,'PY1 Data(H)'!$A$1:$CZ$1,_xlfn.XLOOKUP($A106,'PY1 Data(H)'!$A$1:$A$233,'PY1 Data(H)'!$A$1:$CZ$233))</f>
        <v>9378021</v>
      </c>
      <c r="AE106" s="173" cm="1">
        <f t="array" ref="AE106">_xlfn.XLOOKUP(AE$1,'PY1 Data(H)'!$A$1:$CZ$1,_xlfn.XLOOKUP($A106,'PY1 Data(H)'!$A$1:$A$233,'PY1 Data(H)'!$A$1:$CZ$233))</f>
        <v>13291861</v>
      </c>
      <c r="AF106" s="173" cm="1">
        <f t="array" ref="AF106">_xlfn.XLOOKUP(AF$1,'PY1 Data(H)'!$A$1:$CZ$1,_xlfn.XLOOKUP($A106,'PY1 Data(H)'!$A$1:$A$233,'PY1 Data(H)'!$A$1:$CZ$233))</f>
        <v>1013522</v>
      </c>
      <c r="AG106" s="173" cm="1">
        <f t="array" ref="AG106">_xlfn.XLOOKUP(AG$1,'PY1 Data(H)'!$A$1:$CZ$1,_xlfn.XLOOKUP($A106,'PY1 Data(H)'!$A$1:$A$233,'PY1 Data(H)'!$A$1:$CZ$233))</f>
        <v>5976654</v>
      </c>
      <c r="AH106" s="173" cm="1">
        <f t="array" ref="AH106">_xlfn.XLOOKUP(AH$1,'PY1 Data(H)'!$A$1:$CZ$1,_xlfn.XLOOKUP($A106,'PY1 Data(H)'!$A$1:$A$233,'PY1 Data(H)'!$A$1:$CZ$233))</f>
        <v>2920556</v>
      </c>
      <c r="AI106" s="173" cm="1">
        <f t="array" ref="AI106">_xlfn.XLOOKUP(AI$1,'PY1 Data(H)'!$A$1:$CZ$1,_xlfn.XLOOKUP($A106,'PY1 Data(H)'!$A$1:$A$233,'PY1 Data(H)'!$A$1:$CZ$233))</f>
        <v>10086364</v>
      </c>
      <c r="AJ106" s="173" cm="1">
        <f t="array" ref="AJ106">_xlfn.XLOOKUP(AJ$1,'PY1 Data(H)'!$A$1:$CZ$1,_xlfn.XLOOKUP($A106,'PY1 Data(H)'!$A$1:$A$233,'PY1 Data(H)'!$A$1:$CZ$233))</f>
        <v>4530483</v>
      </c>
      <c r="AK106" s="173" cm="1">
        <f t="array" ref="AK106">_xlfn.XLOOKUP(AK$1,'PY1 Data(H)'!$A$1:$CZ$1,_xlfn.XLOOKUP($A106,'PY1 Data(H)'!$A$1:$A$233,'PY1 Data(H)'!$A$1:$CZ$233))</f>
        <v>0</v>
      </c>
      <c r="AL106" s="173" cm="1">
        <f t="array" ref="AL106">_xlfn.XLOOKUP(AL$1,'PY1 Data(H)'!$A$1:$CZ$1,_xlfn.XLOOKUP($A106,'PY1 Data(H)'!$A$1:$A$233,'PY1 Data(H)'!$A$1:$CZ$233))</f>
        <v>10956120</v>
      </c>
      <c r="AM106" s="173" cm="1">
        <f t="array" ref="AM106">_xlfn.XLOOKUP(AM$1,'PY1 Data(H)'!$A$1:$CZ$1,_xlfn.XLOOKUP($A106,'PY1 Data(H)'!$A$1:$A$233,'PY1 Data(H)'!$A$1:$CZ$233))</f>
        <v>0</v>
      </c>
      <c r="AN106" s="173" cm="1">
        <f t="array" ref="AN106">_xlfn.XLOOKUP(AN$1,'PY1 Data(H)'!$A$1:$CZ$1,_xlfn.XLOOKUP($A106,'PY1 Data(H)'!$A$1:$A$233,'PY1 Data(H)'!$A$1:$CZ$233))</f>
        <v>1162707</v>
      </c>
      <c r="AO106" s="173" cm="1">
        <f t="array" ref="AO106">_xlfn.XLOOKUP(AO$1,'PY1 Data(H)'!$A$1:$CZ$1,_xlfn.XLOOKUP($A106,'PY1 Data(H)'!$A$1:$A$233,'PY1 Data(H)'!$A$1:$CZ$233))</f>
        <v>0</v>
      </c>
      <c r="AP106" s="173" cm="1">
        <f t="array" ref="AP106">_xlfn.XLOOKUP(AP$1,'PY1 Data(H)'!$A$1:$CZ$1,_xlfn.XLOOKUP($A106,'PY1 Data(H)'!$A$1:$A$233,'PY1 Data(H)'!$A$1:$CZ$233))</f>
        <v>0</v>
      </c>
      <c r="AQ106" s="173" cm="1">
        <f t="array" ref="AQ106">_xlfn.XLOOKUP(AQ$1,'PY1 Data(H)'!$A$1:$CZ$1,_xlfn.XLOOKUP($A106,'PY1 Data(H)'!$A$1:$A$233,'PY1 Data(H)'!$A$1:$CZ$233))</f>
        <v>3589172</v>
      </c>
      <c r="AR106" s="173" cm="1">
        <f t="array" ref="AR106">_xlfn.XLOOKUP(AR$1,'PY1 Data(H)'!$A$1:$CZ$1,_xlfn.XLOOKUP($A106,'PY1 Data(H)'!$A$1:$A$233,'PY1 Data(H)'!$A$1:$CZ$233))</f>
        <v>0</v>
      </c>
      <c r="AS106" s="173" cm="1">
        <f t="array" ref="AS106">_xlfn.XLOOKUP(AS$1,'PY1 Data(H)'!$A$1:$CZ$1,_xlfn.XLOOKUP($A106,'PY1 Data(H)'!$A$1:$A$233,'PY1 Data(H)'!$A$1:$CZ$233))</f>
        <v>6359326</v>
      </c>
      <c r="AT106" s="173" cm="1">
        <f t="array" ref="AT106">_xlfn.XLOOKUP(AT$1,'PY1 Data(H)'!$A$1:$CZ$1,_xlfn.XLOOKUP($A106,'PY1 Data(H)'!$A$1:$A$233,'PY1 Data(H)'!$A$1:$CZ$233))</f>
        <v>38260890</v>
      </c>
      <c r="AU106" s="173" cm="1">
        <f t="array" ref="AU106">_xlfn.XLOOKUP(AU$1,'PY1 Data(H)'!$A$1:$CZ$1,_xlfn.XLOOKUP($A106,'PY1 Data(H)'!$A$1:$A$233,'PY1 Data(H)'!$A$1:$CZ$233))</f>
        <v>0</v>
      </c>
      <c r="AV106" s="173" cm="1">
        <f t="array" ref="AV106">_xlfn.XLOOKUP(AV$1,'PY1 Data(H)'!$A$1:$CZ$1,_xlfn.XLOOKUP($A106,'PY1 Data(H)'!$A$1:$A$233,'PY1 Data(H)'!$A$1:$CZ$233))</f>
        <v>66001</v>
      </c>
      <c r="AW106" s="173" cm="1">
        <f t="array" ref="AW106">_xlfn.XLOOKUP(AW$1,'PY1 Data(H)'!$A$1:$CZ$1,_xlfn.XLOOKUP($A106,'PY1 Data(H)'!$A$1:$A$233,'PY1 Data(H)'!$A$1:$CZ$233))</f>
        <v>0</v>
      </c>
      <c r="AX106" s="173" cm="1">
        <f t="array" ref="AX106">_xlfn.XLOOKUP(AX$1,'PY1 Data(H)'!$A$1:$CZ$1,_xlfn.XLOOKUP($A106,'PY1 Data(H)'!$A$1:$A$233,'PY1 Data(H)'!$A$1:$CZ$233))</f>
        <v>8626864</v>
      </c>
      <c r="AY106" s="173" cm="1">
        <f t="array" ref="AY106">_xlfn.XLOOKUP(AY$1,'PY1 Data(H)'!$A$1:$CZ$1,_xlfn.XLOOKUP($A106,'PY1 Data(H)'!$A$1:$A$233,'PY1 Data(H)'!$A$1:$CZ$233))</f>
        <v>1922313</v>
      </c>
      <c r="AZ106" s="173" cm="1">
        <f t="array" ref="AZ106">_xlfn.XLOOKUP(AZ$1,'PY1 Data(H)'!$A$1:$CZ$1,_xlfn.XLOOKUP($A106,'PY1 Data(H)'!$A$1:$A$233,'PY1 Data(H)'!$A$1:$CZ$233))</f>
        <v>0</v>
      </c>
      <c r="BA106" s="173" cm="1">
        <f t="array" ref="BA106">_xlfn.XLOOKUP(BA$1,'PY1 Data(H)'!$A$1:$CZ$1,_xlfn.XLOOKUP($A106,'PY1 Data(H)'!$A$1:$A$233,'PY1 Data(H)'!$A$1:$CZ$233))</f>
        <v>0</v>
      </c>
      <c r="BB106" s="173" cm="1">
        <f t="array" ref="BB106">_xlfn.XLOOKUP(BB$1,'PY1 Data(H)'!$A$1:$CZ$1,_xlfn.XLOOKUP($A106,'PY1 Data(H)'!$A$1:$A$233,'PY1 Data(H)'!$A$1:$CZ$233))</f>
        <v>42629005</v>
      </c>
      <c r="BC106" s="173" cm="1">
        <f t="array" ref="BC106">_xlfn.XLOOKUP(BC$1,'PY1 Data(H)'!$A$1:$CZ$1,_xlfn.XLOOKUP($A106,'PY1 Data(H)'!$A$1:$A$233,'PY1 Data(H)'!$A$1:$CZ$233))</f>
        <v>1606292</v>
      </c>
      <c r="BD106" s="173" cm="1">
        <f t="array" ref="BD106">_xlfn.XLOOKUP(BD$1,'PY1 Data(H)'!$A$1:$CZ$1,_xlfn.XLOOKUP($A106,'PY1 Data(H)'!$A$1:$A$233,'PY1 Data(H)'!$A$1:$CZ$233))</f>
        <v>0</v>
      </c>
      <c r="BE106" s="173" cm="1">
        <f t="array" ref="BE106">_xlfn.XLOOKUP(BE$1,'PY1 Data(H)'!$A$1:$CZ$1,_xlfn.XLOOKUP($A106,'PY1 Data(H)'!$A$1:$A$233,'PY1 Data(H)'!$A$1:$CZ$233))</f>
        <v>0</v>
      </c>
      <c r="BF106" s="173" cm="1">
        <f t="array" ref="BF106">_xlfn.XLOOKUP(BF$1,'PY1 Data(H)'!$A$1:$CZ$1,_xlfn.XLOOKUP($A106,'PY1 Data(H)'!$A$1:$A$233,'PY1 Data(H)'!$A$1:$CZ$233))</f>
        <v>12544549</v>
      </c>
      <c r="BG106" s="173" cm="1">
        <f t="array" ref="BG106">_xlfn.XLOOKUP(BG$1,'PY1 Data(H)'!$A$1:$CZ$1,_xlfn.XLOOKUP($A106,'PY1 Data(H)'!$A$1:$A$233,'PY1 Data(H)'!$A$1:$CZ$233))</f>
        <v>0</v>
      </c>
      <c r="BH106" s="173" cm="1">
        <f t="array" ref="BH106">_xlfn.XLOOKUP(BH$1,'PY1 Data(H)'!$A$1:$CZ$1,_xlfn.XLOOKUP($A106,'PY1 Data(H)'!$A$1:$A$233,'PY1 Data(H)'!$A$1:$CZ$233))</f>
        <v>0</v>
      </c>
      <c r="BI106" s="173" cm="1">
        <f t="array" ref="BI106">_xlfn.XLOOKUP(BI$1,'PY1 Data(H)'!$A$1:$CZ$1,_xlfn.XLOOKUP($A106,'PY1 Data(H)'!$A$1:$A$233,'PY1 Data(H)'!$A$1:$CZ$233))</f>
        <v>1403970</v>
      </c>
      <c r="BJ106" s="173" cm="1">
        <f t="array" ref="BJ106">_xlfn.XLOOKUP(BJ$1,'PY1 Data(H)'!$A$1:$CZ$1,_xlfn.XLOOKUP($A106,'PY1 Data(H)'!$A$1:$A$233,'PY1 Data(H)'!$A$1:$CZ$233))</f>
        <v>259592</v>
      </c>
      <c r="BK106" s="173" cm="1">
        <f t="array" ref="BK106">_xlfn.XLOOKUP(BK$1,'PY1 Data(H)'!$A$1:$CZ$1,_xlfn.XLOOKUP($A106,'PY1 Data(H)'!$A$1:$A$233,'PY1 Data(H)'!$A$1:$CZ$233))</f>
        <v>0</v>
      </c>
      <c r="BL106" s="173" cm="1">
        <f t="array" ref="BL106">_xlfn.XLOOKUP(BL$1,'PY1 Data(H)'!$A$1:$CZ$1,_xlfn.XLOOKUP($A106,'PY1 Data(H)'!$A$1:$A$233,'PY1 Data(H)'!$A$1:$CZ$233))</f>
        <v>0</v>
      </c>
      <c r="BM106" s="173" cm="1">
        <f t="array" ref="BM106">_xlfn.XLOOKUP(BM$1,'PY1 Data(H)'!$A$1:$CZ$1,_xlfn.XLOOKUP($A106,'PY1 Data(H)'!$A$1:$A$233,'PY1 Data(H)'!$A$1:$CZ$233))</f>
        <v>3495266</v>
      </c>
      <c r="BN106" s="173" cm="1">
        <f t="array" ref="BN106">_xlfn.XLOOKUP(BN$1,'PY1 Data(H)'!$A$1:$CZ$1,_xlfn.XLOOKUP($A106,'PY1 Data(H)'!$A$1:$A$233,'PY1 Data(H)'!$A$1:$CZ$233))</f>
        <v>19892506</v>
      </c>
      <c r="BO106" s="173" cm="1">
        <f t="array" ref="BO106">_xlfn.XLOOKUP(BO$1,'PY1 Data(H)'!$A$1:$CZ$1,_xlfn.XLOOKUP($A106,'PY1 Data(H)'!$A$1:$A$233,'PY1 Data(H)'!$A$1:$CZ$233))</f>
        <v>3003422</v>
      </c>
      <c r="BP106" s="173" cm="1">
        <f t="array" ref="BP106">_xlfn.XLOOKUP(BP$1,'PY1 Data(H)'!$A$1:$CZ$1,_xlfn.XLOOKUP($A106,'PY1 Data(H)'!$A$1:$A$233,'PY1 Data(H)'!$A$1:$CZ$233))</f>
        <v>0</v>
      </c>
      <c r="BQ106" s="173" cm="1">
        <f t="array" ref="BQ106">_xlfn.XLOOKUP(BQ$1,'PY1 Data(H)'!$A$1:$CZ$1,_xlfn.XLOOKUP($A106,'PY1 Data(H)'!$A$1:$A$233,'PY1 Data(H)'!$A$1:$CZ$233))</f>
        <v>0</v>
      </c>
      <c r="BR106" s="173" cm="1">
        <f t="array" ref="BR106">_xlfn.XLOOKUP(BR$1,'PY1 Data(H)'!$A$1:$CZ$1,_xlfn.XLOOKUP($A106,'PY1 Data(H)'!$A$1:$A$233,'PY1 Data(H)'!$A$1:$CZ$233))</f>
        <v>0</v>
      </c>
      <c r="BS106" s="173" cm="1">
        <f t="array" ref="BS106">_xlfn.XLOOKUP(BS$1,'PY1 Data(H)'!$A$1:$CZ$1,_xlfn.XLOOKUP($A106,'PY1 Data(H)'!$A$1:$A$233,'PY1 Data(H)'!$A$1:$CZ$233))</f>
        <v>0</v>
      </c>
      <c r="BT106" s="173" cm="1">
        <f t="array" ref="BT106">_xlfn.XLOOKUP(BT$1,'PY1 Data(H)'!$A$1:$CZ$1,_xlfn.XLOOKUP($A106,'PY1 Data(H)'!$A$1:$A$233,'PY1 Data(H)'!$A$1:$CZ$233))</f>
        <v>2990466</v>
      </c>
      <c r="BU106" s="173" cm="1">
        <f t="array" ref="BU106">_xlfn.XLOOKUP(BU$1,'PY1 Data(H)'!$A$1:$CZ$1,_xlfn.XLOOKUP($A106,'PY1 Data(H)'!$A$1:$A$233,'PY1 Data(H)'!$A$1:$CZ$233))</f>
        <v>6561667</v>
      </c>
      <c r="BV106" s="173" cm="1">
        <f t="array" ref="BV106">_xlfn.XLOOKUP(BV$1,'PY1 Data(H)'!$A$1:$CZ$1,_xlfn.XLOOKUP($A106,'PY1 Data(H)'!$A$1:$A$233,'PY1 Data(H)'!$A$1:$CZ$233))</f>
        <v>10725958</v>
      </c>
      <c r="BW106" s="173" cm="1">
        <f t="array" ref="BW106">_xlfn.XLOOKUP(BW$1,'PY1 Data(H)'!$A$1:$CZ$1,_xlfn.XLOOKUP($A106,'PY1 Data(H)'!$A$1:$A$233,'PY1 Data(H)'!$A$1:$CZ$233))</f>
        <v>2414173</v>
      </c>
      <c r="BX106" s="173" cm="1">
        <f t="array" ref="BX106">_xlfn.XLOOKUP(BX$1,'PY1 Data(H)'!$A$1:$CZ$1,_xlfn.XLOOKUP($A106,'PY1 Data(H)'!$A$1:$A$233,'PY1 Data(H)'!$A$1:$CZ$233))</f>
        <v>0</v>
      </c>
      <c r="BY106" s="173" cm="1">
        <f t="array" ref="BY106">_xlfn.XLOOKUP(BY$1,'PY1 Data(H)'!$A$1:$CZ$1,_xlfn.XLOOKUP($A106,'PY1 Data(H)'!$A$1:$A$233,'PY1 Data(H)'!$A$1:$CZ$233))</f>
        <v>0</v>
      </c>
      <c r="BZ106" s="173" cm="1">
        <f t="array" ref="BZ106">_xlfn.XLOOKUP(BZ$1,'PY1 Data(H)'!$A$1:$CZ$1,_xlfn.XLOOKUP($A106,'PY1 Data(H)'!$A$1:$A$233,'PY1 Data(H)'!$A$1:$CZ$233))</f>
        <v>281107</v>
      </c>
      <c r="CA106" s="173" cm="1">
        <f t="array" ref="CA106">_xlfn.XLOOKUP(CA$1,'PY1 Data(H)'!$A$1:$CZ$1,_xlfn.XLOOKUP($A106,'PY1 Data(H)'!$A$1:$A$233,'PY1 Data(H)'!$A$1:$CZ$233))</f>
        <v>0</v>
      </c>
      <c r="CB106" s="173" cm="1">
        <f t="array" ref="CB106">_xlfn.XLOOKUP(CB$1,'PY1 Data(H)'!$A$1:$CZ$1,_xlfn.XLOOKUP($A106,'PY1 Data(H)'!$A$1:$A$233,'PY1 Data(H)'!$A$1:$CZ$233))</f>
        <v>7055319</v>
      </c>
      <c r="CC106" s="173" cm="1">
        <f t="array" ref="CC106">_xlfn.XLOOKUP(CC$1,'PY1 Data(H)'!$A$1:$CZ$1,_xlfn.XLOOKUP($A106,'PY1 Data(H)'!$A$1:$A$233,'PY1 Data(H)'!$A$1:$CZ$233))</f>
        <v>16234024</v>
      </c>
      <c r="CD106" s="173" cm="1">
        <f t="array" ref="CD106">_xlfn.XLOOKUP(CD$1,'PY1 Data(H)'!$A$1:$CZ$1,_xlfn.XLOOKUP($A106,'PY1 Data(H)'!$A$1:$A$233,'PY1 Data(H)'!$A$1:$CZ$233))</f>
        <v>1546787</v>
      </c>
      <c r="CE106" s="173" cm="1">
        <f t="array" ref="CE106">_xlfn.XLOOKUP(CE$1,'PY1 Data(H)'!$A$1:$CZ$1,_xlfn.XLOOKUP($A106,'PY1 Data(H)'!$A$1:$A$233,'PY1 Data(H)'!$A$1:$CZ$233))</f>
        <v>337564</v>
      </c>
      <c r="CF106" s="173" cm="1">
        <f t="array" ref="CF106">_xlfn.XLOOKUP(CF$1,'PY1 Data(H)'!$A$1:$CZ$1,_xlfn.XLOOKUP($A106,'PY1 Data(H)'!$A$1:$A$233,'PY1 Data(H)'!$A$1:$CZ$233))</f>
        <v>0</v>
      </c>
      <c r="CG106" s="173" cm="1">
        <f t="array" ref="CG106">_xlfn.XLOOKUP(CG$1,'PY1 Data(H)'!$A$1:$CZ$1,_xlfn.XLOOKUP($A106,'PY1 Data(H)'!$A$1:$A$233,'PY1 Data(H)'!$A$1:$CZ$233))</f>
        <v>3215534</v>
      </c>
      <c r="CH106" s="173" cm="1">
        <f t="array" ref="CH106">_xlfn.XLOOKUP(CH$1,'PY1 Data(H)'!$A$1:$CZ$1,_xlfn.XLOOKUP($A106,'PY1 Data(H)'!$A$1:$A$233,'PY1 Data(H)'!$A$1:$CZ$233))</f>
        <v>1349809</v>
      </c>
      <c r="CI106" s="173" cm="1">
        <f t="array" ref="CI106">_xlfn.XLOOKUP(CI$1,'PY1 Data(H)'!$A$1:$CZ$1,_xlfn.XLOOKUP($A106,'PY1 Data(H)'!$A$1:$A$233,'PY1 Data(H)'!$A$1:$CZ$233))</f>
        <v>6489118</v>
      </c>
      <c r="CJ106" s="173" cm="1">
        <f t="array" ref="CJ106">_xlfn.XLOOKUP(CJ$1,'PY1 Data(H)'!$A$1:$CZ$1,_xlfn.XLOOKUP($A106,'PY1 Data(H)'!$A$1:$A$233,'PY1 Data(H)'!$A$1:$CZ$233))</f>
        <v>531799</v>
      </c>
      <c r="CK106" s="173" cm="1">
        <f t="array" ref="CK106">_xlfn.XLOOKUP(CK$1,'PY1 Data(H)'!$A$1:$CZ$1,_xlfn.XLOOKUP($A106,'PY1 Data(H)'!$A$1:$A$233,'PY1 Data(H)'!$A$1:$CZ$233))</f>
        <v>484742</v>
      </c>
      <c r="CL106" s="173" cm="1">
        <f t="array" ref="CL106">_xlfn.XLOOKUP(CL$1,'PY1 Data(H)'!$A$1:$CZ$1,_xlfn.XLOOKUP($A106,'PY1 Data(H)'!$A$1:$A$233,'PY1 Data(H)'!$A$1:$CZ$233))</f>
        <v>0</v>
      </c>
      <c r="CM106" s="173" cm="1">
        <f t="array" ref="CM106">_xlfn.XLOOKUP(CM$1,'PY1 Data(H)'!$A$1:$CZ$1,_xlfn.XLOOKUP($A106,'PY1 Data(H)'!$A$1:$A$233,'PY1 Data(H)'!$A$1:$CZ$233))</f>
        <v>0</v>
      </c>
      <c r="CN106" s="173" cm="1">
        <f t="array" ref="CN106">_xlfn.XLOOKUP(CN$1,'PY1 Data(H)'!$A$1:$CZ$1,_xlfn.XLOOKUP($A106,'PY1 Data(H)'!$A$1:$A$233,'PY1 Data(H)'!$A$1:$CZ$233))</f>
        <v>1666709</v>
      </c>
      <c r="CO106" s="173" cm="1">
        <f t="array" ref="CO106">_xlfn.XLOOKUP(CO$1,'PY1 Data(H)'!$A$1:$CZ$1,_xlfn.XLOOKUP($A106,'PY1 Data(H)'!$A$1:$A$233,'PY1 Data(H)'!$A$1:$CZ$233))</f>
        <v>53595378</v>
      </c>
      <c r="CP106" s="173" cm="1">
        <f t="array" ref="CP106">_xlfn.XLOOKUP(CP$1,'PY1 Data(H)'!$A$1:$CZ$1,_xlfn.XLOOKUP($A106,'PY1 Data(H)'!$A$1:$A$233,'PY1 Data(H)'!$A$1:$CZ$233))</f>
        <v>1079751</v>
      </c>
      <c r="CQ106" s="173" cm="1">
        <f t="array" ref="CQ106">_xlfn.XLOOKUP(CQ$1,'PY1 Data(H)'!$A$1:$CZ$1,_xlfn.XLOOKUP($A106,'PY1 Data(H)'!$A$1:$A$233,'PY1 Data(H)'!$A$1:$CZ$233))</f>
        <v>0</v>
      </c>
      <c r="CR106" s="173" cm="1">
        <f t="array" ref="CR106">_xlfn.XLOOKUP(CR$1,'PY1 Data(H)'!$A$1:$CZ$1,_xlfn.XLOOKUP($A106,'PY1 Data(H)'!$A$1:$A$233,'PY1 Data(H)'!$A$1:$CZ$233))</f>
        <v>3489064</v>
      </c>
      <c r="CS106" s="173" cm="1">
        <f t="array" ref="CS106">_xlfn.XLOOKUP(CS$1,'PY1 Data(H)'!$A$1:$CZ$1,_xlfn.XLOOKUP($A106,'PY1 Data(H)'!$A$1:$A$233,'PY1 Data(H)'!$A$1:$CZ$233))</f>
        <v>1008663</v>
      </c>
      <c r="CT106" s="173" cm="1">
        <f t="array" ref="CT106">_xlfn.XLOOKUP(CT$1,'PY1 Data(H)'!$A$1:$CZ$1,_xlfn.XLOOKUP($A106,'PY1 Data(H)'!$A$1:$A$233,'PY1 Data(H)'!$A$1:$CZ$233))</f>
        <v>0</v>
      </c>
      <c r="CU106" s="173" cm="1">
        <f t="array" ref="CU106">_xlfn.XLOOKUP(CU$1,'PY1 Data(H)'!$A$1:$CZ$1,_xlfn.XLOOKUP($A106,'PY1 Data(H)'!$A$1:$A$233,'PY1 Data(H)'!$A$1:$CZ$233))</f>
        <v>746855</v>
      </c>
      <c r="CV106" s="173" cm="1">
        <f t="array" ref="CV106">_xlfn.XLOOKUP(CV$1,'PY1 Data(H)'!$A$1:$CZ$1,_xlfn.XLOOKUP($A106,'PY1 Data(H)'!$A$1:$A$233,'PY1 Data(H)'!$A$1:$CZ$233))</f>
        <v>0</v>
      </c>
      <c r="CW106" s="173" cm="1">
        <f t="array" ref="CW106">_xlfn.XLOOKUP(CW$1,'PY1 Data(H)'!$A$1:$CZ$1,_xlfn.XLOOKUP($A106,'PY1 Data(H)'!$A$1:$A$233,'PY1 Data(H)'!$A$1:$CZ$233))</f>
        <v>2000418</v>
      </c>
      <c r="CX106" s="173" cm="1">
        <f t="array" ref="CX106">_xlfn.XLOOKUP(CX$1,'PY1 Data(H)'!$A$1:$CZ$1,_xlfn.XLOOKUP($A106,'PY1 Data(H)'!$A$1:$A$233,'PY1 Data(H)'!$A$1:$CZ$233))</f>
        <v>683192</v>
      </c>
      <c r="CY106" s="173" cm="1">
        <f t="array" ref="CY106">_xlfn.XLOOKUP(CY$1,'PY1 Data(H)'!$A$1:$CZ$1,_xlfn.XLOOKUP($A106,'PY1 Data(H)'!$A$1:$A$233,'PY1 Data(H)'!$A$1:$CZ$233))</f>
        <v>0</v>
      </c>
    </row>
    <row r="107" spans="1:103" x14ac:dyDescent="0.3">
      <c r="A107">
        <v>89</v>
      </c>
      <c r="D107" s="173" cm="1">
        <f t="array" ref="D107">_xlfn.XLOOKUP(D$1,'PY1 Data(H)'!$A$1:$CZ$1,_xlfn.XLOOKUP($A107,'PY1 Data(H)'!$A$1:$A$233,'PY1 Data(H)'!$A$1:$CZ$233))</f>
        <v>0</v>
      </c>
      <c r="E107" s="173" cm="1">
        <f t="array" ref="E107">_xlfn.XLOOKUP(E$1,'PY1 Data(H)'!$A$1:$CZ$1,_xlfn.XLOOKUP($A107,'PY1 Data(H)'!$A$1:$A$233,'PY1 Data(H)'!$A$1:$CZ$233))</f>
        <v>114253</v>
      </c>
      <c r="F107" s="173" cm="1">
        <f t="array" ref="F107">_xlfn.XLOOKUP(F$1,'PY1 Data(H)'!$A$1:$CZ$1,_xlfn.XLOOKUP($A107,'PY1 Data(H)'!$A$1:$A$233,'PY1 Data(H)'!$A$1:$CZ$233))</f>
        <v>0</v>
      </c>
      <c r="G107" s="173" cm="1">
        <f t="array" ref="G107">_xlfn.XLOOKUP(G$1,'PY1 Data(H)'!$A$1:$CZ$1,_xlfn.XLOOKUP($A107,'PY1 Data(H)'!$A$1:$A$233,'PY1 Data(H)'!$A$1:$CZ$233))</f>
        <v>0</v>
      </c>
      <c r="H107" s="173" cm="1">
        <f t="array" ref="H107">_xlfn.XLOOKUP(H$1,'PY1 Data(H)'!$A$1:$CZ$1,_xlfn.XLOOKUP($A107,'PY1 Data(H)'!$A$1:$A$233,'PY1 Data(H)'!$A$1:$CZ$233))</f>
        <v>0</v>
      </c>
      <c r="I107" s="173" cm="1">
        <f t="array" ref="I107">_xlfn.XLOOKUP(I$1,'PY1 Data(H)'!$A$1:$CZ$1,_xlfn.XLOOKUP($A107,'PY1 Data(H)'!$A$1:$A$233,'PY1 Data(H)'!$A$1:$CZ$233))</f>
        <v>0</v>
      </c>
      <c r="J107" s="173" cm="1">
        <f t="array" ref="J107">_xlfn.XLOOKUP(J$1,'PY1 Data(H)'!$A$1:$CZ$1,_xlfn.XLOOKUP($A107,'PY1 Data(H)'!$A$1:$A$233,'PY1 Data(H)'!$A$1:$CZ$233))</f>
        <v>714633</v>
      </c>
      <c r="K107" s="173" cm="1">
        <f t="array" ref="K107">_xlfn.XLOOKUP(K$1,'PY1 Data(H)'!$A$1:$CZ$1,_xlfn.XLOOKUP($A107,'PY1 Data(H)'!$A$1:$A$233,'PY1 Data(H)'!$A$1:$CZ$233))</f>
        <v>365403</v>
      </c>
      <c r="L107" s="173" cm="1">
        <f t="array" ref="L107">_xlfn.XLOOKUP(L$1,'PY1 Data(H)'!$A$1:$CZ$1,_xlfn.XLOOKUP($A107,'PY1 Data(H)'!$A$1:$A$233,'PY1 Data(H)'!$A$1:$CZ$233))</f>
        <v>641728</v>
      </c>
      <c r="M107" s="173" cm="1">
        <f t="array" ref="M107">_xlfn.XLOOKUP(M$1,'PY1 Data(H)'!$A$1:$CZ$1,_xlfn.XLOOKUP($A107,'PY1 Data(H)'!$A$1:$A$233,'PY1 Data(H)'!$A$1:$CZ$233))</f>
        <v>7439939</v>
      </c>
      <c r="N107" s="173" cm="1">
        <f t="array" ref="N107">_xlfn.XLOOKUP(N$1,'PY1 Data(H)'!$A$1:$CZ$1,_xlfn.XLOOKUP($A107,'PY1 Data(H)'!$A$1:$A$233,'PY1 Data(H)'!$A$1:$CZ$233))</f>
        <v>0</v>
      </c>
      <c r="O107" s="173" cm="1">
        <f t="array" ref="O107">_xlfn.XLOOKUP(O$1,'PY1 Data(H)'!$A$1:$CZ$1,_xlfn.XLOOKUP($A107,'PY1 Data(H)'!$A$1:$A$233,'PY1 Data(H)'!$A$1:$CZ$233))</f>
        <v>0</v>
      </c>
      <c r="P107" s="173" cm="1">
        <f t="array" ref="P107">_xlfn.XLOOKUP(P$1,'PY1 Data(H)'!$A$1:$CZ$1,_xlfn.XLOOKUP($A107,'PY1 Data(H)'!$A$1:$A$233,'PY1 Data(H)'!$A$1:$CZ$233))</f>
        <v>0</v>
      </c>
      <c r="Q107" s="173" cm="1">
        <f t="array" ref="Q107">_xlfn.XLOOKUP(Q$1,'PY1 Data(H)'!$A$1:$CZ$1,_xlfn.XLOOKUP($A107,'PY1 Data(H)'!$A$1:$A$233,'PY1 Data(H)'!$A$1:$CZ$233))</f>
        <v>8</v>
      </c>
      <c r="R107" s="173" cm="1">
        <f t="array" ref="R107">_xlfn.XLOOKUP(R$1,'PY1 Data(H)'!$A$1:$CZ$1,_xlfn.XLOOKUP($A107,'PY1 Data(H)'!$A$1:$A$233,'PY1 Data(H)'!$A$1:$CZ$233))</f>
        <v>94856</v>
      </c>
      <c r="S107" s="173" cm="1">
        <f t="array" ref="S107">_xlfn.XLOOKUP(S$1,'PY1 Data(H)'!$A$1:$CZ$1,_xlfn.XLOOKUP($A107,'PY1 Data(H)'!$A$1:$A$233,'PY1 Data(H)'!$A$1:$CZ$233))</f>
        <v>43586</v>
      </c>
      <c r="T107" s="173" cm="1">
        <f t="array" ref="T107">_xlfn.XLOOKUP(T$1,'PY1 Data(H)'!$A$1:$CZ$1,_xlfn.XLOOKUP($A107,'PY1 Data(H)'!$A$1:$A$233,'PY1 Data(H)'!$A$1:$CZ$233))</f>
        <v>0</v>
      </c>
      <c r="U107" s="173" cm="1">
        <f t="array" ref="U107">_xlfn.XLOOKUP(U$1,'PY1 Data(H)'!$A$1:$CZ$1,_xlfn.XLOOKUP($A107,'PY1 Data(H)'!$A$1:$A$233,'PY1 Data(H)'!$A$1:$CZ$233))</f>
        <v>0</v>
      </c>
      <c r="V107" s="173" cm="1">
        <f t="array" ref="V107">_xlfn.XLOOKUP(V$1,'PY1 Data(H)'!$A$1:$CZ$1,_xlfn.XLOOKUP($A107,'PY1 Data(H)'!$A$1:$A$233,'PY1 Data(H)'!$A$1:$CZ$233))</f>
        <v>464710</v>
      </c>
      <c r="W107" s="173" cm="1">
        <f t="array" ref="W107">_xlfn.XLOOKUP(W$1,'PY1 Data(H)'!$A$1:$CZ$1,_xlfn.XLOOKUP($A107,'PY1 Data(H)'!$A$1:$A$233,'PY1 Data(H)'!$A$1:$CZ$233))</f>
        <v>0</v>
      </c>
      <c r="X107" s="173" cm="1">
        <f t="array" ref="X107">_xlfn.XLOOKUP(X$1,'PY1 Data(H)'!$A$1:$CZ$1,_xlfn.XLOOKUP($A107,'PY1 Data(H)'!$A$1:$A$233,'PY1 Data(H)'!$A$1:$CZ$233))</f>
        <v>0</v>
      </c>
      <c r="Y107" s="173" cm="1">
        <f t="array" ref="Y107">_xlfn.XLOOKUP(Y$1,'PY1 Data(H)'!$A$1:$CZ$1,_xlfn.XLOOKUP($A107,'PY1 Data(H)'!$A$1:$A$233,'PY1 Data(H)'!$A$1:$CZ$233))</f>
        <v>17168</v>
      </c>
      <c r="Z107" s="173" cm="1">
        <f t="array" ref="Z107">_xlfn.XLOOKUP(Z$1,'PY1 Data(H)'!$A$1:$CZ$1,_xlfn.XLOOKUP($A107,'PY1 Data(H)'!$A$1:$A$233,'PY1 Data(H)'!$A$1:$CZ$233))</f>
        <v>0</v>
      </c>
      <c r="AA107" s="173" cm="1">
        <f t="array" ref="AA107">_xlfn.XLOOKUP(AA$1,'PY1 Data(H)'!$A$1:$CZ$1,_xlfn.XLOOKUP($A107,'PY1 Data(H)'!$A$1:$A$233,'PY1 Data(H)'!$A$1:$CZ$233))</f>
        <v>0</v>
      </c>
      <c r="AB107" s="173" cm="1">
        <f t="array" ref="AB107">_xlfn.XLOOKUP(AB$1,'PY1 Data(H)'!$A$1:$CZ$1,_xlfn.XLOOKUP($A107,'PY1 Data(H)'!$A$1:$A$233,'PY1 Data(H)'!$A$1:$CZ$233))</f>
        <v>8169</v>
      </c>
      <c r="AC107" s="173" cm="1">
        <f t="array" ref="AC107">_xlfn.XLOOKUP(AC$1,'PY1 Data(H)'!$A$1:$CZ$1,_xlfn.XLOOKUP($A107,'PY1 Data(H)'!$A$1:$A$233,'PY1 Data(H)'!$A$1:$CZ$233))</f>
        <v>68542</v>
      </c>
      <c r="AD107" s="173" cm="1">
        <f t="array" ref="AD107">_xlfn.XLOOKUP(AD$1,'PY1 Data(H)'!$A$1:$CZ$1,_xlfn.XLOOKUP($A107,'PY1 Data(H)'!$A$1:$A$233,'PY1 Data(H)'!$A$1:$CZ$233))</f>
        <v>421949</v>
      </c>
      <c r="AE107" s="173" cm="1">
        <f t="array" ref="AE107">_xlfn.XLOOKUP(AE$1,'PY1 Data(H)'!$A$1:$CZ$1,_xlfn.XLOOKUP($A107,'PY1 Data(H)'!$A$1:$A$233,'PY1 Data(H)'!$A$1:$CZ$233))</f>
        <v>907704</v>
      </c>
      <c r="AF107" s="173" cm="1">
        <f t="array" ref="AF107">_xlfn.XLOOKUP(AF$1,'PY1 Data(H)'!$A$1:$CZ$1,_xlfn.XLOOKUP($A107,'PY1 Data(H)'!$A$1:$A$233,'PY1 Data(H)'!$A$1:$CZ$233))</f>
        <v>250950</v>
      </c>
      <c r="AG107" s="173" cm="1">
        <f t="array" ref="AG107">_xlfn.XLOOKUP(AG$1,'PY1 Data(H)'!$A$1:$CZ$1,_xlfn.XLOOKUP($A107,'PY1 Data(H)'!$A$1:$A$233,'PY1 Data(H)'!$A$1:$CZ$233))</f>
        <v>0</v>
      </c>
      <c r="AH107" s="173" cm="1">
        <f t="array" ref="AH107">_xlfn.XLOOKUP(AH$1,'PY1 Data(H)'!$A$1:$CZ$1,_xlfn.XLOOKUP($A107,'PY1 Data(H)'!$A$1:$A$233,'PY1 Data(H)'!$A$1:$CZ$233))</f>
        <v>486788</v>
      </c>
      <c r="AI107" s="173" cm="1">
        <f t="array" ref="AI107">_xlfn.XLOOKUP(AI$1,'PY1 Data(H)'!$A$1:$CZ$1,_xlfn.XLOOKUP($A107,'PY1 Data(H)'!$A$1:$A$233,'PY1 Data(H)'!$A$1:$CZ$233))</f>
        <v>298710</v>
      </c>
      <c r="AJ107" s="173" cm="1">
        <f t="array" ref="AJ107">_xlfn.XLOOKUP(AJ$1,'PY1 Data(H)'!$A$1:$CZ$1,_xlfn.XLOOKUP($A107,'PY1 Data(H)'!$A$1:$A$233,'PY1 Data(H)'!$A$1:$CZ$233))</f>
        <v>496716</v>
      </c>
      <c r="AK107" s="173" cm="1">
        <f t="array" ref="AK107">_xlfn.XLOOKUP(AK$1,'PY1 Data(H)'!$A$1:$CZ$1,_xlfn.XLOOKUP($A107,'PY1 Data(H)'!$A$1:$A$233,'PY1 Data(H)'!$A$1:$CZ$233))</f>
        <v>0</v>
      </c>
      <c r="AL107" s="173" cm="1">
        <f t="array" ref="AL107">_xlfn.XLOOKUP(AL$1,'PY1 Data(H)'!$A$1:$CZ$1,_xlfn.XLOOKUP($A107,'PY1 Data(H)'!$A$1:$A$233,'PY1 Data(H)'!$A$1:$CZ$233))</f>
        <v>133036</v>
      </c>
      <c r="AM107" s="173" cm="1">
        <f t="array" ref="AM107">_xlfn.XLOOKUP(AM$1,'PY1 Data(H)'!$A$1:$CZ$1,_xlfn.XLOOKUP($A107,'PY1 Data(H)'!$A$1:$A$233,'PY1 Data(H)'!$A$1:$CZ$233))</f>
        <v>0</v>
      </c>
      <c r="AN107" s="173" cm="1">
        <f t="array" ref="AN107">_xlfn.XLOOKUP(AN$1,'PY1 Data(H)'!$A$1:$CZ$1,_xlfn.XLOOKUP($A107,'PY1 Data(H)'!$A$1:$A$233,'PY1 Data(H)'!$A$1:$CZ$233))</f>
        <v>0</v>
      </c>
      <c r="AO107" s="173" cm="1">
        <f t="array" ref="AO107">_xlfn.XLOOKUP(AO$1,'PY1 Data(H)'!$A$1:$CZ$1,_xlfn.XLOOKUP($A107,'PY1 Data(H)'!$A$1:$A$233,'PY1 Data(H)'!$A$1:$CZ$233))</f>
        <v>0</v>
      </c>
      <c r="AP107" s="173" cm="1">
        <f t="array" ref="AP107">_xlfn.XLOOKUP(AP$1,'PY1 Data(H)'!$A$1:$CZ$1,_xlfn.XLOOKUP($A107,'PY1 Data(H)'!$A$1:$A$233,'PY1 Data(H)'!$A$1:$CZ$233))</f>
        <v>0</v>
      </c>
      <c r="AQ107" s="173" cm="1">
        <f t="array" ref="AQ107">_xlfn.XLOOKUP(AQ$1,'PY1 Data(H)'!$A$1:$CZ$1,_xlfn.XLOOKUP($A107,'PY1 Data(H)'!$A$1:$A$233,'PY1 Data(H)'!$A$1:$CZ$233))</f>
        <v>497202</v>
      </c>
      <c r="AR107" s="173" cm="1">
        <f t="array" ref="AR107">_xlfn.XLOOKUP(AR$1,'PY1 Data(H)'!$A$1:$CZ$1,_xlfn.XLOOKUP($A107,'PY1 Data(H)'!$A$1:$A$233,'PY1 Data(H)'!$A$1:$CZ$233))</f>
        <v>0</v>
      </c>
      <c r="AS107" s="173" cm="1">
        <f t="array" ref="AS107">_xlfn.XLOOKUP(AS$1,'PY1 Data(H)'!$A$1:$CZ$1,_xlfn.XLOOKUP($A107,'PY1 Data(H)'!$A$1:$A$233,'PY1 Data(H)'!$A$1:$CZ$233))</f>
        <v>424738</v>
      </c>
      <c r="AT107" s="173" cm="1">
        <f t="array" ref="AT107">_xlfn.XLOOKUP(AT$1,'PY1 Data(H)'!$A$1:$CZ$1,_xlfn.XLOOKUP($A107,'PY1 Data(H)'!$A$1:$A$233,'PY1 Data(H)'!$A$1:$CZ$233))</f>
        <v>1262648</v>
      </c>
      <c r="AU107" s="173" cm="1">
        <f t="array" ref="AU107">_xlfn.XLOOKUP(AU$1,'PY1 Data(H)'!$A$1:$CZ$1,_xlfn.XLOOKUP($A107,'PY1 Data(H)'!$A$1:$A$233,'PY1 Data(H)'!$A$1:$CZ$233))</f>
        <v>0</v>
      </c>
      <c r="AV107" s="173" cm="1">
        <f t="array" ref="AV107">_xlfn.XLOOKUP(AV$1,'PY1 Data(H)'!$A$1:$CZ$1,_xlfn.XLOOKUP($A107,'PY1 Data(H)'!$A$1:$A$233,'PY1 Data(H)'!$A$1:$CZ$233))</f>
        <v>0</v>
      </c>
      <c r="AW107" s="173" cm="1">
        <f t="array" ref="AW107">_xlfn.XLOOKUP(AW$1,'PY1 Data(H)'!$A$1:$CZ$1,_xlfn.XLOOKUP($A107,'PY1 Data(H)'!$A$1:$A$233,'PY1 Data(H)'!$A$1:$CZ$233))</f>
        <v>0</v>
      </c>
      <c r="AX107" s="173" cm="1">
        <f t="array" ref="AX107">_xlfn.XLOOKUP(AX$1,'PY1 Data(H)'!$A$1:$CZ$1,_xlfn.XLOOKUP($A107,'PY1 Data(H)'!$A$1:$A$233,'PY1 Data(H)'!$A$1:$CZ$233))</f>
        <v>608501</v>
      </c>
      <c r="AY107" s="173" cm="1">
        <f t="array" ref="AY107">_xlfn.XLOOKUP(AY$1,'PY1 Data(H)'!$A$1:$CZ$1,_xlfn.XLOOKUP($A107,'PY1 Data(H)'!$A$1:$A$233,'PY1 Data(H)'!$A$1:$CZ$233))</f>
        <v>77054</v>
      </c>
      <c r="AZ107" s="173" cm="1">
        <f t="array" ref="AZ107">_xlfn.XLOOKUP(AZ$1,'PY1 Data(H)'!$A$1:$CZ$1,_xlfn.XLOOKUP($A107,'PY1 Data(H)'!$A$1:$A$233,'PY1 Data(H)'!$A$1:$CZ$233))</f>
        <v>0</v>
      </c>
      <c r="BA107" s="173" cm="1">
        <f t="array" ref="BA107">_xlfn.XLOOKUP(BA$1,'PY1 Data(H)'!$A$1:$CZ$1,_xlfn.XLOOKUP($A107,'PY1 Data(H)'!$A$1:$A$233,'PY1 Data(H)'!$A$1:$CZ$233))</f>
        <v>0</v>
      </c>
      <c r="BB107" s="173" cm="1">
        <f t="array" ref="BB107">_xlfn.XLOOKUP(BB$1,'PY1 Data(H)'!$A$1:$CZ$1,_xlfn.XLOOKUP($A107,'PY1 Data(H)'!$A$1:$A$233,'PY1 Data(H)'!$A$1:$CZ$233))</f>
        <v>5573802</v>
      </c>
      <c r="BC107" s="173" cm="1">
        <f t="array" ref="BC107">_xlfn.XLOOKUP(BC$1,'PY1 Data(H)'!$A$1:$CZ$1,_xlfn.XLOOKUP($A107,'PY1 Data(H)'!$A$1:$A$233,'PY1 Data(H)'!$A$1:$CZ$233))</f>
        <v>112473</v>
      </c>
      <c r="BD107" s="173" cm="1">
        <f t="array" ref="BD107">_xlfn.XLOOKUP(BD$1,'PY1 Data(H)'!$A$1:$CZ$1,_xlfn.XLOOKUP($A107,'PY1 Data(H)'!$A$1:$A$233,'PY1 Data(H)'!$A$1:$CZ$233))</f>
        <v>0</v>
      </c>
      <c r="BE107" s="173" cm="1">
        <f t="array" ref="BE107">_xlfn.XLOOKUP(BE$1,'PY1 Data(H)'!$A$1:$CZ$1,_xlfn.XLOOKUP($A107,'PY1 Data(H)'!$A$1:$A$233,'PY1 Data(H)'!$A$1:$CZ$233))</f>
        <v>0</v>
      </c>
      <c r="BF107" s="173" cm="1">
        <f t="array" ref="BF107">_xlfn.XLOOKUP(BF$1,'PY1 Data(H)'!$A$1:$CZ$1,_xlfn.XLOOKUP($A107,'PY1 Data(H)'!$A$1:$A$233,'PY1 Data(H)'!$A$1:$CZ$233))</f>
        <v>1434110</v>
      </c>
      <c r="BG107" s="173" cm="1">
        <f t="array" ref="BG107">_xlfn.XLOOKUP(BG$1,'PY1 Data(H)'!$A$1:$CZ$1,_xlfn.XLOOKUP($A107,'PY1 Data(H)'!$A$1:$A$233,'PY1 Data(H)'!$A$1:$CZ$233))</f>
        <v>0</v>
      </c>
      <c r="BH107" s="173" cm="1">
        <f t="array" ref="BH107">_xlfn.XLOOKUP(BH$1,'PY1 Data(H)'!$A$1:$CZ$1,_xlfn.XLOOKUP($A107,'PY1 Data(H)'!$A$1:$A$233,'PY1 Data(H)'!$A$1:$CZ$233))</f>
        <v>0</v>
      </c>
      <c r="BI107" s="173" cm="1">
        <f t="array" ref="BI107">_xlfn.XLOOKUP(BI$1,'PY1 Data(H)'!$A$1:$CZ$1,_xlfn.XLOOKUP($A107,'PY1 Data(H)'!$A$1:$A$233,'PY1 Data(H)'!$A$1:$CZ$233))</f>
        <v>471579</v>
      </c>
      <c r="BJ107" s="173" cm="1">
        <f t="array" ref="BJ107">_xlfn.XLOOKUP(BJ$1,'PY1 Data(H)'!$A$1:$CZ$1,_xlfn.XLOOKUP($A107,'PY1 Data(H)'!$A$1:$A$233,'PY1 Data(H)'!$A$1:$CZ$233))</f>
        <v>51388</v>
      </c>
      <c r="BK107" s="173" cm="1">
        <f t="array" ref="BK107">_xlfn.XLOOKUP(BK$1,'PY1 Data(H)'!$A$1:$CZ$1,_xlfn.XLOOKUP($A107,'PY1 Data(H)'!$A$1:$A$233,'PY1 Data(H)'!$A$1:$CZ$233))</f>
        <v>0</v>
      </c>
      <c r="BL107" s="173" cm="1">
        <f t="array" ref="BL107">_xlfn.XLOOKUP(BL$1,'PY1 Data(H)'!$A$1:$CZ$1,_xlfn.XLOOKUP($A107,'PY1 Data(H)'!$A$1:$A$233,'PY1 Data(H)'!$A$1:$CZ$233))</f>
        <v>0</v>
      </c>
      <c r="BM107" s="173" cm="1">
        <f t="array" ref="BM107">_xlfn.XLOOKUP(BM$1,'PY1 Data(H)'!$A$1:$CZ$1,_xlfn.XLOOKUP($A107,'PY1 Data(H)'!$A$1:$A$233,'PY1 Data(H)'!$A$1:$CZ$233))</f>
        <v>292047</v>
      </c>
      <c r="BN107" s="173" cm="1">
        <f t="array" ref="BN107">_xlfn.XLOOKUP(BN$1,'PY1 Data(H)'!$A$1:$CZ$1,_xlfn.XLOOKUP($A107,'PY1 Data(H)'!$A$1:$A$233,'PY1 Data(H)'!$A$1:$CZ$233))</f>
        <v>1269307</v>
      </c>
      <c r="BO107" s="173" cm="1">
        <f t="array" ref="BO107">_xlfn.XLOOKUP(BO$1,'PY1 Data(H)'!$A$1:$CZ$1,_xlfn.XLOOKUP($A107,'PY1 Data(H)'!$A$1:$A$233,'PY1 Data(H)'!$A$1:$CZ$233))</f>
        <v>338881</v>
      </c>
      <c r="BP107" s="173" cm="1">
        <f t="array" ref="BP107">_xlfn.XLOOKUP(BP$1,'PY1 Data(H)'!$A$1:$CZ$1,_xlfn.XLOOKUP($A107,'PY1 Data(H)'!$A$1:$A$233,'PY1 Data(H)'!$A$1:$CZ$233))</f>
        <v>0</v>
      </c>
      <c r="BQ107" s="173" cm="1">
        <f t="array" ref="BQ107">_xlfn.XLOOKUP(BQ$1,'PY1 Data(H)'!$A$1:$CZ$1,_xlfn.XLOOKUP($A107,'PY1 Data(H)'!$A$1:$A$233,'PY1 Data(H)'!$A$1:$CZ$233))</f>
        <v>0</v>
      </c>
      <c r="BR107" s="173" cm="1">
        <f t="array" ref="BR107">_xlfn.XLOOKUP(BR$1,'PY1 Data(H)'!$A$1:$CZ$1,_xlfn.XLOOKUP($A107,'PY1 Data(H)'!$A$1:$A$233,'PY1 Data(H)'!$A$1:$CZ$233))</f>
        <v>0</v>
      </c>
      <c r="BS107" s="173" cm="1">
        <f t="array" ref="BS107">_xlfn.XLOOKUP(BS$1,'PY1 Data(H)'!$A$1:$CZ$1,_xlfn.XLOOKUP($A107,'PY1 Data(H)'!$A$1:$A$233,'PY1 Data(H)'!$A$1:$CZ$233))</f>
        <v>0</v>
      </c>
      <c r="BT107" s="173" cm="1">
        <f t="array" ref="BT107">_xlfn.XLOOKUP(BT$1,'PY1 Data(H)'!$A$1:$CZ$1,_xlfn.XLOOKUP($A107,'PY1 Data(H)'!$A$1:$A$233,'PY1 Data(H)'!$A$1:$CZ$233))</f>
        <v>4338</v>
      </c>
      <c r="BU107" s="173" cm="1">
        <f t="array" ref="BU107">_xlfn.XLOOKUP(BU$1,'PY1 Data(H)'!$A$1:$CZ$1,_xlfn.XLOOKUP($A107,'PY1 Data(H)'!$A$1:$A$233,'PY1 Data(H)'!$A$1:$CZ$233))</f>
        <v>161322</v>
      </c>
      <c r="BV107" s="173" cm="1">
        <f t="array" ref="BV107">_xlfn.XLOOKUP(BV$1,'PY1 Data(H)'!$A$1:$CZ$1,_xlfn.XLOOKUP($A107,'PY1 Data(H)'!$A$1:$A$233,'PY1 Data(H)'!$A$1:$CZ$233))</f>
        <v>2810261</v>
      </c>
      <c r="BW107" s="173" cm="1">
        <f t="array" ref="BW107">_xlfn.XLOOKUP(BW$1,'PY1 Data(H)'!$A$1:$CZ$1,_xlfn.XLOOKUP($A107,'PY1 Data(H)'!$A$1:$A$233,'PY1 Data(H)'!$A$1:$CZ$233))</f>
        <v>20054</v>
      </c>
      <c r="BX107" s="173" cm="1">
        <f t="array" ref="BX107">_xlfn.XLOOKUP(BX$1,'PY1 Data(H)'!$A$1:$CZ$1,_xlfn.XLOOKUP($A107,'PY1 Data(H)'!$A$1:$A$233,'PY1 Data(H)'!$A$1:$CZ$233))</f>
        <v>0</v>
      </c>
      <c r="BY107" s="173" cm="1">
        <f t="array" ref="BY107">_xlfn.XLOOKUP(BY$1,'PY1 Data(H)'!$A$1:$CZ$1,_xlfn.XLOOKUP($A107,'PY1 Data(H)'!$A$1:$A$233,'PY1 Data(H)'!$A$1:$CZ$233))</f>
        <v>0</v>
      </c>
      <c r="BZ107" s="173" cm="1">
        <f t="array" ref="BZ107">_xlfn.XLOOKUP(BZ$1,'PY1 Data(H)'!$A$1:$CZ$1,_xlfn.XLOOKUP($A107,'PY1 Data(H)'!$A$1:$A$233,'PY1 Data(H)'!$A$1:$CZ$233))</f>
        <v>0</v>
      </c>
      <c r="CA107" s="173" cm="1">
        <f t="array" ref="CA107">_xlfn.XLOOKUP(CA$1,'PY1 Data(H)'!$A$1:$CZ$1,_xlfn.XLOOKUP($A107,'PY1 Data(H)'!$A$1:$A$233,'PY1 Data(H)'!$A$1:$CZ$233))</f>
        <v>0</v>
      </c>
      <c r="CB107" s="173" cm="1">
        <f t="array" ref="CB107">_xlfn.XLOOKUP(CB$1,'PY1 Data(H)'!$A$1:$CZ$1,_xlfn.XLOOKUP($A107,'PY1 Data(H)'!$A$1:$A$233,'PY1 Data(H)'!$A$1:$CZ$233))</f>
        <v>1852</v>
      </c>
      <c r="CC107" s="173" cm="1">
        <f t="array" ref="CC107">_xlfn.XLOOKUP(CC$1,'PY1 Data(H)'!$A$1:$CZ$1,_xlfn.XLOOKUP($A107,'PY1 Data(H)'!$A$1:$A$233,'PY1 Data(H)'!$A$1:$CZ$233))</f>
        <v>184302</v>
      </c>
      <c r="CD107" s="173" cm="1">
        <f t="array" ref="CD107">_xlfn.XLOOKUP(CD$1,'PY1 Data(H)'!$A$1:$CZ$1,_xlfn.XLOOKUP($A107,'PY1 Data(H)'!$A$1:$A$233,'PY1 Data(H)'!$A$1:$CZ$233))</f>
        <v>54750</v>
      </c>
      <c r="CE107" s="173" cm="1">
        <f t="array" ref="CE107">_xlfn.XLOOKUP(CE$1,'PY1 Data(H)'!$A$1:$CZ$1,_xlfn.XLOOKUP($A107,'PY1 Data(H)'!$A$1:$A$233,'PY1 Data(H)'!$A$1:$CZ$233))</f>
        <v>0</v>
      </c>
      <c r="CF107" s="173" cm="1">
        <f t="array" ref="CF107">_xlfn.XLOOKUP(CF$1,'PY1 Data(H)'!$A$1:$CZ$1,_xlfn.XLOOKUP($A107,'PY1 Data(H)'!$A$1:$A$233,'PY1 Data(H)'!$A$1:$CZ$233))</f>
        <v>0</v>
      </c>
      <c r="CG107" s="173" cm="1">
        <f t="array" ref="CG107">_xlfn.XLOOKUP(CG$1,'PY1 Data(H)'!$A$1:$CZ$1,_xlfn.XLOOKUP($A107,'PY1 Data(H)'!$A$1:$A$233,'PY1 Data(H)'!$A$1:$CZ$233))</f>
        <v>436471</v>
      </c>
      <c r="CH107" s="173" cm="1">
        <f t="array" ref="CH107">_xlfn.XLOOKUP(CH$1,'PY1 Data(H)'!$A$1:$CZ$1,_xlfn.XLOOKUP($A107,'PY1 Data(H)'!$A$1:$A$233,'PY1 Data(H)'!$A$1:$CZ$233))</f>
        <v>201242</v>
      </c>
      <c r="CI107" s="173" cm="1">
        <f t="array" ref="CI107">_xlfn.XLOOKUP(CI$1,'PY1 Data(H)'!$A$1:$CZ$1,_xlfn.XLOOKUP($A107,'PY1 Data(H)'!$A$1:$A$233,'PY1 Data(H)'!$A$1:$CZ$233))</f>
        <v>87520</v>
      </c>
      <c r="CJ107" s="173" cm="1">
        <f t="array" ref="CJ107">_xlfn.XLOOKUP(CJ$1,'PY1 Data(H)'!$A$1:$CZ$1,_xlfn.XLOOKUP($A107,'PY1 Data(H)'!$A$1:$A$233,'PY1 Data(H)'!$A$1:$CZ$233))</f>
        <v>0</v>
      </c>
      <c r="CK107" s="173" cm="1">
        <f t="array" ref="CK107">_xlfn.XLOOKUP(CK$1,'PY1 Data(H)'!$A$1:$CZ$1,_xlfn.XLOOKUP($A107,'PY1 Data(H)'!$A$1:$A$233,'PY1 Data(H)'!$A$1:$CZ$233))</f>
        <v>89687</v>
      </c>
      <c r="CL107" s="173" cm="1">
        <f t="array" ref="CL107">_xlfn.XLOOKUP(CL$1,'PY1 Data(H)'!$A$1:$CZ$1,_xlfn.XLOOKUP($A107,'PY1 Data(H)'!$A$1:$A$233,'PY1 Data(H)'!$A$1:$CZ$233))</f>
        <v>0</v>
      </c>
      <c r="CM107" s="173" cm="1">
        <f t="array" ref="CM107">_xlfn.XLOOKUP(CM$1,'PY1 Data(H)'!$A$1:$CZ$1,_xlfn.XLOOKUP($A107,'PY1 Data(H)'!$A$1:$A$233,'PY1 Data(H)'!$A$1:$CZ$233))</f>
        <v>0</v>
      </c>
      <c r="CN107" s="173" cm="1">
        <f t="array" ref="CN107">_xlfn.XLOOKUP(CN$1,'PY1 Data(H)'!$A$1:$CZ$1,_xlfn.XLOOKUP($A107,'PY1 Data(H)'!$A$1:$A$233,'PY1 Data(H)'!$A$1:$CZ$233))</f>
        <v>123240</v>
      </c>
      <c r="CO107" s="173" cm="1">
        <f t="array" ref="CO107">_xlfn.XLOOKUP(CO$1,'PY1 Data(H)'!$A$1:$CZ$1,_xlfn.XLOOKUP($A107,'PY1 Data(H)'!$A$1:$A$233,'PY1 Data(H)'!$A$1:$CZ$233))</f>
        <v>13608173</v>
      </c>
      <c r="CP107" s="173" cm="1">
        <f t="array" ref="CP107">_xlfn.XLOOKUP(CP$1,'PY1 Data(H)'!$A$1:$CZ$1,_xlfn.XLOOKUP($A107,'PY1 Data(H)'!$A$1:$A$233,'PY1 Data(H)'!$A$1:$CZ$233))</f>
        <v>327684</v>
      </c>
      <c r="CQ107" s="173" cm="1">
        <f t="array" ref="CQ107">_xlfn.XLOOKUP(CQ$1,'PY1 Data(H)'!$A$1:$CZ$1,_xlfn.XLOOKUP($A107,'PY1 Data(H)'!$A$1:$A$233,'PY1 Data(H)'!$A$1:$CZ$233))</f>
        <v>0</v>
      </c>
      <c r="CR107" s="173" cm="1">
        <f t="array" ref="CR107">_xlfn.XLOOKUP(CR$1,'PY1 Data(H)'!$A$1:$CZ$1,_xlfn.XLOOKUP($A107,'PY1 Data(H)'!$A$1:$A$233,'PY1 Data(H)'!$A$1:$CZ$233))</f>
        <v>454059</v>
      </c>
      <c r="CS107" s="173" cm="1">
        <f t="array" ref="CS107">_xlfn.XLOOKUP(CS$1,'PY1 Data(H)'!$A$1:$CZ$1,_xlfn.XLOOKUP($A107,'PY1 Data(H)'!$A$1:$A$233,'PY1 Data(H)'!$A$1:$CZ$233))</f>
        <v>77510</v>
      </c>
      <c r="CT107" s="173" cm="1">
        <f t="array" ref="CT107">_xlfn.XLOOKUP(CT$1,'PY1 Data(H)'!$A$1:$CZ$1,_xlfn.XLOOKUP($A107,'PY1 Data(H)'!$A$1:$A$233,'PY1 Data(H)'!$A$1:$CZ$233))</f>
        <v>0</v>
      </c>
      <c r="CU107" s="173" cm="1">
        <f t="array" ref="CU107">_xlfn.XLOOKUP(CU$1,'PY1 Data(H)'!$A$1:$CZ$1,_xlfn.XLOOKUP($A107,'PY1 Data(H)'!$A$1:$A$233,'PY1 Data(H)'!$A$1:$CZ$233))</f>
        <v>61482</v>
      </c>
      <c r="CV107" s="173" cm="1">
        <f t="array" ref="CV107">_xlfn.XLOOKUP(CV$1,'PY1 Data(H)'!$A$1:$CZ$1,_xlfn.XLOOKUP($A107,'PY1 Data(H)'!$A$1:$A$233,'PY1 Data(H)'!$A$1:$CZ$233))</f>
        <v>0</v>
      </c>
      <c r="CW107" s="173" cm="1">
        <f t="array" ref="CW107">_xlfn.XLOOKUP(CW$1,'PY1 Data(H)'!$A$1:$CZ$1,_xlfn.XLOOKUP($A107,'PY1 Data(H)'!$A$1:$A$233,'PY1 Data(H)'!$A$1:$CZ$233))</f>
        <v>273243</v>
      </c>
      <c r="CX107" s="173" cm="1">
        <f t="array" ref="CX107">_xlfn.XLOOKUP(CX$1,'PY1 Data(H)'!$A$1:$CZ$1,_xlfn.XLOOKUP($A107,'PY1 Data(H)'!$A$1:$A$233,'PY1 Data(H)'!$A$1:$CZ$233))</f>
        <v>0</v>
      </c>
      <c r="CY107" s="173" cm="1">
        <f t="array" ref="CY107">_xlfn.XLOOKUP(CY$1,'PY1 Data(H)'!$A$1:$CZ$1,_xlfn.XLOOKUP($A107,'PY1 Data(H)'!$A$1:$A$233,'PY1 Data(H)'!$A$1:$CZ$233))</f>
        <v>0</v>
      </c>
    </row>
    <row r="108" spans="1:103" x14ac:dyDescent="0.3">
      <c r="A108">
        <v>350</v>
      </c>
      <c r="D108" s="173" cm="1">
        <f t="array" ref="D108">_xlfn.XLOOKUP(D$1,'PY1 Data(H)'!$A$1:$CZ$1,_xlfn.XLOOKUP($A108,'PY1 Data(H)'!$A$1:$A$233,'PY1 Data(H)'!$A$1:$CZ$233))</f>
        <v>0</v>
      </c>
      <c r="E108" s="173" cm="1">
        <f t="array" ref="E108">_xlfn.XLOOKUP(E$1,'PY1 Data(H)'!$A$1:$CZ$1,_xlfn.XLOOKUP($A108,'PY1 Data(H)'!$A$1:$A$233,'PY1 Data(H)'!$A$1:$CZ$233))</f>
        <v>7432</v>
      </c>
      <c r="F108" s="173" cm="1">
        <f t="array" ref="F108">_xlfn.XLOOKUP(F$1,'PY1 Data(H)'!$A$1:$CZ$1,_xlfn.XLOOKUP($A108,'PY1 Data(H)'!$A$1:$A$233,'PY1 Data(H)'!$A$1:$CZ$233))</f>
        <v>0</v>
      </c>
      <c r="G108" s="173" cm="1">
        <f t="array" ref="G108">_xlfn.XLOOKUP(G$1,'PY1 Data(H)'!$A$1:$CZ$1,_xlfn.XLOOKUP($A108,'PY1 Data(H)'!$A$1:$A$233,'PY1 Data(H)'!$A$1:$CZ$233))</f>
        <v>0</v>
      </c>
      <c r="H108" s="173" cm="1">
        <f t="array" ref="H108">_xlfn.XLOOKUP(H$1,'PY1 Data(H)'!$A$1:$CZ$1,_xlfn.XLOOKUP($A108,'PY1 Data(H)'!$A$1:$A$233,'PY1 Data(H)'!$A$1:$CZ$233))</f>
        <v>0</v>
      </c>
      <c r="I108" s="173" cm="1">
        <f t="array" ref="I108">_xlfn.XLOOKUP(I$1,'PY1 Data(H)'!$A$1:$CZ$1,_xlfn.XLOOKUP($A108,'PY1 Data(H)'!$A$1:$A$233,'PY1 Data(H)'!$A$1:$CZ$233))</f>
        <v>0</v>
      </c>
      <c r="J108" s="173" cm="1">
        <f t="array" ref="J108">_xlfn.XLOOKUP(J$1,'PY1 Data(H)'!$A$1:$CZ$1,_xlfn.XLOOKUP($A108,'PY1 Data(H)'!$A$1:$A$233,'PY1 Data(H)'!$A$1:$CZ$233))</f>
        <v>18579</v>
      </c>
      <c r="K108" s="173" cm="1">
        <f t="array" ref="K108">_xlfn.XLOOKUP(K$1,'PY1 Data(H)'!$A$1:$CZ$1,_xlfn.XLOOKUP($A108,'PY1 Data(H)'!$A$1:$A$233,'PY1 Data(H)'!$A$1:$CZ$233))</f>
        <v>2882</v>
      </c>
      <c r="L108" s="173" cm="1">
        <f t="array" ref="L108">_xlfn.XLOOKUP(L$1,'PY1 Data(H)'!$A$1:$CZ$1,_xlfn.XLOOKUP($A108,'PY1 Data(H)'!$A$1:$A$233,'PY1 Data(H)'!$A$1:$CZ$233))</f>
        <v>4072</v>
      </c>
      <c r="M108" s="173" cm="1">
        <f t="array" ref="M108">_xlfn.XLOOKUP(M$1,'PY1 Data(H)'!$A$1:$CZ$1,_xlfn.XLOOKUP($A108,'PY1 Data(H)'!$A$1:$A$233,'PY1 Data(H)'!$A$1:$CZ$233))</f>
        <v>171131</v>
      </c>
      <c r="N108" s="173" cm="1">
        <f t="array" ref="N108">_xlfn.XLOOKUP(N$1,'PY1 Data(H)'!$A$1:$CZ$1,_xlfn.XLOOKUP($A108,'PY1 Data(H)'!$A$1:$A$233,'PY1 Data(H)'!$A$1:$CZ$233))</f>
        <v>0</v>
      </c>
      <c r="O108" s="173" cm="1">
        <f t="array" ref="O108">_xlfn.XLOOKUP(O$1,'PY1 Data(H)'!$A$1:$CZ$1,_xlfn.XLOOKUP($A108,'PY1 Data(H)'!$A$1:$A$233,'PY1 Data(H)'!$A$1:$CZ$233))</f>
        <v>18211</v>
      </c>
      <c r="P108" s="173" cm="1">
        <f t="array" ref="P108">_xlfn.XLOOKUP(P$1,'PY1 Data(H)'!$A$1:$CZ$1,_xlfn.XLOOKUP($A108,'PY1 Data(H)'!$A$1:$A$233,'PY1 Data(H)'!$A$1:$CZ$233))</f>
        <v>0</v>
      </c>
      <c r="Q108" s="173" cm="1">
        <f t="array" ref="Q108">_xlfn.XLOOKUP(Q$1,'PY1 Data(H)'!$A$1:$CZ$1,_xlfn.XLOOKUP($A108,'PY1 Data(H)'!$A$1:$A$233,'PY1 Data(H)'!$A$1:$CZ$233))</f>
        <v>0</v>
      </c>
      <c r="R108" s="173" cm="1">
        <f t="array" ref="R108">_xlfn.XLOOKUP(R$1,'PY1 Data(H)'!$A$1:$CZ$1,_xlfn.XLOOKUP($A108,'PY1 Data(H)'!$A$1:$A$233,'PY1 Data(H)'!$A$1:$CZ$233))</f>
        <v>5238</v>
      </c>
      <c r="S108" s="173" cm="1">
        <f t="array" ref="S108">_xlfn.XLOOKUP(S$1,'PY1 Data(H)'!$A$1:$CZ$1,_xlfn.XLOOKUP($A108,'PY1 Data(H)'!$A$1:$A$233,'PY1 Data(H)'!$A$1:$CZ$233))</f>
        <v>0</v>
      </c>
      <c r="T108" s="173" cm="1">
        <f t="array" ref="T108">_xlfn.XLOOKUP(T$1,'PY1 Data(H)'!$A$1:$CZ$1,_xlfn.XLOOKUP($A108,'PY1 Data(H)'!$A$1:$A$233,'PY1 Data(H)'!$A$1:$CZ$233))</f>
        <v>0</v>
      </c>
      <c r="U108" s="173" cm="1">
        <f t="array" ref="U108">_xlfn.XLOOKUP(U$1,'PY1 Data(H)'!$A$1:$CZ$1,_xlfn.XLOOKUP($A108,'PY1 Data(H)'!$A$1:$A$233,'PY1 Data(H)'!$A$1:$CZ$233))</f>
        <v>0</v>
      </c>
      <c r="V108" s="173" cm="1">
        <f t="array" ref="V108">_xlfn.XLOOKUP(V$1,'PY1 Data(H)'!$A$1:$CZ$1,_xlfn.XLOOKUP($A108,'PY1 Data(H)'!$A$1:$A$233,'PY1 Data(H)'!$A$1:$CZ$233))</f>
        <v>156788</v>
      </c>
      <c r="W108" s="173" cm="1">
        <f t="array" ref="W108">_xlfn.XLOOKUP(W$1,'PY1 Data(H)'!$A$1:$CZ$1,_xlfn.XLOOKUP($A108,'PY1 Data(H)'!$A$1:$A$233,'PY1 Data(H)'!$A$1:$CZ$233))</f>
        <v>0</v>
      </c>
      <c r="X108" s="173" cm="1">
        <f t="array" ref="X108">_xlfn.XLOOKUP(X$1,'PY1 Data(H)'!$A$1:$CZ$1,_xlfn.XLOOKUP($A108,'PY1 Data(H)'!$A$1:$A$233,'PY1 Data(H)'!$A$1:$CZ$233))</f>
        <v>9044</v>
      </c>
      <c r="Y108" s="173" cm="1">
        <f t="array" ref="Y108">_xlfn.XLOOKUP(Y$1,'PY1 Data(H)'!$A$1:$CZ$1,_xlfn.XLOOKUP($A108,'PY1 Data(H)'!$A$1:$A$233,'PY1 Data(H)'!$A$1:$CZ$233))</f>
        <v>240</v>
      </c>
      <c r="Z108" s="173" cm="1">
        <f t="array" ref="Z108">_xlfn.XLOOKUP(Z$1,'PY1 Data(H)'!$A$1:$CZ$1,_xlfn.XLOOKUP($A108,'PY1 Data(H)'!$A$1:$A$233,'PY1 Data(H)'!$A$1:$CZ$233))</f>
        <v>0</v>
      </c>
      <c r="AA108" s="173" cm="1">
        <f t="array" ref="AA108">_xlfn.XLOOKUP(AA$1,'PY1 Data(H)'!$A$1:$CZ$1,_xlfn.XLOOKUP($A108,'PY1 Data(H)'!$A$1:$A$233,'PY1 Data(H)'!$A$1:$CZ$233))</f>
        <v>0</v>
      </c>
      <c r="AB108" s="173" cm="1">
        <f t="array" ref="AB108">_xlfn.XLOOKUP(AB$1,'PY1 Data(H)'!$A$1:$CZ$1,_xlfn.XLOOKUP($A108,'PY1 Data(H)'!$A$1:$A$233,'PY1 Data(H)'!$A$1:$CZ$233))</f>
        <v>17111</v>
      </c>
      <c r="AC108" s="173" cm="1">
        <f t="array" ref="AC108">_xlfn.XLOOKUP(AC$1,'PY1 Data(H)'!$A$1:$CZ$1,_xlfn.XLOOKUP($A108,'PY1 Data(H)'!$A$1:$A$233,'PY1 Data(H)'!$A$1:$CZ$233))</f>
        <v>864</v>
      </c>
      <c r="AD108" s="173" cm="1">
        <f t="array" ref="AD108">_xlfn.XLOOKUP(AD$1,'PY1 Data(H)'!$A$1:$CZ$1,_xlfn.XLOOKUP($A108,'PY1 Data(H)'!$A$1:$A$233,'PY1 Data(H)'!$A$1:$CZ$233))</f>
        <v>828149</v>
      </c>
      <c r="AE108" s="173" cm="1">
        <f t="array" ref="AE108">_xlfn.XLOOKUP(AE$1,'PY1 Data(H)'!$A$1:$CZ$1,_xlfn.XLOOKUP($A108,'PY1 Data(H)'!$A$1:$A$233,'PY1 Data(H)'!$A$1:$CZ$233))</f>
        <v>277622</v>
      </c>
      <c r="AF108" s="173" cm="1">
        <f t="array" ref="AF108">_xlfn.XLOOKUP(AF$1,'PY1 Data(H)'!$A$1:$CZ$1,_xlfn.XLOOKUP($A108,'PY1 Data(H)'!$A$1:$A$233,'PY1 Data(H)'!$A$1:$CZ$233))</f>
        <v>104765</v>
      </c>
      <c r="AG108" s="173" cm="1">
        <f t="array" ref="AG108">_xlfn.XLOOKUP(AG$1,'PY1 Data(H)'!$A$1:$CZ$1,_xlfn.XLOOKUP($A108,'PY1 Data(H)'!$A$1:$A$233,'PY1 Data(H)'!$A$1:$CZ$233))</f>
        <v>994018</v>
      </c>
      <c r="AH108" s="173" cm="1">
        <f t="array" ref="AH108">_xlfn.XLOOKUP(AH$1,'PY1 Data(H)'!$A$1:$CZ$1,_xlfn.XLOOKUP($A108,'PY1 Data(H)'!$A$1:$A$233,'PY1 Data(H)'!$A$1:$CZ$233))</f>
        <v>524303</v>
      </c>
      <c r="AI108" s="173" cm="1">
        <f t="array" ref="AI108">_xlfn.XLOOKUP(AI$1,'PY1 Data(H)'!$A$1:$CZ$1,_xlfn.XLOOKUP($A108,'PY1 Data(H)'!$A$1:$A$233,'PY1 Data(H)'!$A$1:$CZ$233))</f>
        <v>3129825</v>
      </c>
      <c r="AJ108" s="173" cm="1">
        <f t="array" ref="AJ108">_xlfn.XLOOKUP(AJ$1,'PY1 Data(H)'!$A$1:$CZ$1,_xlfn.XLOOKUP($A108,'PY1 Data(H)'!$A$1:$A$233,'PY1 Data(H)'!$A$1:$CZ$233))</f>
        <v>323</v>
      </c>
      <c r="AK108" s="173" cm="1">
        <f t="array" ref="AK108">_xlfn.XLOOKUP(AK$1,'PY1 Data(H)'!$A$1:$CZ$1,_xlfn.XLOOKUP($A108,'PY1 Data(H)'!$A$1:$A$233,'PY1 Data(H)'!$A$1:$CZ$233))</f>
        <v>0</v>
      </c>
      <c r="AL108" s="173" cm="1">
        <f t="array" ref="AL108">_xlfn.XLOOKUP(AL$1,'PY1 Data(H)'!$A$1:$CZ$1,_xlfn.XLOOKUP($A108,'PY1 Data(H)'!$A$1:$A$233,'PY1 Data(H)'!$A$1:$CZ$233))</f>
        <v>17097</v>
      </c>
      <c r="AM108" s="173" cm="1">
        <f t="array" ref="AM108">_xlfn.XLOOKUP(AM$1,'PY1 Data(H)'!$A$1:$CZ$1,_xlfn.XLOOKUP($A108,'PY1 Data(H)'!$A$1:$A$233,'PY1 Data(H)'!$A$1:$CZ$233))</f>
        <v>0</v>
      </c>
      <c r="AN108" s="173" cm="1">
        <f t="array" ref="AN108">_xlfn.XLOOKUP(AN$1,'PY1 Data(H)'!$A$1:$CZ$1,_xlfn.XLOOKUP($A108,'PY1 Data(H)'!$A$1:$A$233,'PY1 Data(H)'!$A$1:$CZ$233))</f>
        <v>4626</v>
      </c>
      <c r="AO108" s="173" cm="1">
        <f t="array" ref="AO108">_xlfn.XLOOKUP(AO$1,'PY1 Data(H)'!$A$1:$CZ$1,_xlfn.XLOOKUP($A108,'PY1 Data(H)'!$A$1:$A$233,'PY1 Data(H)'!$A$1:$CZ$233))</f>
        <v>0</v>
      </c>
      <c r="AP108" s="173" cm="1">
        <f t="array" ref="AP108">_xlfn.XLOOKUP(AP$1,'PY1 Data(H)'!$A$1:$CZ$1,_xlfn.XLOOKUP($A108,'PY1 Data(H)'!$A$1:$A$233,'PY1 Data(H)'!$A$1:$CZ$233))</f>
        <v>0</v>
      </c>
      <c r="AQ108" s="173" cm="1">
        <f t="array" ref="AQ108">_xlfn.XLOOKUP(AQ$1,'PY1 Data(H)'!$A$1:$CZ$1,_xlfn.XLOOKUP($A108,'PY1 Data(H)'!$A$1:$A$233,'PY1 Data(H)'!$A$1:$CZ$233))</f>
        <v>1050179</v>
      </c>
      <c r="AR108" s="173" cm="1">
        <f t="array" ref="AR108">_xlfn.XLOOKUP(AR$1,'PY1 Data(H)'!$A$1:$CZ$1,_xlfn.XLOOKUP($A108,'PY1 Data(H)'!$A$1:$A$233,'PY1 Data(H)'!$A$1:$CZ$233))</f>
        <v>0</v>
      </c>
      <c r="AS108" s="173" cm="1">
        <f t="array" ref="AS108">_xlfn.XLOOKUP(AS$1,'PY1 Data(H)'!$A$1:$CZ$1,_xlfn.XLOOKUP($A108,'PY1 Data(H)'!$A$1:$A$233,'PY1 Data(H)'!$A$1:$CZ$233))</f>
        <v>1793</v>
      </c>
      <c r="AT108" s="173" cm="1">
        <f t="array" ref="AT108">_xlfn.XLOOKUP(AT$1,'PY1 Data(H)'!$A$1:$CZ$1,_xlfn.XLOOKUP($A108,'PY1 Data(H)'!$A$1:$A$233,'PY1 Data(H)'!$A$1:$CZ$233))</f>
        <v>1149</v>
      </c>
      <c r="AU108" s="173" cm="1">
        <f t="array" ref="AU108">_xlfn.XLOOKUP(AU$1,'PY1 Data(H)'!$A$1:$CZ$1,_xlfn.XLOOKUP($A108,'PY1 Data(H)'!$A$1:$A$233,'PY1 Data(H)'!$A$1:$CZ$233))</f>
        <v>0</v>
      </c>
      <c r="AV108" s="173" cm="1">
        <f t="array" ref="AV108">_xlfn.XLOOKUP(AV$1,'PY1 Data(H)'!$A$1:$CZ$1,_xlfn.XLOOKUP($A108,'PY1 Data(H)'!$A$1:$A$233,'PY1 Data(H)'!$A$1:$CZ$233))</f>
        <v>3032</v>
      </c>
      <c r="AW108" s="173" cm="1">
        <f t="array" ref="AW108">_xlfn.XLOOKUP(AW$1,'PY1 Data(H)'!$A$1:$CZ$1,_xlfn.XLOOKUP($A108,'PY1 Data(H)'!$A$1:$A$233,'PY1 Data(H)'!$A$1:$CZ$233))</f>
        <v>0</v>
      </c>
      <c r="AX108" s="173" cm="1">
        <f t="array" ref="AX108">_xlfn.XLOOKUP(AX$1,'PY1 Data(H)'!$A$1:$CZ$1,_xlfn.XLOOKUP($A108,'PY1 Data(H)'!$A$1:$A$233,'PY1 Data(H)'!$A$1:$CZ$233))</f>
        <v>0</v>
      </c>
      <c r="AY108" s="173" cm="1">
        <f t="array" ref="AY108">_xlfn.XLOOKUP(AY$1,'PY1 Data(H)'!$A$1:$CZ$1,_xlfn.XLOOKUP($A108,'PY1 Data(H)'!$A$1:$A$233,'PY1 Data(H)'!$A$1:$CZ$233))</f>
        <v>63773</v>
      </c>
      <c r="AZ108" s="173" cm="1">
        <f t="array" ref="AZ108">_xlfn.XLOOKUP(AZ$1,'PY1 Data(H)'!$A$1:$CZ$1,_xlfn.XLOOKUP($A108,'PY1 Data(H)'!$A$1:$A$233,'PY1 Data(H)'!$A$1:$CZ$233))</f>
        <v>0</v>
      </c>
      <c r="BA108" s="173" cm="1">
        <f t="array" ref="BA108">_xlfn.XLOOKUP(BA$1,'PY1 Data(H)'!$A$1:$CZ$1,_xlfn.XLOOKUP($A108,'PY1 Data(H)'!$A$1:$A$233,'PY1 Data(H)'!$A$1:$CZ$233))</f>
        <v>0</v>
      </c>
      <c r="BB108" s="173" cm="1">
        <f t="array" ref="BB108">_xlfn.XLOOKUP(BB$1,'PY1 Data(H)'!$A$1:$CZ$1,_xlfn.XLOOKUP($A108,'PY1 Data(H)'!$A$1:$A$233,'PY1 Data(H)'!$A$1:$CZ$233))</f>
        <v>1445943</v>
      </c>
      <c r="BC108" s="173" cm="1">
        <f t="array" ref="BC108">_xlfn.XLOOKUP(BC$1,'PY1 Data(H)'!$A$1:$CZ$1,_xlfn.XLOOKUP($A108,'PY1 Data(H)'!$A$1:$A$233,'PY1 Data(H)'!$A$1:$CZ$233))</f>
        <v>23732</v>
      </c>
      <c r="BD108" s="173" cm="1">
        <f t="array" ref="BD108">_xlfn.XLOOKUP(BD$1,'PY1 Data(H)'!$A$1:$CZ$1,_xlfn.XLOOKUP($A108,'PY1 Data(H)'!$A$1:$A$233,'PY1 Data(H)'!$A$1:$CZ$233))</f>
        <v>0</v>
      </c>
      <c r="BE108" s="173" cm="1">
        <f t="array" ref="BE108">_xlfn.XLOOKUP(BE$1,'PY1 Data(H)'!$A$1:$CZ$1,_xlfn.XLOOKUP($A108,'PY1 Data(H)'!$A$1:$A$233,'PY1 Data(H)'!$A$1:$CZ$233))</f>
        <v>0</v>
      </c>
      <c r="BF108" s="173" cm="1">
        <f t="array" ref="BF108">_xlfn.XLOOKUP(BF$1,'PY1 Data(H)'!$A$1:$CZ$1,_xlfn.XLOOKUP($A108,'PY1 Data(H)'!$A$1:$A$233,'PY1 Data(H)'!$A$1:$CZ$233))</f>
        <v>-32815</v>
      </c>
      <c r="BG108" s="173" cm="1">
        <f t="array" ref="BG108">_xlfn.XLOOKUP(BG$1,'PY1 Data(H)'!$A$1:$CZ$1,_xlfn.XLOOKUP($A108,'PY1 Data(H)'!$A$1:$A$233,'PY1 Data(H)'!$A$1:$CZ$233))</f>
        <v>0</v>
      </c>
      <c r="BH108" s="173" cm="1">
        <f t="array" ref="BH108">_xlfn.XLOOKUP(BH$1,'PY1 Data(H)'!$A$1:$CZ$1,_xlfn.XLOOKUP($A108,'PY1 Data(H)'!$A$1:$A$233,'PY1 Data(H)'!$A$1:$CZ$233))</f>
        <v>0</v>
      </c>
      <c r="BI108" s="173" cm="1">
        <f t="array" ref="BI108">_xlfn.XLOOKUP(BI$1,'PY1 Data(H)'!$A$1:$CZ$1,_xlfn.XLOOKUP($A108,'PY1 Data(H)'!$A$1:$A$233,'PY1 Data(H)'!$A$1:$CZ$233))</f>
        <v>118951</v>
      </c>
      <c r="BJ108" s="173" cm="1">
        <f t="array" ref="BJ108">_xlfn.XLOOKUP(BJ$1,'PY1 Data(H)'!$A$1:$CZ$1,_xlfn.XLOOKUP($A108,'PY1 Data(H)'!$A$1:$A$233,'PY1 Data(H)'!$A$1:$CZ$233))</f>
        <v>405</v>
      </c>
      <c r="BK108" s="173" cm="1">
        <f t="array" ref="BK108">_xlfn.XLOOKUP(BK$1,'PY1 Data(H)'!$A$1:$CZ$1,_xlfn.XLOOKUP($A108,'PY1 Data(H)'!$A$1:$A$233,'PY1 Data(H)'!$A$1:$CZ$233))</f>
        <v>0</v>
      </c>
      <c r="BL108" s="173" cm="1">
        <f t="array" ref="BL108">_xlfn.XLOOKUP(BL$1,'PY1 Data(H)'!$A$1:$CZ$1,_xlfn.XLOOKUP($A108,'PY1 Data(H)'!$A$1:$A$233,'PY1 Data(H)'!$A$1:$CZ$233))</f>
        <v>0</v>
      </c>
      <c r="BM108" s="173" cm="1">
        <f t="array" ref="BM108">_xlfn.XLOOKUP(BM$1,'PY1 Data(H)'!$A$1:$CZ$1,_xlfn.XLOOKUP($A108,'PY1 Data(H)'!$A$1:$A$233,'PY1 Data(H)'!$A$1:$CZ$233))</f>
        <v>9630</v>
      </c>
      <c r="BN108" s="173" cm="1">
        <f t="array" ref="BN108">_xlfn.XLOOKUP(BN$1,'PY1 Data(H)'!$A$1:$CZ$1,_xlfn.XLOOKUP($A108,'PY1 Data(H)'!$A$1:$A$233,'PY1 Data(H)'!$A$1:$CZ$233))</f>
        <v>1391233</v>
      </c>
      <c r="BO108" s="173" cm="1">
        <f t="array" ref="BO108">_xlfn.XLOOKUP(BO$1,'PY1 Data(H)'!$A$1:$CZ$1,_xlfn.XLOOKUP($A108,'PY1 Data(H)'!$A$1:$A$233,'PY1 Data(H)'!$A$1:$CZ$233))</f>
        <v>2806</v>
      </c>
      <c r="BP108" s="173" cm="1">
        <f t="array" ref="BP108">_xlfn.XLOOKUP(BP$1,'PY1 Data(H)'!$A$1:$CZ$1,_xlfn.XLOOKUP($A108,'PY1 Data(H)'!$A$1:$A$233,'PY1 Data(H)'!$A$1:$CZ$233))</f>
        <v>0</v>
      </c>
      <c r="BQ108" s="173" cm="1">
        <f t="array" ref="BQ108">_xlfn.XLOOKUP(BQ$1,'PY1 Data(H)'!$A$1:$CZ$1,_xlfn.XLOOKUP($A108,'PY1 Data(H)'!$A$1:$A$233,'PY1 Data(H)'!$A$1:$CZ$233))</f>
        <v>0</v>
      </c>
      <c r="BR108" s="173" cm="1">
        <f t="array" ref="BR108">_xlfn.XLOOKUP(BR$1,'PY1 Data(H)'!$A$1:$CZ$1,_xlfn.XLOOKUP($A108,'PY1 Data(H)'!$A$1:$A$233,'PY1 Data(H)'!$A$1:$CZ$233))</f>
        <v>0</v>
      </c>
      <c r="BS108" s="173" cm="1">
        <f t="array" ref="BS108">_xlfn.XLOOKUP(BS$1,'PY1 Data(H)'!$A$1:$CZ$1,_xlfn.XLOOKUP($A108,'PY1 Data(H)'!$A$1:$A$233,'PY1 Data(H)'!$A$1:$CZ$233))</f>
        <v>0</v>
      </c>
      <c r="BT108" s="173" cm="1">
        <f t="array" ref="BT108">_xlfn.XLOOKUP(BT$1,'PY1 Data(H)'!$A$1:$CZ$1,_xlfn.XLOOKUP($A108,'PY1 Data(H)'!$A$1:$A$233,'PY1 Data(H)'!$A$1:$CZ$233))</f>
        <v>3630</v>
      </c>
      <c r="BU108" s="173" cm="1">
        <f t="array" ref="BU108">_xlfn.XLOOKUP(BU$1,'PY1 Data(H)'!$A$1:$CZ$1,_xlfn.XLOOKUP($A108,'PY1 Data(H)'!$A$1:$A$233,'PY1 Data(H)'!$A$1:$CZ$233))</f>
        <v>271956</v>
      </c>
      <c r="BV108" s="173" cm="1">
        <f t="array" ref="BV108">_xlfn.XLOOKUP(BV$1,'PY1 Data(H)'!$A$1:$CZ$1,_xlfn.XLOOKUP($A108,'PY1 Data(H)'!$A$1:$A$233,'PY1 Data(H)'!$A$1:$CZ$233))</f>
        <v>318086</v>
      </c>
      <c r="BW108" s="173" cm="1">
        <f t="array" ref="BW108">_xlfn.XLOOKUP(BW$1,'PY1 Data(H)'!$A$1:$CZ$1,_xlfn.XLOOKUP($A108,'PY1 Data(H)'!$A$1:$A$233,'PY1 Data(H)'!$A$1:$CZ$233))</f>
        <v>6960</v>
      </c>
      <c r="BX108" s="173" cm="1">
        <f t="array" ref="BX108">_xlfn.XLOOKUP(BX$1,'PY1 Data(H)'!$A$1:$CZ$1,_xlfn.XLOOKUP($A108,'PY1 Data(H)'!$A$1:$A$233,'PY1 Data(H)'!$A$1:$CZ$233))</f>
        <v>0</v>
      </c>
      <c r="BY108" s="173" cm="1">
        <f t="array" ref="BY108">_xlfn.XLOOKUP(BY$1,'PY1 Data(H)'!$A$1:$CZ$1,_xlfn.XLOOKUP($A108,'PY1 Data(H)'!$A$1:$A$233,'PY1 Data(H)'!$A$1:$CZ$233))</f>
        <v>0</v>
      </c>
      <c r="BZ108" s="173" cm="1">
        <f t="array" ref="BZ108">_xlfn.XLOOKUP(BZ$1,'PY1 Data(H)'!$A$1:$CZ$1,_xlfn.XLOOKUP($A108,'PY1 Data(H)'!$A$1:$A$233,'PY1 Data(H)'!$A$1:$CZ$233))</f>
        <v>0</v>
      </c>
      <c r="CA108" s="173" cm="1">
        <f t="array" ref="CA108">_xlfn.XLOOKUP(CA$1,'PY1 Data(H)'!$A$1:$CZ$1,_xlfn.XLOOKUP($A108,'PY1 Data(H)'!$A$1:$A$233,'PY1 Data(H)'!$A$1:$CZ$233))</f>
        <v>0</v>
      </c>
      <c r="CB108" s="173" cm="1">
        <f t="array" ref="CB108">_xlfn.XLOOKUP(CB$1,'PY1 Data(H)'!$A$1:$CZ$1,_xlfn.XLOOKUP($A108,'PY1 Data(H)'!$A$1:$A$233,'PY1 Data(H)'!$A$1:$CZ$233))</f>
        <v>132376</v>
      </c>
      <c r="CC108" s="173" cm="1">
        <f t="array" ref="CC108">_xlfn.XLOOKUP(CC$1,'PY1 Data(H)'!$A$1:$CZ$1,_xlfn.XLOOKUP($A108,'PY1 Data(H)'!$A$1:$A$233,'PY1 Data(H)'!$A$1:$CZ$233))</f>
        <v>85436</v>
      </c>
      <c r="CD108" s="173" cm="1">
        <f t="array" ref="CD108">_xlfn.XLOOKUP(CD$1,'PY1 Data(H)'!$A$1:$CZ$1,_xlfn.XLOOKUP($A108,'PY1 Data(H)'!$A$1:$A$233,'PY1 Data(H)'!$A$1:$CZ$233))</f>
        <v>15054</v>
      </c>
      <c r="CE108" s="173" cm="1">
        <f t="array" ref="CE108">_xlfn.XLOOKUP(CE$1,'PY1 Data(H)'!$A$1:$CZ$1,_xlfn.XLOOKUP($A108,'PY1 Data(H)'!$A$1:$A$233,'PY1 Data(H)'!$A$1:$CZ$233))</f>
        <v>2068</v>
      </c>
      <c r="CF108" s="173" cm="1">
        <f t="array" ref="CF108">_xlfn.XLOOKUP(CF$1,'PY1 Data(H)'!$A$1:$CZ$1,_xlfn.XLOOKUP($A108,'PY1 Data(H)'!$A$1:$A$233,'PY1 Data(H)'!$A$1:$CZ$233))</f>
        <v>0</v>
      </c>
      <c r="CG108" s="173" cm="1">
        <f t="array" ref="CG108">_xlfn.XLOOKUP(CG$1,'PY1 Data(H)'!$A$1:$CZ$1,_xlfn.XLOOKUP($A108,'PY1 Data(H)'!$A$1:$A$233,'PY1 Data(H)'!$A$1:$CZ$233))</f>
        <v>14126</v>
      </c>
      <c r="CH108" s="173" cm="1">
        <f t="array" ref="CH108">_xlfn.XLOOKUP(CH$1,'PY1 Data(H)'!$A$1:$CZ$1,_xlfn.XLOOKUP($A108,'PY1 Data(H)'!$A$1:$A$233,'PY1 Data(H)'!$A$1:$CZ$233))</f>
        <v>64799</v>
      </c>
      <c r="CI108" s="173" cm="1">
        <f t="array" ref="CI108">_xlfn.XLOOKUP(CI$1,'PY1 Data(H)'!$A$1:$CZ$1,_xlfn.XLOOKUP($A108,'PY1 Data(H)'!$A$1:$A$233,'PY1 Data(H)'!$A$1:$CZ$233))</f>
        <v>266721</v>
      </c>
      <c r="CJ108" s="173" cm="1">
        <f t="array" ref="CJ108">_xlfn.XLOOKUP(CJ$1,'PY1 Data(H)'!$A$1:$CZ$1,_xlfn.XLOOKUP($A108,'PY1 Data(H)'!$A$1:$A$233,'PY1 Data(H)'!$A$1:$CZ$233))</f>
        <v>620</v>
      </c>
      <c r="CK108" s="173" cm="1">
        <f t="array" ref="CK108">_xlfn.XLOOKUP(CK$1,'PY1 Data(H)'!$A$1:$CZ$1,_xlfn.XLOOKUP($A108,'PY1 Data(H)'!$A$1:$A$233,'PY1 Data(H)'!$A$1:$CZ$233))</f>
        <v>1288</v>
      </c>
      <c r="CL108" s="173" cm="1">
        <f t="array" ref="CL108">_xlfn.XLOOKUP(CL$1,'PY1 Data(H)'!$A$1:$CZ$1,_xlfn.XLOOKUP($A108,'PY1 Data(H)'!$A$1:$A$233,'PY1 Data(H)'!$A$1:$CZ$233))</f>
        <v>0</v>
      </c>
      <c r="CM108" s="173" cm="1">
        <f t="array" ref="CM108">_xlfn.XLOOKUP(CM$1,'PY1 Data(H)'!$A$1:$CZ$1,_xlfn.XLOOKUP($A108,'PY1 Data(H)'!$A$1:$A$233,'PY1 Data(H)'!$A$1:$CZ$233))</f>
        <v>0</v>
      </c>
      <c r="CN108" s="173" cm="1">
        <f t="array" ref="CN108">_xlfn.XLOOKUP(CN$1,'PY1 Data(H)'!$A$1:$CZ$1,_xlfn.XLOOKUP($A108,'PY1 Data(H)'!$A$1:$A$233,'PY1 Data(H)'!$A$1:$CZ$233))</f>
        <v>934</v>
      </c>
      <c r="CO108" s="173" cm="1">
        <f t="array" ref="CO108">_xlfn.XLOOKUP(CO$1,'PY1 Data(H)'!$A$1:$CZ$1,_xlfn.XLOOKUP($A108,'PY1 Data(H)'!$A$1:$A$233,'PY1 Data(H)'!$A$1:$CZ$233))</f>
        <v>-913350</v>
      </c>
      <c r="CP108" s="173" cm="1">
        <f t="array" ref="CP108">_xlfn.XLOOKUP(CP$1,'PY1 Data(H)'!$A$1:$CZ$1,_xlfn.XLOOKUP($A108,'PY1 Data(H)'!$A$1:$A$233,'PY1 Data(H)'!$A$1:$CZ$233))</f>
        <v>788</v>
      </c>
      <c r="CQ108" s="173" cm="1">
        <f t="array" ref="CQ108">_xlfn.XLOOKUP(CQ$1,'PY1 Data(H)'!$A$1:$CZ$1,_xlfn.XLOOKUP($A108,'PY1 Data(H)'!$A$1:$A$233,'PY1 Data(H)'!$A$1:$CZ$233))</f>
        <v>0</v>
      </c>
      <c r="CR108" s="173" cm="1">
        <f t="array" ref="CR108">_xlfn.XLOOKUP(CR$1,'PY1 Data(H)'!$A$1:$CZ$1,_xlfn.XLOOKUP($A108,'PY1 Data(H)'!$A$1:$A$233,'PY1 Data(H)'!$A$1:$CZ$233))</f>
        <v>25195</v>
      </c>
      <c r="CS108" s="173" cm="1">
        <f t="array" ref="CS108">_xlfn.XLOOKUP(CS$1,'PY1 Data(H)'!$A$1:$CZ$1,_xlfn.XLOOKUP($A108,'PY1 Data(H)'!$A$1:$A$233,'PY1 Data(H)'!$A$1:$CZ$233))</f>
        <v>7224</v>
      </c>
      <c r="CT108" s="173" cm="1">
        <f t="array" ref="CT108">_xlfn.XLOOKUP(CT$1,'PY1 Data(H)'!$A$1:$CZ$1,_xlfn.XLOOKUP($A108,'PY1 Data(H)'!$A$1:$A$233,'PY1 Data(H)'!$A$1:$CZ$233))</f>
        <v>0</v>
      </c>
      <c r="CU108" s="173" cm="1">
        <f t="array" ref="CU108">_xlfn.XLOOKUP(CU$1,'PY1 Data(H)'!$A$1:$CZ$1,_xlfn.XLOOKUP($A108,'PY1 Data(H)'!$A$1:$A$233,'PY1 Data(H)'!$A$1:$CZ$233))</f>
        <v>7917</v>
      </c>
      <c r="CV108" s="173" cm="1">
        <f t="array" ref="CV108">_xlfn.XLOOKUP(CV$1,'PY1 Data(H)'!$A$1:$CZ$1,_xlfn.XLOOKUP($A108,'PY1 Data(H)'!$A$1:$A$233,'PY1 Data(H)'!$A$1:$CZ$233))</f>
        <v>0</v>
      </c>
      <c r="CW108" s="173" cm="1">
        <f t="array" ref="CW108">_xlfn.XLOOKUP(CW$1,'PY1 Data(H)'!$A$1:$CZ$1,_xlfn.XLOOKUP($A108,'PY1 Data(H)'!$A$1:$A$233,'PY1 Data(H)'!$A$1:$CZ$233))</f>
        <v>0</v>
      </c>
      <c r="CX108" s="173" cm="1">
        <f t="array" ref="CX108">_xlfn.XLOOKUP(CX$1,'PY1 Data(H)'!$A$1:$CZ$1,_xlfn.XLOOKUP($A108,'PY1 Data(H)'!$A$1:$A$233,'PY1 Data(H)'!$A$1:$CZ$233))</f>
        <v>0</v>
      </c>
      <c r="CY108" s="173" cm="1">
        <f t="array" ref="CY108">_xlfn.XLOOKUP(CY$1,'PY1 Data(H)'!$A$1:$CZ$1,_xlfn.XLOOKUP($A108,'PY1 Data(H)'!$A$1:$A$233,'PY1 Data(H)'!$A$1:$CZ$233))</f>
        <v>0</v>
      </c>
    </row>
    <row r="109" spans="1:103" x14ac:dyDescent="0.3">
      <c r="A109">
        <v>351</v>
      </c>
      <c r="D109" s="173" cm="1">
        <f t="array" ref="D109">_xlfn.XLOOKUP(D$1,'PY1 Data(H)'!$A$1:$CZ$1,_xlfn.XLOOKUP($A109,'PY1 Data(H)'!$A$1:$A$233,'PY1 Data(H)'!$A$1:$CZ$233))</f>
        <v>0</v>
      </c>
      <c r="E109" s="173" cm="1">
        <f t="array" ref="E109">_xlfn.XLOOKUP(E$1,'PY1 Data(H)'!$A$1:$CZ$1,_xlfn.XLOOKUP($A109,'PY1 Data(H)'!$A$1:$A$233,'PY1 Data(H)'!$A$1:$CZ$233))</f>
        <v>114253</v>
      </c>
      <c r="F109" s="173" cm="1">
        <f t="array" ref="F109">_xlfn.XLOOKUP(F$1,'PY1 Data(H)'!$A$1:$CZ$1,_xlfn.XLOOKUP($A109,'PY1 Data(H)'!$A$1:$A$233,'PY1 Data(H)'!$A$1:$CZ$233))</f>
        <v>0</v>
      </c>
      <c r="G109" s="173" cm="1">
        <f t="array" ref="G109">_xlfn.XLOOKUP(G$1,'PY1 Data(H)'!$A$1:$CZ$1,_xlfn.XLOOKUP($A109,'PY1 Data(H)'!$A$1:$A$233,'PY1 Data(H)'!$A$1:$CZ$233))</f>
        <v>0</v>
      </c>
      <c r="H109" s="173" cm="1">
        <f t="array" ref="H109">_xlfn.XLOOKUP(H$1,'PY1 Data(H)'!$A$1:$CZ$1,_xlfn.XLOOKUP($A109,'PY1 Data(H)'!$A$1:$A$233,'PY1 Data(H)'!$A$1:$CZ$233))</f>
        <v>0</v>
      </c>
      <c r="I109" s="173" cm="1">
        <f t="array" ref="I109">_xlfn.XLOOKUP(I$1,'PY1 Data(H)'!$A$1:$CZ$1,_xlfn.XLOOKUP($A109,'PY1 Data(H)'!$A$1:$A$233,'PY1 Data(H)'!$A$1:$CZ$233))</f>
        <v>0</v>
      </c>
      <c r="J109" s="173" cm="1">
        <f t="array" ref="J109">_xlfn.XLOOKUP(J$1,'PY1 Data(H)'!$A$1:$CZ$1,_xlfn.XLOOKUP($A109,'PY1 Data(H)'!$A$1:$A$233,'PY1 Data(H)'!$A$1:$CZ$233))</f>
        <v>714633</v>
      </c>
      <c r="K109" s="173" cm="1">
        <f t="array" ref="K109">_xlfn.XLOOKUP(K$1,'PY1 Data(H)'!$A$1:$CZ$1,_xlfn.XLOOKUP($A109,'PY1 Data(H)'!$A$1:$A$233,'PY1 Data(H)'!$A$1:$CZ$233))</f>
        <v>365403</v>
      </c>
      <c r="L109" s="173" cm="1">
        <f t="array" ref="L109">_xlfn.XLOOKUP(L$1,'PY1 Data(H)'!$A$1:$CZ$1,_xlfn.XLOOKUP($A109,'PY1 Data(H)'!$A$1:$A$233,'PY1 Data(H)'!$A$1:$CZ$233))</f>
        <v>641728</v>
      </c>
      <c r="M109" s="173" cm="1">
        <f t="array" ref="M109">_xlfn.XLOOKUP(M$1,'PY1 Data(H)'!$A$1:$CZ$1,_xlfn.XLOOKUP($A109,'PY1 Data(H)'!$A$1:$A$233,'PY1 Data(H)'!$A$1:$CZ$233))</f>
        <v>7926548</v>
      </c>
      <c r="N109" s="173" cm="1">
        <f t="array" ref="N109">_xlfn.XLOOKUP(N$1,'PY1 Data(H)'!$A$1:$CZ$1,_xlfn.XLOOKUP($A109,'PY1 Data(H)'!$A$1:$A$233,'PY1 Data(H)'!$A$1:$CZ$233))</f>
        <v>0</v>
      </c>
      <c r="O109" s="173" cm="1">
        <f t="array" ref="O109">_xlfn.XLOOKUP(O$1,'PY1 Data(H)'!$A$1:$CZ$1,_xlfn.XLOOKUP($A109,'PY1 Data(H)'!$A$1:$A$233,'PY1 Data(H)'!$A$1:$CZ$233))</f>
        <v>0</v>
      </c>
      <c r="P109" s="173" cm="1">
        <f t="array" ref="P109">_xlfn.XLOOKUP(P$1,'PY1 Data(H)'!$A$1:$CZ$1,_xlfn.XLOOKUP($A109,'PY1 Data(H)'!$A$1:$A$233,'PY1 Data(H)'!$A$1:$CZ$233))</f>
        <v>0</v>
      </c>
      <c r="Q109" s="173" cm="1">
        <f t="array" ref="Q109">_xlfn.XLOOKUP(Q$1,'PY1 Data(H)'!$A$1:$CZ$1,_xlfn.XLOOKUP($A109,'PY1 Data(H)'!$A$1:$A$233,'PY1 Data(H)'!$A$1:$CZ$233))</f>
        <v>8</v>
      </c>
      <c r="R109" s="173" cm="1">
        <f t="array" ref="R109">_xlfn.XLOOKUP(R$1,'PY1 Data(H)'!$A$1:$CZ$1,_xlfn.XLOOKUP($A109,'PY1 Data(H)'!$A$1:$A$233,'PY1 Data(H)'!$A$1:$CZ$233))</f>
        <v>94856</v>
      </c>
      <c r="S109" s="173" cm="1">
        <f t="array" ref="S109">_xlfn.XLOOKUP(S$1,'PY1 Data(H)'!$A$1:$CZ$1,_xlfn.XLOOKUP($A109,'PY1 Data(H)'!$A$1:$A$233,'PY1 Data(H)'!$A$1:$CZ$233))</f>
        <v>43586</v>
      </c>
      <c r="T109" s="173" cm="1">
        <f t="array" ref="T109">_xlfn.XLOOKUP(T$1,'PY1 Data(H)'!$A$1:$CZ$1,_xlfn.XLOOKUP($A109,'PY1 Data(H)'!$A$1:$A$233,'PY1 Data(H)'!$A$1:$CZ$233))</f>
        <v>0</v>
      </c>
      <c r="U109" s="173" cm="1">
        <f t="array" ref="U109">_xlfn.XLOOKUP(U$1,'PY1 Data(H)'!$A$1:$CZ$1,_xlfn.XLOOKUP($A109,'PY1 Data(H)'!$A$1:$A$233,'PY1 Data(H)'!$A$1:$CZ$233))</f>
        <v>0</v>
      </c>
      <c r="V109" s="173" cm="1">
        <f t="array" ref="V109">_xlfn.XLOOKUP(V$1,'PY1 Data(H)'!$A$1:$CZ$1,_xlfn.XLOOKUP($A109,'PY1 Data(H)'!$A$1:$A$233,'PY1 Data(H)'!$A$1:$CZ$233))</f>
        <v>464710</v>
      </c>
      <c r="W109" s="173" cm="1">
        <f t="array" ref="W109">_xlfn.XLOOKUP(W$1,'PY1 Data(H)'!$A$1:$CZ$1,_xlfn.XLOOKUP($A109,'PY1 Data(H)'!$A$1:$A$233,'PY1 Data(H)'!$A$1:$CZ$233))</f>
        <v>0</v>
      </c>
      <c r="X109" s="173" cm="1">
        <f t="array" ref="X109">_xlfn.XLOOKUP(X$1,'PY1 Data(H)'!$A$1:$CZ$1,_xlfn.XLOOKUP($A109,'PY1 Data(H)'!$A$1:$A$233,'PY1 Data(H)'!$A$1:$CZ$233))</f>
        <v>0</v>
      </c>
      <c r="Y109" s="173" cm="1">
        <f t="array" ref="Y109">_xlfn.XLOOKUP(Y$1,'PY1 Data(H)'!$A$1:$CZ$1,_xlfn.XLOOKUP($A109,'PY1 Data(H)'!$A$1:$A$233,'PY1 Data(H)'!$A$1:$CZ$233))</f>
        <v>17168</v>
      </c>
      <c r="Z109" s="173" cm="1">
        <f t="array" ref="Z109">_xlfn.XLOOKUP(Z$1,'PY1 Data(H)'!$A$1:$CZ$1,_xlfn.XLOOKUP($A109,'PY1 Data(H)'!$A$1:$A$233,'PY1 Data(H)'!$A$1:$CZ$233))</f>
        <v>0</v>
      </c>
      <c r="AA109" s="173" cm="1">
        <f t="array" ref="AA109">_xlfn.XLOOKUP(AA$1,'PY1 Data(H)'!$A$1:$CZ$1,_xlfn.XLOOKUP($A109,'PY1 Data(H)'!$A$1:$A$233,'PY1 Data(H)'!$A$1:$CZ$233))</f>
        <v>0</v>
      </c>
      <c r="AB109" s="173" cm="1">
        <f t="array" ref="AB109">_xlfn.XLOOKUP(AB$1,'PY1 Data(H)'!$A$1:$CZ$1,_xlfn.XLOOKUP($A109,'PY1 Data(H)'!$A$1:$A$233,'PY1 Data(H)'!$A$1:$CZ$233))</f>
        <v>8169</v>
      </c>
      <c r="AC109" s="173" cm="1">
        <f t="array" ref="AC109">_xlfn.XLOOKUP(AC$1,'PY1 Data(H)'!$A$1:$CZ$1,_xlfn.XLOOKUP($A109,'PY1 Data(H)'!$A$1:$A$233,'PY1 Data(H)'!$A$1:$CZ$233))</f>
        <v>68542</v>
      </c>
      <c r="AD109" s="173" cm="1">
        <f t="array" ref="AD109">_xlfn.XLOOKUP(AD$1,'PY1 Data(H)'!$A$1:$CZ$1,_xlfn.XLOOKUP($A109,'PY1 Data(H)'!$A$1:$A$233,'PY1 Data(H)'!$A$1:$CZ$233))</f>
        <v>842043</v>
      </c>
      <c r="AE109" s="173" cm="1">
        <f t="array" ref="AE109">_xlfn.XLOOKUP(AE$1,'PY1 Data(H)'!$A$1:$CZ$1,_xlfn.XLOOKUP($A109,'PY1 Data(H)'!$A$1:$A$233,'PY1 Data(H)'!$A$1:$CZ$233))</f>
        <v>917592</v>
      </c>
      <c r="AF109" s="173" cm="1">
        <f t="array" ref="AF109">_xlfn.XLOOKUP(AF$1,'PY1 Data(H)'!$A$1:$CZ$1,_xlfn.XLOOKUP($A109,'PY1 Data(H)'!$A$1:$A$233,'PY1 Data(H)'!$A$1:$CZ$233))</f>
        <v>250950</v>
      </c>
      <c r="AG109" s="173" cm="1">
        <f t="array" ref="AG109">_xlfn.XLOOKUP(AG$1,'PY1 Data(H)'!$A$1:$CZ$1,_xlfn.XLOOKUP($A109,'PY1 Data(H)'!$A$1:$A$233,'PY1 Data(H)'!$A$1:$CZ$233))</f>
        <v>402412</v>
      </c>
      <c r="AH109" s="173" cm="1">
        <f t="array" ref="AH109">_xlfn.XLOOKUP(AH$1,'PY1 Data(H)'!$A$1:$CZ$1,_xlfn.XLOOKUP($A109,'PY1 Data(H)'!$A$1:$A$233,'PY1 Data(H)'!$A$1:$CZ$233))</f>
        <v>666002</v>
      </c>
      <c r="AI109" s="173" cm="1">
        <f t="array" ref="AI109">_xlfn.XLOOKUP(AI$1,'PY1 Data(H)'!$A$1:$CZ$1,_xlfn.XLOOKUP($A109,'PY1 Data(H)'!$A$1:$A$233,'PY1 Data(H)'!$A$1:$CZ$233))</f>
        <v>323854</v>
      </c>
      <c r="AJ109" s="173" cm="1">
        <f t="array" ref="AJ109">_xlfn.XLOOKUP(AJ$1,'PY1 Data(H)'!$A$1:$CZ$1,_xlfn.XLOOKUP($A109,'PY1 Data(H)'!$A$1:$A$233,'PY1 Data(H)'!$A$1:$CZ$233))</f>
        <v>496716</v>
      </c>
      <c r="AK109" s="173" cm="1">
        <f t="array" ref="AK109">_xlfn.XLOOKUP(AK$1,'PY1 Data(H)'!$A$1:$CZ$1,_xlfn.XLOOKUP($A109,'PY1 Data(H)'!$A$1:$A$233,'PY1 Data(H)'!$A$1:$CZ$233))</f>
        <v>0</v>
      </c>
      <c r="AL109" s="173" cm="1">
        <f t="array" ref="AL109">_xlfn.XLOOKUP(AL$1,'PY1 Data(H)'!$A$1:$CZ$1,_xlfn.XLOOKUP($A109,'PY1 Data(H)'!$A$1:$A$233,'PY1 Data(H)'!$A$1:$CZ$233))</f>
        <v>133036</v>
      </c>
      <c r="AM109" s="173" cm="1">
        <f t="array" ref="AM109">_xlfn.XLOOKUP(AM$1,'PY1 Data(H)'!$A$1:$CZ$1,_xlfn.XLOOKUP($A109,'PY1 Data(H)'!$A$1:$A$233,'PY1 Data(H)'!$A$1:$CZ$233))</f>
        <v>0</v>
      </c>
      <c r="AN109" s="173" cm="1">
        <f t="array" ref="AN109">_xlfn.XLOOKUP(AN$1,'PY1 Data(H)'!$A$1:$CZ$1,_xlfn.XLOOKUP($A109,'PY1 Data(H)'!$A$1:$A$233,'PY1 Data(H)'!$A$1:$CZ$233))</f>
        <v>0</v>
      </c>
      <c r="AO109" s="173" cm="1">
        <f t="array" ref="AO109">_xlfn.XLOOKUP(AO$1,'PY1 Data(H)'!$A$1:$CZ$1,_xlfn.XLOOKUP($A109,'PY1 Data(H)'!$A$1:$A$233,'PY1 Data(H)'!$A$1:$CZ$233))</f>
        <v>0</v>
      </c>
      <c r="AP109" s="173" cm="1">
        <f t="array" ref="AP109">_xlfn.XLOOKUP(AP$1,'PY1 Data(H)'!$A$1:$CZ$1,_xlfn.XLOOKUP($A109,'PY1 Data(H)'!$A$1:$A$233,'PY1 Data(H)'!$A$1:$CZ$233))</f>
        <v>0</v>
      </c>
      <c r="AQ109" s="173" cm="1">
        <f t="array" ref="AQ109">_xlfn.XLOOKUP(AQ$1,'PY1 Data(H)'!$A$1:$CZ$1,_xlfn.XLOOKUP($A109,'PY1 Data(H)'!$A$1:$A$233,'PY1 Data(H)'!$A$1:$CZ$233))</f>
        <v>497202</v>
      </c>
      <c r="AR109" s="173" cm="1">
        <f t="array" ref="AR109">_xlfn.XLOOKUP(AR$1,'PY1 Data(H)'!$A$1:$CZ$1,_xlfn.XLOOKUP($A109,'PY1 Data(H)'!$A$1:$A$233,'PY1 Data(H)'!$A$1:$CZ$233))</f>
        <v>0</v>
      </c>
      <c r="AS109" s="173" cm="1">
        <f t="array" ref="AS109">_xlfn.XLOOKUP(AS$1,'PY1 Data(H)'!$A$1:$CZ$1,_xlfn.XLOOKUP($A109,'PY1 Data(H)'!$A$1:$A$233,'PY1 Data(H)'!$A$1:$CZ$233))</f>
        <v>424738</v>
      </c>
      <c r="AT109" s="173" cm="1">
        <f t="array" ref="AT109">_xlfn.XLOOKUP(AT$1,'PY1 Data(H)'!$A$1:$CZ$1,_xlfn.XLOOKUP($A109,'PY1 Data(H)'!$A$1:$A$233,'PY1 Data(H)'!$A$1:$CZ$233))</f>
        <v>1336282</v>
      </c>
      <c r="AU109" s="173" cm="1">
        <f t="array" ref="AU109">_xlfn.XLOOKUP(AU$1,'PY1 Data(H)'!$A$1:$CZ$1,_xlfn.XLOOKUP($A109,'PY1 Data(H)'!$A$1:$A$233,'PY1 Data(H)'!$A$1:$CZ$233))</f>
        <v>0</v>
      </c>
      <c r="AV109" s="173" cm="1">
        <f t="array" ref="AV109">_xlfn.XLOOKUP(AV$1,'PY1 Data(H)'!$A$1:$CZ$1,_xlfn.XLOOKUP($A109,'PY1 Data(H)'!$A$1:$A$233,'PY1 Data(H)'!$A$1:$CZ$233))</f>
        <v>0</v>
      </c>
      <c r="AW109" s="173" cm="1">
        <f t="array" ref="AW109">_xlfn.XLOOKUP(AW$1,'PY1 Data(H)'!$A$1:$CZ$1,_xlfn.XLOOKUP($A109,'PY1 Data(H)'!$A$1:$A$233,'PY1 Data(H)'!$A$1:$CZ$233))</f>
        <v>0</v>
      </c>
      <c r="AX109" s="173" cm="1">
        <f t="array" ref="AX109">_xlfn.XLOOKUP(AX$1,'PY1 Data(H)'!$A$1:$CZ$1,_xlfn.XLOOKUP($A109,'PY1 Data(H)'!$A$1:$A$233,'PY1 Data(H)'!$A$1:$CZ$233))</f>
        <v>608501</v>
      </c>
      <c r="AY109" s="173" cm="1">
        <f t="array" ref="AY109">_xlfn.XLOOKUP(AY$1,'PY1 Data(H)'!$A$1:$CZ$1,_xlfn.XLOOKUP($A109,'PY1 Data(H)'!$A$1:$A$233,'PY1 Data(H)'!$A$1:$CZ$233))</f>
        <v>77054</v>
      </c>
      <c r="AZ109" s="173" cm="1">
        <f t="array" ref="AZ109">_xlfn.XLOOKUP(AZ$1,'PY1 Data(H)'!$A$1:$CZ$1,_xlfn.XLOOKUP($A109,'PY1 Data(H)'!$A$1:$A$233,'PY1 Data(H)'!$A$1:$CZ$233))</f>
        <v>0</v>
      </c>
      <c r="BA109" s="173" cm="1">
        <f t="array" ref="BA109">_xlfn.XLOOKUP(BA$1,'PY1 Data(H)'!$A$1:$CZ$1,_xlfn.XLOOKUP($A109,'PY1 Data(H)'!$A$1:$A$233,'PY1 Data(H)'!$A$1:$CZ$233))</f>
        <v>0</v>
      </c>
      <c r="BB109" s="173" cm="1">
        <f t="array" ref="BB109">_xlfn.XLOOKUP(BB$1,'PY1 Data(H)'!$A$1:$CZ$1,_xlfn.XLOOKUP($A109,'PY1 Data(H)'!$A$1:$A$233,'PY1 Data(H)'!$A$1:$CZ$233))</f>
        <v>5625087</v>
      </c>
      <c r="BC109" s="173" cm="1">
        <f t="array" ref="BC109">_xlfn.XLOOKUP(BC$1,'PY1 Data(H)'!$A$1:$CZ$1,_xlfn.XLOOKUP($A109,'PY1 Data(H)'!$A$1:$A$233,'PY1 Data(H)'!$A$1:$CZ$233))</f>
        <v>112473</v>
      </c>
      <c r="BD109" s="173" cm="1">
        <f t="array" ref="BD109">_xlfn.XLOOKUP(BD$1,'PY1 Data(H)'!$A$1:$CZ$1,_xlfn.XLOOKUP($A109,'PY1 Data(H)'!$A$1:$A$233,'PY1 Data(H)'!$A$1:$CZ$233))</f>
        <v>0</v>
      </c>
      <c r="BE109" s="173" cm="1">
        <f t="array" ref="BE109">_xlfn.XLOOKUP(BE$1,'PY1 Data(H)'!$A$1:$CZ$1,_xlfn.XLOOKUP($A109,'PY1 Data(H)'!$A$1:$A$233,'PY1 Data(H)'!$A$1:$CZ$233))</f>
        <v>0</v>
      </c>
      <c r="BF109" s="173" cm="1">
        <f t="array" ref="BF109">_xlfn.XLOOKUP(BF$1,'PY1 Data(H)'!$A$1:$CZ$1,_xlfn.XLOOKUP($A109,'PY1 Data(H)'!$A$1:$A$233,'PY1 Data(H)'!$A$1:$CZ$233))</f>
        <v>1444003</v>
      </c>
      <c r="BG109" s="173" cm="1">
        <f t="array" ref="BG109">_xlfn.XLOOKUP(BG$1,'PY1 Data(H)'!$A$1:$CZ$1,_xlfn.XLOOKUP($A109,'PY1 Data(H)'!$A$1:$A$233,'PY1 Data(H)'!$A$1:$CZ$233))</f>
        <v>0</v>
      </c>
      <c r="BH109" s="173" cm="1">
        <f t="array" ref="BH109">_xlfn.XLOOKUP(BH$1,'PY1 Data(H)'!$A$1:$CZ$1,_xlfn.XLOOKUP($A109,'PY1 Data(H)'!$A$1:$A$233,'PY1 Data(H)'!$A$1:$CZ$233))</f>
        <v>0</v>
      </c>
      <c r="BI109" s="173" cm="1">
        <f t="array" ref="BI109">_xlfn.XLOOKUP(BI$1,'PY1 Data(H)'!$A$1:$CZ$1,_xlfn.XLOOKUP($A109,'PY1 Data(H)'!$A$1:$A$233,'PY1 Data(H)'!$A$1:$CZ$233))</f>
        <v>471579</v>
      </c>
      <c r="BJ109" s="173" cm="1">
        <f t="array" ref="BJ109">_xlfn.XLOOKUP(BJ$1,'PY1 Data(H)'!$A$1:$CZ$1,_xlfn.XLOOKUP($A109,'PY1 Data(H)'!$A$1:$A$233,'PY1 Data(H)'!$A$1:$CZ$233))</f>
        <v>2336</v>
      </c>
      <c r="BK109" s="173" cm="1">
        <f t="array" ref="BK109">_xlfn.XLOOKUP(BK$1,'PY1 Data(H)'!$A$1:$CZ$1,_xlfn.XLOOKUP($A109,'PY1 Data(H)'!$A$1:$A$233,'PY1 Data(H)'!$A$1:$CZ$233))</f>
        <v>0</v>
      </c>
      <c r="BL109" s="173" cm="1">
        <f t="array" ref="BL109">_xlfn.XLOOKUP(BL$1,'PY1 Data(H)'!$A$1:$CZ$1,_xlfn.XLOOKUP($A109,'PY1 Data(H)'!$A$1:$A$233,'PY1 Data(H)'!$A$1:$CZ$233))</f>
        <v>0</v>
      </c>
      <c r="BM109" s="173" cm="1">
        <f t="array" ref="BM109">_xlfn.XLOOKUP(BM$1,'PY1 Data(H)'!$A$1:$CZ$1,_xlfn.XLOOKUP($A109,'PY1 Data(H)'!$A$1:$A$233,'PY1 Data(H)'!$A$1:$CZ$233))</f>
        <v>292047</v>
      </c>
      <c r="BN109" s="173" cm="1">
        <f t="array" ref="BN109">_xlfn.XLOOKUP(BN$1,'PY1 Data(H)'!$A$1:$CZ$1,_xlfn.XLOOKUP($A109,'PY1 Data(H)'!$A$1:$A$233,'PY1 Data(H)'!$A$1:$CZ$233))</f>
        <v>1303932</v>
      </c>
      <c r="BO109" s="173" cm="1">
        <f t="array" ref="BO109">_xlfn.XLOOKUP(BO$1,'PY1 Data(H)'!$A$1:$CZ$1,_xlfn.XLOOKUP($A109,'PY1 Data(H)'!$A$1:$A$233,'PY1 Data(H)'!$A$1:$CZ$233))</f>
        <v>338881</v>
      </c>
      <c r="BP109" s="173" cm="1">
        <f t="array" ref="BP109">_xlfn.XLOOKUP(BP$1,'PY1 Data(H)'!$A$1:$CZ$1,_xlfn.XLOOKUP($A109,'PY1 Data(H)'!$A$1:$A$233,'PY1 Data(H)'!$A$1:$CZ$233))</f>
        <v>0</v>
      </c>
      <c r="BQ109" s="173" cm="1">
        <f t="array" ref="BQ109">_xlfn.XLOOKUP(BQ$1,'PY1 Data(H)'!$A$1:$CZ$1,_xlfn.XLOOKUP($A109,'PY1 Data(H)'!$A$1:$A$233,'PY1 Data(H)'!$A$1:$CZ$233))</f>
        <v>0</v>
      </c>
      <c r="BR109" s="173" cm="1">
        <f t="array" ref="BR109">_xlfn.XLOOKUP(BR$1,'PY1 Data(H)'!$A$1:$CZ$1,_xlfn.XLOOKUP($A109,'PY1 Data(H)'!$A$1:$A$233,'PY1 Data(H)'!$A$1:$CZ$233))</f>
        <v>0</v>
      </c>
      <c r="BS109" s="173" cm="1">
        <f t="array" ref="BS109">_xlfn.XLOOKUP(BS$1,'PY1 Data(H)'!$A$1:$CZ$1,_xlfn.XLOOKUP($A109,'PY1 Data(H)'!$A$1:$A$233,'PY1 Data(H)'!$A$1:$CZ$233))</f>
        <v>0</v>
      </c>
      <c r="BT109" s="173" cm="1">
        <f t="array" ref="BT109">_xlfn.XLOOKUP(BT$1,'PY1 Data(H)'!$A$1:$CZ$1,_xlfn.XLOOKUP($A109,'PY1 Data(H)'!$A$1:$A$233,'PY1 Data(H)'!$A$1:$CZ$233))</f>
        <v>4338</v>
      </c>
      <c r="BU109" s="173" cm="1">
        <f t="array" ref="BU109">_xlfn.XLOOKUP(BU$1,'PY1 Data(H)'!$A$1:$CZ$1,_xlfn.XLOOKUP($A109,'PY1 Data(H)'!$A$1:$A$233,'PY1 Data(H)'!$A$1:$CZ$233))</f>
        <v>185635</v>
      </c>
      <c r="BV109" s="173" cm="1">
        <f t="array" ref="BV109">_xlfn.XLOOKUP(BV$1,'PY1 Data(H)'!$A$1:$CZ$1,_xlfn.XLOOKUP($A109,'PY1 Data(H)'!$A$1:$A$233,'PY1 Data(H)'!$A$1:$CZ$233))</f>
        <v>2810261</v>
      </c>
      <c r="BW109" s="173" cm="1">
        <f t="array" ref="BW109">_xlfn.XLOOKUP(BW$1,'PY1 Data(H)'!$A$1:$CZ$1,_xlfn.XLOOKUP($A109,'PY1 Data(H)'!$A$1:$A$233,'PY1 Data(H)'!$A$1:$CZ$233))</f>
        <v>20054</v>
      </c>
      <c r="BX109" s="173" cm="1">
        <f t="array" ref="BX109">_xlfn.XLOOKUP(BX$1,'PY1 Data(H)'!$A$1:$CZ$1,_xlfn.XLOOKUP($A109,'PY1 Data(H)'!$A$1:$A$233,'PY1 Data(H)'!$A$1:$CZ$233))</f>
        <v>0</v>
      </c>
      <c r="BY109" s="173" cm="1">
        <f t="array" ref="BY109">_xlfn.XLOOKUP(BY$1,'PY1 Data(H)'!$A$1:$CZ$1,_xlfn.XLOOKUP($A109,'PY1 Data(H)'!$A$1:$A$233,'PY1 Data(H)'!$A$1:$CZ$233))</f>
        <v>0</v>
      </c>
      <c r="BZ109" s="173" cm="1">
        <f t="array" ref="BZ109">_xlfn.XLOOKUP(BZ$1,'PY1 Data(H)'!$A$1:$CZ$1,_xlfn.XLOOKUP($A109,'PY1 Data(H)'!$A$1:$A$233,'PY1 Data(H)'!$A$1:$CZ$233))</f>
        <v>0</v>
      </c>
      <c r="CA109" s="173" cm="1">
        <f t="array" ref="CA109">_xlfn.XLOOKUP(CA$1,'PY1 Data(H)'!$A$1:$CZ$1,_xlfn.XLOOKUP($A109,'PY1 Data(H)'!$A$1:$A$233,'PY1 Data(H)'!$A$1:$CZ$233))</f>
        <v>0</v>
      </c>
      <c r="CB109" s="173" cm="1">
        <f t="array" ref="CB109">_xlfn.XLOOKUP(CB$1,'PY1 Data(H)'!$A$1:$CZ$1,_xlfn.XLOOKUP($A109,'PY1 Data(H)'!$A$1:$A$233,'PY1 Data(H)'!$A$1:$CZ$233))</f>
        <v>219712</v>
      </c>
      <c r="CC109" s="173" cm="1">
        <f t="array" ref="CC109">_xlfn.XLOOKUP(CC$1,'PY1 Data(H)'!$A$1:$CZ$1,_xlfn.XLOOKUP($A109,'PY1 Data(H)'!$A$1:$A$233,'PY1 Data(H)'!$A$1:$CZ$233))</f>
        <v>184302</v>
      </c>
      <c r="CD109" s="173" cm="1">
        <f t="array" ref="CD109">_xlfn.XLOOKUP(CD$1,'PY1 Data(H)'!$A$1:$CZ$1,_xlfn.XLOOKUP($A109,'PY1 Data(H)'!$A$1:$A$233,'PY1 Data(H)'!$A$1:$CZ$233))</f>
        <v>54750</v>
      </c>
      <c r="CE109" s="173" cm="1">
        <f t="array" ref="CE109">_xlfn.XLOOKUP(CE$1,'PY1 Data(H)'!$A$1:$CZ$1,_xlfn.XLOOKUP($A109,'PY1 Data(H)'!$A$1:$A$233,'PY1 Data(H)'!$A$1:$CZ$233))</f>
        <v>0</v>
      </c>
      <c r="CF109" s="173" cm="1">
        <f t="array" ref="CF109">_xlfn.XLOOKUP(CF$1,'PY1 Data(H)'!$A$1:$CZ$1,_xlfn.XLOOKUP($A109,'PY1 Data(H)'!$A$1:$A$233,'PY1 Data(H)'!$A$1:$CZ$233))</f>
        <v>0</v>
      </c>
      <c r="CG109" s="173" cm="1">
        <f t="array" ref="CG109">_xlfn.XLOOKUP(CG$1,'PY1 Data(H)'!$A$1:$CZ$1,_xlfn.XLOOKUP($A109,'PY1 Data(H)'!$A$1:$A$233,'PY1 Data(H)'!$A$1:$CZ$233))</f>
        <v>436471</v>
      </c>
      <c r="CH109" s="173" cm="1">
        <f t="array" ref="CH109">_xlfn.XLOOKUP(CH$1,'PY1 Data(H)'!$A$1:$CZ$1,_xlfn.XLOOKUP($A109,'PY1 Data(H)'!$A$1:$A$233,'PY1 Data(H)'!$A$1:$CZ$233))</f>
        <v>201242</v>
      </c>
      <c r="CI109" s="173" cm="1">
        <f t="array" ref="CI109">_xlfn.XLOOKUP(CI$1,'PY1 Data(H)'!$A$1:$CZ$1,_xlfn.XLOOKUP($A109,'PY1 Data(H)'!$A$1:$A$233,'PY1 Data(H)'!$A$1:$CZ$233))</f>
        <v>87520</v>
      </c>
      <c r="CJ109" s="173" cm="1">
        <f t="array" ref="CJ109">_xlfn.XLOOKUP(CJ$1,'PY1 Data(H)'!$A$1:$CZ$1,_xlfn.XLOOKUP($A109,'PY1 Data(H)'!$A$1:$A$233,'PY1 Data(H)'!$A$1:$CZ$233))</f>
        <v>0</v>
      </c>
      <c r="CK109" s="173" cm="1">
        <f t="array" ref="CK109">_xlfn.XLOOKUP(CK$1,'PY1 Data(H)'!$A$1:$CZ$1,_xlfn.XLOOKUP($A109,'PY1 Data(H)'!$A$1:$A$233,'PY1 Data(H)'!$A$1:$CZ$233))</f>
        <v>89687</v>
      </c>
      <c r="CL109" s="173" cm="1">
        <f t="array" ref="CL109">_xlfn.XLOOKUP(CL$1,'PY1 Data(H)'!$A$1:$CZ$1,_xlfn.XLOOKUP($A109,'PY1 Data(H)'!$A$1:$A$233,'PY1 Data(H)'!$A$1:$CZ$233))</f>
        <v>0</v>
      </c>
      <c r="CM109" s="173" cm="1">
        <f t="array" ref="CM109">_xlfn.XLOOKUP(CM$1,'PY1 Data(H)'!$A$1:$CZ$1,_xlfn.XLOOKUP($A109,'PY1 Data(H)'!$A$1:$A$233,'PY1 Data(H)'!$A$1:$CZ$233))</f>
        <v>0</v>
      </c>
      <c r="CN109" s="173" cm="1">
        <f t="array" ref="CN109">_xlfn.XLOOKUP(CN$1,'PY1 Data(H)'!$A$1:$CZ$1,_xlfn.XLOOKUP($A109,'PY1 Data(H)'!$A$1:$A$233,'PY1 Data(H)'!$A$1:$CZ$233))</f>
        <v>123240</v>
      </c>
      <c r="CO109" s="173" cm="1">
        <f t="array" ref="CO109">_xlfn.XLOOKUP(CO$1,'PY1 Data(H)'!$A$1:$CZ$1,_xlfn.XLOOKUP($A109,'PY1 Data(H)'!$A$1:$A$233,'PY1 Data(H)'!$A$1:$CZ$233))</f>
        <v>14393571</v>
      </c>
      <c r="CP109" s="173" cm="1">
        <f t="array" ref="CP109">_xlfn.XLOOKUP(CP$1,'PY1 Data(H)'!$A$1:$CZ$1,_xlfn.XLOOKUP($A109,'PY1 Data(H)'!$A$1:$A$233,'PY1 Data(H)'!$A$1:$CZ$233))</f>
        <v>327684</v>
      </c>
      <c r="CQ109" s="173" cm="1">
        <f t="array" ref="CQ109">_xlfn.XLOOKUP(CQ$1,'PY1 Data(H)'!$A$1:$CZ$1,_xlfn.XLOOKUP($A109,'PY1 Data(H)'!$A$1:$A$233,'PY1 Data(H)'!$A$1:$CZ$233))</f>
        <v>0</v>
      </c>
      <c r="CR109" s="173" cm="1">
        <f t="array" ref="CR109">_xlfn.XLOOKUP(CR$1,'PY1 Data(H)'!$A$1:$CZ$1,_xlfn.XLOOKUP($A109,'PY1 Data(H)'!$A$1:$A$233,'PY1 Data(H)'!$A$1:$CZ$233))</f>
        <v>454059</v>
      </c>
      <c r="CS109" s="173" cm="1">
        <f t="array" ref="CS109">_xlfn.XLOOKUP(CS$1,'PY1 Data(H)'!$A$1:$CZ$1,_xlfn.XLOOKUP($A109,'PY1 Data(H)'!$A$1:$A$233,'PY1 Data(H)'!$A$1:$CZ$233))</f>
        <v>77510</v>
      </c>
      <c r="CT109" s="173" cm="1">
        <f t="array" ref="CT109">_xlfn.XLOOKUP(CT$1,'PY1 Data(H)'!$A$1:$CZ$1,_xlfn.XLOOKUP($A109,'PY1 Data(H)'!$A$1:$A$233,'PY1 Data(H)'!$A$1:$CZ$233))</f>
        <v>0</v>
      </c>
      <c r="CU109" s="173" cm="1">
        <f t="array" ref="CU109">_xlfn.XLOOKUP(CU$1,'PY1 Data(H)'!$A$1:$CZ$1,_xlfn.XLOOKUP($A109,'PY1 Data(H)'!$A$1:$A$233,'PY1 Data(H)'!$A$1:$CZ$233))</f>
        <v>61482</v>
      </c>
      <c r="CV109" s="173" cm="1">
        <f t="array" ref="CV109">_xlfn.XLOOKUP(CV$1,'PY1 Data(H)'!$A$1:$CZ$1,_xlfn.XLOOKUP($A109,'PY1 Data(H)'!$A$1:$A$233,'PY1 Data(H)'!$A$1:$CZ$233))</f>
        <v>0</v>
      </c>
      <c r="CW109" s="173" cm="1">
        <f t="array" ref="CW109">_xlfn.XLOOKUP(CW$1,'PY1 Data(H)'!$A$1:$CZ$1,_xlfn.XLOOKUP($A109,'PY1 Data(H)'!$A$1:$A$233,'PY1 Data(H)'!$A$1:$CZ$233))</f>
        <v>273243</v>
      </c>
      <c r="CX109" s="173" cm="1">
        <f t="array" ref="CX109">_xlfn.XLOOKUP(CX$1,'PY1 Data(H)'!$A$1:$CZ$1,_xlfn.XLOOKUP($A109,'PY1 Data(H)'!$A$1:$A$233,'PY1 Data(H)'!$A$1:$CZ$233))</f>
        <v>0</v>
      </c>
      <c r="CY109" s="173" cm="1">
        <f t="array" ref="CY109">_xlfn.XLOOKUP(CY$1,'PY1 Data(H)'!$A$1:$CZ$1,_xlfn.XLOOKUP($A109,'PY1 Data(H)'!$A$1:$A$233,'PY1 Data(H)'!$A$1:$CZ$233))</f>
        <v>0</v>
      </c>
    </row>
    <row r="110" spans="1:103" x14ac:dyDescent="0.3">
      <c r="A110">
        <v>191</v>
      </c>
      <c r="D110" s="173" cm="1">
        <f t="array" ref="D110">_xlfn.XLOOKUP(D$1,'PY1 Data(H)'!$A$1:$CZ$1,_xlfn.XLOOKUP($A110,'PY1 Data(H)'!$A$1:$A$233,'PY1 Data(H)'!$A$1:$CZ$233))</f>
        <v>0</v>
      </c>
      <c r="E110" s="173" cm="1">
        <f t="array" ref="E110">_xlfn.XLOOKUP(E$1,'PY1 Data(H)'!$A$1:$CZ$1,_xlfn.XLOOKUP($A110,'PY1 Data(H)'!$A$1:$A$233,'PY1 Data(H)'!$A$1:$CZ$233))</f>
        <v>147368</v>
      </c>
      <c r="F110" s="173" cm="1">
        <f t="array" ref="F110">_xlfn.XLOOKUP(F$1,'PY1 Data(H)'!$A$1:$CZ$1,_xlfn.XLOOKUP($A110,'PY1 Data(H)'!$A$1:$A$233,'PY1 Data(H)'!$A$1:$CZ$233))</f>
        <v>0</v>
      </c>
      <c r="G110" s="173" cm="1">
        <f t="array" ref="G110">_xlfn.XLOOKUP(G$1,'PY1 Data(H)'!$A$1:$CZ$1,_xlfn.XLOOKUP($A110,'PY1 Data(H)'!$A$1:$A$233,'PY1 Data(H)'!$A$1:$CZ$233))</f>
        <v>0</v>
      </c>
      <c r="H110" s="173" cm="1">
        <f t="array" ref="H110">_xlfn.XLOOKUP(H$1,'PY1 Data(H)'!$A$1:$CZ$1,_xlfn.XLOOKUP($A110,'PY1 Data(H)'!$A$1:$A$233,'PY1 Data(H)'!$A$1:$CZ$233))</f>
        <v>0</v>
      </c>
      <c r="I110" s="173" cm="1">
        <f t="array" ref="I110">_xlfn.XLOOKUP(I$1,'PY1 Data(H)'!$A$1:$CZ$1,_xlfn.XLOOKUP($A110,'PY1 Data(H)'!$A$1:$A$233,'PY1 Data(H)'!$A$1:$CZ$233))</f>
        <v>0</v>
      </c>
      <c r="J110" s="173" cm="1">
        <f t="array" ref="J110">_xlfn.XLOOKUP(J$1,'PY1 Data(H)'!$A$1:$CZ$1,_xlfn.XLOOKUP($A110,'PY1 Data(H)'!$A$1:$A$233,'PY1 Data(H)'!$A$1:$CZ$233))</f>
        <v>525762</v>
      </c>
      <c r="K110" s="173" cm="1">
        <f t="array" ref="K110">_xlfn.XLOOKUP(K$1,'PY1 Data(H)'!$A$1:$CZ$1,_xlfn.XLOOKUP($A110,'PY1 Data(H)'!$A$1:$A$233,'PY1 Data(H)'!$A$1:$CZ$233))</f>
        <v>79186</v>
      </c>
      <c r="L110" s="173" cm="1">
        <f t="array" ref="L110">_xlfn.XLOOKUP(L$1,'PY1 Data(H)'!$A$1:$CZ$1,_xlfn.XLOOKUP($A110,'PY1 Data(H)'!$A$1:$A$233,'PY1 Data(H)'!$A$1:$CZ$233))</f>
        <v>1000000</v>
      </c>
      <c r="M110" s="173" cm="1">
        <f t="array" ref="M110">_xlfn.XLOOKUP(M$1,'PY1 Data(H)'!$A$1:$CZ$1,_xlfn.XLOOKUP($A110,'PY1 Data(H)'!$A$1:$A$233,'PY1 Data(H)'!$A$1:$CZ$233))</f>
        <v>10125100</v>
      </c>
      <c r="N110" s="173" cm="1">
        <f t="array" ref="N110">_xlfn.XLOOKUP(N$1,'PY1 Data(H)'!$A$1:$CZ$1,_xlfn.XLOOKUP($A110,'PY1 Data(H)'!$A$1:$A$233,'PY1 Data(H)'!$A$1:$CZ$233))</f>
        <v>0</v>
      </c>
      <c r="O110" s="173" cm="1">
        <f t="array" ref="O110">_xlfn.XLOOKUP(O$1,'PY1 Data(H)'!$A$1:$CZ$1,_xlfn.XLOOKUP($A110,'PY1 Data(H)'!$A$1:$A$233,'PY1 Data(H)'!$A$1:$CZ$233))</f>
        <v>0</v>
      </c>
      <c r="P110" s="173" cm="1">
        <f t="array" ref="P110">_xlfn.XLOOKUP(P$1,'PY1 Data(H)'!$A$1:$CZ$1,_xlfn.XLOOKUP($A110,'PY1 Data(H)'!$A$1:$A$233,'PY1 Data(H)'!$A$1:$CZ$233))</f>
        <v>0</v>
      </c>
      <c r="Q110" s="173" cm="1">
        <f t="array" ref="Q110">_xlfn.XLOOKUP(Q$1,'PY1 Data(H)'!$A$1:$CZ$1,_xlfn.XLOOKUP($A110,'PY1 Data(H)'!$A$1:$A$233,'PY1 Data(H)'!$A$1:$CZ$233))</f>
        <v>0</v>
      </c>
      <c r="R110" s="173" cm="1">
        <f t="array" ref="R110">_xlfn.XLOOKUP(R$1,'PY1 Data(H)'!$A$1:$CZ$1,_xlfn.XLOOKUP($A110,'PY1 Data(H)'!$A$1:$A$233,'PY1 Data(H)'!$A$1:$CZ$233))</f>
        <v>0</v>
      </c>
      <c r="S110" s="173" cm="1">
        <f t="array" ref="S110">_xlfn.XLOOKUP(S$1,'PY1 Data(H)'!$A$1:$CZ$1,_xlfn.XLOOKUP($A110,'PY1 Data(H)'!$A$1:$A$233,'PY1 Data(H)'!$A$1:$CZ$233))</f>
        <v>0</v>
      </c>
      <c r="T110" s="173" cm="1">
        <f t="array" ref="T110">_xlfn.XLOOKUP(T$1,'PY1 Data(H)'!$A$1:$CZ$1,_xlfn.XLOOKUP($A110,'PY1 Data(H)'!$A$1:$A$233,'PY1 Data(H)'!$A$1:$CZ$233))</f>
        <v>0</v>
      </c>
      <c r="U110" s="173" cm="1">
        <f t="array" ref="U110">_xlfn.XLOOKUP(U$1,'PY1 Data(H)'!$A$1:$CZ$1,_xlfn.XLOOKUP($A110,'PY1 Data(H)'!$A$1:$A$233,'PY1 Data(H)'!$A$1:$CZ$233))</f>
        <v>0</v>
      </c>
      <c r="V110" s="173" cm="1">
        <f t="array" ref="V110">_xlfn.XLOOKUP(V$1,'PY1 Data(H)'!$A$1:$CZ$1,_xlfn.XLOOKUP($A110,'PY1 Data(H)'!$A$1:$A$233,'PY1 Data(H)'!$A$1:$CZ$233))</f>
        <v>0</v>
      </c>
      <c r="W110" s="173" cm="1">
        <f t="array" ref="W110">_xlfn.XLOOKUP(W$1,'PY1 Data(H)'!$A$1:$CZ$1,_xlfn.XLOOKUP($A110,'PY1 Data(H)'!$A$1:$A$233,'PY1 Data(H)'!$A$1:$CZ$233))</f>
        <v>0</v>
      </c>
      <c r="X110" s="173" cm="1">
        <f t="array" ref="X110">_xlfn.XLOOKUP(X$1,'PY1 Data(H)'!$A$1:$CZ$1,_xlfn.XLOOKUP($A110,'PY1 Data(H)'!$A$1:$A$233,'PY1 Data(H)'!$A$1:$CZ$233))</f>
        <v>341649</v>
      </c>
      <c r="Y110" s="173" cm="1">
        <f t="array" ref="Y110">_xlfn.XLOOKUP(Y$1,'PY1 Data(H)'!$A$1:$CZ$1,_xlfn.XLOOKUP($A110,'PY1 Data(H)'!$A$1:$A$233,'PY1 Data(H)'!$A$1:$CZ$233))</f>
        <v>0</v>
      </c>
      <c r="Z110" s="173" cm="1">
        <f t="array" ref="Z110">_xlfn.XLOOKUP(Z$1,'PY1 Data(H)'!$A$1:$CZ$1,_xlfn.XLOOKUP($A110,'PY1 Data(H)'!$A$1:$A$233,'PY1 Data(H)'!$A$1:$CZ$233))</f>
        <v>0</v>
      </c>
      <c r="AA110" s="173" cm="1">
        <f t="array" ref="AA110">_xlfn.XLOOKUP(AA$1,'PY1 Data(H)'!$A$1:$CZ$1,_xlfn.XLOOKUP($A110,'PY1 Data(H)'!$A$1:$A$233,'PY1 Data(H)'!$A$1:$CZ$233))</f>
        <v>0</v>
      </c>
      <c r="AB110" s="173" cm="1">
        <f t="array" ref="AB110">_xlfn.XLOOKUP(AB$1,'PY1 Data(H)'!$A$1:$CZ$1,_xlfn.XLOOKUP($A110,'PY1 Data(H)'!$A$1:$A$233,'PY1 Data(H)'!$A$1:$CZ$233))</f>
        <v>0</v>
      </c>
      <c r="AC110" s="173" cm="1">
        <f t="array" ref="AC110">_xlfn.XLOOKUP(AC$1,'PY1 Data(H)'!$A$1:$CZ$1,_xlfn.XLOOKUP($A110,'PY1 Data(H)'!$A$1:$A$233,'PY1 Data(H)'!$A$1:$CZ$233))</f>
        <v>0</v>
      </c>
      <c r="AD110" s="173" cm="1">
        <f t="array" ref="AD110">_xlfn.XLOOKUP(AD$1,'PY1 Data(H)'!$A$1:$CZ$1,_xlfn.XLOOKUP($A110,'PY1 Data(H)'!$A$1:$A$233,'PY1 Data(H)'!$A$1:$CZ$233))</f>
        <v>30000</v>
      </c>
      <c r="AE110" s="173" cm="1">
        <f t="array" ref="AE110">_xlfn.XLOOKUP(AE$1,'PY1 Data(H)'!$A$1:$CZ$1,_xlfn.XLOOKUP($A110,'PY1 Data(H)'!$A$1:$A$233,'PY1 Data(H)'!$A$1:$CZ$233))</f>
        <v>0</v>
      </c>
      <c r="AF110" s="173" cm="1">
        <f t="array" ref="AF110">_xlfn.XLOOKUP(AF$1,'PY1 Data(H)'!$A$1:$CZ$1,_xlfn.XLOOKUP($A110,'PY1 Data(H)'!$A$1:$A$233,'PY1 Data(H)'!$A$1:$CZ$233))</f>
        <v>0</v>
      </c>
      <c r="AG110" s="173" cm="1">
        <f t="array" ref="AG110">_xlfn.XLOOKUP(AG$1,'PY1 Data(H)'!$A$1:$CZ$1,_xlfn.XLOOKUP($A110,'PY1 Data(H)'!$A$1:$A$233,'PY1 Data(H)'!$A$1:$CZ$233))</f>
        <v>0</v>
      </c>
      <c r="AH110" s="173" cm="1">
        <f t="array" ref="AH110">_xlfn.XLOOKUP(AH$1,'PY1 Data(H)'!$A$1:$CZ$1,_xlfn.XLOOKUP($A110,'PY1 Data(H)'!$A$1:$A$233,'PY1 Data(H)'!$A$1:$CZ$233))</f>
        <v>0</v>
      </c>
      <c r="AI110" s="173" cm="1">
        <f t="array" ref="AI110">_xlfn.XLOOKUP(AI$1,'PY1 Data(H)'!$A$1:$CZ$1,_xlfn.XLOOKUP($A110,'PY1 Data(H)'!$A$1:$A$233,'PY1 Data(H)'!$A$1:$CZ$233))</f>
        <v>892852</v>
      </c>
      <c r="AJ110" s="173" cm="1">
        <f t="array" ref="AJ110">_xlfn.XLOOKUP(AJ$1,'PY1 Data(H)'!$A$1:$CZ$1,_xlfn.XLOOKUP($A110,'PY1 Data(H)'!$A$1:$A$233,'PY1 Data(H)'!$A$1:$CZ$233))</f>
        <v>0</v>
      </c>
      <c r="AK110" s="173" cm="1">
        <f t="array" ref="AK110">_xlfn.XLOOKUP(AK$1,'PY1 Data(H)'!$A$1:$CZ$1,_xlfn.XLOOKUP($A110,'PY1 Data(H)'!$A$1:$A$233,'PY1 Data(H)'!$A$1:$CZ$233))</f>
        <v>0</v>
      </c>
      <c r="AL110" s="173" cm="1">
        <f t="array" ref="AL110">_xlfn.XLOOKUP(AL$1,'PY1 Data(H)'!$A$1:$CZ$1,_xlfn.XLOOKUP($A110,'PY1 Data(H)'!$A$1:$A$233,'PY1 Data(H)'!$A$1:$CZ$233))</f>
        <v>217083</v>
      </c>
      <c r="AM110" s="173" cm="1">
        <f t="array" ref="AM110">_xlfn.XLOOKUP(AM$1,'PY1 Data(H)'!$A$1:$CZ$1,_xlfn.XLOOKUP($A110,'PY1 Data(H)'!$A$1:$A$233,'PY1 Data(H)'!$A$1:$CZ$233))</f>
        <v>0</v>
      </c>
      <c r="AN110" s="173" cm="1">
        <f t="array" ref="AN110">_xlfn.XLOOKUP(AN$1,'PY1 Data(H)'!$A$1:$CZ$1,_xlfn.XLOOKUP($A110,'PY1 Data(H)'!$A$1:$A$233,'PY1 Data(H)'!$A$1:$CZ$233))</f>
        <v>0</v>
      </c>
      <c r="AO110" s="173" cm="1">
        <f t="array" ref="AO110">_xlfn.XLOOKUP(AO$1,'PY1 Data(H)'!$A$1:$CZ$1,_xlfn.XLOOKUP($A110,'PY1 Data(H)'!$A$1:$A$233,'PY1 Data(H)'!$A$1:$CZ$233))</f>
        <v>0</v>
      </c>
      <c r="AP110" s="173" cm="1">
        <f t="array" ref="AP110">_xlfn.XLOOKUP(AP$1,'PY1 Data(H)'!$A$1:$CZ$1,_xlfn.XLOOKUP($A110,'PY1 Data(H)'!$A$1:$A$233,'PY1 Data(H)'!$A$1:$CZ$233))</f>
        <v>0</v>
      </c>
      <c r="AQ110" s="173" cm="1">
        <f t="array" ref="AQ110">_xlfn.XLOOKUP(AQ$1,'PY1 Data(H)'!$A$1:$CZ$1,_xlfn.XLOOKUP($A110,'PY1 Data(H)'!$A$1:$A$233,'PY1 Data(H)'!$A$1:$CZ$233))</f>
        <v>337771</v>
      </c>
      <c r="AR110" s="173" cm="1">
        <f t="array" ref="AR110">_xlfn.XLOOKUP(AR$1,'PY1 Data(H)'!$A$1:$CZ$1,_xlfn.XLOOKUP($A110,'PY1 Data(H)'!$A$1:$A$233,'PY1 Data(H)'!$A$1:$CZ$233))</f>
        <v>0</v>
      </c>
      <c r="AS110" s="173" cm="1">
        <f t="array" ref="AS110">_xlfn.XLOOKUP(AS$1,'PY1 Data(H)'!$A$1:$CZ$1,_xlfn.XLOOKUP($A110,'PY1 Data(H)'!$A$1:$A$233,'PY1 Data(H)'!$A$1:$CZ$233))</f>
        <v>0</v>
      </c>
      <c r="AT110" s="173" cm="1">
        <f t="array" ref="AT110">_xlfn.XLOOKUP(AT$1,'PY1 Data(H)'!$A$1:$CZ$1,_xlfn.XLOOKUP($A110,'PY1 Data(H)'!$A$1:$A$233,'PY1 Data(H)'!$A$1:$CZ$233))</f>
        <v>7766687</v>
      </c>
      <c r="AU110" s="173" cm="1">
        <f t="array" ref="AU110">_xlfn.XLOOKUP(AU$1,'PY1 Data(H)'!$A$1:$CZ$1,_xlfn.XLOOKUP($A110,'PY1 Data(H)'!$A$1:$A$233,'PY1 Data(H)'!$A$1:$CZ$233))</f>
        <v>0</v>
      </c>
      <c r="AV110" s="173" cm="1">
        <f t="array" ref="AV110">_xlfn.XLOOKUP(AV$1,'PY1 Data(H)'!$A$1:$CZ$1,_xlfn.XLOOKUP($A110,'PY1 Data(H)'!$A$1:$A$233,'PY1 Data(H)'!$A$1:$CZ$233))</f>
        <v>0</v>
      </c>
      <c r="AW110" s="173" cm="1">
        <f t="array" ref="AW110">_xlfn.XLOOKUP(AW$1,'PY1 Data(H)'!$A$1:$CZ$1,_xlfn.XLOOKUP($A110,'PY1 Data(H)'!$A$1:$A$233,'PY1 Data(H)'!$A$1:$CZ$233))</f>
        <v>0</v>
      </c>
      <c r="AX110" s="173" cm="1">
        <f t="array" ref="AX110">_xlfn.XLOOKUP(AX$1,'PY1 Data(H)'!$A$1:$CZ$1,_xlfn.XLOOKUP($A110,'PY1 Data(H)'!$A$1:$A$233,'PY1 Data(H)'!$A$1:$CZ$233))</f>
        <v>1456600</v>
      </c>
      <c r="AY110" s="173" cm="1">
        <f t="array" ref="AY110">_xlfn.XLOOKUP(AY$1,'PY1 Data(H)'!$A$1:$CZ$1,_xlfn.XLOOKUP($A110,'PY1 Data(H)'!$A$1:$A$233,'PY1 Data(H)'!$A$1:$CZ$233))</f>
        <v>0</v>
      </c>
      <c r="AZ110" s="173" cm="1">
        <f t="array" ref="AZ110">_xlfn.XLOOKUP(AZ$1,'PY1 Data(H)'!$A$1:$CZ$1,_xlfn.XLOOKUP($A110,'PY1 Data(H)'!$A$1:$A$233,'PY1 Data(H)'!$A$1:$CZ$233))</f>
        <v>0</v>
      </c>
      <c r="BA110" s="173" cm="1">
        <f t="array" ref="BA110">_xlfn.XLOOKUP(BA$1,'PY1 Data(H)'!$A$1:$CZ$1,_xlfn.XLOOKUP($A110,'PY1 Data(H)'!$A$1:$A$233,'PY1 Data(H)'!$A$1:$CZ$233))</f>
        <v>0</v>
      </c>
      <c r="BB110" s="173" cm="1">
        <f t="array" ref="BB110">_xlfn.XLOOKUP(BB$1,'PY1 Data(H)'!$A$1:$CZ$1,_xlfn.XLOOKUP($A110,'PY1 Data(H)'!$A$1:$A$233,'PY1 Data(H)'!$A$1:$CZ$233))</f>
        <v>14250808</v>
      </c>
      <c r="BC110" s="173" cm="1">
        <f t="array" ref="BC110">_xlfn.XLOOKUP(BC$1,'PY1 Data(H)'!$A$1:$CZ$1,_xlfn.XLOOKUP($A110,'PY1 Data(H)'!$A$1:$A$233,'PY1 Data(H)'!$A$1:$CZ$233))</f>
        <v>2666132</v>
      </c>
      <c r="BD110" s="173" cm="1">
        <f t="array" ref="BD110">_xlfn.XLOOKUP(BD$1,'PY1 Data(H)'!$A$1:$CZ$1,_xlfn.XLOOKUP($A110,'PY1 Data(H)'!$A$1:$A$233,'PY1 Data(H)'!$A$1:$CZ$233))</f>
        <v>0</v>
      </c>
      <c r="BE110" s="173" cm="1">
        <f t="array" ref="BE110">_xlfn.XLOOKUP(BE$1,'PY1 Data(H)'!$A$1:$CZ$1,_xlfn.XLOOKUP($A110,'PY1 Data(H)'!$A$1:$A$233,'PY1 Data(H)'!$A$1:$CZ$233))</f>
        <v>0</v>
      </c>
      <c r="BF110" s="173" cm="1">
        <f t="array" ref="BF110">_xlfn.XLOOKUP(BF$1,'PY1 Data(H)'!$A$1:$CZ$1,_xlfn.XLOOKUP($A110,'PY1 Data(H)'!$A$1:$A$233,'PY1 Data(H)'!$A$1:$CZ$233))</f>
        <v>2649817</v>
      </c>
      <c r="BG110" s="173" cm="1">
        <f t="array" ref="BG110">_xlfn.XLOOKUP(BG$1,'PY1 Data(H)'!$A$1:$CZ$1,_xlfn.XLOOKUP($A110,'PY1 Data(H)'!$A$1:$A$233,'PY1 Data(H)'!$A$1:$CZ$233))</f>
        <v>0</v>
      </c>
      <c r="BH110" s="173" cm="1">
        <f t="array" ref="BH110">_xlfn.XLOOKUP(BH$1,'PY1 Data(H)'!$A$1:$CZ$1,_xlfn.XLOOKUP($A110,'PY1 Data(H)'!$A$1:$A$233,'PY1 Data(H)'!$A$1:$CZ$233))</f>
        <v>0</v>
      </c>
      <c r="BI110" s="173" cm="1">
        <f t="array" ref="BI110">_xlfn.XLOOKUP(BI$1,'PY1 Data(H)'!$A$1:$CZ$1,_xlfn.XLOOKUP($A110,'PY1 Data(H)'!$A$1:$A$233,'PY1 Data(H)'!$A$1:$CZ$233))</f>
        <v>0</v>
      </c>
      <c r="BJ110" s="173" cm="1">
        <f t="array" ref="BJ110">_xlfn.XLOOKUP(BJ$1,'PY1 Data(H)'!$A$1:$CZ$1,_xlfn.XLOOKUP($A110,'PY1 Data(H)'!$A$1:$A$233,'PY1 Data(H)'!$A$1:$CZ$233))</f>
        <v>0</v>
      </c>
      <c r="BK110" s="173" cm="1">
        <f t="array" ref="BK110">_xlfn.XLOOKUP(BK$1,'PY1 Data(H)'!$A$1:$CZ$1,_xlfn.XLOOKUP($A110,'PY1 Data(H)'!$A$1:$A$233,'PY1 Data(H)'!$A$1:$CZ$233))</f>
        <v>0</v>
      </c>
      <c r="BL110" s="173" cm="1">
        <f t="array" ref="BL110">_xlfn.XLOOKUP(BL$1,'PY1 Data(H)'!$A$1:$CZ$1,_xlfn.XLOOKUP($A110,'PY1 Data(H)'!$A$1:$A$233,'PY1 Data(H)'!$A$1:$CZ$233))</f>
        <v>0</v>
      </c>
      <c r="BM110" s="173" cm="1">
        <f t="array" ref="BM110">_xlfn.XLOOKUP(BM$1,'PY1 Data(H)'!$A$1:$CZ$1,_xlfn.XLOOKUP($A110,'PY1 Data(H)'!$A$1:$A$233,'PY1 Data(H)'!$A$1:$CZ$233))</f>
        <v>2209217</v>
      </c>
      <c r="BN110" s="173" cm="1">
        <f t="array" ref="BN110">_xlfn.XLOOKUP(BN$1,'PY1 Data(H)'!$A$1:$CZ$1,_xlfn.XLOOKUP($A110,'PY1 Data(H)'!$A$1:$A$233,'PY1 Data(H)'!$A$1:$CZ$233))</f>
        <v>586233</v>
      </c>
      <c r="BO110" s="173" cm="1">
        <f t="array" ref="BO110">_xlfn.XLOOKUP(BO$1,'PY1 Data(H)'!$A$1:$CZ$1,_xlfn.XLOOKUP($A110,'PY1 Data(H)'!$A$1:$A$233,'PY1 Data(H)'!$A$1:$CZ$233))</f>
        <v>505053</v>
      </c>
      <c r="BP110" s="173" cm="1">
        <f t="array" ref="BP110">_xlfn.XLOOKUP(BP$1,'PY1 Data(H)'!$A$1:$CZ$1,_xlfn.XLOOKUP($A110,'PY1 Data(H)'!$A$1:$A$233,'PY1 Data(H)'!$A$1:$CZ$233))</f>
        <v>0</v>
      </c>
      <c r="BQ110" s="173" cm="1">
        <f t="array" ref="BQ110">_xlfn.XLOOKUP(BQ$1,'PY1 Data(H)'!$A$1:$CZ$1,_xlfn.XLOOKUP($A110,'PY1 Data(H)'!$A$1:$A$233,'PY1 Data(H)'!$A$1:$CZ$233))</f>
        <v>0</v>
      </c>
      <c r="BR110" s="173" cm="1">
        <f t="array" ref="BR110">_xlfn.XLOOKUP(BR$1,'PY1 Data(H)'!$A$1:$CZ$1,_xlfn.XLOOKUP($A110,'PY1 Data(H)'!$A$1:$A$233,'PY1 Data(H)'!$A$1:$CZ$233))</f>
        <v>0</v>
      </c>
      <c r="BS110" s="173" cm="1">
        <f t="array" ref="BS110">_xlfn.XLOOKUP(BS$1,'PY1 Data(H)'!$A$1:$CZ$1,_xlfn.XLOOKUP($A110,'PY1 Data(H)'!$A$1:$A$233,'PY1 Data(H)'!$A$1:$CZ$233))</f>
        <v>0</v>
      </c>
      <c r="BT110" s="173" cm="1">
        <f t="array" ref="BT110">_xlfn.XLOOKUP(BT$1,'PY1 Data(H)'!$A$1:$CZ$1,_xlfn.XLOOKUP($A110,'PY1 Data(H)'!$A$1:$A$233,'PY1 Data(H)'!$A$1:$CZ$233))</f>
        <v>0</v>
      </c>
      <c r="BU110" s="173" cm="1">
        <f t="array" ref="BU110">_xlfn.XLOOKUP(BU$1,'PY1 Data(H)'!$A$1:$CZ$1,_xlfn.XLOOKUP($A110,'PY1 Data(H)'!$A$1:$A$233,'PY1 Data(H)'!$A$1:$CZ$233))</f>
        <v>206050</v>
      </c>
      <c r="BV110" s="173" cm="1">
        <f t="array" ref="BV110">_xlfn.XLOOKUP(BV$1,'PY1 Data(H)'!$A$1:$CZ$1,_xlfn.XLOOKUP($A110,'PY1 Data(H)'!$A$1:$A$233,'PY1 Data(H)'!$A$1:$CZ$233))</f>
        <v>0</v>
      </c>
      <c r="BW110" s="173" cm="1">
        <f t="array" ref="BW110">_xlfn.XLOOKUP(BW$1,'PY1 Data(H)'!$A$1:$CZ$1,_xlfn.XLOOKUP($A110,'PY1 Data(H)'!$A$1:$A$233,'PY1 Data(H)'!$A$1:$CZ$233))</f>
        <v>0</v>
      </c>
      <c r="BX110" s="173" cm="1">
        <f t="array" ref="BX110">_xlfn.XLOOKUP(BX$1,'PY1 Data(H)'!$A$1:$CZ$1,_xlfn.XLOOKUP($A110,'PY1 Data(H)'!$A$1:$A$233,'PY1 Data(H)'!$A$1:$CZ$233))</f>
        <v>0</v>
      </c>
      <c r="BY110" s="173" cm="1">
        <f t="array" ref="BY110">_xlfn.XLOOKUP(BY$1,'PY1 Data(H)'!$A$1:$CZ$1,_xlfn.XLOOKUP($A110,'PY1 Data(H)'!$A$1:$A$233,'PY1 Data(H)'!$A$1:$CZ$233))</f>
        <v>0</v>
      </c>
      <c r="BZ110" s="173" cm="1">
        <f t="array" ref="BZ110">_xlfn.XLOOKUP(BZ$1,'PY1 Data(H)'!$A$1:$CZ$1,_xlfn.XLOOKUP($A110,'PY1 Data(H)'!$A$1:$A$233,'PY1 Data(H)'!$A$1:$CZ$233))</f>
        <v>0</v>
      </c>
      <c r="CA110" s="173" cm="1">
        <f t="array" ref="CA110">_xlfn.XLOOKUP(CA$1,'PY1 Data(H)'!$A$1:$CZ$1,_xlfn.XLOOKUP($A110,'PY1 Data(H)'!$A$1:$A$233,'PY1 Data(H)'!$A$1:$CZ$233))</f>
        <v>0</v>
      </c>
      <c r="CB110" s="173" cm="1">
        <f t="array" ref="CB110">_xlfn.XLOOKUP(CB$1,'PY1 Data(H)'!$A$1:$CZ$1,_xlfn.XLOOKUP($A110,'PY1 Data(H)'!$A$1:$A$233,'PY1 Data(H)'!$A$1:$CZ$233))</f>
        <v>0</v>
      </c>
      <c r="CC110" s="173" cm="1">
        <f t="array" ref="CC110">_xlfn.XLOOKUP(CC$1,'PY1 Data(H)'!$A$1:$CZ$1,_xlfn.XLOOKUP($A110,'PY1 Data(H)'!$A$1:$A$233,'PY1 Data(H)'!$A$1:$CZ$233))</f>
        <v>8768</v>
      </c>
      <c r="CD110" s="173" cm="1">
        <f t="array" ref="CD110">_xlfn.XLOOKUP(CD$1,'PY1 Data(H)'!$A$1:$CZ$1,_xlfn.XLOOKUP($A110,'PY1 Data(H)'!$A$1:$A$233,'PY1 Data(H)'!$A$1:$CZ$233))</f>
        <v>2964956</v>
      </c>
      <c r="CE110" s="173" cm="1">
        <f t="array" ref="CE110">_xlfn.XLOOKUP(CE$1,'PY1 Data(H)'!$A$1:$CZ$1,_xlfn.XLOOKUP($A110,'PY1 Data(H)'!$A$1:$A$233,'PY1 Data(H)'!$A$1:$CZ$233))</f>
        <v>0</v>
      </c>
      <c r="CF110" s="173" cm="1">
        <f t="array" ref="CF110">_xlfn.XLOOKUP(CF$1,'PY1 Data(H)'!$A$1:$CZ$1,_xlfn.XLOOKUP($A110,'PY1 Data(H)'!$A$1:$A$233,'PY1 Data(H)'!$A$1:$CZ$233))</f>
        <v>0</v>
      </c>
      <c r="CG110" s="173" cm="1">
        <f t="array" ref="CG110">_xlfn.XLOOKUP(CG$1,'PY1 Data(H)'!$A$1:$CZ$1,_xlfn.XLOOKUP($A110,'PY1 Data(H)'!$A$1:$A$233,'PY1 Data(H)'!$A$1:$CZ$233))</f>
        <v>10363162</v>
      </c>
      <c r="CH110" s="173" cm="1">
        <f t="array" ref="CH110">_xlfn.XLOOKUP(CH$1,'PY1 Data(H)'!$A$1:$CZ$1,_xlfn.XLOOKUP($A110,'PY1 Data(H)'!$A$1:$A$233,'PY1 Data(H)'!$A$1:$CZ$233))</f>
        <v>0</v>
      </c>
      <c r="CI110" s="173" cm="1">
        <f t="array" ref="CI110">_xlfn.XLOOKUP(CI$1,'PY1 Data(H)'!$A$1:$CZ$1,_xlfn.XLOOKUP($A110,'PY1 Data(H)'!$A$1:$A$233,'PY1 Data(H)'!$A$1:$CZ$233))</f>
        <v>468323</v>
      </c>
      <c r="CJ110" s="173" cm="1">
        <f t="array" ref="CJ110">_xlfn.XLOOKUP(CJ$1,'PY1 Data(H)'!$A$1:$CZ$1,_xlfn.XLOOKUP($A110,'PY1 Data(H)'!$A$1:$A$233,'PY1 Data(H)'!$A$1:$CZ$233))</f>
        <v>0</v>
      </c>
      <c r="CK110" s="173" cm="1">
        <f t="array" ref="CK110">_xlfn.XLOOKUP(CK$1,'PY1 Data(H)'!$A$1:$CZ$1,_xlfn.XLOOKUP($A110,'PY1 Data(H)'!$A$1:$A$233,'PY1 Data(H)'!$A$1:$CZ$233))</f>
        <v>0</v>
      </c>
      <c r="CL110" s="173" cm="1">
        <f t="array" ref="CL110">_xlfn.XLOOKUP(CL$1,'PY1 Data(H)'!$A$1:$CZ$1,_xlfn.XLOOKUP($A110,'PY1 Data(H)'!$A$1:$A$233,'PY1 Data(H)'!$A$1:$CZ$233))</f>
        <v>0</v>
      </c>
      <c r="CM110" s="173" cm="1">
        <f t="array" ref="CM110">_xlfn.XLOOKUP(CM$1,'PY1 Data(H)'!$A$1:$CZ$1,_xlfn.XLOOKUP($A110,'PY1 Data(H)'!$A$1:$A$233,'PY1 Data(H)'!$A$1:$CZ$233))</f>
        <v>0</v>
      </c>
      <c r="CN110" s="173" cm="1">
        <f t="array" ref="CN110">_xlfn.XLOOKUP(CN$1,'PY1 Data(H)'!$A$1:$CZ$1,_xlfn.XLOOKUP($A110,'PY1 Data(H)'!$A$1:$A$233,'PY1 Data(H)'!$A$1:$CZ$233))</f>
        <v>0</v>
      </c>
      <c r="CO110" s="173" cm="1">
        <f t="array" ref="CO110">_xlfn.XLOOKUP(CO$1,'PY1 Data(H)'!$A$1:$CZ$1,_xlfn.XLOOKUP($A110,'PY1 Data(H)'!$A$1:$A$233,'PY1 Data(H)'!$A$1:$CZ$233))</f>
        <v>22093752</v>
      </c>
      <c r="CP110" s="173" cm="1">
        <f t="array" ref="CP110">_xlfn.XLOOKUP(CP$1,'PY1 Data(H)'!$A$1:$CZ$1,_xlfn.XLOOKUP($A110,'PY1 Data(H)'!$A$1:$A$233,'PY1 Data(H)'!$A$1:$CZ$233))</f>
        <v>0</v>
      </c>
      <c r="CQ110" s="173" cm="1">
        <f t="array" ref="CQ110">_xlfn.XLOOKUP(CQ$1,'PY1 Data(H)'!$A$1:$CZ$1,_xlfn.XLOOKUP($A110,'PY1 Data(H)'!$A$1:$A$233,'PY1 Data(H)'!$A$1:$CZ$233))</f>
        <v>0</v>
      </c>
      <c r="CR110" s="173" cm="1">
        <f t="array" ref="CR110">_xlfn.XLOOKUP(CR$1,'PY1 Data(H)'!$A$1:$CZ$1,_xlfn.XLOOKUP($A110,'PY1 Data(H)'!$A$1:$A$233,'PY1 Data(H)'!$A$1:$CZ$233))</f>
        <v>48500</v>
      </c>
      <c r="CS110" s="173" cm="1">
        <f t="array" ref="CS110">_xlfn.XLOOKUP(CS$1,'PY1 Data(H)'!$A$1:$CZ$1,_xlfn.XLOOKUP($A110,'PY1 Data(H)'!$A$1:$A$233,'PY1 Data(H)'!$A$1:$CZ$233))</f>
        <v>0</v>
      </c>
      <c r="CT110" s="173" cm="1">
        <f t="array" ref="CT110">_xlfn.XLOOKUP(CT$1,'PY1 Data(H)'!$A$1:$CZ$1,_xlfn.XLOOKUP($A110,'PY1 Data(H)'!$A$1:$A$233,'PY1 Data(H)'!$A$1:$CZ$233))</f>
        <v>0</v>
      </c>
      <c r="CU110" s="173" cm="1">
        <f t="array" ref="CU110">_xlfn.XLOOKUP(CU$1,'PY1 Data(H)'!$A$1:$CZ$1,_xlfn.XLOOKUP($A110,'PY1 Data(H)'!$A$1:$A$233,'PY1 Data(H)'!$A$1:$CZ$233))</f>
        <v>0</v>
      </c>
      <c r="CV110" s="173" cm="1">
        <f t="array" ref="CV110">_xlfn.XLOOKUP(CV$1,'PY1 Data(H)'!$A$1:$CZ$1,_xlfn.XLOOKUP($A110,'PY1 Data(H)'!$A$1:$A$233,'PY1 Data(H)'!$A$1:$CZ$233))</f>
        <v>0</v>
      </c>
      <c r="CW110" s="173" cm="1">
        <f t="array" ref="CW110">_xlfn.XLOOKUP(CW$1,'PY1 Data(H)'!$A$1:$CZ$1,_xlfn.XLOOKUP($A110,'PY1 Data(H)'!$A$1:$A$233,'PY1 Data(H)'!$A$1:$CZ$233))</f>
        <v>0</v>
      </c>
      <c r="CX110" s="173" cm="1">
        <f t="array" ref="CX110">_xlfn.XLOOKUP(CX$1,'PY1 Data(H)'!$A$1:$CZ$1,_xlfn.XLOOKUP($A110,'PY1 Data(H)'!$A$1:$A$233,'PY1 Data(H)'!$A$1:$CZ$233))</f>
        <v>0</v>
      </c>
      <c r="CY110" s="173" cm="1">
        <f t="array" ref="CY110">_xlfn.XLOOKUP(CY$1,'PY1 Data(H)'!$A$1:$CZ$1,_xlfn.XLOOKUP($A110,'PY1 Data(H)'!$A$1:$A$233,'PY1 Data(H)'!$A$1:$CZ$233))</f>
        <v>447320</v>
      </c>
    </row>
    <row r="111" spans="1:103" x14ac:dyDescent="0.3">
      <c r="A111">
        <v>1053</v>
      </c>
      <c r="D111" s="173" cm="1">
        <f t="array" ref="D111">_xlfn.XLOOKUP(D$1,'PY1 Data(H)'!$A$1:$CZ$1,_xlfn.XLOOKUP($A111,'PY1 Data(H)'!$A$1:$A$233,'PY1 Data(H)'!$A$1:$CZ$233))</f>
        <v>0</v>
      </c>
      <c r="E111" s="173" cm="1">
        <f t="array" ref="E111">_xlfn.XLOOKUP(E$1,'PY1 Data(H)'!$A$1:$CZ$1,_xlfn.XLOOKUP($A111,'PY1 Data(H)'!$A$1:$A$233,'PY1 Data(H)'!$A$1:$CZ$233))</f>
        <v>0</v>
      </c>
      <c r="F111" s="173" cm="1">
        <f t="array" ref="F111">_xlfn.XLOOKUP(F$1,'PY1 Data(H)'!$A$1:$CZ$1,_xlfn.XLOOKUP($A111,'PY1 Data(H)'!$A$1:$A$233,'PY1 Data(H)'!$A$1:$CZ$233))</f>
        <v>0</v>
      </c>
      <c r="G111" s="173" cm="1">
        <f t="array" ref="G111">_xlfn.XLOOKUP(G$1,'PY1 Data(H)'!$A$1:$CZ$1,_xlfn.XLOOKUP($A111,'PY1 Data(H)'!$A$1:$A$233,'PY1 Data(H)'!$A$1:$CZ$233))</f>
        <v>0</v>
      </c>
      <c r="H111" s="173" cm="1">
        <f t="array" ref="H111">_xlfn.XLOOKUP(H$1,'PY1 Data(H)'!$A$1:$CZ$1,_xlfn.XLOOKUP($A111,'PY1 Data(H)'!$A$1:$A$233,'PY1 Data(H)'!$A$1:$CZ$233))</f>
        <v>0</v>
      </c>
      <c r="I111" s="173" cm="1">
        <f t="array" ref="I111">_xlfn.XLOOKUP(I$1,'PY1 Data(H)'!$A$1:$CZ$1,_xlfn.XLOOKUP($A111,'PY1 Data(H)'!$A$1:$A$233,'PY1 Data(H)'!$A$1:$CZ$233))</f>
        <v>0</v>
      </c>
      <c r="J111" s="173" cm="1">
        <f t="array" ref="J111">_xlfn.XLOOKUP(J$1,'PY1 Data(H)'!$A$1:$CZ$1,_xlfn.XLOOKUP($A111,'PY1 Data(H)'!$A$1:$A$233,'PY1 Data(H)'!$A$1:$CZ$233))</f>
        <v>0</v>
      </c>
      <c r="K111" s="173" cm="1">
        <f t="array" ref="K111">_xlfn.XLOOKUP(K$1,'PY1 Data(H)'!$A$1:$CZ$1,_xlfn.XLOOKUP($A111,'PY1 Data(H)'!$A$1:$A$233,'PY1 Data(H)'!$A$1:$CZ$233))</f>
        <v>0</v>
      </c>
      <c r="L111" s="173" cm="1">
        <f t="array" ref="L111">_xlfn.XLOOKUP(L$1,'PY1 Data(H)'!$A$1:$CZ$1,_xlfn.XLOOKUP($A111,'PY1 Data(H)'!$A$1:$A$233,'PY1 Data(H)'!$A$1:$CZ$233))</f>
        <v>0</v>
      </c>
      <c r="M111" s="173" cm="1">
        <f t="array" ref="M111">_xlfn.XLOOKUP(M$1,'PY1 Data(H)'!$A$1:$CZ$1,_xlfn.XLOOKUP($A111,'PY1 Data(H)'!$A$1:$A$233,'PY1 Data(H)'!$A$1:$CZ$233))</f>
        <v>0</v>
      </c>
      <c r="N111" s="173" cm="1">
        <f t="array" ref="N111">_xlfn.XLOOKUP(N$1,'PY1 Data(H)'!$A$1:$CZ$1,_xlfn.XLOOKUP($A111,'PY1 Data(H)'!$A$1:$A$233,'PY1 Data(H)'!$A$1:$CZ$233))</f>
        <v>0</v>
      </c>
      <c r="O111" s="173" cm="1">
        <f t="array" ref="O111">_xlfn.XLOOKUP(O$1,'PY1 Data(H)'!$A$1:$CZ$1,_xlfn.XLOOKUP($A111,'PY1 Data(H)'!$A$1:$A$233,'PY1 Data(H)'!$A$1:$CZ$233))</f>
        <v>0</v>
      </c>
      <c r="P111" s="173" cm="1">
        <f t="array" ref="P111">_xlfn.XLOOKUP(P$1,'PY1 Data(H)'!$A$1:$CZ$1,_xlfn.XLOOKUP($A111,'PY1 Data(H)'!$A$1:$A$233,'PY1 Data(H)'!$A$1:$CZ$233))</f>
        <v>0</v>
      </c>
      <c r="Q111" s="173" cm="1">
        <f t="array" ref="Q111">_xlfn.XLOOKUP(Q$1,'PY1 Data(H)'!$A$1:$CZ$1,_xlfn.XLOOKUP($A111,'PY1 Data(H)'!$A$1:$A$233,'PY1 Data(H)'!$A$1:$CZ$233))</f>
        <v>0</v>
      </c>
      <c r="R111" s="173" cm="1">
        <f t="array" ref="R111">_xlfn.XLOOKUP(R$1,'PY1 Data(H)'!$A$1:$CZ$1,_xlfn.XLOOKUP($A111,'PY1 Data(H)'!$A$1:$A$233,'PY1 Data(H)'!$A$1:$CZ$233))</f>
        <v>0</v>
      </c>
      <c r="S111" s="173" cm="1">
        <f t="array" ref="S111">_xlfn.XLOOKUP(S$1,'PY1 Data(H)'!$A$1:$CZ$1,_xlfn.XLOOKUP($A111,'PY1 Data(H)'!$A$1:$A$233,'PY1 Data(H)'!$A$1:$CZ$233))</f>
        <v>0</v>
      </c>
      <c r="T111" s="173" cm="1">
        <f t="array" ref="T111">_xlfn.XLOOKUP(T$1,'PY1 Data(H)'!$A$1:$CZ$1,_xlfn.XLOOKUP($A111,'PY1 Data(H)'!$A$1:$A$233,'PY1 Data(H)'!$A$1:$CZ$233))</f>
        <v>0</v>
      </c>
      <c r="U111" s="173" cm="1">
        <f t="array" ref="U111">_xlfn.XLOOKUP(U$1,'PY1 Data(H)'!$A$1:$CZ$1,_xlfn.XLOOKUP($A111,'PY1 Data(H)'!$A$1:$A$233,'PY1 Data(H)'!$A$1:$CZ$233))</f>
        <v>0</v>
      </c>
      <c r="V111" s="173" cm="1">
        <f t="array" ref="V111">_xlfn.XLOOKUP(V$1,'PY1 Data(H)'!$A$1:$CZ$1,_xlfn.XLOOKUP($A111,'PY1 Data(H)'!$A$1:$A$233,'PY1 Data(H)'!$A$1:$CZ$233))</f>
        <v>0</v>
      </c>
      <c r="W111" s="173" cm="1">
        <f t="array" ref="W111">_xlfn.XLOOKUP(W$1,'PY1 Data(H)'!$A$1:$CZ$1,_xlfn.XLOOKUP($A111,'PY1 Data(H)'!$A$1:$A$233,'PY1 Data(H)'!$A$1:$CZ$233))</f>
        <v>0</v>
      </c>
      <c r="X111" s="173" cm="1">
        <f t="array" ref="X111">_xlfn.XLOOKUP(X$1,'PY1 Data(H)'!$A$1:$CZ$1,_xlfn.XLOOKUP($A111,'PY1 Data(H)'!$A$1:$A$233,'PY1 Data(H)'!$A$1:$CZ$233))</f>
        <v>0</v>
      </c>
      <c r="Y111" s="173" cm="1">
        <f t="array" ref="Y111">_xlfn.XLOOKUP(Y$1,'PY1 Data(H)'!$A$1:$CZ$1,_xlfn.XLOOKUP($A111,'PY1 Data(H)'!$A$1:$A$233,'PY1 Data(H)'!$A$1:$CZ$233))</f>
        <v>0</v>
      </c>
      <c r="Z111" s="173" cm="1">
        <f t="array" ref="Z111">_xlfn.XLOOKUP(Z$1,'PY1 Data(H)'!$A$1:$CZ$1,_xlfn.XLOOKUP($A111,'PY1 Data(H)'!$A$1:$A$233,'PY1 Data(H)'!$A$1:$CZ$233))</f>
        <v>0</v>
      </c>
      <c r="AA111" s="173" cm="1">
        <f t="array" ref="AA111">_xlfn.XLOOKUP(AA$1,'PY1 Data(H)'!$A$1:$CZ$1,_xlfn.XLOOKUP($A111,'PY1 Data(H)'!$A$1:$A$233,'PY1 Data(H)'!$A$1:$CZ$233))</f>
        <v>0</v>
      </c>
      <c r="AB111" s="173" cm="1">
        <f t="array" ref="AB111">_xlfn.XLOOKUP(AB$1,'PY1 Data(H)'!$A$1:$CZ$1,_xlfn.XLOOKUP($A111,'PY1 Data(H)'!$A$1:$A$233,'PY1 Data(H)'!$A$1:$CZ$233))</f>
        <v>0</v>
      </c>
      <c r="AC111" s="173" cm="1">
        <f t="array" ref="AC111">_xlfn.XLOOKUP(AC$1,'PY1 Data(H)'!$A$1:$CZ$1,_xlfn.XLOOKUP($A111,'PY1 Data(H)'!$A$1:$A$233,'PY1 Data(H)'!$A$1:$CZ$233))</f>
        <v>0</v>
      </c>
      <c r="AD111" s="173" cm="1">
        <f t="array" ref="AD111">_xlfn.XLOOKUP(AD$1,'PY1 Data(H)'!$A$1:$CZ$1,_xlfn.XLOOKUP($A111,'PY1 Data(H)'!$A$1:$A$233,'PY1 Data(H)'!$A$1:$CZ$233))</f>
        <v>-506982</v>
      </c>
      <c r="AE111" s="173" cm="1">
        <f t="array" ref="AE111">_xlfn.XLOOKUP(AE$1,'PY1 Data(H)'!$A$1:$CZ$1,_xlfn.XLOOKUP($A111,'PY1 Data(H)'!$A$1:$A$233,'PY1 Data(H)'!$A$1:$CZ$233))</f>
        <v>-528391</v>
      </c>
      <c r="AF111" s="173" cm="1">
        <f t="array" ref="AF111">_xlfn.XLOOKUP(AF$1,'PY1 Data(H)'!$A$1:$CZ$1,_xlfn.XLOOKUP($A111,'PY1 Data(H)'!$A$1:$A$233,'PY1 Data(H)'!$A$1:$CZ$233))</f>
        <v>0</v>
      </c>
      <c r="AG111" s="173" cm="1">
        <f t="array" ref="AG111">_xlfn.XLOOKUP(AG$1,'PY1 Data(H)'!$A$1:$CZ$1,_xlfn.XLOOKUP($A111,'PY1 Data(H)'!$A$1:$A$233,'PY1 Data(H)'!$A$1:$CZ$233))</f>
        <v>0</v>
      </c>
      <c r="AH111" s="173" cm="1">
        <f t="array" ref="AH111">_xlfn.XLOOKUP(AH$1,'PY1 Data(H)'!$A$1:$CZ$1,_xlfn.XLOOKUP($A111,'PY1 Data(H)'!$A$1:$A$233,'PY1 Data(H)'!$A$1:$CZ$233))</f>
        <v>0</v>
      </c>
      <c r="AI111" s="173" cm="1">
        <f t="array" ref="AI111">_xlfn.XLOOKUP(AI$1,'PY1 Data(H)'!$A$1:$CZ$1,_xlfn.XLOOKUP($A111,'PY1 Data(H)'!$A$1:$A$233,'PY1 Data(H)'!$A$1:$CZ$233))</f>
        <v>0</v>
      </c>
      <c r="AJ111" s="173" cm="1">
        <f t="array" ref="AJ111">_xlfn.XLOOKUP(AJ$1,'PY1 Data(H)'!$A$1:$CZ$1,_xlfn.XLOOKUP($A111,'PY1 Data(H)'!$A$1:$A$233,'PY1 Data(H)'!$A$1:$CZ$233))</f>
        <v>0</v>
      </c>
      <c r="AK111" s="173" cm="1">
        <f t="array" ref="AK111">_xlfn.XLOOKUP(AK$1,'PY1 Data(H)'!$A$1:$CZ$1,_xlfn.XLOOKUP($A111,'PY1 Data(H)'!$A$1:$A$233,'PY1 Data(H)'!$A$1:$CZ$233))</f>
        <v>0</v>
      </c>
      <c r="AL111" s="173" cm="1">
        <f t="array" ref="AL111">_xlfn.XLOOKUP(AL$1,'PY1 Data(H)'!$A$1:$CZ$1,_xlfn.XLOOKUP($A111,'PY1 Data(H)'!$A$1:$A$233,'PY1 Data(H)'!$A$1:$CZ$233))</f>
        <v>0</v>
      </c>
      <c r="AM111" s="173" cm="1">
        <f t="array" ref="AM111">_xlfn.XLOOKUP(AM$1,'PY1 Data(H)'!$A$1:$CZ$1,_xlfn.XLOOKUP($A111,'PY1 Data(H)'!$A$1:$A$233,'PY1 Data(H)'!$A$1:$CZ$233))</f>
        <v>0</v>
      </c>
      <c r="AN111" s="173" cm="1">
        <f t="array" ref="AN111">_xlfn.XLOOKUP(AN$1,'PY1 Data(H)'!$A$1:$CZ$1,_xlfn.XLOOKUP($A111,'PY1 Data(H)'!$A$1:$A$233,'PY1 Data(H)'!$A$1:$CZ$233))</f>
        <v>0</v>
      </c>
      <c r="AO111" s="173" cm="1">
        <f t="array" ref="AO111">_xlfn.XLOOKUP(AO$1,'PY1 Data(H)'!$A$1:$CZ$1,_xlfn.XLOOKUP($A111,'PY1 Data(H)'!$A$1:$A$233,'PY1 Data(H)'!$A$1:$CZ$233))</f>
        <v>0</v>
      </c>
      <c r="AP111" s="173" cm="1">
        <f t="array" ref="AP111">_xlfn.XLOOKUP(AP$1,'PY1 Data(H)'!$A$1:$CZ$1,_xlfn.XLOOKUP($A111,'PY1 Data(H)'!$A$1:$A$233,'PY1 Data(H)'!$A$1:$CZ$233))</f>
        <v>0</v>
      </c>
      <c r="AQ111" s="173" cm="1">
        <f t="array" ref="AQ111">_xlfn.XLOOKUP(AQ$1,'PY1 Data(H)'!$A$1:$CZ$1,_xlfn.XLOOKUP($A111,'PY1 Data(H)'!$A$1:$A$233,'PY1 Data(H)'!$A$1:$CZ$233))</f>
        <v>0</v>
      </c>
      <c r="AR111" s="173" cm="1">
        <f t="array" ref="AR111">_xlfn.XLOOKUP(AR$1,'PY1 Data(H)'!$A$1:$CZ$1,_xlfn.XLOOKUP($A111,'PY1 Data(H)'!$A$1:$A$233,'PY1 Data(H)'!$A$1:$CZ$233))</f>
        <v>0</v>
      </c>
      <c r="AS111" s="173" cm="1">
        <f t="array" ref="AS111">_xlfn.XLOOKUP(AS$1,'PY1 Data(H)'!$A$1:$CZ$1,_xlfn.XLOOKUP($A111,'PY1 Data(H)'!$A$1:$A$233,'PY1 Data(H)'!$A$1:$CZ$233))</f>
        <v>0</v>
      </c>
      <c r="AT111" s="173" cm="1">
        <f t="array" ref="AT111">_xlfn.XLOOKUP(AT$1,'PY1 Data(H)'!$A$1:$CZ$1,_xlfn.XLOOKUP($A111,'PY1 Data(H)'!$A$1:$A$233,'PY1 Data(H)'!$A$1:$CZ$233))</f>
        <v>0</v>
      </c>
      <c r="AU111" s="173" cm="1">
        <f t="array" ref="AU111">_xlfn.XLOOKUP(AU$1,'PY1 Data(H)'!$A$1:$CZ$1,_xlfn.XLOOKUP($A111,'PY1 Data(H)'!$A$1:$A$233,'PY1 Data(H)'!$A$1:$CZ$233))</f>
        <v>0</v>
      </c>
      <c r="AV111" s="173" cm="1">
        <f t="array" ref="AV111">_xlfn.XLOOKUP(AV$1,'PY1 Data(H)'!$A$1:$CZ$1,_xlfn.XLOOKUP($A111,'PY1 Data(H)'!$A$1:$A$233,'PY1 Data(H)'!$A$1:$CZ$233))</f>
        <v>0</v>
      </c>
      <c r="AW111" s="173" cm="1">
        <f t="array" ref="AW111">_xlfn.XLOOKUP(AW$1,'PY1 Data(H)'!$A$1:$CZ$1,_xlfn.XLOOKUP($A111,'PY1 Data(H)'!$A$1:$A$233,'PY1 Data(H)'!$A$1:$CZ$233))</f>
        <v>0</v>
      </c>
      <c r="AX111" s="173" cm="1">
        <f t="array" ref="AX111">_xlfn.XLOOKUP(AX$1,'PY1 Data(H)'!$A$1:$CZ$1,_xlfn.XLOOKUP($A111,'PY1 Data(H)'!$A$1:$A$233,'PY1 Data(H)'!$A$1:$CZ$233))</f>
        <v>0</v>
      </c>
      <c r="AY111" s="173" cm="1">
        <f t="array" ref="AY111">_xlfn.XLOOKUP(AY$1,'PY1 Data(H)'!$A$1:$CZ$1,_xlfn.XLOOKUP($A111,'PY1 Data(H)'!$A$1:$A$233,'PY1 Data(H)'!$A$1:$CZ$233))</f>
        <v>0</v>
      </c>
      <c r="AZ111" s="173" cm="1">
        <f t="array" ref="AZ111">_xlfn.XLOOKUP(AZ$1,'PY1 Data(H)'!$A$1:$CZ$1,_xlfn.XLOOKUP($A111,'PY1 Data(H)'!$A$1:$A$233,'PY1 Data(H)'!$A$1:$CZ$233))</f>
        <v>0</v>
      </c>
      <c r="BA111" s="173" cm="1">
        <f t="array" ref="BA111">_xlfn.XLOOKUP(BA$1,'PY1 Data(H)'!$A$1:$CZ$1,_xlfn.XLOOKUP($A111,'PY1 Data(H)'!$A$1:$A$233,'PY1 Data(H)'!$A$1:$CZ$233))</f>
        <v>0</v>
      </c>
      <c r="BB111" s="173" cm="1">
        <f t="array" ref="BB111">_xlfn.XLOOKUP(BB$1,'PY1 Data(H)'!$A$1:$CZ$1,_xlfn.XLOOKUP($A111,'PY1 Data(H)'!$A$1:$A$233,'PY1 Data(H)'!$A$1:$CZ$233))</f>
        <v>0</v>
      </c>
      <c r="BC111" s="173" cm="1">
        <f t="array" ref="BC111">_xlfn.XLOOKUP(BC$1,'PY1 Data(H)'!$A$1:$CZ$1,_xlfn.XLOOKUP($A111,'PY1 Data(H)'!$A$1:$A$233,'PY1 Data(H)'!$A$1:$CZ$233))</f>
        <v>0</v>
      </c>
      <c r="BD111" s="173" cm="1">
        <f t="array" ref="BD111">_xlfn.XLOOKUP(BD$1,'PY1 Data(H)'!$A$1:$CZ$1,_xlfn.XLOOKUP($A111,'PY1 Data(H)'!$A$1:$A$233,'PY1 Data(H)'!$A$1:$CZ$233))</f>
        <v>0</v>
      </c>
      <c r="BE111" s="173" cm="1">
        <f t="array" ref="BE111">_xlfn.XLOOKUP(BE$1,'PY1 Data(H)'!$A$1:$CZ$1,_xlfn.XLOOKUP($A111,'PY1 Data(H)'!$A$1:$A$233,'PY1 Data(H)'!$A$1:$CZ$233))</f>
        <v>0</v>
      </c>
      <c r="BF111" s="173" cm="1">
        <f t="array" ref="BF111">_xlfn.XLOOKUP(BF$1,'PY1 Data(H)'!$A$1:$CZ$1,_xlfn.XLOOKUP($A111,'PY1 Data(H)'!$A$1:$A$233,'PY1 Data(H)'!$A$1:$CZ$233))</f>
        <v>-64203</v>
      </c>
      <c r="BG111" s="173" cm="1">
        <f t="array" ref="BG111">_xlfn.XLOOKUP(BG$1,'PY1 Data(H)'!$A$1:$CZ$1,_xlfn.XLOOKUP($A111,'PY1 Data(H)'!$A$1:$A$233,'PY1 Data(H)'!$A$1:$CZ$233))</f>
        <v>0</v>
      </c>
      <c r="BH111" s="173" cm="1">
        <f t="array" ref="BH111">_xlfn.XLOOKUP(BH$1,'PY1 Data(H)'!$A$1:$CZ$1,_xlfn.XLOOKUP($A111,'PY1 Data(H)'!$A$1:$A$233,'PY1 Data(H)'!$A$1:$CZ$233))</f>
        <v>0</v>
      </c>
      <c r="BI111" s="173" cm="1">
        <f t="array" ref="BI111">_xlfn.XLOOKUP(BI$1,'PY1 Data(H)'!$A$1:$CZ$1,_xlfn.XLOOKUP($A111,'PY1 Data(H)'!$A$1:$A$233,'PY1 Data(H)'!$A$1:$CZ$233))</f>
        <v>0</v>
      </c>
      <c r="BJ111" s="173" cm="1">
        <f t="array" ref="BJ111">_xlfn.XLOOKUP(BJ$1,'PY1 Data(H)'!$A$1:$CZ$1,_xlfn.XLOOKUP($A111,'PY1 Data(H)'!$A$1:$A$233,'PY1 Data(H)'!$A$1:$CZ$233))</f>
        <v>0</v>
      </c>
      <c r="BK111" s="173" cm="1">
        <f t="array" ref="BK111">_xlfn.XLOOKUP(BK$1,'PY1 Data(H)'!$A$1:$CZ$1,_xlfn.XLOOKUP($A111,'PY1 Data(H)'!$A$1:$A$233,'PY1 Data(H)'!$A$1:$CZ$233))</f>
        <v>0</v>
      </c>
      <c r="BL111" s="173" cm="1">
        <f t="array" ref="BL111">_xlfn.XLOOKUP(BL$1,'PY1 Data(H)'!$A$1:$CZ$1,_xlfn.XLOOKUP($A111,'PY1 Data(H)'!$A$1:$A$233,'PY1 Data(H)'!$A$1:$CZ$233))</f>
        <v>0</v>
      </c>
      <c r="BM111" s="173" cm="1">
        <f t="array" ref="BM111">_xlfn.XLOOKUP(BM$1,'PY1 Data(H)'!$A$1:$CZ$1,_xlfn.XLOOKUP($A111,'PY1 Data(H)'!$A$1:$A$233,'PY1 Data(H)'!$A$1:$CZ$233))</f>
        <v>0</v>
      </c>
      <c r="BN111" s="173" cm="1">
        <f t="array" ref="BN111">_xlfn.XLOOKUP(BN$1,'PY1 Data(H)'!$A$1:$CZ$1,_xlfn.XLOOKUP($A111,'PY1 Data(H)'!$A$1:$A$233,'PY1 Data(H)'!$A$1:$CZ$233))</f>
        <v>0</v>
      </c>
      <c r="BO111" s="173" cm="1">
        <f t="array" ref="BO111">_xlfn.XLOOKUP(BO$1,'PY1 Data(H)'!$A$1:$CZ$1,_xlfn.XLOOKUP($A111,'PY1 Data(H)'!$A$1:$A$233,'PY1 Data(H)'!$A$1:$CZ$233))</f>
        <v>0</v>
      </c>
      <c r="BP111" s="173" cm="1">
        <f t="array" ref="BP111">_xlfn.XLOOKUP(BP$1,'PY1 Data(H)'!$A$1:$CZ$1,_xlfn.XLOOKUP($A111,'PY1 Data(H)'!$A$1:$A$233,'PY1 Data(H)'!$A$1:$CZ$233))</f>
        <v>0</v>
      </c>
      <c r="BQ111" s="173" cm="1">
        <f t="array" ref="BQ111">_xlfn.XLOOKUP(BQ$1,'PY1 Data(H)'!$A$1:$CZ$1,_xlfn.XLOOKUP($A111,'PY1 Data(H)'!$A$1:$A$233,'PY1 Data(H)'!$A$1:$CZ$233))</f>
        <v>0</v>
      </c>
      <c r="BR111" s="173" cm="1">
        <f t="array" ref="BR111">_xlfn.XLOOKUP(BR$1,'PY1 Data(H)'!$A$1:$CZ$1,_xlfn.XLOOKUP($A111,'PY1 Data(H)'!$A$1:$A$233,'PY1 Data(H)'!$A$1:$CZ$233))</f>
        <v>0</v>
      </c>
      <c r="BS111" s="173" cm="1">
        <f t="array" ref="BS111">_xlfn.XLOOKUP(BS$1,'PY1 Data(H)'!$A$1:$CZ$1,_xlfn.XLOOKUP($A111,'PY1 Data(H)'!$A$1:$A$233,'PY1 Data(H)'!$A$1:$CZ$233))</f>
        <v>0</v>
      </c>
      <c r="BT111" s="173" cm="1">
        <f t="array" ref="BT111">_xlfn.XLOOKUP(BT$1,'PY1 Data(H)'!$A$1:$CZ$1,_xlfn.XLOOKUP($A111,'PY1 Data(H)'!$A$1:$A$233,'PY1 Data(H)'!$A$1:$CZ$233))</f>
        <v>0</v>
      </c>
      <c r="BU111" s="173" cm="1">
        <f t="array" ref="BU111">_xlfn.XLOOKUP(BU$1,'PY1 Data(H)'!$A$1:$CZ$1,_xlfn.XLOOKUP($A111,'PY1 Data(H)'!$A$1:$A$233,'PY1 Data(H)'!$A$1:$CZ$233))</f>
        <v>0</v>
      </c>
      <c r="BV111" s="173" cm="1">
        <f t="array" ref="BV111">_xlfn.XLOOKUP(BV$1,'PY1 Data(H)'!$A$1:$CZ$1,_xlfn.XLOOKUP($A111,'PY1 Data(H)'!$A$1:$A$233,'PY1 Data(H)'!$A$1:$CZ$233))</f>
        <v>0</v>
      </c>
      <c r="BW111" s="173" cm="1">
        <f t="array" ref="BW111">_xlfn.XLOOKUP(BW$1,'PY1 Data(H)'!$A$1:$CZ$1,_xlfn.XLOOKUP($A111,'PY1 Data(H)'!$A$1:$A$233,'PY1 Data(H)'!$A$1:$CZ$233))</f>
        <v>0</v>
      </c>
      <c r="BX111" s="173" cm="1">
        <f t="array" ref="BX111">_xlfn.XLOOKUP(BX$1,'PY1 Data(H)'!$A$1:$CZ$1,_xlfn.XLOOKUP($A111,'PY1 Data(H)'!$A$1:$A$233,'PY1 Data(H)'!$A$1:$CZ$233))</f>
        <v>0</v>
      </c>
      <c r="BY111" s="173" cm="1">
        <f t="array" ref="BY111">_xlfn.XLOOKUP(BY$1,'PY1 Data(H)'!$A$1:$CZ$1,_xlfn.XLOOKUP($A111,'PY1 Data(H)'!$A$1:$A$233,'PY1 Data(H)'!$A$1:$CZ$233))</f>
        <v>0</v>
      </c>
      <c r="BZ111" s="173" cm="1">
        <f t="array" ref="BZ111">_xlfn.XLOOKUP(BZ$1,'PY1 Data(H)'!$A$1:$CZ$1,_xlfn.XLOOKUP($A111,'PY1 Data(H)'!$A$1:$A$233,'PY1 Data(H)'!$A$1:$CZ$233))</f>
        <v>0</v>
      </c>
      <c r="CA111" s="173" cm="1">
        <f t="array" ref="CA111">_xlfn.XLOOKUP(CA$1,'PY1 Data(H)'!$A$1:$CZ$1,_xlfn.XLOOKUP($A111,'PY1 Data(H)'!$A$1:$A$233,'PY1 Data(H)'!$A$1:$CZ$233))</f>
        <v>0</v>
      </c>
      <c r="CB111" s="173" cm="1">
        <f t="array" ref="CB111">_xlfn.XLOOKUP(CB$1,'PY1 Data(H)'!$A$1:$CZ$1,_xlfn.XLOOKUP($A111,'PY1 Data(H)'!$A$1:$A$233,'PY1 Data(H)'!$A$1:$CZ$233))</f>
        <v>0</v>
      </c>
      <c r="CC111" s="173" cm="1">
        <f t="array" ref="CC111">_xlfn.XLOOKUP(CC$1,'PY1 Data(H)'!$A$1:$CZ$1,_xlfn.XLOOKUP($A111,'PY1 Data(H)'!$A$1:$A$233,'PY1 Data(H)'!$A$1:$CZ$233))</f>
        <v>0</v>
      </c>
      <c r="CD111" s="173" cm="1">
        <f t="array" ref="CD111">_xlfn.XLOOKUP(CD$1,'PY1 Data(H)'!$A$1:$CZ$1,_xlfn.XLOOKUP($A111,'PY1 Data(H)'!$A$1:$A$233,'PY1 Data(H)'!$A$1:$CZ$233))</f>
        <v>0</v>
      </c>
      <c r="CE111" s="173" cm="1">
        <f t="array" ref="CE111">_xlfn.XLOOKUP(CE$1,'PY1 Data(H)'!$A$1:$CZ$1,_xlfn.XLOOKUP($A111,'PY1 Data(H)'!$A$1:$A$233,'PY1 Data(H)'!$A$1:$CZ$233))</f>
        <v>0</v>
      </c>
      <c r="CF111" s="173" cm="1">
        <f t="array" ref="CF111">_xlfn.XLOOKUP(CF$1,'PY1 Data(H)'!$A$1:$CZ$1,_xlfn.XLOOKUP($A111,'PY1 Data(H)'!$A$1:$A$233,'PY1 Data(H)'!$A$1:$CZ$233))</f>
        <v>0</v>
      </c>
      <c r="CG111" s="173" cm="1">
        <f t="array" ref="CG111">_xlfn.XLOOKUP(CG$1,'PY1 Data(H)'!$A$1:$CZ$1,_xlfn.XLOOKUP($A111,'PY1 Data(H)'!$A$1:$A$233,'PY1 Data(H)'!$A$1:$CZ$233))</f>
        <v>0</v>
      </c>
      <c r="CH111" s="173" cm="1">
        <f t="array" ref="CH111">_xlfn.XLOOKUP(CH$1,'PY1 Data(H)'!$A$1:$CZ$1,_xlfn.XLOOKUP($A111,'PY1 Data(H)'!$A$1:$A$233,'PY1 Data(H)'!$A$1:$CZ$233))</f>
        <v>0</v>
      </c>
      <c r="CI111" s="173" cm="1">
        <f t="array" ref="CI111">_xlfn.XLOOKUP(CI$1,'PY1 Data(H)'!$A$1:$CZ$1,_xlfn.XLOOKUP($A111,'PY1 Data(H)'!$A$1:$A$233,'PY1 Data(H)'!$A$1:$CZ$233))</f>
        <v>0</v>
      </c>
      <c r="CJ111" s="173" cm="1">
        <f t="array" ref="CJ111">_xlfn.XLOOKUP(CJ$1,'PY1 Data(H)'!$A$1:$CZ$1,_xlfn.XLOOKUP($A111,'PY1 Data(H)'!$A$1:$A$233,'PY1 Data(H)'!$A$1:$CZ$233))</f>
        <v>0</v>
      </c>
      <c r="CK111" s="173" cm="1">
        <f t="array" ref="CK111">_xlfn.XLOOKUP(CK$1,'PY1 Data(H)'!$A$1:$CZ$1,_xlfn.XLOOKUP($A111,'PY1 Data(H)'!$A$1:$A$233,'PY1 Data(H)'!$A$1:$CZ$233))</f>
        <v>0</v>
      </c>
      <c r="CL111" s="173" cm="1">
        <f t="array" ref="CL111">_xlfn.XLOOKUP(CL$1,'PY1 Data(H)'!$A$1:$CZ$1,_xlfn.XLOOKUP($A111,'PY1 Data(H)'!$A$1:$A$233,'PY1 Data(H)'!$A$1:$CZ$233))</f>
        <v>0</v>
      </c>
      <c r="CM111" s="173" cm="1">
        <f t="array" ref="CM111">_xlfn.XLOOKUP(CM$1,'PY1 Data(H)'!$A$1:$CZ$1,_xlfn.XLOOKUP($A111,'PY1 Data(H)'!$A$1:$A$233,'PY1 Data(H)'!$A$1:$CZ$233))</f>
        <v>0</v>
      </c>
      <c r="CN111" s="173" cm="1">
        <f t="array" ref="CN111">_xlfn.XLOOKUP(CN$1,'PY1 Data(H)'!$A$1:$CZ$1,_xlfn.XLOOKUP($A111,'PY1 Data(H)'!$A$1:$A$233,'PY1 Data(H)'!$A$1:$CZ$233))</f>
        <v>0</v>
      </c>
      <c r="CO111" s="173" cm="1">
        <f t="array" ref="CO111">_xlfn.XLOOKUP(CO$1,'PY1 Data(H)'!$A$1:$CZ$1,_xlfn.XLOOKUP($A111,'PY1 Data(H)'!$A$1:$A$233,'PY1 Data(H)'!$A$1:$CZ$233))</f>
        <v>-990227</v>
      </c>
      <c r="CP111" s="173" cm="1">
        <f t="array" ref="CP111">_xlfn.XLOOKUP(CP$1,'PY1 Data(H)'!$A$1:$CZ$1,_xlfn.XLOOKUP($A111,'PY1 Data(H)'!$A$1:$A$233,'PY1 Data(H)'!$A$1:$CZ$233))</f>
        <v>0</v>
      </c>
      <c r="CQ111" s="173" cm="1">
        <f t="array" ref="CQ111">_xlfn.XLOOKUP(CQ$1,'PY1 Data(H)'!$A$1:$CZ$1,_xlfn.XLOOKUP($A111,'PY1 Data(H)'!$A$1:$A$233,'PY1 Data(H)'!$A$1:$CZ$233))</f>
        <v>0</v>
      </c>
      <c r="CR111" s="173" cm="1">
        <f t="array" ref="CR111">_xlfn.XLOOKUP(CR$1,'PY1 Data(H)'!$A$1:$CZ$1,_xlfn.XLOOKUP($A111,'PY1 Data(H)'!$A$1:$A$233,'PY1 Data(H)'!$A$1:$CZ$233))</f>
        <v>0</v>
      </c>
      <c r="CS111" s="173" cm="1">
        <f t="array" ref="CS111">_xlfn.XLOOKUP(CS$1,'PY1 Data(H)'!$A$1:$CZ$1,_xlfn.XLOOKUP($A111,'PY1 Data(H)'!$A$1:$A$233,'PY1 Data(H)'!$A$1:$CZ$233))</f>
        <v>0</v>
      </c>
      <c r="CT111" s="173" cm="1">
        <f t="array" ref="CT111">_xlfn.XLOOKUP(CT$1,'PY1 Data(H)'!$A$1:$CZ$1,_xlfn.XLOOKUP($A111,'PY1 Data(H)'!$A$1:$A$233,'PY1 Data(H)'!$A$1:$CZ$233))</f>
        <v>0</v>
      </c>
      <c r="CU111" s="173" cm="1">
        <f t="array" ref="CU111">_xlfn.XLOOKUP(CU$1,'PY1 Data(H)'!$A$1:$CZ$1,_xlfn.XLOOKUP($A111,'PY1 Data(H)'!$A$1:$A$233,'PY1 Data(H)'!$A$1:$CZ$233))</f>
        <v>0</v>
      </c>
      <c r="CV111" s="173" cm="1">
        <f t="array" ref="CV111">_xlfn.XLOOKUP(CV$1,'PY1 Data(H)'!$A$1:$CZ$1,_xlfn.XLOOKUP($A111,'PY1 Data(H)'!$A$1:$A$233,'PY1 Data(H)'!$A$1:$CZ$233))</f>
        <v>0</v>
      </c>
      <c r="CW111" s="173" cm="1">
        <f t="array" ref="CW111">_xlfn.XLOOKUP(CW$1,'PY1 Data(H)'!$A$1:$CZ$1,_xlfn.XLOOKUP($A111,'PY1 Data(H)'!$A$1:$A$233,'PY1 Data(H)'!$A$1:$CZ$233))</f>
        <v>0</v>
      </c>
      <c r="CX111" s="173" cm="1">
        <f t="array" ref="CX111">_xlfn.XLOOKUP(CX$1,'PY1 Data(H)'!$A$1:$CZ$1,_xlfn.XLOOKUP($A111,'PY1 Data(H)'!$A$1:$A$233,'PY1 Data(H)'!$A$1:$CZ$233))</f>
        <v>0</v>
      </c>
      <c r="CY111" s="173" cm="1">
        <f t="array" ref="CY111">_xlfn.XLOOKUP(CY$1,'PY1 Data(H)'!$A$1:$CZ$1,_xlfn.XLOOKUP($A111,'PY1 Data(H)'!$A$1:$A$233,'PY1 Data(H)'!$A$1:$CZ$233))</f>
        <v>0</v>
      </c>
    </row>
    <row r="112" spans="1:103" x14ac:dyDescent="0.3">
      <c r="A112">
        <v>352</v>
      </c>
      <c r="D112" s="173" cm="1">
        <f t="array" ref="D112">_xlfn.XLOOKUP(D$1,'PY1 Data(H)'!$A$1:$CZ$1,_xlfn.XLOOKUP($A112,'PY1 Data(H)'!$A$1:$A$233,'PY1 Data(H)'!$A$1:$CZ$233))</f>
        <v>0</v>
      </c>
      <c r="E112" s="173" cm="1">
        <f t="array" ref="E112">_xlfn.XLOOKUP(E$1,'PY1 Data(H)'!$A$1:$CZ$1,_xlfn.XLOOKUP($A112,'PY1 Data(H)'!$A$1:$A$233,'PY1 Data(H)'!$A$1:$CZ$233))</f>
        <v>814289</v>
      </c>
      <c r="F112" s="173" cm="1">
        <f t="array" ref="F112">_xlfn.XLOOKUP(F$1,'PY1 Data(H)'!$A$1:$CZ$1,_xlfn.XLOOKUP($A112,'PY1 Data(H)'!$A$1:$A$233,'PY1 Data(H)'!$A$1:$CZ$233))</f>
        <v>0</v>
      </c>
      <c r="G112" s="173" cm="1">
        <f t="array" ref="G112">_xlfn.XLOOKUP(G$1,'PY1 Data(H)'!$A$1:$CZ$1,_xlfn.XLOOKUP($A112,'PY1 Data(H)'!$A$1:$A$233,'PY1 Data(H)'!$A$1:$CZ$233))</f>
        <v>0</v>
      </c>
      <c r="H112" s="173" cm="1">
        <f t="array" ref="H112">_xlfn.XLOOKUP(H$1,'PY1 Data(H)'!$A$1:$CZ$1,_xlfn.XLOOKUP($A112,'PY1 Data(H)'!$A$1:$A$233,'PY1 Data(H)'!$A$1:$CZ$233))</f>
        <v>0</v>
      </c>
      <c r="I112" s="173" cm="1">
        <f t="array" ref="I112">_xlfn.XLOOKUP(I$1,'PY1 Data(H)'!$A$1:$CZ$1,_xlfn.XLOOKUP($A112,'PY1 Data(H)'!$A$1:$A$233,'PY1 Data(H)'!$A$1:$CZ$233))</f>
        <v>0</v>
      </c>
      <c r="J112" s="173" cm="1">
        <f t="array" ref="J112">_xlfn.XLOOKUP(J$1,'PY1 Data(H)'!$A$1:$CZ$1,_xlfn.XLOOKUP($A112,'PY1 Data(H)'!$A$1:$A$233,'PY1 Data(H)'!$A$1:$CZ$233))</f>
        <v>1609000</v>
      </c>
      <c r="K112" s="173" cm="1">
        <f t="array" ref="K112">_xlfn.XLOOKUP(K$1,'PY1 Data(H)'!$A$1:$CZ$1,_xlfn.XLOOKUP($A112,'PY1 Data(H)'!$A$1:$A$233,'PY1 Data(H)'!$A$1:$CZ$233))</f>
        <v>0</v>
      </c>
      <c r="L112" s="173" cm="1">
        <f t="array" ref="L112">_xlfn.XLOOKUP(L$1,'PY1 Data(H)'!$A$1:$CZ$1,_xlfn.XLOOKUP($A112,'PY1 Data(H)'!$A$1:$A$233,'PY1 Data(H)'!$A$1:$CZ$233))</f>
        <v>0</v>
      </c>
      <c r="M112" s="173" cm="1">
        <f t="array" ref="M112">_xlfn.XLOOKUP(M$1,'PY1 Data(H)'!$A$1:$CZ$1,_xlfn.XLOOKUP($A112,'PY1 Data(H)'!$A$1:$A$233,'PY1 Data(H)'!$A$1:$CZ$233))</f>
        <v>126988</v>
      </c>
      <c r="N112" s="173" cm="1">
        <f t="array" ref="N112">_xlfn.XLOOKUP(N$1,'PY1 Data(H)'!$A$1:$CZ$1,_xlfn.XLOOKUP($A112,'PY1 Data(H)'!$A$1:$A$233,'PY1 Data(H)'!$A$1:$CZ$233))</f>
        <v>0</v>
      </c>
      <c r="O112" s="173" cm="1">
        <f t="array" ref="O112">_xlfn.XLOOKUP(O$1,'PY1 Data(H)'!$A$1:$CZ$1,_xlfn.XLOOKUP($A112,'PY1 Data(H)'!$A$1:$A$233,'PY1 Data(H)'!$A$1:$CZ$233))</f>
        <v>275000</v>
      </c>
      <c r="P112" s="173" cm="1">
        <f t="array" ref="P112">_xlfn.XLOOKUP(P$1,'PY1 Data(H)'!$A$1:$CZ$1,_xlfn.XLOOKUP($A112,'PY1 Data(H)'!$A$1:$A$233,'PY1 Data(H)'!$A$1:$CZ$233))</f>
        <v>0</v>
      </c>
      <c r="Q112" s="173" cm="1">
        <f t="array" ref="Q112">_xlfn.XLOOKUP(Q$1,'PY1 Data(H)'!$A$1:$CZ$1,_xlfn.XLOOKUP($A112,'PY1 Data(H)'!$A$1:$A$233,'PY1 Data(H)'!$A$1:$CZ$233))</f>
        <v>0</v>
      </c>
      <c r="R112" s="173" cm="1">
        <f t="array" ref="R112">_xlfn.XLOOKUP(R$1,'PY1 Data(H)'!$A$1:$CZ$1,_xlfn.XLOOKUP($A112,'PY1 Data(H)'!$A$1:$A$233,'PY1 Data(H)'!$A$1:$CZ$233))</f>
        <v>0</v>
      </c>
      <c r="S112" s="173" cm="1">
        <f t="array" ref="S112">_xlfn.XLOOKUP(S$1,'PY1 Data(H)'!$A$1:$CZ$1,_xlfn.XLOOKUP($A112,'PY1 Data(H)'!$A$1:$A$233,'PY1 Data(H)'!$A$1:$CZ$233))</f>
        <v>372670</v>
      </c>
      <c r="T112" s="173" cm="1">
        <f t="array" ref="T112">_xlfn.XLOOKUP(T$1,'PY1 Data(H)'!$A$1:$CZ$1,_xlfn.XLOOKUP($A112,'PY1 Data(H)'!$A$1:$A$233,'PY1 Data(H)'!$A$1:$CZ$233))</f>
        <v>0</v>
      </c>
      <c r="U112" s="173" cm="1">
        <f t="array" ref="U112">_xlfn.XLOOKUP(U$1,'PY1 Data(H)'!$A$1:$CZ$1,_xlfn.XLOOKUP($A112,'PY1 Data(H)'!$A$1:$A$233,'PY1 Data(H)'!$A$1:$CZ$233))</f>
        <v>0</v>
      </c>
      <c r="V112" s="173" cm="1">
        <f t="array" ref="V112">_xlfn.XLOOKUP(V$1,'PY1 Data(H)'!$A$1:$CZ$1,_xlfn.XLOOKUP($A112,'PY1 Data(H)'!$A$1:$A$233,'PY1 Data(H)'!$A$1:$CZ$233))</f>
        <v>0</v>
      </c>
      <c r="W112" s="173" cm="1">
        <f t="array" ref="W112">_xlfn.XLOOKUP(W$1,'PY1 Data(H)'!$A$1:$CZ$1,_xlfn.XLOOKUP($A112,'PY1 Data(H)'!$A$1:$A$233,'PY1 Data(H)'!$A$1:$CZ$233))</f>
        <v>0</v>
      </c>
      <c r="X112" s="173" cm="1">
        <f t="array" ref="X112">_xlfn.XLOOKUP(X$1,'PY1 Data(H)'!$A$1:$CZ$1,_xlfn.XLOOKUP($A112,'PY1 Data(H)'!$A$1:$A$233,'PY1 Data(H)'!$A$1:$CZ$233))</f>
        <v>0</v>
      </c>
      <c r="Y112" s="173" cm="1">
        <f t="array" ref="Y112">_xlfn.XLOOKUP(Y$1,'PY1 Data(H)'!$A$1:$CZ$1,_xlfn.XLOOKUP($A112,'PY1 Data(H)'!$A$1:$A$233,'PY1 Data(H)'!$A$1:$CZ$233))</f>
        <v>0</v>
      </c>
      <c r="Z112" s="173" cm="1">
        <f t="array" ref="Z112">_xlfn.XLOOKUP(Z$1,'PY1 Data(H)'!$A$1:$CZ$1,_xlfn.XLOOKUP($A112,'PY1 Data(H)'!$A$1:$A$233,'PY1 Data(H)'!$A$1:$CZ$233))</f>
        <v>0</v>
      </c>
      <c r="AA112" s="173" cm="1">
        <f t="array" ref="AA112">_xlfn.XLOOKUP(AA$1,'PY1 Data(H)'!$A$1:$CZ$1,_xlfn.XLOOKUP($A112,'PY1 Data(H)'!$A$1:$A$233,'PY1 Data(H)'!$A$1:$CZ$233))</f>
        <v>0</v>
      </c>
      <c r="AB112" s="173" cm="1">
        <f t="array" ref="AB112">_xlfn.XLOOKUP(AB$1,'PY1 Data(H)'!$A$1:$CZ$1,_xlfn.XLOOKUP($A112,'PY1 Data(H)'!$A$1:$A$233,'PY1 Data(H)'!$A$1:$CZ$233))</f>
        <v>672575</v>
      </c>
      <c r="AC112" s="173" cm="1">
        <f t="array" ref="AC112">_xlfn.XLOOKUP(AC$1,'PY1 Data(H)'!$A$1:$CZ$1,_xlfn.XLOOKUP($A112,'PY1 Data(H)'!$A$1:$A$233,'PY1 Data(H)'!$A$1:$CZ$233))</f>
        <v>809113</v>
      </c>
      <c r="AD112" s="173" cm="1">
        <f t="array" ref="AD112">_xlfn.XLOOKUP(AD$1,'PY1 Data(H)'!$A$1:$CZ$1,_xlfn.XLOOKUP($A112,'PY1 Data(H)'!$A$1:$A$233,'PY1 Data(H)'!$A$1:$CZ$233))</f>
        <v>0</v>
      </c>
      <c r="AE112" s="173" cm="1">
        <f t="array" ref="AE112">_xlfn.XLOOKUP(AE$1,'PY1 Data(H)'!$A$1:$CZ$1,_xlfn.XLOOKUP($A112,'PY1 Data(H)'!$A$1:$A$233,'PY1 Data(H)'!$A$1:$CZ$233))</f>
        <v>0</v>
      </c>
      <c r="AF112" s="173" cm="1">
        <f t="array" ref="AF112">_xlfn.XLOOKUP(AF$1,'PY1 Data(H)'!$A$1:$CZ$1,_xlfn.XLOOKUP($A112,'PY1 Data(H)'!$A$1:$A$233,'PY1 Data(H)'!$A$1:$CZ$233))</f>
        <v>900950</v>
      </c>
      <c r="AG112" s="173" cm="1">
        <f t="array" ref="AG112">_xlfn.XLOOKUP(AG$1,'PY1 Data(H)'!$A$1:$CZ$1,_xlfn.XLOOKUP($A112,'PY1 Data(H)'!$A$1:$A$233,'PY1 Data(H)'!$A$1:$CZ$233))</f>
        <v>77363</v>
      </c>
      <c r="AH112" s="173" cm="1">
        <f t="array" ref="AH112">_xlfn.XLOOKUP(AH$1,'PY1 Data(H)'!$A$1:$CZ$1,_xlfn.XLOOKUP($A112,'PY1 Data(H)'!$A$1:$A$233,'PY1 Data(H)'!$A$1:$CZ$233))</f>
        <v>0</v>
      </c>
      <c r="AI112" s="173" cm="1">
        <f t="array" ref="AI112">_xlfn.XLOOKUP(AI$1,'PY1 Data(H)'!$A$1:$CZ$1,_xlfn.XLOOKUP($A112,'PY1 Data(H)'!$A$1:$A$233,'PY1 Data(H)'!$A$1:$CZ$233))</f>
        <v>0</v>
      </c>
      <c r="AJ112" s="173" cm="1">
        <f t="array" ref="AJ112">_xlfn.XLOOKUP(AJ$1,'PY1 Data(H)'!$A$1:$CZ$1,_xlfn.XLOOKUP($A112,'PY1 Data(H)'!$A$1:$A$233,'PY1 Data(H)'!$A$1:$CZ$233))</f>
        <v>0</v>
      </c>
      <c r="AK112" s="173" cm="1">
        <f t="array" ref="AK112">_xlfn.XLOOKUP(AK$1,'PY1 Data(H)'!$A$1:$CZ$1,_xlfn.XLOOKUP($A112,'PY1 Data(H)'!$A$1:$A$233,'PY1 Data(H)'!$A$1:$CZ$233))</f>
        <v>0</v>
      </c>
      <c r="AL112" s="173" cm="1">
        <f t="array" ref="AL112">_xlfn.XLOOKUP(AL$1,'PY1 Data(H)'!$A$1:$CZ$1,_xlfn.XLOOKUP($A112,'PY1 Data(H)'!$A$1:$A$233,'PY1 Data(H)'!$A$1:$CZ$233))</f>
        <v>0</v>
      </c>
      <c r="AM112" s="173" cm="1">
        <f t="array" ref="AM112">_xlfn.XLOOKUP(AM$1,'PY1 Data(H)'!$A$1:$CZ$1,_xlfn.XLOOKUP($A112,'PY1 Data(H)'!$A$1:$A$233,'PY1 Data(H)'!$A$1:$CZ$233))</f>
        <v>0</v>
      </c>
      <c r="AN112" s="173" cm="1">
        <f t="array" ref="AN112">_xlfn.XLOOKUP(AN$1,'PY1 Data(H)'!$A$1:$CZ$1,_xlfn.XLOOKUP($A112,'PY1 Data(H)'!$A$1:$A$233,'PY1 Data(H)'!$A$1:$CZ$233))</f>
        <v>0</v>
      </c>
      <c r="AO112" s="173" cm="1">
        <f t="array" ref="AO112">_xlfn.XLOOKUP(AO$1,'PY1 Data(H)'!$A$1:$CZ$1,_xlfn.XLOOKUP($A112,'PY1 Data(H)'!$A$1:$A$233,'PY1 Data(H)'!$A$1:$CZ$233))</f>
        <v>0</v>
      </c>
      <c r="AP112" s="173" cm="1">
        <f t="array" ref="AP112">_xlfn.XLOOKUP(AP$1,'PY1 Data(H)'!$A$1:$CZ$1,_xlfn.XLOOKUP($A112,'PY1 Data(H)'!$A$1:$A$233,'PY1 Data(H)'!$A$1:$CZ$233))</f>
        <v>0</v>
      </c>
      <c r="AQ112" s="173" cm="1">
        <f t="array" ref="AQ112">_xlfn.XLOOKUP(AQ$1,'PY1 Data(H)'!$A$1:$CZ$1,_xlfn.XLOOKUP($A112,'PY1 Data(H)'!$A$1:$A$233,'PY1 Data(H)'!$A$1:$CZ$233))</f>
        <v>0</v>
      </c>
      <c r="AR112" s="173" cm="1">
        <f t="array" ref="AR112">_xlfn.XLOOKUP(AR$1,'PY1 Data(H)'!$A$1:$CZ$1,_xlfn.XLOOKUP($A112,'PY1 Data(H)'!$A$1:$A$233,'PY1 Data(H)'!$A$1:$CZ$233))</f>
        <v>0</v>
      </c>
      <c r="AS112" s="173" cm="1">
        <f t="array" ref="AS112">_xlfn.XLOOKUP(AS$1,'PY1 Data(H)'!$A$1:$CZ$1,_xlfn.XLOOKUP($A112,'PY1 Data(H)'!$A$1:$A$233,'PY1 Data(H)'!$A$1:$CZ$233))</f>
        <v>0</v>
      </c>
      <c r="AT112" s="173" cm="1">
        <f t="array" ref="AT112">_xlfn.XLOOKUP(AT$1,'PY1 Data(H)'!$A$1:$CZ$1,_xlfn.XLOOKUP($A112,'PY1 Data(H)'!$A$1:$A$233,'PY1 Data(H)'!$A$1:$CZ$233))</f>
        <v>0</v>
      </c>
      <c r="AU112" s="173" cm="1">
        <f t="array" ref="AU112">_xlfn.XLOOKUP(AU$1,'PY1 Data(H)'!$A$1:$CZ$1,_xlfn.XLOOKUP($A112,'PY1 Data(H)'!$A$1:$A$233,'PY1 Data(H)'!$A$1:$CZ$233))</f>
        <v>0</v>
      </c>
      <c r="AV112" s="173" cm="1">
        <f t="array" ref="AV112">_xlfn.XLOOKUP(AV$1,'PY1 Data(H)'!$A$1:$CZ$1,_xlfn.XLOOKUP($A112,'PY1 Data(H)'!$A$1:$A$233,'PY1 Data(H)'!$A$1:$CZ$233))</f>
        <v>0</v>
      </c>
      <c r="AW112" s="173" cm="1">
        <f t="array" ref="AW112">_xlfn.XLOOKUP(AW$1,'PY1 Data(H)'!$A$1:$CZ$1,_xlfn.XLOOKUP($A112,'PY1 Data(H)'!$A$1:$A$233,'PY1 Data(H)'!$A$1:$CZ$233))</f>
        <v>0</v>
      </c>
      <c r="AX112" s="173" cm="1">
        <f t="array" ref="AX112">_xlfn.XLOOKUP(AX$1,'PY1 Data(H)'!$A$1:$CZ$1,_xlfn.XLOOKUP($A112,'PY1 Data(H)'!$A$1:$A$233,'PY1 Data(H)'!$A$1:$CZ$233))</f>
        <v>0</v>
      </c>
      <c r="AY112" s="173" cm="1">
        <f t="array" ref="AY112">_xlfn.XLOOKUP(AY$1,'PY1 Data(H)'!$A$1:$CZ$1,_xlfn.XLOOKUP($A112,'PY1 Data(H)'!$A$1:$A$233,'PY1 Data(H)'!$A$1:$CZ$233))</f>
        <v>0</v>
      </c>
      <c r="AZ112" s="173" cm="1">
        <f t="array" ref="AZ112">_xlfn.XLOOKUP(AZ$1,'PY1 Data(H)'!$A$1:$CZ$1,_xlfn.XLOOKUP($A112,'PY1 Data(H)'!$A$1:$A$233,'PY1 Data(H)'!$A$1:$CZ$233))</f>
        <v>0</v>
      </c>
      <c r="BA112" s="173" cm="1">
        <f t="array" ref="BA112">_xlfn.XLOOKUP(BA$1,'PY1 Data(H)'!$A$1:$CZ$1,_xlfn.XLOOKUP($A112,'PY1 Data(H)'!$A$1:$A$233,'PY1 Data(H)'!$A$1:$CZ$233))</f>
        <v>0</v>
      </c>
      <c r="BB112" s="173" cm="1">
        <f t="array" ref="BB112">_xlfn.XLOOKUP(BB$1,'PY1 Data(H)'!$A$1:$CZ$1,_xlfn.XLOOKUP($A112,'PY1 Data(H)'!$A$1:$A$233,'PY1 Data(H)'!$A$1:$CZ$233))</f>
        <v>4055575</v>
      </c>
      <c r="BC112" s="173" cm="1">
        <f t="array" ref="BC112">_xlfn.XLOOKUP(BC$1,'PY1 Data(H)'!$A$1:$CZ$1,_xlfn.XLOOKUP($A112,'PY1 Data(H)'!$A$1:$A$233,'PY1 Data(H)'!$A$1:$CZ$233))</f>
        <v>0</v>
      </c>
      <c r="BD112" s="173" cm="1">
        <f t="array" ref="BD112">_xlfn.XLOOKUP(BD$1,'PY1 Data(H)'!$A$1:$CZ$1,_xlfn.XLOOKUP($A112,'PY1 Data(H)'!$A$1:$A$233,'PY1 Data(H)'!$A$1:$CZ$233))</f>
        <v>0</v>
      </c>
      <c r="BE112" s="173" cm="1">
        <f t="array" ref="BE112">_xlfn.XLOOKUP(BE$1,'PY1 Data(H)'!$A$1:$CZ$1,_xlfn.XLOOKUP($A112,'PY1 Data(H)'!$A$1:$A$233,'PY1 Data(H)'!$A$1:$CZ$233))</f>
        <v>0</v>
      </c>
      <c r="BF112" s="173" cm="1">
        <f t="array" ref="BF112">_xlfn.XLOOKUP(BF$1,'PY1 Data(H)'!$A$1:$CZ$1,_xlfn.XLOOKUP($A112,'PY1 Data(H)'!$A$1:$A$233,'PY1 Data(H)'!$A$1:$CZ$233))</f>
        <v>0</v>
      </c>
      <c r="BG112" s="173" cm="1">
        <f t="array" ref="BG112">_xlfn.XLOOKUP(BG$1,'PY1 Data(H)'!$A$1:$CZ$1,_xlfn.XLOOKUP($A112,'PY1 Data(H)'!$A$1:$A$233,'PY1 Data(H)'!$A$1:$CZ$233))</f>
        <v>0</v>
      </c>
      <c r="BH112" s="173" cm="1">
        <f t="array" ref="BH112">_xlfn.XLOOKUP(BH$1,'PY1 Data(H)'!$A$1:$CZ$1,_xlfn.XLOOKUP($A112,'PY1 Data(H)'!$A$1:$A$233,'PY1 Data(H)'!$A$1:$CZ$233))</f>
        <v>0</v>
      </c>
      <c r="BI112" s="173" cm="1">
        <f t="array" ref="BI112">_xlfn.XLOOKUP(BI$1,'PY1 Data(H)'!$A$1:$CZ$1,_xlfn.XLOOKUP($A112,'PY1 Data(H)'!$A$1:$A$233,'PY1 Data(H)'!$A$1:$CZ$233))</f>
        <v>0</v>
      </c>
      <c r="BJ112" s="173" cm="1">
        <f t="array" ref="BJ112">_xlfn.XLOOKUP(BJ$1,'PY1 Data(H)'!$A$1:$CZ$1,_xlfn.XLOOKUP($A112,'PY1 Data(H)'!$A$1:$A$233,'PY1 Data(H)'!$A$1:$CZ$233))</f>
        <v>115040</v>
      </c>
      <c r="BK112" s="173" cm="1">
        <f t="array" ref="BK112">_xlfn.XLOOKUP(BK$1,'PY1 Data(H)'!$A$1:$CZ$1,_xlfn.XLOOKUP($A112,'PY1 Data(H)'!$A$1:$A$233,'PY1 Data(H)'!$A$1:$CZ$233))</f>
        <v>0</v>
      </c>
      <c r="BL112" s="173" cm="1">
        <f t="array" ref="BL112">_xlfn.XLOOKUP(BL$1,'PY1 Data(H)'!$A$1:$CZ$1,_xlfn.XLOOKUP($A112,'PY1 Data(H)'!$A$1:$A$233,'PY1 Data(H)'!$A$1:$CZ$233))</f>
        <v>0</v>
      </c>
      <c r="BM112" s="173" cm="1">
        <f t="array" ref="BM112">_xlfn.XLOOKUP(BM$1,'PY1 Data(H)'!$A$1:$CZ$1,_xlfn.XLOOKUP($A112,'PY1 Data(H)'!$A$1:$A$233,'PY1 Data(H)'!$A$1:$CZ$233))</f>
        <v>0</v>
      </c>
      <c r="BN112" s="173" cm="1">
        <f t="array" ref="BN112">_xlfn.XLOOKUP(BN$1,'PY1 Data(H)'!$A$1:$CZ$1,_xlfn.XLOOKUP($A112,'PY1 Data(H)'!$A$1:$A$233,'PY1 Data(H)'!$A$1:$CZ$233))</f>
        <v>85936</v>
      </c>
      <c r="BO112" s="173" cm="1">
        <f t="array" ref="BO112">_xlfn.XLOOKUP(BO$1,'PY1 Data(H)'!$A$1:$CZ$1,_xlfn.XLOOKUP($A112,'PY1 Data(H)'!$A$1:$A$233,'PY1 Data(H)'!$A$1:$CZ$233))</f>
        <v>13090</v>
      </c>
      <c r="BP112" s="173" cm="1">
        <f t="array" ref="BP112">_xlfn.XLOOKUP(BP$1,'PY1 Data(H)'!$A$1:$CZ$1,_xlfn.XLOOKUP($A112,'PY1 Data(H)'!$A$1:$A$233,'PY1 Data(H)'!$A$1:$CZ$233))</f>
        <v>0</v>
      </c>
      <c r="BQ112" s="173" cm="1">
        <f t="array" ref="BQ112">_xlfn.XLOOKUP(BQ$1,'PY1 Data(H)'!$A$1:$CZ$1,_xlfn.XLOOKUP($A112,'PY1 Data(H)'!$A$1:$A$233,'PY1 Data(H)'!$A$1:$CZ$233))</f>
        <v>0</v>
      </c>
      <c r="BR112" s="173" cm="1">
        <f t="array" ref="BR112">_xlfn.XLOOKUP(BR$1,'PY1 Data(H)'!$A$1:$CZ$1,_xlfn.XLOOKUP($A112,'PY1 Data(H)'!$A$1:$A$233,'PY1 Data(H)'!$A$1:$CZ$233))</f>
        <v>0</v>
      </c>
      <c r="BS112" s="173" cm="1">
        <f t="array" ref="BS112">_xlfn.XLOOKUP(BS$1,'PY1 Data(H)'!$A$1:$CZ$1,_xlfn.XLOOKUP($A112,'PY1 Data(H)'!$A$1:$A$233,'PY1 Data(H)'!$A$1:$CZ$233))</f>
        <v>0</v>
      </c>
      <c r="BT112" s="173" cm="1">
        <f t="array" ref="BT112">_xlfn.XLOOKUP(BT$1,'PY1 Data(H)'!$A$1:$CZ$1,_xlfn.XLOOKUP($A112,'PY1 Data(H)'!$A$1:$A$233,'PY1 Data(H)'!$A$1:$CZ$233))</f>
        <v>0</v>
      </c>
      <c r="BU112" s="173" cm="1">
        <f t="array" ref="BU112">_xlfn.XLOOKUP(BU$1,'PY1 Data(H)'!$A$1:$CZ$1,_xlfn.XLOOKUP($A112,'PY1 Data(H)'!$A$1:$A$233,'PY1 Data(H)'!$A$1:$CZ$233))</f>
        <v>0</v>
      </c>
      <c r="BV112" s="173" cm="1">
        <f t="array" ref="BV112">_xlfn.XLOOKUP(BV$1,'PY1 Data(H)'!$A$1:$CZ$1,_xlfn.XLOOKUP($A112,'PY1 Data(H)'!$A$1:$A$233,'PY1 Data(H)'!$A$1:$CZ$233))</f>
        <v>2382389</v>
      </c>
      <c r="BW112" s="173" cm="1">
        <f t="array" ref="BW112">_xlfn.XLOOKUP(BW$1,'PY1 Data(H)'!$A$1:$CZ$1,_xlfn.XLOOKUP($A112,'PY1 Data(H)'!$A$1:$A$233,'PY1 Data(H)'!$A$1:$CZ$233))</f>
        <v>0</v>
      </c>
      <c r="BX112" s="173" cm="1">
        <f t="array" ref="BX112">_xlfn.XLOOKUP(BX$1,'PY1 Data(H)'!$A$1:$CZ$1,_xlfn.XLOOKUP($A112,'PY1 Data(H)'!$A$1:$A$233,'PY1 Data(H)'!$A$1:$CZ$233))</f>
        <v>0</v>
      </c>
      <c r="BY112" s="173" cm="1">
        <f t="array" ref="BY112">_xlfn.XLOOKUP(BY$1,'PY1 Data(H)'!$A$1:$CZ$1,_xlfn.XLOOKUP($A112,'PY1 Data(H)'!$A$1:$A$233,'PY1 Data(H)'!$A$1:$CZ$233))</f>
        <v>0</v>
      </c>
      <c r="BZ112" s="173" cm="1">
        <f t="array" ref="BZ112">_xlfn.XLOOKUP(BZ$1,'PY1 Data(H)'!$A$1:$CZ$1,_xlfn.XLOOKUP($A112,'PY1 Data(H)'!$A$1:$A$233,'PY1 Data(H)'!$A$1:$CZ$233))</f>
        <v>236381</v>
      </c>
      <c r="CA112" s="173" cm="1">
        <f t="array" ref="CA112">_xlfn.XLOOKUP(CA$1,'PY1 Data(H)'!$A$1:$CZ$1,_xlfn.XLOOKUP($A112,'PY1 Data(H)'!$A$1:$A$233,'PY1 Data(H)'!$A$1:$CZ$233))</f>
        <v>0</v>
      </c>
      <c r="CB112" s="173" cm="1">
        <f t="array" ref="CB112">_xlfn.XLOOKUP(CB$1,'PY1 Data(H)'!$A$1:$CZ$1,_xlfn.XLOOKUP($A112,'PY1 Data(H)'!$A$1:$A$233,'PY1 Data(H)'!$A$1:$CZ$233))</f>
        <v>0</v>
      </c>
      <c r="CC112" s="173" cm="1">
        <f t="array" ref="CC112">_xlfn.XLOOKUP(CC$1,'PY1 Data(H)'!$A$1:$CZ$1,_xlfn.XLOOKUP($A112,'PY1 Data(H)'!$A$1:$A$233,'PY1 Data(H)'!$A$1:$CZ$233))</f>
        <v>0</v>
      </c>
      <c r="CD112" s="173" cm="1">
        <f t="array" ref="CD112">_xlfn.XLOOKUP(CD$1,'PY1 Data(H)'!$A$1:$CZ$1,_xlfn.XLOOKUP($A112,'PY1 Data(H)'!$A$1:$A$233,'PY1 Data(H)'!$A$1:$CZ$233))</f>
        <v>368212</v>
      </c>
      <c r="CE112" s="173" cm="1">
        <f t="array" ref="CE112">_xlfn.XLOOKUP(CE$1,'PY1 Data(H)'!$A$1:$CZ$1,_xlfn.XLOOKUP($A112,'PY1 Data(H)'!$A$1:$A$233,'PY1 Data(H)'!$A$1:$CZ$233))</f>
        <v>226595</v>
      </c>
      <c r="CF112" s="173" cm="1">
        <f t="array" ref="CF112">_xlfn.XLOOKUP(CF$1,'PY1 Data(H)'!$A$1:$CZ$1,_xlfn.XLOOKUP($A112,'PY1 Data(H)'!$A$1:$A$233,'PY1 Data(H)'!$A$1:$CZ$233))</f>
        <v>0</v>
      </c>
      <c r="CG112" s="173" cm="1">
        <f t="array" ref="CG112">_xlfn.XLOOKUP(CG$1,'PY1 Data(H)'!$A$1:$CZ$1,_xlfn.XLOOKUP($A112,'PY1 Data(H)'!$A$1:$A$233,'PY1 Data(H)'!$A$1:$CZ$233))</f>
        <v>0</v>
      </c>
      <c r="CH112" s="173" cm="1">
        <f t="array" ref="CH112">_xlfn.XLOOKUP(CH$1,'PY1 Data(H)'!$A$1:$CZ$1,_xlfn.XLOOKUP($A112,'PY1 Data(H)'!$A$1:$A$233,'PY1 Data(H)'!$A$1:$CZ$233))</f>
        <v>199212</v>
      </c>
      <c r="CI112" s="173" cm="1">
        <f t="array" ref="CI112">_xlfn.XLOOKUP(CI$1,'PY1 Data(H)'!$A$1:$CZ$1,_xlfn.XLOOKUP($A112,'PY1 Data(H)'!$A$1:$A$233,'PY1 Data(H)'!$A$1:$CZ$233))</f>
        <v>165500</v>
      </c>
      <c r="CJ112" s="173" cm="1">
        <f t="array" ref="CJ112">_xlfn.XLOOKUP(CJ$1,'PY1 Data(H)'!$A$1:$CZ$1,_xlfn.XLOOKUP($A112,'PY1 Data(H)'!$A$1:$A$233,'PY1 Data(H)'!$A$1:$CZ$233))</f>
        <v>0</v>
      </c>
      <c r="CK112" s="173" cm="1">
        <f t="array" ref="CK112">_xlfn.XLOOKUP(CK$1,'PY1 Data(H)'!$A$1:$CZ$1,_xlfn.XLOOKUP($A112,'PY1 Data(H)'!$A$1:$A$233,'PY1 Data(H)'!$A$1:$CZ$233))</f>
        <v>35000</v>
      </c>
      <c r="CL112" s="173" cm="1">
        <f t="array" ref="CL112">_xlfn.XLOOKUP(CL$1,'PY1 Data(H)'!$A$1:$CZ$1,_xlfn.XLOOKUP($A112,'PY1 Data(H)'!$A$1:$A$233,'PY1 Data(H)'!$A$1:$CZ$233))</f>
        <v>0</v>
      </c>
      <c r="CM112" s="173" cm="1">
        <f t="array" ref="CM112">_xlfn.XLOOKUP(CM$1,'PY1 Data(H)'!$A$1:$CZ$1,_xlfn.XLOOKUP($A112,'PY1 Data(H)'!$A$1:$A$233,'PY1 Data(H)'!$A$1:$CZ$233))</f>
        <v>0</v>
      </c>
      <c r="CN112" s="173" cm="1">
        <f t="array" ref="CN112">_xlfn.XLOOKUP(CN$1,'PY1 Data(H)'!$A$1:$CZ$1,_xlfn.XLOOKUP($A112,'PY1 Data(H)'!$A$1:$A$233,'PY1 Data(H)'!$A$1:$CZ$233))</f>
        <v>196407</v>
      </c>
      <c r="CO112" s="173" cm="1">
        <f t="array" ref="CO112">_xlfn.XLOOKUP(CO$1,'PY1 Data(H)'!$A$1:$CZ$1,_xlfn.XLOOKUP($A112,'PY1 Data(H)'!$A$1:$A$233,'PY1 Data(H)'!$A$1:$CZ$233))</f>
        <v>0</v>
      </c>
      <c r="CP112" s="173" cm="1">
        <f t="array" ref="CP112">_xlfn.XLOOKUP(CP$1,'PY1 Data(H)'!$A$1:$CZ$1,_xlfn.XLOOKUP($A112,'PY1 Data(H)'!$A$1:$A$233,'PY1 Data(H)'!$A$1:$CZ$233))</f>
        <v>0</v>
      </c>
      <c r="CQ112" s="173" cm="1">
        <f t="array" ref="CQ112">_xlfn.XLOOKUP(CQ$1,'PY1 Data(H)'!$A$1:$CZ$1,_xlfn.XLOOKUP($A112,'PY1 Data(H)'!$A$1:$A$233,'PY1 Data(H)'!$A$1:$CZ$233))</f>
        <v>0</v>
      </c>
      <c r="CR112" s="173" cm="1">
        <f t="array" ref="CR112">_xlfn.XLOOKUP(CR$1,'PY1 Data(H)'!$A$1:$CZ$1,_xlfn.XLOOKUP($A112,'PY1 Data(H)'!$A$1:$A$233,'PY1 Data(H)'!$A$1:$CZ$233))</f>
        <v>882940</v>
      </c>
      <c r="CS112" s="173" cm="1">
        <f t="array" ref="CS112">_xlfn.XLOOKUP(CS$1,'PY1 Data(H)'!$A$1:$CZ$1,_xlfn.XLOOKUP($A112,'PY1 Data(H)'!$A$1:$A$233,'PY1 Data(H)'!$A$1:$CZ$233))</f>
        <v>0</v>
      </c>
      <c r="CT112" s="173" cm="1">
        <f t="array" ref="CT112">_xlfn.XLOOKUP(CT$1,'PY1 Data(H)'!$A$1:$CZ$1,_xlfn.XLOOKUP($A112,'PY1 Data(H)'!$A$1:$A$233,'PY1 Data(H)'!$A$1:$CZ$233))</f>
        <v>0</v>
      </c>
      <c r="CU112" s="173" cm="1">
        <f t="array" ref="CU112">_xlfn.XLOOKUP(CU$1,'PY1 Data(H)'!$A$1:$CZ$1,_xlfn.XLOOKUP($A112,'PY1 Data(H)'!$A$1:$A$233,'PY1 Data(H)'!$A$1:$CZ$233))</f>
        <v>152446</v>
      </c>
      <c r="CV112" s="173" cm="1">
        <f t="array" ref="CV112">_xlfn.XLOOKUP(CV$1,'PY1 Data(H)'!$A$1:$CZ$1,_xlfn.XLOOKUP($A112,'PY1 Data(H)'!$A$1:$A$233,'PY1 Data(H)'!$A$1:$CZ$233))</f>
        <v>0</v>
      </c>
      <c r="CW112" s="173" cm="1">
        <f t="array" ref="CW112">_xlfn.XLOOKUP(CW$1,'PY1 Data(H)'!$A$1:$CZ$1,_xlfn.XLOOKUP($A112,'PY1 Data(H)'!$A$1:$A$233,'PY1 Data(H)'!$A$1:$CZ$233))</f>
        <v>0</v>
      </c>
      <c r="CX112" s="173" cm="1">
        <f t="array" ref="CX112">_xlfn.XLOOKUP(CX$1,'PY1 Data(H)'!$A$1:$CZ$1,_xlfn.XLOOKUP($A112,'PY1 Data(H)'!$A$1:$A$233,'PY1 Data(H)'!$A$1:$CZ$233))</f>
        <v>0</v>
      </c>
      <c r="CY112" s="173" cm="1">
        <f t="array" ref="CY112">_xlfn.XLOOKUP(CY$1,'PY1 Data(H)'!$A$1:$CZ$1,_xlfn.XLOOKUP($A112,'PY1 Data(H)'!$A$1:$A$233,'PY1 Data(H)'!$A$1:$CZ$233))</f>
        <v>90000</v>
      </c>
    </row>
    <row r="113" spans="1:103" x14ac:dyDescent="0.3">
      <c r="A113">
        <v>986</v>
      </c>
      <c r="D113" s="173" cm="1">
        <f t="array" ref="D113">_xlfn.XLOOKUP(D$1,'PY1 Data(H)'!$A$1:$CZ$1,_xlfn.XLOOKUP($A113,'PY1 Data(H)'!$A$1:$A$233,'PY1 Data(H)'!$A$1:$CZ$233))</f>
        <v>0</v>
      </c>
      <c r="E113" s="173" cm="1">
        <f t="array" ref="E113">_xlfn.XLOOKUP(E$1,'PY1 Data(H)'!$A$1:$CZ$1,_xlfn.XLOOKUP($A113,'PY1 Data(H)'!$A$1:$A$233,'PY1 Data(H)'!$A$1:$CZ$233))</f>
        <v>0</v>
      </c>
      <c r="F113" s="173" cm="1">
        <f t="array" ref="F113">_xlfn.XLOOKUP(F$1,'PY1 Data(H)'!$A$1:$CZ$1,_xlfn.XLOOKUP($A113,'PY1 Data(H)'!$A$1:$A$233,'PY1 Data(H)'!$A$1:$CZ$233))</f>
        <v>0</v>
      </c>
      <c r="G113" s="173" cm="1">
        <f t="array" ref="G113">_xlfn.XLOOKUP(G$1,'PY1 Data(H)'!$A$1:$CZ$1,_xlfn.XLOOKUP($A113,'PY1 Data(H)'!$A$1:$A$233,'PY1 Data(H)'!$A$1:$CZ$233))</f>
        <v>0</v>
      </c>
      <c r="H113" s="173" cm="1">
        <f t="array" ref="H113">_xlfn.XLOOKUP(H$1,'PY1 Data(H)'!$A$1:$CZ$1,_xlfn.XLOOKUP($A113,'PY1 Data(H)'!$A$1:$A$233,'PY1 Data(H)'!$A$1:$CZ$233))</f>
        <v>0</v>
      </c>
      <c r="I113" s="173" cm="1">
        <f t="array" ref="I113">_xlfn.XLOOKUP(I$1,'PY1 Data(H)'!$A$1:$CZ$1,_xlfn.XLOOKUP($A113,'PY1 Data(H)'!$A$1:$A$233,'PY1 Data(H)'!$A$1:$CZ$233))</f>
        <v>0</v>
      </c>
      <c r="J113" s="173" cm="1">
        <f t="array" ref="J113">_xlfn.XLOOKUP(J$1,'PY1 Data(H)'!$A$1:$CZ$1,_xlfn.XLOOKUP($A113,'PY1 Data(H)'!$A$1:$A$233,'PY1 Data(H)'!$A$1:$CZ$233))</f>
        <v>0</v>
      </c>
      <c r="K113" s="173" cm="1">
        <f t="array" ref="K113">_xlfn.XLOOKUP(K$1,'PY1 Data(H)'!$A$1:$CZ$1,_xlfn.XLOOKUP($A113,'PY1 Data(H)'!$A$1:$A$233,'PY1 Data(H)'!$A$1:$CZ$233))</f>
        <v>0</v>
      </c>
      <c r="L113" s="173" cm="1">
        <f t="array" ref="L113">_xlfn.XLOOKUP(L$1,'PY1 Data(H)'!$A$1:$CZ$1,_xlfn.XLOOKUP($A113,'PY1 Data(H)'!$A$1:$A$233,'PY1 Data(H)'!$A$1:$CZ$233))</f>
        <v>0</v>
      </c>
      <c r="M113" s="173" cm="1">
        <f t="array" ref="M113">_xlfn.XLOOKUP(M$1,'PY1 Data(H)'!$A$1:$CZ$1,_xlfn.XLOOKUP($A113,'PY1 Data(H)'!$A$1:$A$233,'PY1 Data(H)'!$A$1:$CZ$233))</f>
        <v>0</v>
      </c>
      <c r="N113" s="173" cm="1">
        <f t="array" ref="N113">_xlfn.XLOOKUP(N$1,'PY1 Data(H)'!$A$1:$CZ$1,_xlfn.XLOOKUP($A113,'PY1 Data(H)'!$A$1:$A$233,'PY1 Data(H)'!$A$1:$CZ$233))</f>
        <v>0</v>
      </c>
      <c r="O113" s="173" cm="1">
        <f t="array" ref="O113">_xlfn.XLOOKUP(O$1,'PY1 Data(H)'!$A$1:$CZ$1,_xlfn.XLOOKUP($A113,'PY1 Data(H)'!$A$1:$A$233,'PY1 Data(H)'!$A$1:$CZ$233))</f>
        <v>0</v>
      </c>
      <c r="P113" s="173" cm="1">
        <f t="array" ref="P113">_xlfn.XLOOKUP(P$1,'PY1 Data(H)'!$A$1:$CZ$1,_xlfn.XLOOKUP($A113,'PY1 Data(H)'!$A$1:$A$233,'PY1 Data(H)'!$A$1:$CZ$233))</f>
        <v>0</v>
      </c>
      <c r="Q113" s="173" cm="1">
        <f t="array" ref="Q113">_xlfn.XLOOKUP(Q$1,'PY1 Data(H)'!$A$1:$CZ$1,_xlfn.XLOOKUP($A113,'PY1 Data(H)'!$A$1:$A$233,'PY1 Data(H)'!$A$1:$CZ$233))</f>
        <v>0</v>
      </c>
      <c r="R113" s="173" cm="1">
        <f t="array" ref="R113">_xlfn.XLOOKUP(R$1,'PY1 Data(H)'!$A$1:$CZ$1,_xlfn.XLOOKUP($A113,'PY1 Data(H)'!$A$1:$A$233,'PY1 Data(H)'!$A$1:$CZ$233))</f>
        <v>0</v>
      </c>
      <c r="S113" s="173" cm="1">
        <f t="array" ref="S113">_xlfn.XLOOKUP(S$1,'PY1 Data(H)'!$A$1:$CZ$1,_xlfn.XLOOKUP($A113,'PY1 Data(H)'!$A$1:$A$233,'PY1 Data(H)'!$A$1:$CZ$233))</f>
        <v>372670</v>
      </c>
      <c r="T113" s="173" cm="1">
        <f t="array" ref="T113">_xlfn.XLOOKUP(T$1,'PY1 Data(H)'!$A$1:$CZ$1,_xlfn.XLOOKUP($A113,'PY1 Data(H)'!$A$1:$A$233,'PY1 Data(H)'!$A$1:$CZ$233))</f>
        <v>0</v>
      </c>
      <c r="U113" s="173" cm="1">
        <f t="array" ref="U113">_xlfn.XLOOKUP(U$1,'PY1 Data(H)'!$A$1:$CZ$1,_xlfn.XLOOKUP($A113,'PY1 Data(H)'!$A$1:$A$233,'PY1 Data(H)'!$A$1:$CZ$233))</f>
        <v>0</v>
      </c>
      <c r="V113" s="173" cm="1">
        <f t="array" ref="V113">_xlfn.XLOOKUP(V$1,'PY1 Data(H)'!$A$1:$CZ$1,_xlfn.XLOOKUP($A113,'PY1 Data(H)'!$A$1:$A$233,'PY1 Data(H)'!$A$1:$CZ$233))</f>
        <v>0</v>
      </c>
      <c r="W113" s="173" cm="1">
        <f t="array" ref="W113">_xlfn.XLOOKUP(W$1,'PY1 Data(H)'!$A$1:$CZ$1,_xlfn.XLOOKUP($A113,'PY1 Data(H)'!$A$1:$A$233,'PY1 Data(H)'!$A$1:$CZ$233))</f>
        <v>0</v>
      </c>
      <c r="X113" s="173" cm="1">
        <f t="array" ref="X113">_xlfn.XLOOKUP(X$1,'PY1 Data(H)'!$A$1:$CZ$1,_xlfn.XLOOKUP($A113,'PY1 Data(H)'!$A$1:$A$233,'PY1 Data(H)'!$A$1:$CZ$233))</f>
        <v>0</v>
      </c>
      <c r="Y113" s="173" cm="1">
        <f t="array" ref="Y113">_xlfn.XLOOKUP(Y$1,'PY1 Data(H)'!$A$1:$CZ$1,_xlfn.XLOOKUP($A113,'PY1 Data(H)'!$A$1:$A$233,'PY1 Data(H)'!$A$1:$CZ$233))</f>
        <v>0</v>
      </c>
      <c r="Z113" s="173" cm="1">
        <f t="array" ref="Z113">_xlfn.XLOOKUP(Z$1,'PY1 Data(H)'!$A$1:$CZ$1,_xlfn.XLOOKUP($A113,'PY1 Data(H)'!$A$1:$A$233,'PY1 Data(H)'!$A$1:$CZ$233))</f>
        <v>0</v>
      </c>
      <c r="AA113" s="173" cm="1">
        <f t="array" ref="AA113">_xlfn.XLOOKUP(AA$1,'PY1 Data(H)'!$A$1:$CZ$1,_xlfn.XLOOKUP($A113,'PY1 Data(H)'!$A$1:$A$233,'PY1 Data(H)'!$A$1:$CZ$233))</f>
        <v>0</v>
      </c>
      <c r="AB113" s="173" cm="1">
        <f t="array" ref="AB113">_xlfn.XLOOKUP(AB$1,'PY1 Data(H)'!$A$1:$CZ$1,_xlfn.XLOOKUP($A113,'PY1 Data(H)'!$A$1:$A$233,'PY1 Data(H)'!$A$1:$CZ$233))</f>
        <v>0</v>
      </c>
      <c r="AC113" s="173" cm="1">
        <f t="array" ref="AC113">_xlfn.XLOOKUP(AC$1,'PY1 Data(H)'!$A$1:$CZ$1,_xlfn.XLOOKUP($A113,'PY1 Data(H)'!$A$1:$A$233,'PY1 Data(H)'!$A$1:$CZ$233))</f>
        <v>0</v>
      </c>
      <c r="AD113" s="173" cm="1">
        <f t="array" ref="AD113">_xlfn.XLOOKUP(AD$1,'PY1 Data(H)'!$A$1:$CZ$1,_xlfn.XLOOKUP($A113,'PY1 Data(H)'!$A$1:$A$233,'PY1 Data(H)'!$A$1:$CZ$233))</f>
        <v>0</v>
      </c>
      <c r="AE113" s="173" cm="1">
        <f t="array" ref="AE113">_xlfn.XLOOKUP(AE$1,'PY1 Data(H)'!$A$1:$CZ$1,_xlfn.XLOOKUP($A113,'PY1 Data(H)'!$A$1:$A$233,'PY1 Data(H)'!$A$1:$CZ$233))</f>
        <v>0</v>
      </c>
      <c r="AF113" s="173" cm="1">
        <f t="array" ref="AF113">_xlfn.XLOOKUP(AF$1,'PY1 Data(H)'!$A$1:$CZ$1,_xlfn.XLOOKUP($A113,'PY1 Data(H)'!$A$1:$A$233,'PY1 Data(H)'!$A$1:$CZ$233))</f>
        <v>900950</v>
      </c>
      <c r="AG113" s="173" cm="1">
        <f t="array" ref="AG113">_xlfn.XLOOKUP(AG$1,'PY1 Data(H)'!$A$1:$CZ$1,_xlfn.XLOOKUP($A113,'PY1 Data(H)'!$A$1:$A$233,'PY1 Data(H)'!$A$1:$CZ$233))</f>
        <v>0</v>
      </c>
      <c r="AH113" s="173" cm="1">
        <f t="array" ref="AH113">_xlfn.XLOOKUP(AH$1,'PY1 Data(H)'!$A$1:$CZ$1,_xlfn.XLOOKUP($A113,'PY1 Data(H)'!$A$1:$A$233,'PY1 Data(H)'!$A$1:$CZ$233))</f>
        <v>0</v>
      </c>
      <c r="AI113" s="173" cm="1">
        <f t="array" ref="AI113">_xlfn.XLOOKUP(AI$1,'PY1 Data(H)'!$A$1:$CZ$1,_xlfn.XLOOKUP($A113,'PY1 Data(H)'!$A$1:$A$233,'PY1 Data(H)'!$A$1:$CZ$233))</f>
        <v>0</v>
      </c>
      <c r="AJ113" s="173" cm="1">
        <f t="array" ref="AJ113">_xlfn.XLOOKUP(AJ$1,'PY1 Data(H)'!$A$1:$CZ$1,_xlfn.XLOOKUP($A113,'PY1 Data(H)'!$A$1:$A$233,'PY1 Data(H)'!$A$1:$CZ$233))</f>
        <v>0</v>
      </c>
      <c r="AK113" s="173" cm="1">
        <f t="array" ref="AK113">_xlfn.XLOOKUP(AK$1,'PY1 Data(H)'!$A$1:$CZ$1,_xlfn.XLOOKUP($A113,'PY1 Data(H)'!$A$1:$A$233,'PY1 Data(H)'!$A$1:$CZ$233))</f>
        <v>0</v>
      </c>
      <c r="AL113" s="173" cm="1">
        <f t="array" ref="AL113">_xlfn.XLOOKUP(AL$1,'PY1 Data(H)'!$A$1:$CZ$1,_xlfn.XLOOKUP($A113,'PY1 Data(H)'!$A$1:$A$233,'PY1 Data(H)'!$A$1:$CZ$233))</f>
        <v>0</v>
      </c>
      <c r="AM113" s="173" cm="1">
        <f t="array" ref="AM113">_xlfn.XLOOKUP(AM$1,'PY1 Data(H)'!$A$1:$CZ$1,_xlfn.XLOOKUP($A113,'PY1 Data(H)'!$A$1:$A$233,'PY1 Data(H)'!$A$1:$CZ$233))</f>
        <v>0</v>
      </c>
      <c r="AN113" s="173" cm="1">
        <f t="array" ref="AN113">_xlfn.XLOOKUP(AN$1,'PY1 Data(H)'!$A$1:$CZ$1,_xlfn.XLOOKUP($A113,'PY1 Data(H)'!$A$1:$A$233,'PY1 Data(H)'!$A$1:$CZ$233))</f>
        <v>0</v>
      </c>
      <c r="AO113" s="173" cm="1">
        <f t="array" ref="AO113">_xlfn.XLOOKUP(AO$1,'PY1 Data(H)'!$A$1:$CZ$1,_xlfn.XLOOKUP($A113,'PY1 Data(H)'!$A$1:$A$233,'PY1 Data(H)'!$A$1:$CZ$233))</f>
        <v>0</v>
      </c>
      <c r="AP113" s="173" cm="1">
        <f t="array" ref="AP113">_xlfn.XLOOKUP(AP$1,'PY1 Data(H)'!$A$1:$CZ$1,_xlfn.XLOOKUP($A113,'PY1 Data(H)'!$A$1:$A$233,'PY1 Data(H)'!$A$1:$CZ$233))</f>
        <v>0</v>
      </c>
      <c r="AQ113" s="173" cm="1">
        <f t="array" ref="AQ113">_xlfn.XLOOKUP(AQ$1,'PY1 Data(H)'!$A$1:$CZ$1,_xlfn.XLOOKUP($A113,'PY1 Data(H)'!$A$1:$A$233,'PY1 Data(H)'!$A$1:$CZ$233))</f>
        <v>0</v>
      </c>
      <c r="AR113" s="173" cm="1">
        <f t="array" ref="AR113">_xlfn.XLOOKUP(AR$1,'PY1 Data(H)'!$A$1:$CZ$1,_xlfn.XLOOKUP($A113,'PY1 Data(H)'!$A$1:$A$233,'PY1 Data(H)'!$A$1:$CZ$233))</f>
        <v>0</v>
      </c>
      <c r="AS113" s="173" cm="1">
        <f t="array" ref="AS113">_xlfn.XLOOKUP(AS$1,'PY1 Data(H)'!$A$1:$CZ$1,_xlfn.XLOOKUP($A113,'PY1 Data(H)'!$A$1:$A$233,'PY1 Data(H)'!$A$1:$CZ$233))</f>
        <v>0</v>
      </c>
      <c r="AT113" s="173" cm="1">
        <f t="array" ref="AT113">_xlfn.XLOOKUP(AT$1,'PY1 Data(H)'!$A$1:$CZ$1,_xlfn.XLOOKUP($A113,'PY1 Data(H)'!$A$1:$A$233,'PY1 Data(H)'!$A$1:$CZ$233))</f>
        <v>0</v>
      </c>
      <c r="AU113" s="173" cm="1">
        <f t="array" ref="AU113">_xlfn.XLOOKUP(AU$1,'PY1 Data(H)'!$A$1:$CZ$1,_xlfn.XLOOKUP($A113,'PY1 Data(H)'!$A$1:$A$233,'PY1 Data(H)'!$A$1:$CZ$233))</f>
        <v>0</v>
      </c>
      <c r="AV113" s="173" cm="1">
        <f t="array" ref="AV113">_xlfn.XLOOKUP(AV$1,'PY1 Data(H)'!$A$1:$CZ$1,_xlfn.XLOOKUP($A113,'PY1 Data(H)'!$A$1:$A$233,'PY1 Data(H)'!$A$1:$CZ$233))</f>
        <v>0</v>
      </c>
      <c r="AW113" s="173" cm="1">
        <f t="array" ref="AW113">_xlfn.XLOOKUP(AW$1,'PY1 Data(H)'!$A$1:$CZ$1,_xlfn.XLOOKUP($A113,'PY1 Data(H)'!$A$1:$A$233,'PY1 Data(H)'!$A$1:$CZ$233))</f>
        <v>0</v>
      </c>
      <c r="AX113" s="173" cm="1">
        <f t="array" ref="AX113">_xlfn.XLOOKUP(AX$1,'PY1 Data(H)'!$A$1:$CZ$1,_xlfn.XLOOKUP($A113,'PY1 Data(H)'!$A$1:$A$233,'PY1 Data(H)'!$A$1:$CZ$233))</f>
        <v>0</v>
      </c>
      <c r="AY113" s="173" cm="1">
        <f t="array" ref="AY113">_xlfn.XLOOKUP(AY$1,'PY1 Data(H)'!$A$1:$CZ$1,_xlfn.XLOOKUP($A113,'PY1 Data(H)'!$A$1:$A$233,'PY1 Data(H)'!$A$1:$CZ$233))</f>
        <v>0</v>
      </c>
      <c r="AZ113" s="173" cm="1">
        <f t="array" ref="AZ113">_xlfn.XLOOKUP(AZ$1,'PY1 Data(H)'!$A$1:$CZ$1,_xlfn.XLOOKUP($A113,'PY1 Data(H)'!$A$1:$A$233,'PY1 Data(H)'!$A$1:$CZ$233))</f>
        <v>0</v>
      </c>
      <c r="BA113" s="173" cm="1">
        <f t="array" ref="BA113">_xlfn.XLOOKUP(BA$1,'PY1 Data(H)'!$A$1:$CZ$1,_xlfn.XLOOKUP($A113,'PY1 Data(H)'!$A$1:$A$233,'PY1 Data(H)'!$A$1:$CZ$233))</f>
        <v>0</v>
      </c>
      <c r="BB113" s="173" cm="1">
        <f t="array" ref="BB113">_xlfn.XLOOKUP(BB$1,'PY1 Data(H)'!$A$1:$CZ$1,_xlfn.XLOOKUP($A113,'PY1 Data(H)'!$A$1:$A$233,'PY1 Data(H)'!$A$1:$CZ$233))</f>
        <v>0</v>
      </c>
      <c r="BC113" s="173" cm="1">
        <f t="array" ref="BC113">_xlfn.XLOOKUP(BC$1,'PY1 Data(H)'!$A$1:$CZ$1,_xlfn.XLOOKUP($A113,'PY1 Data(H)'!$A$1:$A$233,'PY1 Data(H)'!$A$1:$CZ$233))</f>
        <v>0</v>
      </c>
      <c r="BD113" s="173" cm="1">
        <f t="array" ref="BD113">_xlfn.XLOOKUP(BD$1,'PY1 Data(H)'!$A$1:$CZ$1,_xlfn.XLOOKUP($A113,'PY1 Data(H)'!$A$1:$A$233,'PY1 Data(H)'!$A$1:$CZ$233))</f>
        <v>0</v>
      </c>
      <c r="BE113" s="173" cm="1">
        <f t="array" ref="BE113">_xlfn.XLOOKUP(BE$1,'PY1 Data(H)'!$A$1:$CZ$1,_xlfn.XLOOKUP($A113,'PY1 Data(H)'!$A$1:$A$233,'PY1 Data(H)'!$A$1:$CZ$233))</f>
        <v>0</v>
      </c>
      <c r="BF113" s="173" cm="1">
        <f t="array" ref="BF113">_xlfn.XLOOKUP(BF$1,'PY1 Data(H)'!$A$1:$CZ$1,_xlfn.XLOOKUP($A113,'PY1 Data(H)'!$A$1:$A$233,'PY1 Data(H)'!$A$1:$CZ$233))</f>
        <v>0</v>
      </c>
      <c r="BG113" s="173" cm="1">
        <f t="array" ref="BG113">_xlfn.XLOOKUP(BG$1,'PY1 Data(H)'!$A$1:$CZ$1,_xlfn.XLOOKUP($A113,'PY1 Data(H)'!$A$1:$A$233,'PY1 Data(H)'!$A$1:$CZ$233))</f>
        <v>0</v>
      </c>
      <c r="BH113" s="173" cm="1">
        <f t="array" ref="BH113">_xlfn.XLOOKUP(BH$1,'PY1 Data(H)'!$A$1:$CZ$1,_xlfn.XLOOKUP($A113,'PY1 Data(H)'!$A$1:$A$233,'PY1 Data(H)'!$A$1:$CZ$233))</f>
        <v>0</v>
      </c>
      <c r="BI113" s="173" cm="1">
        <f t="array" ref="BI113">_xlfn.XLOOKUP(BI$1,'PY1 Data(H)'!$A$1:$CZ$1,_xlfn.XLOOKUP($A113,'PY1 Data(H)'!$A$1:$A$233,'PY1 Data(H)'!$A$1:$CZ$233))</f>
        <v>0</v>
      </c>
      <c r="BJ113" s="173" cm="1">
        <f t="array" ref="BJ113">_xlfn.XLOOKUP(BJ$1,'PY1 Data(H)'!$A$1:$CZ$1,_xlfn.XLOOKUP($A113,'PY1 Data(H)'!$A$1:$A$233,'PY1 Data(H)'!$A$1:$CZ$233))</f>
        <v>0</v>
      </c>
      <c r="BK113" s="173" cm="1">
        <f t="array" ref="BK113">_xlfn.XLOOKUP(BK$1,'PY1 Data(H)'!$A$1:$CZ$1,_xlfn.XLOOKUP($A113,'PY1 Data(H)'!$A$1:$A$233,'PY1 Data(H)'!$A$1:$CZ$233))</f>
        <v>0</v>
      </c>
      <c r="BL113" s="173" cm="1">
        <f t="array" ref="BL113">_xlfn.XLOOKUP(BL$1,'PY1 Data(H)'!$A$1:$CZ$1,_xlfn.XLOOKUP($A113,'PY1 Data(H)'!$A$1:$A$233,'PY1 Data(H)'!$A$1:$CZ$233))</f>
        <v>0</v>
      </c>
      <c r="BM113" s="173" cm="1">
        <f t="array" ref="BM113">_xlfn.XLOOKUP(BM$1,'PY1 Data(H)'!$A$1:$CZ$1,_xlfn.XLOOKUP($A113,'PY1 Data(H)'!$A$1:$A$233,'PY1 Data(H)'!$A$1:$CZ$233))</f>
        <v>0</v>
      </c>
      <c r="BN113" s="173" cm="1">
        <f t="array" ref="BN113">_xlfn.XLOOKUP(BN$1,'PY1 Data(H)'!$A$1:$CZ$1,_xlfn.XLOOKUP($A113,'PY1 Data(H)'!$A$1:$A$233,'PY1 Data(H)'!$A$1:$CZ$233))</f>
        <v>0</v>
      </c>
      <c r="BO113" s="173" cm="1">
        <f t="array" ref="BO113">_xlfn.XLOOKUP(BO$1,'PY1 Data(H)'!$A$1:$CZ$1,_xlfn.XLOOKUP($A113,'PY1 Data(H)'!$A$1:$A$233,'PY1 Data(H)'!$A$1:$CZ$233))</f>
        <v>0</v>
      </c>
      <c r="BP113" s="173" cm="1">
        <f t="array" ref="BP113">_xlfn.XLOOKUP(BP$1,'PY1 Data(H)'!$A$1:$CZ$1,_xlfn.XLOOKUP($A113,'PY1 Data(H)'!$A$1:$A$233,'PY1 Data(H)'!$A$1:$CZ$233))</f>
        <v>0</v>
      </c>
      <c r="BQ113" s="173" cm="1">
        <f t="array" ref="BQ113">_xlfn.XLOOKUP(BQ$1,'PY1 Data(H)'!$A$1:$CZ$1,_xlfn.XLOOKUP($A113,'PY1 Data(H)'!$A$1:$A$233,'PY1 Data(H)'!$A$1:$CZ$233))</f>
        <v>0</v>
      </c>
      <c r="BR113" s="173" cm="1">
        <f t="array" ref="BR113">_xlfn.XLOOKUP(BR$1,'PY1 Data(H)'!$A$1:$CZ$1,_xlfn.XLOOKUP($A113,'PY1 Data(H)'!$A$1:$A$233,'PY1 Data(H)'!$A$1:$CZ$233))</f>
        <v>0</v>
      </c>
      <c r="BS113" s="173" cm="1">
        <f t="array" ref="BS113">_xlfn.XLOOKUP(BS$1,'PY1 Data(H)'!$A$1:$CZ$1,_xlfn.XLOOKUP($A113,'PY1 Data(H)'!$A$1:$A$233,'PY1 Data(H)'!$A$1:$CZ$233))</f>
        <v>0</v>
      </c>
      <c r="BT113" s="173" cm="1">
        <f t="array" ref="BT113">_xlfn.XLOOKUP(BT$1,'PY1 Data(H)'!$A$1:$CZ$1,_xlfn.XLOOKUP($A113,'PY1 Data(H)'!$A$1:$A$233,'PY1 Data(H)'!$A$1:$CZ$233))</f>
        <v>0</v>
      </c>
      <c r="BU113" s="173" cm="1">
        <f t="array" ref="BU113">_xlfn.XLOOKUP(BU$1,'PY1 Data(H)'!$A$1:$CZ$1,_xlfn.XLOOKUP($A113,'PY1 Data(H)'!$A$1:$A$233,'PY1 Data(H)'!$A$1:$CZ$233))</f>
        <v>0</v>
      </c>
      <c r="BV113" s="173" cm="1">
        <f t="array" ref="BV113">_xlfn.XLOOKUP(BV$1,'PY1 Data(H)'!$A$1:$CZ$1,_xlfn.XLOOKUP($A113,'PY1 Data(H)'!$A$1:$A$233,'PY1 Data(H)'!$A$1:$CZ$233))</f>
        <v>0</v>
      </c>
      <c r="BW113" s="173" cm="1">
        <f t="array" ref="BW113">_xlfn.XLOOKUP(BW$1,'PY1 Data(H)'!$A$1:$CZ$1,_xlfn.XLOOKUP($A113,'PY1 Data(H)'!$A$1:$A$233,'PY1 Data(H)'!$A$1:$CZ$233))</f>
        <v>0</v>
      </c>
      <c r="BX113" s="173" cm="1">
        <f t="array" ref="BX113">_xlfn.XLOOKUP(BX$1,'PY1 Data(H)'!$A$1:$CZ$1,_xlfn.XLOOKUP($A113,'PY1 Data(H)'!$A$1:$A$233,'PY1 Data(H)'!$A$1:$CZ$233))</f>
        <v>0</v>
      </c>
      <c r="BY113" s="173" cm="1">
        <f t="array" ref="BY113">_xlfn.XLOOKUP(BY$1,'PY1 Data(H)'!$A$1:$CZ$1,_xlfn.XLOOKUP($A113,'PY1 Data(H)'!$A$1:$A$233,'PY1 Data(H)'!$A$1:$CZ$233))</f>
        <v>0</v>
      </c>
      <c r="BZ113" s="173" cm="1">
        <f t="array" ref="BZ113">_xlfn.XLOOKUP(BZ$1,'PY1 Data(H)'!$A$1:$CZ$1,_xlfn.XLOOKUP($A113,'PY1 Data(H)'!$A$1:$A$233,'PY1 Data(H)'!$A$1:$CZ$233))</f>
        <v>0</v>
      </c>
      <c r="CA113" s="173" cm="1">
        <f t="array" ref="CA113">_xlfn.XLOOKUP(CA$1,'PY1 Data(H)'!$A$1:$CZ$1,_xlfn.XLOOKUP($A113,'PY1 Data(H)'!$A$1:$A$233,'PY1 Data(H)'!$A$1:$CZ$233))</f>
        <v>0</v>
      </c>
      <c r="CB113" s="173" cm="1">
        <f t="array" ref="CB113">_xlfn.XLOOKUP(CB$1,'PY1 Data(H)'!$A$1:$CZ$1,_xlfn.XLOOKUP($A113,'PY1 Data(H)'!$A$1:$A$233,'PY1 Data(H)'!$A$1:$CZ$233))</f>
        <v>0</v>
      </c>
      <c r="CC113" s="173" cm="1">
        <f t="array" ref="CC113">_xlfn.XLOOKUP(CC$1,'PY1 Data(H)'!$A$1:$CZ$1,_xlfn.XLOOKUP($A113,'PY1 Data(H)'!$A$1:$A$233,'PY1 Data(H)'!$A$1:$CZ$233))</f>
        <v>0</v>
      </c>
      <c r="CD113" s="173" cm="1">
        <f t="array" ref="CD113">_xlfn.XLOOKUP(CD$1,'PY1 Data(H)'!$A$1:$CZ$1,_xlfn.XLOOKUP($A113,'PY1 Data(H)'!$A$1:$A$233,'PY1 Data(H)'!$A$1:$CZ$233))</f>
        <v>368212</v>
      </c>
      <c r="CE113" s="173" cm="1">
        <f t="array" ref="CE113">_xlfn.XLOOKUP(CE$1,'PY1 Data(H)'!$A$1:$CZ$1,_xlfn.XLOOKUP($A113,'PY1 Data(H)'!$A$1:$A$233,'PY1 Data(H)'!$A$1:$CZ$233))</f>
        <v>0</v>
      </c>
      <c r="CF113" s="173" cm="1">
        <f t="array" ref="CF113">_xlfn.XLOOKUP(CF$1,'PY1 Data(H)'!$A$1:$CZ$1,_xlfn.XLOOKUP($A113,'PY1 Data(H)'!$A$1:$A$233,'PY1 Data(H)'!$A$1:$CZ$233))</f>
        <v>0</v>
      </c>
      <c r="CG113" s="173" cm="1">
        <f t="array" ref="CG113">_xlfn.XLOOKUP(CG$1,'PY1 Data(H)'!$A$1:$CZ$1,_xlfn.XLOOKUP($A113,'PY1 Data(H)'!$A$1:$A$233,'PY1 Data(H)'!$A$1:$CZ$233))</f>
        <v>0</v>
      </c>
      <c r="CH113" s="173" cm="1">
        <f t="array" ref="CH113">_xlfn.XLOOKUP(CH$1,'PY1 Data(H)'!$A$1:$CZ$1,_xlfn.XLOOKUP($A113,'PY1 Data(H)'!$A$1:$A$233,'PY1 Data(H)'!$A$1:$CZ$233))</f>
        <v>0</v>
      </c>
      <c r="CI113" s="173" cm="1">
        <f t="array" ref="CI113">_xlfn.XLOOKUP(CI$1,'PY1 Data(H)'!$A$1:$CZ$1,_xlfn.XLOOKUP($A113,'PY1 Data(H)'!$A$1:$A$233,'PY1 Data(H)'!$A$1:$CZ$233))</f>
        <v>0</v>
      </c>
      <c r="CJ113" s="173" cm="1">
        <f t="array" ref="CJ113">_xlfn.XLOOKUP(CJ$1,'PY1 Data(H)'!$A$1:$CZ$1,_xlfn.XLOOKUP($A113,'PY1 Data(H)'!$A$1:$A$233,'PY1 Data(H)'!$A$1:$CZ$233))</f>
        <v>0</v>
      </c>
      <c r="CK113" s="173" cm="1">
        <f t="array" ref="CK113">_xlfn.XLOOKUP(CK$1,'PY1 Data(H)'!$A$1:$CZ$1,_xlfn.XLOOKUP($A113,'PY1 Data(H)'!$A$1:$A$233,'PY1 Data(H)'!$A$1:$CZ$233))</f>
        <v>0</v>
      </c>
      <c r="CL113" s="173" cm="1">
        <f t="array" ref="CL113">_xlfn.XLOOKUP(CL$1,'PY1 Data(H)'!$A$1:$CZ$1,_xlfn.XLOOKUP($A113,'PY1 Data(H)'!$A$1:$A$233,'PY1 Data(H)'!$A$1:$CZ$233))</f>
        <v>0</v>
      </c>
      <c r="CM113" s="173" cm="1">
        <f t="array" ref="CM113">_xlfn.XLOOKUP(CM$1,'PY1 Data(H)'!$A$1:$CZ$1,_xlfn.XLOOKUP($A113,'PY1 Data(H)'!$A$1:$A$233,'PY1 Data(H)'!$A$1:$CZ$233))</f>
        <v>0</v>
      </c>
      <c r="CN113" s="173" cm="1">
        <f t="array" ref="CN113">_xlfn.XLOOKUP(CN$1,'PY1 Data(H)'!$A$1:$CZ$1,_xlfn.XLOOKUP($A113,'PY1 Data(H)'!$A$1:$A$233,'PY1 Data(H)'!$A$1:$CZ$233))</f>
        <v>0</v>
      </c>
      <c r="CO113" s="173" cm="1">
        <f t="array" ref="CO113">_xlfn.XLOOKUP(CO$1,'PY1 Data(H)'!$A$1:$CZ$1,_xlfn.XLOOKUP($A113,'PY1 Data(H)'!$A$1:$A$233,'PY1 Data(H)'!$A$1:$CZ$233))</f>
        <v>0</v>
      </c>
      <c r="CP113" s="173" cm="1">
        <f t="array" ref="CP113">_xlfn.XLOOKUP(CP$1,'PY1 Data(H)'!$A$1:$CZ$1,_xlfn.XLOOKUP($A113,'PY1 Data(H)'!$A$1:$A$233,'PY1 Data(H)'!$A$1:$CZ$233))</f>
        <v>0</v>
      </c>
      <c r="CQ113" s="173" cm="1">
        <f t="array" ref="CQ113">_xlfn.XLOOKUP(CQ$1,'PY1 Data(H)'!$A$1:$CZ$1,_xlfn.XLOOKUP($A113,'PY1 Data(H)'!$A$1:$A$233,'PY1 Data(H)'!$A$1:$CZ$233))</f>
        <v>0</v>
      </c>
      <c r="CR113" s="173" cm="1">
        <f t="array" ref="CR113">_xlfn.XLOOKUP(CR$1,'PY1 Data(H)'!$A$1:$CZ$1,_xlfn.XLOOKUP($A113,'PY1 Data(H)'!$A$1:$A$233,'PY1 Data(H)'!$A$1:$CZ$233))</f>
        <v>0</v>
      </c>
      <c r="CS113" s="173" cm="1">
        <f t="array" ref="CS113">_xlfn.XLOOKUP(CS$1,'PY1 Data(H)'!$A$1:$CZ$1,_xlfn.XLOOKUP($A113,'PY1 Data(H)'!$A$1:$A$233,'PY1 Data(H)'!$A$1:$CZ$233))</f>
        <v>0</v>
      </c>
      <c r="CT113" s="173" cm="1">
        <f t="array" ref="CT113">_xlfn.XLOOKUP(CT$1,'PY1 Data(H)'!$A$1:$CZ$1,_xlfn.XLOOKUP($A113,'PY1 Data(H)'!$A$1:$A$233,'PY1 Data(H)'!$A$1:$CZ$233))</f>
        <v>0</v>
      </c>
      <c r="CU113" s="173" cm="1">
        <f t="array" ref="CU113">_xlfn.XLOOKUP(CU$1,'PY1 Data(H)'!$A$1:$CZ$1,_xlfn.XLOOKUP($A113,'PY1 Data(H)'!$A$1:$A$233,'PY1 Data(H)'!$A$1:$CZ$233))</f>
        <v>0</v>
      </c>
      <c r="CV113" s="173" cm="1">
        <f t="array" ref="CV113">_xlfn.XLOOKUP(CV$1,'PY1 Data(H)'!$A$1:$CZ$1,_xlfn.XLOOKUP($A113,'PY1 Data(H)'!$A$1:$A$233,'PY1 Data(H)'!$A$1:$CZ$233))</f>
        <v>0</v>
      </c>
      <c r="CW113" s="173" cm="1">
        <f t="array" ref="CW113">_xlfn.XLOOKUP(CW$1,'PY1 Data(H)'!$A$1:$CZ$1,_xlfn.XLOOKUP($A113,'PY1 Data(H)'!$A$1:$A$233,'PY1 Data(H)'!$A$1:$CZ$233))</f>
        <v>0</v>
      </c>
      <c r="CX113" s="173" cm="1">
        <f t="array" ref="CX113">_xlfn.XLOOKUP(CX$1,'PY1 Data(H)'!$A$1:$CZ$1,_xlfn.XLOOKUP($A113,'PY1 Data(H)'!$A$1:$A$233,'PY1 Data(H)'!$A$1:$CZ$233))</f>
        <v>0</v>
      </c>
      <c r="CY113" s="173" cm="1">
        <f t="array" ref="CY113">_xlfn.XLOOKUP(CY$1,'PY1 Data(H)'!$A$1:$CZ$1,_xlfn.XLOOKUP($A113,'PY1 Data(H)'!$A$1:$A$233,'PY1 Data(H)'!$A$1:$CZ$233))</f>
        <v>0</v>
      </c>
    </row>
    <row r="114" spans="1:103" x14ac:dyDescent="0.3">
      <c r="A114">
        <v>353</v>
      </c>
      <c r="D114" s="173" cm="1">
        <f t="array" ref="D114">_xlfn.XLOOKUP(D$1,'PY1 Data(H)'!$A$1:$CZ$1,_xlfn.XLOOKUP($A114,'PY1 Data(H)'!$A$1:$A$233,'PY1 Data(H)'!$A$1:$CZ$233))</f>
        <v>0</v>
      </c>
      <c r="E114" s="173" cm="1">
        <f t="array" ref="E114">_xlfn.XLOOKUP(E$1,'PY1 Data(H)'!$A$1:$CZ$1,_xlfn.XLOOKUP($A114,'PY1 Data(H)'!$A$1:$A$233,'PY1 Data(H)'!$A$1:$CZ$233))</f>
        <v>123269</v>
      </c>
      <c r="F114" s="173" cm="1">
        <f t="array" ref="F114">_xlfn.XLOOKUP(F$1,'PY1 Data(H)'!$A$1:$CZ$1,_xlfn.XLOOKUP($A114,'PY1 Data(H)'!$A$1:$A$233,'PY1 Data(H)'!$A$1:$CZ$233))</f>
        <v>0</v>
      </c>
      <c r="G114" s="173" cm="1">
        <f t="array" ref="G114">_xlfn.XLOOKUP(G$1,'PY1 Data(H)'!$A$1:$CZ$1,_xlfn.XLOOKUP($A114,'PY1 Data(H)'!$A$1:$A$233,'PY1 Data(H)'!$A$1:$CZ$233))</f>
        <v>0</v>
      </c>
      <c r="H114" s="173" cm="1">
        <f t="array" ref="H114">_xlfn.XLOOKUP(H$1,'PY1 Data(H)'!$A$1:$CZ$1,_xlfn.XLOOKUP($A114,'PY1 Data(H)'!$A$1:$A$233,'PY1 Data(H)'!$A$1:$CZ$233))</f>
        <v>0</v>
      </c>
      <c r="I114" s="173" cm="1">
        <f t="array" ref="I114">_xlfn.XLOOKUP(I$1,'PY1 Data(H)'!$A$1:$CZ$1,_xlfn.XLOOKUP($A114,'PY1 Data(H)'!$A$1:$A$233,'PY1 Data(H)'!$A$1:$CZ$233))</f>
        <v>0</v>
      </c>
      <c r="J114" s="173" cm="1">
        <f t="array" ref="J114">_xlfn.XLOOKUP(J$1,'PY1 Data(H)'!$A$1:$CZ$1,_xlfn.XLOOKUP($A114,'PY1 Data(H)'!$A$1:$A$233,'PY1 Data(H)'!$A$1:$CZ$233))</f>
        <v>0</v>
      </c>
      <c r="K114" s="173" cm="1">
        <f t="array" ref="K114">_xlfn.XLOOKUP(K$1,'PY1 Data(H)'!$A$1:$CZ$1,_xlfn.XLOOKUP($A114,'PY1 Data(H)'!$A$1:$A$233,'PY1 Data(H)'!$A$1:$CZ$233))</f>
        <v>0</v>
      </c>
      <c r="L114" s="173" cm="1">
        <f t="array" ref="L114">_xlfn.XLOOKUP(L$1,'PY1 Data(H)'!$A$1:$CZ$1,_xlfn.XLOOKUP($A114,'PY1 Data(H)'!$A$1:$A$233,'PY1 Data(H)'!$A$1:$CZ$233))</f>
        <v>0</v>
      </c>
      <c r="M114" s="173" cm="1">
        <f t="array" ref="M114">_xlfn.XLOOKUP(M$1,'PY1 Data(H)'!$A$1:$CZ$1,_xlfn.XLOOKUP($A114,'PY1 Data(H)'!$A$1:$A$233,'PY1 Data(H)'!$A$1:$CZ$233))</f>
        <v>0</v>
      </c>
      <c r="N114" s="173" cm="1">
        <f t="array" ref="N114">_xlfn.XLOOKUP(N$1,'PY1 Data(H)'!$A$1:$CZ$1,_xlfn.XLOOKUP($A114,'PY1 Data(H)'!$A$1:$A$233,'PY1 Data(H)'!$A$1:$CZ$233))</f>
        <v>0</v>
      </c>
      <c r="O114" s="173" cm="1">
        <f t="array" ref="O114">_xlfn.XLOOKUP(O$1,'PY1 Data(H)'!$A$1:$CZ$1,_xlfn.XLOOKUP($A114,'PY1 Data(H)'!$A$1:$A$233,'PY1 Data(H)'!$A$1:$CZ$233))</f>
        <v>174385</v>
      </c>
      <c r="P114" s="173" cm="1">
        <f t="array" ref="P114">_xlfn.XLOOKUP(P$1,'PY1 Data(H)'!$A$1:$CZ$1,_xlfn.XLOOKUP($A114,'PY1 Data(H)'!$A$1:$A$233,'PY1 Data(H)'!$A$1:$CZ$233))</f>
        <v>0</v>
      </c>
      <c r="Q114" s="173" cm="1">
        <f t="array" ref="Q114">_xlfn.XLOOKUP(Q$1,'PY1 Data(H)'!$A$1:$CZ$1,_xlfn.XLOOKUP($A114,'PY1 Data(H)'!$A$1:$A$233,'PY1 Data(H)'!$A$1:$CZ$233))</f>
        <v>0</v>
      </c>
      <c r="R114" s="173" cm="1">
        <f t="array" ref="R114">_xlfn.XLOOKUP(R$1,'PY1 Data(H)'!$A$1:$CZ$1,_xlfn.XLOOKUP($A114,'PY1 Data(H)'!$A$1:$A$233,'PY1 Data(H)'!$A$1:$CZ$233))</f>
        <v>0</v>
      </c>
      <c r="S114" s="173" cm="1">
        <f t="array" ref="S114">_xlfn.XLOOKUP(S$1,'PY1 Data(H)'!$A$1:$CZ$1,_xlfn.XLOOKUP($A114,'PY1 Data(H)'!$A$1:$A$233,'PY1 Data(H)'!$A$1:$CZ$233))</f>
        <v>0</v>
      </c>
      <c r="T114" s="173" cm="1">
        <f t="array" ref="T114">_xlfn.XLOOKUP(T$1,'PY1 Data(H)'!$A$1:$CZ$1,_xlfn.XLOOKUP($A114,'PY1 Data(H)'!$A$1:$A$233,'PY1 Data(H)'!$A$1:$CZ$233))</f>
        <v>0</v>
      </c>
      <c r="U114" s="173" cm="1">
        <f t="array" ref="U114">_xlfn.XLOOKUP(U$1,'PY1 Data(H)'!$A$1:$CZ$1,_xlfn.XLOOKUP($A114,'PY1 Data(H)'!$A$1:$A$233,'PY1 Data(H)'!$A$1:$CZ$233))</f>
        <v>0</v>
      </c>
      <c r="V114" s="173" cm="1">
        <f t="array" ref="V114">_xlfn.XLOOKUP(V$1,'PY1 Data(H)'!$A$1:$CZ$1,_xlfn.XLOOKUP($A114,'PY1 Data(H)'!$A$1:$A$233,'PY1 Data(H)'!$A$1:$CZ$233))</f>
        <v>0</v>
      </c>
      <c r="W114" s="173" cm="1">
        <f t="array" ref="W114">_xlfn.XLOOKUP(W$1,'PY1 Data(H)'!$A$1:$CZ$1,_xlfn.XLOOKUP($A114,'PY1 Data(H)'!$A$1:$A$233,'PY1 Data(H)'!$A$1:$CZ$233))</f>
        <v>0</v>
      </c>
      <c r="X114" s="173" cm="1">
        <f t="array" ref="X114">_xlfn.XLOOKUP(X$1,'PY1 Data(H)'!$A$1:$CZ$1,_xlfn.XLOOKUP($A114,'PY1 Data(H)'!$A$1:$A$233,'PY1 Data(H)'!$A$1:$CZ$233))</f>
        <v>100000</v>
      </c>
      <c r="Y114" s="173" cm="1">
        <f t="array" ref="Y114">_xlfn.XLOOKUP(Y$1,'PY1 Data(H)'!$A$1:$CZ$1,_xlfn.XLOOKUP($A114,'PY1 Data(H)'!$A$1:$A$233,'PY1 Data(H)'!$A$1:$CZ$233))</f>
        <v>0</v>
      </c>
      <c r="Z114" s="173" cm="1">
        <f t="array" ref="Z114">_xlfn.XLOOKUP(Z$1,'PY1 Data(H)'!$A$1:$CZ$1,_xlfn.XLOOKUP($A114,'PY1 Data(H)'!$A$1:$A$233,'PY1 Data(H)'!$A$1:$CZ$233))</f>
        <v>0</v>
      </c>
      <c r="AA114" s="173" cm="1">
        <f t="array" ref="AA114">_xlfn.XLOOKUP(AA$1,'PY1 Data(H)'!$A$1:$CZ$1,_xlfn.XLOOKUP($A114,'PY1 Data(H)'!$A$1:$A$233,'PY1 Data(H)'!$A$1:$CZ$233))</f>
        <v>0</v>
      </c>
      <c r="AB114" s="173" cm="1">
        <f t="array" ref="AB114">_xlfn.XLOOKUP(AB$1,'PY1 Data(H)'!$A$1:$CZ$1,_xlfn.XLOOKUP($A114,'PY1 Data(H)'!$A$1:$A$233,'PY1 Data(H)'!$A$1:$CZ$233))</f>
        <v>177169</v>
      </c>
      <c r="AC114" s="173" cm="1">
        <f t="array" ref="AC114">_xlfn.XLOOKUP(AC$1,'PY1 Data(H)'!$A$1:$CZ$1,_xlfn.XLOOKUP($A114,'PY1 Data(H)'!$A$1:$A$233,'PY1 Data(H)'!$A$1:$CZ$233))</f>
        <v>0</v>
      </c>
      <c r="AD114" s="173" cm="1">
        <f t="array" ref="AD114">_xlfn.XLOOKUP(AD$1,'PY1 Data(H)'!$A$1:$CZ$1,_xlfn.XLOOKUP($A114,'PY1 Data(H)'!$A$1:$A$233,'PY1 Data(H)'!$A$1:$CZ$233))</f>
        <v>0</v>
      </c>
      <c r="AE114" s="173" cm="1">
        <f t="array" ref="AE114">_xlfn.XLOOKUP(AE$1,'PY1 Data(H)'!$A$1:$CZ$1,_xlfn.XLOOKUP($A114,'PY1 Data(H)'!$A$1:$A$233,'PY1 Data(H)'!$A$1:$CZ$233))</f>
        <v>0</v>
      </c>
      <c r="AF114" s="173" cm="1">
        <f t="array" ref="AF114">_xlfn.XLOOKUP(AF$1,'PY1 Data(H)'!$A$1:$CZ$1,_xlfn.XLOOKUP($A114,'PY1 Data(H)'!$A$1:$A$233,'PY1 Data(H)'!$A$1:$CZ$233))</f>
        <v>0</v>
      </c>
      <c r="AG114" s="173" cm="1">
        <f t="array" ref="AG114">_xlfn.XLOOKUP(AG$1,'PY1 Data(H)'!$A$1:$CZ$1,_xlfn.XLOOKUP($A114,'PY1 Data(H)'!$A$1:$A$233,'PY1 Data(H)'!$A$1:$CZ$233))</f>
        <v>0</v>
      </c>
      <c r="AH114" s="173" cm="1">
        <f t="array" ref="AH114">_xlfn.XLOOKUP(AH$1,'PY1 Data(H)'!$A$1:$CZ$1,_xlfn.XLOOKUP($A114,'PY1 Data(H)'!$A$1:$A$233,'PY1 Data(H)'!$A$1:$CZ$233))</f>
        <v>0</v>
      </c>
      <c r="AI114" s="173" cm="1">
        <f t="array" ref="AI114">_xlfn.XLOOKUP(AI$1,'PY1 Data(H)'!$A$1:$CZ$1,_xlfn.XLOOKUP($A114,'PY1 Data(H)'!$A$1:$A$233,'PY1 Data(H)'!$A$1:$CZ$233))</f>
        <v>0</v>
      </c>
      <c r="AJ114" s="173" cm="1">
        <f t="array" ref="AJ114">_xlfn.XLOOKUP(AJ$1,'PY1 Data(H)'!$A$1:$CZ$1,_xlfn.XLOOKUP($A114,'PY1 Data(H)'!$A$1:$A$233,'PY1 Data(H)'!$A$1:$CZ$233))</f>
        <v>279316</v>
      </c>
      <c r="AK114" s="173" cm="1">
        <f t="array" ref="AK114">_xlfn.XLOOKUP(AK$1,'PY1 Data(H)'!$A$1:$CZ$1,_xlfn.XLOOKUP($A114,'PY1 Data(H)'!$A$1:$A$233,'PY1 Data(H)'!$A$1:$CZ$233))</f>
        <v>0</v>
      </c>
      <c r="AL114" s="173" cm="1">
        <f t="array" ref="AL114">_xlfn.XLOOKUP(AL$1,'PY1 Data(H)'!$A$1:$CZ$1,_xlfn.XLOOKUP($A114,'PY1 Data(H)'!$A$1:$A$233,'PY1 Data(H)'!$A$1:$CZ$233))</f>
        <v>160905</v>
      </c>
      <c r="AM114" s="173" cm="1">
        <f t="array" ref="AM114">_xlfn.XLOOKUP(AM$1,'PY1 Data(H)'!$A$1:$CZ$1,_xlfn.XLOOKUP($A114,'PY1 Data(H)'!$A$1:$A$233,'PY1 Data(H)'!$A$1:$CZ$233))</f>
        <v>0</v>
      </c>
      <c r="AN114" s="173" cm="1">
        <f t="array" ref="AN114">_xlfn.XLOOKUP(AN$1,'PY1 Data(H)'!$A$1:$CZ$1,_xlfn.XLOOKUP($A114,'PY1 Data(H)'!$A$1:$A$233,'PY1 Data(H)'!$A$1:$CZ$233))</f>
        <v>0</v>
      </c>
      <c r="AO114" s="173" cm="1">
        <f t="array" ref="AO114">_xlfn.XLOOKUP(AO$1,'PY1 Data(H)'!$A$1:$CZ$1,_xlfn.XLOOKUP($A114,'PY1 Data(H)'!$A$1:$A$233,'PY1 Data(H)'!$A$1:$CZ$233))</f>
        <v>0</v>
      </c>
      <c r="AP114" s="173" cm="1">
        <f t="array" ref="AP114">_xlfn.XLOOKUP(AP$1,'PY1 Data(H)'!$A$1:$CZ$1,_xlfn.XLOOKUP($A114,'PY1 Data(H)'!$A$1:$A$233,'PY1 Data(H)'!$A$1:$CZ$233))</f>
        <v>0</v>
      </c>
      <c r="AQ114" s="173" cm="1">
        <f t="array" ref="AQ114">_xlfn.XLOOKUP(AQ$1,'PY1 Data(H)'!$A$1:$CZ$1,_xlfn.XLOOKUP($A114,'PY1 Data(H)'!$A$1:$A$233,'PY1 Data(H)'!$A$1:$CZ$233))</f>
        <v>0</v>
      </c>
      <c r="AR114" s="173" cm="1">
        <f t="array" ref="AR114">_xlfn.XLOOKUP(AR$1,'PY1 Data(H)'!$A$1:$CZ$1,_xlfn.XLOOKUP($A114,'PY1 Data(H)'!$A$1:$A$233,'PY1 Data(H)'!$A$1:$CZ$233))</f>
        <v>0</v>
      </c>
      <c r="AS114" s="173" cm="1">
        <f t="array" ref="AS114">_xlfn.XLOOKUP(AS$1,'PY1 Data(H)'!$A$1:$CZ$1,_xlfn.XLOOKUP($A114,'PY1 Data(H)'!$A$1:$A$233,'PY1 Data(H)'!$A$1:$CZ$233))</f>
        <v>0</v>
      </c>
      <c r="AT114" s="173" cm="1">
        <f t="array" ref="AT114">_xlfn.XLOOKUP(AT$1,'PY1 Data(H)'!$A$1:$CZ$1,_xlfn.XLOOKUP($A114,'PY1 Data(H)'!$A$1:$A$233,'PY1 Data(H)'!$A$1:$CZ$233))</f>
        <v>0</v>
      </c>
      <c r="AU114" s="173" cm="1">
        <f t="array" ref="AU114">_xlfn.XLOOKUP(AU$1,'PY1 Data(H)'!$A$1:$CZ$1,_xlfn.XLOOKUP($A114,'PY1 Data(H)'!$A$1:$A$233,'PY1 Data(H)'!$A$1:$CZ$233))</f>
        <v>0</v>
      </c>
      <c r="AV114" s="173" cm="1">
        <f t="array" ref="AV114">_xlfn.XLOOKUP(AV$1,'PY1 Data(H)'!$A$1:$CZ$1,_xlfn.XLOOKUP($A114,'PY1 Data(H)'!$A$1:$A$233,'PY1 Data(H)'!$A$1:$CZ$233))</f>
        <v>0</v>
      </c>
      <c r="AW114" s="173" cm="1">
        <f t="array" ref="AW114">_xlfn.XLOOKUP(AW$1,'PY1 Data(H)'!$A$1:$CZ$1,_xlfn.XLOOKUP($A114,'PY1 Data(H)'!$A$1:$A$233,'PY1 Data(H)'!$A$1:$CZ$233))</f>
        <v>0</v>
      </c>
      <c r="AX114" s="173" cm="1">
        <f t="array" ref="AX114">_xlfn.XLOOKUP(AX$1,'PY1 Data(H)'!$A$1:$CZ$1,_xlfn.XLOOKUP($A114,'PY1 Data(H)'!$A$1:$A$233,'PY1 Data(H)'!$A$1:$CZ$233))</f>
        <v>0</v>
      </c>
      <c r="AY114" s="173" cm="1">
        <f t="array" ref="AY114">_xlfn.XLOOKUP(AY$1,'PY1 Data(H)'!$A$1:$CZ$1,_xlfn.XLOOKUP($A114,'PY1 Data(H)'!$A$1:$A$233,'PY1 Data(H)'!$A$1:$CZ$233))</f>
        <v>0</v>
      </c>
      <c r="AZ114" s="173" cm="1">
        <f t="array" ref="AZ114">_xlfn.XLOOKUP(AZ$1,'PY1 Data(H)'!$A$1:$CZ$1,_xlfn.XLOOKUP($A114,'PY1 Data(H)'!$A$1:$A$233,'PY1 Data(H)'!$A$1:$CZ$233))</f>
        <v>0</v>
      </c>
      <c r="BA114" s="173" cm="1">
        <f t="array" ref="BA114">_xlfn.XLOOKUP(BA$1,'PY1 Data(H)'!$A$1:$CZ$1,_xlfn.XLOOKUP($A114,'PY1 Data(H)'!$A$1:$A$233,'PY1 Data(H)'!$A$1:$CZ$233))</f>
        <v>0</v>
      </c>
      <c r="BB114" s="173" cm="1">
        <f t="array" ref="BB114">_xlfn.XLOOKUP(BB$1,'PY1 Data(H)'!$A$1:$CZ$1,_xlfn.XLOOKUP($A114,'PY1 Data(H)'!$A$1:$A$233,'PY1 Data(H)'!$A$1:$CZ$233))</f>
        <v>3199262</v>
      </c>
      <c r="BC114" s="173" cm="1">
        <f t="array" ref="BC114">_xlfn.XLOOKUP(BC$1,'PY1 Data(H)'!$A$1:$CZ$1,_xlfn.XLOOKUP($A114,'PY1 Data(H)'!$A$1:$A$233,'PY1 Data(H)'!$A$1:$CZ$233))</f>
        <v>91503</v>
      </c>
      <c r="BD114" s="173" cm="1">
        <f t="array" ref="BD114">_xlfn.XLOOKUP(BD$1,'PY1 Data(H)'!$A$1:$CZ$1,_xlfn.XLOOKUP($A114,'PY1 Data(H)'!$A$1:$A$233,'PY1 Data(H)'!$A$1:$CZ$233))</f>
        <v>0</v>
      </c>
      <c r="BE114" s="173" cm="1">
        <f t="array" ref="BE114">_xlfn.XLOOKUP(BE$1,'PY1 Data(H)'!$A$1:$CZ$1,_xlfn.XLOOKUP($A114,'PY1 Data(H)'!$A$1:$A$233,'PY1 Data(H)'!$A$1:$CZ$233))</f>
        <v>0</v>
      </c>
      <c r="BF114" s="173" cm="1">
        <f t="array" ref="BF114">_xlfn.XLOOKUP(BF$1,'PY1 Data(H)'!$A$1:$CZ$1,_xlfn.XLOOKUP($A114,'PY1 Data(H)'!$A$1:$A$233,'PY1 Data(H)'!$A$1:$CZ$233))</f>
        <v>0</v>
      </c>
      <c r="BG114" s="173" cm="1">
        <f t="array" ref="BG114">_xlfn.XLOOKUP(BG$1,'PY1 Data(H)'!$A$1:$CZ$1,_xlfn.XLOOKUP($A114,'PY1 Data(H)'!$A$1:$A$233,'PY1 Data(H)'!$A$1:$CZ$233))</f>
        <v>0</v>
      </c>
      <c r="BH114" s="173" cm="1">
        <f t="array" ref="BH114">_xlfn.XLOOKUP(BH$1,'PY1 Data(H)'!$A$1:$CZ$1,_xlfn.XLOOKUP($A114,'PY1 Data(H)'!$A$1:$A$233,'PY1 Data(H)'!$A$1:$CZ$233))</f>
        <v>0</v>
      </c>
      <c r="BI114" s="173" cm="1">
        <f t="array" ref="BI114">_xlfn.XLOOKUP(BI$1,'PY1 Data(H)'!$A$1:$CZ$1,_xlfn.XLOOKUP($A114,'PY1 Data(H)'!$A$1:$A$233,'PY1 Data(H)'!$A$1:$CZ$233))</f>
        <v>0</v>
      </c>
      <c r="BJ114" s="173" cm="1">
        <f t="array" ref="BJ114">_xlfn.XLOOKUP(BJ$1,'PY1 Data(H)'!$A$1:$CZ$1,_xlfn.XLOOKUP($A114,'PY1 Data(H)'!$A$1:$A$233,'PY1 Data(H)'!$A$1:$CZ$233))</f>
        <v>0</v>
      </c>
      <c r="BK114" s="173" cm="1">
        <f t="array" ref="BK114">_xlfn.XLOOKUP(BK$1,'PY1 Data(H)'!$A$1:$CZ$1,_xlfn.XLOOKUP($A114,'PY1 Data(H)'!$A$1:$A$233,'PY1 Data(H)'!$A$1:$CZ$233))</f>
        <v>0</v>
      </c>
      <c r="BL114" s="173" cm="1">
        <f t="array" ref="BL114">_xlfn.XLOOKUP(BL$1,'PY1 Data(H)'!$A$1:$CZ$1,_xlfn.XLOOKUP($A114,'PY1 Data(H)'!$A$1:$A$233,'PY1 Data(H)'!$A$1:$CZ$233))</f>
        <v>0</v>
      </c>
      <c r="BM114" s="173" cm="1">
        <f t="array" ref="BM114">_xlfn.XLOOKUP(BM$1,'PY1 Data(H)'!$A$1:$CZ$1,_xlfn.XLOOKUP($A114,'PY1 Data(H)'!$A$1:$A$233,'PY1 Data(H)'!$A$1:$CZ$233))</f>
        <v>0</v>
      </c>
      <c r="BN114" s="173" cm="1">
        <f t="array" ref="BN114">_xlfn.XLOOKUP(BN$1,'PY1 Data(H)'!$A$1:$CZ$1,_xlfn.XLOOKUP($A114,'PY1 Data(H)'!$A$1:$A$233,'PY1 Data(H)'!$A$1:$CZ$233))</f>
        <v>85936</v>
      </c>
      <c r="BO114" s="173" cm="1">
        <f t="array" ref="BO114">_xlfn.XLOOKUP(BO$1,'PY1 Data(H)'!$A$1:$CZ$1,_xlfn.XLOOKUP($A114,'PY1 Data(H)'!$A$1:$A$233,'PY1 Data(H)'!$A$1:$CZ$233))</f>
        <v>0</v>
      </c>
      <c r="BP114" s="173" cm="1">
        <f t="array" ref="BP114">_xlfn.XLOOKUP(BP$1,'PY1 Data(H)'!$A$1:$CZ$1,_xlfn.XLOOKUP($A114,'PY1 Data(H)'!$A$1:$A$233,'PY1 Data(H)'!$A$1:$CZ$233))</f>
        <v>0</v>
      </c>
      <c r="BQ114" s="173" cm="1">
        <f t="array" ref="BQ114">_xlfn.XLOOKUP(BQ$1,'PY1 Data(H)'!$A$1:$CZ$1,_xlfn.XLOOKUP($A114,'PY1 Data(H)'!$A$1:$A$233,'PY1 Data(H)'!$A$1:$CZ$233))</f>
        <v>0</v>
      </c>
      <c r="BR114" s="173" cm="1">
        <f t="array" ref="BR114">_xlfn.XLOOKUP(BR$1,'PY1 Data(H)'!$A$1:$CZ$1,_xlfn.XLOOKUP($A114,'PY1 Data(H)'!$A$1:$A$233,'PY1 Data(H)'!$A$1:$CZ$233))</f>
        <v>0</v>
      </c>
      <c r="BS114" s="173" cm="1">
        <f t="array" ref="BS114">_xlfn.XLOOKUP(BS$1,'PY1 Data(H)'!$A$1:$CZ$1,_xlfn.XLOOKUP($A114,'PY1 Data(H)'!$A$1:$A$233,'PY1 Data(H)'!$A$1:$CZ$233))</f>
        <v>0</v>
      </c>
      <c r="BT114" s="173" cm="1">
        <f t="array" ref="BT114">_xlfn.XLOOKUP(BT$1,'PY1 Data(H)'!$A$1:$CZ$1,_xlfn.XLOOKUP($A114,'PY1 Data(H)'!$A$1:$A$233,'PY1 Data(H)'!$A$1:$CZ$233))</f>
        <v>118475</v>
      </c>
      <c r="BU114" s="173" cm="1">
        <f t="array" ref="BU114">_xlfn.XLOOKUP(BU$1,'PY1 Data(H)'!$A$1:$CZ$1,_xlfn.XLOOKUP($A114,'PY1 Data(H)'!$A$1:$A$233,'PY1 Data(H)'!$A$1:$CZ$233))</f>
        <v>0</v>
      </c>
      <c r="BV114" s="173" cm="1">
        <f t="array" ref="BV114">_xlfn.XLOOKUP(BV$1,'PY1 Data(H)'!$A$1:$CZ$1,_xlfn.XLOOKUP($A114,'PY1 Data(H)'!$A$1:$A$233,'PY1 Data(H)'!$A$1:$CZ$233))</f>
        <v>1342493</v>
      </c>
      <c r="BW114" s="173" cm="1">
        <f t="array" ref="BW114">_xlfn.XLOOKUP(BW$1,'PY1 Data(H)'!$A$1:$CZ$1,_xlfn.XLOOKUP($A114,'PY1 Data(H)'!$A$1:$A$233,'PY1 Data(H)'!$A$1:$CZ$233))</f>
        <v>0</v>
      </c>
      <c r="BX114" s="173" cm="1">
        <f t="array" ref="BX114">_xlfn.XLOOKUP(BX$1,'PY1 Data(H)'!$A$1:$CZ$1,_xlfn.XLOOKUP($A114,'PY1 Data(H)'!$A$1:$A$233,'PY1 Data(H)'!$A$1:$CZ$233))</f>
        <v>0</v>
      </c>
      <c r="BY114" s="173" cm="1">
        <f t="array" ref="BY114">_xlfn.XLOOKUP(BY$1,'PY1 Data(H)'!$A$1:$CZ$1,_xlfn.XLOOKUP($A114,'PY1 Data(H)'!$A$1:$A$233,'PY1 Data(H)'!$A$1:$CZ$233))</f>
        <v>0</v>
      </c>
      <c r="BZ114" s="173" cm="1">
        <f t="array" ref="BZ114">_xlfn.XLOOKUP(BZ$1,'PY1 Data(H)'!$A$1:$CZ$1,_xlfn.XLOOKUP($A114,'PY1 Data(H)'!$A$1:$A$233,'PY1 Data(H)'!$A$1:$CZ$233))</f>
        <v>0</v>
      </c>
      <c r="CA114" s="173" cm="1">
        <f t="array" ref="CA114">_xlfn.XLOOKUP(CA$1,'PY1 Data(H)'!$A$1:$CZ$1,_xlfn.XLOOKUP($A114,'PY1 Data(H)'!$A$1:$A$233,'PY1 Data(H)'!$A$1:$CZ$233))</f>
        <v>0</v>
      </c>
      <c r="CB114" s="173" cm="1">
        <f t="array" ref="CB114">_xlfn.XLOOKUP(CB$1,'PY1 Data(H)'!$A$1:$CZ$1,_xlfn.XLOOKUP($A114,'PY1 Data(H)'!$A$1:$A$233,'PY1 Data(H)'!$A$1:$CZ$233))</f>
        <v>0</v>
      </c>
      <c r="CC114" s="173" cm="1">
        <f t="array" ref="CC114">_xlfn.XLOOKUP(CC$1,'PY1 Data(H)'!$A$1:$CZ$1,_xlfn.XLOOKUP($A114,'PY1 Data(H)'!$A$1:$A$233,'PY1 Data(H)'!$A$1:$CZ$233))</f>
        <v>0</v>
      </c>
      <c r="CD114" s="173" cm="1">
        <f t="array" ref="CD114">_xlfn.XLOOKUP(CD$1,'PY1 Data(H)'!$A$1:$CZ$1,_xlfn.XLOOKUP($A114,'PY1 Data(H)'!$A$1:$A$233,'PY1 Data(H)'!$A$1:$CZ$233))</f>
        <v>0</v>
      </c>
      <c r="CE114" s="173" cm="1">
        <f t="array" ref="CE114">_xlfn.XLOOKUP(CE$1,'PY1 Data(H)'!$A$1:$CZ$1,_xlfn.XLOOKUP($A114,'PY1 Data(H)'!$A$1:$A$233,'PY1 Data(H)'!$A$1:$CZ$233))</f>
        <v>0</v>
      </c>
      <c r="CF114" s="173" cm="1">
        <f t="array" ref="CF114">_xlfn.XLOOKUP(CF$1,'PY1 Data(H)'!$A$1:$CZ$1,_xlfn.XLOOKUP($A114,'PY1 Data(H)'!$A$1:$A$233,'PY1 Data(H)'!$A$1:$CZ$233))</f>
        <v>0</v>
      </c>
      <c r="CG114" s="173" cm="1">
        <f t="array" ref="CG114">_xlfn.XLOOKUP(CG$1,'PY1 Data(H)'!$A$1:$CZ$1,_xlfn.XLOOKUP($A114,'PY1 Data(H)'!$A$1:$A$233,'PY1 Data(H)'!$A$1:$CZ$233))</f>
        <v>0</v>
      </c>
      <c r="CH114" s="173" cm="1">
        <f t="array" ref="CH114">_xlfn.XLOOKUP(CH$1,'PY1 Data(H)'!$A$1:$CZ$1,_xlfn.XLOOKUP($A114,'PY1 Data(H)'!$A$1:$A$233,'PY1 Data(H)'!$A$1:$CZ$233))</f>
        <v>0</v>
      </c>
      <c r="CI114" s="173" cm="1">
        <f t="array" ref="CI114">_xlfn.XLOOKUP(CI$1,'PY1 Data(H)'!$A$1:$CZ$1,_xlfn.XLOOKUP($A114,'PY1 Data(H)'!$A$1:$A$233,'PY1 Data(H)'!$A$1:$CZ$233))</f>
        <v>0</v>
      </c>
      <c r="CJ114" s="173" cm="1">
        <f t="array" ref="CJ114">_xlfn.XLOOKUP(CJ$1,'PY1 Data(H)'!$A$1:$CZ$1,_xlfn.XLOOKUP($A114,'PY1 Data(H)'!$A$1:$A$233,'PY1 Data(H)'!$A$1:$CZ$233))</f>
        <v>0</v>
      </c>
      <c r="CK114" s="173" cm="1">
        <f t="array" ref="CK114">_xlfn.XLOOKUP(CK$1,'PY1 Data(H)'!$A$1:$CZ$1,_xlfn.XLOOKUP($A114,'PY1 Data(H)'!$A$1:$A$233,'PY1 Data(H)'!$A$1:$CZ$233))</f>
        <v>0</v>
      </c>
      <c r="CL114" s="173" cm="1">
        <f t="array" ref="CL114">_xlfn.XLOOKUP(CL$1,'PY1 Data(H)'!$A$1:$CZ$1,_xlfn.XLOOKUP($A114,'PY1 Data(H)'!$A$1:$A$233,'PY1 Data(H)'!$A$1:$CZ$233))</f>
        <v>0</v>
      </c>
      <c r="CM114" s="173" cm="1">
        <f t="array" ref="CM114">_xlfn.XLOOKUP(CM$1,'PY1 Data(H)'!$A$1:$CZ$1,_xlfn.XLOOKUP($A114,'PY1 Data(H)'!$A$1:$A$233,'PY1 Data(H)'!$A$1:$CZ$233))</f>
        <v>0</v>
      </c>
      <c r="CN114" s="173" cm="1">
        <f t="array" ref="CN114">_xlfn.XLOOKUP(CN$1,'PY1 Data(H)'!$A$1:$CZ$1,_xlfn.XLOOKUP($A114,'PY1 Data(H)'!$A$1:$A$233,'PY1 Data(H)'!$A$1:$CZ$233))</f>
        <v>0</v>
      </c>
      <c r="CO114" s="173" cm="1">
        <f t="array" ref="CO114">_xlfn.XLOOKUP(CO$1,'PY1 Data(H)'!$A$1:$CZ$1,_xlfn.XLOOKUP($A114,'PY1 Data(H)'!$A$1:$A$233,'PY1 Data(H)'!$A$1:$CZ$233))</f>
        <v>0</v>
      </c>
      <c r="CP114" s="173" cm="1">
        <f t="array" ref="CP114">_xlfn.XLOOKUP(CP$1,'PY1 Data(H)'!$A$1:$CZ$1,_xlfn.XLOOKUP($A114,'PY1 Data(H)'!$A$1:$A$233,'PY1 Data(H)'!$A$1:$CZ$233))</f>
        <v>0</v>
      </c>
      <c r="CQ114" s="173" cm="1">
        <f t="array" ref="CQ114">_xlfn.XLOOKUP(CQ$1,'PY1 Data(H)'!$A$1:$CZ$1,_xlfn.XLOOKUP($A114,'PY1 Data(H)'!$A$1:$A$233,'PY1 Data(H)'!$A$1:$CZ$233))</f>
        <v>0</v>
      </c>
      <c r="CR114" s="173" cm="1">
        <f t="array" ref="CR114">_xlfn.XLOOKUP(CR$1,'PY1 Data(H)'!$A$1:$CZ$1,_xlfn.XLOOKUP($A114,'PY1 Data(H)'!$A$1:$A$233,'PY1 Data(H)'!$A$1:$CZ$233))</f>
        <v>104070</v>
      </c>
      <c r="CS114" s="173" cm="1">
        <f t="array" ref="CS114">_xlfn.XLOOKUP(CS$1,'PY1 Data(H)'!$A$1:$CZ$1,_xlfn.XLOOKUP($A114,'PY1 Data(H)'!$A$1:$A$233,'PY1 Data(H)'!$A$1:$CZ$233))</f>
        <v>0</v>
      </c>
      <c r="CT114" s="173" cm="1">
        <f t="array" ref="CT114">_xlfn.XLOOKUP(CT$1,'PY1 Data(H)'!$A$1:$CZ$1,_xlfn.XLOOKUP($A114,'PY1 Data(H)'!$A$1:$A$233,'PY1 Data(H)'!$A$1:$CZ$233))</f>
        <v>0</v>
      </c>
      <c r="CU114" s="173" cm="1">
        <f t="array" ref="CU114">_xlfn.XLOOKUP(CU$1,'PY1 Data(H)'!$A$1:$CZ$1,_xlfn.XLOOKUP($A114,'PY1 Data(H)'!$A$1:$A$233,'PY1 Data(H)'!$A$1:$CZ$233))</f>
        <v>0</v>
      </c>
      <c r="CV114" s="173" cm="1">
        <f t="array" ref="CV114">_xlfn.XLOOKUP(CV$1,'PY1 Data(H)'!$A$1:$CZ$1,_xlfn.XLOOKUP($A114,'PY1 Data(H)'!$A$1:$A$233,'PY1 Data(H)'!$A$1:$CZ$233))</f>
        <v>0</v>
      </c>
      <c r="CW114" s="173" cm="1">
        <f t="array" ref="CW114">_xlfn.XLOOKUP(CW$1,'PY1 Data(H)'!$A$1:$CZ$1,_xlfn.XLOOKUP($A114,'PY1 Data(H)'!$A$1:$A$233,'PY1 Data(H)'!$A$1:$CZ$233))</f>
        <v>0</v>
      </c>
      <c r="CX114" s="173" cm="1">
        <f t="array" ref="CX114">_xlfn.XLOOKUP(CX$1,'PY1 Data(H)'!$A$1:$CZ$1,_xlfn.XLOOKUP($A114,'PY1 Data(H)'!$A$1:$A$233,'PY1 Data(H)'!$A$1:$CZ$233))</f>
        <v>0</v>
      </c>
      <c r="CY114" s="173" cm="1">
        <f t="array" ref="CY114">_xlfn.XLOOKUP(CY$1,'PY1 Data(H)'!$A$1:$CZ$1,_xlfn.XLOOKUP($A114,'PY1 Data(H)'!$A$1:$A$233,'PY1 Data(H)'!$A$1:$CZ$233))</f>
        <v>0</v>
      </c>
    </row>
    <row r="115" spans="1:103" x14ac:dyDescent="0.3">
      <c r="A115">
        <v>50</v>
      </c>
      <c r="D115" s="173" cm="1">
        <f t="array" ref="D115">_xlfn.XLOOKUP(D$1,'PY1 Data(H)'!$A$1:$CZ$1,_xlfn.XLOOKUP($A115,'PY1 Data(H)'!$A$1:$A$233,'PY1 Data(H)'!$A$1:$CZ$233))</f>
        <v>0</v>
      </c>
      <c r="E115" s="173" cm="1">
        <f t="array" ref="E115">_xlfn.XLOOKUP(E$1,'PY1 Data(H)'!$A$1:$CZ$1,_xlfn.XLOOKUP($A115,'PY1 Data(H)'!$A$1:$A$233,'PY1 Data(H)'!$A$1:$CZ$233))</f>
        <v>1472231</v>
      </c>
      <c r="F115" s="173" cm="1">
        <f t="array" ref="F115">_xlfn.XLOOKUP(F$1,'PY1 Data(H)'!$A$1:$CZ$1,_xlfn.XLOOKUP($A115,'PY1 Data(H)'!$A$1:$A$233,'PY1 Data(H)'!$A$1:$CZ$233))</f>
        <v>0</v>
      </c>
      <c r="G115" s="173" cm="1">
        <f t="array" ref="G115">_xlfn.XLOOKUP(G$1,'PY1 Data(H)'!$A$1:$CZ$1,_xlfn.XLOOKUP($A115,'PY1 Data(H)'!$A$1:$A$233,'PY1 Data(H)'!$A$1:$CZ$233))</f>
        <v>0</v>
      </c>
      <c r="H115" s="173" cm="1">
        <f t="array" ref="H115">_xlfn.XLOOKUP(H$1,'PY1 Data(H)'!$A$1:$CZ$1,_xlfn.XLOOKUP($A115,'PY1 Data(H)'!$A$1:$A$233,'PY1 Data(H)'!$A$1:$CZ$233))</f>
        <v>0</v>
      </c>
      <c r="I115" s="173" cm="1">
        <f t="array" ref="I115">_xlfn.XLOOKUP(I$1,'PY1 Data(H)'!$A$1:$CZ$1,_xlfn.XLOOKUP($A115,'PY1 Data(H)'!$A$1:$A$233,'PY1 Data(H)'!$A$1:$CZ$233))</f>
        <v>0</v>
      </c>
      <c r="J115" s="173" cm="1">
        <f t="array" ref="J115">_xlfn.XLOOKUP(J$1,'PY1 Data(H)'!$A$1:$CZ$1,_xlfn.XLOOKUP($A115,'PY1 Data(H)'!$A$1:$A$233,'PY1 Data(H)'!$A$1:$CZ$233))</f>
        <v>3331818</v>
      </c>
      <c r="K115" s="173" cm="1">
        <f t="array" ref="K115">_xlfn.XLOOKUP(K$1,'PY1 Data(H)'!$A$1:$CZ$1,_xlfn.XLOOKUP($A115,'PY1 Data(H)'!$A$1:$A$233,'PY1 Data(H)'!$A$1:$CZ$233))</f>
        <v>391051</v>
      </c>
      <c r="L115" s="173" cm="1">
        <f t="array" ref="L115">_xlfn.XLOOKUP(L$1,'PY1 Data(H)'!$A$1:$CZ$1,_xlfn.XLOOKUP($A115,'PY1 Data(H)'!$A$1:$A$233,'PY1 Data(H)'!$A$1:$CZ$233))</f>
        <v>275830</v>
      </c>
      <c r="M115" s="173" cm="1">
        <f t="array" ref="M115">_xlfn.XLOOKUP(M$1,'PY1 Data(H)'!$A$1:$CZ$1,_xlfn.XLOOKUP($A115,'PY1 Data(H)'!$A$1:$A$233,'PY1 Data(H)'!$A$1:$CZ$233))</f>
        <v>38757609</v>
      </c>
      <c r="N115" s="173" cm="1">
        <f t="array" ref="N115">_xlfn.XLOOKUP(N$1,'PY1 Data(H)'!$A$1:$CZ$1,_xlfn.XLOOKUP($A115,'PY1 Data(H)'!$A$1:$A$233,'PY1 Data(H)'!$A$1:$CZ$233))</f>
        <v>0</v>
      </c>
      <c r="O115" s="173" cm="1">
        <f t="array" ref="O115">_xlfn.XLOOKUP(O$1,'PY1 Data(H)'!$A$1:$CZ$1,_xlfn.XLOOKUP($A115,'PY1 Data(H)'!$A$1:$A$233,'PY1 Data(H)'!$A$1:$CZ$233))</f>
        <v>-129327</v>
      </c>
      <c r="P115" s="173" cm="1">
        <f t="array" ref="P115">_xlfn.XLOOKUP(P$1,'PY1 Data(H)'!$A$1:$CZ$1,_xlfn.XLOOKUP($A115,'PY1 Data(H)'!$A$1:$A$233,'PY1 Data(H)'!$A$1:$CZ$233))</f>
        <v>0</v>
      </c>
      <c r="Q115" s="173" cm="1">
        <f t="array" ref="Q115">_xlfn.XLOOKUP(Q$1,'PY1 Data(H)'!$A$1:$CZ$1,_xlfn.XLOOKUP($A115,'PY1 Data(H)'!$A$1:$A$233,'PY1 Data(H)'!$A$1:$CZ$233))</f>
        <v>722780</v>
      </c>
      <c r="R115" s="173" cm="1">
        <f t="array" ref="R115">_xlfn.XLOOKUP(R$1,'PY1 Data(H)'!$A$1:$CZ$1,_xlfn.XLOOKUP($A115,'PY1 Data(H)'!$A$1:$A$233,'PY1 Data(H)'!$A$1:$CZ$233))</f>
        <v>-63803</v>
      </c>
      <c r="S115" s="173" cm="1">
        <f t="array" ref="S115">_xlfn.XLOOKUP(S$1,'PY1 Data(H)'!$A$1:$CZ$1,_xlfn.XLOOKUP($A115,'PY1 Data(H)'!$A$1:$A$233,'PY1 Data(H)'!$A$1:$CZ$233))</f>
        <v>419775</v>
      </c>
      <c r="T115" s="173" cm="1">
        <f t="array" ref="T115">_xlfn.XLOOKUP(T$1,'PY1 Data(H)'!$A$1:$CZ$1,_xlfn.XLOOKUP($A115,'PY1 Data(H)'!$A$1:$A$233,'PY1 Data(H)'!$A$1:$CZ$233))</f>
        <v>0</v>
      </c>
      <c r="U115" s="173" cm="1">
        <f t="array" ref="U115">_xlfn.XLOOKUP(U$1,'PY1 Data(H)'!$A$1:$CZ$1,_xlfn.XLOOKUP($A115,'PY1 Data(H)'!$A$1:$A$233,'PY1 Data(H)'!$A$1:$CZ$233))</f>
        <v>0</v>
      </c>
      <c r="V115" s="173" cm="1">
        <f t="array" ref="V115">_xlfn.XLOOKUP(V$1,'PY1 Data(H)'!$A$1:$CZ$1,_xlfn.XLOOKUP($A115,'PY1 Data(H)'!$A$1:$A$233,'PY1 Data(H)'!$A$1:$CZ$233))</f>
        <v>3874709</v>
      </c>
      <c r="W115" s="173" cm="1">
        <f t="array" ref="W115">_xlfn.XLOOKUP(W$1,'PY1 Data(H)'!$A$1:$CZ$1,_xlfn.XLOOKUP($A115,'PY1 Data(H)'!$A$1:$A$233,'PY1 Data(H)'!$A$1:$CZ$233))</f>
        <v>0</v>
      </c>
      <c r="X115" s="173" cm="1">
        <f t="array" ref="X115">_xlfn.XLOOKUP(X$1,'PY1 Data(H)'!$A$1:$CZ$1,_xlfn.XLOOKUP($A115,'PY1 Data(H)'!$A$1:$A$233,'PY1 Data(H)'!$A$1:$CZ$233))</f>
        <v>211513</v>
      </c>
      <c r="Y115" s="173" cm="1">
        <f t="array" ref="Y115">_xlfn.XLOOKUP(Y$1,'PY1 Data(H)'!$A$1:$CZ$1,_xlfn.XLOOKUP($A115,'PY1 Data(H)'!$A$1:$A$233,'PY1 Data(H)'!$A$1:$CZ$233))</f>
        <v>-326297</v>
      </c>
      <c r="Z115" s="173" cm="1">
        <f t="array" ref="Z115">_xlfn.XLOOKUP(Z$1,'PY1 Data(H)'!$A$1:$CZ$1,_xlfn.XLOOKUP($A115,'PY1 Data(H)'!$A$1:$A$233,'PY1 Data(H)'!$A$1:$CZ$233))</f>
        <v>0</v>
      </c>
      <c r="AA115" s="173" cm="1">
        <f t="array" ref="AA115">_xlfn.XLOOKUP(AA$1,'PY1 Data(H)'!$A$1:$CZ$1,_xlfn.XLOOKUP($A115,'PY1 Data(H)'!$A$1:$A$233,'PY1 Data(H)'!$A$1:$CZ$233))</f>
        <v>0</v>
      </c>
      <c r="AB115" s="173" cm="1">
        <f t="array" ref="AB115">_xlfn.XLOOKUP(AB$1,'PY1 Data(H)'!$A$1:$CZ$1,_xlfn.XLOOKUP($A115,'PY1 Data(H)'!$A$1:$A$233,'PY1 Data(H)'!$A$1:$CZ$233))</f>
        <v>663727</v>
      </c>
      <c r="AC115" s="173" cm="1">
        <f t="array" ref="AC115">_xlfn.XLOOKUP(AC$1,'PY1 Data(H)'!$A$1:$CZ$1,_xlfn.XLOOKUP($A115,'PY1 Data(H)'!$A$1:$A$233,'PY1 Data(H)'!$A$1:$CZ$233))</f>
        <v>597947</v>
      </c>
      <c r="AD115" s="173" cm="1">
        <f t="array" ref="AD115">_xlfn.XLOOKUP(AD$1,'PY1 Data(H)'!$A$1:$CZ$1,_xlfn.XLOOKUP($A115,'PY1 Data(H)'!$A$1:$A$233,'PY1 Data(H)'!$A$1:$CZ$233))</f>
        <v>2871122</v>
      </c>
      <c r="AE115" s="173" cm="1">
        <f t="array" ref="AE115">_xlfn.XLOOKUP(AE$1,'PY1 Data(H)'!$A$1:$CZ$1,_xlfn.XLOOKUP($A115,'PY1 Data(H)'!$A$1:$A$233,'PY1 Data(H)'!$A$1:$CZ$233))</f>
        <v>964107</v>
      </c>
      <c r="AF115" s="173" cm="1">
        <f t="array" ref="AF115">_xlfn.XLOOKUP(AF$1,'PY1 Data(H)'!$A$1:$CZ$1,_xlfn.XLOOKUP($A115,'PY1 Data(H)'!$A$1:$A$233,'PY1 Data(H)'!$A$1:$CZ$233))</f>
        <v>734215</v>
      </c>
      <c r="AG115" s="173" cm="1">
        <f t="array" ref="AG115">_xlfn.XLOOKUP(AG$1,'PY1 Data(H)'!$A$1:$CZ$1,_xlfn.XLOOKUP($A115,'PY1 Data(H)'!$A$1:$A$233,'PY1 Data(H)'!$A$1:$CZ$233))</f>
        <v>2158396</v>
      </c>
      <c r="AH115" s="173" cm="1">
        <f t="array" ref="AH115">_xlfn.XLOOKUP(AH$1,'PY1 Data(H)'!$A$1:$CZ$1,_xlfn.XLOOKUP($A115,'PY1 Data(H)'!$A$1:$A$233,'PY1 Data(H)'!$A$1:$CZ$233))</f>
        <v>814124</v>
      </c>
      <c r="AI115" s="173" cm="1">
        <f t="array" ref="AI115">_xlfn.XLOOKUP(AI$1,'PY1 Data(H)'!$A$1:$CZ$1,_xlfn.XLOOKUP($A115,'PY1 Data(H)'!$A$1:$A$233,'PY1 Data(H)'!$A$1:$CZ$233))</f>
        <v>6414835</v>
      </c>
      <c r="AJ115" s="173" cm="1">
        <f t="array" ref="AJ115">_xlfn.XLOOKUP(AJ$1,'PY1 Data(H)'!$A$1:$CZ$1,_xlfn.XLOOKUP($A115,'PY1 Data(H)'!$A$1:$A$233,'PY1 Data(H)'!$A$1:$CZ$233))</f>
        <v>-478493</v>
      </c>
      <c r="AK115" s="173" cm="1">
        <f t="array" ref="AK115">_xlfn.XLOOKUP(AK$1,'PY1 Data(H)'!$A$1:$CZ$1,_xlfn.XLOOKUP($A115,'PY1 Data(H)'!$A$1:$A$233,'PY1 Data(H)'!$A$1:$CZ$233))</f>
        <v>0</v>
      </c>
      <c r="AL115" s="173" cm="1">
        <f t="array" ref="AL115">_xlfn.XLOOKUP(AL$1,'PY1 Data(H)'!$A$1:$CZ$1,_xlfn.XLOOKUP($A115,'PY1 Data(H)'!$A$1:$A$233,'PY1 Data(H)'!$A$1:$CZ$233))</f>
        <v>4849943</v>
      </c>
      <c r="AM115" s="173" cm="1">
        <f t="array" ref="AM115">_xlfn.XLOOKUP(AM$1,'PY1 Data(H)'!$A$1:$CZ$1,_xlfn.XLOOKUP($A115,'PY1 Data(H)'!$A$1:$A$233,'PY1 Data(H)'!$A$1:$CZ$233))</f>
        <v>0</v>
      </c>
      <c r="AN115" s="173" cm="1">
        <f t="array" ref="AN115">_xlfn.XLOOKUP(AN$1,'PY1 Data(H)'!$A$1:$CZ$1,_xlfn.XLOOKUP($A115,'PY1 Data(H)'!$A$1:$A$233,'PY1 Data(H)'!$A$1:$CZ$233))</f>
        <v>-160407</v>
      </c>
      <c r="AO115" s="173" cm="1">
        <f t="array" ref="AO115">_xlfn.XLOOKUP(AO$1,'PY1 Data(H)'!$A$1:$CZ$1,_xlfn.XLOOKUP($A115,'PY1 Data(H)'!$A$1:$A$233,'PY1 Data(H)'!$A$1:$CZ$233))</f>
        <v>0</v>
      </c>
      <c r="AP115" s="173" cm="1">
        <f t="array" ref="AP115">_xlfn.XLOOKUP(AP$1,'PY1 Data(H)'!$A$1:$CZ$1,_xlfn.XLOOKUP($A115,'PY1 Data(H)'!$A$1:$A$233,'PY1 Data(H)'!$A$1:$CZ$233))</f>
        <v>0</v>
      </c>
      <c r="AQ115" s="173" cm="1">
        <f t="array" ref="AQ115">_xlfn.XLOOKUP(AQ$1,'PY1 Data(H)'!$A$1:$CZ$1,_xlfn.XLOOKUP($A115,'PY1 Data(H)'!$A$1:$A$233,'PY1 Data(H)'!$A$1:$CZ$233))</f>
        <v>331670</v>
      </c>
      <c r="AR115" s="173" cm="1">
        <f t="array" ref="AR115">_xlfn.XLOOKUP(AR$1,'PY1 Data(H)'!$A$1:$CZ$1,_xlfn.XLOOKUP($A115,'PY1 Data(H)'!$A$1:$A$233,'PY1 Data(H)'!$A$1:$CZ$233))</f>
        <v>0</v>
      </c>
      <c r="AS115" s="173" cm="1">
        <f t="array" ref="AS115">_xlfn.XLOOKUP(AS$1,'PY1 Data(H)'!$A$1:$CZ$1,_xlfn.XLOOKUP($A115,'PY1 Data(H)'!$A$1:$A$233,'PY1 Data(H)'!$A$1:$CZ$233))</f>
        <v>-304155</v>
      </c>
      <c r="AT115" s="173" cm="1">
        <f t="array" ref="AT115">_xlfn.XLOOKUP(AT$1,'PY1 Data(H)'!$A$1:$CZ$1,_xlfn.XLOOKUP($A115,'PY1 Data(H)'!$A$1:$A$233,'PY1 Data(H)'!$A$1:$CZ$233))</f>
        <v>17310026</v>
      </c>
      <c r="AU115" s="173" cm="1">
        <f t="array" ref="AU115">_xlfn.XLOOKUP(AU$1,'PY1 Data(H)'!$A$1:$CZ$1,_xlfn.XLOOKUP($A115,'PY1 Data(H)'!$A$1:$A$233,'PY1 Data(H)'!$A$1:$CZ$233))</f>
        <v>0</v>
      </c>
      <c r="AV115" s="173" cm="1">
        <f t="array" ref="AV115">_xlfn.XLOOKUP(AV$1,'PY1 Data(H)'!$A$1:$CZ$1,_xlfn.XLOOKUP($A115,'PY1 Data(H)'!$A$1:$A$233,'PY1 Data(H)'!$A$1:$CZ$233))</f>
        <v>-17969</v>
      </c>
      <c r="AW115" s="173" cm="1">
        <f t="array" ref="AW115">_xlfn.XLOOKUP(AW$1,'PY1 Data(H)'!$A$1:$CZ$1,_xlfn.XLOOKUP($A115,'PY1 Data(H)'!$A$1:$A$233,'PY1 Data(H)'!$A$1:$CZ$233))</f>
        <v>0</v>
      </c>
      <c r="AX115" s="173" cm="1">
        <f t="array" ref="AX115">_xlfn.XLOOKUP(AX$1,'PY1 Data(H)'!$A$1:$CZ$1,_xlfn.XLOOKUP($A115,'PY1 Data(H)'!$A$1:$A$233,'PY1 Data(H)'!$A$1:$CZ$233))</f>
        <v>875342</v>
      </c>
      <c r="AY115" s="173" cm="1">
        <f t="array" ref="AY115">_xlfn.XLOOKUP(AY$1,'PY1 Data(H)'!$A$1:$CZ$1,_xlfn.XLOOKUP($A115,'PY1 Data(H)'!$A$1:$A$233,'PY1 Data(H)'!$A$1:$CZ$233))</f>
        <v>-145728</v>
      </c>
      <c r="AZ115" s="173" cm="1">
        <f t="array" ref="AZ115">_xlfn.XLOOKUP(AZ$1,'PY1 Data(H)'!$A$1:$CZ$1,_xlfn.XLOOKUP($A115,'PY1 Data(H)'!$A$1:$A$233,'PY1 Data(H)'!$A$1:$CZ$233))</f>
        <v>0</v>
      </c>
      <c r="BA115" s="173" cm="1">
        <f t="array" ref="BA115">_xlfn.XLOOKUP(BA$1,'PY1 Data(H)'!$A$1:$CZ$1,_xlfn.XLOOKUP($A115,'PY1 Data(H)'!$A$1:$A$233,'PY1 Data(H)'!$A$1:$CZ$233))</f>
        <v>0</v>
      </c>
      <c r="BB115" s="173" cm="1">
        <f t="array" ref="BB115">_xlfn.XLOOKUP(BB$1,'PY1 Data(H)'!$A$1:$CZ$1,_xlfn.XLOOKUP($A115,'PY1 Data(H)'!$A$1:$A$233,'PY1 Data(H)'!$A$1:$CZ$233))</f>
        <v>25171324</v>
      </c>
      <c r="BC115" s="173" cm="1">
        <f t="array" ref="BC115">_xlfn.XLOOKUP(BC$1,'PY1 Data(H)'!$A$1:$CZ$1,_xlfn.XLOOKUP($A115,'PY1 Data(H)'!$A$1:$A$233,'PY1 Data(H)'!$A$1:$CZ$233))</f>
        <v>2632866</v>
      </c>
      <c r="BD115" s="173" cm="1">
        <f t="array" ref="BD115">_xlfn.XLOOKUP(BD$1,'PY1 Data(H)'!$A$1:$CZ$1,_xlfn.XLOOKUP($A115,'PY1 Data(H)'!$A$1:$A$233,'PY1 Data(H)'!$A$1:$CZ$233))</f>
        <v>0</v>
      </c>
      <c r="BE115" s="173" cm="1">
        <f t="array" ref="BE115">_xlfn.XLOOKUP(BE$1,'PY1 Data(H)'!$A$1:$CZ$1,_xlfn.XLOOKUP($A115,'PY1 Data(H)'!$A$1:$A$233,'PY1 Data(H)'!$A$1:$CZ$233))</f>
        <v>0</v>
      </c>
      <c r="BF115" s="173" cm="1">
        <f t="array" ref="BF115">_xlfn.XLOOKUP(BF$1,'PY1 Data(H)'!$A$1:$CZ$1,_xlfn.XLOOKUP($A115,'PY1 Data(H)'!$A$1:$A$233,'PY1 Data(H)'!$A$1:$CZ$233))</f>
        <v>7423740</v>
      </c>
      <c r="BG115" s="173" cm="1">
        <f t="array" ref="BG115">_xlfn.XLOOKUP(BG$1,'PY1 Data(H)'!$A$1:$CZ$1,_xlfn.XLOOKUP($A115,'PY1 Data(H)'!$A$1:$A$233,'PY1 Data(H)'!$A$1:$CZ$233))</f>
        <v>0</v>
      </c>
      <c r="BH115" s="173" cm="1">
        <f t="array" ref="BH115">_xlfn.XLOOKUP(BH$1,'PY1 Data(H)'!$A$1:$CZ$1,_xlfn.XLOOKUP($A115,'PY1 Data(H)'!$A$1:$A$233,'PY1 Data(H)'!$A$1:$CZ$233))</f>
        <v>0</v>
      </c>
      <c r="BI115" s="173" cm="1">
        <f t="array" ref="BI115">_xlfn.XLOOKUP(BI$1,'PY1 Data(H)'!$A$1:$CZ$1,_xlfn.XLOOKUP($A115,'PY1 Data(H)'!$A$1:$A$233,'PY1 Data(H)'!$A$1:$CZ$233))</f>
        <v>-107016</v>
      </c>
      <c r="BJ115" s="173" cm="1">
        <f t="array" ref="BJ115">_xlfn.XLOOKUP(BJ$1,'PY1 Data(H)'!$A$1:$CZ$1,_xlfn.XLOOKUP($A115,'PY1 Data(H)'!$A$1:$A$233,'PY1 Data(H)'!$A$1:$CZ$233))</f>
        <v>29195</v>
      </c>
      <c r="BK115" s="173" cm="1">
        <f t="array" ref="BK115">_xlfn.XLOOKUP(BK$1,'PY1 Data(H)'!$A$1:$CZ$1,_xlfn.XLOOKUP($A115,'PY1 Data(H)'!$A$1:$A$233,'PY1 Data(H)'!$A$1:$CZ$233))</f>
        <v>0</v>
      </c>
      <c r="BL115" s="173" cm="1">
        <f t="array" ref="BL115">_xlfn.XLOOKUP(BL$1,'PY1 Data(H)'!$A$1:$CZ$1,_xlfn.XLOOKUP($A115,'PY1 Data(H)'!$A$1:$A$233,'PY1 Data(H)'!$A$1:$CZ$233))</f>
        <v>0</v>
      </c>
      <c r="BM115" s="173" cm="1">
        <f t="array" ref="BM115">_xlfn.XLOOKUP(BM$1,'PY1 Data(H)'!$A$1:$CZ$1,_xlfn.XLOOKUP($A115,'PY1 Data(H)'!$A$1:$A$233,'PY1 Data(H)'!$A$1:$CZ$233))</f>
        <v>2876548</v>
      </c>
      <c r="BN115" s="173" cm="1">
        <f t="array" ref="BN115">_xlfn.XLOOKUP(BN$1,'PY1 Data(H)'!$A$1:$CZ$1,_xlfn.XLOOKUP($A115,'PY1 Data(H)'!$A$1:$A$233,'PY1 Data(H)'!$A$1:$CZ$233))</f>
        <v>3954182</v>
      </c>
      <c r="BO115" s="173" cm="1">
        <f t="array" ref="BO115">_xlfn.XLOOKUP(BO$1,'PY1 Data(H)'!$A$1:$CZ$1,_xlfn.XLOOKUP($A115,'PY1 Data(H)'!$A$1:$A$233,'PY1 Data(H)'!$A$1:$CZ$233))</f>
        <v>527748</v>
      </c>
      <c r="BP115" s="173" cm="1">
        <f t="array" ref="BP115">_xlfn.XLOOKUP(BP$1,'PY1 Data(H)'!$A$1:$CZ$1,_xlfn.XLOOKUP($A115,'PY1 Data(H)'!$A$1:$A$233,'PY1 Data(H)'!$A$1:$CZ$233))</f>
        <v>0</v>
      </c>
      <c r="BQ115" s="173" cm="1">
        <f t="array" ref="BQ115">_xlfn.XLOOKUP(BQ$1,'PY1 Data(H)'!$A$1:$CZ$1,_xlfn.XLOOKUP($A115,'PY1 Data(H)'!$A$1:$A$233,'PY1 Data(H)'!$A$1:$CZ$233))</f>
        <v>0</v>
      </c>
      <c r="BR115" s="173" cm="1">
        <f t="array" ref="BR115">_xlfn.XLOOKUP(BR$1,'PY1 Data(H)'!$A$1:$CZ$1,_xlfn.XLOOKUP($A115,'PY1 Data(H)'!$A$1:$A$233,'PY1 Data(H)'!$A$1:$CZ$233))</f>
        <v>0</v>
      </c>
      <c r="BS115" s="173" cm="1">
        <f t="array" ref="BS115">_xlfn.XLOOKUP(BS$1,'PY1 Data(H)'!$A$1:$CZ$1,_xlfn.XLOOKUP($A115,'PY1 Data(H)'!$A$1:$A$233,'PY1 Data(H)'!$A$1:$CZ$233))</f>
        <v>0</v>
      </c>
      <c r="BT115" s="173" cm="1">
        <f t="array" ref="BT115">_xlfn.XLOOKUP(BT$1,'PY1 Data(H)'!$A$1:$CZ$1,_xlfn.XLOOKUP($A115,'PY1 Data(H)'!$A$1:$A$233,'PY1 Data(H)'!$A$1:$CZ$233))</f>
        <v>-305298</v>
      </c>
      <c r="BU115" s="173" cm="1">
        <f t="array" ref="BU115">_xlfn.XLOOKUP(BU$1,'PY1 Data(H)'!$A$1:$CZ$1,_xlfn.XLOOKUP($A115,'PY1 Data(H)'!$A$1:$A$233,'PY1 Data(H)'!$A$1:$CZ$233))</f>
        <v>94429</v>
      </c>
      <c r="BV115" s="173" cm="1">
        <f t="array" ref="BV115">_xlfn.XLOOKUP(BV$1,'PY1 Data(H)'!$A$1:$CZ$1,_xlfn.XLOOKUP($A115,'PY1 Data(H)'!$A$1:$A$233,'PY1 Data(H)'!$A$1:$CZ$233))</f>
        <v>1481775</v>
      </c>
      <c r="BW115" s="173" cm="1">
        <f t="array" ref="BW115">_xlfn.XLOOKUP(BW$1,'PY1 Data(H)'!$A$1:$CZ$1,_xlfn.XLOOKUP($A115,'PY1 Data(H)'!$A$1:$A$233,'PY1 Data(H)'!$A$1:$CZ$233))</f>
        <v>177519</v>
      </c>
      <c r="BX115" s="173" cm="1">
        <f t="array" ref="BX115">_xlfn.XLOOKUP(BX$1,'PY1 Data(H)'!$A$1:$CZ$1,_xlfn.XLOOKUP($A115,'PY1 Data(H)'!$A$1:$A$233,'PY1 Data(H)'!$A$1:$CZ$233))</f>
        <v>0</v>
      </c>
      <c r="BY115" s="173" cm="1">
        <f t="array" ref="BY115">_xlfn.XLOOKUP(BY$1,'PY1 Data(H)'!$A$1:$CZ$1,_xlfn.XLOOKUP($A115,'PY1 Data(H)'!$A$1:$A$233,'PY1 Data(H)'!$A$1:$CZ$233))</f>
        <v>0</v>
      </c>
      <c r="BZ115" s="173" cm="1">
        <f t="array" ref="BZ115">_xlfn.XLOOKUP(BZ$1,'PY1 Data(H)'!$A$1:$CZ$1,_xlfn.XLOOKUP($A115,'PY1 Data(H)'!$A$1:$A$233,'PY1 Data(H)'!$A$1:$CZ$233))</f>
        <v>-13074</v>
      </c>
      <c r="CA115" s="173" cm="1">
        <f t="array" ref="CA115">_xlfn.XLOOKUP(CA$1,'PY1 Data(H)'!$A$1:$CZ$1,_xlfn.XLOOKUP($A115,'PY1 Data(H)'!$A$1:$A$233,'PY1 Data(H)'!$A$1:$CZ$233))</f>
        <v>0</v>
      </c>
      <c r="CB115" s="173" cm="1">
        <f t="array" ref="CB115">_xlfn.XLOOKUP(CB$1,'PY1 Data(H)'!$A$1:$CZ$1,_xlfn.XLOOKUP($A115,'PY1 Data(H)'!$A$1:$A$233,'PY1 Data(H)'!$A$1:$CZ$233))</f>
        <v>-639919</v>
      </c>
      <c r="CC115" s="173" cm="1">
        <f t="array" ref="CC115">_xlfn.XLOOKUP(CC$1,'PY1 Data(H)'!$A$1:$CZ$1,_xlfn.XLOOKUP($A115,'PY1 Data(H)'!$A$1:$A$233,'PY1 Data(H)'!$A$1:$CZ$233))</f>
        <v>1742502</v>
      </c>
      <c r="CD115" s="173" cm="1">
        <f t="array" ref="CD115">_xlfn.XLOOKUP(CD$1,'PY1 Data(H)'!$A$1:$CZ$1,_xlfn.XLOOKUP($A115,'PY1 Data(H)'!$A$1:$A$233,'PY1 Data(H)'!$A$1:$CZ$233))</f>
        <v>2863600</v>
      </c>
      <c r="CE115" s="173" cm="1">
        <f t="array" ref="CE115">_xlfn.XLOOKUP(CE$1,'PY1 Data(H)'!$A$1:$CZ$1,_xlfn.XLOOKUP($A115,'PY1 Data(H)'!$A$1:$A$233,'PY1 Data(H)'!$A$1:$CZ$233))</f>
        <v>140649</v>
      </c>
      <c r="CF115" s="173" cm="1">
        <f t="array" ref="CF115">_xlfn.XLOOKUP(CF$1,'PY1 Data(H)'!$A$1:$CZ$1,_xlfn.XLOOKUP($A115,'PY1 Data(H)'!$A$1:$A$233,'PY1 Data(H)'!$A$1:$CZ$233))</f>
        <v>0</v>
      </c>
      <c r="CG115" s="173" cm="1">
        <f t="array" ref="CG115">_xlfn.XLOOKUP(CG$1,'PY1 Data(H)'!$A$1:$CZ$1,_xlfn.XLOOKUP($A115,'PY1 Data(H)'!$A$1:$A$233,'PY1 Data(H)'!$A$1:$CZ$233))</f>
        <v>10300718</v>
      </c>
      <c r="CH115" s="173" cm="1">
        <f t="array" ref="CH115">_xlfn.XLOOKUP(CH$1,'PY1 Data(H)'!$A$1:$CZ$1,_xlfn.XLOOKUP($A115,'PY1 Data(H)'!$A$1:$A$233,'PY1 Data(H)'!$A$1:$CZ$233))</f>
        <v>336465</v>
      </c>
      <c r="CI115" s="173" cm="1">
        <f t="array" ref="CI115">_xlfn.XLOOKUP(CI$1,'PY1 Data(H)'!$A$1:$CZ$1,_xlfn.XLOOKUP($A115,'PY1 Data(H)'!$A$1:$A$233,'PY1 Data(H)'!$A$1:$CZ$233))</f>
        <v>239926</v>
      </c>
      <c r="CJ115" s="173" cm="1">
        <f t="array" ref="CJ115">_xlfn.XLOOKUP(CJ$1,'PY1 Data(H)'!$A$1:$CZ$1,_xlfn.XLOOKUP($A115,'PY1 Data(H)'!$A$1:$A$233,'PY1 Data(H)'!$A$1:$CZ$233))</f>
        <v>-198128</v>
      </c>
      <c r="CK115" s="173" cm="1">
        <f t="array" ref="CK115">_xlfn.XLOOKUP(CK$1,'PY1 Data(H)'!$A$1:$CZ$1,_xlfn.XLOOKUP($A115,'PY1 Data(H)'!$A$1:$A$233,'PY1 Data(H)'!$A$1:$CZ$233))</f>
        <v>-243303</v>
      </c>
      <c r="CL115" s="173" cm="1">
        <f t="array" ref="CL115">_xlfn.XLOOKUP(CL$1,'PY1 Data(H)'!$A$1:$CZ$1,_xlfn.XLOOKUP($A115,'PY1 Data(H)'!$A$1:$A$233,'PY1 Data(H)'!$A$1:$CZ$233))</f>
        <v>0</v>
      </c>
      <c r="CM115" s="173" cm="1">
        <f t="array" ref="CM115">_xlfn.XLOOKUP(CM$1,'PY1 Data(H)'!$A$1:$CZ$1,_xlfn.XLOOKUP($A115,'PY1 Data(H)'!$A$1:$A$233,'PY1 Data(H)'!$A$1:$CZ$233))</f>
        <v>0</v>
      </c>
      <c r="CN115" s="173" cm="1">
        <f t="array" ref="CN115">_xlfn.XLOOKUP(CN$1,'PY1 Data(H)'!$A$1:$CZ$1,_xlfn.XLOOKUP($A115,'PY1 Data(H)'!$A$1:$A$233,'PY1 Data(H)'!$A$1:$CZ$233))</f>
        <v>54219</v>
      </c>
      <c r="CO115" s="173" cm="1">
        <f t="array" ref="CO115">_xlfn.XLOOKUP(CO$1,'PY1 Data(H)'!$A$1:$CZ$1,_xlfn.XLOOKUP($A115,'PY1 Data(H)'!$A$1:$A$233,'PY1 Data(H)'!$A$1:$CZ$233))</f>
        <v>28672353</v>
      </c>
      <c r="CP115" s="173" cm="1">
        <f t="array" ref="CP115">_xlfn.XLOOKUP(CP$1,'PY1 Data(H)'!$A$1:$CZ$1,_xlfn.XLOOKUP($A115,'PY1 Data(H)'!$A$1:$A$233,'PY1 Data(H)'!$A$1:$CZ$233))</f>
        <v>-155136</v>
      </c>
      <c r="CQ115" s="173" cm="1">
        <f t="array" ref="CQ115">_xlfn.XLOOKUP(CQ$1,'PY1 Data(H)'!$A$1:$CZ$1,_xlfn.XLOOKUP($A115,'PY1 Data(H)'!$A$1:$A$233,'PY1 Data(H)'!$A$1:$CZ$233))</f>
        <v>0</v>
      </c>
      <c r="CR115" s="173" cm="1">
        <f t="array" ref="CR115">_xlfn.XLOOKUP(CR$1,'PY1 Data(H)'!$A$1:$CZ$1,_xlfn.XLOOKUP($A115,'PY1 Data(H)'!$A$1:$A$233,'PY1 Data(H)'!$A$1:$CZ$233))</f>
        <v>711113</v>
      </c>
      <c r="CS115" s="173" cm="1">
        <f t="array" ref="CS115">_xlfn.XLOOKUP(CS$1,'PY1 Data(H)'!$A$1:$CZ$1,_xlfn.XLOOKUP($A115,'PY1 Data(H)'!$A$1:$A$233,'PY1 Data(H)'!$A$1:$CZ$233))</f>
        <v>319741</v>
      </c>
      <c r="CT115" s="173" cm="1">
        <f t="array" ref="CT115">_xlfn.XLOOKUP(CT$1,'PY1 Data(H)'!$A$1:$CZ$1,_xlfn.XLOOKUP($A115,'PY1 Data(H)'!$A$1:$A$233,'PY1 Data(H)'!$A$1:$CZ$233))</f>
        <v>0</v>
      </c>
      <c r="CU115" s="173" cm="1">
        <f t="array" ref="CU115">_xlfn.XLOOKUP(CU$1,'PY1 Data(H)'!$A$1:$CZ$1,_xlfn.XLOOKUP($A115,'PY1 Data(H)'!$A$1:$A$233,'PY1 Data(H)'!$A$1:$CZ$233))</f>
        <v>-22583</v>
      </c>
      <c r="CV115" s="173" cm="1">
        <f t="array" ref="CV115">_xlfn.XLOOKUP(CV$1,'PY1 Data(H)'!$A$1:$CZ$1,_xlfn.XLOOKUP($A115,'PY1 Data(H)'!$A$1:$A$233,'PY1 Data(H)'!$A$1:$CZ$233))</f>
        <v>0</v>
      </c>
      <c r="CW115" s="173" cm="1">
        <f t="array" ref="CW115">_xlfn.XLOOKUP(CW$1,'PY1 Data(H)'!$A$1:$CZ$1,_xlfn.XLOOKUP($A115,'PY1 Data(H)'!$A$1:$A$233,'PY1 Data(H)'!$A$1:$CZ$233))</f>
        <v>610053</v>
      </c>
      <c r="CX115" s="173" cm="1">
        <f t="array" ref="CX115">_xlfn.XLOOKUP(CX$1,'PY1 Data(H)'!$A$1:$CZ$1,_xlfn.XLOOKUP($A115,'PY1 Data(H)'!$A$1:$A$233,'PY1 Data(H)'!$A$1:$CZ$233))</f>
        <v>-322286</v>
      </c>
      <c r="CY115" s="173" cm="1">
        <f t="array" ref="CY115">_xlfn.XLOOKUP(CY$1,'PY1 Data(H)'!$A$1:$CZ$1,_xlfn.XLOOKUP($A115,'PY1 Data(H)'!$A$1:$A$233,'PY1 Data(H)'!$A$1:$CZ$233))</f>
        <v>537320</v>
      </c>
    </row>
    <row r="116" spans="1:103" x14ac:dyDescent="0.3">
      <c r="A116">
        <v>377</v>
      </c>
      <c r="D116" s="173" cm="1">
        <f t="array" ref="D116">_xlfn.XLOOKUP(D$1,'PY1 Data(H)'!$A$1:$CZ$1,_xlfn.XLOOKUP($A116,'PY1 Data(H)'!$A$1:$A$233,'PY1 Data(H)'!$A$1:$CZ$233))</f>
        <v>0</v>
      </c>
      <c r="E116" s="173" cm="1">
        <f t="array" ref="E116">_xlfn.XLOOKUP(E$1,'PY1 Data(H)'!$A$1:$CZ$1,_xlfn.XLOOKUP($A116,'PY1 Data(H)'!$A$1:$A$233,'PY1 Data(H)'!$A$1:$CZ$233))</f>
        <v>0</v>
      </c>
      <c r="F116" s="173" cm="1">
        <f t="array" ref="F116">_xlfn.XLOOKUP(F$1,'PY1 Data(H)'!$A$1:$CZ$1,_xlfn.XLOOKUP($A116,'PY1 Data(H)'!$A$1:$A$233,'PY1 Data(H)'!$A$1:$CZ$233))</f>
        <v>0</v>
      </c>
      <c r="G116" s="173" cm="1">
        <f t="array" ref="G116">_xlfn.XLOOKUP(G$1,'PY1 Data(H)'!$A$1:$CZ$1,_xlfn.XLOOKUP($A116,'PY1 Data(H)'!$A$1:$A$233,'PY1 Data(H)'!$A$1:$CZ$233))</f>
        <v>0</v>
      </c>
      <c r="H116" s="173" cm="1">
        <f t="array" ref="H116">_xlfn.XLOOKUP(H$1,'PY1 Data(H)'!$A$1:$CZ$1,_xlfn.XLOOKUP($A116,'PY1 Data(H)'!$A$1:$A$233,'PY1 Data(H)'!$A$1:$CZ$233))</f>
        <v>0</v>
      </c>
      <c r="I116" s="173" cm="1">
        <f t="array" ref="I116">_xlfn.XLOOKUP(I$1,'PY1 Data(H)'!$A$1:$CZ$1,_xlfn.XLOOKUP($A116,'PY1 Data(H)'!$A$1:$A$233,'PY1 Data(H)'!$A$1:$CZ$233))</f>
        <v>0</v>
      </c>
      <c r="J116" s="173" cm="1">
        <f t="array" ref="J116">_xlfn.XLOOKUP(J$1,'PY1 Data(H)'!$A$1:$CZ$1,_xlfn.XLOOKUP($A116,'PY1 Data(H)'!$A$1:$A$233,'PY1 Data(H)'!$A$1:$CZ$233))</f>
        <v>0</v>
      </c>
      <c r="K116" s="173" cm="1">
        <f t="array" ref="K116">_xlfn.XLOOKUP(K$1,'PY1 Data(H)'!$A$1:$CZ$1,_xlfn.XLOOKUP($A116,'PY1 Data(H)'!$A$1:$A$233,'PY1 Data(H)'!$A$1:$CZ$233))</f>
        <v>0</v>
      </c>
      <c r="L116" s="173" cm="1">
        <f t="array" ref="L116">_xlfn.XLOOKUP(L$1,'PY1 Data(H)'!$A$1:$CZ$1,_xlfn.XLOOKUP($A116,'PY1 Data(H)'!$A$1:$A$233,'PY1 Data(H)'!$A$1:$CZ$233))</f>
        <v>0</v>
      </c>
      <c r="M116" s="173" cm="1">
        <f t="array" ref="M116">_xlfn.XLOOKUP(M$1,'PY1 Data(H)'!$A$1:$CZ$1,_xlfn.XLOOKUP($A116,'PY1 Data(H)'!$A$1:$A$233,'PY1 Data(H)'!$A$1:$CZ$233))</f>
        <v>0</v>
      </c>
      <c r="N116" s="173" cm="1">
        <f t="array" ref="N116">_xlfn.XLOOKUP(N$1,'PY1 Data(H)'!$A$1:$CZ$1,_xlfn.XLOOKUP($A116,'PY1 Data(H)'!$A$1:$A$233,'PY1 Data(H)'!$A$1:$CZ$233))</f>
        <v>0</v>
      </c>
      <c r="O116" s="173" cm="1">
        <f t="array" ref="O116">_xlfn.XLOOKUP(O$1,'PY1 Data(H)'!$A$1:$CZ$1,_xlfn.XLOOKUP($A116,'PY1 Data(H)'!$A$1:$A$233,'PY1 Data(H)'!$A$1:$CZ$233))</f>
        <v>0</v>
      </c>
      <c r="P116" s="173" cm="1">
        <f t="array" ref="P116">_xlfn.XLOOKUP(P$1,'PY1 Data(H)'!$A$1:$CZ$1,_xlfn.XLOOKUP($A116,'PY1 Data(H)'!$A$1:$A$233,'PY1 Data(H)'!$A$1:$CZ$233))</f>
        <v>0</v>
      </c>
      <c r="Q116" s="173" cm="1">
        <f t="array" ref="Q116">_xlfn.XLOOKUP(Q$1,'PY1 Data(H)'!$A$1:$CZ$1,_xlfn.XLOOKUP($A116,'PY1 Data(H)'!$A$1:$A$233,'PY1 Data(H)'!$A$1:$CZ$233))</f>
        <v>0</v>
      </c>
      <c r="R116" s="173" cm="1">
        <f t="array" ref="R116">_xlfn.XLOOKUP(R$1,'PY1 Data(H)'!$A$1:$CZ$1,_xlfn.XLOOKUP($A116,'PY1 Data(H)'!$A$1:$A$233,'PY1 Data(H)'!$A$1:$CZ$233))</f>
        <v>0</v>
      </c>
      <c r="S116" s="173" cm="1">
        <f t="array" ref="S116">_xlfn.XLOOKUP(S$1,'PY1 Data(H)'!$A$1:$CZ$1,_xlfn.XLOOKUP($A116,'PY1 Data(H)'!$A$1:$A$233,'PY1 Data(H)'!$A$1:$CZ$233))</f>
        <v>0</v>
      </c>
      <c r="T116" s="173" cm="1">
        <f t="array" ref="T116">_xlfn.XLOOKUP(T$1,'PY1 Data(H)'!$A$1:$CZ$1,_xlfn.XLOOKUP($A116,'PY1 Data(H)'!$A$1:$A$233,'PY1 Data(H)'!$A$1:$CZ$233))</f>
        <v>0</v>
      </c>
      <c r="U116" s="173" cm="1">
        <f t="array" ref="U116">_xlfn.XLOOKUP(U$1,'PY1 Data(H)'!$A$1:$CZ$1,_xlfn.XLOOKUP($A116,'PY1 Data(H)'!$A$1:$A$233,'PY1 Data(H)'!$A$1:$CZ$233))</f>
        <v>0</v>
      </c>
      <c r="V116" s="173" cm="1">
        <f t="array" ref="V116">_xlfn.XLOOKUP(V$1,'PY1 Data(H)'!$A$1:$CZ$1,_xlfn.XLOOKUP($A116,'PY1 Data(H)'!$A$1:$A$233,'PY1 Data(H)'!$A$1:$CZ$233))</f>
        <v>0</v>
      </c>
      <c r="W116" s="173" cm="1">
        <f t="array" ref="W116">_xlfn.XLOOKUP(W$1,'PY1 Data(H)'!$A$1:$CZ$1,_xlfn.XLOOKUP($A116,'PY1 Data(H)'!$A$1:$A$233,'PY1 Data(H)'!$A$1:$CZ$233))</f>
        <v>0</v>
      </c>
      <c r="X116" s="173" cm="1">
        <f t="array" ref="X116">_xlfn.XLOOKUP(X$1,'PY1 Data(H)'!$A$1:$CZ$1,_xlfn.XLOOKUP($A116,'PY1 Data(H)'!$A$1:$A$233,'PY1 Data(H)'!$A$1:$CZ$233))</f>
        <v>1</v>
      </c>
      <c r="Y116" s="173" cm="1">
        <f t="array" ref="Y116">_xlfn.XLOOKUP(Y$1,'PY1 Data(H)'!$A$1:$CZ$1,_xlfn.XLOOKUP($A116,'PY1 Data(H)'!$A$1:$A$233,'PY1 Data(H)'!$A$1:$CZ$233))</f>
        <v>0</v>
      </c>
      <c r="Z116" s="173" cm="1">
        <f t="array" ref="Z116">_xlfn.XLOOKUP(Z$1,'PY1 Data(H)'!$A$1:$CZ$1,_xlfn.XLOOKUP($A116,'PY1 Data(H)'!$A$1:$A$233,'PY1 Data(H)'!$A$1:$CZ$233))</f>
        <v>0</v>
      </c>
      <c r="AA116" s="173" cm="1">
        <f t="array" ref="AA116">_xlfn.XLOOKUP(AA$1,'PY1 Data(H)'!$A$1:$CZ$1,_xlfn.XLOOKUP($A116,'PY1 Data(H)'!$A$1:$A$233,'PY1 Data(H)'!$A$1:$CZ$233))</f>
        <v>0</v>
      </c>
      <c r="AB116" s="173" cm="1">
        <f t="array" ref="AB116">_xlfn.XLOOKUP(AB$1,'PY1 Data(H)'!$A$1:$CZ$1,_xlfn.XLOOKUP($A116,'PY1 Data(H)'!$A$1:$A$233,'PY1 Data(H)'!$A$1:$CZ$233))</f>
        <v>0</v>
      </c>
      <c r="AC116" s="173" cm="1">
        <f t="array" ref="AC116">_xlfn.XLOOKUP(AC$1,'PY1 Data(H)'!$A$1:$CZ$1,_xlfn.XLOOKUP($A116,'PY1 Data(H)'!$A$1:$A$233,'PY1 Data(H)'!$A$1:$CZ$233))</f>
        <v>0</v>
      </c>
      <c r="AD116" s="173" cm="1">
        <f t="array" ref="AD116">_xlfn.XLOOKUP(AD$1,'PY1 Data(H)'!$A$1:$CZ$1,_xlfn.XLOOKUP($A116,'PY1 Data(H)'!$A$1:$A$233,'PY1 Data(H)'!$A$1:$CZ$233))</f>
        <v>-489365</v>
      </c>
      <c r="AE116" s="173" cm="1">
        <f t="array" ref="AE116">_xlfn.XLOOKUP(AE$1,'PY1 Data(H)'!$A$1:$CZ$1,_xlfn.XLOOKUP($A116,'PY1 Data(H)'!$A$1:$A$233,'PY1 Data(H)'!$A$1:$CZ$233))</f>
        <v>75836</v>
      </c>
      <c r="AF116" s="173" cm="1">
        <f t="array" ref="AF116">_xlfn.XLOOKUP(AF$1,'PY1 Data(H)'!$A$1:$CZ$1,_xlfn.XLOOKUP($A116,'PY1 Data(H)'!$A$1:$A$233,'PY1 Data(H)'!$A$1:$CZ$233))</f>
        <v>0</v>
      </c>
      <c r="AG116" s="173" cm="1">
        <f t="array" ref="AG116">_xlfn.XLOOKUP(AG$1,'PY1 Data(H)'!$A$1:$CZ$1,_xlfn.XLOOKUP($A116,'PY1 Data(H)'!$A$1:$A$233,'PY1 Data(H)'!$A$1:$CZ$233))</f>
        <v>0</v>
      </c>
      <c r="AH116" s="173" cm="1">
        <f t="array" ref="AH116">_xlfn.XLOOKUP(AH$1,'PY1 Data(H)'!$A$1:$CZ$1,_xlfn.XLOOKUP($A116,'PY1 Data(H)'!$A$1:$A$233,'PY1 Data(H)'!$A$1:$CZ$233))</f>
        <v>449811</v>
      </c>
      <c r="AI116" s="173" cm="1">
        <f t="array" ref="AI116">_xlfn.XLOOKUP(AI$1,'PY1 Data(H)'!$A$1:$CZ$1,_xlfn.XLOOKUP($A116,'PY1 Data(H)'!$A$1:$A$233,'PY1 Data(H)'!$A$1:$CZ$233))</f>
        <v>0</v>
      </c>
      <c r="AJ116" s="173" cm="1">
        <f t="array" ref="AJ116">_xlfn.XLOOKUP(AJ$1,'PY1 Data(H)'!$A$1:$CZ$1,_xlfn.XLOOKUP($A116,'PY1 Data(H)'!$A$1:$A$233,'PY1 Data(H)'!$A$1:$CZ$233))</f>
        <v>1436454</v>
      </c>
      <c r="AK116" s="173" cm="1">
        <f t="array" ref="AK116">_xlfn.XLOOKUP(AK$1,'PY1 Data(H)'!$A$1:$CZ$1,_xlfn.XLOOKUP($A116,'PY1 Data(H)'!$A$1:$A$233,'PY1 Data(H)'!$A$1:$CZ$233))</f>
        <v>0</v>
      </c>
      <c r="AL116" s="173" cm="1">
        <f t="array" ref="AL116">_xlfn.XLOOKUP(AL$1,'PY1 Data(H)'!$A$1:$CZ$1,_xlfn.XLOOKUP($A116,'PY1 Data(H)'!$A$1:$A$233,'PY1 Data(H)'!$A$1:$CZ$233))</f>
        <v>0</v>
      </c>
      <c r="AM116" s="173" cm="1">
        <f t="array" ref="AM116">_xlfn.XLOOKUP(AM$1,'PY1 Data(H)'!$A$1:$CZ$1,_xlfn.XLOOKUP($A116,'PY1 Data(H)'!$A$1:$A$233,'PY1 Data(H)'!$A$1:$CZ$233))</f>
        <v>0</v>
      </c>
      <c r="AN116" s="173" cm="1">
        <f t="array" ref="AN116">_xlfn.XLOOKUP(AN$1,'PY1 Data(H)'!$A$1:$CZ$1,_xlfn.XLOOKUP($A116,'PY1 Data(H)'!$A$1:$A$233,'PY1 Data(H)'!$A$1:$CZ$233))</f>
        <v>0</v>
      </c>
      <c r="AO116" s="173" cm="1">
        <f t="array" ref="AO116">_xlfn.XLOOKUP(AO$1,'PY1 Data(H)'!$A$1:$CZ$1,_xlfn.XLOOKUP($A116,'PY1 Data(H)'!$A$1:$A$233,'PY1 Data(H)'!$A$1:$CZ$233))</f>
        <v>0</v>
      </c>
      <c r="AP116" s="173" cm="1">
        <f t="array" ref="AP116">_xlfn.XLOOKUP(AP$1,'PY1 Data(H)'!$A$1:$CZ$1,_xlfn.XLOOKUP($A116,'PY1 Data(H)'!$A$1:$A$233,'PY1 Data(H)'!$A$1:$CZ$233))</f>
        <v>0</v>
      </c>
      <c r="AQ116" s="173" cm="1">
        <f t="array" ref="AQ116">_xlfn.XLOOKUP(AQ$1,'PY1 Data(H)'!$A$1:$CZ$1,_xlfn.XLOOKUP($A116,'PY1 Data(H)'!$A$1:$A$233,'PY1 Data(H)'!$A$1:$CZ$233))</f>
        <v>0</v>
      </c>
      <c r="AR116" s="173" cm="1">
        <f t="array" ref="AR116">_xlfn.XLOOKUP(AR$1,'PY1 Data(H)'!$A$1:$CZ$1,_xlfn.XLOOKUP($A116,'PY1 Data(H)'!$A$1:$A$233,'PY1 Data(H)'!$A$1:$CZ$233))</f>
        <v>0</v>
      </c>
      <c r="AS116" s="173" cm="1">
        <f t="array" ref="AS116">_xlfn.XLOOKUP(AS$1,'PY1 Data(H)'!$A$1:$CZ$1,_xlfn.XLOOKUP($A116,'PY1 Data(H)'!$A$1:$A$233,'PY1 Data(H)'!$A$1:$CZ$233))</f>
        <v>0</v>
      </c>
      <c r="AT116" s="173" cm="1">
        <f t="array" ref="AT116">_xlfn.XLOOKUP(AT$1,'PY1 Data(H)'!$A$1:$CZ$1,_xlfn.XLOOKUP($A116,'PY1 Data(H)'!$A$1:$A$233,'PY1 Data(H)'!$A$1:$CZ$233))</f>
        <v>0</v>
      </c>
      <c r="AU116" s="173" cm="1">
        <f t="array" ref="AU116">_xlfn.XLOOKUP(AU$1,'PY1 Data(H)'!$A$1:$CZ$1,_xlfn.XLOOKUP($A116,'PY1 Data(H)'!$A$1:$A$233,'PY1 Data(H)'!$A$1:$CZ$233))</f>
        <v>0</v>
      </c>
      <c r="AV116" s="173" cm="1">
        <f t="array" ref="AV116">_xlfn.XLOOKUP(AV$1,'PY1 Data(H)'!$A$1:$CZ$1,_xlfn.XLOOKUP($A116,'PY1 Data(H)'!$A$1:$A$233,'PY1 Data(H)'!$A$1:$CZ$233))</f>
        <v>0</v>
      </c>
      <c r="AW116" s="173" cm="1">
        <f t="array" ref="AW116">_xlfn.XLOOKUP(AW$1,'PY1 Data(H)'!$A$1:$CZ$1,_xlfn.XLOOKUP($A116,'PY1 Data(H)'!$A$1:$A$233,'PY1 Data(H)'!$A$1:$CZ$233))</f>
        <v>0</v>
      </c>
      <c r="AX116" s="173" cm="1">
        <f t="array" ref="AX116">_xlfn.XLOOKUP(AX$1,'PY1 Data(H)'!$A$1:$CZ$1,_xlfn.XLOOKUP($A116,'PY1 Data(H)'!$A$1:$A$233,'PY1 Data(H)'!$A$1:$CZ$233))</f>
        <v>0</v>
      </c>
      <c r="AY116" s="173" cm="1">
        <f t="array" ref="AY116">_xlfn.XLOOKUP(AY$1,'PY1 Data(H)'!$A$1:$CZ$1,_xlfn.XLOOKUP($A116,'PY1 Data(H)'!$A$1:$A$233,'PY1 Data(H)'!$A$1:$CZ$233))</f>
        <v>0</v>
      </c>
      <c r="AZ116" s="173" cm="1">
        <f t="array" ref="AZ116">_xlfn.XLOOKUP(AZ$1,'PY1 Data(H)'!$A$1:$CZ$1,_xlfn.XLOOKUP($A116,'PY1 Data(H)'!$A$1:$A$233,'PY1 Data(H)'!$A$1:$CZ$233))</f>
        <v>0</v>
      </c>
      <c r="BA116" s="173" cm="1">
        <f t="array" ref="BA116">_xlfn.XLOOKUP(BA$1,'PY1 Data(H)'!$A$1:$CZ$1,_xlfn.XLOOKUP($A116,'PY1 Data(H)'!$A$1:$A$233,'PY1 Data(H)'!$A$1:$CZ$233))</f>
        <v>0</v>
      </c>
      <c r="BB116" s="173" cm="1">
        <f t="array" ref="BB116">_xlfn.XLOOKUP(BB$1,'PY1 Data(H)'!$A$1:$CZ$1,_xlfn.XLOOKUP($A116,'PY1 Data(H)'!$A$1:$A$233,'PY1 Data(H)'!$A$1:$CZ$233))</f>
        <v>0</v>
      </c>
      <c r="BC116" s="173" cm="1">
        <f t="array" ref="BC116">_xlfn.XLOOKUP(BC$1,'PY1 Data(H)'!$A$1:$CZ$1,_xlfn.XLOOKUP($A116,'PY1 Data(H)'!$A$1:$A$233,'PY1 Data(H)'!$A$1:$CZ$233))</f>
        <v>0</v>
      </c>
      <c r="BD116" s="173" cm="1">
        <f t="array" ref="BD116">_xlfn.XLOOKUP(BD$1,'PY1 Data(H)'!$A$1:$CZ$1,_xlfn.XLOOKUP($A116,'PY1 Data(H)'!$A$1:$A$233,'PY1 Data(H)'!$A$1:$CZ$233))</f>
        <v>0</v>
      </c>
      <c r="BE116" s="173" cm="1">
        <f t="array" ref="BE116">_xlfn.XLOOKUP(BE$1,'PY1 Data(H)'!$A$1:$CZ$1,_xlfn.XLOOKUP($A116,'PY1 Data(H)'!$A$1:$A$233,'PY1 Data(H)'!$A$1:$CZ$233))</f>
        <v>0</v>
      </c>
      <c r="BF116" s="173" cm="1">
        <f t="array" ref="BF116">_xlfn.XLOOKUP(BF$1,'PY1 Data(H)'!$A$1:$CZ$1,_xlfn.XLOOKUP($A116,'PY1 Data(H)'!$A$1:$A$233,'PY1 Data(H)'!$A$1:$CZ$233))</f>
        <v>0</v>
      </c>
      <c r="BG116" s="173" cm="1">
        <f t="array" ref="BG116">_xlfn.XLOOKUP(BG$1,'PY1 Data(H)'!$A$1:$CZ$1,_xlfn.XLOOKUP($A116,'PY1 Data(H)'!$A$1:$A$233,'PY1 Data(H)'!$A$1:$CZ$233))</f>
        <v>0</v>
      </c>
      <c r="BH116" s="173" cm="1">
        <f t="array" ref="BH116">_xlfn.XLOOKUP(BH$1,'PY1 Data(H)'!$A$1:$CZ$1,_xlfn.XLOOKUP($A116,'PY1 Data(H)'!$A$1:$A$233,'PY1 Data(H)'!$A$1:$CZ$233))</f>
        <v>0</v>
      </c>
      <c r="BI116" s="173" cm="1">
        <f t="array" ref="BI116">_xlfn.XLOOKUP(BI$1,'PY1 Data(H)'!$A$1:$CZ$1,_xlfn.XLOOKUP($A116,'PY1 Data(H)'!$A$1:$A$233,'PY1 Data(H)'!$A$1:$CZ$233))</f>
        <v>0</v>
      </c>
      <c r="BJ116" s="173" cm="1">
        <f t="array" ref="BJ116">_xlfn.XLOOKUP(BJ$1,'PY1 Data(H)'!$A$1:$CZ$1,_xlfn.XLOOKUP($A116,'PY1 Data(H)'!$A$1:$A$233,'PY1 Data(H)'!$A$1:$CZ$233))</f>
        <v>1</v>
      </c>
      <c r="BK116" s="173" cm="1">
        <f t="array" ref="BK116">_xlfn.XLOOKUP(BK$1,'PY1 Data(H)'!$A$1:$CZ$1,_xlfn.XLOOKUP($A116,'PY1 Data(H)'!$A$1:$A$233,'PY1 Data(H)'!$A$1:$CZ$233))</f>
        <v>0</v>
      </c>
      <c r="BL116" s="173" cm="1">
        <f t="array" ref="BL116">_xlfn.XLOOKUP(BL$1,'PY1 Data(H)'!$A$1:$CZ$1,_xlfn.XLOOKUP($A116,'PY1 Data(H)'!$A$1:$A$233,'PY1 Data(H)'!$A$1:$CZ$233))</f>
        <v>0</v>
      </c>
      <c r="BM116" s="173" cm="1">
        <f t="array" ref="BM116">_xlfn.XLOOKUP(BM$1,'PY1 Data(H)'!$A$1:$CZ$1,_xlfn.XLOOKUP($A116,'PY1 Data(H)'!$A$1:$A$233,'PY1 Data(H)'!$A$1:$CZ$233))</f>
        <v>0</v>
      </c>
      <c r="BN116" s="173" cm="1">
        <f t="array" ref="BN116">_xlfn.XLOOKUP(BN$1,'PY1 Data(H)'!$A$1:$CZ$1,_xlfn.XLOOKUP($A116,'PY1 Data(H)'!$A$1:$A$233,'PY1 Data(H)'!$A$1:$CZ$233))</f>
        <v>0</v>
      </c>
      <c r="BO116" s="173" cm="1">
        <f t="array" ref="BO116">_xlfn.XLOOKUP(BO$1,'PY1 Data(H)'!$A$1:$CZ$1,_xlfn.XLOOKUP($A116,'PY1 Data(H)'!$A$1:$A$233,'PY1 Data(H)'!$A$1:$CZ$233))</f>
        <v>0</v>
      </c>
      <c r="BP116" s="173" cm="1">
        <f t="array" ref="BP116">_xlfn.XLOOKUP(BP$1,'PY1 Data(H)'!$A$1:$CZ$1,_xlfn.XLOOKUP($A116,'PY1 Data(H)'!$A$1:$A$233,'PY1 Data(H)'!$A$1:$CZ$233))</f>
        <v>0</v>
      </c>
      <c r="BQ116" s="173" cm="1">
        <f t="array" ref="BQ116">_xlfn.XLOOKUP(BQ$1,'PY1 Data(H)'!$A$1:$CZ$1,_xlfn.XLOOKUP($A116,'PY1 Data(H)'!$A$1:$A$233,'PY1 Data(H)'!$A$1:$CZ$233))</f>
        <v>0</v>
      </c>
      <c r="BR116" s="173" cm="1">
        <f t="array" ref="BR116">_xlfn.XLOOKUP(BR$1,'PY1 Data(H)'!$A$1:$CZ$1,_xlfn.XLOOKUP($A116,'PY1 Data(H)'!$A$1:$A$233,'PY1 Data(H)'!$A$1:$CZ$233))</f>
        <v>0</v>
      </c>
      <c r="BS116" s="173" cm="1">
        <f t="array" ref="BS116">_xlfn.XLOOKUP(BS$1,'PY1 Data(H)'!$A$1:$CZ$1,_xlfn.XLOOKUP($A116,'PY1 Data(H)'!$A$1:$A$233,'PY1 Data(H)'!$A$1:$CZ$233))</f>
        <v>0</v>
      </c>
      <c r="BT116" s="173" cm="1">
        <f t="array" ref="BT116">_xlfn.XLOOKUP(BT$1,'PY1 Data(H)'!$A$1:$CZ$1,_xlfn.XLOOKUP($A116,'PY1 Data(H)'!$A$1:$A$233,'PY1 Data(H)'!$A$1:$CZ$233))</f>
        <v>0</v>
      </c>
      <c r="BU116" s="173" cm="1">
        <f t="array" ref="BU116">_xlfn.XLOOKUP(BU$1,'PY1 Data(H)'!$A$1:$CZ$1,_xlfn.XLOOKUP($A116,'PY1 Data(H)'!$A$1:$A$233,'PY1 Data(H)'!$A$1:$CZ$233))</f>
        <v>0</v>
      </c>
      <c r="BV116" s="173" cm="1">
        <f t="array" ref="BV116">_xlfn.XLOOKUP(BV$1,'PY1 Data(H)'!$A$1:$CZ$1,_xlfn.XLOOKUP($A116,'PY1 Data(H)'!$A$1:$A$233,'PY1 Data(H)'!$A$1:$CZ$233))</f>
        <v>0</v>
      </c>
      <c r="BW116" s="173" cm="1">
        <f t="array" ref="BW116">_xlfn.XLOOKUP(BW$1,'PY1 Data(H)'!$A$1:$CZ$1,_xlfn.XLOOKUP($A116,'PY1 Data(H)'!$A$1:$A$233,'PY1 Data(H)'!$A$1:$CZ$233))</f>
        <v>0</v>
      </c>
      <c r="BX116" s="173" cm="1">
        <f t="array" ref="BX116">_xlfn.XLOOKUP(BX$1,'PY1 Data(H)'!$A$1:$CZ$1,_xlfn.XLOOKUP($A116,'PY1 Data(H)'!$A$1:$A$233,'PY1 Data(H)'!$A$1:$CZ$233))</f>
        <v>0</v>
      </c>
      <c r="BY116" s="173" cm="1">
        <f t="array" ref="BY116">_xlfn.XLOOKUP(BY$1,'PY1 Data(H)'!$A$1:$CZ$1,_xlfn.XLOOKUP($A116,'PY1 Data(H)'!$A$1:$A$233,'PY1 Data(H)'!$A$1:$CZ$233))</f>
        <v>0</v>
      </c>
      <c r="BZ116" s="173" cm="1">
        <f t="array" ref="BZ116">_xlfn.XLOOKUP(BZ$1,'PY1 Data(H)'!$A$1:$CZ$1,_xlfn.XLOOKUP($A116,'PY1 Data(H)'!$A$1:$A$233,'PY1 Data(H)'!$A$1:$CZ$233))</f>
        <v>0</v>
      </c>
      <c r="CA116" s="173" cm="1">
        <f t="array" ref="CA116">_xlfn.XLOOKUP(CA$1,'PY1 Data(H)'!$A$1:$CZ$1,_xlfn.XLOOKUP($A116,'PY1 Data(H)'!$A$1:$A$233,'PY1 Data(H)'!$A$1:$CZ$233))</f>
        <v>0</v>
      </c>
      <c r="CB116" s="173" cm="1">
        <f t="array" ref="CB116">_xlfn.XLOOKUP(CB$1,'PY1 Data(H)'!$A$1:$CZ$1,_xlfn.XLOOKUP($A116,'PY1 Data(H)'!$A$1:$A$233,'PY1 Data(H)'!$A$1:$CZ$233))</f>
        <v>0</v>
      </c>
      <c r="CC116" s="173" cm="1">
        <f t="array" ref="CC116">_xlfn.XLOOKUP(CC$1,'PY1 Data(H)'!$A$1:$CZ$1,_xlfn.XLOOKUP($A116,'PY1 Data(H)'!$A$1:$A$233,'PY1 Data(H)'!$A$1:$CZ$233))</f>
        <v>0</v>
      </c>
      <c r="CD116" s="173" cm="1">
        <f t="array" ref="CD116">_xlfn.XLOOKUP(CD$1,'PY1 Data(H)'!$A$1:$CZ$1,_xlfn.XLOOKUP($A116,'PY1 Data(H)'!$A$1:$A$233,'PY1 Data(H)'!$A$1:$CZ$233))</f>
        <v>0</v>
      </c>
      <c r="CE116" s="173" cm="1">
        <f t="array" ref="CE116">_xlfn.XLOOKUP(CE$1,'PY1 Data(H)'!$A$1:$CZ$1,_xlfn.XLOOKUP($A116,'PY1 Data(H)'!$A$1:$A$233,'PY1 Data(H)'!$A$1:$CZ$233))</f>
        <v>0</v>
      </c>
      <c r="CF116" s="173" cm="1">
        <f t="array" ref="CF116">_xlfn.XLOOKUP(CF$1,'PY1 Data(H)'!$A$1:$CZ$1,_xlfn.XLOOKUP($A116,'PY1 Data(H)'!$A$1:$A$233,'PY1 Data(H)'!$A$1:$CZ$233))</f>
        <v>0</v>
      </c>
      <c r="CG116" s="173" cm="1">
        <f t="array" ref="CG116">_xlfn.XLOOKUP(CG$1,'PY1 Data(H)'!$A$1:$CZ$1,_xlfn.XLOOKUP($A116,'PY1 Data(H)'!$A$1:$A$233,'PY1 Data(H)'!$A$1:$CZ$233))</f>
        <v>0</v>
      </c>
      <c r="CH116" s="173" cm="1">
        <f t="array" ref="CH116">_xlfn.XLOOKUP(CH$1,'PY1 Data(H)'!$A$1:$CZ$1,_xlfn.XLOOKUP($A116,'PY1 Data(H)'!$A$1:$A$233,'PY1 Data(H)'!$A$1:$CZ$233))</f>
        <v>-16301</v>
      </c>
      <c r="CI116" s="173" cm="1">
        <f t="array" ref="CI116">_xlfn.XLOOKUP(CI$1,'PY1 Data(H)'!$A$1:$CZ$1,_xlfn.XLOOKUP($A116,'PY1 Data(H)'!$A$1:$A$233,'PY1 Data(H)'!$A$1:$CZ$233))</f>
        <v>-184488</v>
      </c>
      <c r="CJ116" s="173" cm="1">
        <f t="array" ref="CJ116">_xlfn.XLOOKUP(CJ$1,'PY1 Data(H)'!$A$1:$CZ$1,_xlfn.XLOOKUP($A116,'PY1 Data(H)'!$A$1:$A$233,'PY1 Data(H)'!$A$1:$CZ$233))</f>
        <v>0</v>
      </c>
      <c r="CK116" s="173" cm="1">
        <f t="array" ref="CK116">_xlfn.XLOOKUP(CK$1,'PY1 Data(H)'!$A$1:$CZ$1,_xlfn.XLOOKUP($A116,'PY1 Data(H)'!$A$1:$A$233,'PY1 Data(H)'!$A$1:$CZ$233))</f>
        <v>0</v>
      </c>
      <c r="CL116" s="173" cm="1">
        <f t="array" ref="CL116">_xlfn.XLOOKUP(CL$1,'PY1 Data(H)'!$A$1:$CZ$1,_xlfn.XLOOKUP($A116,'PY1 Data(H)'!$A$1:$A$233,'PY1 Data(H)'!$A$1:$CZ$233))</f>
        <v>0</v>
      </c>
      <c r="CM116" s="173" cm="1">
        <f t="array" ref="CM116">_xlfn.XLOOKUP(CM$1,'PY1 Data(H)'!$A$1:$CZ$1,_xlfn.XLOOKUP($A116,'PY1 Data(H)'!$A$1:$A$233,'PY1 Data(H)'!$A$1:$CZ$233))</f>
        <v>0</v>
      </c>
      <c r="CN116" s="173" cm="1">
        <f t="array" ref="CN116">_xlfn.XLOOKUP(CN$1,'PY1 Data(H)'!$A$1:$CZ$1,_xlfn.XLOOKUP($A116,'PY1 Data(H)'!$A$1:$A$233,'PY1 Data(H)'!$A$1:$CZ$233))</f>
        <v>0</v>
      </c>
      <c r="CO116" s="173" cm="1">
        <f t="array" ref="CO116">_xlfn.XLOOKUP(CO$1,'PY1 Data(H)'!$A$1:$CZ$1,_xlfn.XLOOKUP($A116,'PY1 Data(H)'!$A$1:$A$233,'PY1 Data(H)'!$A$1:$CZ$233))</f>
        <v>4354845</v>
      </c>
      <c r="CP116" s="173" cm="1">
        <f t="array" ref="CP116">_xlfn.XLOOKUP(CP$1,'PY1 Data(H)'!$A$1:$CZ$1,_xlfn.XLOOKUP($A116,'PY1 Data(H)'!$A$1:$A$233,'PY1 Data(H)'!$A$1:$CZ$233))</f>
        <v>0</v>
      </c>
      <c r="CQ116" s="173" cm="1">
        <f t="array" ref="CQ116">_xlfn.XLOOKUP(CQ$1,'PY1 Data(H)'!$A$1:$CZ$1,_xlfn.XLOOKUP($A116,'PY1 Data(H)'!$A$1:$A$233,'PY1 Data(H)'!$A$1:$CZ$233))</f>
        <v>0</v>
      </c>
      <c r="CR116" s="173" cm="1">
        <f t="array" ref="CR116">_xlfn.XLOOKUP(CR$1,'PY1 Data(H)'!$A$1:$CZ$1,_xlfn.XLOOKUP($A116,'PY1 Data(H)'!$A$1:$A$233,'PY1 Data(H)'!$A$1:$CZ$233))</f>
        <v>0</v>
      </c>
      <c r="CS116" s="173" cm="1">
        <f t="array" ref="CS116">_xlfn.XLOOKUP(CS$1,'PY1 Data(H)'!$A$1:$CZ$1,_xlfn.XLOOKUP($A116,'PY1 Data(H)'!$A$1:$A$233,'PY1 Data(H)'!$A$1:$CZ$233))</f>
        <v>0</v>
      </c>
      <c r="CT116" s="173" cm="1">
        <f t="array" ref="CT116">_xlfn.XLOOKUP(CT$1,'PY1 Data(H)'!$A$1:$CZ$1,_xlfn.XLOOKUP($A116,'PY1 Data(H)'!$A$1:$A$233,'PY1 Data(H)'!$A$1:$CZ$233))</f>
        <v>0</v>
      </c>
      <c r="CU116" s="173" cm="1">
        <f t="array" ref="CU116">_xlfn.XLOOKUP(CU$1,'PY1 Data(H)'!$A$1:$CZ$1,_xlfn.XLOOKUP($A116,'PY1 Data(H)'!$A$1:$A$233,'PY1 Data(H)'!$A$1:$CZ$233))</f>
        <v>0</v>
      </c>
      <c r="CV116" s="173" cm="1">
        <f t="array" ref="CV116">_xlfn.XLOOKUP(CV$1,'PY1 Data(H)'!$A$1:$CZ$1,_xlfn.XLOOKUP($A116,'PY1 Data(H)'!$A$1:$A$233,'PY1 Data(H)'!$A$1:$CZ$233))</f>
        <v>0</v>
      </c>
      <c r="CW116" s="173" cm="1">
        <f t="array" ref="CW116">_xlfn.XLOOKUP(CW$1,'PY1 Data(H)'!$A$1:$CZ$1,_xlfn.XLOOKUP($A116,'PY1 Data(H)'!$A$1:$A$233,'PY1 Data(H)'!$A$1:$CZ$233))</f>
        <v>0</v>
      </c>
      <c r="CX116" s="173" cm="1">
        <f t="array" ref="CX116">_xlfn.XLOOKUP(CX$1,'PY1 Data(H)'!$A$1:$CZ$1,_xlfn.XLOOKUP($A116,'PY1 Data(H)'!$A$1:$A$233,'PY1 Data(H)'!$A$1:$CZ$233))</f>
        <v>0</v>
      </c>
      <c r="CY116" s="173" cm="1">
        <f t="array" ref="CY116">_xlfn.XLOOKUP(CY$1,'PY1 Data(H)'!$A$1:$CZ$1,_xlfn.XLOOKUP($A116,'PY1 Data(H)'!$A$1:$A$233,'PY1 Data(H)'!$A$1:$CZ$233))</f>
        <v>0</v>
      </c>
    </row>
    <row r="117" spans="1:103" x14ac:dyDescent="0.3">
      <c r="A117">
        <v>537</v>
      </c>
      <c r="D117" s="173" cm="1">
        <f t="array" ref="D117">_xlfn.XLOOKUP(D$1,'PY1 Data(H)'!$A$1:$CZ$1,_xlfn.XLOOKUP($A117,'PY1 Data(H)'!$A$1:$A$233,'PY1 Data(H)'!$A$1:$CZ$233))</f>
        <v>0</v>
      </c>
      <c r="E117" s="173" cm="1">
        <f t="array" ref="E117">_xlfn.XLOOKUP(E$1,'PY1 Data(H)'!$A$1:$CZ$1,_xlfn.XLOOKUP($A117,'PY1 Data(H)'!$A$1:$A$233,'PY1 Data(H)'!$A$1:$CZ$233))</f>
        <v>1</v>
      </c>
      <c r="F117" s="173" cm="1">
        <f t="array" ref="F117">_xlfn.XLOOKUP(F$1,'PY1 Data(H)'!$A$1:$CZ$1,_xlfn.XLOOKUP($A117,'PY1 Data(H)'!$A$1:$A$233,'PY1 Data(H)'!$A$1:$CZ$233))</f>
        <v>0</v>
      </c>
      <c r="G117" s="173" cm="1">
        <f t="array" ref="G117">_xlfn.XLOOKUP(G$1,'PY1 Data(H)'!$A$1:$CZ$1,_xlfn.XLOOKUP($A117,'PY1 Data(H)'!$A$1:$A$233,'PY1 Data(H)'!$A$1:$CZ$233))</f>
        <v>0</v>
      </c>
      <c r="H117" s="173" cm="1">
        <f t="array" ref="H117">_xlfn.XLOOKUP(H$1,'PY1 Data(H)'!$A$1:$CZ$1,_xlfn.XLOOKUP($A117,'PY1 Data(H)'!$A$1:$A$233,'PY1 Data(H)'!$A$1:$CZ$233))</f>
        <v>0</v>
      </c>
      <c r="I117" s="173" cm="1">
        <f t="array" ref="I117">_xlfn.XLOOKUP(I$1,'PY1 Data(H)'!$A$1:$CZ$1,_xlfn.XLOOKUP($A117,'PY1 Data(H)'!$A$1:$A$233,'PY1 Data(H)'!$A$1:$CZ$233))</f>
        <v>0</v>
      </c>
      <c r="J117" s="173" cm="1">
        <f t="array" ref="J117">_xlfn.XLOOKUP(J$1,'PY1 Data(H)'!$A$1:$CZ$1,_xlfn.XLOOKUP($A117,'PY1 Data(H)'!$A$1:$A$233,'PY1 Data(H)'!$A$1:$CZ$233))</f>
        <v>1</v>
      </c>
      <c r="K117" s="173" cm="1">
        <f t="array" ref="K117">_xlfn.XLOOKUP(K$1,'PY1 Data(H)'!$A$1:$CZ$1,_xlfn.XLOOKUP($A117,'PY1 Data(H)'!$A$1:$A$233,'PY1 Data(H)'!$A$1:$CZ$233))</f>
        <v>1</v>
      </c>
      <c r="L117" s="173" cm="1">
        <f t="array" ref="L117">_xlfn.XLOOKUP(L$1,'PY1 Data(H)'!$A$1:$CZ$1,_xlfn.XLOOKUP($A117,'PY1 Data(H)'!$A$1:$A$233,'PY1 Data(H)'!$A$1:$CZ$233))</f>
        <v>1</v>
      </c>
      <c r="M117" s="173" cm="1">
        <f t="array" ref="M117">_xlfn.XLOOKUP(M$1,'PY1 Data(H)'!$A$1:$CZ$1,_xlfn.XLOOKUP($A117,'PY1 Data(H)'!$A$1:$A$233,'PY1 Data(H)'!$A$1:$CZ$233))</f>
        <v>1</v>
      </c>
      <c r="N117" s="173" cm="1">
        <f t="array" ref="N117">_xlfn.XLOOKUP(N$1,'PY1 Data(H)'!$A$1:$CZ$1,_xlfn.XLOOKUP($A117,'PY1 Data(H)'!$A$1:$A$233,'PY1 Data(H)'!$A$1:$CZ$233))</f>
        <v>0</v>
      </c>
      <c r="O117" s="173" cm="1">
        <f t="array" ref="O117">_xlfn.XLOOKUP(O$1,'PY1 Data(H)'!$A$1:$CZ$1,_xlfn.XLOOKUP($A117,'PY1 Data(H)'!$A$1:$A$233,'PY1 Data(H)'!$A$1:$CZ$233))</f>
        <v>2</v>
      </c>
      <c r="P117" s="173" cm="1">
        <f t="array" ref="P117">_xlfn.XLOOKUP(P$1,'PY1 Data(H)'!$A$1:$CZ$1,_xlfn.XLOOKUP($A117,'PY1 Data(H)'!$A$1:$A$233,'PY1 Data(H)'!$A$1:$CZ$233))</f>
        <v>2</v>
      </c>
      <c r="Q117" s="173" cm="1">
        <f t="array" ref="Q117">_xlfn.XLOOKUP(Q$1,'PY1 Data(H)'!$A$1:$CZ$1,_xlfn.XLOOKUP($A117,'PY1 Data(H)'!$A$1:$A$233,'PY1 Data(H)'!$A$1:$CZ$233))</f>
        <v>1</v>
      </c>
      <c r="R117" s="173" cm="1">
        <f t="array" ref="R117">_xlfn.XLOOKUP(R$1,'PY1 Data(H)'!$A$1:$CZ$1,_xlfn.XLOOKUP($A117,'PY1 Data(H)'!$A$1:$A$233,'PY1 Data(H)'!$A$1:$CZ$233))</f>
        <v>2</v>
      </c>
      <c r="S117" s="173" cm="1">
        <f t="array" ref="S117">_xlfn.XLOOKUP(S$1,'PY1 Data(H)'!$A$1:$CZ$1,_xlfn.XLOOKUP($A117,'PY1 Data(H)'!$A$1:$A$233,'PY1 Data(H)'!$A$1:$CZ$233))</f>
        <v>1</v>
      </c>
      <c r="T117" s="173" cm="1">
        <f t="array" ref="T117">_xlfn.XLOOKUP(T$1,'PY1 Data(H)'!$A$1:$CZ$1,_xlfn.XLOOKUP($A117,'PY1 Data(H)'!$A$1:$A$233,'PY1 Data(H)'!$A$1:$CZ$233))</f>
        <v>0</v>
      </c>
      <c r="U117" s="173" cm="1">
        <f t="array" ref="U117">_xlfn.XLOOKUP(U$1,'PY1 Data(H)'!$A$1:$CZ$1,_xlfn.XLOOKUP($A117,'PY1 Data(H)'!$A$1:$A$233,'PY1 Data(H)'!$A$1:$CZ$233))</f>
        <v>0</v>
      </c>
      <c r="V117" s="173" cm="1">
        <f t="array" ref="V117">_xlfn.XLOOKUP(V$1,'PY1 Data(H)'!$A$1:$CZ$1,_xlfn.XLOOKUP($A117,'PY1 Data(H)'!$A$1:$A$233,'PY1 Data(H)'!$A$1:$CZ$233))</f>
        <v>2</v>
      </c>
      <c r="W117" s="173" cm="1">
        <f t="array" ref="W117">_xlfn.XLOOKUP(W$1,'PY1 Data(H)'!$A$1:$CZ$1,_xlfn.XLOOKUP($A117,'PY1 Data(H)'!$A$1:$A$233,'PY1 Data(H)'!$A$1:$CZ$233))</f>
        <v>0</v>
      </c>
      <c r="X117" s="173" cm="1">
        <f t="array" ref="X117">_xlfn.XLOOKUP(X$1,'PY1 Data(H)'!$A$1:$CZ$1,_xlfn.XLOOKUP($A117,'PY1 Data(H)'!$A$1:$A$233,'PY1 Data(H)'!$A$1:$CZ$233))</f>
        <v>2</v>
      </c>
      <c r="Y117" s="173" cm="1">
        <f t="array" ref="Y117">_xlfn.XLOOKUP(Y$1,'PY1 Data(H)'!$A$1:$CZ$1,_xlfn.XLOOKUP($A117,'PY1 Data(H)'!$A$1:$A$233,'PY1 Data(H)'!$A$1:$CZ$233))</f>
        <v>2</v>
      </c>
      <c r="Z117" s="173" cm="1">
        <f t="array" ref="Z117">_xlfn.XLOOKUP(Z$1,'PY1 Data(H)'!$A$1:$CZ$1,_xlfn.XLOOKUP($A117,'PY1 Data(H)'!$A$1:$A$233,'PY1 Data(H)'!$A$1:$CZ$233))</f>
        <v>0</v>
      </c>
      <c r="AA117" s="173" cm="1">
        <f t="array" ref="AA117">_xlfn.XLOOKUP(AA$1,'PY1 Data(H)'!$A$1:$CZ$1,_xlfn.XLOOKUP($A117,'PY1 Data(H)'!$A$1:$A$233,'PY1 Data(H)'!$A$1:$CZ$233))</f>
        <v>0</v>
      </c>
      <c r="AB117" s="173" cm="1">
        <f t="array" ref="AB117">_xlfn.XLOOKUP(AB$1,'PY1 Data(H)'!$A$1:$CZ$1,_xlfn.XLOOKUP($A117,'PY1 Data(H)'!$A$1:$A$233,'PY1 Data(H)'!$A$1:$CZ$233))</f>
        <v>2</v>
      </c>
      <c r="AC117" s="173" cm="1">
        <f t="array" ref="AC117">_xlfn.XLOOKUP(AC$1,'PY1 Data(H)'!$A$1:$CZ$1,_xlfn.XLOOKUP($A117,'PY1 Data(H)'!$A$1:$A$233,'PY1 Data(H)'!$A$1:$CZ$233))</f>
        <v>1</v>
      </c>
      <c r="AD117" s="173" cm="1">
        <f t="array" ref="AD117">_xlfn.XLOOKUP(AD$1,'PY1 Data(H)'!$A$1:$CZ$1,_xlfn.XLOOKUP($A117,'PY1 Data(H)'!$A$1:$A$233,'PY1 Data(H)'!$A$1:$CZ$233))</f>
        <v>1</v>
      </c>
      <c r="AE117" s="173" cm="1">
        <f t="array" ref="AE117">_xlfn.XLOOKUP(AE$1,'PY1 Data(H)'!$A$1:$CZ$1,_xlfn.XLOOKUP($A117,'PY1 Data(H)'!$A$1:$A$233,'PY1 Data(H)'!$A$1:$CZ$233))</f>
        <v>1</v>
      </c>
      <c r="AF117" s="173" cm="1">
        <f t="array" ref="AF117">_xlfn.XLOOKUP(AF$1,'PY1 Data(H)'!$A$1:$CZ$1,_xlfn.XLOOKUP($A117,'PY1 Data(H)'!$A$1:$A$233,'PY1 Data(H)'!$A$1:$CZ$233))</f>
        <v>2</v>
      </c>
      <c r="AG117" s="173" cm="1">
        <f t="array" ref="AG117">_xlfn.XLOOKUP(AG$1,'PY1 Data(H)'!$A$1:$CZ$1,_xlfn.XLOOKUP($A117,'PY1 Data(H)'!$A$1:$A$233,'PY1 Data(H)'!$A$1:$CZ$233))</f>
        <v>1</v>
      </c>
      <c r="AH117" s="173" cm="1">
        <f t="array" ref="AH117">_xlfn.XLOOKUP(AH$1,'PY1 Data(H)'!$A$1:$CZ$1,_xlfn.XLOOKUP($A117,'PY1 Data(H)'!$A$1:$A$233,'PY1 Data(H)'!$A$1:$CZ$233))</f>
        <v>2</v>
      </c>
      <c r="AI117" s="173" cm="1">
        <f t="array" ref="AI117">_xlfn.XLOOKUP(AI$1,'PY1 Data(H)'!$A$1:$CZ$1,_xlfn.XLOOKUP($A117,'PY1 Data(H)'!$A$1:$A$233,'PY1 Data(H)'!$A$1:$CZ$233))</f>
        <v>1</v>
      </c>
      <c r="AJ117" s="173" cm="1">
        <f t="array" ref="AJ117">_xlfn.XLOOKUP(AJ$1,'PY1 Data(H)'!$A$1:$CZ$1,_xlfn.XLOOKUP($A117,'PY1 Data(H)'!$A$1:$A$233,'PY1 Data(H)'!$A$1:$CZ$233))</f>
        <v>1</v>
      </c>
      <c r="AK117" s="173" cm="1">
        <f t="array" ref="AK117">_xlfn.XLOOKUP(AK$1,'PY1 Data(H)'!$A$1:$CZ$1,_xlfn.XLOOKUP($A117,'PY1 Data(H)'!$A$1:$A$233,'PY1 Data(H)'!$A$1:$CZ$233))</f>
        <v>0</v>
      </c>
      <c r="AL117" s="173" cm="1">
        <f t="array" ref="AL117">_xlfn.XLOOKUP(AL$1,'PY1 Data(H)'!$A$1:$CZ$1,_xlfn.XLOOKUP($A117,'PY1 Data(H)'!$A$1:$A$233,'PY1 Data(H)'!$A$1:$CZ$233))</f>
        <v>1</v>
      </c>
      <c r="AM117" s="173" cm="1">
        <f t="array" ref="AM117">_xlfn.XLOOKUP(AM$1,'PY1 Data(H)'!$A$1:$CZ$1,_xlfn.XLOOKUP($A117,'PY1 Data(H)'!$A$1:$A$233,'PY1 Data(H)'!$A$1:$CZ$233))</f>
        <v>2</v>
      </c>
      <c r="AN117" s="173" cm="1">
        <f t="array" ref="AN117">_xlfn.XLOOKUP(AN$1,'PY1 Data(H)'!$A$1:$CZ$1,_xlfn.XLOOKUP($A117,'PY1 Data(H)'!$A$1:$A$233,'PY1 Data(H)'!$A$1:$CZ$233))</f>
        <v>2</v>
      </c>
      <c r="AO117" s="173" cm="1">
        <f t="array" ref="AO117">_xlfn.XLOOKUP(AO$1,'PY1 Data(H)'!$A$1:$CZ$1,_xlfn.XLOOKUP($A117,'PY1 Data(H)'!$A$1:$A$233,'PY1 Data(H)'!$A$1:$CZ$233))</f>
        <v>0</v>
      </c>
      <c r="AP117" s="173" cm="1">
        <f t="array" ref="AP117">_xlfn.XLOOKUP(AP$1,'PY1 Data(H)'!$A$1:$CZ$1,_xlfn.XLOOKUP($A117,'PY1 Data(H)'!$A$1:$A$233,'PY1 Data(H)'!$A$1:$CZ$233))</f>
        <v>2</v>
      </c>
      <c r="AQ117" s="173" cm="1">
        <f t="array" ref="AQ117">_xlfn.XLOOKUP(AQ$1,'PY1 Data(H)'!$A$1:$CZ$1,_xlfn.XLOOKUP($A117,'PY1 Data(H)'!$A$1:$A$233,'PY1 Data(H)'!$A$1:$CZ$233))</f>
        <v>2</v>
      </c>
      <c r="AR117" s="173" cm="1">
        <f t="array" ref="AR117">_xlfn.XLOOKUP(AR$1,'PY1 Data(H)'!$A$1:$CZ$1,_xlfn.XLOOKUP($A117,'PY1 Data(H)'!$A$1:$A$233,'PY1 Data(H)'!$A$1:$CZ$233))</f>
        <v>2</v>
      </c>
      <c r="AS117" s="173" cm="1">
        <f t="array" ref="AS117">_xlfn.XLOOKUP(AS$1,'PY1 Data(H)'!$A$1:$CZ$1,_xlfn.XLOOKUP($A117,'PY1 Data(H)'!$A$1:$A$233,'PY1 Data(H)'!$A$1:$CZ$233))</f>
        <v>1</v>
      </c>
      <c r="AT117" s="173" cm="1">
        <f t="array" ref="AT117">_xlfn.XLOOKUP(AT$1,'PY1 Data(H)'!$A$1:$CZ$1,_xlfn.XLOOKUP($A117,'PY1 Data(H)'!$A$1:$A$233,'PY1 Data(H)'!$A$1:$CZ$233))</f>
        <v>1</v>
      </c>
      <c r="AU117" s="173" cm="1">
        <f t="array" ref="AU117">_xlfn.XLOOKUP(AU$1,'PY1 Data(H)'!$A$1:$CZ$1,_xlfn.XLOOKUP($A117,'PY1 Data(H)'!$A$1:$A$233,'PY1 Data(H)'!$A$1:$CZ$233))</f>
        <v>0</v>
      </c>
      <c r="AV117" s="173" cm="1">
        <f t="array" ref="AV117">_xlfn.XLOOKUP(AV$1,'PY1 Data(H)'!$A$1:$CZ$1,_xlfn.XLOOKUP($A117,'PY1 Data(H)'!$A$1:$A$233,'PY1 Data(H)'!$A$1:$CZ$233))</f>
        <v>2</v>
      </c>
      <c r="AW117" s="173" cm="1">
        <f t="array" ref="AW117">_xlfn.XLOOKUP(AW$1,'PY1 Data(H)'!$A$1:$CZ$1,_xlfn.XLOOKUP($A117,'PY1 Data(H)'!$A$1:$A$233,'PY1 Data(H)'!$A$1:$CZ$233))</f>
        <v>0</v>
      </c>
      <c r="AX117" s="173" cm="1">
        <f t="array" ref="AX117">_xlfn.XLOOKUP(AX$1,'PY1 Data(H)'!$A$1:$CZ$1,_xlfn.XLOOKUP($A117,'PY1 Data(H)'!$A$1:$A$233,'PY1 Data(H)'!$A$1:$CZ$233))</f>
        <v>2</v>
      </c>
      <c r="AY117" s="173" cm="1">
        <f t="array" ref="AY117">_xlfn.XLOOKUP(AY$1,'PY1 Data(H)'!$A$1:$CZ$1,_xlfn.XLOOKUP($A117,'PY1 Data(H)'!$A$1:$A$233,'PY1 Data(H)'!$A$1:$CZ$233))</f>
        <v>1</v>
      </c>
      <c r="AZ117" s="173" cm="1">
        <f t="array" ref="AZ117">_xlfn.XLOOKUP(AZ$1,'PY1 Data(H)'!$A$1:$CZ$1,_xlfn.XLOOKUP($A117,'PY1 Data(H)'!$A$1:$A$233,'PY1 Data(H)'!$A$1:$CZ$233))</f>
        <v>2</v>
      </c>
      <c r="BA117" s="173" cm="1">
        <f t="array" ref="BA117">_xlfn.XLOOKUP(BA$1,'PY1 Data(H)'!$A$1:$CZ$1,_xlfn.XLOOKUP($A117,'PY1 Data(H)'!$A$1:$A$233,'PY1 Data(H)'!$A$1:$CZ$233))</f>
        <v>2</v>
      </c>
      <c r="BB117" s="173" cm="1">
        <f t="array" ref="BB117">_xlfn.XLOOKUP(BB$1,'PY1 Data(H)'!$A$1:$CZ$1,_xlfn.XLOOKUP($A117,'PY1 Data(H)'!$A$1:$A$233,'PY1 Data(H)'!$A$1:$CZ$233))</f>
        <v>1</v>
      </c>
      <c r="BC117" s="173" cm="1">
        <f t="array" ref="BC117">_xlfn.XLOOKUP(BC$1,'PY1 Data(H)'!$A$1:$CZ$1,_xlfn.XLOOKUP($A117,'PY1 Data(H)'!$A$1:$A$233,'PY1 Data(H)'!$A$1:$CZ$233))</f>
        <v>1</v>
      </c>
      <c r="BD117" s="173" cm="1">
        <f t="array" ref="BD117">_xlfn.XLOOKUP(BD$1,'PY1 Data(H)'!$A$1:$CZ$1,_xlfn.XLOOKUP($A117,'PY1 Data(H)'!$A$1:$A$233,'PY1 Data(H)'!$A$1:$CZ$233))</f>
        <v>0</v>
      </c>
      <c r="BE117" s="173" cm="1">
        <f t="array" ref="BE117">_xlfn.XLOOKUP(BE$1,'PY1 Data(H)'!$A$1:$CZ$1,_xlfn.XLOOKUP($A117,'PY1 Data(H)'!$A$1:$A$233,'PY1 Data(H)'!$A$1:$CZ$233))</f>
        <v>0</v>
      </c>
      <c r="BF117" s="173" cm="1">
        <f t="array" ref="BF117">_xlfn.XLOOKUP(BF$1,'PY1 Data(H)'!$A$1:$CZ$1,_xlfn.XLOOKUP($A117,'PY1 Data(H)'!$A$1:$A$233,'PY1 Data(H)'!$A$1:$CZ$233))</f>
        <v>2</v>
      </c>
      <c r="BG117" s="173" cm="1">
        <f t="array" ref="BG117">_xlfn.XLOOKUP(BG$1,'PY1 Data(H)'!$A$1:$CZ$1,_xlfn.XLOOKUP($A117,'PY1 Data(H)'!$A$1:$A$233,'PY1 Data(H)'!$A$1:$CZ$233))</f>
        <v>2</v>
      </c>
      <c r="BH117" s="173" cm="1">
        <f t="array" ref="BH117">_xlfn.XLOOKUP(BH$1,'PY1 Data(H)'!$A$1:$CZ$1,_xlfn.XLOOKUP($A117,'PY1 Data(H)'!$A$1:$A$233,'PY1 Data(H)'!$A$1:$CZ$233))</f>
        <v>0</v>
      </c>
      <c r="BI117" s="173" cm="1">
        <f t="array" ref="BI117">_xlfn.XLOOKUP(BI$1,'PY1 Data(H)'!$A$1:$CZ$1,_xlfn.XLOOKUP($A117,'PY1 Data(H)'!$A$1:$A$233,'PY1 Data(H)'!$A$1:$CZ$233))</f>
        <v>2</v>
      </c>
      <c r="BJ117" s="173" cm="1">
        <f t="array" ref="BJ117">_xlfn.XLOOKUP(BJ$1,'PY1 Data(H)'!$A$1:$CZ$1,_xlfn.XLOOKUP($A117,'PY1 Data(H)'!$A$1:$A$233,'PY1 Data(H)'!$A$1:$CZ$233))</f>
        <v>1</v>
      </c>
      <c r="BK117" s="173" cm="1">
        <f t="array" ref="BK117">_xlfn.XLOOKUP(BK$1,'PY1 Data(H)'!$A$1:$CZ$1,_xlfn.XLOOKUP($A117,'PY1 Data(H)'!$A$1:$A$233,'PY1 Data(H)'!$A$1:$CZ$233))</f>
        <v>0</v>
      </c>
      <c r="BL117" s="173" cm="1">
        <f t="array" ref="BL117">_xlfn.XLOOKUP(BL$1,'PY1 Data(H)'!$A$1:$CZ$1,_xlfn.XLOOKUP($A117,'PY1 Data(H)'!$A$1:$A$233,'PY1 Data(H)'!$A$1:$CZ$233))</f>
        <v>0</v>
      </c>
      <c r="BM117" s="173" cm="1">
        <f t="array" ref="BM117">_xlfn.XLOOKUP(BM$1,'PY1 Data(H)'!$A$1:$CZ$1,_xlfn.XLOOKUP($A117,'PY1 Data(H)'!$A$1:$A$233,'PY1 Data(H)'!$A$1:$CZ$233))</f>
        <v>2</v>
      </c>
      <c r="BN117" s="173" cm="1">
        <f t="array" ref="BN117">_xlfn.XLOOKUP(BN$1,'PY1 Data(H)'!$A$1:$CZ$1,_xlfn.XLOOKUP($A117,'PY1 Data(H)'!$A$1:$A$233,'PY1 Data(H)'!$A$1:$CZ$233))</f>
        <v>1</v>
      </c>
      <c r="BO117" s="173" cm="1">
        <f t="array" ref="BO117">_xlfn.XLOOKUP(BO$1,'PY1 Data(H)'!$A$1:$CZ$1,_xlfn.XLOOKUP($A117,'PY1 Data(H)'!$A$1:$A$233,'PY1 Data(H)'!$A$1:$CZ$233))</f>
        <v>2</v>
      </c>
      <c r="BP117" s="173" cm="1">
        <f t="array" ref="BP117">_xlfn.XLOOKUP(BP$1,'PY1 Data(H)'!$A$1:$CZ$1,_xlfn.XLOOKUP($A117,'PY1 Data(H)'!$A$1:$A$233,'PY1 Data(H)'!$A$1:$CZ$233))</f>
        <v>2</v>
      </c>
      <c r="BQ117" s="173" cm="1">
        <f t="array" ref="BQ117">_xlfn.XLOOKUP(BQ$1,'PY1 Data(H)'!$A$1:$CZ$1,_xlfn.XLOOKUP($A117,'PY1 Data(H)'!$A$1:$A$233,'PY1 Data(H)'!$A$1:$CZ$233))</f>
        <v>0</v>
      </c>
      <c r="BR117" s="173" cm="1">
        <f t="array" ref="BR117">_xlfn.XLOOKUP(BR$1,'PY1 Data(H)'!$A$1:$CZ$1,_xlfn.XLOOKUP($A117,'PY1 Data(H)'!$A$1:$A$233,'PY1 Data(H)'!$A$1:$CZ$233))</f>
        <v>2</v>
      </c>
      <c r="BS117" s="173" cm="1">
        <f t="array" ref="BS117">_xlfn.XLOOKUP(BS$1,'PY1 Data(H)'!$A$1:$CZ$1,_xlfn.XLOOKUP($A117,'PY1 Data(H)'!$A$1:$A$233,'PY1 Data(H)'!$A$1:$CZ$233))</f>
        <v>0</v>
      </c>
      <c r="BT117" s="173" cm="1">
        <f t="array" ref="BT117">_xlfn.XLOOKUP(BT$1,'PY1 Data(H)'!$A$1:$CZ$1,_xlfn.XLOOKUP($A117,'PY1 Data(H)'!$A$1:$A$233,'PY1 Data(H)'!$A$1:$CZ$233))</f>
        <v>1</v>
      </c>
      <c r="BU117" s="173" cm="1">
        <f t="array" ref="BU117">_xlfn.XLOOKUP(BU$1,'PY1 Data(H)'!$A$1:$CZ$1,_xlfn.XLOOKUP($A117,'PY1 Data(H)'!$A$1:$A$233,'PY1 Data(H)'!$A$1:$CZ$233))</f>
        <v>2</v>
      </c>
      <c r="BV117" s="173" cm="1">
        <f t="array" ref="BV117">_xlfn.XLOOKUP(BV$1,'PY1 Data(H)'!$A$1:$CZ$1,_xlfn.XLOOKUP($A117,'PY1 Data(H)'!$A$1:$A$233,'PY1 Data(H)'!$A$1:$CZ$233))</f>
        <v>1</v>
      </c>
      <c r="BW117" s="173" cm="1">
        <f t="array" ref="BW117">_xlfn.XLOOKUP(BW$1,'PY1 Data(H)'!$A$1:$CZ$1,_xlfn.XLOOKUP($A117,'PY1 Data(H)'!$A$1:$A$233,'PY1 Data(H)'!$A$1:$CZ$233))</f>
        <v>2</v>
      </c>
      <c r="BX117" s="173" cm="1">
        <f t="array" ref="BX117">_xlfn.XLOOKUP(BX$1,'PY1 Data(H)'!$A$1:$CZ$1,_xlfn.XLOOKUP($A117,'PY1 Data(H)'!$A$1:$A$233,'PY1 Data(H)'!$A$1:$CZ$233))</f>
        <v>2</v>
      </c>
      <c r="BY117" s="173" cm="1">
        <f t="array" ref="BY117">_xlfn.XLOOKUP(BY$1,'PY1 Data(H)'!$A$1:$CZ$1,_xlfn.XLOOKUP($A117,'PY1 Data(H)'!$A$1:$A$233,'PY1 Data(H)'!$A$1:$CZ$233))</f>
        <v>2</v>
      </c>
      <c r="BZ117" s="173" cm="1">
        <f t="array" ref="BZ117">_xlfn.XLOOKUP(BZ$1,'PY1 Data(H)'!$A$1:$CZ$1,_xlfn.XLOOKUP($A117,'PY1 Data(H)'!$A$1:$A$233,'PY1 Data(H)'!$A$1:$CZ$233))</f>
        <v>2</v>
      </c>
      <c r="CA117" s="173" cm="1">
        <f t="array" ref="CA117">_xlfn.XLOOKUP(CA$1,'PY1 Data(H)'!$A$1:$CZ$1,_xlfn.XLOOKUP($A117,'PY1 Data(H)'!$A$1:$A$233,'PY1 Data(H)'!$A$1:$CZ$233))</f>
        <v>0</v>
      </c>
      <c r="CB117" s="173" cm="1">
        <f t="array" ref="CB117">_xlfn.XLOOKUP(CB$1,'PY1 Data(H)'!$A$1:$CZ$1,_xlfn.XLOOKUP($A117,'PY1 Data(H)'!$A$1:$A$233,'PY1 Data(H)'!$A$1:$CZ$233))</f>
        <v>1</v>
      </c>
      <c r="CC117" s="173" cm="1">
        <f t="array" ref="CC117">_xlfn.XLOOKUP(CC$1,'PY1 Data(H)'!$A$1:$CZ$1,_xlfn.XLOOKUP($A117,'PY1 Data(H)'!$A$1:$A$233,'PY1 Data(H)'!$A$1:$CZ$233))</f>
        <v>1</v>
      </c>
      <c r="CD117" s="173" cm="1">
        <f t="array" ref="CD117">_xlfn.XLOOKUP(CD$1,'PY1 Data(H)'!$A$1:$CZ$1,_xlfn.XLOOKUP($A117,'PY1 Data(H)'!$A$1:$A$233,'PY1 Data(H)'!$A$1:$CZ$233))</f>
        <v>2</v>
      </c>
      <c r="CE117" s="173" cm="1">
        <f t="array" ref="CE117">_xlfn.XLOOKUP(CE$1,'PY1 Data(H)'!$A$1:$CZ$1,_xlfn.XLOOKUP($A117,'PY1 Data(H)'!$A$1:$A$233,'PY1 Data(H)'!$A$1:$CZ$233))</f>
        <v>1</v>
      </c>
      <c r="CF117" s="173" cm="1">
        <f t="array" ref="CF117">_xlfn.XLOOKUP(CF$1,'PY1 Data(H)'!$A$1:$CZ$1,_xlfn.XLOOKUP($A117,'PY1 Data(H)'!$A$1:$A$233,'PY1 Data(H)'!$A$1:$CZ$233))</f>
        <v>0</v>
      </c>
      <c r="CG117" s="173" cm="1">
        <f t="array" ref="CG117">_xlfn.XLOOKUP(CG$1,'PY1 Data(H)'!$A$1:$CZ$1,_xlfn.XLOOKUP($A117,'PY1 Data(H)'!$A$1:$A$233,'PY1 Data(H)'!$A$1:$CZ$233))</f>
        <v>2</v>
      </c>
      <c r="CH117" s="173" cm="1">
        <f t="array" ref="CH117">_xlfn.XLOOKUP(CH$1,'PY1 Data(H)'!$A$1:$CZ$1,_xlfn.XLOOKUP($A117,'PY1 Data(H)'!$A$1:$A$233,'PY1 Data(H)'!$A$1:$CZ$233))</f>
        <v>2</v>
      </c>
      <c r="CI117" s="173" cm="1">
        <f t="array" ref="CI117">_xlfn.XLOOKUP(CI$1,'PY1 Data(H)'!$A$1:$CZ$1,_xlfn.XLOOKUP($A117,'PY1 Data(H)'!$A$1:$A$233,'PY1 Data(H)'!$A$1:$CZ$233))</f>
        <v>1</v>
      </c>
      <c r="CJ117" s="173" cm="1">
        <f t="array" ref="CJ117">_xlfn.XLOOKUP(CJ$1,'PY1 Data(H)'!$A$1:$CZ$1,_xlfn.XLOOKUP($A117,'PY1 Data(H)'!$A$1:$A$233,'PY1 Data(H)'!$A$1:$CZ$233))</f>
        <v>2</v>
      </c>
      <c r="CK117" s="173" cm="1">
        <f t="array" ref="CK117">_xlfn.XLOOKUP(CK$1,'PY1 Data(H)'!$A$1:$CZ$1,_xlfn.XLOOKUP($A117,'PY1 Data(H)'!$A$1:$A$233,'PY1 Data(H)'!$A$1:$CZ$233))</f>
        <v>2</v>
      </c>
      <c r="CL117" s="173" cm="1">
        <f t="array" ref="CL117">_xlfn.XLOOKUP(CL$1,'PY1 Data(H)'!$A$1:$CZ$1,_xlfn.XLOOKUP($A117,'PY1 Data(H)'!$A$1:$A$233,'PY1 Data(H)'!$A$1:$CZ$233))</f>
        <v>2</v>
      </c>
      <c r="CM117" s="173" cm="1">
        <f t="array" ref="CM117">_xlfn.XLOOKUP(CM$1,'PY1 Data(H)'!$A$1:$CZ$1,_xlfn.XLOOKUP($A117,'PY1 Data(H)'!$A$1:$A$233,'PY1 Data(H)'!$A$1:$CZ$233))</f>
        <v>0</v>
      </c>
      <c r="CN117" s="173" cm="1">
        <f t="array" ref="CN117">_xlfn.XLOOKUP(CN$1,'PY1 Data(H)'!$A$1:$CZ$1,_xlfn.XLOOKUP($A117,'PY1 Data(H)'!$A$1:$A$233,'PY1 Data(H)'!$A$1:$CZ$233))</f>
        <v>1</v>
      </c>
      <c r="CO117" s="173" cm="1">
        <f t="array" ref="CO117">_xlfn.XLOOKUP(CO$1,'PY1 Data(H)'!$A$1:$CZ$1,_xlfn.XLOOKUP($A117,'PY1 Data(H)'!$A$1:$A$233,'PY1 Data(H)'!$A$1:$CZ$233))</f>
        <v>2</v>
      </c>
      <c r="CP117" s="173" cm="1">
        <f t="array" ref="CP117">_xlfn.XLOOKUP(CP$1,'PY1 Data(H)'!$A$1:$CZ$1,_xlfn.XLOOKUP($A117,'PY1 Data(H)'!$A$1:$A$233,'PY1 Data(H)'!$A$1:$CZ$233))</f>
        <v>2</v>
      </c>
      <c r="CQ117" s="173" cm="1">
        <f t="array" ref="CQ117">_xlfn.XLOOKUP(CQ$1,'PY1 Data(H)'!$A$1:$CZ$1,_xlfn.XLOOKUP($A117,'PY1 Data(H)'!$A$1:$A$233,'PY1 Data(H)'!$A$1:$CZ$233))</f>
        <v>0</v>
      </c>
      <c r="CR117" s="173" cm="1">
        <f t="array" ref="CR117">_xlfn.XLOOKUP(CR$1,'PY1 Data(H)'!$A$1:$CZ$1,_xlfn.XLOOKUP($A117,'PY1 Data(H)'!$A$1:$A$233,'PY1 Data(H)'!$A$1:$CZ$233))</f>
        <v>2</v>
      </c>
      <c r="CS117" s="173" cm="1">
        <f t="array" ref="CS117">_xlfn.XLOOKUP(CS$1,'PY1 Data(H)'!$A$1:$CZ$1,_xlfn.XLOOKUP($A117,'PY1 Data(H)'!$A$1:$A$233,'PY1 Data(H)'!$A$1:$CZ$233))</f>
        <v>2</v>
      </c>
      <c r="CT117" s="173" cm="1">
        <f t="array" ref="CT117">_xlfn.XLOOKUP(CT$1,'PY1 Data(H)'!$A$1:$CZ$1,_xlfn.XLOOKUP($A117,'PY1 Data(H)'!$A$1:$A$233,'PY1 Data(H)'!$A$1:$CZ$233))</f>
        <v>0</v>
      </c>
      <c r="CU117" s="173" cm="1">
        <f t="array" ref="CU117">_xlfn.XLOOKUP(CU$1,'PY1 Data(H)'!$A$1:$CZ$1,_xlfn.XLOOKUP($A117,'PY1 Data(H)'!$A$1:$A$233,'PY1 Data(H)'!$A$1:$CZ$233))</f>
        <v>1</v>
      </c>
      <c r="CV117" s="173" cm="1">
        <f t="array" ref="CV117">_xlfn.XLOOKUP(CV$1,'PY1 Data(H)'!$A$1:$CZ$1,_xlfn.XLOOKUP($A117,'PY1 Data(H)'!$A$1:$A$233,'PY1 Data(H)'!$A$1:$CZ$233))</f>
        <v>0</v>
      </c>
      <c r="CW117" s="173" cm="1">
        <f t="array" ref="CW117">_xlfn.XLOOKUP(CW$1,'PY1 Data(H)'!$A$1:$CZ$1,_xlfn.XLOOKUP($A117,'PY1 Data(H)'!$A$1:$A$233,'PY1 Data(H)'!$A$1:$CZ$233))</f>
        <v>1</v>
      </c>
      <c r="CX117" s="173" cm="1">
        <f t="array" ref="CX117">_xlfn.XLOOKUP(CX$1,'PY1 Data(H)'!$A$1:$CZ$1,_xlfn.XLOOKUP($A117,'PY1 Data(H)'!$A$1:$A$233,'PY1 Data(H)'!$A$1:$CZ$233))</f>
        <v>2</v>
      </c>
      <c r="CY117" s="173" cm="1">
        <f t="array" ref="CY117">_xlfn.XLOOKUP(CY$1,'PY1 Data(H)'!$A$1:$CZ$1,_xlfn.XLOOKUP($A117,'PY1 Data(H)'!$A$1:$A$233,'PY1 Data(H)'!$A$1:$CZ$233))</f>
        <v>2</v>
      </c>
    </row>
    <row r="118" spans="1:103" x14ac:dyDescent="0.3">
      <c r="A118">
        <v>538</v>
      </c>
      <c r="D118" s="173" cm="1">
        <f t="array" ref="D118">_xlfn.XLOOKUP(D$1,'PY1 Data(H)'!$A$1:$CZ$1,_xlfn.XLOOKUP($A118,'PY1 Data(H)'!$A$1:$A$233,'PY1 Data(H)'!$A$1:$CZ$233))</f>
        <v>0</v>
      </c>
      <c r="E118" s="173" cm="1">
        <f t="array" ref="E118">_xlfn.XLOOKUP(E$1,'PY1 Data(H)'!$A$1:$CZ$1,_xlfn.XLOOKUP($A118,'PY1 Data(H)'!$A$1:$A$233,'PY1 Data(H)'!$A$1:$CZ$233))</f>
        <v>1</v>
      </c>
      <c r="F118" s="173" cm="1">
        <f t="array" ref="F118">_xlfn.XLOOKUP(F$1,'PY1 Data(H)'!$A$1:$CZ$1,_xlfn.XLOOKUP($A118,'PY1 Data(H)'!$A$1:$A$233,'PY1 Data(H)'!$A$1:$CZ$233))</f>
        <v>0</v>
      </c>
      <c r="G118" s="173" cm="1">
        <f t="array" ref="G118">_xlfn.XLOOKUP(G$1,'PY1 Data(H)'!$A$1:$CZ$1,_xlfn.XLOOKUP($A118,'PY1 Data(H)'!$A$1:$A$233,'PY1 Data(H)'!$A$1:$CZ$233))</f>
        <v>0</v>
      </c>
      <c r="H118" s="173" cm="1">
        <f t="array" ref="H118">_xlfn.XLOOKUP(H$1,'PY1 Data(H)'!$A$1:$CZ$1,_xlfn.XLOOKUP($A118,'PY1 Data(H)'!$A$1:$A$233,'PY1 Data(H)'!$A$1:$CZ$233))</f>
        <v>0</v>
      </c>
      <c r="I118" s="173" cm="1">
        <f t="array" ref="I118">_xlfn.XLOOKUP(I$1,'PY1 Data(H)'!$A$1:$CZ$1,_xlfn.XLOOKUP($A118,'PY1 Data(H)'!$A$1:$A$233,'PY1 Data(H)'!$A$1:$CZ$233))</f>
        <v>0</v>
      </c>
      <c r="J118" s="173" cm="1">
        <f t="array" ref="J118">_xlfn.XLOOKUP(J$1,'PY1 Data(H)'!$A$1:$CZ$1,_xlfn.XLOOKUP($A118,'PY1 Data(H)'!$A$1:$A$233,'PY1 Data(H)'!$A$1:$CZ$233))</f>
        <v>1</v>
      </c>
      <c r="K118" s="173" cm="1">
        <f t="array" ref="K118">_xlfn.XLOOKUP(K$1,'PY1 Data(H)'!$A$1:$CZ$1,_xlfn.XLOOKUP($A118,'PY1 Data(H)'!$A$1:$A$233,'PY1 Data(H)'!$A$1:$CZ$233))</f>
        <v>2</v>
      </c>
      <c r="L118" s="173" cm="1">
        <f t="array" ref="L118">_xlfn.XLOOKUP(L$1,'PY1 Data(H)'!$A$1:$CZ$1,_xlfn.XLOOKUP($A118,'PY1 Data(H)'!$A$1:$A$233,'PY1 Data(H)'!$A$1:$CZ$233))</f>
        <v>1</v>
      </c>
      <c r="M118" s="173" cm="1">
        <f t="array" ref="M118">_xlfn.XLOOKUP(M$1,'PY1 Data(H)'!$A$1:$CZ$1,_xlfn.XLOOKUP($A118,'PY1 Data(H)'!$A$1:$A$233,'PY1 Data(H)'!$A$1:$CZ$233))</f>
        <v>2</v>
      </c>
      <c r="N118" s="173" cm="1">
        <f t="array" ref="N118">_xlfn.XLOOKUP(N$1,'PY1 Data(H)'!$A$1:$CZ$1,_xlfn.XLOOKUP($A118,'PY1 Data(H)'!$A$1:$A$233,'PY1 Data(H)'!$A$1:$CZ$233))</f>
        <v>0</v>
      </c>
      <c r="O118" s="173" cm="1">
        <f t="array" ref="O118">_xlfn.XLOOKUP(O$1,'PY1 Data(H)'!$A$1:$CZ$1,_xlfn.XLOOKUP($A118,'PY1 Data(H)'!$A$1:$A$233,'PY1 Data(H)'!$A$1:$CZ$233))</f>
        <v>1</v>
      </c>
      <c r="P118" s="173" cm="1">
        <f t="array" ref="P118">_xlfn.XLOOKUP(P$1,'PY1 Data(H)'!$A$1:$CZ$1,_xlfn.XLOOKUP($A118,'PY1 Data(H)'!$A$1:$A$233,'PY1 Data(H)'!$A$1:$CZ$233))</f>
        <v>2</v>
      </c>
      <c r="Q118" s="173" cm="1">
        <f t="array" ref="Q118">_xlfn.XLOOKUP(Q$1,'PY1 Data(H)'!$A$1:$CZ$1,_xlfn.XLOOKUP($A118,'PY1 Data(H)'!$A$1:$A$233,'PY1 Data(H)'!$A$1:$CZ$233))</f>
        <v>1</v>
      </c>
      <c r="R118" s="173" cm="1">
        <f t="array" ref="R118">_xlfn.XLOOKUP(R$1,'PY1 Data(H)'!$A$1:$CZ$1,_xlfn.XLOOKUP($A118,'PY1 Data(H)'!$A$1:$A$233,'PY1 Data(H)'!$A$1:$CZ$233))</f>
        <v>2</v>
      </c>
      <c r="S118" s="173" cm="1">
        <f t="array" ref="S118">_xlfn.XLOOKUP(S$1,'PY1 Data(H)'!$A$1:$CZ$1,_xlfn.XLOOKUP($A118,'PY1 Data(H)'!$A$1:$A$233,'PY1 Data(H)'!$A$1:$CZ$233))</f>
        <v>2</v>
      </c>
      <c r="T118" s="173" cm="1">
        <f t="array" ref="T118">_xlfn.XLOOKUP(T$1,'PY1 Data(H)'!$A$1:$CZ$1,_xlfn.XLOOKUP($A118,'PY1 Data(H)'!$A$1:$A$233,'PY1 Data(H)'!$A$1:$CZ$233))</f>
        <v>0</v>
      </c>
      <c r="U118" s="173" cm="1">
        <f t="array" ref="U118">_xlfn.XLOOKUP(U$1,'PY1 Data(H)'!$A$1:$CZ$1,_xlfn.XLOOKUP($A118,'PY1 Data(H)'!$A$1:$A$233,'PY1 Data(H)'!$A$1:$CZ$233))</f>
        <v>0</v>
      </c>
      <c r="V118" s="173" cm="1">
        <f t="array" ref="V118">_xlfn.XLOOKUP(V$1,'PY1 Data(H)'!$A$1:$CZ$1,_xlfn.XLOOKUP($A118,'PY1 Data(H)'!$A$1:$A$233,'PY1 Data(H)'!$A$1:$CZ$233))</f>
        <v>2</v>
      </c>
      <c r="W118" s="173" cm="1">
        <f t="array" ref="W118">_xlfn.XLOOKUP(W$1,'PY1 Data(H)'!$A$1:$CZ$1,_xlfn.XLOOKUP($A118,'PY1 Data(H)'!$A$1:$A$233,'PY1 Data(H)'!$A$1:$CZ$233))</f>
        <v>0</v>
      </c>
      <c r="X118" s="173" cm="1">
        <f t="array" ref="X118">_xlfn.XLOOKUP(X$1,'PY1 Data(H)'!$A$1:$CZ$1,_xlfn.XLOOKUP($A118,'PY1 Data(H)'!$A$1:$A$233,'PY1 Data(H)'!$A$1:$CZ$233))</f>
        <v>2</v>
      </c>
      <c r="Y118" s="173" cm="1">
        <f t="array" ref="Y118">_xlfn.XLOOKUP(Y$1,'PY1 Data(H)'!$A$1:$CZ$1,_xlfn.XLOOKUP($A118,'PY1 Data(H)'!$A$1:$A$233,'PY1 Data(H)'!$A$1:$CZ$233))</f>
        <v>2</v>
      </c>
      <c r="Z118" s="173" cm="1">
        <f t="array" ref="Z118">_xlfn.XLOOKUP(Z$1,'PY1 Data(H)'!$A$1:$CZ$1,_xlfn.XLOOKUP($A118,'PY1 Data(H)'!$A$1:$A$233,'PY1 Data(H)'!$A$1:$CZ$233))</f>
        <v>0</v>
      </c>
      <c r="AA118" s="173" cm="1">
        <f t="array" ref="AA118">_xlfn.XLOOKUP(AA$1,'PY1 Data(H)'!$A$1:$CZ$1,_xlfn.XLOOKUP($A118,'PY1 Data(H)'!$A$1:$A$233,'PY1 Data(H)'!$A$1:$CZ$233))</f>
        <v>0</v>
      </c>
      <c r="AB118" s="173" cm="1">
        <f t="array" ref="AB118">_xlfn.XLOOKUP(AB$1,'PY1 Data(H)'!$A$1:$CZ$1,_xlfn.XLOOKUP($A118,'PY1 Data(H)'!$A$1:$A$233,'PY1 Data(H)'!$A$1:$CZ$233))</f>
        <v>2</v>
      </c>
      <c r="AC118" s="173" cm="1">
        <f t="array" ref="AC118">_xlfn.XLOOKUP(AC$1,'PY1 Data(H)'!$A$1:$CZ$1,_xlfn.XLOOKUP($A118,'PY1 Data(H)'!$A$1:$A$233,'PY1 Data(H)'!$A$1:$CZ$233))</f>
        <v>1</v>
      </c>
      <c r="AD118" s="173" cm="1">
        <f t="array" ref="AD118">_xlfn.XLOOKUP(AD$1,'PY1 Data(H)'!$A$1:$CZ$1,_xlfn.XLOOKUP($A118,'PY1 Data(H)'!$A$1:$A$233,'PY1 Data(H)'!$A$1:$CZ$233))</f>
        <v>1</v>
      </c>
      <c r="AE118" s="173" cm="1">
        <f t="array" ref="AE118">_xlfn.XLOOKUP(AE$1,'PY1 Data(H)'!$A$1:$CZ$1,_xlfn.XLOOKUP($A118,'PY1 Data(H)'!$A$1:$A$233,'PY1 Data(H)'!$A$1:$CZ$233))</f>
        <v>1</v>
      </c>
      <c r="AF118" s="173" cm="1">
        <f t="array" ref="AF118">_xlfn.XLOOKUP(AF$1,'PY1 Data(H)'!$A$1:$CZ$1,_xlfn.XLOOKUP($A118,'PY1 Data(H)'!$A$1:$A$233,'PY1 Data(H)'!$A$1:$CZ$233))</f>
        <v>2</v>
      </c>
      <c r="AG118" s="173" cm="1">
        <f t="array" ref="AG118">_xlfn.XLOOKUP(AG$1,'PY1 Data(H)'!$A$1:$CZ$1,_xlfn.XLOOKUP($A118,'PY1 Data(H)'!$A$1:$A$233,'PY1 Data(H)'!$A$1:$CZ$233))</f>
        <v>1</v>
      </c>
      <c r="AH118" s="173" cm="1">
        <f t="array" ref="AH118">_xlfn.XLOOKUP(AH$1,'PY1 Data(H)'!$A$1:$CZ$1,_xlfn.XLOOKUP($A118,'PY1 Data(H)'!$A$1:$A$233,'PY1 Data(H)'!$A$1:$CZ$233))</f>
        <v>2</v>
      </c>
      <c r="AI118" s="173" cm="1">
        <f t="array" ref="AI118">_xlfn.XLOOKUP(AI$1,'PY1 Data(H)'!$A$1:$CZ$1,_xlfn.XLOOKUP($A118,'PY1 Data(H)'!$A$1:$A$233,'PY1 Data(H)'!$A$1:$CZ$233))</f>
        <v>1</v>
      </c>
      <c r="AJ118" s="173" cm="1">
        <f t="array" ref="AJ118">_xlfn.XLOOKUP(AJ$1,'PY1 Data(H)'!$A$1:$CZ$1,_xlfn.XLOOKUP($A118,'PY1 Data(H)'!$A$1:$A$233,'PY1 Data(H)'!$A$1:$CZ$233))</f>
        <v>1</v>
      </c>
      <c r="AK118" s="173" cm="1">
        <f t="array" ref="AK118">_xlfn.XLOOKUP(AK$1,'PY1 Data(H)'!$A$1:$CZ$1,_xlfn.XLOOKUP($A118,'PY1 Data(H)'!$A$1:$A$233,'PY1 Data(H)'!$A$1:$CZ$233))</f>
        <v>0</v>
      </c>
      <c r="AL118" s="173" cm="1">
        <f t="array" ref="AL118">_xlfn.XLOOKUP(AL$1,'PY1 Data(H)'!$A$1:$CZ$1,_xlfn.XLOOKUP($A118,'PY1 Data(H)'!$A$1:$A$233,'PY1 Data(H)'!$A$1:$CZ$233))</f>
        <v>1</v>
      </c>
      <c r="AM118" s="173" cm="1">
        <f t="array" ref="AM118">_xlfn.XLOOKUP(AM$1,'PY1 Data(H)'!$A$1:$CZ$1,_xlfn.XLOOKUP($A118,'PY1 Data(H)'!$A$1:$A$233,'PY1 Data(H)'!$A$1:$CZ$233))</f>
        <v>2</v>
      </c>
      <c r="AN118" s="173" cm="1">
        <f t="array" ref="AN118">_xlfn.XLOOKUP(AN$1,'PY1 Data(H)'!$A$1:$CZ$1,_xlfn.XLOOKUP($A118,'PY1 Data(H)'!$A$1:$A$233,'PY1 Data(H)'!$A$1:$CZ$233))</f>
        <v>2</v>
      </c>
      <c r="AO118" s="173" cm="1">
        <f t="array" ref="AO118">_xlfn.XLOOKUP(AO$1,'PY1 Data(H)'!$A$1:$CZ$1,_xlfn.XLOOKUP($A118,'PY1 Data(H)'!$A$1:$A$233,'PY1 Data(H)'!$A$1:$CZ$233))</f>
        <v>0</v>
      </c>
      <c r="AP118" s="173" cm="1">
        <f t="array" ref="AP118">_xlfn.XLOOKUP(AP$1,'PY1 Data(H)'!$A$1:$CZ$1,_xlfn.XLOOKUP($A118,'PY1 Data(H)'!$A$1:$A$233,'PY1 Data(H)'!$A$1:$CZ$233))</f>
        <v>2</v>
      </c>
      <c r="AQ118" s="173" cm="1">
        <f t="array" ref="AQ118">_xlfn.XLOOKUP(AQ$1,'PY1 Data(H)'!$A$1:$CZ$1,_xlfn.XLOOKUP($A118,'PY1 Data(H)'!$A$1:$A$233,'PY1 Data(H)'!$A$1:$CZ$233))</f>
        <v>2</v>
      </c>
      <c r="AR118" s="173" cm="1">
        <f t="array" ref="AR118">_xlfn.XLOOKUP(AR$1,'PY1 Data(H)'!$A$1:$CZ$1,_xlfn.XLOOKUP($A118,'PY1 Data(H)'!$A$1:$A$233,'PY1 Data(H)'!$A$1:$CZ$233))</f>
        <v>2</v>
      </c>
      <c r="AS118" s="173" cm="1">
        <f t="array" ref="AS118">_xlfn.XLOOKUP(AS$1,'PY1 Data(H)'!$A$1:$CZ$1,_xlfn.XLOOKUP($A118,'PY1 Data(H)'!$A$1:$A$233,'PY1 Data(H)'!$A$1:$CZ$233))</f>
        <v>2</v>
      </c>
      <c r="AT118" s="173" cm="1">
        <f t="array" ref="AT118">_xlfn.XLOOKUP(AT$1,'PY1 Data(H)'!$A$1:$CZ$1,_xlfn.XLOOKUP($A118,'PY1 Data(H)'!$A$1:$A$233,'PY1 Data(H)'!$A$1:$CZ$233))</f>
        <v>2</v>
      </c>
      <c r="AU118" s="173" cm="1">
        <f t="array" ref="AU118">_xlfn.XLOOKUP(AU$1,'PY1 Data(H)'!$A$1:$CZ$1,_xlfn.XLOOKUP($A118,'PY1 Data(H)'!$A$1:$A$233,'PY1 Data(H)'!$A$1:$CZ$233))</f>
        <v>0</v>
      </c>
      <c r="AV118" s="173" cm="1">
        <f t="array" ref="AV118">_xlfn.XLOOKUP(AV$1,'PY1 Data(H)'!$A$1:$CZ$1,_xlfn.XLOOKUP($A118,'PY1 Data(H)'!$A$1:$A$233,'PY1 Data(H)'!$A$1:$CZ$233))</f>
        <v>2</v>
      </c>
      <c r="AW118" s="173" cm="1">
        <f t="array" ref="AW118">_xlfn.XLOOKUP(AW$1,'PY1 Data(H)'!$A$1:$CZ$1,_xlfn.XLOOKUP($A118,'PY1 Data(H)'!$A$1:$A$233,'PY1 Data(H)'!$A$1:$CZ$233))</f>
        <v>0</v>
      </c>
      <c r="AX118" s="173" cm="1">
        <f t="array" ref="AX118">_xlfn.XLOOKUP(AX$1,'PY1 Data(H)'!$A$1:$CZ$1,_xlfn.XLOOKUP($A118,'PY1 Data(H)'!$A$1:$A$233,'PY1 Data(H)'!$A$1:$CZ$233))</f>
        <v>2</v>
      </c>
      <c r="AY118" s="173" cm="1">
        <f t="array" ref="AY118">_xlfn.XLOOKUP(AY$1,'PY1 Data(H)'!$A$1:$CZ$1,_xlfn.XLOOKUP($A118,'PY1 Data(H)'!$A$1:$A$233,'PY1 Data(H)'!$A$1:$CZ$233))</f>
        <v>1</v>
      </c>
      <c r="AZ118" s="173" cm="1">
        <f t="array" ref="AZ118">_xlfn.XLOOKUP(AZ$1,'PY1 Data(H)'!$A$1:$CZ$1,_xlfn.XLOOKUP($A118,'PY1 Data(H)'!$A$1:$A$233,'PY1 Data(H)'!$A$1:$CZ$233))</f>
        <v>2</v>
      </c>
      <c r="BA118" s="173" cm="1">
        <f t="array" ref="BA118">_xlfn.XLOOKUP(BA$1,'PY1 Data(H)'!$A$1:$CZ$1,_xlfn.XLOOKUP($A118,'PY1 Data(H)'!$A$1:$A$233,'PY1 Data(H)'!$A$1:$CZ$233))</f>
        <v>2</v>
      </c>
      <c r="BB118" s="173" cm="1">
        <f t="array" ref="BB118">_xlfn.XLOOKUP(BB$1,'PY1 Data(H)'!$A$1:$CZ$1,_xlfn.XLOOKUP($A118,'PY1 Data(H)'!$A$1:$A$233,'PY1 Data(H)'!$A$1:$CZ$233))</f>
        <v>1</v>
      </c>
      <c r="BC118" s="173" cm="1">
        <f t="array" ref="BC118">_xlfn.XLOOKUP(BC$1,'PY1 Data(H)'!$A$1:$CZ$1,_xlfn.XLOOKUP($A118,'PY1 Data(H)'!$A$1:$A$233,'PY1 Data(H)'!$A$1:$CZ$233))</f>
        <v>2</v>
      </c>
      <c r="BD118" s="173" cm="1">
        <f t="array" ref="BD118">_xlfn.XLOOKUP(BD$1,'PY1 Data(H)'!$A$1:$CZ$1,_xlfn.XLOOKUP($A118,'PY1 Data(H)'!$A$1:$A$233,'PY1 Data(H)'!$A$1:$CZ$233))</f>
        <v>0</v>
      </c>
      <c r="BE118" s="173" cm="1">
        <f t="array" ref="BE118">_xlfn.XLOOKUP(BE$1,'PY1 Data(H)'!$A$1:$CZ$1,_xlfn.XLOOKUP($A118,'PY1 Data(H)'!$A$1:$A$233,'PY1 Data(H)'!$A$1:$CZ$233))</f>
        <v>0</v>
      </c>
      <c r="BF118" s="173" cm="1">
        <f t="array" ref="BF118">_xlfn.XLOOKUP(BF$1,'PY1 Data(H)'!$A$1:$CZ$1,_xlfn.XLOOKUP($A118,'PY1 Data(H)'!$A$1:$A$233,'PY1 Data(H)'!$A$1:$CZ$233))</f>
        <v>2</v>
      </c>
      <c r="BG118" s="173" cm="1">
        <f t="array" ref="BG118">_xlfn.XLOOKUP(BG$1,'PY1 Data(H)'!$A$1:$CZ$1,_xlfn.XLOOKUP($A118,'PY1 Data(H)'!$A$1:$A$233,'PY1 Data(H)'!$A$1:$CZ$233))</f>
        <v>2</v>
      </c>
      <c r="BH118" s="173" cm="1">
        <f t="array" ref="BH118">_xlfn.XLOOKUP(BH$1,'PY1 Data(H)'!$A$1:$CZ$1,_xlfn.XLOOKUP($A118,'PY1 Data(H)'!$A$1:$A$233,'PY1 Data(H)'!$A$1:$CZ$233))</f>
        <v>0</v>
      </c>
      <c r="BI118" s="173" cm="1">
        <f t="array" ref="BI118">_xlfn.XLOOKUP(BI$1,'PY1 Data(H)'!$A$1:$CZ$1,_xlfn.XLOOKUP($A118,'PY1 Data(H)'!$A$1:$A$233,'PY1 Data(H)'!$A$1:$CZ$233))</f>
        <v>2</v>
      </c>
      <c r="BJ118" s="173" cm="1">
        <f t="array" ref="BJ118">_xlfn.XLOOKUP(BJ$1,'PY1 Data(H)'!$A$1:$CZ$1,_xlfn.XLOOKUP($A118,'PY1 Data(H)'!$A$1:$A$233,'PY1 Data(H)'!$A$1:$CZ$233))</f>
        <v>1</v>
      </c>
      <c r="BK118" s="173" cm="1">
        <f t="array" ref="BK118">_xlfn.XLOOKUP(BK$1,'PY1 Data(H)'!$A$1:$CZ$1,_xlfn.XLOOKUP($A118,'PY1 Data(H)'!$A$1:$A$233,'PY1 Data(H)'!$A$1:$CZ$233))</f>
        <v>0</v>
      </c>
      <c r="BL118" s="173" cm="1">
        <f t="array" ref="BL118">_xlfn.XLOOKUP(BL$1,'PY1 Data(H)'!$A$1:$CZ$1,_xlfn.XLOOKUP($A118,'PY1 Data(H)'!$A$1:$A$233,'PY1 Data(H)'!$A$1:$CZ$233))</f>
        <v>0</v>
      </c>
      <c r="BM118" s="173" cm="1">
        <f t="array" ref="BM118">_xlfn.XLOOKUP(BM$1,'PY1 Data(H)'!$A$1:$CZ$1,_xlfn.XLOOKUP($A118,'PY1 Data(H)'!$A$1:$A$233,'PY1 Data(H)'!$A$1:$CZ$233))</f>
        <v>2</v>
      </c>
      <c r="BN118" s="173" cm="1">
        <f t="array" ref="BN118">_xlfn.XLOOKUP(BN$1,'PY1 Data(H)'!$A$1:$CZ$1,_xlfn.XLOOKUP($A118,'PY1 Data(H)'!$A$1:$A$233,'PY1 Data(H)'!$A$1:$CZ$233))</f>
        <v>1</v>
      </c>
      <c r="BO118" s="173" cm="1">
        <f t="array" ref="BO118">_xlfn.XLOOKUP(BO$1,'PY1 Data(H)'!$A$1:$CZ$1,_xlfn.XLOOKUP($A118,'PY1 Data(H)'!$A$1:$A$233,'PY1 Data(H)'!$A$1:$CZ$233))</f>
        <v>1</v>
      </c>
      <c r="BP118" s="173" cm="1">
        <f t="array" ref="BP118">_xlfn.XLOOKUP(BP$1,'PY1 Data(H)'!$A$1:$CZ$1,_xlfn.XLOOKUP($A118,'PY1 Data(H)'!$A$1:$A$233,'PY1 Data(H)'!$A$1:$CZ$233))</f>
        <v>2</v>
      </c>
      <c r="BQ118" s="173" cm="1">
        <f t="array" ref="BQ118">_xlfn.XLOOKUP(BQ$1,'PY1 Data(H)'!$A$1:$CZ$1,_xlfn.XLOOKUP($A118,'PY1 Data(H)'!$A$1:$A$233,'PY1 Data(H)'!$A$1:$CZ$233))</f>
        <v>0</v>
      </c>
      <c r="BR118" s="173" cm="1">
        <f t="array" ref="BR118">_xlfn.XLOOKUP(BR$1,'PY1 Data(H)'!$A$1:$CZ$1,_xlfn.XLOOKUP($A118,'PY1 Data(H)'!$A$1:$A$233,'PY1 Data(H)'!$A$1:$CZ$233))</f>
        <v>2</v>
      </c>
      <c r="BS118" s="173" cm="1">
        <f t="array" ref="BS118">_xlfn.XLOOKUP(BS$1,'PY1 Data(H)'!$A$1:$CZ$1,_xlfn.XLOOKUP($A118,'PY1 Data(H)'!$A$1:$A$233,'PY1 Data(H)'!$A$1:$CZ$233))</f>
        <v>0</v>
      </c>
      <c r="BT118" s="173" cm="1">
        <f t="array" ref="BT118">_xlfn.XLOOKUP(BT$1,'PY1 Data(H)'!$A$1:$CZ$1,_xlfn.XLOOKUP($A118,'PY1 Data(H)'!$A$1:$A$233,'PY1 Data(H)'!$A$1:$CZ$233))</f>
        <v>1</v>
      </c>
      <c r="BU118" s="173" cm="1">
        <f t="array" ref="BU118">_xlfn.XLOOKUP(BU$1,'PY1 Data(H)'!$A$1:$CZ$1,_xlfn.XLOOKUP($A118,'PY1 Data(H)'!$A$1:$A$233,'PY1 Data(H)'!$A$1:$CZ$233))</f>
        <v>2</v>
      </c>
      <c r="BV118" s="173" cm="1">
        <f t="array" ref="BV118">_xlfn.XLOOKUP(BV$1,'PY1 Data(H)'!$A$1:$CZ$1,_xlfn.XLOOKUP($A118,'PY1 Data(H)'!$A$1:$A$233,'PY1 Data(H)'!$A$1:$CZ$233))</f>
        <v>1</v>
      </c>
      <c r="BW118" s="173" cm="1">
        <f t="array" ref="BW118">_xlfn.XLOOKUP(BW$1,'PY1 Data(H)'!$A$1:$CZ$1,_xlfn.XLOOKUP($A118,'PY1 Data(H)'!$A$1:$A$233,'PY1 Data(H)'!$A$1:$CZ$233))</f>
        <v>2</v>
      </c>
      <c r="BX118" s="173" cm="1">
        <f t="array" ref="BX118">_xlfn.XLOOKUP(BX$1,'PY1 Data(H)'!$A$1:$CZ$1,_xlfn.XLOOKUP($A118,'PY1 Data(H)'!$A$1:$A$233,'PY1 Data(H)'!$A$1:$CZ$233))</f>
        <v>2</v>
      </c>
      <c r="BY118" s="173" cm="1">
        <f t="array" ref="BY118">_xlfn.XLOOKUP(BY$1,'PY1 Data(H)'!$A$1:$CZ$1,_xlfn.XLOOKUP($A118,'PY1 Data(H)'!$A$1:$A$233,'PY1 Data(H)'!$A$1:$CZ$233))</f>
        <v>2</v>
      </c>
      <c r="BZ118" s="173" cm="1">
        <f t="array" ref="BZ118">_xlfn.XLOOKUP(BZ$1,'PY1 Data(H)'!$A$1:$CZ$1,_xlfn.XLOOKUP($A118,'PY1 Data(H)'!$A$1:$A$233,'PY1 Data(H)'!$A$1:$CZ$233))</f>
        <v>2</v>
      </c>
      <c r="CA118" s="173" cm="1">
        <f t="array" ref="CA118">_xlfn.XLOOKUP(CA$1,'PY1 Data(H)'!$A$1:$CZ$1,_xlfn.XLOOKUP($A118,'PY1 Data(H)'!$A$1:$A$233,'PY1 Data(H)'!$A$1:$CZ$233))</f>
        <v>0</v>
      </c>
      <c r="CB118" s="173" cm="1">
        <f t="array" ref="CB118">_xlfn.XLOOKUP(CB$1,'PY1 Data(H)'!$A$1:$CZ$1,_xlfn.XLOOKUP($A118,'PY1 Data(H)'!$A$1:$A$233,'PY1 Data(H)'!$A$1:$CZ$233))</f>
        <v>1</v>
      </c>
      <c r="CC118" s="173" cm="1">
        <f t="array" ref="CC118">_xlfn.XLOOKUP(CC$1,'PY1 Data(H)'!$A$1:$CZ$1,_xlfn.XLOOKUP($A118,'PY1 Data(H)'!$A$1:$A$233,'PY1 Data(H)'!$A$1:$CZ$233))</f>
        <v>1</v>
      </c>
      <c r="CD118" s="173" cm="1">
        <f t="array" ref="CD118">_xlfn.XLOOKUP(CD$1,'PY1 Data(H)'!$A$1:$CZ$1,_xlfn.XLOOKUP($A118,'PY1 Data(H)'!$A$1:$A$233,'PY1 Data(H)'!$A$1:$CZ$233))</f>
        <v>2</v>
      </c>
      <c r="CE118" s="173" cm="1">
        <f t="array" ref="CE118">_xlfn.XLOOKUP(CE$1,'PY1 Data(H)'!$A$1:$CZ$1,_xlfn.XLOOKUP($A118,'PY1 Data(H)'!$A$1:$A$233,'PY1 Data(H)'!$A$1:$CZ$233))</f>
        <v>1</v>
      </c>
      <c r="CF118" s="173" cm="1">
        <f t="array" ref="CF118">_xlfn.XLOOKUP(CF$1,'PY1 Data(H)'!$A$1:$CZ$1,_xlfn.XLOOKUP($A118,'PY1 Data(H)'!$A$1:$A$233,'PY1 Data(H)'!$A$1:$CZ$233))</f>
        <v>0</v>
      </c>
      <c r="CG118" s="173" cm="1">
        <f t="array" ref="CG118">_xlfn.XLOOKUP(CG$1,'PY1 Data(H)'!$A$1:$CZ$1,_xlfn.XLOOKUP($A118,'PY1 Data(H)'!$A$1:$A$233,'PY1 Data(H)'!$A$1:$CZ$233))</f>
        <v>2</v>
      </c>
      <c r="CH118" s="173" cm="1">
        <f t="array" ref="CH118">_xlfn.XLOOKUP(CH$1,'PY1 Data(H)'!$A$1:$CZ$1,_xlfn.XLOOKUP($A118,'PY1 Data(H)'!$A$1:$A$233,'PY1 Data(H)'!$A$1:$CZ$233))</f>
        <v>2</v>
      </c>
      <c r="CI118" s="173" cm="1">
        <f t="array" ref="CI118">_xlfn.XLOOKUP(CI$1,'PY1 Data(H)'!$A$1:$CZ$1,_xlfn.XLOOKUP($A118,'PY1 Data(H)'!$A$1:$A$233,'PY1 Data(H)'!$A$1:$CZ$233))</f>
        <v>1</v>
      </c>
      <c r="CJ118" s="173" cm="1">
        <f t="array" ref="CJ118">_xlfn.XLOOKUP(CJ$1,'PY1 Data(H)'!$A$1:$CZ$1,_xlfn.XLOOKUP($A118,'PY1 Data(H)'!$A$1:$A$233,'PY1 Data(H)'!$A$1:$CZ$233))</f>
        <v>1</v>
      </c>
      <c r="CK118" s="173" cm="1">
        <f t="array" ref="CK118">_xlfn.XLOOKUP(CK$1,'PY1 Data(H)'!$A$1:$CZ$1,_xlfn.XLOOKUP($A118,'PY1 Data(H)'!$A$1:$A$233,'PY1 Data(H)'!$A$1:$CZ$233))</f>
        <v>2</v>
      </c>
      <c r="CL118" s="173" cm="1">
        <f t="array" ref="CL118">_xlfn.XLOOKUP(CL$1,'PY1 Data(H)'!$A$1:$CZ$1,_xlfn.XLOOKUP($A118,'PY1 Data(H)'!$A$1:$A$233,'PY1 Data(H)'!$A$1:$CZ$233))</f>
        <v>2</v>
      </c>
      <c r="CM118" s="173" cm="1">
        <f t="array" ref="CM118">_xlfn.XLOOKUP(CM$1,'PY1 Data(H)'!$A$1:$CZ$1,_xlfn.XLOOKUP($A118,'PY1 Data(H)'!$A$1:$A$233,'PY1 Data(H)'!$A$1:$CZ$233))</f>
        <v>0</v>
      </c>
      <c r="CN118" s="173" cm="1">
        <f t="array" ref="CN118">_xlfn.XLOOKUP(CN$1,'PY1 Data(H)'!$A$1:$CZ$1,_xlfn.XLOOKUP($A118,'PY1 Data(H)'!$A$1:$A$233,'PY1 Data(H)'!$A$1:$CZ$233))</f>
        <v>2</v>
      </c>
      <c r="CO118" s="173" cm="1">
        <f t="array" ref="CO118">_xlfn.XLOOKUP(CO$1,'PY1 Data(H)'!$A$1:$CZ$1,_xlfn.XLOOKUP($A118,'PY1 Data(H)'!$A$1:$A$233,'PY1 Data(H)'!$A$1:$CZ$233))</f>
        <v>1</v>
      </c>
      <c r="CP118" s="173" cm="1">
        <f t="array" ref="CP118">_xlfn.XLOOKUP(CP$1,'PY1 Data(H)'!$A$1:$CZ$1,_xlfn.XLOOKUP($A118,'PY1 Data(H)'!$A$1:$A$233,'PY1 Data(H)'!$A$1:$CZ$233))</f>
        <v>2</v>
      </c>
      <c r="CQ118" s="173" cm="1">
        <f t="array" ref="CQ118">_xlfn.XLOOKUP(CQ$1,'PY1 Data(H)'!$A$1:$CZ$1,_xlfn.XLOOKUP($A118,'PY1 Data(H)'!$A$1:$A$233,'PY1 Data(H)'!$A$1:$CZ$233))</f>
        <v>0</v>
      </c>
      <c r="CR118" s="173" cm="1">
        <f t="array" ref="CR118">_xlfn.XLOOKUP(CR$1,'PY1 Data(H)'!$A$1:$CZ$1,_xlfn.XLOOKUP($A118,'PY1 Data(H)'!$A$1:$A$233,'PY1 Data(H)'!$A$1:$CZ$233))</f>
        <v>2</v>
      </c>
      <c r="CS118" s="173" cm="1">
        <f t="array" ref="CS118">_xlfn.XLOOKUP(CS$1,'PY1 Data(H)'!$A$1:$CZ$1,_xlfn.XLOOKUP($A118,'PY1 Data(H)'!$A$1:$A$233,'PY1 Data(H)'!$A$1:$CZ$233))</f>
        <v>2</v>
      </c>
      <c r="CT118" s="173" cm="1">
        <f t="array" ref="CT118">_xlfn.XLOOKUP(CT$1,'PY1 Data(H)'!$A$1:$CZ$1,_xlfn.XLOOKUP($A118,'PY1 Data(H)'!$A$1:$A$233,'PY1 Data(H)'!$A$1:$CZ$233))</f>
        <v>0</v>
      </c>
      <c r="CU118" s="173" cm="1">
        <f t="array" ref="CU118">_xlfn.XLOOKUP(CU$1,'PY1 Data(H)'!$A$1:$CZ$1,_xlfn.XLOOKUP($A118,'PY1 Data(H)'!$A$1:$A$233,'PY1 Data(H)'!$A$1:$CZ$233))</f>
        <v>1</v>
      </c>
      <c r="CV118" s="173" cm="1">
        <f t="array" ref="CV118">_xlfn.XLOOKUP(CV$1,'PY1 Data(H)'!$A$1:$CZ$1,_xlfn.XLOOKUP($A118,'PY1 Data(H)'!$A$1:$A$233,'PY1 Data(H)'!$A$1:$CZ$233))</f>
        <v>0</v>
      </c>
      <c r="CW118" s="173" cm="1">
        <f t="array" ref="CW118">_xlfn.XLOOKUP(CW$1,'PY1 Data(H)'!$A$1:$CZ$1,_xlfn.XLOOKUP($A118,'PY1 Data(H)'!$A$1:$A$233,'PY1 Data(H)'!$A$1:$CZ$233))</f>
        <v>1</v>
      </c>
      <c r="CX118" s="173" cm="1">
        <f t="array" ref="CX118">_xlfn.XLOOKUP(CX$1,'PY1 Data(H)'!$A$1:$CZ$1,_xlfn.XLOOKUP($A118,'PY1 Data(H)'!$A$1:$A$233,'PY1 Data(H)'!$A$1:$CZ$233))</f>
        <v>2</v>
      </c>
      <c r="CY118" s="173" cm="1">
        <f t="array" ref="CY118">_xlfn.XLOOKUP(CY$1,'PY1 Data(H)'!$A$1:$CZ$1,_xlfn.XLOOKUP($A118,'PY1 Data(H)'!$A$1:$A$233,'PY1 Data(H)'!$A$1:$CZ$233))</f>
        <v>2</v>
      </c>
    </row>
    <row r="119" spans="1:103" x14ac:dyDescent="0.3">
      <c r="D119" s="173" cm="1">
        <f t="array" ref="D119">_xlfn.XLOOKUP(D$1,'PY1 Data(H)'!$A$1:$CZ$1,_xlfn.XLOOKUP($A119,'PY1 Data(H)'!$A$1:$A$233,'PY1 Data(H)'!$A$1:$CZ$233))</f>
        <v>0</v>
      </c>
      <c r="E119" s="173" cm="1">
        <f t="array" ref="E119">_xlfn.XLOOKUP(E$1,'PY1 Data(H)'!$A$1:$CZ$1,_xlfn.XLOOKUP($A119,'PY1 Data(H)'!$A$1:$A$233,'PY1 Data(H)'!$A$1:$CZ$233))</f>
        <v>0</v>
      </c>
      <c r="F119" s="173" cm="1">
        <f t="array" ref="F119">_xlfn.XLOOKUP(F$1,'PY1 Data(H)'!$A$1:$CZ$1,_xlfn.XLOOKUP($A119,'PY1 Data(H)'!$A$1:$A$233,'PY1 Data(H)'!$A$1:$CZ$233))</f>
        <v>0</v>
      </c>
      <c r="G119" s="173" cm="1">
        <f t="array" ref="G119">_xlfn.XLOOKUP(G$1,'PY1 Data(H)'!$A$1:$CZ$1,_xlfn.XLOOKUP($A119,'PY1 Data(H)'!$A$1:$A$233,'PY1 Data(H)'!$A$1:$CZ$233))</f>
        <v>0</v>
      </c>
      <c r="H119" s="173" cm="1">
        <f t="array" ref="H119">_xlfn.XLOOKUP(H$1,'PY1 Data(H)'!$A$1:$CZ$1,_xlfn.XLOOKUP($A119,'PY1 Data(H)'!$A$1:$A$233,'PY1 Data(H)'!$A$1:$CZ$233))</f>
        <v>0</v>
      </c>
      <c r="I119" s="173" cm="1">
        <f t="array" ref="I119">_xlfn.XLOOKUP(I$1,'PY1 Data(H)'!$A$1:$CZ$1,_xlfn.XLOOKUP($A119,'PY1 Data(H)'!$A$1:$A$233,'PY1 Data(H)'!$A$1:$CZ$233))</f>
        <v>0</v>
      </c>
      <c r="J119" s="173" cm="1">
        <f t="array" ref="J119">_xlfn.XLOOKUP(J$1,'PY1 Data(H)'!$A$1:$CZ$1,_xlfn.XLOOKUP($A119,'PY1 Data(H)'!$A$1:$A$233,'PY1 Data(H)'!$A$1:$CZ$233))</f>
        <v>0</v>
      </c>
      <c r="K119" s="173" cm="1">
        <f t="array" ref="K119">_xlfn.XLOOKUP(K$1,'PY1 Data(H)'!$A$1:$CZ$1,_xlfn.XLOOKUP($A119,'PY1 Data(H)'!$A$1:$A$233,'PY1 Data(H)'!$A$1:$CZ$233))</f>
        <v>0</v>
      </c>
      <c r="L119" s="173" cm="1">
        <f t="array" ref="L119">_xlfn.XLOOKUP(L$1,'PY1 Data(H)'!$A$1:$CZ$1,_xlfn.XLOOKUP($A119,'PY1 Data(H)'!$A$1:$A$233,'PY1 Data(H)'!$A$1:$CZ$233))</f>
        <v>0</v>
      </c>
      <c r="M119" s="173" cm="1">
        <f t="array" ref="M119">_xlfn.XLOOKUP(M$1,'PY1 Data(H)'!$A$1:$CZ$1,_xlfn.XLOOKUP($A119,'PY1 Data(H)'!$A$1:$A$233,'PY1 Data(H)'!$A$1:$CZ$233))</f>
        <v>0</v>
      </c>
      <c r="N119" s="173" cm="1">
        <f t="array" ref="N119">_xlfn.XLOOKUP(N$1,'PY1 Data(H)'!$A$1:$CZ$1,_xlfn.XLOOKUP($A119,'PY1 Data(H)'!$A$1:$A$233,'PY1 Data(H)'!$A$1:$CZ$233))</f>
        <v>0</v>
      </c>
      <c r="O119" s="173" cm="1">
        <f t="array" ref="O119">_xlfn.XLOOKUP(O$1,'PY1 Data(H)'!$A$1:$CZ$1,_xlfn.XLOOKUP($A119,'PY1 Data(H)'!$A$1:$A$233,'PY1 Data(H)'!$A$1:$CZ$233))</f>
        <v>0</v>
      </c>
      <c r="P119" s="173" cm="1">
        <f t="array" ref="P119">_xlfn.XLOOKUP(P$1,'PY1 Data(H)'!$A$1:$CZ$1,_xlfn.XLOOKUP($A119,'PY1 Data(H)'!$A$1:$A$233,'PY1 Data(H)'!$A$1:$CZ$233))</f>
        <v>0</v>
      </c>
      <c r="Q119" s="173" cm="1">
        <f t="array" ref="Q119">_xlfn.XLOOKUP(Q$1,'PY1 Data(H)'!$A$1:$CZ$1,_xlfn.XLOOKUP($A119,'PY1 Data(H)'!$A$1:$A$233,'PY1 Data(H)'!$A$1:$CZ$233))</f>
        <v>0</v>
      </c>
      <c r="R119" s="173" cm="1">
        <f t="array" ref="R119">_xlfn.XLOOKUP(R$1,'PY1 Data(H)'!$A$1:$CZ$1,_xlfn.XLOOKUP($A119,'PY1 Data(H)'!$A$1:$A$233,'PY1 Data(H)'!$A$1:$CZ$233))</f>
        <v>0</v>
      </c>
      <c r="S119" s="173" cm="1">
        <f t="array" ref="S119">_xlfn.XLOOKUP(S$1,'PY1 Data(H)'!$A$1:$CZ$1,_xlfn.XLOOKUP($A119,'PY1 Data(H)'!$A$1:$A$233,'PY1 Data(H)'!$A$1:$CZ$233))</f>
        <v>0</v>
      </c>
      <c r="T119" s="173" cm="1">
        <f t="array" ref="T119">_xlfn.XLOOKUP(T$1,'PY1 Data(H)'!$A$1:$CZ$1,_xlfn.XLOOKUP($A119,'PY1 Data(H)'!$A$1:$A$233,'PY1 Data(H)'!$A$1:$CZ$233))</f>
        <v>0</v>
      </c>
      <c r="U119" s="173" cm="1">
        <f t="array" ref="U119">_xlfn.XLOOKUP(U$1,'PY1 Data(H)'!$A$1:$CZ$1,_xlfn.XLOOKUP($A119,'PY1 Data(H)'!$A$1:$A$233,'PY1 Data(H)'!$A$1:$CZ$233))</f>
        <v>0</v>
      </c>
      <c r="V119" s="173" cm="1">
        <f t="array" ref="V119">_xlfn.XLOOKUP(V$1,'PY1 Data(H)'!$A$1:$CZ$1,_xlfn.XLOOKUP($A119,'PY1 Data(H)'!$A$1:$A$233,'PY1 Data(H)'!$A$1:$CZ$233))</f>
        <v>0</v>
      </c>
      <c r="W119" s="173" cm="1">
        <f t="array" ref="W119">_xlfn.XLOOKUP(W$1,'PY1 Data(H)'!$A$1:$CZ$1,_xlfn.XLOOKUP($A119,'PY1 Data(H)'!$A$1:$A$233,'PY1 Data(H)'!$A$1:$CZ$233))</f>
        <v>0</v>
      </c>
      <c r="X119" s="173" cm="1">
        <f t="array" ref="X119">_xlfn.XLOOKUP(X$1,'PY1 Data(H)'!$A$1:$CZ$1,_xlfn.XLOOKUP($A119,'PY1 Data(H)'!$A$1:$A$233,'PY1 Data(H)'!$A$1:$CZ$233))</f>
        <v>0</v>
      </c>
      <c r="Y119" s="173" cm="1">
        <f t="array" ref="Y119">_xlfn.XLOOKUP(Y$1,'PY1 Data(H)'!$A$1:$CZ$1,_xlfn.XLOOKUP($A119,'PY1 Data(H)'!$A$1:$A$233,'PY1 Data(H)'!$A$1:$CZ$233))</f>
        <v>0</v>
      </c>
      <c r="Z119" s="173" cm="1">
        <f t="array" ref="Z119">_xlfn.XLOOKUP(Z$1,'PY1 Data(H)'!$A$1:$CZ$1,_xlfn.XLOOKUP($A119,'PY1 Data(H)'!$A$1:$A$233,'PY1 Data(H)'!$A$1:$CZ$233))</f>
        <v>0</v>
      </c>
      <c r="AA119" s="173" cm="1">
        <f t="array" ref="AA119">_xlfn.XLOOKUP(AA$1,'PY1 Data(H)'!$A$1:$CZ$1,_xlfn.XLOOKUP($A119,'PY1 Data(H)'!$A$1:$A$233,'PY1 Data(H)'!$A$1:$CZ$233))</f>
        <v>0</v>
      </c>
      <c r="AB119" s="173" cm="1">
        <f t="array" ref="AB119">_xlfn.XLOOKUP(AB$1,'PY1 Data(H)'!$A$1:$CZ$1,_xlfn.XLOOKUP($A119,'PY1 Data(H)'!$A$1:$A$233,'PY1 Data(H)'!$A$1:$CZ$233))</f>
        <v>0</v>
      </c>
      <c r="AC119" s="173" cm="1">
        <f t="array" ref="AC119">_xlfn.XLOOKUP(AC$1,'PY1 Data(H)'!$A$1:$CZ$1,_xlfn.XLOOKUP($A119,'PY1 Data(H)'!$A$1:$A$233,'PY1 Data(H)'!$A$1:$CZ$233))</f>
        <v>0</v>
      </c>
      <c r="AD119" s="173" cm="1">
        <f t="array" ref="AD119">_xlfn.XLOOKUP(AD$1,'PY1 Data(H)'!$A$1:$CZ$1,_xlfn.XLOOKUP($A119,'PY1 Data(H)'!$A$1:$A$233,'PY1 Data(H)'!$A$1:$CZ$233))</f>
        <v>0</v>
      </c>
      <c r="AE119" s="173" cm="1">
        <f t="array" ref="AE119">_xlfn.XLOOKUP(AE$1,'PY1 Data(H)'!$A$1:$CZ$1,_xlfn.XLOOKUP($A119,'PY1 Data(H)'!$A$1:$A$233,'PY1 Data(H)'!$A$1:$CZ$233))</f>
        <v>0</v>
      </c>
      <c r="AF119" s="173" cm="1">
        <f t="array" ref="AF119">_xlfn.XLOOKUP(AF$1,'PY1 Data(H)'!$A$1:$CZ$1,_xlfn.XLOOKUP($A119,'PY1 Data(H)'!$A$1:$A$233,'PY1 Data(H)'!$A$1:$CZ$233))</f>
        <v>0</v>
      </c>
      <c r="AG119" s="173" cm="1">
        <f t="array" ref="AG119">_xlfn.XLOOKUP(AG$1,'PY1 Data(H)'!$A$1:$CZ$1,_xlfn.XLOOKUP($A119,'PY1 Data(H)'!$A$1:$A$233,'PY1 Data(H)'!$A$1:$CZ$233))</f>
        <v>0</v>
      </c>
      <c r="AH119" s="173" cm="1">
        <f t="array" ref="AH119">_xlfn.XLOOKUP(AH$1,'PY1 Data(H)'!$A$1:$CZ$1,_xlfn.XLOOKUP($A119,'PY1 Data(H)'!$A$1:$A$233,'PY1 Data(H)'!$A$1:$CZ$233))</f>
        <v>0</v>
      </c>
      <c r="AI119" s="173" cm="1">
        <f t="array" ref="AI119">_xlfn.XLOOKUP(AI$1,'PY1 Data(H)'!$A$1:$CZ$1,_xlfn.XLOOKUP($A119,'PY1 Data(H)'!$A$1:$A$233,'PY1 Data(H)'!$A$1:$CZ$233))</f>
        <v>0</v>
      </c>
      <c r="AJ119" s="173" cm="1">
        <f t="array" ref="AJ119">_xlfn.XLOOKUP(AJ$1,'PY1 Data(H)'!$A$1:$CZ$1,_xlfn.XLOOKUP($A119,'PY1 Data(H)'!$A$1:$A$233,'PY1 Data(H)'!$A$1:$CZ$233))</f>
        <v>0</v>
      </c>
      <c r="AK119" s="173" cm="1">
        <f t="array" ref="AK119">_xlfn.XLOOKUP(AK$1,'PY1 Data(H)'!$A$1:$CZ$1,_xlfn.XLOOKUP($A119,'PY1 Data(H)'!$A$1:$A$233,'PY1 Data(H)'!$A$1:$CZ$233))</f>
        <v>0</v>
      </c>
      <c r="AL119" s="173" cm="1">
        <f t="array" ref="AL119">_xlfn.XLOOKUP(AL$1,'PY1 Data(H)'!$A$1:$CZ$1,_xlfn.XLOOKUP($A119,'PY1 Data(H)'!$A$1:$A$233,'PY1 Data(H)'!$A$1:$CZ$233))</f>
        <v>0</v>
      </c>
      <c r="AM119" s="173" cm="1">
        <f t="array" ref="AM119">_xlfn.XLOOKUP(AM$1,'PY1 Data(H)'!$A$1:$CZ$1,_xlfn.XLOOKUP($A119,'PY1 Data(H)'!$A$1:$A$233,'PY1 Data(H)'!$A$1:$CZ$233))</f>
        <v>0</v>
      </c>
      <c r="AN119" s="173" cm="1">
        <f t="array" ref="AN119">_xlfn.XLOOKUP(AN$1,'PY1 Data(H)'!$A$1:$CZ$1,_xlfn.XLOOKUP($A119,'PY1 Data(H)'!$A$1:$A$233,'PY1 Data(H)'!$A$1:$CZ$233))</f>
        <v>0</v>
      </c>
      <c r="AO119" s="173" cm="1">
        <f t="array" ref="AO119">_xlfn.XLOOKUP(AO$1,'PY1 Data(H)'!$A$1:$CZ$1,_xlfn.XLOOKUP($A119,'PY1 Data(H)'!$A$1:$A$233,'PY1 Data(H)'!$A$1:$CZ$233))</f>
        <v>0</v>
      </c>
      <c r="AP119" s="173" cm="1">
        <f t="array" ref="AP119">_xlfn.XLOOKUP(AP$1,'PY1 Data(H)'!$A$1:$CZ$1,_xlfn.XLOOKUP($A119,'PY1 Data(H)'!$A$1:$A$233,'PY1 Data(H)'!$A$1:$CZ$233))</f>
        <v>0</v>
      </c>
      <c r="AQ119" s="173" cm="1">
        <f t="array" ref="AQ119">_xlfn.XLOOKUP(AQ$1,'PY1 Data(H)'!$A$1:$CZ$1,_xlfn.XLOOKUP($A119,'PY1 Data(H)'!$A$1:$A$233,'PY1 Data(H)'!$A$1:$CZ$233))</f>
        <v>0</v>
      </c>
      <c r="AR119" s="173" cm="1">
        <f t="array" ref="AR119">_xlfn.XLOOKUP(AR$1,'PY1 Data(H)'!$A$1:$CZ$1,_xlfn.XLOOKUP($A119,'PY1 Data(H)'!$A$1:$A$233,'PY1 Data(H)'!$A$1:$CZ$233))</f>
        <v>0</v>
      </c>
      <c r="AS119" s="173" cm="1">
        <f t="array" ref="AS119">_xlfn.XLOOKUP(AS$1,'PY1 Data(H)'!$A$1:$CZ$1,_xlfn.XLOOKUP($A119,'PY1 Data(H)'!$A$1:$A$233,'PY1 Data(H)'!$A$1:$CZ$233))</f>
        <v>0</v>
      </c>
      <c r="AT119" s="173" cm="1">
        <f t="array" ref="AT119">_xlfn.XLOOKUP(AT$1,'PY1 Data(H)'!$A$1:$CZ$1,_xlfn.XLOOKUP($A119,'PY1 Data(H)'!$A$1:$A$233,'PY1 Data(H)'!$A$1:$CZ$233))</f>
        <v>0</v>
      </c>
      <c r="AU119" s="173" cm="1">
        <f t="array" ref="AU119">_xlfn.XLOOKUP(AU$1,'PY1 Data(H)'!$A$1:$CZ$1,_xlfn.XLOOKUP($A119,'PY1 Data(H)'!$A$1:$A$233,'PY1 Data(H)'!$A$1:$CZ$233))</f>
        <v>0</v>
      </c>
      <c r="AV119" s="173" cm="1">
        <f t="array" ref="AV119">_xlfn.XLOOKUP(AV$1,'PY1 Data(H)'!$A$1:$CZ$1,_xlfn.XLOOKUP($A119,'PY1 Data(H)'!$A$1:$A$233,'PY1 Data(H)'!$A$1:$CZ$233))</f>
        <v>0</v>
      </c>
      <c r="AW119" s="173" cm="1">
        <f t="array" ref="AW119">_xlfn.XLOOKUP(AW$1,'PY1 Data(H)'!$A$1:$CZ$1,_xlfn.XLOOKUP($A119,'PY1 Data(H)'!$A$1:$A$233,'PY1 Data(H)'!$A$1:$CZ$233))</f>
        <v>0</v>
      </c>
      <c r="AX119" s="173" cm="1">
        <f t="array" ref="AX119">_xlfn.XLOOKUP(AX$1,'PY1 Data(H)'!$A$1:$CZ$1,_xlfn.XLOOKUP($A119,'PY1 Data(H)'!$A$1:$A$233,'PY1 Data(H)'!$A$1:$CZ$233))</f>
        <v>0</v>
      </c>
      <c r="AY119" s="173" cm="1">
        <f t="array" ref="AY119">_xlfn.XLOOKUP(AY$1,'PY1 Data(H)'!$A$1:$CZ$1,_xlfn.XLOOKUP($A119,'PY1 Data(H)'!$A$1:$A$233,'PY1 Data(H)'!$A$1:$CZ$233))</f>
        <v>0</v>
      </c>
      <c r="AZ119" s="173" cm="1">
        <f t="array" ref="AZ119">_xlfn.XLOOKUP(AZ$1,'PY1 Data(H)'!$A$1:$CZ$1,_xlfn.XLOOKUP($A119,'PY1 Data(H)'!$A$1:$A$233,'PY1 Data(H)'!$A$1:$CZ$233))</f>
        <v>0</v>
      </c>
      <c r="BA119" s="173" cm="1">
        <f t="array" ref="BA119">_xlfn.XLOOKUP(BA$1,'PY1 Data(H)'!$A$1:$CZ$1,_xlfn.XLOOKUP($A119,'PY1 Data(H)'!$A$1:$A$233,'PY1 Data(H)'!$A$1:$CZ$233))</f>
        <v>0</v>
      </c>
      <c r="BB119" s="173" cm="1">
        <f t="array" ref="BB119">_xlfn.XLOOKUP(BB$1,'PY1 Data(H)'!$A$1:$CZ$1,_xlfn.XLOOKUP($A119,'PY1 Data(H)'!$A$1:$A$233,'PY1 Data(H)'!$A$1:$CZ$233))</f>
        <v>0</v>
      </c>
      <c r="BC119" s="173" cm="1">
        <f t="array" ref="BC119">_xlfn.XLOOKUP(BC$1,'PY1 Data(H)'!$A$1:$CZ$1,_xlfn.XLOOKUP($A119,'PY1 Data(H)'!$A$1:$A$233,'PY1 Data(H)'!$A$1:$CZ$233))</f>
        <v>0</v>
      </c>
      <c r="BD119" s="173" cm="1">
        <f t="array" ref="BD119">_xlfn.XLOOKUP(BD$1,'PY1 Data(H)'!$A$1:$CZ$1,_xlfn.XLOOKUP($A119,'PY1 Data(H)'!$A$1:$A$233,'PY1 Data(H)'!$A$1:$CZ$233))</f>
        <v>0</v>
      </c>
      <c r="BE119" s="173" cm="1">
        <f t="array" ref="BE119">_xlfn.XLOOKUP(BE$1,'PY1 Data(H)'!$A$1:$CZ$1,_xlfn.XLOOKUP($A119,'PY1 Data(H)'!$A$1:$A$233,'PY1 Data(H)'!$A$1:$CZ$233))</f>
        <v>0</v>
      </c>
      <c r="BF119" s="173" cm="1">
        <f t="array" ref="BF119">_xlfn.XLOOKUP(BF$1,'PY1 Data(H)'!$A$1:$CZ$1,_xlfn.XLOOKUP($A119,'PY1 Data(H)'!$A$1:$A$233,'PY1 Data(H)'!$A$1:$CZ$233))</f>
        <v>0</v>
      </c>
      <c r="BG119" s="173" cm="1">
        <f t="array" ref="BG119">_xlfn.XLOOKUP(BG$1,'PY1 Data(H)'!$A$1:$CZ$1,_xlfn.XLOOKUP($A119,'PY1 Data(H)'!$A$1:$A$233,'PY1 Data(H)'!$A$1:$CZ$233))</f>
        <v>0</v>
      </c>
      <c r="BH119" s="173" cm="1">
        <f t="array" ref="BH119">_xlfn.XLOOKUP(BH$1,'PY1 Data(H)'!$A$1:$CZ$1,_xlfn.XLOOKUP($A119,'PY1 Data(H)'!$A$1:$A$233,'PY1 Data(H)'!$A$1:$CZ$233))</f>
        <v>0</v>
      </c>
      <c r="BI119" s="173" cm="1">
        <f t="array" ref="BI119">_xlfn.XLOOKUP(BI$1,'PY1 Data(H)'!$A$1:$CZ$1,_xlfn.XLOOKUP($A119,'PY1 Data(H)'!$A$1:$A$233,'PY1 Data(H)'!$A$1:$CZ$233))</f>
        <v>0</v>
      </c>
      <c r="BJ119" s="173" cm="1">
        <f t="array" ref="BJ119">_xlfn.XLOOKUP(BJ$1,'PY1 Data(H)'!$A$1:$CZ$1,_xlfn.XLOOKUP($A119,'PY1 Data(H)'!$A$1:$A$233,'PY1 Data(H)'!$A$1:$CZ$233))</f>
        <v>0</v>
      </c>
      <c r="BK119" s="173" cm="1">
        <f t="array" ref="BK119">_xlfn.XLOOKUP(BK$1,'PY1 Data(H)'!$A$1:$CZ$1,_xlfn.XLOOKUP($A119,'PY1 Data(H)'!$A$1:$A$233,'PY1 Data(H)'!$A$1:$CZ$233))</f>
        <v>0</v>
      </c>
      <c r="BL119" s="173" cm="1">
        <f t="array" ref="BL119">_xlfn.XLOOKUP(BL$1,'PY1 Data(H)'!$A$1:$CZ$1,_xlfn.XLOOKUP($A119,'PY1 Data(H)'!$A$1:$A$233,'PY1 Data(H)'!$A$1:$CZ$233))</f>
        <v>0</v>
      </c>
      <c r="BM119" s="173" cm="1">
        <f t="array" ref="BM119">_xlfn.XLOOKUP(BM$1,'PY1 Data(H)'!$A$1:$CZ$1,_xlfn.XLOOKUP($A119,'PY1 Data(H)'!$A$1:$A$233,'PY1 Data(H)'!$A$1:$CZ$233))</f>
        <v>0</v>
      </c>
      <c r="BN119" s="173" cm="1">
        <f t="array" ref="BN119">_xlfn.XLOOKUP(BN$1,'PY1 Data(H)'!$A$1:$CZ$1,_xlfn.XLOOKUP($A119,'PY1 Data(H)'!$A$1:$A$233,'PY1 Data(H)'!$A$1:$CZ$233))</f>
        <v>0</v>
      </c>
      <c r="BO119" s="173" cm="1">
        <f t="array" ref="BO119">_xlfn.XLOOKUP(BO$1,'PY1 Data(H)'!$A$1:$CZ$1,_xlfn.XLOOKUP($A119,'PY1 Data(H)'!$A$1:$A$233,'PY1 Data(H)'!$A$1:$CZ$233))</f>
        <v>0</v>
      </c>
      <c r="BP119" s="173" cm="1">
        <f t="array" ref="BP119">_xlfn.XLOOKUP(BP$1,'PY1 Data(H)'!$A$1:$CZ$1,_xlfn.XLOOKUP($A119,'PY1 Data(H)'!$A$1:$A$233,'PY1 Data(H)'!$A$1:$CZ$233))</f>
        <v>0</v>
      </c>
      <c r="BQ119" s="173" cm="1">
        <f t="array" ref="BQ119">_xlfn.XLOOKUP(BQ$1,'PY1 Data(H)'!$A$1:$CZ$1,_xlfn.XLOOKUP($A119,'PY1 Data(H)'!$A$1:$A$233,'PY1 Data(H)'!$A$1:$CZ$233))</f>
        <v>0</v>
      </c>
      <c r="BR119" s="173" cm="1">
        <f t="array" ref="BR119">_xlfn.XLOOKUP(BR$1,'PY1 Data(H)'!$A$1:$CZ$1,_xlfn.XLOOKUP($A119,'PY1 Data(H)'!$A$1:$A$233,'PY1 Data(H)'!$A$1:$CZ$233))</f>
        <v>0</v>
      </c>
      <c r="BS119" s="173" cm="1">
        <f t="array" ref="BS119">_xlfn.XLOOKUP(BS$1,'PY1 Data(H)'!$A$1:$CZ$1,_xlfn.XLOOKUP($A119,'PY1 Data(H)'!$A$1:$A$233,'PY1 Data(H)'!$A$1:$CZ$233))</f>
        <v>0</v>
      </c>
      <c r="BT119" s="173" cm="1">
        <f t="array" ref="BT119">_xlfn.XLOOKUP(BT$1,'PY1 Data(H)'!$A$1:$CZ$1,_xlfn.XLOOKUP($A119,'PY1 Data(H)'!$A$1:$A$233,'PY1 Data(H)'!$A$1:$CZ$233))</f>
        <v>0</v>
      </c>
      <c r="BU119" s="173" cm="1">
        <f t="array" ref="BU119">_xlfn.XLOOKUP(BU$1,'PY1 Data(H)'!$A$1:$CZ$1,_xlfn.XLOOKUP($A119,'PY1 Data(H)'!$A$1:$A$233,'PY1 Data(H)'!$A$1:$CZ$233))</f>
        <v>0</v>
      </c>
      <c r="BV119" s="173" cm="1">
        <f t="array" ref="BV119">_xlfn.XLOOKUP(BV$1,'PY1 Data(H)'!$A$1:$CZ$1,_xlfn.XLOOKUP($A119,'PY1 Data(H)'!$A$1:$A$233,'PY1 Data(H)'!$A$1:$CZ$233))</f>
        <v>0</v>
      </c>
      <c r="BW119" s="173" cm="1">
        <f t="array" ref="BW119">_xlfn.XLOOKUP(BW$1,'PY1 Data(H)'!$A$1:$CZ$1,_xlfn.XLOOKUP($A119,'PY1 Data(H)'!$A$1:$A$233,'PY1 Data(H)'!$A$1:$CZ$233))</f>
        <v>0</v>
      </c>
      <c r="BX119" s="173" cm="1">
        <f t="array" ref="BX119">_xlfn.XLOOKUP(BX$1,'PY1 Data(H)'!$A$1:$CZ$1,_xlfn.XLOOKUP($A119,'PY1 Data(H)'!$A$1:$A$233,'PY1 Data(H)'!$A$1:$CZ$233))</f>
        <v>0</v>
      </c>
      <c r="BY119" s="173" cm="1">
        <f t="array" ref="BY119">_xlfn.XLOOKUP(BY$1,'PY1 Data(H)'!$A$1:$CZ$1,_xlfn.XLOOKUP($A119,'PY1 Data(H)'!$A$1:$A$233,'PY1 Data(H)'!$A$1:$CZ$233))</f>
        <v>0</v>
      </c>
      <c r="BZ119" s="173" cm="1">
        <f t="array" ref="BZ119">_xlfn.XLOOKUP(BZ$1,'PY1 Data(H)'!$A$1:$CZ$1,_xlfn.XLOOKUP($A119,'PY1 Data(H)'!$A$1:$A$233,'PY1 Data(H)'!$A$1:$CZ$233))</f>
        <v>0</v>
      </c>
      <c r="CA119" s="173" cm="1">
        <f t="array" ref="CA119">_xlfn.XLOOKUP(CA$1,'PY1 Data(H)'!$A$1:$CZ$1,_xlfn.XLOOKUP($A119,'PY1 Data(H)'!$A$1:$A$233,'PY1 Data(H)'!$A$1:$CZ$233))</f>
        <v>0</v>
      </c>
      <c r="CB119" s="173" cm="1">
        <f t="array" ref="CB119">_xlfn.XLOOKUP(CB$1,'PY1 Data(H)'!$A$1:$CZ$1,_xlfn.XLOOKUP($A119,'PY1 Data(H)'!$A$1:$A$233,'PY1 Data(H)'!$A$1:$CZ$233))</f>
        <v>0</v>
      </c>
      <c r="CC119" s="173" cm="1">
        <f t="array" ref="CC119">_xlfn.XLOOKUP(CC$1,'PY1 Data(H)'!$A$1:$CZ$1,_xlfn.XLOOKUP($A119,'PY1 Data(H)'!$A$1:$A$233,'PY1 Data(H)'!$A$1:$CZ$233))</f>
        <v>0</v>
      </c>
      <c r="CD119" s="173" cm="1">
        <f t="array" ref="CD119">_xlfn.XLOOKUP(CD$1,'PY1 Data(H)'!$A$1:$CZ$1,_xlfn.XLOOKUP($A119,'PY1 Data(H)'!$A$1:$A$233,'PY1 Data(H)'!$A$1:$CZ$233))</f>
        <v>0</v>
      </c>
      <c r="CE119" s="173" cm="1">
        <f t="array" ref="CE119">_xlfn.XLOOKUP(CE$1,'PY1 Data(H)'!$A$1:$CZ$1,_xlfn.XLOOKUP($A119,'PY1 Data(H)'!$A$1:$A$233,'PY1 Data(H)'!$A$1:$CZ$233))</f>
        <v>0</v>
      </c>
      <c r="CF119" s="173" cm="1">
        <f t="array" ref="CF119">_xlfn.XLOOKUP(CF$1,'PY1 Data(H)'!$A$1:$CZ$1,_xlfn.XLOOKUP($A119,'PY1 Data(H)'!$A$1:$A$233,'PY1 Data(H)'!$A$1:$CZ$233))</f>
        <v>0</v>
      </c>
      <c r="CG119" s="173" cm="1">
        <f t="array" ref="CG119">_xlfn.XLOOKUP(CG$1,'PY1 Data(H)'!$A$1:$CZ$1,_xlfn.XLOOKUP($A119,'PY1 Data(H)'!$A$1:$A$233,'PY1 Data(H)'!$A$1:$CZ$233))</f>
        <v>0</v>
      </c>
      <c r="CH119" s="173" cm="1">
        <f t="array" ref="CH119">_xlfn.XLOOKUP(CH$1,'PY1 Data(H)'!$A$1:$CZ$1,_xlfn.XLOOKUP($A119,'PY1 Data(H)'!$A$1:$A$233,'PY1 Data(H)'!$A$1:$CZ$233))</f>
        <v>0</v>
      </c>
      <c r="CI119" s="173" cm="1">
        <f t="array" ref="CI119">_xlfn.XLOOKUP(CI$1,'PY1 Data(H)'!$A$1:$CZ$1,_xlfn.XLOOKUP($A119,'PY1 Data(H)'!$A$1:$A$233,'PY1 Data(H)'!$A$1:$CZ$233))</f>
        <v>0</v>
      </c>
      <c r="CJ119" s="173" cm="1">
        <f t="array" ref="CJ119">_xlfn.XLOOKUP(CJ$1,'PY1 Data(H)'!$A$1:$CZ$1,_xlfn.XLOOKUP($A119,'PY1 Data(H)'!$A$1:$A$233,'PY1 Data(H)'!$A$1:$CZ$233))</f>
        <v>0</v>
      </c>
      <c r="CK119" s="173" cm="1">
        <f t="array" ref="CK119">_xlfn.XLOOKUP(CK$1,'PY1 Data(H)'!$A$1:$CZ$1,_xlfn.XLOOKUP($A119,'PY1 Data(H)'!$A$1:$A$233,'PY1 Data(H)'!$A$1:$CZ$233))</f>
        <v>0</v>
      </c>
      <c r="CL119" s="173" cm="1">
        <f t="array" ref="CL119">_xlfn.XLOOKUP(CL$1,'PY1 Data(H)'!$A$1:$CZ$1,_xlfn.XLOOKUP($A119,'PY1 Data(H)'!$A$1:$A$233,'PY1 Data(H)'!$A$1:$CZ$233))</f>
        <v>0</v>
      </c>
      <c r="CM119" s="173" cm="1">
        <f t="array" ref="CM119">_xlfn.XLOOKUP(CM$1,'PY1 Data(H)'!$A$1:$CZ$1,_xlfn.XLOOKUP($A119,'PY1 Data(H)'!$A$1:$A$233,'PY1 Data(H)'!$A$1:$CZ$233))</f>
        <v>0</v>
      </c>
      <c r="CN119" s="173" cm="1">
        <f t="array" ref="CN119">_xlfn.XLOOKUP(CN$1,'PY1 Data(H)'!$A$1:$CZ$1,_xlfn.XLOOKUP($A119,'PY1 Data(H)'!$A$1:$A$233,'PY1 Data(H)'!$A$1:$CZ$233))</f>
        <v>0</v>
      </c>
      <c r="CO119" s="173" cm="1">
        <f t="array" ref="CO119">_xlfn.XLOOKUP(CO$1,'PY1 Data(H)'!$A$1:$CZ$1,_xlfn.XLOOKUP($A119,'PY1 Data(H)'!$A$1:$A$233,'PY1 Data(H)'!$A$1:$CZ$233))</f>
        <v>0</v>
      </c>
      <c r="CP119" s="173" cm="1">
        <f t="array" ref="CP119">_xlfn.XLOOKUP(CP$1,'PY1 Data(H)'!$A$1:$CZ$1,_xlfn.XLOOKUP($A119,'PY1 Data(H)'!$A$1:$A$233,'PY1 Data(H)'!$A$1:$CZ$233))</f>
        <v>0</v>
      </c>
      <c r="CQ119" s="173" cm="1">
        <f t="array" ref="CQ119">_xlfn.XLOOKUP(CQ$1,'PY1 Data(H)'!$A$1:$CZ$1,_xlfn.XLOOKUP($A119,'PY1 Data(H)'!$A$1:$A$233,'PY1 Data(H)'!$A$1:$CZ$233))</f>
        <v>0</v>
      </c>
      <c r="CR119" s="173" cm="1">
        <f t="array" ref="CR119">_xlfn.XLOOKUP(CR$1,'PY1 Data(H)'!$A$1:$CZ$1,_xlfn.XLOOKUP($A119,'PY1 Data(H)'!$A$1:$A$233,'PY1 Data(H)'!$A$1:$CZ$233))</f>
        <v>0</v>
      </c>
      <c r="CS119" s="173" cm="1">
        <f t="array" ref="CS119">_xlfn.XLOOKUP(CS$1,'PY1 Data(H)'!$A$1:$CZ$1,_xlfn.XLOOKUP($A119,'PY1 Data(H)'!$A$1:$A$233,'PY1 Data(H)'!$A$1:$CZ$233))</f>
        <v>0</v>
      </c>
      <c r="CT119" s="173" cm="1">
        <f t="array" ref="CT119">_xlfn.XLOOKUP(CT$1,'PY1 Data(H)'!$A$1:$CZ$1,_xlfn.XLOOKUP($A119,'PY1 Data(H)'!$A$1:$A$233,'PY1 Data(H)'!$A$1:$CZ$233))</f>
        <v>0</v>
      </c>
      <c r="CU119" s="173" cm="1">
        <f t="array" ref="CU119">_xlfn.XLOOKUP(CU$1,'PY1 Data(H)'!$A$1:$CZ$1,_xlfn.XLOOKUP($A119,'PY1 Data(H)'!$A$1:$A$233,'PY1 Data(H)'!$A$1:$CZ$233))</f>
        <v>0</v>
      </c>
      <c r="CV119" s="173" cm="1">
        <f t="array" ref="CV119">_xlfn.XLOOKUP(CV$1,'PY1 Data(H)'!$A$1:$CZ$1,_xlfn.XLOOKUP($A119,'PY1 Data(H)'!$A$1:$A$233,'PY1 Data(H)'!$A$1:$CZ$233))</f>
        <v>0</v>
      </c>
      <c r="CW119" s="173" cm="1">
        <f t="array" ref="CW119">_xlfn.XLOOKUP(CW$1,'PY1 Data(H)'!$A$1:$CZ$1,_xlfn.XLOOKUP($A119,'PY1 Data(H)'!$A$1:$A$233,'PY1 Data(H)'!$A$1:$CZ$233))</f>
        <v>0</v>
      </c>
      <c r="CX119" s="173" cm="1">
        <f t="array" ref="CX119">_xlfn.XLOOKUP(CX$1,'PY1 Data(H)'!$A$1:$CZ$1,_xlfn.XLOOKUP($A119,'PY1 Data(H)'!$A$1:$A$233,'PY1 Data(H)'!$A$1:$CZ$233))</f>
        <v>0</v>
      </c>
      <c r="CY119" s="173" cm="1">
        <f t="array" ref="CY119">_xlfn.XLOOKUP(CY$1,'PY1 Data(H)'!$A$1:$CZ$1,_xlfn.XLOOKUP($A119,'PY1 Data(H)'!$A$1:$A$233,'PY1 Data(H)'!$A$1:$CZ$233))</f>
        <v>0</v>
      </c>
    </row>
    <row r="120" spans="1:103" x14ac:dyDescent="0.3">
      <c r="D120" s="173" cm="1">
        <f t="array" ref="D120">_xlfn.XLOOKUP(D$1,'PY1 Data(H)'!$A$1:$CZ$1,_xlfn.XLOOKUP($A120,'PY1 Data(H)'!$A$1:$A$233,'PY1 Data(H)'!$A$1:$CZ$233))</f>
        <v>0</v>
      </c>
      <c r="E120" s="173" cm="1">
        <f t="array" ref="E120">_xlfn.XLOOKUP(E$1,'PY1 Data(H)'!$A$1:$CZ$1,_xlfn.XLOOKUP($A120,'PY1 Data(H)'!$A$1:$A$233,'PY1 Data(H)'!$A$1:$CZ$233))</f>
        <v>0</v>
      </c>
      <c r="F120" s="173" cm="1">
        <f t="array" ref="F120">_xlfn.XLOOKUP(F$1,'PY1 Data(H)'!$A$1:$CZ$1,_xlfn.XLOOKUP($A120,'PY1 Data(H)'!$A$1:$A$233,'PY1 Data(H)'!$A$1:$CZ$233))</f>
        <v>0</v>
      </c>
      <c r="G120" s="173" cm="1">
        <f t="array" ref="G120">_xlfn.XLOOKUP(G$1,'PY1 Data(H)'!$A$1:$CZ$1,_xlfn.XLOOKUP($A120,'PY1 Data(H)'!$A$1:$A$233,'PY1 Data(H)'!$A$1:$CZ$233))</f>
        <v>0</v>
      </c>
      <c r="H120" s="173" cm="1">
        <f t="array" ref="H120">_xlfn.XLOOKUP(H$1,'PY1 Data(H)'!$A$1:$CZ$1,_xlfn.XLOOKUP($A120,'PY1 Data(H)'!$A$1:$A$233,'PY1 Data(H)'!$A$1:$CZ$233))</f>
        <v>0</v>
      </c>
      <c r="I120" s="173" cm="1">
        <f t="array" ref="I120">_xlfn.XLOOKUP(I$1,'PY1 Data(H)'!$A$1:$CZ$1,_xlfn.XLOOKUP($A120,'PY1 Data(H)'!$A$1:$A$233,'PY1 Data(H)'!$A$1:$CZ$233))</f>
        <v>0</v>
      </c>
      <c r="J120" s="173" cm="1">
        <f t="array" ref="J120">_xlfn.XLOOKUP(J$1,'PY1 Data(H)'!$A$1:$CZ$1,_xlfn.XLOOKUP($A120,'PY1 Data(H)'!$A$1:$A$233,'PY1 Data(H)'!$A$1:$CZ$233))</f>
        <v>0</v>
      </c>
      <c r="K120" s="173" cm="1">
        <f t="array" ref="K120">_xlfn.XLOOKUP(K$1,'PY1 Data(H)'!$A$1:$CZ$1,_xlfn.XLOOKUP($A120,'PY1 Data(H)'!$A$1:$A$233,'PY1 Data(H)'!$A$1:$CZ$233))</f>
        <v>0</v>
      </c>
      <c r="L120" s="173" cm="1">
        <f t="array" ref="L120">_xlfn.XLOOKUP(L$1,'PY1 Data(H)'!$A$1:$CZ$1,_xlfn.XLOOKUP($A120,'PY1 Data(H)'!$A$1:$A$233,'PY1 Data(H)'!$A$1:$CZ$233))</f>
        <v>0</v>
      </c>
      <c r="M120" s="173" cm="1">
        <f t="array" ref="M120">_xlfn.XLOOKUP(M$1,'PY1 Data(H)'!$A$1:$CZ$1,_xlfn.XLOOKUP($A120,'PY1 Data(H)'!$A$1:$A$233,'PY1 Data(H)'!$A$1:$CZ$233))</f>
        <v>0</v>
      </c>
      <c r="N120" s="173" cm="1">
        <f t="array" ref="N120">_xlfn.XLOOKUP(N$1,'PY1 Data(H)'!$A$1:$CZ$1,_xlfn.XLOOKUP($A120,'PY1 Data(H)'!$A$1:$A$233,'PY1 Data(H)'!$A$1:$CZ$233))</f>
        <v>0</v>
      </c>
      <c r="O120" s="173" cm="1">
        <f t="array" ref="O120">_xlfn.XLOOKUP(O$1,'PY1 Data(H)'!$A$1:$CZ$1,_xlfn.XLOOKUP($A120,'PY1 Data(H)'!$A$1:$A$233,'PY1 Data(H)'!$A$1:$CZ$233))</f>
        <v>0</v>
      </c>
      <c r="P120" s="173" cm="1">
        <f t="array" ref="P120">_xlfn.XLOOKUP(P$1,'PY1 Data(H)'!$A$1:$CZ$1,_xlfn.XLOOKUP($A120,'PY1 Data(H)'!$A$1:$A$233,'PY1 Data(H)'!$A$1:$CZ$233))</f>
        <v>0</v>
      </c>
      <c r="Q120" s="173" cm="1">
        <f t="array" ref="Q120">_xlfn.XLOOKUP(Q$1,'PY1 Data(H)'!$A$1:$CZ$1,_xlfn.XLOOKUP($A120,'PY1 Data(H)'!$A$1:$A$233,'PY1 Data(H)'!$A$1:$CZ$233))</f>
        <v>0</v>
      </c>
      <c r="R120" s="173" cm="1">
        <f t="array" ref="R120">_xlfn.XLOOKUP(R$1,'PY1 Data(H)'!$A$1:$CZ$1,_xlfn.XLOOKUP($A120,'PY1 Data(H)'!$A$1:$A$233,'PY1 Data(H)'!$A$1:$CZ$233))</f>
        <v>0</v>
      </c>
      <c r="S120" s="173" cm="1">
        <f t="array" ref="S120">_xlfn.XLOOKUP(S$1,'PY1 Data(H)'!$A$1:$CZ$1,_xlfn.XLOOKUP($A120,'PY1 Data(H)'!$A$1:$A$233,'PY1 Data(H)'!$A$1:$CZ$233))</f>
        <v>0</v>
      </c>
      <c r="T120" s="173" cm="1">
        <f t="array" ref="T120">_xlfn.XLOOKUP(T$1,'PY1 Data(H)'!$A$1:$CZ$1,_xlfn.XLOOKUP($A120,'PY1 Data(H)'!$A$1:$A$233,'PY1 Data(H)'!$A$1:$CZ$233))</f>
        <v>0</v>
      </c>
      <c r="U120" s="173" cm="1">
        <f t="array" ref="U120">_xlfn.XLOOKUP(U$1,'PY1 Data(H)'!$A$1:$CZ$1,_xlfn.XLOOKUP($A120,'PY1 Data(H)'!$A$1:$A$233,'PY1 Data(H)'!$A$1:$CZ$233))</f>
        <v>0</v>
      </c>
      <c r="V120" s="173" cm="1">
        <f t="array" ref="V120">_xlfn.XLOOKUP(V$1,'PY1 Data(H)'!$A$1:$CZ$1,_xlfn.XLOOKUP($A120,'PY1 Data(H)'!$A$1:$A$233,'PY1 Data(H)'!$A$1:$CZ$233))</f>
        <v>0</v>
      </c>
      <c r="W120" s="173" cm="1">
        <f t="array" ref="W120">_xlfn.XLOOKUP(W$1,'PY1 Data(H)'!$A$1:$CZ$1,_xlfn.XLOOKUP($A120,'PY1 Data(H)'!$A$1:$A$233,'PY1 Data(H)'!$A$1:$CZ$233))</f>
        <v>0</v>
      </c>
      <c r="X120" s="173" cm="1">
        <f t="array" ref="X120">_xlfn.XLOOKUP(X$1,'PY1 Data(H)'!$A$1:$CZ$1,_xlfn.XLOOKUP($A120,'PY1 Data(H)'!$A$1:$A$233,'PY1 Data(H)'!$A$1:$CZ$233))</f>
        <v>0</v>
      </c>
      <c r="Y120" s="173" cm="1">
        <f t="array" ref="Y120">_xlfn.XLOOKUP(Y$1,'PY1 Data(H)'!$A$1:$CZ$1,_xlfn.XLOOKUP($A120,'PY1 Data(H)'!$A$1:$A$233,'PY1 Data(H)'!$A$1:$CZ$233))</f>
        <v>0</v>
      </c>
      <c r="Z120" s="173" cm="1">
        <f t="array" ref="Z120">_xlfn.XLOOKUP(Z$1,'PY1 Data(H)'!$A$1:$CZ$1,_xlfn.XLOOKUP($A120,'PY1 Data(H)'!$A$1:$A$233,'PY1 Data(H)'!$A$1:$CZ$233))</f>
        <v>0</v>
      </c>
      <c r="AA120" s="173" cm="1">
        <f t="array" ref="AA120">_xlfn.XLOOKUP(AA$1,'PY1 Data(H)'!$A$1:$CZ$1,_xlfn.XLOOKUP($A120,'PY1 Data(H)'!$A$1:$A$233,'PY1 Data(H)'!$A$1:$CZ$233))</f>
        <v>0</v>
      </c>
      <c r="AB120" s="173" cm="1">
        <f t="array" ref="AB120">_xlfn.XLOOKUP(AB$1,'PY1 Data(H)'!$A$1:$CZ$1,_xlfn.XLOOKUP($A120,'PY1 Data(H)'!$A$1:$A$233,'PY1 Data(H)'!$A$1:$CZ$233))</f>
        <v>0</v>
      </c>
      <c r="AC120" s="173" cm="1">
        <f t="array" ref="AC120">_xlfn.XLOOKUP(AC$1,'PY1 Data(H)'!$A$1:$CZ$1,_xlfn.XLOOKUP($A120,'PY1 Data(H)'!$A$1:$A$233,'PY1 Data(H)'!$A$1:$CZ$233))</f>
        <v>0</v>
      </c>
      <c r="AD120" s="173" cm="1">
        <f t="array" ref="AD120">_xlfn.XLOOKUP(AD$1,'PY1 Data(H)'!$A$1:$CZ$1,_xlfn.XLOOKUP($A120,'PY1 Data(H)'!$A$1:$A$233,'PY1 Data(H)'!$A$1:$CZ$233))</f>
        <v>0</v>
      </c>
      <c r="AE120" s="173" cm="1">
        <f t="array" ref="AE120">_xlfn.XLOOKUP(AE$1,'PY1 Data(H)'!$A$1:$CZ$1,_xlfn.XLOOKUP($A120,'PY1 Data(H)'!$A$1:$A$233,'PY1 Data(H)'!$A$1:$CZ$233))</f>
        <v>0</v>
      </c>
      <c r="AF120" s="173" cm="1">
        <f t="array" ref="AF120">_xlfn.XLOOKUP(AF$1,'PY1 Data(H)'!$A$1:$CZ$1,_xlfn.XLOOKUP($A120,'PY1 Data(H)'!$A$1:$A$233,'PY1 Data(H)'!$A$1:$CZ$233))</f>
        <v>0</v>
      </c>
      <c r="AG120" s="173" cm="1">
        <f t="array" ref="AG120">_xlfn.XLOOKUP(AG$1,'PY1 Data(H)'!$A$1:$CZ$1,_xlfn.XLOOKUP($A120,'PY1 Data(H)'!$A$1:$A$233,'PY1 Data(H)'!$A$1:$CZ$233))</f>
        <v>0</v>
      </c>
      <c r="AH120" s="173" cm="1">
        <f t="array" ref="AH120">_xlfn.XLOOKUP(AH$1,'PY1 Data(H)'!$A$1:$CZ$1,_xlfn.XLOOKUP($A120,'PY1 Data(H)'!$A$1:$A$233,'PY1 Data(H)'!$A$1:$CZ$233))</f>
        <v>0</v>
      </c>
      <c r="AI120" s="173" cm="1">
        <f t="array" ref="AI120">_xlfn.XLOOKUP(AI$1,'PY1 Data(H)'!$A$1:$CZ$1,_xlfn.XLOOKUP($A120,'PY1 Data(H)'!$A$1:$A$233,'PY1 Data(H)'!$A$1:$CZ$233))</f>
        <v>0</v>
      </c>
      <c r="AJ120" s="173" cm="1">
        <f t="array" ref="AJ120">_xlfn.XLOOKUP(AJ$1,'PY1 Data(H)'!$A$1:$CZ$1,_xlfn.XLOOKUP($A120,'PY1 Data(H)'!$A$1:$A$233,'PY1 Data(H)'!$A$1:$CZ$233))</f>
        <v>0</v>
      </c>
      <c r="AK120" s="173" cm="1">
        <f t="array" ref="AK120">_xlfn.XLOOKUP(AK$1,'PY1 Data(H)'!$A$1:$CZ$1,_xlfn.XLOOKUP($A120,'PY1 Data(H)'!$A$1:$A$233,'PY1 Data(H)'!$A$1:$CZ$233))</f>
        <v>0</v>
      </c>
      <c r="AL120" s="173" cm="1">
        <f t="array" ref="AL120">_xlfn.XLOOKUP(AL$1,'PY1 Data(H)'!$A$1:$CZ$1,_xlfn.XLOOKUP($A120,'PY1 Data(H)'!$A$1:$A$233,'PY1 Data(H)'!$A$1:$CZ$233))</f>
        <v>0</v>
      </c>
      <c r="AM120" s="173" cm="1">
        <f t="array" ref="AM120">_xlfn.XLOOKUP(AM$1,'PY1 Data(H)'!$A$1:$CZ$1,_xlfn.XLOOKUP($A120,'PY1 Data(H)'!$A$1:$A$233,'PY1 Data(H)'!$A$1:$CZ$233))</f>
        <v>0</v>
      </c>
      <c r="AN120" s="173" cm="1">
        <f t="array" ref="AN120">_xlfn.XLOOKUP(AN$1,'PY1 Data(H)'!$A$1:$CZ$1,_xlfn.XLOOKUP($A120,'PY1 Data(H)'!$A$1:$A$233,'PY1 Data(H)'!$A$1:$CZ$233))</f>
        <v>0</v>
      </c>
      <c r="AO120" s="173" cm="1">
        <f t="array" ref="AO120">_xlfn.XLOOKUP(AO$1,'PY1 Data(H)'!$A$1:$CZ$1,_xlfn.XLOOKUP($A120,'PY1 Data(H)'!$A$1:$A$233,'PY1 Data(H)'!$A$1:$CZ$233))</f>
        <v>0</v>
      </c>
      <c r="AP120" s="173" cm="1">
        <f t="array" ref="AP120">_xlfn.XLOOKUP(AP$1,'PY1 Data(H)'!$A$1:$CZ$1,_xlfn.XLOOKUP($A120,'PY1 Data(H)'!$A$1:$A$233,'PY1 Data(H)'!$A$1:$CZ$233))</f>
        <v>0</v>
      </c>
      <c r="AQ120" s="173" cm="1">
        <f t="array" ref="AQ120">_xlfn.XLOOKUP(AQ$1,'PY1 Data(H)'!$A$1:$CZ$1,_xlfn.XLOOKUP($A120,'PY1 Data(H)'!$A$1:$A$233,'PY1 Data(H)'!$A$1:$CZ$233))</f>
        <v>0</v>
      </c>
      <c r="AR120" s="173" cm="1">
        <f t="array" ref="AR120">_xlfn.XLOOKUP(AR$1,'PY1 Data(H)'!$A$1:$CZ$1,_xlfn.XLOOKUP($A120,'PY1 Data(H)'!$A$1:$A$233,'PY1 Data(H)'!$A$1:$CZ$233))</f>
        <v>0</v>
      </c>
      <c r="AS120" s="173" cm="1">
        <f t="array" ref="AS120">_xlfn.XLOOKUP(AS$1,'PY1 Data(H)'!$A$1:$CZ$1,_xlfn.XLOOKUP($A120,'PY1 Data(H)'!$A$1:$A$233,'PY1 Data(H)'!$A$1:$CZ$233))</f>
        <v>0</v>
      </c>
      <c r="AT120" s="173" cm="1">
        <f t="array" ref="AT120">_xlfn.XLOOKUP(AT$1,'PY1 Data(H)'!$A$1:$CZ$1,_xlfn.XLOOKUP($A120,'PY1 Data(H)'!$A$1:$A$233,'PY1 Data(H)'!$A$1:$CZ$233))</f>
        <v>0</v>
      </c>
      <c r="AU120" s="173" cm="1">
        <f t="array" ref="AU120">_xlfn.XLOOKUP(AU$1,'PY1 Data(H)'!$A$1:$CZ$1,_xlfn.XLOOKUP($A120,'PY1 Data(H)'!$A$1:$A$233,'PY1 Data(H)'!$A$1:$CZ$233))</f>
        <v>0</v>
      </c>
      <c r="AV120" s="173" cm="1">
        <f t="array" ref="AV120">_xlfn.XLOOKUP(AV$1,'PY1 Data(H)'!$A$1:$CZ$1,_xlfn.XLOOKUP($A120,'PY1 Data(H)'!$A$1:$A$233,'PY1 Data(H)'!$A$1:$CZ$233))</f>
        <v>0</v>
      </c>
      <c r="AW120" s="173" cm="1">
        <f t="array" ref="AW120">_xlfn.XLOOKUP(AW$1,'PY1 Data(H)'!$A$1:$CZ$1,_xlfn.XLOOKUP($A120,'PY1 Data(H)'!$A$1:$A$233,'PY1 Data(H)'!$A$1:$CZ$233))</f>
        <v>0</v>
      </c>
      <c r="AX120" s="173" cm="1">
        <f t="array" ref="AX120">_xlfn.XLOOKUP(AX$1,'PY1 Data(H)'!$A$1:$CZ$1,_xlfn.XLOOKUP($A120,'PY1 Data(H)'!$A$1:$A$233,'PY1 Data(H)'!$A$1:$CZ$233))</f>
        <v>0</v>
      </c>
      <c r="AY120" s="173" cm="1">
        <f t="array" ref="AY120">_xlfn.XLOOKUP(AY$1,'PY1 Data(H)'!$A$1:$CZ$1,_xlfn.XLOOKUP($A120,'PY1 Data(H)'!$A$1:$A$233,'PY1 Data(H)'!$A$1:$CZ$233))</f>
        <v>0</v>
      </c>
      <c r="AZ120" s="173" cm="1">
        <f t="array" ref="AZ120">_xlfn.XLOOKUP(AZ$1,'PY1 Data(H)'!$A$1:$CZ$1,_xlfn.XLOOKUP($A120,'PY1 Data(H)'!$A$1:$A$233,'PY1 Data(H)'!$A$1:$CZ$233))</f>
        <v>0</v>
      </c>
      <c r="BA120" s="173" cm="1">
        <f t="array" ref="BA120">_xlfn.XLOOKUP(BA$1,'PY1 Data(H)'!$A$1:$CZ$1,_xlfn.XLOOKUP($A120,'PY1 Data(H)'!$A$1:$A$233,'PY1 Data(H)'!$A$1:$CZ$233))</f>
        <v>0</v>
      </c>
      <c r="BB120" s="173" cm="1">
        <f t="array" ref="BB120">_xlfn.XLOOKUP(BB$1,'PY1 Data(H)'!$A$1:$CZ$1,_xlfn.XLOOKUP($A120,'PY1 Data(H)'!$A$1:$A$233,'PY1 Data(H)'!$A$1:$CZ$233))</f>
        <v>0</v>
      </c>
      <c r="BC120" s="173" cm="1">
        <f t="array" ref="BC120">_xlfn.XLOOKUP(BC$1,'PY1 Data(H)'!$A$1:$CZ$1,_xlfn.XLOOKUP($A120,'PY1 Data(H)'!$A$1:$A$233,'PY1 Data(H)'!$A$1:$CZ$233))</f>
        <v>0</v>
      </c>
      <c r="BD120" s="173" cm="1">
        <f t="array" ref="BD120">_xlfn.XLOOKUP(BD$1,'PY1 Data(H)'!$A$1:$CZ$1,_xlfn.XLOOKUP($A120,'PY1 Data(H)'!$A$1:$A$233,'PY1 Data(H)'!$A$1:$CZ$233))</f>
        <v>0</v>
      </c>
      <c r="BE120" s="173" cm="1">
        <f t="array" ref="BE120">_xlfn.XLOOKUP(BE$1,'PY1 Data(H)'!$A$1:$CZ$1,_xlfn.XLOOKUP($A120,'PY1 Data(H)'!$A$1:$A$233,'PY1 Data(H)'!$A$1:$CZ$233))</f>
        <v>0</v>
      </c>
      <c r="BF120" s="173" cm="1">
        <f t="array" ref="BF120">_xlfn.XLOOKUP(BF$1,'PY1 Data(H)'!$A$1:$CZ$1,_xlfn.XLOOKUP($A120,'PY1 Data(H)'!$A$1:$A$233,'PY1 Data(H)'!$A$1:$CZ$233))</f>
        <v>0</v>
      </c>
      <c r="BG120" s="173" cm="1">
        <f t="array" ref="BG120">_xlfn.XLOOKUP(BG$1,'PY1 Data(H)'!$A$1:$CZ$1,_xlfn.XLOOKUP($A120,'PY1 Data(H)'!$A$1:$A$233,'PY1 Data(H)'!$A$1:$CZ$233))</f>
        <v>0</v>
      </c>
      <c r="BH120" s="173" cm="1">
        <f t="array" ref="BH120">_xlfn.XLOOKUP(BH$1,'PY1 Data(H)'!$A$1:$CZ$1,_xlfn.XLOOKUP($A120,'PY1 Data(H)'!$A$1:$A$233,'PY1 Data(H)'!$A$1:$CZ$233))</f>
        <v>0</v>
      </c>
      <c r="BI120" s="173" cm="1">
        <f t="array" ref="BI120">_xlfn.XLOOKUP(BI$1,'PY1 Data(H)'!$A$1:$CZ$1,_xlfn.XLOOKUP($A120,'PY1 Data(H)'!$A$1:$A$233,'PY1 Data(H)'!$A$1:$CZ$233))</f>
        <v>0</v>
      </c>
      <c r="BJ120" s="173" cm="1">
        <f t="array" ref="BJ120">_xlfn.XLOOKUP(BJ$1,'PY1 Data(H)'!$A$1:$CZ$1,_xlfn.XLOOKUP($A120,'PY1 Data(H)'!$A$1:$A$233,'PY1 Data(H)'!$A$1:$CZ$233))</f>
        <v>0</v>
      </c>
      <c r="BK120" s="173" cm="1">
        <f t="array" ref="BK120">_xlfn.XLOOKUP(BK$1,'PY1 Data(H)'!$A$1:$CZ$1,_xlfn.XLOOKUP($A120,'PY1 Data(H)'!$A$1:$A$233,'PY1 Data(H)'!$A$1:$CZ$233))</f>
        <v>0</v>
      </c>
      <c r="BL120" s="173" cm="1">
        <f t="array" ref="BL120">_xlfn.XLOOKUP(BL$1,'PY1 Data(H)'!$A$1:$CZ$1,_xlfn.XLOOKUP($A120,'PY1 Data(H)'!$A$1:$A$233,'PY1 Data(H)'!$A$1:$CZ$233))</f>
        <v>0</v>
      </c>
      <c r="BM120" s="173" cm="1">
        <f t="array" ref="BM120">_xlfn.XLOOKUP(BM$1,'PY1 Data(H)'!$A$1:$CZ$1,_xlfn.XLOOKUP($A120,'PY1 Data(H)'!$A$1:$A$233,'PY1 Data(H)'!$A$1:$CZ$233))</f>
        <v>0</v>
      </c>
      <c r="BN120" s="173" cm="1">
        <f t="array" ref="BN120">_xlfn.XLOOKUP(BN$1,'PY1 Data(H)'!$A$1:$CZ$1,_xlfn.XLOOKUP($A120,'PY1 Data(H)'!$A$1:$A$233,'PY1 Data(H)'!$A$1:$CZ$233))</f>
        <v>0</v>
      </c>
      <c r="BO120" s="173" cm="1">
        <f t="array" ref="BO120">_xlfn.XLOOKUP(BO$1,'PY1 Data(H)'!$A$1:$CZ$1,_xlfn.XLOOKUP($A120,'PY1 Data(H)'!$A$1:$A$233,'PY1 Data(H)'!$A$1:$CZ$233))</f>
        <v>0</v>
      </c>
      <c r="BP120" s="173" cm="1">
        <f t="array" ref="BP120">_xlfn.XLOOKUP(BP$1,'PY1 Data(H)'!$A$1:$CZ$1,_xlfn.XLOOKUP($A120,'PY1 Data(H)'!$A$1:$A$233,'PY1 Data(H)'!$A$1:$CZ$233))</f>
        <v>0</v>
      </c>
      <c r="BQ120" s="173" cm="1">
        <f t="array" ref="BQ120">_xlfn.XLOOKUP(BQ$1,'PY1 Data(H)'!$A$1:$CZ$1,_xlfn.XLOOKUP($A120,'PY1 Data(H)'!$A$1:$A$233,'PY1 Data(H)'!$A$1:$CZ$233))</f>
        <v>0</v>
      </c>
      <c r="BR120" s="173" cm="1">
        <f t="array" ref="BR120">_xlfn.XLOOKUP(BR$1,'PY1 Data(H)'!$A$1:$CZ$1,_xlfn.XLOOKUP($A120,'PY1 Data(H)'!$A$1:$A$233,'PY1 Data(H)'!$A$1:$CZ$233))</f>
        <v>0</v>
      </c>
      <c r="BS120" s="173" cm="1">
        <f t="array" ref="BS120">_xlfn.XLOOKUP(BS$1,'PY1 Data(H)'!$A$1:$CZ$1,_xlfn.XLOOKUP($A120,'PY1 Data(H)'!$A$1:$A$233,'PY1 Data(H)'!$A$1:$CZ$233))</f>
        <v>0</v>
      </c>
      <c r="BT120" s="173" cm="1">
        <f t="array" ref="BT120">_xlfn.XLOOKUP(BT$1,'PY1 Data(H)'!$A$1:$CZ$1,_xlfn.XLOOKUP($A120,'PY1 Data(H)'!$A$1:$A$233,'PY1 Data(H)'!$A$1:$CZ$233))</f>
        <v>0</v>
      </c>
      <c r="BU120" s="173" cm="1">
        <f t="array" ref="BU120">_xlfn.XLOOKUP(BU$1,'PY1 Data(H)'!$A$1:$CZ$1,_xlfn.XLOOKUP($A120,'PY1 Data(H)'!$A$1:$A$233,'PY1 Data(H)'!$A$1:$CZ$233))</f>
        <v>0</v>
      </c>
      <c r="BV120" s="173" cm="1">
        <f t="array" ref="BV120">_xlfn.XLOOKUP(BV$1,'PY1 Data(H)'!$A$1:$CZ$1,_xlfn.XLOOKUP($A120,'PY1 Data(H)'!$A$1:$A$233,'PY1 Data(H)'!$A$1:$CZ$233))</f>
        <v>0</v>
      </c>
      <c r="BW120" s="173" cm="1">
        <f t="array" ref="BW120">_xlfn.XLOOKUP(BW$1,'PY1 Data(H)'!$A$1:$CZ$1,_xlfn.XLOOKUP($A120,'PY1 Data(H)'!$A$1:$A$233,'PY1 Data(H)'!$A$1:$CZ$233))</f>
        <v>0</v>
      </c>
      <c r="BX120" s="173" cm="1">
        <f t="array" ref="BX120">_xlfn.XLOOKUP(BX$1,'PY1 Data(H)'!$A$1:$CZ$1,_xlfn.XLOOKUP($A120,'PY1 Data(H)'!$A$1:$A$233,'PY1 Data(H)'!$A$1:$CZ$233))</f>
        <v>0</v>
      </c>
      <c r="BY120" s="173" cm="1">
        <f t="array" ref="BY120">_xlfn.XLOOKUP(BY$1,'PY1 Data(H)'!$A$1:$CZ$1,_xlfn.XLOOKUP($A120,'PY1 Data(H)'!$A$1:$A$233,'PY1 Data(H)'!$A$1:$CZ$233))</f>
        <v>0</v>
      </c>
      <c r="BZ120" s="173" cm="1">
        <f t="array" ref="BZ120">_xlfn.XLOOKUP(BZ$1,'PY1 Data(H)'!$A$1:$CZ$1,_xlfn.XLOOKUP($A120,'PY1 Data(H)'!$A$1:$A$233,'PY1 Data(H)'!$A$1:$CZ$233))</f>
        <v>0</v>
      </c>
      <c r="CA120" s="173" cm="1">
        <f t="array" ref="CA120">_xlfn.XLOOKUP(CA$1,'PY1 Data(H)'!$A$1:$CZ$1,_xlfn.XLOOKUP($A120,'PY1 Data(H)'!$A$1:$A$233,'PY1 Data(H)'!$A$1:$CZ$233))</f>
        <v>0</v>
      </c>
      <c r="CB120" s="173" cm="1">
        <f t="array" ref="CB120">_xlfn.XLOOKUP(CB$1,'PY1 Data(H)'!$A$1:$CZ$1,_xlfn.XLOOKUP($A120,'PY1 Data(H)'!$A$1:$A$233,'PY1 Data(H)'!$A$1:$CZ$233))</f>
        <v>0</v>
      </c>
      <c r="CC120" s="173" cm="1">
        <f t="array" ref="CC120">_xlfn.XLOOKUP(CC$1,'PY1 Data(H)'!$A$1:$CZ$1,_xlfn.XLOOKUP($A120,'PY1 Data(H)'!$A$1:$A$233,'PY1 Data(H)'!$A$1:$CZ$233))</f>
        <v>0</v>
      </c>
      <c r="CD120" s="173" cm="1">
        <f t="array" ref="CD120">_xlfn.XLOOKUP(CD$1,'PY1 Data(H)'!$A$1:$CZ$1,_xlfn.XLOOKUP($A120,'PY1 Data(H)'!$A$1:$A$233,'PY1 Data(H)'!$A$1:$CZ$233))</f>
        <v>0</v>
      </c>
      <c r="CE120" s="173" cm="1">
        <f t="array" ref="CE120">_xlfn.XLOOKUP(CE$1,'PY1 Data(H)'!$A$1:$CZ$1,_xlfn.XLOOKUP($A120,'PY1 Data(H)'!$A$1:$A$233,'PY1 Data(H)'!$A$1:$CZ$233))</f>
        <v>0</v>
      </c>
      <c r="CF120" s="173" cm="1">
        <f t="array" ref="CF120">_xlfn.XLOOKUP(CF$1,'PY1 Data(H)'!$A$1:$CZ$1,_xlfn.XLOOKUP($A120,'PY1 Data(H)'!$A$1:$A$233,'PY1 Data(H)'!$A$1:$CZ$233))</f>
        <v>0</v>
      </c>
      <c r="CG120" s="173" cm="1">
        <f t="array" ref="CG120">_xlfn.XLOOKUP(CG$1,'PY1 Data(H)'!$A$1:$CZ$1,_xlfn.XLOOKUP($A120,'PY1 Data(H)'!$A$1:$A$233,'PY1 Data(H)'!$A$1:$CZ$233))</f>
        <v>0</v>
      </c>
      <c r="CH120" s="173" cm="1">
        <f t="array" ref="CH120">_xlfn.XLOOKUP(CH$1,'PY1 Data(H)'!$A$1:$CZ$1,_xlfn.XLOOKUP($A120,'PY1 Data(H)'!$A$1:$A$233,'PY1 Data(H)'!$A$1:$CZ$233))</f>
        <v>0</v>
      </c>
      <c r="CI120" s="173" cm="1">
        <f t="array" ref="CI120">_xlfn.XLOOKUP(CI$1,'PY1 Data(H)'!$A$1:$CZ$1,_xlfn.XLOOKUP($A120,'PY1 Data(H)'!$A$1:$A$233,'PY1 Data(H)'!$A$1:$CZ$233))</f>
        <v>0</v>
      </c>
      <c r="CJ120" s="173" cm="1">
        <f t="array" ref="CJ120">_xlfn.XLOOKUP(CJ$1,'PY1 Data(H)'!$A$1:$CZ$1,_xlfn.XLOOKUP($A120,'PY1 Data(H)'!$A$1:$A$233,'PY1 Data(H)'!$A$1:$CZ$233))</f>
        <v>0</v>
      </c>
      <c r="CK120" s="173" cm="1">
        <f t="array" ref="CK120">_xlfn.XLOOKUP(CK$1,'PY1 Data(H)'!$A$1:$CZ$1,_xlfn.XLOOKUP($A120,'PY1 Data(H)'!$A$1:$A$233,'PY1 Data(H)'!$A$1:$CZ$233))</f>
        <v>0</v>
      </c>
      <c r="CL120" s="173" cm="1">
        <f t="array" ref="CL120">_xlfn.XLOOKUP(CL$1,'PY1 Data(H)'!$A$1:$CZ$1,_xlfn.XLOOKUP($A120,'PY1 Data(H)'!$A$1:$A$233,'PY1 Data(H)'!$A$1:$CZ$233))</f>
        <v>0</v>
      </c>
      <c r="CM120" s="173" cm="1">
        <f t="array" ref="CM120">_xlfn.XLOOKUP(CM$1,'PY1 Data(H)'!$A$1:$CZ$1,_xlfn.XLOOKUP($A120,'PY1 Data(H)'!$A$1:$A$233,'PY1 Data(H)'!$A$1:$CZ$233))</f>
        <v>0</v>
      </c>
      <c r="CN120" s="173" cm="1">
        <f t="array" ref="CN120">_xlfn.XLOOKUP(CN$1,'PY1 Data(H)'!$A$1:$CZ$1,_xlfn.XLOOKUP($A120,'PY1 Data(H)'!$A$1:$A$233,'PY1 Data(H)'!$A$1:$CZ$233))</f>
        <v>0</v>
      </c>
      <c r="CO120" s="173" cm="1">
        <f t="array" ref="CO120">_xlfn.XLOOKUP(CO$1,'PY1 Data(H)'!$A$1:$CZ$1,_xlfn.XLOOKUP($A120,'PY1 Data(H)'!$A$1:$A$233,'PY1 Data(H)'!$A$1:$CZ$233))</f>
        <v>0</v>
      </c>
      <c r="CP120" s="173" cm="1">
        <f t="array" ref="CP120">_xlfn.XLOOKUP(CP$1,'PY1 Data(H)'!$A$1:$CZ$1,_xlfn.XLOOKUP($A120,'PY1 Data(H)'!$A$1:$A$233,'PY1 Data(H)'!$A$1:$CZ$233))</f>
        <v>0</v>
      </c>
      <c r="CQ120" s="173" cm="1">
        <f t="array" ref="CQ120">_xlfn.XLOOKUP(CQ$1,'PY1 Data(H)'!$A$1:$CZ$1,_xlfn.XLOOKUP($A120,'PY1 Data(H)'!$A$1:$A$233,'PY1 Data(H)'!$A$1:$CZ$233))</f>
        <v>0</v>
      </c>
      <c r="CR120" s="173" cm="1">
        <f t="array" ref="CR120">_xlfn.XLOOKUP(CR$1,'PY1 Data(H)'!$A$1:$CZ$1,_xlfn.XLOOKUP($A120,'PY1 Data(H)'!$A$1:$A$233,'PY1 Data(H)'!$A$1:$CZ$233))</f>
        <v>0</v>
      </c>
      <c r="CS120" s="173" cm="1">
        <f t="array" ref="CS120">_xlfn.XLOOKUP(CS$1,'PY1 Data(H)'!$A$1:$CZ$1,_xlfn.XLOOKUP($A120,'PY1 Data(H)'!$A$1:$A$233,'PY1 Data(H)'!$A$1:$CZ$233))</f>
        <v>0</v>
      </c>
      <c r="CT120" s="173" cm="1">
        <f t="array" ref="CT120">_xlfn.XLOOKUP(CT$1,'PY1 Data(H)'!$A$1:$CZ$1,_xlfn.XLOOKUP($A120,'PY1 Data(H)'!$A$1:$A$233,'PY1 Data(H)'!$A$1:$CZ$233))</f>
        <v>0</v>
      </c>
      <c r="CU120" s="173" cm="1">
        <f t="array" ref="CU120">_xlfn.XLOOKUP(CU$1,'PY1 Data(H)'!$A$1:$CZ$1,_xlfn.XLOOKUP($A120,'PY1 Data(H)'!$A$1:$A$233,'PY1 Data(H)'!$A$1:$CZ$233))</f>
        <v>0</v>
      </c>
      <c r="CV120" s="173" cm="1">
        <f t="array" ref="CV120">_xlfn.XLOOKUP(CV$1,'PY1 Data(H)'!$A$1:$CZ$1,_xlfn.XLOOKUP($A120,'PY1 Data(H)'!$A$1:$A$233,'PY1 Data(H)'!$A$1:$CZ$233))</f>
        <v>0</v>
      </c>
      <c r="CW120" s="173" cm="1">
        <f t="array" ref="CW120">_xlfn.XLOOKUP(CW$1,'PY1 Data(H)'!$A$1:$CZ$1,_xlfn.XLOOKUP($A120,'PY1 Data(H)'!$A$1:$A$233,'PY1 Data(H)'!$A$1:$CZ$233))</f>
        <v>0</v>
      </c>
      <c r="CX120" s="173" cm="1">
        <f t="array" ref="CX120">_xlfn.XLOOKUP(CX$1,'PY1 Data(H)'!$A$1:$CZ$1,_xlfn.XLOOKUP($A120,'PY1 Data(H)'!$A$1:$A$233,'PY1 Data(H)'!$A$1:$CZ$233))</f>
        <v>0</v>
      </c>
      <c r="CY120" s="173" cm="1">
        <f t="array" ref="CY120">_xlfn.XLOOKUP(CY$1,'PY1 Data(H)'!$A$1:$CZ$1,_xlfn.XLOOKUP($A120,'PY1 Data(H)'!$A$1:$A$233,'PY1 Data(H)'!$A$1:$CZ$233))</f>
        <v>0</v>
      </c>
    </row>
    <row r="121" spans="1:103" x14ac:dyDescent="0.3">
      <c r="D121" s="173" cm="1">
        <f t="array" ref="D121">_xlfn.XLOOKUP(D$1,'PY1 Data(H)'!$A$1:$CZ$1,_xlfn.XLOOKUP($A121,'PY1 Data(H)'!$A$1:$A$233,'PY1 Data(H)'!$A$1:$CZ$233))</f>
        <v>0</v>
      </c>
      <c r="E121" s="173" cm="1">
        <f t="array" ref="E121">_xlfn.XLOOKUP(E$1,'PY1 Data(H)'!$A$1:$CZ$1,_xlfn.XLOOKUP($A121,'PY1 Data(H)'!$A$1:$A$233,'PY1 Data(H)'!$A$1:$CZ$233))</f>
        <v>0</v>
      </c>
      <c r="F121" s="173" cm="1">
        <f t="array" ref="F121">_xlfn.XLOOKUP(F$1,'PY1 Data(H)'!$A$1:$CZ$1,_xlfn.XLOOKUP($A121,'PY1 Data(H)'!$A$1:$A$233,'PY1 Data(H)'!$A$1:$CZ$233))</f>
        <v>0</v>
      </c>
      <c r="G121" s="173" cm="1">
        <f t="array" ref="G121">_xlfn.XLOOKUP(G$1,'PY1 Data(H)'!$A$1:$CZ$1,_xlfn.XLOOKUP($A121,'PY1 Data(H)'!$A$1:$A$233,'PY1 Data(H)'!$A$1:$CZ$233))</f>
        <v>0</v>
      </c>
      <c r="H121" s="173" cm="1">
        <f t="array" ref="H121">_xlfn.XLOOKUP(H$1,'PY1 Data(H)'!$A$1:$CZ$1,_xlfn.XLOOKUP($A121,'PY1 Data(H)'!$A$1:$A$233,'PY1 Data(H)'!$A$1:$CZ$233))</f>
        <v>0</v>
      </c>
      <c r="I121" s="173" cm="1">
        <f t="array" ref="I121">_xlfn.XLOOKUP(I$1,'PY1 Data(H)'!$A$1:$CZ$1,_xlfn.XLOOKUP($A121,'PY1 Data(H)'!$A$1:$A$233,'PY1 Data(H)'!$A$1:$CZ$233))</f>
        <v>0</v>
      </c>
      <c r="J121" s="173" cm="1">
        <f t="array" ref="J121">_xlfn.XLOOKUP(J$1,'PY1 Data(H)'!$A$1:$CZ$1,_xlfn.XLOOKUP($A121,'PY1 Data(H)'!$A$1:$A$233,'PY1 Data(H)'!$A$1:$CZ$233))</f>
        <v>0</v>
      </c>
      <c r="K121" s="173" cm="1">
        <f t="array" ref="K121">_xlfn.XLOOKUP(K$1,'PY1 Data(H)'!$A$1:$CZ$1,_xlfn.XLOOKUP($A121,'PY1 Data(H)'!$A$1:$A$233,'PY1 Data(H)'!$A$1:$CZ$233))</f>
        <v>0</v>
      </c>
      <c r="L121" s="173" cm="1">
        <f t="array" ref="L121">_xlfn.XLOOKUP(L$1,'PY1 Data(H)'!$A$1:$CZ$1,_xlfn.XLOOKUP($A121,'PY1 Data(H)'!$A$1:$A$233,'PY1 Data(H)'!$A$1:$CZ$233))</f>
        <v>0</v>
      </c>
      <c r="M121" s="173" cm="1">
        <f t="array" ref="M121">_xlfn.XLOOKUP(M$1,'PY1 Data(H)'!$A$1:$CZ$1,_xlfn.XLOOKUP($A121,'PY1 Data(H)'!$A$1:$A$233,'PY1 Data(H)'!$A$1:$CZ$233))</f>
        <v>0</v>
      </c>
      <c r="N121" s="173" cm="1">
        <f t="array" ref="N121">_xlfn.XLOOKUP(N$1,'PY1 Data(H)'!$A$1:$CZ$1,_xlfn.XLOOKUP($A121,'PY1 Data(H)'!$A$1:$A$233,'PY1 Data(H)'!$A$1:$CZ$233))</f>
        <v>0</v>
      </c>
      <c r="O121" s="173" cm="1">
        <f t="array" ref="O121">_xlfn.XLOOKUP(O$1,'PY1 Data(H)'!$A$1:$CZ$1,_xlfn.XLOOKUP($A121,'PY1 Data(H)'!$A$1:$A$233,'PY1 Data(H)'!$A$1:$CZ$233))</f>
        <v>0</v>
      </c>
      <c r="P121" s="173" cm="1">
        <f t="array" ref="P121">_xlfn.XLOOKUP(P$1,'PY1 Data(H)'!$A$1:$CZ$1,_xlfn.XLOOKUP($A121,'PY1 Data(H)'!$A$1:$A$233,'PY1 Data(H)'!$A$1:$CZ$233))</f>
        <v>0</v>
      </c>
      <c r="Q121" s="173" cm="1">
        <f t="array" ref="Q121">_xlfn.XLOOKUP(Q$1,'PY1 Data(H)'!$A$1:$CZ$1,_xlfn.XLOOKUP($A121,'PY1 Data(H)'!$A$1:$A$233,'PY1 Data(H)'!$A$1:$CZ$233))</f>
        <v>0</v>
      </c>
      <c r="R121" s="173" cm="1">
        <f t="array" ref="R121">_xlfn.XLOOKUP(R$1,'PY1 Data(H)'!$A$1:$CZ$1,_xlfn.XLOOKUP($A121,'PY1 Data(H)'!$A$1:$A$233,'PY1 Data(H)'!$A$1:$CZ$233))</f>
        <v>0</v>
      </c>
      <c r="S121" s="173" cm="1">
        <f t="array" ref="S121">_xlfn.XLOOKUP(S$1,'PY1 Data(H)'!$A$1:$CZ$1,_xlfn.XLOOKUP($A121,'PY1 Data(H)'!$A$1:$A$233,'PY1 Data(H)'!$A$1:$CZ$233))</f>
        <v>0</v>
      </c>
      <c r="T121" s="173" cm="1">
        <f t="array" ref="T121">_xlfn.XLOOKUP(T$1,'PY1 Data(H)'!$A$1:$CZ$1,_xlfn.XLOOKUP($A121,'PY1 Data(H)'!$A$1:$A$233,'PY1 Data(H)'!$A$1:$CZ$233))</f>
        <v>0</v>
      </c>
      <c r="U121" s="173" cm="1">
        <f t="array" ref="U121">_xlfn.XLOOKUP(U$1,'PY1 Data(H)'!$A$1:$CZ$1,_xlfn.XLOOKUP($A121,'PY1 Data(H)'!$A$1:$A$233,'PY1 Data(H)'!$A$1:$CZ$233))</f>
        <v>0</v>
      </c>
      <c r="V121" s="173" cm="1">
        <f t="array" ref="V121">_xlfn.XLOOKUP(V$1,'PY1 Data(H)'!$A$1:$CZ$1,_xlfn.XLOOKUP($A121,'PY1 Data(H)'!$A$1:$A$233,'PY1 Data(H)'!$A$1:$CZ$233))</f>
        <v>0</v>
      </c>
      <c r="W121" s="173" cm="1">
        <f t="array" ref="W121">_xlfn.XLOOKUP(W$1,'PY1 Data(H)'!$A$1:$CZ$1,_xlfn.XLOOKUP($A121,'PY1 Data(H)'!$A$1:$A$233,'PY1 Data(H)'!$A$1:$CZ$233))</f>
        <v>0</v>
      </c>
      <c r="X121" s="173" cm="1">
        <f t="array" ref="X121">_xlfn.XLOOKUP(X$1,'PY1 Data(H)'!$A$1:$CZ$1,_xlfn.XLOOKUP($A121,'PY1 Data(H)'!$A$1:$A$233,'PY1 Data(H)'!$A$1:$CZ$233))</f>
        <v>0</v>
      </c>
      <c r="Y121" s="173" cm="1">
        <f t="array" ref="Y121">_xlfn.XLOOKUP(Y$1,'PY1 Data(H)'!$A$1:$CZ$1,_xlfn.XLOOKUP($A121,'PY1 Data(H)'!$A$1:$A$233,'PY1 Data(H)'!$A$1:$CZ$233))</f>
        <v>0</v>
      </c>
      <c r="Z121" s="173" cm="1">
        <f t="array" ref="Z121">_xlfn.XLOOKUP(Z$1,'PY1 Data(H)'!$A$1:$CZ$1,_xlfn.XLOOKUP($A121,'PY1 Data(H)'!$A$1:$A$233,'PY1 Data(H)'!$A$1:$CZ$233))</f>
        <v>0</v>
      </c>
      <c r="AA121" s="173" cm="1">
        <f t="array" ref="AA121">_xlfn.XLOOKUP(AA$1,'PY1 Data(H)'!$A$1:$CZ$1,_xlfn.XLOOKUP($A121,'PY1 Data(H)'!$A$1:$A$233,'PY1 Data(H)'!$A$1:$CZ$233))</f>
        <v>0</v>
      </c>
      <c r="AB121" s="173" cm="1">
        <f t="array" ref="AB121">_xlfn.XLOOKUP(AB$1,'PY1 Data(H)'!$A$1:$CZ$1,_xlfn.XLOOKUP($A121,'PY1 Data(H)'!$A$1:$A$233,'PY1 Data(H)'!$A$1:$CZ$233))</f>
        <v>0</v>
      </c>
      <c r="AC121" s="173" cm="1">
        <f t="array" ref="AC121">_xlfn.XLOOKUP(AC$1,'PY1 Data(H)'!$A$1:$CZ$1,_xlfn.XLOOKUP($A121,'PY1 Data(H)'!$A$1:$A$233,'PY1 Data(H)'!$A$1:$CZ$233))</f>
        <v>0</v>
      </c>
      <c r="AD121" s="173" cm="1">
        <f t="array" ref="AD121">_xlfn.XLOOKUP(AD$1,'PY1 Data(H)'!$A$1:$CZ$1,_xlfn.XLOOKUP($A121,'PY1 Data(H)'!$A$1:$A$233,'PY1 Data(H)'!$A$1:$CZ$233))</f>
        <v>0</v>
      </c>
      <c r="AE121" s="173" cm="1">
        <f t="array" ref="AE121">_xlfn.XLOOKUP(AE$1,'PY1 Data(H)'!$A$1:$CZ$1,_xlfn.XLOOKUP($A121,'PY1 Data(H)'!$A$1:$A$233,'PY1 Data(H)'!$A$1:$CZ$233))</f>
        <v>0</v>
      </c>
      <c r="AF121" s="173" cm="1">
        <f t="array" ref="AF121">_xlfn.XLOOKUP(AF$1,'PY1 Data(H)'!$A$1:$CZ$1,_xlfn.XLOOKUP($A121,'PY1 Data(H)'!$A$1:$A$233,'PY1 Data(H)'!$A$1:$CZ$233))</f>
        <v>0</v>
      </c>
      <c r="AG121" s="173" cm="1">
        <f t="array" ref="AG121">_xlfn.XLOOKUP(AG$1,'PY1 Data(H)'!$A$1:$CZ$1,_xlfn.XLOOKUP($A121,'PY1 Data(H)'!$A$1:$A$233,'PY1 Data(H)'!$A$1:$CZ$233))</f>
        <v>0</v>
      </c>
      <c r="AH121" s="173" cm="1">
        <f t="array" ref="AH121">_xlfn.XLOOKUP(AH$1,'PY1 Data(H)'!$A$1:$CZ$1,_xlfn.XLOOKUP($A121,'PY1 Data(H)'!$A$1:$A$233,'PY1 Data(H)'!$A$1:$CZ$233))</f>
        <v>0</v>
      </c>
      <c r="AI121" s="173" cm="1">
        <f t="array" ref="AI121">_xlfn.XLOOKUP(AI$1,'PY1 Data(H)'!$A$1:$CZ$1,_xlfn.XLOOKUP($A121,'PY1 Data(H)'!$A$1:$A$233,'PY1 Data(H)'!$A$1:$CZ$233))</f>
        <v>0</v>
      </c>
      <c r="AJ121" s="173" cm="1">
        <f t="array" ref="AJ121">_xlfn.XLOOKUP(AJ$1,'PY1 Data(H)'!$A$1:$CZ$1,_xlfn.XLOOKUP($A121,'PY1 Data(H)'!$A$1:$A$233,'PY1 Data(H)'!$A$1:$CZ$233))</f>
        <v>0</v>
      </c>
      <c r="AK121" s="173" cm="1">
        <f t="array" ref="AK121">_xlfn.XLOOKUP(AK$1,'PY1 Data(H)'!$A$1:$CZ$1,_xlfn.XLOOKUP($A121,'PY1 Data(H)'!$A$1:$A$233,'PY1 Data(H)'!$A$1:$CZ$233))</f>
        <v>0</v>
      </c>
      <c r="AL121" s="173" cm="1">
        <f t="array" ref="AL121">_xlfn.XLOOKUP(AL$1,'PY1 Data(H)'!$A$1:$CZ$1,_xlfn.XLOOKUP($A121,'PY1 Data(H)'!$A$1:$A$233,'PY1 Data(H)'!$A$1:$CZ$233))</f>
        <v>0</v>
      </c>
      <c r="AM121" s="173" cm="1">
        <f t="array" ref="AM121">_xlfn.XLOOKUP(AM$1,'PY1 Data(H)'!$A$1:$CZ$1,_xlfn.XLOOKUP($A121,'PY1 Data(H)'!$A$1:$A$233,'PY1 Data(H)'!$A$1:$CZ$233))</f>
        <v>0</v>
      </c>
      <c r="AN121" s="173" cm="1">
        <f t="array" ref="AN121">_xlfn.XLOOKUP(AN$1,'PY1 Data(H)'!$A$1:$CZ$1,_xlfn.XLOOKUP($A121,'PY1 Data(H)'!$A$1:$A$233,'PY1 Data(H)'!$A$1:$CZ$233))</f>
        <v>0</v>
      </c>
      <c r="AO121" s="173" cm="1">
        <f t="array" ref="AO121">_xlfn.XLOOKUP(AO$1,'PY1 Data(H)'!$A$1:$CZ$1,_xlfn.XLOOKUP($A121,'PY1 Data(H)'!$A$1:$A$233,'PY1 Data(H)'!$A$1:$CZ$233))</f>
        <v>0</v>
      </c>
      <c r="AP121" s="173" cm="1">
        <f t="array" ref="AP121">_xlfn.XLOOKUP(AP$1,'PY1 Data(H)'!$A$1:$CZ$1,_xlfn.XLOOKUP($A121,'PY1 Data(H)'!$A$1:$A$233,'PY1 Data(H)'!$A$1:$CZ$233))</f>
        <v>0</v>
      </c>
      <c r="AQ121" s="173" cm="1">
        <f t="array" ref="AQ121">_xlfn.XLOOKUP(AQ$1,'PY1 Data(H)'!$A$1:$CZ$1,_xlfn.XLOOKUP($A121,'PY1 Data(H)'!$A$1:$A$233,'PY1 Data(H)'!$A$1:$CZ$233))</f>
        <v>0</v>
      </c>
      <c r="AR121" s="173" cm="1">
        <f t="array" ref="AR121">_xlfn.XLOOKUP(AR$1,'PY1 Data(H)'!$A$1:$CZ$1,_xlfn.XLOOKUP($A121,'PY1 Data(H)'!$A$1:$A$233,'PY1 Data(H)'!$A$1:$CZ$233))</f>
        <v>0</v>
      </c>
      <c r="AS121" s="173" cm="1">
        <f t="array" ref="AS121">_xlfn.XLOOKUP(AS$1,'PY1 Data(H)'!$A$1:$CZ$1,_xlfn.XLOOKUP($A121,'PY1 Data(H)'!$A$1:$A$233,'PY1 Data(H)'!$A$1:$CZ$233))</f>
        <v>0</v>
      </c>
      <c r="AT121" s="173" cm="1">
        <f t="array" ref="AT121">_xlfn.XLOOKUP(AT$1,'PY1 Data(H)'!$A$1:$CZ$1,_xlfn.XLOOKUP($A121,'PY1 Data(H)'!$A$1:$A$233,'PY1 Data(H)'!$A$1:$CZ$233))</f>
        <v>0</v>
      </c>
      <c r="AU121" s="173" cm="1">
        <f t="array" ref="AU121">_xlfn.XLOOKUP(AU$1,'PY1 Data(H)'!$A$1:$CZ$1,_xlfn.XLOOKUP($A121,'PY1 Data(H)'!$A$1:$A$233,'PY1 Data(H)'!$A$1:$CZ$233))</f>
        <v>0</v>
      </c>
      <c r="AV121" s="173" cm="1">
        <f t="array" ref="AV121">_xlfn.XLOOKUP(AV$1,'PY1 Data(H)'!$A$1:$CZ$1,_xlfn.XLOOKUP($A121,'PY1 Data(H)'!$A$1:$A$233,'PY1 Data(H)'!$A$1:$CZ$233))</f>
        <v>0</v>
      </c>
      <c r="AW121" s="173" cm="1">
        <f t="array" ref="AW121">_xlfn.XLOOKUP(AW$1,'PY1 Data(H)'!$A$1:$CZ$1,_xlfn.XLOOKUP($A121,'PY1 Data(H)'!$A$1:$A$233,'PY1 Data(H)'!$A$1:$CZ$233))</f>
        <v>0</v>
      </c>
      <c r="AX121" s="173" cm="1">
        <f t="array" ref="AX121">_xlfn.XLOOKUP(AX$1,'PY1 Data(H)'!$A$1:$CZ$1,_xlfn.XLOOKUP($A121,'PY1 Data(H)'!$A$1:$A$233,'PY1 Data(H)'!$A$1:$CZ$233))</f>
        <v>0</v>
      </c>
      <c r="AY121" s="173" cm="1">
        <f t="array" ref="AY121">_xlfn.XLOOKUP(AY$1,'PY1 Data(H)'!$A$1:$CZ$1,_xlfn.XLOOKUP($A121,'PY1 Data(H)'!$A$1:$A$233,'PY1 Data(H)'!$A$1:$CZ$233))</f>
        <v>0</v>
      </c>
      <c r="AZ121" s="173" cm="1">
        <f t="array" ref="AZ121">_xlfn.XLOOKUP(AZ$1,'PY1 Data(H)'!$A$1:$CZ$1,_xlfn.XLOOKUP($A121,'PY1 Data(H)'!$A$1:$A$233,'PY1 Data(H)'!$A$1:$CZ$233))</f>
        <v>0</v>
      </c>
      <c r="BA121" s="173" cm="1">
        <f t="array" ref="BA121">_xlfn.XLOOKUP(BA$1,'PY1 Data(H)'!$A$1:$CZ$1,_xlfn.XLOOKUP($A121,'PY1 Data(H)'!$A$1:$A$233,'PY1 Data(H)'!$A$1:$CZ$233))</f>
        <v>0</v>
      </c>
      <c r="BB121" s="173" cm="1">
        <f t="array" ref="BB121">_xlfn.XLOOKUP(BB$1,'PY1 Data(H)'!$A$1:$CZ$1,_xlfn.XLOOKUP($A121,'PY1 Data(H)'!$A$1:$A$233,'PY1 Data(H)'!$A$1:$CZ$233))</f>
        <v>0</v>
      </c>
      <c r="BC121" s="173" cm="1">
        <f t="array" ref="BC121">_xlfn.XLOOKUP(BC$1,'PY1 Data(H)'!$A$1:$CZ$1,_xlfn.XLOOKUP($A121,'PY1 Data(H)'!$A$1:$A$233,'PY1 Data(H)'!$A$1:$CZ$233))</f>
        <v>0</v>
      </c>
      <c r="BD121" s="173" cm="1">
        <f t="array" ref="BD121">_xlfn.XLOOKUP(BD$1,'PY1 Data(H)'!$A$1:$CZ$1,_xlfn.XLOOKUP($A121,'PY1 Data(H)'!$A$1:$A$233,'PY1 Data(H)'!$A$1:$CZ$233))</f>
        <v>0</v>
      </c>
      <c r="BE121" s="173" cm="1">
        <f t="array" ref="BE121">_xlfn.XLOOKUP(BE$1,'PY1 Data(H)'!$A$1:$CZ$1,_xlfn.XLOOKUP($A121,'PY1 Data(H)'!$A$1:$A$233,'PY1 Data(H)'!$A$1:$CZ$233))</f>
        <v>0</v>
      </c>
      <c r="BF121" s="173" cm="1">
        <f t="array" ref="BF121">_xlfn.XLOOKUP(BF$1,'PY1 Data(H)'!$A$1:$CZ$1,_xlfn.XLOOKUP($A121,'PY1 Data(H)'!$A$1:$A$233,'PY1 Data(H)'!$A$1:$CZ$233))</f>
        <v>0</v>
      </c>
      <c r="BG121" s="173" cm="1">
        <f t="array" ref="BG121">_xlfn.XLOOKUP(BG$1,'PY1 Data(H)'!$A$1:$CZ$1,_xlfn.XLOOKUP($A121,'PY1 Data(H)'!$A$1:$A$233,'PY1 Data(H)'!$A$1:$CZ$233))</f>
        <v>0</v>
      </c>
      <c r="BH121" s="173" cm="1">
        <f t="array" ref="BH121">_xlfn.XLOOKUP(BH$1,'PY1 Data(H)'!$A$1:$CZ$1,_xlfn.XLOOKUP($A121,'PY1 Data(H)'!$A$1:$A$233,'PY1 Data(H)'!$A$1:$CZ$233))</f>
        <v>0</v>
      </c>
      <c r="BI121" s="173" cm="1">
        <f t="array" ref="BI121">_xlfn.XLOOKUP(BI$1,'PY1 Data(H)'!$A$1:$CZ$1,_xlfn.XLOOKUP($A121,'PY1 Data(H)'!$A$1:$A$233,'PY1 Data(H)'!$A$1:$CZ$233))</f>
        <v>0</v>
      </c>
      <c r="BJ121" s="173" cm="1">
        <f t="array" ref="BJ121">_xlfn.XLOOKUP(BJ$1,'PY1 Data(H)'!$A$1:$CZ$1,_xlfn.XLOOKUP($A121,'PY1 Data(H)'!$A$1:$A$233,'PY1 Data(H)'!$A$1:$CZ$233))</f>
        <v>0</v>
      </c>
      <c r="BK121" s="173" cm="1">
        <f t="array" ref="BK121">_xlfn.XLOOKUP(BK$1,'PY1 Data(H)'!$A$1:$CZ$1,_xlfn.XLOOKUP($A121,'PY1 Data(H)'!$A$1:$A$233,'PY1 Data(H)'!$A$1:$CZ$233))</f>
        <v>0</v>
      </c>
      <c r="BL121" s="173" cm="1">
        <f t="array" ref="BL121">_xlfn.XLOOKUP(BL$1,'PY1 Data(H)'!$A$1:$CZ$1,_xlfn.XLOOKUP($A121,'PY1 Data(H)'!$A$1:$A$233,'PY1 Data(H)'!$A$1:$CZ$233))</f>
        <v>0</v>
      </c>
      <c r="BM121" s="173" cm="1">
        <f t="array" ref="BM121">_xlfn.XLOOKUP(BM$1,'PY1 Data(H)'!$A$1:$CZ$1,_xlfn.XLOOKUP($A121,'PY1 Data(H)'!$A$1:$A$233,'PY1 Data(H)'!$A$1:$CZ$233))</f>
        <v>0</v>
      </c>
      <c r="BN121" s="173" cm="1">
        <f t="array" ref="BN121">_xlfn.XLOOKUP(BN$1,'PY1 Data(H)'!$A$1:$CZ$1,_xlfn.XLOOKUP($A121,'PY1 Data(H)'!$A$1:$A$233,'PY1 Data(H)'!$A$1:$CZ$233))</f>
        <v>0</v>
      </c>
      <c r="BO121" s="173" cm="1">
        <f t="array" ref="BO121">_xlfn.XLOOKUP(BO$1,'PY1 Data(H)'!$A$1:$CZ$1,_xlfn.XLOOKUP($A121,'PY1 Data(H)'!$A$1:$A$233,'PY1 Data(H)'!$A$1:$CZ$233))</f>
        <v>0</v>
      </c>
      <c r="BP121" s="173" cm="1">
        <f t="array" ref="BP121">_xlfn.XLOOKUP(BP$1,'PY1 Data(H)'!$A$1:$CZ$1,_xlfn.XLOOKUP($A121,'PY1 Data(H)'!$A$1:$A$233,'PY1 Data(H)'!$A$1:$CZ$233))</f>
        <v>0</v>
      </c>
      <c r="BQ121" s="173" cm="1">
        <f t="array" ref="BQ121">_xlfn.XLOOKUP(BQ$1,'PY1 Data(H)'!$A$1:$CZ$1,_xlfn.XLOOKUP($A121,'PY1 Data(H)'!$A$1:$A$233,'PY1 Data(H)'!$A$1:$CZ$233))</f>
        <v>0</v>
      </c>
      <c r="BR121" s="173" cm="1">
        <f t="array" ref="BR121">_xlfn.XLOOKUP(BR$1,'PY1 Data(H)'!$A$1:$CZ$1,_xlfn.XLOOKUP($A121,'PY1 Data(H)'!$A$1:$A$233,'PY1 Data(H)'!$A$1:$CZ$233))</f>
        <v>0</v>
      </c>
      <c r="BS121" s="173" cm="1">
        <f t="array" ref="BS121">_xlfn.XLOOKUP(BS$1,'PY1 Data(H)'!$A$1:$CZ$1,_xlfn.XLOOKUP($A121,'PY1 Data(H)'!$A$1:$A$233,'PY1 Data(H)'!$A$1:$CZ$233))</f>
        <v>0</v>
      </c>
      <c r="BT121" s="173" cm="1">
        <f t="array" ref="BT121">_xlfn.XLOOKUP(BT$1,'PY1 Data(H)'!$A$1:$CZ$1,_xlfn.XLOOKUP($A121,'PY1 Data(H)'!$A$1:$A$233,'PY1 Data(H)'!$A$1:$CZ$233))</f>
        <v>0</v>
      </c>
      <c r="BU121" s="173" cm="1">
        <f t="array" ref="BU121">_xlfn.XLOOKUP(BU$1,'PY1 Data(H)'!$A$1:$CZ$1,_xlfn.XLOOKUP($A121,'PY1 Data(H)'!$A$1:$A$233,'PY1 Data(H)'!$A$1:$CZ$233))</f>
        <v>0</v>
      </c>
      <c r="BV121" s="173" cm="1">
        <f t="array" ref="BV121">_xlfn.XLOOKUP(BV$1,'PY1 Data(H)'!$A$1:$CZ$1,_xlfn.XLOOKUP($A121,'PY1 Data(H)'!$A$1:$A$233,'PY1 Data(H)'!$A$1:$CZ$233))</f>
        <v>0</v>
      </c>
      <c r="BW121" s="173" cm="1">
        <f t="array" ref="BW121">_xlfn.XLOOKUP(BW$1,'PY1 Data(H)'!$A$1:$CZ$1,_xlfn.XLOOKUP($A121,'PY1 Data(H)'!$A$1:$A$233,'PY1 Data(H)'!$A$1:$CZ$233))</f>
        <v>0</v>
      </c>
      <c r="BX121" s="173" cm="1">
        <f t="array" ref="BX121">_xlfn.XLOOKUP(BX$1,'PY1 Data(H)'!$A$1:$CZ$1,_xlfn.XLOOKUP($A121,'PY1 Data(H)'!$A$1:$A$233,'PY1 Data(H)'!$A$1:$CZ$233))</f>
        <v>0</v>
      </c>
      <c r="BY121" s="173" cm="1">
        <f t="array" ref="BY121">_xlfn.XLOOKUP(BY$1,'PY1 Data(H)'!$A$1:$CZ$1,_xlfn.XLOOKUP($A121,'PY1 Data(H)'!$A$1:$A$233,'PY1 Data(H)'!$A$1:$CZ$233))</f>
        <v>0</v>
      </c>
      <c r="BZ121" s="173" cm="1">
        <f t="array" ref="BZ121">_xlfn.XLOOKUP(BZ$1,'PY1 Data(H)'!$A$1:$CZ$1,_xlfn.XLOOKUP($A121,'PY1 Data(H)'!$A$1:$A$233,'PY1 Data(H)'!$A$1:$CZ$233))</f>
        <v>0</v>
      </c>
      <c r="CA121" s="173" cm="1">
        <f t="array" ref="CA121">_xlfn.XLOOKUP(CA$1,'PY1 Data(H)'!$A$1:$CZ$1,_xlfn.XLOOKUP($A121,'PY1 Data(H)'!$A$1:$A$233,'PY1 Data(H)'!$A$1:$CZ$233))</f>
        <v>0</v>
      </c>
      <c r="CB121" s="173" cm="1">
        <f t="array" ref="CB121">_xlfn.XLOOKUP(CB$1,'PY1 Data(H)'!$A$1:$CZ$1,_xlfn.XLOOKUP($A121,'PY1 Data(H)'!$A$1:$A$233,'PY1 Data(H)'!$A$1:$CZ$233))</f>
        <v>0</v>
      </c>
      <c r="CC121" s="173" cm="1">
        <f t="array" ref="CC121">_xlfn.XLOOKUP(CC$1,'PY1 Data(H)'!$A$1:$CZ$1,_xlfn.XLOOKUP($A121,'PY1 Data(H)'!$A$1:$A$233,'PY1 Data(H)'!$A$1:$CZ$233))</f>
        <v>0</v>
      </c>
      <c r="CD121" s="173" cm="1">
        <f t="array" ref="CD121">_xlfn.XLOOKUP(CD$1,'PY1 Data(H)'!$A$1:$CZ$1,_xlfn.XLOOKUP($A121,'PY1 Data(H)'!$A$1:$A$233,'PY1 Data(H)'!$A$1:$CZ$233))</f>
        <v>0</v>
      </c>
      <c r="CE121" s="173" cm="1">
        <f t="array" ref="CE121">_xlfn.XLOOKUP(CE$1,'PY1 Data(H)'!$A$1:$CZ$1,_xlfn.XLOOKUP($A121,'PY1 Data(H)'!$A$1:$A$233,'PY1 Data(H)'!$A$1:$CZ$233))</f>
        <v>0</v>
      </c>
      <c r="CF121" s="173" cm="1">
        <f t="array" ref="CF121">_xlfn.XLOOKUP(CF$1,'PY1 Data(H)'!$A$1:$CZ$1,_xlfn.XLOOKUP($A121,'PY1 Data(H)'!$A$1:$A$233,'PY1 Data(H)'!$A$1:$CZ$233))</f>
        <v>0</v>
      </c>
      <c r="CG121" s="173" cm="1">
        <f t="array" ref="CG121">_xlfn.XLOOKUP(CG$1,'PY1 Data(H)'!$A$1:$CZ$1,_xlfn.XLOOKUP($A121,'PY1 Data(H)'!$A$1:$A$233,'PY1 Data(H)'!$A$1:$CZ$233))</f>
        <v>0</v>
      </c>
      <c r="CH121" s="173" cm="1">
        <f t="array" ref="CH121">_xlfn.XLOOKUP(CH$1,'PY1 Data(H)'!$A$1:$CZ$1,_xlfn.XLOOKUP($A121,'PY1 Data(H)'!$A$1:$A$233,'PY1 Data(H)'!$A$1:$CZ$233))</f>
        <v>0</v>
      </c>
      <c r="CI121" s="173" cm="1">
        <f t="array" ref="CI121">_xlfn.XLOOKUP(CI$1,'PY1 Data(H)'!$A$1:$CZ$1,_xlfn.XLOOKUP($A121,'PY1 Data(H)'!$A$1:$A$233,'PY1 Data(H)'!$A$1:$CZ$233))</f>
        <v>0</v>
      </c>
      <c r="CJ121" s="173" cm="1">
        <f t="array" ref="CJ121">_xlfn.XLOOKUP(CJ$1,'PY1 Data(H)'!$A$1:$CZ$1,_xlfn.XLOOKUP($A121,'PY1 Data(H)'!$A$1:$A$233,'PY1 Data(H)'!$A$1:$CZ$233))</f>
        <v>0</v>
      </c>
      <c r="CK121" s="173" cm="1">
        <f t="array" ref="CK121">_xlfn.XLOOKUP(CK$1,'PY1 Data(H)'!$A$1:$CZ$1,_xlfn.XLOOKUP($A121,'PY1 Data(H)'!$A$1:$A$233,'PY1 Data(H)'!$A$1:$CZ$233))</f>
        <v>0</v>
      </c>
      <c r="CL121" s="173" cm="1">
        <f t="array" ref="CL121">_xlfn.XLOOKUP(CL$1,'PY1 Data(H)'!$A$1:$CZ$1,_xlfn.XLOOKUP($A121,'PY1 Data(H)'!$A$1:$A$233,'PY1 Data(H)'!$A$1:$CZ$233))</f>
        <v>0</v>
      </c>
      <c r="CM121" s="173" cm="1">
        <f t="array" ref="CM121">_xlfn.XLOOKUP(CM$1,'PY1 Data(H)'!$A$1:$CZ$1,_xlfn.XLOOKUP($A121,'PY1 Data(H)'!$A$1:$A$233,'PY1 Data(H)'!$A$1:$CZ$233))</f>
        <v>0</v>
      </c>
      <c r="CN121" s="173" cm="1">
        <f t="array" ref="CN121">_xlfn.XLOOKUP(CN$1,'PY1 Data(H)'!$A$1:$CZ$1,_xlfn.XLOOKUP($A121,'PY1 Data(H)'!$A$1:$A$233,'PY1 Data(H)'!$A$1:$CZ$233))</f>
        <v>0</v>
      </c>
      <c r="CO121" s="173" cm="1">
        <f t="array" ref="CO121">_xlfn.XLOOKUP(CO$1,'PY1 Data(H)'!$A$1:$CZ$1,_xlfn.XLOOKUP($A121,'PY1 Data(H)'!$A$1:$A$233,'PY1 Data(H)'!$A$1:$CZ$233))</f>
        <v>0</v>
      </c>
      <c r="CP121" s="173" cm="1">
        <f t="array" ref="CP121">_xlfn.XLOOKUP(CP$1,'PY1 Data(H)'!$A$1:$CZ$1,_xlfn.XLOOKUP($A121,'PY1 Data(H)'!$A$1:$A$233,'PY1 Data(H)'!$A$1:$CZ$233))</f>
        <v>0</v>
      </c>
      <c r="CQ121" s="173" cm="1">
        <f t="array" ref="CQ121">_xlfn.XLOOKUP(CQ$1,'PY1 Data(H)'!$A$1:$CZ$1,_xlfn.XLOOKUP($A121,'PY1 Data(H)'!$A$1:$A$233,'PY1 Data(H)'!$A$1:$CZ$233))</f>
        <v>0</v>
      </c>
      <c r="CR121" s="173" cm="1">
        <f t="array" ref="CR121">_xlfn.XLOOKUP(CR$1,'PY1 Data(H)'!$A$1:$CZ$1,_xlfn.XLOOKUP($A121,'PY1 Data(H)'!$A$1:$A$233,'PY1 Data(H)'!$A$1:$CZ$233))</f>
        <v>0</v>
      </c>
      <c r="CS121" s="173" cm="1">
        <f t="array" ref="CS121">_xlfn.XLOOKUP(CS$1,'PY1 Data(H)'!$A$1:$CZ$1,_xlfn.XLOOKUP($A121,'PY1 Data(H)'!$A$1:$A$233,'PY1 Data(H)'!$A$1:$CZ$233))</f>
        <v>0</v>
      </c>
      <c r="CT121" s="173" cm="1">
        <f t="array" ref="CT121">_xlfn.XLOOKUP(CT$1,'PY1 Data(H)'!$A$1:$CZ$1,_xlfn.XLOOKUP($A121,'PY1 Data(H)'!$A$1:$A$233,'PY1 Data(H)'!$A$1:$CZ$233))</f>
        <v>0</v>
      </c>
      <c r="CU121" s="173" cm="1">
        <f t="array" ref="CU121">_xlfn.XLOOKUP(CU$1,'PY1 Data(H)'!$A$1:$CZ$1,_xlfn.XLOOKUP($A121,'PY1 Data(H)'!$A$1:$A$233,'PY1 Data(H)'!$A$1:$CZ$233))</f>
        <v>0</v>
      </c>
      <c r="CV121" s="173" cm="1">
        <f t="array" ref="CV121">_xlfn.XLOOKUP(CV$1,'PY1 Data(H)'!$A$1:$CZ$1,_xlfn.XLOOKUP($A121,'PY1 Data(H)'!$A$1:$A$233,'PY1 Data(H)'!$A$1:$CZ$233))</f>
        <v>0</v>
      </c>
      <c r="CW121" s="173" cm="1">
        <f t="array" ref="CW121">_xlfn.XLOOKUP(CW$1,'PY1 Data(H)'!$A$1:$CZ$1,_xlfn.XLOOKUP($A121,'PY1 Data(H)'!$A$1:$A$233,'PY1 Data(H)'!$A$1:$CZ$233))</f>
        <v>0</v>
      </c>
      <c r="CX121" s="173" cm="1">
        <f t="array" ref="CX121">_xlfn.XLOOKUP(CX$1,'PY1 Data(H)'!$A$1:$CZ$1,_xlfn.XLOOKUP($A121,'PY1 Data(H)'!$A$1:$A$233,'PY1 Data(H)'!$A$1:$CZ$233))</f>
        <v>0</v>
      </c>
      <c r="CY121" s="173" cm="1">
        <f t="array" ref="CY121">_xlfn.XLOOKUP(CY$1,'PY1 Data(H)'!$A$1:$CZ$1,_xlfn.XLOOKUP($A121,'PY1 Data(H)'!$A$1:$A$233,'PY1 Data(H)'!$A$1:$CZ$233))</f>
        <v>0</v>
      </c>
    </row>
    <row r="122" spans="1:103" x14ac:dyDescent="0.3">
      <c r="D122" s="173" cm="1">
        <f t="array" ref="D122">_xlfn.XLOOKUP(D$1,'PY1 Data(H)'!$A$1:$CZ$1,_xlfn.XLOOKUP($A122,'PY1 Data(H)'!$A$1:$A$233,'PY1 Data(H)'!$A$1:$CZ$233))</f>
        <v>0</v>
      </c>
      <c r="E122" s="173" cm="1">
        <f t="array" ref="E122">_xlfn.XLOOKUP(E$1,'PY1 Data(H)'!$A$1:$CZ$1,_xlfn.XLOOKUP($A122,'PY1 Data(H)'!$A$1:$A$233,'PY1 Data(H)'!$A$1:$CZ$233))</f>
        <v>0</v>
      </c>
      <c r="F122" s="173" cm="1">
        <f t="array" ref="F122">_xlfn.XLOOKUP(F$1,'PY1 Data(H)'!$A$1:$CZ$1,_xlfn.XLOOKUP($A122,'PY1 Data(H)'!$A$1:$A$233,'PY1 Data(H)'!$A$1:$CZ$233))</f>
        <v>0</v>
      </c>
      <c r="G122" s="173" cm="1">
        <f t="array" ref="G122">_xlfn.XLOOKUP(G$1,'PY1 Data(H)'!$A$1:$CZ$1,_xlfn.XLOOKUP($A122,'PY1 Data(H)'!$A$1:$A$233,'PY1 Data(H)'!$A$1:$CZ$233))</f>
        <v>0</v>
      </c>
      <c r="H122" s="173" cm="1">
        <f t="array" ref="H122">_xlfn.XLOOKUP(H$1,'PY1 Data(H)'!$A$1:$CZ$1,_xlfn.XLOOKUP($A122,'PY1 Data(H)'!$A$1:$A$233,'PY1 Data(H)'!$A$1:$CZ$233))</f>
        <v>0</v>
      </c>
      <c r="I122" s="173" cm="1">
        <f t="array" ref="I122">_xlfn.XLOOKUP(I$1,'PY1 Data(H)'!$A$1:$CZ$1,_xlfn.XLOOKUP($A122,'PY1 Data(H)'!$A$1:$A$233,'PY1 Data(H)'!$A$1:$CZ$233))</f>
        <v>0</v>
      </c>
      <c r="J122" s="173" cm="1">
        <f t="array" ref="J122">_xlfn.XLOOKUP(J$1,'PY1 Data(H)'!$A$1:$CZ$1,_xlfn.XLOOKUP($A122,'PY1 Data(H)'!$A$1:$A$233,'PY1 Data(H)'!$A$1:$CZ$233))</f>
        <v>0</v>
      </c>
      <c r="K122" s="173" cm="1">
        <f t="array" ref="K122">_xlfn.XLOOKUP(K$1,'PY1 Data(H)'!$A$1:$CZ$1,_xlfn.XLOOKUP($A122,'PY1 Data(H)'!$A$1:$A$233,'PY1 Data(H)'!$A$1:$CZ$233))</f>
        <v>0</v>
      </c>
      <c r="L122" s="173" cm="1">
        <f t="array" ref="L122">_xlfn.XLOOKUP(L$1,'PY1 Data(H)'!$A$1:$CZ$1,_xlfn.XLOOKUP($A122,'PY1 Data(H)'!$A$1:$A$233,'PY1 Data(H)'!$A$1:$CZ$233))</f>
        <v>0</v>
      </c>
      <c r="M122" s="173" cm="1">
        <f t="array" ref="M122">_xlfn.XLOOKUP(M$1,'PY1 Data(H)'!$A$1:$CZ$1,_xlfn.XLOOKUP($A122,'PY1 Data(H)'!$A$1:$A$233,'PY1 Data(H)'!$A$1:$CZ$233))</f>
        <v>0</v>
      </c>
      <c r="N122" s="173" cm="1">
        <f t="array" ref="N122">_xlfn.XLOOKUP(N$1,'PY1 Data(H)'!$A$1:$CZ$1,_xlfn.XLOOKUP($A122,'PY1 Data(H)'!$A$1:$A$233,'PY1 Data(H)'!$A$1:$CZ$233))</f>
        <v>0</v>
      </c>
      <c r="O122" s="173" cm="1">
        <f t="array" ref="O122">_xlfn.XLOOKUP(O$1,'PY1 Data(H)'!$A$1:$CZ$1,_xlfn.XLOOKUP($A122,'PY1 Data(H)'!$A$1:$A$233,'PY1 Data(H)'!$A$1:$CZ$233))</f>
        <v>0</v>
      </c>
      <c r="P122" s="173" cm="1">
        <f t="array" ref="P122">_xlfn.XLOOKUP(P$1,'PY1 Data(H)'!$A$1:$CZ$1,_xlfn.XLOOKUP($A122,'PY1 Data(H)'!$A$1:$A$233,'PY1 Data(H)'!$A$1:$CZ$233))</f>
        <v>0</v>
      </c>
      <c r="Q122" s="173" cm="1">
        <f t="array" ref="Q122">_xlfn.XLOOKUP(Q$1,'PY1 Data(H)'!$A$1:$CZ$1,_xlfn.XLOOKUP($A122,'PY1 Data(H)'!$A$1:$A$233,'PY1 Data(H)'!$A$1:$CZ$233))</f>
        <v>0</v>
      </c>
      <c r="R122" s="173" cm="1">
        <f t="array" ref="R122">_xlfn.XLOOKUP(R$1,'PY1 Data(H)'!$A$1:$CZ$1,_xlfn.XLOOKUP($A122,'PY1 Data(H)'!$A$1:$A$233,'PY1 Data(H)'!$A$1:$CZ$233))</f>
        <v>0</v>
      </c>
      <c r="S122" s="173" cm="1">
        <f t="array" ref="S122">_xlfn.XLOOKUP(S$1,'PY1 Data(H)'!$A$1:$CZ$1,_xlfn.XLOOKUP($A122,'PY1 Data(H)'!$A$1:$A$233,'PY1 Data(H)'!$A$1:$CZ$233))</f>
        <v>0</v>
      </c>
      <c r="T122" s="173" cm="1">
        <f t="array" ref="T122">_xlfn.XLOOKUP(T$1,'PY1 Data(H)'!$A$1:$CZ$1,_xlfn.XLOOKUP($A122,'PY1 Data(H)'!$A$1:$A$233,'PY1 Data(H)'!$A$1:$CZ$233))</f>
        <v>0</v>
      </c>
      <c r="U122" s="173" cm="1">
        <f t="array" ref="U122">_xlfn.XLOOKUP(U$1,'PY1 Data(H)'!$A$1:$CZ$1,_xlfn.XLOOKUP($A122,'PY1 Data(H)'!$A$1:$A$233,'PY1 Data(H)'!$A$1:$CZ$233))</f>
        <v>0</v>
      </c>
      <c r="V122" s="173" cm="1">
        <f t="array" ref="V122">_xlfn.XLOOKUP(V$1,'PY1 Data(H)'!$A$1:$CZ$1,_xlfn.XLOOKUP($A122,'PY1 Data(H)'!$A$1:$A$233,'PY1 Data(H)'!$A$1:$CZ$233))</f>
        <v>0</v>
      </c>
      <c r="W122" s="173" cm="1">
        <f t="array" ref="W122">_xlfn.XLOOKUP(W$1,'PY1 Data(H)'!$A$1:$CZ$1,_xlfn.XLOOKUP($A122,'PY1 Data(H)'!$A$1:$A$233,'PY1 Data(H)'!$A$1:$CZ$233))</f>
        <v>0</v>
      </c>
      <c r="X122" s="173" cm="1">
        <f t="array" ref="X122">_xlfn.XLOOKUP(X$1,'PY1 Data(H)'!$A$1:$CZ$1,_xlfn.XLOOKUP($A122,'PY1 Data(H)'!$A$1:$A$233,'PY1 Data(H)'!$A$1:$CZ$233))</f>
        <v>0</v>
      </c>
      <c r="Y122" s="173" cm="1">
        <f t="array" ref="Y122">_xlfn.XLOOKUP(Y$1,'PY1 Data(H)'!$A$1:$CZ$1,_xlfn.XLOOKUP($A122,'PY1 Data(H)'!$A$1:$A$233,'PY1 Data(H)'!$A$1:$CZ$233))</f>
        <v>0</v>
      </c>
      <c r="Z122" s="173" cm="1">
        <f t="array" ref="Z122">_xlfn.XLOOKUP(Z$1,'PY1 Data(H)'!$A$1:$CZ$1,_xlfn.XLOOKUP($A122,'PY1 Data(H)'!$A$1:$A$233,'PY1 Data(H)'!$A$1:$CZ$233))</f>
        <v>0</v>
      </c>
      <c r="AA122" s="173" cm="1">
        <f t="array" ref="AA122">_xlfn.XLOOKUP(AA$1,'PY1 Data(H)'!$A$1:$CZ$1,_xlfn.XLOOKUP($A122,'PY1 Data(H)'!$A$1:$A$233,'PY1 Data(H)'!$A$1:$CZ$233))</f>
        <v>0</v>
      </c>
      <c r="AB122" s="173" cm="1">
        <f t="array" ref="AB122">_xlfn.XLOOKUP(AB$1,'PY1 Data(H)'!$A$1:$CZ$1,_xlfn.XLOOKUP($A122,'PY1 Data(H)'!$A$1:$A$233,'PY1 Data(H)'!$A$1:$CZ$233))</f>
        <v>0</v>
      </c>
      <c r="AC122" s="173" cm="1">
        <f t="array" ref="AC122">_xlfn.XLOOKUP(AC$1,'PY1 Data(H)'!$A$1:$CZ$1,_xlfn.XLOOKUP($A122,'PY1 Data(H)'!$A$1:$A$233,'PY1 Data(H)'!$A$1:$CZ$233))</f>
        <v>0</v>
      </c>
      <c r="AD122" s="173" cm="1">
        <f t="array" ref="AD122">_xlfn.XLOOKUP(AD$1,'PY1 Data(H)'!$A$1:$CZ$1,_xlfn.XLOOKUP($A122,'PY1 Data(H)'!$A$1:$A$233,'PY1 Data(H)'!$A$1:$CZ$233))</f>
        <v>0</v>
      </c>
      <c r="AE122" s="173" cm="1">
        <f t="array" ref="AE122">_xlfn.XLOOKUP(AE$1,'PY1 Data(H)'!$A$1:$CZ$1,_xlfn.XLOOKUP($A122,'PY1 Data(H)'!$A$1:$A$233,'PY1 Data(H)'!$A$1:$CZ$233))</f>
        <v>0</v>
      </c>
      <c r="AF122" s="173" cm="1">
        <f t="array" ref="AF122">_xlfn.XLOOKUP(AF$1,'PY1 Data(H)'!$A$1:$CZ$1,_xlfn.XLOOKUP($A122,'PY1 Data(H)'!$A$1:$A$233,'PY1 Data(H)'!$A$1:$CZ$233))</f>
        <v>0</v>
      </c>
      <c r="AG122" s="173" cm="1">
        <f t="array" ref="AG122">_xlfn.XLOOKUP(AG$1,'PY1 Data(H)'!$A$1:$CZ$1,_xlfn.XLOOKUP($A122,'PY1 Data(H)'!$A$1:$A$233,'PY1 Data(H)'!$A$1:$CZ$233))</f>
        <v>0</v>
      </c>
      <c r="AH122" s="173" cm="1">
        <f t="array" ref="AH122">_xlfn.XLOOKUP(AH$1,'PY1 Data(H)'!$A$1:$CZ$1,_xlfn.XLOOKUP($A122,'PY1 Data(H)'!$A$1:$A$233,'PY1 Data(H)'!$A$1:$CZ$233))</f>
        <v>0</v>
      </c>
      <c r="AI122" s="173" cm="1">
        <f t="array" ref="AI122">_xlfn.XLOOKUP(AI$1,'PY1 Data(H)'!$A$1:$CZ$1,_xlfn.XLOOKUP($A122,'PY1 Data(H)'!$A$1:$A$233,'PY1 Data(H)'!$A$1:$CZ$233))</f>
        <v>0</v>
      </c>
      <c r="AJ122" s="173" cm="1">
        <f t="array" ref="AJ122">_xlfn.XLOOKUP(AJ$1,'PY1 Data(H)'!$A$1:$CZ$1,_xlfn.XLOOKUP($A122,'PY1 Data(H)'!$A$1:$A$233,'PY1 Data(H)'!$A$1:$CZ$233))</f>
        <v>0</v>
      </c>
      <c r="AK122" s="173" cm="1">
        <f t="array" ref="AK122">_xlfn.XLOOKUP(AK$1,'PY1 Data(H)'!$A$1:$CZ$1,_xlfn.XLOOKUP($A122,'PY1 Data(H)'!$A$1:$A$233,'PY1 Data(H)'!$A$1:$CZ$233))</f>
        <v>0</v>
      </c>
      <c r="AL122" s="173" cm="1">
        <f t="array" ref="AL122">_xlfn.XLOOKUP(AL$1,'PY1 Data(H)'!$A$1:$CZ$1,_xlfn.XLOOKUP($A122,'PY1 Data(H)'!$A$1:$A$233,'PY1 Data(H)'!$A$1:$CZ$233))</f>
        <v>0</v>
      </c>
      <c r="AM122" s="173" cm="1">
        <f t="array" ref="AM122">_xlfn.XLOOKUP(AM$1,'PY1 Data(H)'!$A$1:$CZ$1,_xlfn.XLOOKUP($A122,'PY1 Data(H)'!$A$1:$A$233,'PY1 Data(H)'!$A$1:$CZ$233))</f>
        <v>0</v>
      </c>
      <c r="AN122" s="173" cm="1">
        <f t="array" ref="AN122">_xlfn.XLOOKUP(AN$1,'PY1 Data(H)'!$A$1:$CZ$1,_xlfn.XLOOKUP($A122,'PY1 Data(H)'!$A$1:$A$233,'PY1 Data(H)'!$A$1:$CZ$233))</f>
        <v>0</v>
      </c>
      <c r="AO122" s="173" cm="1">
        <f t="array" ref="AO122">_xlfn.XLOOKUP(AO$1,'PY1 Data(H)'!$A$1:$CZ$1,_xlfn.XLOOKUP($A122,'PY1 Data(H)'!$A$1:$A$233,'PY1 Data(H)'!$A$1:$CZ$233))</f>
        <v>0</v>
      </c>
      <c r="AP122" s="173" cm="1">
        <f t="array" ref="AP122">_xlfn.XLOOKUP(AP$1,'PY1 Data(H)'!$A$1:$CZ$1,_xlfn.XLOOKUP($A122,'PY1 Data(H)'!$A$1:$A$233,'PY1 Data(H)'!$A$1:$CZ$233))</f>
        <v>0</v>
      </c>
      <c r="AQ122" s="173" cm="1">
        <f t="array" ref="AQ122">_xlfn.XLOOKUP(AQ$1,'PY1 Data(H)'!$A$1:$CZ$1,_xlfn.XLOOKUP($A122,'PY1 Data(H)'!$A$1:$A$233,'PY1 Data(H)'!$A$1:$CZ$233))</f>
        <v>0</v>
      </c>
      <c r="AR122" s="173" cm="1">
        <f t="array" ref="AR122">_xlfn.XLOOKUP(AR$1,'PY1 Data(H)'!$A$1:$CZ$1,_xlfn.XLOOKUP($A122,'PY1 Data(H)'!$A$1:$A$233,'PY1 Data(H)'!$A$1:$CZ$233))</f>
        <v>0</v>
      </c>
      <c r="AS122" s="173" cm="1">
        <f t="array" ref="AS122">_xlfn.XLOOKUP(AS$1,'PY1 Data(H)'!$A$1:$CZ$1,_xlfn.XLOOKUP($A122,'PY1 Data(H)'!$A$1:$A$233,'PY1 Data(H)'!$A$1:$CZ$233))</f>
        <v>0</v>
      </c>
      <c r="AT122" s="173" cm="1">
        <f t="array" ref="AT122">_xlfn.XLOOKUP(AT$1,'PY1 Data(H)'!$A$1:$CZ$1,_xlfn.XLOOKUP($A122,'PY1 Data(H)'!$A$1:$A$233,'PY1 Data(H)'!$A$1:$CZ$233))</f>
        <v>0</v>
      </c>
      <c r="AU122" s="173" cm="1">
        <f t="array" ref="AU122">_xlfn.XLOOKUP(AU$1,'PY1 Data(H)'!$A$1:$CZ$1,_xlfn.XLOOKUP($A122,'PY1 Data(H)'!$A$1:$A$233,'PY1 Data(H)'!$A$1:$CZ$233))</f>
        <v>0</v>
      </c>
      <c r="AV122" s="173" cm="1">
        <f t="array" ref="AV122">_xlfn.XLOOKUP(AV$1,'PY1 Data(H)'!$A$1:$CZ$1,_xlfn.XLOOKUP($A122,'PY1 Data(H)'!$A$1:$A$233,'PY1 Data(H)'!$A$1:$CZ$233))</f>
        <v>0</v>
      </c>
      <c r="AW122" s="173" cm="1">
        <f t="array" ref="AW122">_xlfn.XLOOKUP(AW$1,'PY1 Data(H)'!$A$1:$CZ$1,_xlfn.XLOOKUP($A122,'PY1 Data(H)'!$A$1:$A$233,'PY1 Data(H)'!$A$1:$CZ$233))</f>
        <v>0</v>
      </c>
      <c r="AX122" s="173" cm="1">
        <f t="array" ref="AX122">_xlfn.XLOOKUP(AX$1,'PY1 Data(H)'!$A$1:$CZ$1,_xlfn.XLOOKUP($A122,'PY1 Data(H)'!$A$1:$A$233,'PY1 Data(H)'!$A$1:$CZ$233))</f>
        <v>0</v>
      </c>
      <c r="AY122" s="173" cm="1">
        <f t="array" ref="AY122">_xlfn.XLOOKUP(AY$1,'PY1 Data(H)'!$A$1:$CZ$1,_xlfn.XLOOKUP($A122,'PY1 Data(H)'!$A$1:$A$233,'PY1 Data(H)'!$A$1:$CZ$233))</f>
        <v>0</v>
      </c>
      <c r="AZ122" s="173" cm="1">
        <f t="array" ref="AZ122">_xlfn.XLOOKUP(AZ$1,'PY1 Data(H)'!$A$1:$CZ$1,_xlfn.XLOOKUP($A122,'PY1 Data(H)'!$A$1:$A$233,'PY1 Data(H)'!$A$1:$CZ$233))</f>
        <v>0</v>
      </c>
      <c r="BA122" s="173" cm="1">
        <f t="array" ref="BA122">_xlfn.XLOOKUP(BA$1,'PY1 Data(H)'!$A$1:$CZ$1,_xlfn.XLOOKUP($A122,'PY1 Data(H)'!$A$1:$A$233,'PY1 Data(H)'!$A$1:$CZ$233))</f>
        <v>0</v>
      </c>
      <c r="BB122" s="173" cm="1">
        <f t="array" ref="BB122">_xlfn.XLOOKUP(BB$1,'PY1 Data(H)'!$A$1:$CZ$1,_xlfn.XLOOKUP($A122,'PY1 Data(H)'!$A$1:$A$233,'PY1 Data(H)'!$A$1:$CZ$233))</f>
        <v>0</v>
      </c>
      <c r="BC122" s="173" cm="1">
        <f t="array" ref="BC122">_xlfn.XLOOKUP(BC$1,'PY1 Data(H)'!$A$1:$CZ$1,_xlfn.XLOOKUP($A122,'PY1 Data(H)'!$A$1:$A$233,'PY1 Data(H)'!$A$1:$CZ$233))</f>
        <v>0</v>
      </c>
      <c r="BD122" s="173" cm="1">
        <f t="array" ref="BD122">_xlfn.XLOOKUP(BD$1,'PY1 Data(H)'!$A$1:$CZ$1,_xlfn.XLOOKUP($A122,'PY1 Data(H)'!$A$1:$A$233,'PY1 Data(H)'!$A$1:$CZ$233))</f>
        <v>0</v>
      </c>
      <c r="BE122" s="173" cm="1">
        <f t="array" ref="BE122">_xlfn.XLOOKUP(BE$1,'PY1 Data(H)'!$A$1:$CZ$1,_xlfn.XLOOKUP($A122,'PY1 Data(H)'!$A$1:$A$233,'PY1 Data(H)'!$A$1:$CZ$233))</f>
        <v>0</v>
      </c>
      <c r="BF122" s="173" cm="1">
        <f t="array" ref="BF122">_xlfn.XLOOKUP(BF$1,'PY1 Data(H)'!$A$1:$CZ$1,_xlfn.XLOOKUP($A122,'PY1 Data(H)'!$A$1:$A$233,'PY1 Data(H)'!$A$1:$CZ$233))</f>
        <v>0</v>
      </c>
      <c r="BG122" s="173" cm="1">
        <f t="array" ref="BG122">_xlfn.XLOOKUP(BG$1,'PY1 Data(H)'!$A$1:$CZ$1,_xlfn.XLOOKUP($A122,'PY1 Data(H)'!$A$1:$A$233,'PY1 Data(H)'!$A$1:$CZ$233))</f>
        <v>0</v>
      </c>
      <c r="BH122" s="173" cm="1">
        <f t="array" ref="BH122">_xlfn.XLOOKUP(BH$1,'PY1 Data(H)'!$A$1:$CZ$1,_xlfn.XLOOKUP($A122,'PY1 Data(H)'!$A$1:$A$233,'PY1 Data(H)'!$A$1:$CZ$233))</f>
        <v>0</v>
      </c>
      <c r="BI122" s="173" cm="1">
        <f t="array" ref="BI122">_xlfn.XLOOKUP(BI$1,'PY1 Data(H)'!$A$1:$CZ$1,_xlfn.XLOOKUP($A122,'PY1 Data(H)'!$A$1:$A$233,'PY1 Data(H)'!$A$1:$CZ$233))</f>
        <v>0</v>
      </c>
      <c r="BJ122" s="173" cm="1">
        <f t="array" ref="BJ122">_xlfn.XLOOKUP(BJ$1,'PY1 Data(H)'!$A$1:$CZ$1,_xlfn.XLOOKUP($A122,'PY1 Data(H)'!$A$1:$A$233,'PY1 Data(H)'!$A$1:$CZ$233))</f>
        <v>0</v>
      </c>
      <c r="BK122" s="173" cm="1">
        <f t="array" ref="BK122">_xlfn.XLOOKUP(BK$1,'PY1 Data(H)'!$A$1:$CZ$1,_xlfn.XLOOKUP($A122,'PY1 Data(H)'!$A$1:$A$233,'PY1 Data(H)'!$A$1:$CZ$233))</f>
        <v>0</v>
      </c>
      <c r="BL122" s="173" cm="1">
        <f t="array" ref="BL122">_xlfn.XLOOKUP(BL$1,'PY1 Data(H)'!$A$1:$CZ$1,_xlfn.XLOOKUP($A122,'PY1 Data(H)'!$A$1:$A$233,'PY1 Data(H)'!$A$1:$CZ$233))</f>
        <v>0</v>
      </c>
      <c r="BM122" s="173" cm="1">
        <f t="array" ref="BM122">_xlfn.XLOOKUP(BM$1,'PY1 Data(H)'!$A$1:$CZ$1,_xlfn.XLOOKUP($A122,'PY1 Data(H)'!$A$1:$A$233,'PY1 Data(H)'!$A$1:$CZ$233))</f>
        <v>0</v>
      </c>
      <c r="BN122" s="173" cm="1">
        <f t="array" ref="BN122">_xlfn.XLOOKUP(BN$1,'PY1 Data(H)'!$A$1:$CZ$1,_xlfn.XLOOKUP($A122,'PY1 Data(H)'!$A$1:$A$233,'PY1 Data(H)'!$A$1:$CZ$233))</f>
        <v>0</v>
      </c>
      <c r="BO122" s="173" cm="1">
        <f t="array" ref="BO122">_xlfn.XLOOKUP(BO$1,'PY1 Data(H)'!$A$1:$CZ$1,_xlfn.XLOOKUP($A122,'PY1 Data(H)'!$A$1:$A$233,'PY1 Data(H)'!$A$1:$CZ$233))</f>
        <v>0</v>
      </c>
      <c r="BP122" s="173" cm="1">
        <f t="array" ref="BP122">_xlfn.XLOOKUP(BP$1,'PY1 Data(H)'!$A$1:$CZ$1,_xlfn.XLOOKUP($A122,'PY1 Data(H)'!$A$1:$A$233,'PY1 Data(H)'!$A$1:$CZ$233))</f>
        <v>0</v>
      </c>
      <c r="BQ122" s="173" cm="1">
        <f t="array" ref="BQ122">_xlfn.XLOOKUP(BQ$1,'PY1 Data(H)'!$A$1:$CZ$1,_xlfn.XLOOKUP($A122,'PY1 Data(H)'!$A$1:$A$233,'PY1 Data(H)'!$A$1:$CZ$233))</f>
        <v>0</v>
      </c>
      <c r="BR122" s="173" cm="1">
        <f t="array" ref="BR122">_xlfn.XLOOKUP(BR$1,'PY1 Data(H)'!$A$1:$CZ$1,_xlfn.XLOOKUP($A122,'PY1 Data(H)'!$A$1:$A$233,'PY1 Data(H)'!$A$1:$CZ$233))</f>
        <v>0</v>
      </c>
      <c r="BS122" s="173" cm="1">
        <f t="array" ref="BS122">_xlfn.XLOOKUP(BS$1,'PY1 Data(H)'!$A$1:$CZ$1,_xlfn.XLOOKUP($A122,'PY1 Data(H)'!$A$1:$A$233,'PY1 Data(H)'!$A$1:$CZ$233))</f>
        <v>0</v>
      </c>
      <c r="BT122" s="173" cm="1">
        <f t="array" ref="BT122">_xlfn.XLOOKUP(BT$1,'PY1 Data(H)'!$A$1:$CZ$1,_xlfn.XLOOKUP($A122,'PY1 Data(H)'!$A$1:$A$233,'PY1 Data(H)'!$A$1:$CZ$233))</f>
        <v>0</v>
      </c>
      <c r="BU122" s="173" cm="1">
        <f t="array" ref="BU122">_xlfn.XLOOKUP(BU$1,'PY1 Data(H)'!$A$1:$CZ$1,_xlfn.XLOOKUP($A122,'PY1 Data(H)'!$A$1:$A$233,'PY1 Data(H)'!$A$1:$CZ$233))</f>
        <v>0</v>
      </c>
      <c r="BV122" s="173" cm="1">
        <f t="array" ref="BV122">_xlfn.XLOOKUP(BV$1,'PY1 Data(H)'!$A$1:$CZ$1,_xlfn.XLOOKUP($A122,'PY1 Data(H)'!$A$1:$A$233,'PY1 Data(H)'!$A$1:$CZ$233))</f>
        <v>0</v>
      </c>
      <c r="BW122" s="173" cm="1">
        <f t="array" ref="BW122">_xlfn.XLOOKUP(BW$1,'PY1 Data(H)'!$A$1:$CZ$1,_xlfn.XLOOKUP($A122,'PY1 Data(H)'!$A$1:$A$233,'PY1 Data(H)'!$A$1:$CZ$233))</f>
        <v>0</v>
      </c>
      <c r="BX122" s="173" cm="1">
        <f t="array" ref="BX122">_xlfn.XLOOKUP(BX$1,'PY1 Data(H)'!$A$1:$CZ$1,_xlfn.XLOOKUP($A122,'PY1 Data(H)'!$A$1:$A$233,'PY1 Data(H)'!$A$1:$CZ$233))</f>
        <v>0</v>
      </c>
      <c r="BY122" s="173" cm="1">
        <f t="array" ref="BY122">_xlfn.XLOOKUP(BY$1,'PY1 Data(H)'!$A$1:$CZ$1,_xlfn.XLOOKUP($A122,'PY1 Data(H)'!$A$1:$A$233,'PY1 Data(H)'!$A$1:$CZ$233))</f>
        <v>0</v>
      </c>
      <c r="BZ122" s="173" cm="1">
        <f t="array" ref="BZ122">_xlfn.XLOOKUP(BZ$1,'PY1 Data(H)'!$A$1:$CZ$1,_xlfn.XLOOKUP($A122,'PY1 Data(H)'!$A$1:$A$233,'PY1 Data(H)'!$A$1:$CZ$233))</f>
        <v>0</v>
      </c>
      <c r="CA122" s="173" cm="1">
        <f t="array" ref="CA122">_xlfn.XLOOKUP(CA$1,'PY1 Data(H)'!$A$1:$CZ$1,_xlfn.XLOOKUP($A122,'PY1 Data(H)'!$A$1:$A$233,'PY1 Data(H)'!$A$1:$CZ$233))</f>
        <v>0</v>
      </c>
      <c r="CB122" s="173" cm="1">
        <f t="array" ref="CB122">_xlfn.XLOOKUP(CB$1,'PY1 Data(H)'!$A$1:$CZ$1,_xlfn.XLOOKUP($A122,'PY1 Data(H)'!$A$1:$A$233,'PY1 Data(H)'!$A$1:$CZ$233))</f>
        <v>0</v>
      </c>
      <c r="CC122" s="173" cm="1">
        <f t="array" ref="CC122">_xlfn.XLOOKUP(CC$1,'PY1 Data(H)'!$A$1:$CZ$1,_xlfn.XLOOKUP($A122,'PY1 Data(H)'!$A$1:$A$233,'PY1 Data(H)'!$A$1:$CZ$233))</f>
        <v>0</v>
      </c>
      <c r="CD122" s="173" cm="1">
        <f t="array" ref="CD122">_xlfn.XLOOKUP(CD$1,'PY1 Data(H)'!$A$1:$CZ$1,_xlfn.XLOOKUP($A122,'PY1 Data(H)'!$A$1:$A$233,'PY1 Data(H)'!$A$1:$CZ$233))</f>
        <v>0</v>
      </c>
      <c r="CE122" s="173" cm="1">
        <f t="array" ref="CE122">_xlfn.XLOOKUP(CE$1,'PY1 Data(H)'!$A$1:$CZ$1,_xlfn.XLOOKUP($A122,'PY1 Data(H)'!$A$1:$A$233,'PY1 Data(H)'!$A$1:$CZ$233))</f>
        <v>0</v>
      </c>
      <c r="CF122" s="173" cm="1">
        <f t="array" ref="CF122">_xlfn.XLOOKUP(CF$1,'PY1 Data(H)'!$A$1:$CZ$1,_xlfn.XLOOKUP($A122,'PY1 Data(H)'!$A$1:$A$233,'PY1 Data(H)'!$A$1:$CZ$233))</f>
        <v>0</v>
      </c>
      <c r="CG122" s="173" cm="1">
        <f t="array" ref="CG122">_xlfn.XLOOKUP(CG$1,'PY1 Data(H)'!$A$1:$CZ$1,_xlfn.XLOOKUP($A122,'PY1 Data(H)'!$A$1:$A$233,'PY1 Data(H)'!$A$1:$CZ$233))</f>
        <v>0</v>
      </c>
      <c r="CH122" s="173" cm="1">
        <f t="array" ref="CH122">_xlfn.XLOOKUP(CH$1,'PY1 Data(H)'!$A$1:$CZ$1,_xlfn.XLOOKUP($A122,'PY1 Data(H)'!$A$1:$A$233,'PY1 Data(H)'!$A$1:$CZ$233))</f>
        <v>0</v>
      </c>
      <c r="CI122" s="173" cm="1">
        <f t="array" ref="CI122">_xlfn.XLOOKUP(CI$1,'PY1 Data(H)'!$A$1:$CZ$1,_xlfn.XLOOKUP($A122,'PY1 Data(H)'!$A$1:$A$233,'PY1 Data(H)'!$A$1:$CZ$233))</f>
        <v>0</v>
      </c>
      <c r="CJ122" s="173" cm="1">
        <f t="array" ref="CJ122">_xlfn.XLOOKUP(CJ$1,'PY1 Data(H)'!$A$1:$CZ$1,_xlfn.XLOOKUP($A122,'PY1 Data(H)'!$A$1:$A$233,'PY1 Data(H)'!$A$1:$CZ$233))</f>
        <v>0</v>
      </c>
      <c r="CK122" s="173" cm="1">
        <f t="array" ref="CK122">_xlfn.XLOOKUP(CK$1,'PY1 Data(H)'!$A$1:$CZ$1,_xlfn.XLOOKUP($A122,'PY1 Data(H)'!$A$1:$A$233,'PY1 Data(H)'!$A$1:$CZ$233))</f>
        <v>0</v>
      </c>
      <c r="CL122" s="173" cm="1">
        <f t="array" ref="CL122">_xlfn.XLOOKUP(CL$1,'PY1 Data(H)'!$A$1:$CZ$1,_xlfn.XLOOKUP($A122,'PY1 Data(H)'!$A$1:$A$233,'PY1 Data(H)'!$A$1:$CZ$233))</f>
        <v>0</v>
      </c>
      <c r="CM122" s="173" cm="1">
        <f t="array" ref="CM122">_xlfn.XLOOKUP(CM$1,'PY1 Data(H)'!$A$1:$CZ$1,_xlfn.XLOOKUP($A122,'PY1 Data(H)'!$A$1:$A$233,'PY1 Data(H)'!$A$1:$CZ$233))</f>
        <v>0</v>
      </c>
      <c r="CN122" s="173" cm="1">
        <f t="array" ref="CN122">_xlfn.XLOOKUP(CN$1,'PY1 Data(H)'!$A$1:$CZ$1,_xlfn.XLOOKUP($A122,'PY1 Data(H)'!$A$1:$A$233,'PY1 Data(H)'!$A$1:$CZ$233))</f>
        <v>0</v>
      </c>
      <c r="CO122" s="173" cm="1">
        <f t="array" ref="CO122">_xlfn.XLOOKUP(CO$1,'PY1 Data(H)'!$A$1:$CZ$1,_xlfn.XLOOKUP($A122,'PY1 Data(H)'!$A$1:$A$233,'PY1 Data(H)'!$A$1:$CZ$233))</f>
        <v>0</v>
      </c>
      <c r="CP122" s="173" cm="1">
        <f t="array" ref="CP122">_xlfn.XLOOKUP(CP$1,'PY1 Data(H)'!$A$1:$CZ$1,_xlfn.XLOOKUP($A122,'PY1 Data(H)'!$A$1:$A$233,'PY1 Data(H)'!$A$1:$CZ$233))</f>
        <v>0</v>
      </c>
      <c r="CQ122" s="173" cm="1">
        <f t="array" ref="CQ122">_xlfn.XLOOKUP(CQ$1,'PY1 Data(H)'!$A$1:$CZ$1,_xlfn.XLOOKUP($A122,'PY1 Data(H)'!$A$1:$A$233,'PY1 Data(H)'!$A$1:$CZ$233))</f>
        <v>0</v>
      </c>
      <c r="CR122" s="173" cm="1">
        <f t="array" ref="CR122">_xlfn.XLOOKUP(CR$1,'PY1 Data(H)'!$A$1:$CZ$1,_xlfn.XLOOKUP($A122,'PY1 Data(H)'!$A$1:$A$233,'PY1 Data(H)'!$A$1:$CZ$233))</f>
        <v>0</v>
      </c>
      <c r="CS122" s="173" cm="1">
        <f t="array" ref="CS122">_xlfn.XLOOKUP(CS$1,'PY1 Data(H)'!$A$1:$CZ$1,_xlfn.XLOOKUP($A122,'PY1 Data(H)'!$A$1:$A$233,'PY1 Data(H)'!$A$1:$CZ$233))</f>
        <v>0</v>
      </c>
      <c r="CT122" s="173" cm="1">
        <f t="array" ref="CT122">_xlfn.XLOOKUP(CT$1,'PY1 Data(H)'!$A$1:$CZ$1,_xlfn.XLOOKUP($A122,'PY1 Data(H)'!$A$1:$A$233,'PY1 Data(H)'!$A$1:$CZ$233))</f>
        <v>0</v>
      </c>
      <c r="CU122" s="173" cm="1">
        <f t="array" ref="CU122">_xlfn.XLOOKUP(CU$1,'PY1 Data(H)'!$A$1:$CZ$1,_xlfn.XLOOKUP($A122,'PY1 Data(H)'!$A$1:$A$233,'PY1 Data(H)'!$A$1:$CZ$233))</f>
        <v>0</v>
      </c>
      <c r="CV122" s="173" cm="1">
        <f t="array" ref="CV122">_xlfn.XLOOKUP(CV$1,'PY1 Data(H)'!$A$1:$CZ$1,_xlfn.XLOOKUP($A122,'PY1 Data(H)'!$A$1:$A$233,'PY1 Data(H)'!$A$1:$CZ$233))</f>
        <v>0</v>
      </c>
      <c r="CW122" s="173" cm="1">
        <f t="array" ref="CW122">_xlfn.XLOOKUP(CW$1,'PY1 Data(H)'!$A$1:$CZ$1,_xlfn.XLOOKUP($A122,'PY1 Data(H)'!$A$1:$A$233,'PY1 Data(H)'!$A$1:$CZ$233))</f>
        <v>0</v>
      </c>
      <c r="CX122" s="173" cm="1">
        <f t="array" ref="CX122">_xlfn.XLOOKUP(CX$1,'PY1 Data(H)'!$A$1:$CZ$1,_xlfn.XLOOKUP($A122,'PY1 Data(H)'!$A$1:$A$233,'PY1 Data(H)'!$A$1:$CZ$233))</f>
        <v>0</v>
      </c>
      <c r="CY122" s="173" cm="1">
        <f t="array" ref="CY122">_xlfn.XLOOKUP(CY$1,'PY1 Data(H)'!$A$1:$CZ$1,_xlfn.XLOOKUP($A122,'PY1 Data(H)'!$A$1:$A$233,'PY1 Data(H)'!$A$1:$CZ$233))</f>
        <v>0</v>
      </c>
    </row>
    <row r="123" spans="1:103" x14ac:dyDescent="0.3">
      <c r="A123">
        <v>51</v>
      </c>
      <c r="D123" s="173" cm="1">
        <f t="array" ref="D123">_xlfn.XLOOKUP(D$1,'PY1 Data(H)'!$A$1:$CZ$1,_xlfn.XLOOKUP($A123,'PY1 Data(H)'!$A$1:$A$233,'PY1 Data(H)'!$A$1:$CZ$233))</f>
        <v>0</v>
      </c>
      <c r="E123" s="173" cm="1">
        <f t="array" ref="E123">_xlfn.XLOOKUP(E$1,'PY1 Data(H)'!$A$1:$CZ$1,_xlfn.XLOOKUP($A123,'PY1 Data(H)'!$A$1:$A$233,'PY1 Data(H)'!$A$1:$CZ$233))</f>
        <v>1448072</v>
      </c>
      <c r="F123" s="173" cm="1">
        <f t="array" ref="F123">_xlfn.XLOOKUP(F$1,'PY1 Data(H)'!$A$1:$CZ$1,_xlfn.XLOOKUP($A123,'PY1 Data(H)'!$A$1:$A$233,'PY1 Data(H)'!$A$1:$CZ$233))</f>
        <v>0</v>
      </c>
      <c r="G123" s="173" cm="1">
        <f t="array" ref="G123">_xlfn.XLOOKUP(G$1,'PY1 Data(H)'!$A$1:$CZ$1,_xlfn.XLOOKUP($A123,'PY1 Data(H)'!$A$1:$A$233,'PY1 Data(H)'!$A$1:$CZ$233))</f>
        <v>0</v>
      </c>
      <c r="H123" s="173" cm="1">
        <f t="array" ref="H123">_xlfn.XLOOKUP(H$1,'PY1 Data(H)'!$A$1:$CZ$1,_xlfn.XLOOKUP($A123,'PY1 Data(H)'!$A$1:$A$233,'PY1 Data(H)'!$A$1:$CZ$233))</f>
        <v>0</v>
      </c>
      <c r="I123" s="173" cm="1">
        <f t="array" ref="I123">_xlfn.XLOOKUP(I$1,'PY1 Data(H)'!$A$1:$CZ$1,_xlfn.XLOOKUP($A123,'PY1 Data(H)'!$A$1:$A$233,'PY1 Data(H)'!$A$1:$CZ$233))</f>
        <v>0</v>
      </c>
      <c r="J123" s="173" cm="1">
        <f t="array" ref="J123">_xlfn.XLOOKUP(J$1,'PY1 Data(H)'!$A$1:$CZ$1,_xlfn.XLOOKUP($A123,'PY1 Data(H)'!$A$1:$A$233,'PY1 Data(H)'!$A$1:$CZ$233))</f>
        <v>4212788</v>
      </c>
      <c r="K123" s="173" cm="1">
        <f t="array" ref="K123">_xlfn.XLOOKUP(K$1,'PY1 Data(H)'!$A$1:$CZ$1,_xlfn.XLOOKUP($A123,'PY1 Data(H)'!$A$1:$A$233,'PY1 Data(H)'!$A$1:$CZ$233))</f>
        <v>1458842</v>
      </c>
      <c r="L123" s="173" cm="1">
        <f t="array" ref="L123">_xlfn.XLOOKUP(L$1,'PY1 Data(H)'!$A$1:$CZ$1,_xlfn.XLOOKUP($A123,'PY1 Data(H)'!$A$1:$A$233,'PY1 Data(H)'!$A$1:$CZ$233))</f>
        <v>1599290</v>
      </c>
      <c r="M123" s="173" cm="1">
        <f t="array" ref="M123">_xlfn.XLOOKUP(M$1,'PY1 Data(H)'!$A$1:$CZ$1,_xlfn.XLOOKUP($A123,'PY1 Data(H)'!$A$1:$A$233,'PY1 Data(H)'!$A$1:$CZ$233))</f>
        <v>26789141</v>
      </c>
      <c r="N123" s="173" cm="1">
        <f t="array" ref="N123">_xlfn.XLOOKUP(N$1,'PY1 Data(H)'!$A$1:$CZ$1,_xlfn.XLOOKUP($A123,'PY1 Data(H)'!$A$1:$A$233,'PY1 Data(H)'!$A$1:$CZ$233))</f>
        <v>0</v>
      </c>
      <c r="O123" s="173" cm="1">
        <f t="array" ref="O123">_xlfn.XLOOKUP(O$1,'PY1 Data(H)'!$A$1:$CZ$1,_xlfn.XLOOKUP($A123,'PY1 Data(H)'!$A$1:$A$233,'PY1 Data(H)'!$A$1:$CZ$233))</f>
        <v>488860</v>
      </c>
      <c r="P123" s="173" cm="1">
        <f t="array" ref="P123">_xlfn.XLOOKUP(P$1,'PY1 Data(H)'!$A$1:$CZ$1,_xlfn.XLOOKUP($A123,'PY1 Data(H)'!$A$1:$A$233,'PY1 Data(H)'!$A$1:$CZ$233))</f>
        <v>0</v>
      </c>
      <c r="Q123" s="173" cm="1">
        <f t="array" ref="Q123">_xlfn.XLOOKUP(Q$1,'PY1 Data(H)'!$A$1:$CZ$1,_xlfn.XLOOKUP($A123,'PY1 Data(H)'!$A$1:$A$233,'PY1 Data(H)'!$A$1:$CZ$233))</f>
        <v>795077</v>
      </c>
      <c r="R123" s="173" cm="1">
        <f t="array" ref="R123">_xlfn.XLOOKUP(R$1,'PY1 Data(H)'!$A$1:$CZ$1,_xlfn.XLOOKUP($A123,'PY1 Data(H)'!$A$1:$A$233,'PY1 Data(H)'!$A$1:$CZ$233))</f>
        <v>611254</v>
      </c>
      <c r="S123" s="173" cm="1">
        <f t="array" ref="S123">_xlfn.XLOOKUP(S$1,'PY1 Data(H)'!$A$1:$CZ$1,_xlfn.XLOOKUP($A123,'PY1 Data(H)'!$A$1:$A$233,'PY1 Data(H)'!$A$1:$CZ$233))</f>
        <v>455819</v>
      </c>
      <c r="T123" s="173" cm="1">
        <f t="array" ref="T123">_xlfn.XLOOKUP(T$1,'PY1 Data(H)'!$A$1:$CZ$1,_xlfn.XLOOKUP($A123,'PY1 Data(H)'!$A$1:$A$233,'PY1 Data(H)'!$A$1:$CZ$233))</f>
        <v>0</v>
      </c>
      <c r="U123" s="173" cm="1">
        <f t="array" ref="U123">_xlfn.XLOOKUP(U$1,'PY1 Data(H)'!$A$1:$CZ$1,_xlfn.XLOOKUP($A123,'PY1 Data(H)'!$A$1:$A$233,'PY1 Data(H)'!$A$1:$CZ$233))</f>
        <v>0</v>
      </c>
      <c r="V123" s="173" cm="1">
        <f t="array" ref="V123">_xlfn.XLOOKUP(V$1,'PY1 Data(H)'!$A$1:$CZ$1,_xlfn.XLOOKUP($A123,'PY1 Data(H)'!$A$1:$A$233,'PY1 Data(H)'!$A$1:$CZ$233))</f>
        <v>3487793</v>
      </c>
      <c r="W123" s="173" cm="1">
        <f t="array" ref="W123">_xlfn.XLOOKUP(W$1,'PY1 Data(H)'!$A$1:$CZ$1,_xlfn.XLOOKUP($A123,'PY1 Data(H)'!$A$1:$A$233,'PY1 Data(H)'!$A$1:$CZ$233))</f>
        <v>0</v>
      </c>
      <c r="X123" s="173" cm="1">
        <f t="array" ref="X123">_xlfn.XLOOKUP(X$1,'PY1 Data(H)'!$A$1:$CZ$1,_xlfn.XLOOKUP($A123,'PY1 Data(H)'!$A$1:$A$233,'PY1 Data(H)'!$A$1:$CZ$233))</f>
        <v>147830</v>
      </c>
      <c r="Y123" s="173" cm="1">
        <f t="array" ref="Y123">_xlfn.XLOOKUP(Y$1,'PY1 Data(H)'!$A$1:$CZ$1,_xlfn.XLOOKUP($A123,'PY1 Data(H)'!$A$1:$A$233,'PY1 Data(H)'!$A$1:$CZ$233))</f>
        <v>116584</v>
      </c>
      <c r="Z123" s="173" cm="1">
        <f t="array" ref="Z123">_xlfn.XLOOKUP(Z$1,'PY1 Data(H)'!$A$1:$CZ$1,_xlfn.XLOOKUP($A123,'PY1 Data(H)'!$A$1:$A$233,'PY1 Data(H)'!$A$1:$CZ$233))</f>
        <v>0</v>
      </c>
      <c r="AA123" s="173" cm="1">
        <f t="array" ref="AA123">_xlfn.XLOOKUP(AA$1,'PY1 Data(H)'!$A$1:$CZ$1,_xlfn.XLOOKUP($A123,'PY1 Data(H)'!$A$1:$A$233,'PY1 Data(H)'!$A$1:$CZ$233))</f>
        <v>0</v>
      </c>
      <c r="AB123" s="173" cm="1">
        <f t="array" ref="AB123">_xlfn.XLOOKUP(AB$1,'PY1 Data(H)'!$A$1:$CZ$1,_xlfn.XLOOKUP($A123,'PY1 Data(H)'!$A$1:$A$233,'PY1 Data(H)'!$A$1:$CZ$233))</f>
        <v>1399271</v>
      </c>
      <c r="AC123" s="173" cm="1">
        <f t="array" ref="AC123">_xlfn.XLOOKUP(AC$1,'PY1 Data(H)'!$A$1:$CZ$1,_xlfn.XLOOKUP($A123,'PY1 Data(H)'!$A$1:$A$233,'PY1 Data(H)'!$A$1:$CZ$233))</f>
        <v>264198</v>
      </c>
      <c r="AD123" s="173" cm="1">
        <f t="array" ref="AD123">_xlfn.XLOOKUP(AD$1,'PY1 Data(H)'!$A$1:$CZ$1,_xlfn.XLOOKUP($A123,'PY1 Data(H)'!$A$1:$A$233,'PY1 Data(H)'!$A$1:$CZ$233))</f>
        <v>6710445</v>
      </c>
      <c r="AE123" s="173" cm="1">
        <f t="array" ref="AE123">_xlfn.XLOOKUP(AE$1,'PY1 Data(H)'!$A$1:$CZ$1,_xlfn.XLOOKUP($A123,'PY1 Data(H)'!$A$1:$A$233,'PY1 Data(H)'!$A$1:$CZ$233))</f>
        <v>4240916</v>
      </c>
      <c r="AF123" s="173" cm="1">
        <f t="array" ref="AF123">_xlfn.XLOOKUP(AF$1,'PY1 Data(H)'!$A$1:$CZ$1,_xlfn.XLOOKUP($A123,'PY1 Data(H)'!$A$1:$A$233,'PY1 Data(H)'!$A$1:$CZ$233))</f>
        <v>327557</v>
      </c>
      <c r="AG123" s="173" cm="1">
        <f t="array" ref="AG123">_xlfn.XLOOKUP(AG$1,'PY1 Data(H)'!$A$1:$CZ$1,_xlfn.XLOOKUP($A123,'PY1 Data(H)'!$A$1:$A$233,'PY1 Data(H)'!$A$1:$CZ$233))</f>
        <v>1917783</v>
      </c>
      <c r="AH123" s="173" cm="1">
        <f t="array" ref="AH123">_xlfn.XLOOKUP(AH$1,'PY1 Data(H)'!$A$1:$CZ$1,_xlfn.XLOOKUP($A123,'PY1 Data(H)'!$A$1:$A$233,'PY1 Data(H)'!$A$1:$CZ$233))</f>
        <v>1603057</v>
      </c>
      <c r="AI123" s="173" cm="1">
        <f t="array" ref="AI123">_xlfn.XLOOKUP(AI$1,'PY1 Data(H)'!$A$1:$CZ$1,_xlfn.XLOOKUP($A123,'PY1 Data(H)'!$A$1:$A$233,'PY1 Data(H)'!$A$1:$CZ$233))</f>
        <v>5085642</v>
      </c>
      <c r="AJ123" s="173" cm="1">
        <f t="array" ref="AJ123">_xlfn.XLOOKUP(AJ$1,'PY1 Data(H)'!$A$1:$CZ$1,_xlfn.XLOOKUP($A123,'PY1 Data(H)'!$A$1:$A$233,'PY1 Data(H)'!$A$1:$CZ$233))</f>
        <v>1903800</v>
      </c>
      <c r="AK123" s="173" cm="1">
        <f t="array" ref="AK123">_xlfn.XLOOKUP(AK$1,'PY1 Data(H)'!$A$1:$CZ$1,_xlfn.XLOOKUP($A123,'PY1 Data(H)'!$A$1:$A$233,'PY1 Data(H)'!$A$1:$CZ$233))</f>
        <v>0</v>
      </c>
      <c r="AL123" s="173" cm="1">
        <f t="array" ref="AL123">_xlfn.XLOOKUP(AL$1,'PY1 Data(H)'!$A$1:$CZ$1,_xlfn.XLOOKUP($A123,'PY1 Data(H)'!$A$1:$A$233,'PY1 Data(H)'!$A$1:$CZ$233))</f>
        <v>7546483</v>
      </c>
      <c r="AM123" s="173" cm="1">
        <f t="array" ref="AM123">_xlfn.XLOOKUP(AM$1,'PY1 Data(H)'!$A$1:$CZ$1,_xlfn.XLOOKUP($A123,'PY1 Data(H)'!$A$1:$A$233,'PY1 Data(H)'!$A$1:$CZ$233))</f>
        <v>0</v>
      </c>
      <c r="AN123" s="173" cm="1">
        <f t="array" ref="AN123">_xlfn.XLOOKUP(AN$1,'PY1 Data(H)'!$A$1:$CZ$1,_xlfn.XLOOKUP($A123,'PY1 Data(H)'!$A$1:$A$233,'PY1 Data(H)'!$A$1:$CZ$233))</f>
        <v>254081</v>
      </c>
      <c r="AO123" s="173" cm="1">
        <f t="array" ref="AO123">_xlfn.XLOOKUP(AO$1,'PY1 Data(H)'!$A$1:$CZ$1,_xlfn.XLOOKUP($A123,'PY1 Data(H)'!$A$1:$A$233,'PY1 Data(H)'!$A$1:$CZ$233))</f>
        <v>0</v>
      </c>
      <c r="AP123" s="173" cm="1">
        <f t="array" ref="AP123">_xlfn.XLOOKUP(AP$1,'PY1 Data(H)'!$A$1:$CZ$1,_xlfn.XLOOKUP($A123,'PY1 Data(H)'!$A$1:$A$233,'PY1 Data(H)'!$A$1:$CZ$233))</f>
        <v>0</v>
      </c>
      <c r="AQ123" s="173" cm="1">
        <f t="array" ref="AQ123">_xlfn.XLOOKUP(AQ$1,'PY1 Data(H)'!$A$1:$CZ$1,_xlfn.XLOOKUP($A123,'PY1 Data(H)'!$A$1:$A$233,'PY1 Data(H)'!$A$1:$CZ$233))</f>
        <v>1068486</v>
      </c>
      <c r="AR123" s="173" cm="1">
        <f t="array" ref="AR123">_xlfn.XLOOKUP(AR$1,'PY1 Data(H)'!$A$1:$CZ$1,_xlfn.XLOOKUP($A123,'PY1 Data(H)'!$A$1:$A$233,'PY1 Data(H)'!$A$1:$CZ$233))</f>
        <v>0</v>
      </c>
      <c r="AS123" s="173" cm="1">
        <f t="array" ref="AS123">_xlfn.XLOOKUP(AS$1,'PY1 Data(H)'!$A$1:$CZ$1,_xlfn.XLOOKUP($A123,'PY1 Data(H)'!$A$1:$A$233,'PY1 Data(H)'!$A$1:$CZ$233))</f>
        <v>2123662</v>
      </c>
      <c r="AT123" s="173" cm="1">
        <f t="array" ref="AT123">_xlfn.XLOOKUP(AT$1,'PY1 Data(H)'!$A$1:$CZ$1,_xlfn.XLOOKUP($A123,'PY1 Data(H)'!$A$1:$A$233,'PY1 Data(H)'!$A$1:$CZ$233))</f>
        <v>19782629</v>
      </c>
      <c r="AU123" s="173" cm="1">
        <f t="array" ref="AU123">_xlfn.XLOOKUP(AU$1,'PY1 Data(H)'!$A$1:$CZ$1,_xlfn.XLOOKUP($A123,'PY1 Data(H)'!$A$1:$A$233,'PY1 Data(H)'!$A$1:$CZ$233))</f>
        <v>0</v>
      </c>
      <c r="AV123" s="173" cm="1">
        <f t="array" ref="AV123">_xlfn.XLOOKUP(AV$1,'PY1 Data(H)'!$A$1:$CZ$1,_xlfn.XLOOKUP($A123,'PY1 Data(H)'!$A$1:$A$233,'PY1 Data(H)'!$A$1:$CZ$233))</f>
        <v>-9789</v>
      </c>
      <c r="AW123" s="173" cm="1">
        <f t="array" ref="AW123">_xlfn.XLOOKUP(AW$1,'PY1 Data(H)'!$A$1:$CZ$1,_xlfn.XLOOKUP($A123,'PY1 Data(H)'!$A$1:$A$233,'PY1 Data(H)'!$A$1:$CZ$233))</f>
        <v>0</v>
      </c>
      <c r="AX123" s="173" cm="1">
        <f t="array" ref="AX123">_xlfn.XLOOKUP(AX$1,'PY1 Data(H)'!$A$1:$CZ$1,_xlfn.XLOOKUP($A123,'PY1 Data(H)'!$A$1:$A$233,'PY1 Data(H)'!$A$1:$CZ$233))</f>
        <v>2830304</v>
      </c>
      <c r="AY123" s="173" cm="1">
        <f t="array" ref="AY123">_xlfn.XLOOKUP(AY$1,'PY1 Data(H)'!$A$1:$CZ$1,_xlfn.XLOOKUP($A123,'PY1 Data(H)'!$A$1:$A$233,'PY1 Data(H)'!$A$1:$CZ$233))</f>
        <v>258378</v>
      </c>
      <c r="AZ123" s="173" cm="1">
        <f t="array" ref="AZ123">_xlfn.XLOOKUP(AZ$1,'PY1 Data(H)'!$A$1:$CZ$1,_xlfn.XLOOKUP($A123,'PY1 Data(H)'!$A$1:$A$233,'PY1 Data(H)'!$A$1:$CZ$233))</f>
        <v>0</v>
      </c>
      <c r="BA123" s="173" cm="1">
        <f t="array" ref="BA123">_xlfn.XLOOKUP(BA$1,'PY1 Data(H)'!$A$1:$CZ$1,_xlfn.XLOOKUP($A123,'PY1 Data(H)'!$A$1:$A$233,'PY1 Data(H)'!$A$1:$CZ$233))</f>
        <v>0</v>
      </c>
      <c r="BB123" s="173" cm="1">
        <f t="array" ref="BB123">_xlfn.XLOOKUP(BB$1,'PY1 Data(H)'!$A$1:$CZ$1,_xlfn.XLOOKUP($A123,'PY1 Data(H)'!$A$1:$A$233,'PY1 Data(H)'!$A$1:$CZ$233))</f>
        <v>22754362</v>
      </c>
      <c r="BC123" s="173" cm="1">
        <f t="array" ref="BC123">_xlfn.XLOOKUP(BC$1,'PY1 Data(H)'!$A$1:$CZ$1,_xlfn.XLOOKUP($A123,'PY1 Data(H)'!$A$1:$A$233,'PY1 Data(H)'!$A$1:$CZ$233))</f>
        <v>323729</v>
      </c>
      <c r="BD123" s="173" cm="1">
        <f t="array" ref="BD123">_xlfn.XLOOKUP(BD$1,'PY1 Data(H)'!$A$1:$CZ$1,_xlfn.XLOOKUP($A123,'PY1 Data(H)'!$A$1:$A$233,'PY1 Data(H)'!$A$1:$CZ$233))</f>
        <v>0</v>
      </c>
      <c r="BE123" s="173" cm="1">
        <f t="array" ref="BE123">_xlfn.XLOOKUP(BE$1,'PY1 Data(H)'!$A$1:$CZ$1,_xlfn.XLOOKUP($A123,'PY1 Data(H)'!$A$1:$A$233,'PY1 Data(H)'!$A$1:$CZ$233))</f>
        <v>0</v>
      </c>
      <c r="BF123" s="173" cm="1">
        <f t="array" ref="BF123">_xlfn.XLOOKUP(BF$1,'PY1 Data(H)'!$A$1:$CZ$1,_xlfn.XLOOKUP($A123,'PY1 Data(H)'!$A$1:$A$233,'PY1 Data(H)'!$A$1:$CZ$233))</f>
        <v>13009819</v>
      </c>
      <c r="BG123" s="173" cm="1">
        <f t="array" ref="BG123">_xlfn.XLOOKUP(BG$1,'PY1 Data(H)'!$A$1:$CZ$1,_xlfn.XLOOKUP($A123,'PY1 Data(H)'!$A$1:$A$233,'PY1 Data(H)'!$A$1:$CZ$233))</f>
        <v>0</v>
      </c>
      <c r="BH123" s="173" cm="1">
        <f t="array" ref="BH123">_xlfn.XLOOKUP(BH$1,'PY1 Data(H)'!$A$1:$CZ$1,_xlfn.XLOOKUP($A123,'PY1 Data(H)'!$A$1:$A$233,'PY1 Data(H)'!$A$1:$CZ$233))</f>
        <v>0</v>
      </c>
      <c r="BI123" s="173" cm="1">
        <f t="array" ref="BI123">_xlfn.XLOOKUP(BI$1,'PY1 Data(H)'!$A$1:$CZ$1,_xlfn.XLOOKUP($A123,'PY1 Data(H)'!$A$1:$A$233,'PY1 Data(H)'!$A$1:$CZ$233))</f>
        <v>611086</v>
      </c>
      <c r="BJ123" s="173" cm="1">
        <f t="array" ref="BJ123">_xlfn.XLOOKUP(BJ$1,'PY1 Data(H)'!$A$1:$CZ$1,_xlfn.XLOOKUP($A123,'PY1 Data(H)'!$A$1:$A$233,'PY1 Data(H)'!$A$1:$CZ$233))</f>
        <v>62915</v>
      </c>
      <c r="BK123" s="173" cm="1">
        <f t="array" ref="BK123">_xlfn.XLOOKUP(BK$1,'PY1 Data(H)'!$A$1:$CZ$1,_xlfn.XLOOKUP($A123,'PY1 Data(H)'!$A$1:$A$233,'PY1 Data(H)'!$A$1:$CZ$233))</f>
        <v>0</v>
      </c>
      <c r="BL123" s="173" cm="1">
        <f t="array" ref="BL123">_xlfn.XLOOKUP(BL$1,'PY1 Data(H)'!$A$1:$CZ$1,_xlfn.XLOOKUP($A123,'PY1 Data(H)'!$A$1:$A$233,'PY1 Data(H)'!$A$1:$CZ$233))</f>
        <v>0</v>
      </c>
      <c r="BM123" s="173" cm="1">
        <f t="array" ref="BM123">_xlfn.XLOOKUP(BM$1,'PY1 Data(H)'!$A$1:$CZ$1,_xlfn.XLOOKUP($A123,'PY1 Data(H)'!$A$1:$A$233,'PY1 Data(H)'!$A$1:$CZ$233))</f>
        <v>2065049</v>
      </c>
      <c r="BN123" s="173" cm="1">
        <f t="array" ref="BN123">_xlfn.XLOOKUP(BN$1,'PY1 Data(H)'!$A$1:$CZ$1,_xlfn.XLOOKUP($A123,'PY1 Data(H)'!$A$1:$A$233,'PY1 Data(H)'!$A$1:$CZ$233))</f>
        <v>8414447</v>
      </c>
      <c r="BO123" s="173" cm="1">
        <f t="array" ref="BO123">_xlfn.XLOOKUP(BO$1,'PY1 Data(H)'!$A$1:$CZ$1,_xlfn.XLOOKUP($A123,'PY1 Data(H)'!$A$1:$A$233,'PY1 Data(H)'!$A$1:$CZ$233))</f>
        <v>1224065</v>
      </c>
      <c r="BP123" s="173" cm="1">
        <f t="array" ref="BP123">_xlfn.XLOOKUP(BP$1,'PY1 Data(H)'!$A$1:$CZ$1,_xlfn.XLOOKUP($A123,'PY1 Data(H)'!$A$1:$A$233,'PY1 Data(H)'!$A$1:$CZ$233))</f>
        <v>0</v>
      </c>
      <c r="BQ123" s="173" cm="1">
        <f t="array" ref="BQ123">_xlfn.XLOOKUP(BQ$1,'PY1 Data(H)'!$A$1:$CZ$1,_xlfn.XLOOKUP($A123,'PY1 Data(H)'!$A$1:$A$233,'PY1 Data(H)'!$A$1:$CZ$233))</f>
        <v>0</v>
      </c>
      <c r="BR123" s="173" cm="1">
        <f t="array" ref="BR123">_xlfn.XLOOKUP(BR$1,'PY1 Data(H)'!$A$1:$CZ$1,_xlfn.XLOOKUP($A123,'PY1 Data(H)'!$A$1:$A$233,'PY1 Data(H)'!$A$1:$CZ$233))</f>
        <v>0</v>
      </c>
      <c r="BS123" s="173" cm="1">
        <f t="array" ref="BS123">_xlfn.XLOOKUP(BS$1,'PY1 Data(H)'!$A$1:$CZ$1,_xlfn.XLOOKUP($A123,'PY1 Data(H)'!$A$1:$A$233,'PY1 Data(H)'!$A$1:$CZ$233))</f>
        <v>0</v>
      </c>
      <c r="BT123" s="173" cm="1">
        <f t="array" ref="BT123">_xlfn.XLOOKUP(BT$1,'PY1 Data(H)'!$A$1:$CZ$1,_xlfn.XLOOKUP($A123,'PY1 Data(H)'!$A$1:$A$233,'PY1 Data(H)'!$A$1:$CZ$233))</f>
        <v>612432</v>
      </c>
      <c r="BU123" s="173" cm="1">
        <f t="array" ref="BU123">_xlfn.XLOOKUP(BU$1,'PY1 Data(H)'!$A$1:$CZ$1,_xlfn.XLOOKUP($A123,'PY1 Data(H)'!$A$1:$A$233,'PY1 Data(H)'!$A$1:$CZ$233))</f>
        <v>961818</v>
      </c>
      <c r="BV123" s="173" cm="1">
        <f t="array" ref="BV123">_xlfn.XLOOKUP(BV$1,'PY1 Data(H)'!$A$1:$CZ$1,_xlfn.XLOOKUP($A123,'PY1 Data(H)'!$A$1:$A$233,'PY1 Data(H)'!$A$1:$CZ$233))</f>
        <v>6675404</v>
      </c>
      <c r="BW123" s="173" cm="1">
        <f t="array" ref="BW123">_xlfn.XLOOKUP(BW$1,'PY1 Data(H)'!$A$1:$CZ$1,_xlfn.XLOOKUP($A123,'PY1 Data(H)'!$A$1:$A$233,'PY1 Data(H)'!$A$1:$CZ$233))</f>
        <v>764447</v>
      </c>
      <c r="BX123" s="173" cm="1">
        <f t="array" ref="BX123">_xlfn.XLOOKUP(BX$1,'PY1 Data(H)'!$A$1:$CZ$1,_xlfn.XLOOKUP($A123,'PY1 Data(H)'!$A$1:$A$233,'PY1 Data(H)'!$A$1:$CZ$233))</f>
        <v>0</v>
      </c>
      <c r="BY123" s="173" cm="1">
        <f t="array" ref="BY123">_xlfn.XLOOKUP(BY$1,'PY1 Data(H)'!$A$1:$CZ$1,_xlfn.XLOOKUP($A123,'PY1 Data(H)'!$A$1:$A$233,'PY1 Data(H)'!$A$1:$CZ$233))</f>
        <v>0</v>
      </c>
      <c r="BZ123" s="173" cm="1">
        <f t="array" ref="BZ123">_xlfn.XLOOKUP(BZ$1,'PY1 Data(H)'!$A$1:$CZ$1,_xlfn.XLOOKUP($A123,'PY1 Data(H)'!$A$1:$A$233,'PY1 Data(H)'!$A$1:$CZ$233))</f>
        <v>-17040</v>
      </c>
      <c r="CA123" s="173" cm="1">
        <f t="array" ref="CA123">_xlfn.XLOOKUP(CA$1,'PY1 Data(H)'!$A$1:$CZ$1,_xlfn.XLOOKUP($A123,'PY1 Data(H)'!$A$1:$A$233,'PY1 Data(H)'!$A$1:$CZ$233))</f>
        <v>0</v>
      </c>
      <c r="CB123" s="173" cm="1">
        <f t="array" ref="CB123">_xlfn.XLOOKUP(CB$1,'PY1 Data(H)'!$A$1:$CZ$1,_xlfn.XLOOKUP($A123,'PY1 Data(H)'!$A$1:$A$233,'PY1 Data(H)'!$A$1:$CZ$233))</f>
        <v>1937242</v>
      </c>
      <c r="CC123" s="173" cm="1">
        <f t="array" ref="CC123">_xlfn.XLOOKUP(CC$1,'PY1 Data(H)'!$A$1:$CZ$1,_xlfn.XLOOKUP($A123,'PY1 Data(H)'!$A$1:$A$233,'PY1 Data(H)'!$A$1:$CZ$233))</f>
        <v>8049269</v>
      </c>
      <c r="CD123" s="173" cm="1">
        <f t="array" ref="CD123">_xlfn.XLOOKUP(CD$1,'PY1 Data(H)'!$A$1:$CZ$1,_xlfn.XLOOKUP($A123,'PY1 Data(H)'!$A$1:$A$233,'PY1 Data(H)'!$A$1:$CZ$233))</f>
        <v>112663</v>
      </c>
      <c r="CE123" s="173" cm="1">
        <f t="array" ref="CE123">_xlfn.XLOOKUP(CE$1,'PY1 Data(H)'!$A$1:$CZ$1,_xlfn.XLOOKUP($A123,'PY1 Data(H)'!$A$1:$A$233,'PY1 Data(H)'!$A$1:$CZ$233))</f>
        <v>-55836</v>
      </c>
      <c r="CF123" s="173" cm="1">
        <f t="array" ref="CF123">_xlfn.XLOOKUP(CF$1,'PY1 Data(H)'!$A$1:$CZ$1,_xlfn.XLOOKUP($A123,'PY1 Data(H)'!$A$1:$A$233,'PY1 Data(H)'!$A$1:$CZ$233))</f>
        <v>0</v>
      </c>
      <c r="CG123" s="173" cm="1">
        <f t="array" ref="CG123">_xlfn.XLOOKUP(CG$1,'PY1 Data(H)'!$A$1:$CZ$1,_xlfn.XLOOKUP($A123,'PY1 Data(H)'!$A$1:$A$233,'PY1 Data(H)'!$A$1:$CZ$233))</f>
        <v>1834364</v>
      </c>
      <c r="CH123" s="173" cm="1">
        <f t="array" ref="CH123">_xlfn.XLOOKUP(CH$1,'PY1 Data(H)'!$A$1:$CZ$1,_xlfn.XLOOKUP($A123,'PY1 Data(H)'!$A$1:$A$233,'PY1 Data(H)'!$A$1:$CZ$233))</f>
        <v>585182</v>
      </c>
      <c r="CI123" s="173" cm="1">
        <f t="array" ref="CI123">_xlfn.XLOOKUP(CI$1,'PY1 Data(H)'!$A$1:$CZ$1,_xlfn.XLOOKUP($A123,'PY1 Data(H)'!$A$1:$A$233,'PY1 Data(H)'!$A$1:$CZ$233))</f>
        <v>1035012</v>
      </c>
      <c r="CJ123" s="173" cm="1">
        <f t="array" ref="CJ123">_xlfn.XLOOKUP(CJ$1,'PY1 Data(H)'!$A$1:$CZ$1,_xlfn.XLOOKUP($A123,'PY1 Data(H)'!$A$1:$A$233,'PY1 Data(H)'!$A$1:$CZ$233))</f>
        <v>34125</v>
      </c>
      <c r="CK123" s="173" cm="1">
        <f t="array" ref="CK123">_xlfn.XLOOKUP(CK$1,'PY1 Data(H)'!$A$1:$CZ$1,_xlfn.XLOOKUP($A123,'PY1 Data(H)'!$A$1:$A$233,'PY1 Data(H)'!$A$1:$CZ$233))</f>
        <v>160403</v>
      </c>
      <c r="CL123" s="173" cm="1">
        <f t="array" ref="CL123">_xlfn.XLOOKUP(CL$1,'PY1 Data(H)'!$A$1:$CZ$1,_xlfn.XLOOKUP($A123,'PY1 Data(H)'!$A$1:$A$233,'PY1 Data(H)'!$A$1:$CZ$233))</f>
        <v>0</v>
      </c>
      <c r="CM123" s="173" cm="1">
        <f t="array" ref="CM123">_xlfn.XLOOKUP(CM$1,'PY1 Data(H)'!$A$1:$CZ$1,_xlfn.XLOOKUP($A123,'PY1 Data(H)'!$A$1:$A$233,'PY1 Data(H)'!$A$1:$CZ$233))</f>
        <v>0</v>
      </c>
      <c r="CN123" s="173" cm="1">
        <f t="array" ref="CN123">_xlfn.XLOOKUP(CN$1,'PY1 Data(H)'!$A$1:$CZ$1,_xlfn.XLOOKUP($A123,'PY1 Data(H)'!$A$1:$A$233,'PY1 Data(H)'!$A$1:$CZ$233))</f>
        <v>545935</v>
      </c>
      <c r="CO123" s="173" cm="1">
        <f t="array" ref="CO123">_xlfn.XLOOKUP(CO$1,'PY1 Data(H)'!$A$1:$CZ$1,_xlfn.XLOOKUP($A123,'PY1 Data(H)'!$A$1:$A$233,'PY1 Data(H)'!$A$1:$CZ$233))</f>
        <v>60378399</v>
      </c>
      <c r="CP123" s="173" cm="1">
        <f t="array" ref="CP123">_xlfn.XLOOKUP(CP$1,'PY1 Data(H)'!$A$1:$CZ$1,_xlfn.XLOOKUP($A123,'PY1 Data(H)'!$A$1:$A$233,'PY1 Data(H)'!$A$1:$CZ$233))</f>
        <v>647800</v>
      </c>
      <c r="CQ123" s="173" cm="1">
        <f t="array" ref="CQ123">_xlfn.XLOOKUP(CQ$1,'PY1 Data(H)'!$A$1:$CZ$1,_xlfn.XLOOKUP($A123,'PY1 Data(H)'!$A$1:$A$233,'PY1 Data(H)'!$A$1:$CZ$233))</f>
        <v>0</v>
      </c>
      <c r="CR123" s="173" cm="1">
        <f t="array" ref="CR123">_xlfn.XLOOKUP(CR$1,'PY1 Data(H)'!$A$1:$CZ$1,_xlfn.XLOOKUP($A123,'PY1 Data(H)'!$A$1:$A$233,'PY1 Data(H)'!$A$1:$CZ$233))</f>
        <v>1803190</v>
      </c>
      <c r="CS123" s="173" cm="1">
        <f t="array" ref="CS123">_xlfn.XLOOKUP(CS$1,'PY1 Data(H)'!$A$1:$CZ$1,_xlfn.XLOOKUP($A123,'PY1 Data(H)'!$A$1:$A$233,'PY1 Data(H)'!$A$1:$CZ$233))</f>
        <v>614112</v>
      </c>
      <c r="CT123" s="173" cm="1">
        <f t="array" ref="CT123">_xlfn.XLOOKUP(CT$1,'PY1 Data(H)'!$A$1:$CZ$1,_xlfn.XLOOKUP($A123,'PY1 Data(H)'!$A$1:$A$233,'PY1 Data(H)'!$A$1:$CZ$233))</f>
        <v>0</v>
      </c>
      <c r="CU123" s="173" cm="1">
        <f t="array" ref="CU123">_xlfn.XLOOKUP(CU$1,'PY1 Data(H)'!$A$1:$CZ$1,_xlfn.XLOOKUP($A123,'PY1 Data(H)'!$A$1:$A$233,'PY1 Data(H)'!$A$1:$CZ$233))</f>
        <v>150107</v>
      </c>
      <c r="CV123" s="173" cm="1">
        <f t="array" ref="CV123">_xlfn.XLOOKUP(CV$1,'PY1 Data(H)'!$A$1:$CZ$1,_xlfn.XLOOKUP($A123,'PY1 Data(H)'!$A$1:$A$233,'PY1 Data(H)'!$A$1:$CZ$233))</f>
        <v>0</v>
      </c>
      <c r="CW123" s="173" cm="1">
        <f t="array" ref="CW123">_xlfn.XLOOKUP(CW$1,'PY1 Data(H)'!$A$1:$CZ$1,_xlfn.XLOOKUP($A123,'PY1 Data(H)'!$A$1:$A$233,'PY1 Data(H)'!$A$1:$CZ$233))</f>
        <v>1621747</v>
      </c>
      <c r="CX123" s="173" cm="1">
        <f t="array" ref="CX123">_xlfn.XLOOKUP(CX$1,'PY1 Data(H)'!$A$1:$CZ$1,_xlfn.XLOOKUP($A123,'PY1 Data(H)'!$A$1:$A$233,'PY1 Data(H)'!$A$1:$CZ$233))</f>
        <v>68725</v>
      </c>
      <c r="CY123" s="173" cm="1">
        <f t="array" ref="CY123">_xlfn.XLOOKUP(CY$1,'PY1 Data(H)'!$A$1:$CZ$1,_xlfn.XLOOKUP($A123,'PY1 Data(H)'!$A$1:$A$233,'PY1 Data(H)'!$A$1:$CZ$233))</f>
        <v>0</v>
      </c>
    </row>
    <row r="124" spans="1:103" x14ac:dyDescent="0.3">
      <c r="A124">
        <v>332</v>
      </c>
      <c r="D124" s="173" cm="1">
        <f t="array" ref="D124">_xlfn.XLOOKUP(D$1,'PY1 Data(H)'!$A$1:$CZ$1,_xlfn.XLOOKUP($A124,'PY1 Data(H)'!$A$1:$A$233,'PY1 Data(H)'!$A$1:$CZ$233))</f>
        <v>0</v>
      </c>
      <c r="E124" s="173" cm="1">
        <f t="array" ref="E124">_xlfn.XLOOKUP(E$1,'PY1 Data(H)'!$A$1:$CZ$1,_xlfn.XLOOKUP($A124,'PY1 Data(H)'!$A$1:$A$233,'PY1 Data(H)'!$A$1:$CZ$233))</f>
        <v>1650666</v>
      </c>
      <c r="F124" s="173" cm="1">
        <f t="array" ref="F124">_xlfn.XLOOKUP(F$1,'PY1 Data(H)'!$A$1:$CZ$1,_xlfn.XLOOKUP($A124,'PY1 Data(H)'!$A$1:$A$233,'PY1 Data(H)'!$A$1:$CZ$233))</f>
        <v>0</v>
      </c>
      <c r="G124" s="173" cm="1">
        <f t="array" ref="G124">_xlfn.XLOOKUP(G$1,'PY1 Data(H)'!$A$1:$CZ$1,_xlfn.XLOOKUP($A124,'PY1 Data(H)'!$A$1:$A$233,'PY1 Data(H)'!$A$1:$CZ$233))</f>
        <v>0</v>
      </c>
      <c r="H124" s="173" cm="1">
        <f t="array" ref="H124">_xlfn.XLOOKUP(H$1,'PY1 Data(H)'!$A$1:$CZ$1,_xlfn.XLOOKUP($A124,'PY1 Data(H)'!$A$1:$A$233,'PY1 Data(H)'!$A$1:$CZ$233))</f>
        <v>0</v>
      </c>
      <c r="I124" s="173" cm="1">
        <f t="array" ref="I124">_xlfn.XLOOKUP(I$1,'PY1 Data(H)'!$A$1:$CZ$1,_xlfn.XLOOKUP($A124,'PY1 Data(H)'!$A$1:$A$233,'PY1 Data(H)'!$A$1:$CZ$233))</f>
        <v>0</v>
      </c>
      <c r="J124" s="173" cm="1">
        <f t="array" ref="J124">_xlfn.XLOOKUP(J$1,'PY1 Data(H)'!$A$1:$CZ$1,_xlfn.XLOOKUP($A124,'PY1 Data(H)'!$A$1:$A$233,'PY1 Data(H)'!$A$1:$CZ$233))</f>
        <v>2084134</v>
      </c>
      <c r="K124" s="173" cm="1">
        <f t="array" ref="K124">_xlfn.XLOOKUP(K$1,'PY1 Data(H)'!$A$1:$CZ$1,_xlfn.XLOOKUP($A124,'PY1 Data(H)'!$A$1:$A$233,'PY1 Data(H)'!$A$1:$CZ$233))</f>
        <v>0</v>
      </c>
      <c r="L124" s="173" cm="1">
        <f t="array" ref="L124">_xlfn.XLOOKUP(L$1,'PY1 Data(H)'!$A$1:$CZ$1,_xlfn.XLOOKUP($A124,'PY1 Data(H)'!$A$1:$A$233,'PY1 Data(H)'!$A$1:$CZ$233))</f>
        <v>1218310</v>
      </c>
      <c r="M124" s="173" cm="1">
        <f t="array" ref="M124">_xlfn.XLOOKUP(M$1,'PY1 Data(H)'!$A$1:$CZ$1,_xlfn.XLOOKUP($A124,'PY1 Data(H)'!$A$1:$A$233,'PY1 Data(H)'!$A$1:$CZ$233))</f>
        <v>61971524</v>
      </c>
      <c r="N124" s="173" cm="1">
        <f t="array" ref="N124">_xlfn.XLOOKUP(N$1,'PY1 Data(H)'!$A$1:$CZ$1,_xlfn.XLOOKUP($A124,'PY1 Data(H)'!$A$1:$A$233,'PY1 Data(H)'!$A$1:$CZ$233))</f>
        <v>0</v>
      </c>
      <c r="O124" s="173" cm="1">
        <f t="array" ref="O124">_xlfn.XLOOKUP(O$1,'PY1 Data(H)'!$A$1:$CZ$1,_xlfn.XLOOKUP($A124,'PY1 Data(H)'!$A$1:$A$233,'PY1 Data(H)'!$A$1:$CZ$233))</f>
        <v>318260</v>
      </c>
      <c r="P124" s="173" cm="1">
        <f t="array" ref="P124">_xlfn.XLOOKUP(P$1,'PY1 Data(H)'!$A$1:$CZ$1,_xlfn.XLOOKUP($A124,'PY1 Data(H)'!$A$1:$A$233,'PY1 Data(H)'!$A$1:$CZ$233))</f>
        <v>0</v>
      </c>
      <c r="Q124" s="173" cm="1">
        <f t="array" ref="Q124">_xlfn.XLOOKUP(Q$1,'PY1 Data(H)'!$A$1:$CZ$1,_xlfn.XLOOKUP($A124,'PY1 Data(H)'!$A$1:$A$233,'PY1 Data(H)'!$A$1:$CZ$233))</f>
        <v>23125</v>
      </c>
      <c r="R124" s="173" cm="1">
        <f t="array" ref="R124">_xlfn.XLOOKUP(R$1,'PY1 Data(H)'!$A$1:$CZ$1,_xlfn.XLOOKUP($A124,'PY1 Data(H)'!$A$1:$A$233,'PY1 Data(H)'!$A$1:$CZ$233))</f>
        <v>0</v>
      </c>
      <c r="S124" s="173" cm="1">
        <f t="array" ref="S124">_xlfn.XLOOKUP(S$1,'PY1 Data(H)'!$A$1:$CZ$1,_xlfn.XLOOKUP($A124,'PY1 Data(H)'!$A$1:$A$233,'PY1 Data(H)'!$A$1:$CZ$233))</f>
        <v>0</v>
      </c>
      <c r="T124" s="173" cm="1">
        <f t="array" ref="T124">_xlfn.XLOOKUP(T$1,'PY1 Data(H)'!$A$1:$CZ$1,_xlfn.XLOOKUP($A124,'PY1 Data(H)'!$A$1:$A$233,'PY1 Data(H)'!$A$1:$CZ$233))</f>
        <v>0</v>
      </c>
      <c r="U124" s="173" cm="1">
        <f t="array" ref="U124">_xlfn.XLOOKUP(U$1,'PY1 Data(H)'!$A$1:$CZ$1,_xlfn.XLOOKUP($A124,'PY1 Data(H)'!$A$1:$A$233,'PY1 Data(H)'!$A$1:$CZ$233))</f>
        <v>0</v>
      </c>
      <c r="V124" s="173" cm="1">
        <f t="array" ref="V124">_xlfn.XLOOKUP(V$1,'PY1 Data(H)'!$A$1:$CZ$1,_xlfn.XLOOKUP($A124,'PY1 Data(H)'!$A$1:$A$233,'PY1 Data(H)'!$A$1:$CZ$233))</f>
        <v>849502</v>
      </c>
      <c r="W124" s="173" cm="1">
        <f t="array" ref="W124">_xlfn.XLOOKUP(W$1,'PY1 Data(H)'!$A$1:$CZ$1,_xlfn.XLOOKUP($A124,'PY1 Data(H)'!$A$1:$A$233,'PY1 Data(H)'!$A$1:$CZ$233))</f>
        <v>0</v>
      </c>
      <c r="X124" s="173" cm="1">
        <f t="array" ref="X124">_xlfn.XLOOKUP(X$1,'PY1 Data(H)'!$A$1:$CZ$1,_xlfn.XLOOKUP($A124,'PY1 Data(H)'!$A$1:$A$233,'PY1 Data(H)'!$A$1:$CZ$233))</f>
        <v>123996</v>
      </c>
      <c r="Y124" s="173" cm="1">
        <f t="array" ref="Y124">_xlfn.XLOOKUP(Y$1,'PY1 Data(H)'!$A$1:$CZ$1,_xlfn.XLOOKUP($A124,'PY1 Data(H)'!$A$1:$A$233,'PY1 Data(H)'!$A$1:$CZ$233))</f>
        <v>34148</v>
      </c>
      <c r="Z124" s="173" cm="1">
        <f t="array" ref="Z124">_xlfn.XLOOKUP(Z$1,'PY1 Data(H)'!$A$1:$CZ$1,_xlfn.XLOOKUP($A124,'PY1 Data(H)'!$A$1:$A$233,'PY1 Data(H)'!$A$1:$CZ$233))</f>
        <v>0</v>
      </c>
      <c r="AA124" s="173" cm="1">
        <f t="array" ref="AA124">_xlfn.XLOOKUP(AA$1,'PY1 Data(H)'!$A$1:$CZ$1,_xlfn.XLOOKUP($A124,'PY1 Data(H)'!$A$1:$A$233,'PY1 Data(H)'!$A$1:$CZ$233))</f>
        <v>0</v>
      </c>
      <c r="AB124" s="173" cm="1">
        <f t="array" ref="AB124">_xlfn.XLOOKUP(AB$1,'PY1 Data(H)'!$A$1:$CZ$1,_xlfn.XLOOKUP($A124,'PY1 Data(H)'!$A$1:$A$233,'PY1 Data(H)'!$A$1:$CZ$233))</f>
        <v>751227</v>
      </c>
      <c r="AC124" s="173" cm="1">
        <f t="array" ref="AC124">_xlfn.XLOOKUP(AC$1,'PY1 Data(H)'!$A$1:$CZ$1,_xlfn.XLOOKUP($A124,'PY1 Data(H)'!$A$1:$A$233,'PY1 Data(H)'!$A$1:$CZ$233))</f>
        <v>17247</v>
      </c>
      <c r="AD124" s="173" cm="1">
        <f t="array" ref="AD124">_xlfn.XLOOKUP(AD$1,'PY1 Data(H)'!$A$1:$CZ$1,_xlfn.XLOOKUP($A124,'PY1 Data(H)'!$A$1:$A$233,'PY1 Data(H)'!$A$1:$CZ$233))</f>
        <v>1679036</v>
      </c>
      <c r="AE124" s="173" cm="1">
        <f t="array" ref="AE124">_xlfn.XLOOKUP(AE$1,'PY1 Data(H)'!$A$1:$CZ$1,_xlfn.XLOOKUP($A124,'PY1 Data(H)'!$A$1:$A$233,'PY1 Data(H)'!$A$1:$CZ$233))</f>
        <v>4187814</v>
      </c>
      <c r="AF124" s="173" cm="1">
        <f t="array" ref="AF124">_xlfn.XLOOKUP(AF$1,'PY1 Data(H)'!$A$1:$CZ$1,_xlfn.XLOOKUP($A124,'PY1 Data(H)'!$A$1:$A$233,'PY1 Data(H)'!$A$1:$CZ$233))</f>
        <v>440</v>
      </c>
      <c r="AG124" s="173" cm="1">
        <f t="array" ref="AG124">_xlfn.XLOOKUP(AG$1,'PY1 Data(H)'!$A$1:$CZ$1,_xlfn.XLOOKUP($A124,'PY1 Data(H)'!$A$1:$A$233,'PY1 Data(H)'!$A$1:$CZ$233))</f>
        <v>3203917</v>
      </c>
      <c r="AH124" s="173" cm="1">
        <f t="array" ref="AH124">_xlfn.XLOOKUP(AH$1,'PY1 Data(H)'!$A$1:$CZ$1,_xlfn.XLOOKUP($A124,'PY1 Data(H)'!$A$1:$A$233,'PY1 Data(H)'!$A$1:$CZ$233))</f>
        <v>63728</v>
      </c>
      <c r="AI124" s="173" cm="1">
        <f t="array" ref="AI124">_xlfn.XLOOKUP(AI$1,'PY1 Data(H)'!$A$1:$CZ$1,_xlfn.XLOOKUP($A124,'PY1 Data(H)'!$A$1:$A$233,'PY1 Data(H)'!$A$1:$CZ$233))</f>
        <v>7134101</v>
      </c>
      <c r="AJ124" s="173" cm="1">
        <f t="array" ref="AJ124">_xlfn.XLOOKUP(AJ$1,'PY1 Data(H)'!$A$1:$CZ$1,_xlfn.XLOOKUP($A124,'PY1 Data(H)'!$A$1:$A$233,'PY1 Data(H)'!$A$1:$CZ$233))</f>
        <v>48196</v>
      </c>
      <c r="AK124" s="173" cm="1">
        <f t="array" ref="AK124">_xlfn.XLOOKUP(AK$1,'PY1 Data(H)'!$A$1:$CZ$1,_xlfn.XLOOKUP($A124,'PY1 Data(H)'!$A$1:$A$233,'PY1 Data(H)'!$A$1:$CZ$233))</f>
        <v>0</v>
      </c>
      <c r="AL124" s="173" cm="1">
        <f t="array" ref="AL124">_xlfn.XLOOKUP(AL$1,'PY1 Data(H)'!$A$1:$CZ$1,_xlfn.XLOOKUP($A124,'PY1 Data(H)'!$A$1:$A$233,'PY1 Data(H)'!$A$1:$CZ$233))</f>
        <v>8541482</v>
      </c>
      <c r="AM124" s="173" cm="1">
        <f t="array" ref="AM124">_xlfn.XLOOKUP(AM$1,'PY1 Data(H)'!$A$1:$CZ$1,_xlfn.XLOOKUP($A124,'PY1 Data(H)'!$A$1:$A$233,'PY1 Data(H)'!$A$1:$CZ$233))</f>
        <v>0</v>
      </c>
      <c r="AN124" s="173" cm="1">
        <f t="array" ref="AN124">_xlfn.XLOOKUP(AN$1,'PY1 Data(H)'!$A$1:$CZ$1,_xlfn.XLOOKUP($A124,'PY1 Data(H)'!$A$1:$A$233,'PY1 Data(H)'!$A$1:$CZ$233))</f>
        <v>0</v>
      </c>
      <c r="AO124" s="173" cm="1">
        <f t="array" ref="AO124">_xlfn.XLOOKUP(AO$1,'PY1 Data(H)'!$A$1:$CZ$1,_xlfn.XLOOKUP($A124,'PY1 Data(H)'!$A$1:$A$233,'PY1 Data(H)'!$A$1:$CZ$233))</f>
        <v>0</v>
      </c>
      <c r="AP124" s="173" cm="1">
        <f t="array" ref="AP124">_xlfn.XLOOKUP(AP$1,'PY1 Data(H)'!$A$1:$CZ$1,_xlfn.XLOOKUP($A124,'PY1 Data(H)'!$A$1:$A$233,'PY1 Data(H)'!$A$1:$CZ$233))</f>
        <v>0</v>
      </c>
      <c r="AQ124" s="173" cm="1">
        <f t="array" ref="AQ124">_xlfn.XLOOKUP(AQ$1,'PY1 Data(H)'!$A$1:$CZ$1,_xlfn.XLOOKUP($A124,'PY1 Data(H)'!$A$1:$A$233,'PY1 Data(H)'!$A$1:$CZ$233))</f>
        <v>356126</v>
      </c>
      <c r="AR124" s="173" cm="1">
        <f t="array" ref="AR124">_xlfn.XLOOKUP(AR$1,'PY1 Data(H)'!$A$1:$CZ$1,_xlfn.XLOOKUP($A124,'PY1 Data(H)'!$A$1:$A$233,'PY1 Data(H)'!$A$1:$CZ$233))</f>
        <v>0</v>
      </c>
      <c r="AS124" s="173" cm="1">
        <f t="array" ref="AS124">_xlfn.XLOOKUP(AS$1,'PY1 Data(H)'!$A$1:$CZ$1,_xlfn.XLOOKUP($A124,'PY1 Data(H)'!$A$1:$A$233,'PY1 Data(H)'!$A$1:$CZ$233))</f>
        <v>74294</v>
      </c>
      <c r="AT124" s="173" cm="1">
        <f t="array" ref="AT124">_xlfn.XLOOKUP(AT$1,'PY1 Data(H)'!$A$1:$CZ$1,_xlfn.XLOOKUP($A124,'PY1 Data(H)'!$A$1:$A$233,'PY1 Data(H)'!$A$1:$CZ$233))</f>
        <v>7196383</v>
      </c>
      <c r="AU124" s="173" cm="1">
        <f t="array" ref="AU124">_xlfn.XLOOKUP(AU$1,'PY1 Data(H)'!$A$1:$CZ$1,_xlfn.XLOOKUP($A124,'PY1 Data(H)'!$A$1:$A$233,'PY1 Data(H)'!$A$1:$CZ$233))</f>
        <v>0</v>
      </c>
      <c r="AV124" s="173" cm="1">
        <f t="array" ref="AV124">_xlfn.XLOOKUP(AV$1,'PY1 Data(H)'!$A$1:$CZ$1,_xlfn.XLOOKUP($A124,'PY1 Data(H)'!$A$1:$A$233,'PY1 Data(H)'!$A$1:$CZ$233))</f>
        <v>0</v>
      </c>
      <c r="AW124" s="173" cm="1">
        <f t="array" ref="AW124">_xlfn.XLOOKUP(AW$1,'PY1 Data(H)'!$A$1:$CZ$1,_xlfn.XLOOKUP($A124,'PY1 Data(H)'!$A$1:$A$233,'PY1 Data(H)'!$A$1:$CZ$233))</f>
        <v>0</v>
      </c>
      <c r="AX124" s="173" cm="1">
        <f t="array" ref="AX124">_xlfn.XLOOKUP(AX$1,'PY1 Data(H)'!$A$1:$CZ$1,_xlfn.XLOOKUP($A124,'PY1 Data(H)'!$A$1:$A$233,'PY1 Data(H)'!$A$1:$CZ$233))</f>
        <v>1917425</v>
      </c>
      <c r="AY124" s="173" cm="1">
        <f t="array" ref="AY124">_xlfn.XLOOKUP(AY$1,'PY1 Data(H)'!$A$1:$CZ$1,_xlfn.XLOOKUP($A124,'PY1 Data(H)'!$A$1:$A$233,'PY1 Data(H)'!$A$1:$CZ$233))</f>
        <v>162140</v>
      </c>
      <c r="AZ124" s="173" cm="1">
        <f t="array" ref="AZ124">_xlfn.XLOOKUP(AZ$1,'PY1 Data(H)'!$A$1:$CZ$1,_xlfn.XLOOKUP($A124,'PY1 Data(H)'!$A$1:$A$233,'PY1 Data(H)'!$A$1:$CZ$233))</f>
        <v>0</v>
      </c>
      <c r="BA124" s="173" cm="1">
        <f t="array" ref="BA124">_xlfn.XLOOKUP(BA$1,'PY1 Data(H)'!$A$1:$CZ$1,_xlfn.XLOOKUP($A124,'PY1 Data(H)'!$A$1:$A$233,'PY1 Data(H)'!$A$1:$CZ$233))</f>
        <v>0</v>
      </c>
      <c r="BB124" s="173" cm="1">
        <f t="array" ref="BB124">_xlfn.XLOOKUP(BB$1,'PY1 Data(H)'!$A$1:$CZ$1,_xlfn.XLOOKUP($A124,'PY1 Data(H)'!$A$1:$A$233,'PY1 Data(H)'!$A$1:$CZ$233))</f>
        <v>51715283</v>
      </c>
      <c r="BC124" s="173" cm="1">
        <f t="array" ref="BC124">_xlfn.XLOOKUP(BC$1,'PY1 Data(H)'!$A$1:$CZ$1,_xlfn.XLOOKUP($A124,'PY1 Data(H)'!$A$1:$A$233,'PY1 Data(H)'!$A$1:$CZ$233))</f>
        <v>2507326</v>
      </c>
      <c r="BD124" s="173" cm="1">
        <f t="array" ref="BD124">_xlfn.XLOOKUP(BD$1,'PY1 Data(H)'!$A$1:$CZ$1,_xlfn.XLOOKUP($A124,'PY1 Data(H)'!$A$1:$A$233,'PY1 Data(H)'!$A$1:$CZ$233))</f>
        <v>0</v>
      </c>
      <c r="BE124" s="173" cm="1">
        <f t="array" ref="BE124">_xlfn.XLOOKUP(BE$1,'PY1 Data(H)'!$A$1:$CZ$1,_xlfn.XLOOKUP($A124,'PY1 Data(H)'!$A$1:$A$233,'PY1 Data(H)'!$A$1:$CZ$233))</f>
        <v>0</v>
      </c>
      <c r="BF124" s="173" cm="1">
        <f t="array" ref="BF124">_xlfn.XLOOKUP(BF$1,'PY1 Data(H)'!$A$1:$CZ$1,_xlfn.XLOOKUP($A124,'PY1 Data(H)'!$A$1:$A$233,'PY1 Data(H)'!$A$1:$CZ$233))</f>
        <v>21940360</v>
      </c>
      <c r="BG124" s="173" cm="1">
        <f t="array" ref="BG124">_xlfn.XLOOKUP(BG$1,'PY1 Data(H)'!$A$1:$CZ$1,_xlfn.XLOOKUP($A124,'PY1 Data(H)'!$A$1:$A$233,'PY1 Data(H)'!$A$1:$CZ$233))</f>
        <v>0</v>
      </c>
      <c r="BH124" s="173" cm="1">
        <f t="array" ref="BH124">_xlfn.XLOOKUP(BH$1,'PY1 Data(H)'!$A$1:$CZ$1,_xlfn.XLOOKUP($A124,'PY1 Data(H)'!$A$1:$A$233,'PY1 Data(H)'!$A$1:$CZ$233))</f>
        <v>0</v>
      </c>
      <c r="BI124" s="173" cm="1">
        <f t="array" ref="BI124">_xlfn.XLOOKUP(BI$1,'PY1 Data(H)'!$A$1:$CZ$1,_xlfn.XLOOKUP($A124,'PY1 Data(H)'!$A$1:$A$233,'PY1 Data(H)'!$A$1:$CZ$233))</f>
        <v>55968</v>
      </c>
      <c r="BJ124" s="173" cm="1">
        <f t="array" ref="BJ124">_xlfn.XLOOKUP(BJ$1,'PY1 Data(H)'!$A$1:$CZ$1,_xlfn.XLOOKUP($A124,'PY1 Data(H)'!$A$1:$A$233,'PY1 Data(H)'!$A$1:$CZ$233))</f>
        <v>20550</v>
      </c>
      <c r="BK124" s="173" cm="1">
        <f t="array" ref="BK124">_xlfn.XLOOKUP(BK$1,'PY1 Data(H)'!$A$1:$CZ$1,_xlfn.XLOOKUP($A124,'PY1 Data(H)'!$A$1:$A$233,'PY1 Data(H)'!$A$1:$CZ$233))</f>
        <v>0</v>
      </c>
      <c r="BL124" s="173" cm="1">
        <f t="array" ref="BL124">_xlfn.XLOOKUP(BL$1,'PY1 Data(H)'!$A$1:$CZ$1,_xlfn.XLOOKUP($A124,'PY1 Data(H)'!$A$1:$A$233,'PY1 Data(H)'!$A$1:$CZ$233))</f>
        <v>0</v>
      </c>
      <c r="BM124" s="173" cm="1">
        <f t="array" ref="BM124">_xlfn.XLOOKUP(BM$1,'PY1 Data(H)'!$A$1:$CZ$1,_xlfn.XLOOKUP($A124,'PY1 Data(H)'!$A$1:$A$233,'PY1 Data(H)'!$A$1:$CZ$233))</f>
        <v>3370391</v>
      </c>
      <c r="BN124" s="173" cm="1">
        <f t="array" ref="BN124">_xlfn.XLOOKUP(BN$1,'PY1 Data(H)'!$A$1:$CZ$1,_xlfn.XLOOKUP($A124,'PY1 Data(H)'!$A$1:$A$233,'PY1 Data(H)'!$A$1:$CZ$233))</f>
        <v>2113146</v>
      </c>
      <c r="BO124" s="173" cm="1">
        <f t="array" ref="BO124">_xlfn.XLOOKUP(BO$1,'PY1 Data(H)'!$A$1:$CZ$1,_xlfn.XLOOKUP($A124,'PY1 Data(H)'!$A$1:$A$233,'PY1 Data(H)'!$A$1:$CZ$233))</f>
        <v>464791</v>
      </c>
      <c r="BP124" s="173" cm="1">
        <f t="array" ref="BP124">_xlfn.XLOOKUP(BP$1,'PY1 Data(H)'!$A$1:$CZ$1,_xlfn.XLOOKUP($A124,'PY1 Data(H)'!$A$1:$A$233,'PY1 Data(H)'!$A$1:$CZ$233))</f>
        <v>0</v>
      </c>
      <c r="BQ124" s="173" cm="1">
        <f t="array" ref="BQ124">_xlfn.XLOOKUP(BQ$1,'PY1 Data(H)'!$A$1:$CZ$1,_xlfn.XLOOKUP($A124,'PY1 Data(H)'!$A$1:$A$233,'PY1 Data(H)'!$A$1:$CZ$233))</f>
        <v>0</v>
      </c>
      <c r="BR124" s="173" cm="1">
        <f t="array" ref="BR124">_xlfn.XLOOKUP(BR$1,'PY1 Data(H)'!$A$1:$CZ$1,_xlfn.XLOOKUP($A124,'PY1 Data(H)'!$A$1:$A$233,'PY1 Data(H)'!$A$1:$CZ$233))</f>
        <v>0</v>
      </c>
      <c r="BS124" s="173" cm="1">
        <f t="array" ref="BS124">_xlfn.XLOOKUP(BS$1,'PY1 Data(H)'!$A$1:$CZ$1,_xlfn.XLOOKUP($A124,'PY1 Data(H)'!$A$1:$A$233,'PY1 Data(H)'!$A$1:$CZ$233))</f>
        <v>0</v>
      </c>
      <c r="BT124" s="173" cm="1">
        <f t="array" ref="BT124">_xlfn.XLOOKUP(BT$1,'PY1 Data(H)'!$A$1:$CZ$1,_xlfn.XLOOKUP($A124,'PY1 Data(H)'!$A$1:$A$233,'PY1 Data(H)'!$A$1:$CZ$233))</f>
        <v>427377</v>
      </c>
      <c r="BU124" s="173" cm="1">
        <f t="array" ref="BU124">_xlfn.XLOOKUP(BU$1,'PY1 Data(H)'!$A$1:$CZ$1,_xlfn.XLOOKUP($A124,'PY1 Data(H)'!$A$1:$A$233,'PY1 Data(H)'!$A$1:$CZ$233))</f>
        <v>2007201</v>
      </c>
      <c r="BV124" s="173" cm="1">
        <f t="array" ref="BV124">_xlfn.XLOOKUP(BV$1,'PY1 Data(H)'!$A$1:$CZ$1,_xlfn.XLOOKUP($A124,'PY1 Data(H)'!$A$1:$A$233,'PY1 Data(H)'!$A$1:$CZ$233))</f>
        <v>1950065</v>
      </c>
      <c r="BW124" s="173" cm="1">
        <f t="array" ref="BW124">_xlfn.XLOOKUP(BW$1,'PY1 Data(H)'!$A$1:$CZ$1,_xlfn.XLOOKUP($A124,'PY1 Data(H)'!$A$1:$A$233,'PY1 Data(H)'!$A$1:$CZ$233))</f>
        <v>108207</v>
      </c>
      <c r="BX124" s="173" cm="1">
        <f t="array" ref="BX124">_xlfn.XLOOKUP(BX$1,'PY1 Data(H)'!$A$1:$CZ$1,_xlfn.XLOOKUP($A124,'PY1 Data(H)'!$A$1:$A$233,'PY1 Data(H)'!$A$1:$CZ$233))</f>
        <v>0</v>
      </c>
      <c r="BY124" s="173" cm="1">
        <f t="array" ref="BY124">_xlfn.XLOOKUP(BY$1,'PY1 Data(H)'!$A$1:$CZ$1,_xlfn.XLOOKUP($A124,'PY1 Data(H)'!$A$1:$A$233,'PY1 Data(H)'!$A$1:$CZ$233))</f>
        <v>0</v>
      </c>
      <c r="BZ124" s="173" cm="1">
        <f t="array" ref="BZ124">_xlfn.XLOOKUP(BZ$1,'PY1 Data(H)'!$A$1:$CZ$1,_xlfn.XLOOKUP($A124,'PY1 Data(H)'!$A$1:$A$233,'PY1 Data(H)'!$A$1:$CZ$233))</f>
        <v>339073</v>
      </c>
      <c r="CA124" s="173" cm="1">
        <f t="array" ref="CA124">_xlfn.XLOOKUP(CA$1,'PY1 Data(H)'!$A$1:$CZ$1,_xlfn.XLOOKUP($A124,'PY1 Data(H)'!$A$1:$A$233,'PY1 Data(H)'!$A$1:$CZ$233))</f>
        <v>0</v>
      </c>
      <c r="CB124" s="173" cm="1">
        <f t="array" ref="CB124">_xlfn.XLOOKUP(CB$1,'PY1 Data(H)'!$A$1:$CZ$1,_xlfn.XLOOKUP($A124,'PY1 Data(H)'!$A$1:$A$233,'PY1 Data(H)'!$A$1:$CZ$233))</f>
        <v>196247</v>
      </c>
      <c r="CC124" s="173" cm="1">
        <f t="array" ref="CC124">_xlfn.XLOOKUP(CC$1,'PY1 Data(H)'!$A$1:$CZ$1,_xlfn.XLOOKUP($A124,'PY1 Data(H)'!$A$1:$A$233,'PY1 Data(H)'!$A$1:$CZ$233))</f>
        <v>1998934</v>
      </c>
      <c r="CD124" s="173" cm="1">
        <f t="array" ref="CD124">_xlfn.XLOOKUP(CD$1,'PY1 Data(H)'!$A$1:$CZ$1,_xlfn.XLOOKUP($A124,'PY1 Data(H)'!$A$1:$A$233,'PY1 Data(H)'!$A$1:$CZ$233))</f>
        <v>3051272</v>
      </c>
      <c r="CE124" s="173" cm="1">
        <f t="array" ref="CE124">_xlfn.XLOOKUP(CE$1,'PY1 Data(H)'!$A$1:$CZ$1,_xlfn.XLOOKUP($A124,'PY1 Data(H)'!$A$1:$A$233,'PY1 Data(H)'!$A$1:$CZ$233))</f>
        <v>321217</v>
      </c>
      <c r="CF124" s="173" cm="1">
        <f t="array" ref="CF124">_xlfn.XLOOKUP(CF$1,'PY1 Data(H)'!$A$1:$CZ$1,_xlfn.XLOOKUP($A124,'PY1 Data(H)'!$A$1:$A$233,'PY1 Data(H)'!$A$1:$CZ$233))</f>
        <v>0</v>
      </c>
      <c r="CG124" s="173" cm="1">
        <f t="array" ref="CG124">_xlfn.XLOOKUP(CG$1,'PY1 Data(H)'!$A$1:$CZ$1,_xlfn.XLOOKUP($A124,'PY1 Data(H)'!$A$1:$A$233,'PY1 Data(H)'!$A$1:$CZ$233))</f>
        <v>4322825</v>
      </c>
      <c r="CH124" s="173" cm="1">
        <f t="array" ref="CH124">_xlfn.XLOOKUP(CH$1,'PY1 Data(H)'!$A$1:$CZ$1,_xlfn.XLOOKUP($A124,'PY1 Data(H)'!$A$1:$A$233,'PY1 Data(H)'!$A$1:$CZ$233))</f>
        <v>25807</v>
      </c>
      <c r="CI124" s="173" cm="1">
        <f t="array" ref="CI124">_xlfn.XLOOKUP(CI$1,'PY1 Data(H)'!$A$1:$CZ$1,_xlfn.XLOOKUP($A124,'PY1 Data(H)'!$A$1:$A$233,'PY1 Data(H)'!$A$1:$CZ$233))</f>
        <v>4749708</v>
      </c>
      <c r="CJ124" s="173" cm="1">
        <f t="array" ref="CJ124">_xlfn.XLOOKUP(CJ$1,'PY1 Data(H)'!$A$1:$CZ$1,_xlfn.XLOOKUP($A124,'PY1 Data(H)'!$A$1:$A$233,'PY1 Data(H)'!$A$1:$CZ$233))</f>
        <v>38879</v>
      </c>
      <c r="CK124" s="173" cm="1">
        <f t="array" ref="CK124">_xlfn.XLOOKUP(CK$1,'PY1 Data(H)'!$A$1:$CZ$1,_xlfn.XLOOKUP($A124,'PY1 Data(H)'!$A$1:$A$233,'PY1 Data(H)'!$A$1:$CZ$233))</f>
        <v>0</v>
      </c>
      <c r="CL124" s="173" cm="1">
        <f t="array" ref="CL124">_xlfn.XLOOKUP(CL$1,'PY1 Data(H)'!$A$1:$CZ$1,_xlfn.XLOOKUP($A124,'PY1 Data(H)'!$A$1:$A$233,'PY1 Data(H)'!$A$1:$CZ$233))</f>
        <v>0</v>
      </c>
      <c r="CM124" s="173" cm="1">
        <f t="array" ref="CM124">_xlfn.XLOOKUP(CM$1,'PY1 Data(H)'!$A$1:$CZ$1,_xlfn.XLOOKUP($A124,'PY1 Data(H)'!$A$1:$A$233,'PY1 Data(H)'!$A$1:$CZ$233))</f>
        <v>0</v>
      </c>
      <c r="CN124" s="173" cm="1">
        <f t="array" ref="CN124">_xlfn.XLOOKUP(CN$1,'PY1 Data(H)'!$A$1:$CZ$1,_xlfn.XLOOKUP($A124,'PY1 Data(H)'!$A$1:$A$233,'PY1 Data(H)'!$A$1:$CZ$233))</f>
        <v>52424</v>
      </c>
      <c r="CO124" s="173" cm="1">
        <f t="array" ref="CO124">_xlfn.XLOOKUP(CO$1,'PY1 Data(H)'!$A$1:$CZ$1,_xlfn.XLOOKUP($A124,'PY1 Data(H)'!$A$1:$A$233,'PY1 Data(H)'!$A$1:$CZ$233))</f>
        <v>170053736</v>
      </c>
      <c r="CP124" s="173" cm="1">
        <f t="array" ref="CP124">_xlfn.XLOOKUP(CP$1,'PY1 Data(H)'!$A$1:$CZ$1,_xlfn.XLOOKUP($A124,'PY1 Data(H)'!$A$1:$A$233,'PY1 Data(H)'!$A$1:$CZ$233))</f>
        <v>69640</v>
      </c>
      <c r="CQ124" s="173" cm="1">
        <f t="array" ref="CQ124">_xlfn.XLOOKUP(CQ$1,'PY1 Data(H)'!$A$1:$CZ$1,_xlfn.XLOOKUP($A124,'PY1 Data(H)'!$A$1:$A$233,'PY1 Data(H)'!$A$1:$CZ$233))</f>
        <v>0</v>
      </c>
      <c r="CR124" s="173" cm="1">
        <f t="array" ref="CR124">_xlfn.XLOOKUP(CR$1,'PY1 Data(H)'!$A$1:$CZ$1,_xlfn.XLOOKUP($A124,'PY1 Data(H)'!$A$1:$A$233,'PY1 Data(H)'!$A$1:$CZ$233))</f>
        <v>265586</v>
      </c>
      <c r="CS124" s="173" cm="1">
        <f t="array" ref="CS124">_xlfn.XLOOKUP(CS$1,'PY1 Data(H)'!$A$1:$CZ$1,_xlfn.XLOOKUP($A124,'PY1 Data(H)'!$A$1:$A$233,'PY1 Data(H)'!$A$1:$CZ$233))</f>
        <v>49902</v>
      </c>
      <c r="CT124" s="173" cm="1">
        <f t="array" ref="CT124">_xlfn.XLOOKUP(CT$1,'PY1 Data(H)'!$A$1:$CZ$1,_xlfn.XLOOKUP($A124,'PY1 Data(H)'!$A$1:$A$233,'PY1 Data(H)'!$A$1:$CZ$233))</f>
        <v>0</v>
      </c>
      <c r="CU124" s="173" cm="1">
        <f t="array" ref="CU124">_xlfn.XLOOKUP(CU$1,'PY1 Data(H)'!$A$1:$CZ$1,_xlfn.XLOOKUP($A124,'PY1 Data(H)'!$A$1:$A$233,'PY1 Data(H)'!$A$1:$CZ$233))</f>
        <v>25020</v>
      </c>
      <c r="CV124" s="173" cm="1">
        <f t="array" ref="CV124">_xlfn.XLOOKUP(CV$1,'PY1 Data(H)'!$A$1:$CZ$1,_xlfn.XLOOKUP($A124,'PY1 Data(H)'!$A$1:$A$233,'PY1 Data(H)'!$A$1:$CZ$233))</f>
        <v>0</v>
      </c>
      <c r="CW124" s="173" cm="1">
        <f t="array" ref="CW124">_xlfn.XLOOKUP(CW$1,'PY1 Data(H)'!$A$1:$CZ$1,_xlfn.XLOOKUP($A124,'PY1 Data(H)'!$A$1:$A$233,'PY1 Data(H)'!$A$1:$CZ$233))</f>
        <v>44812</v>
      </c>
      <c r="CX124" s="173" cm="1">
        <f t="array" ref="CX124">_xlfn.XLOOKUP(CX$1,'PY1 Data(H)'!$A$1:$CZ$1,_xlfn.XLOOKUP($A124,'PY1 Data(H)'!$A$1:$A$233,'PY1 Data(H)'!$A$1:$CZ$233))</f>
        <v>0</v>
      </c>
      <c r="CY124" s="173" cm="1">
        <f t="array" ref="CY124">_xlfn.XLOOKUP(CY$1,'PY1 Data(H)'!$A$1:$CZ$1,_xlfn.XLOOKUP($A124,'PY1 Data(H)'!$A$1:$A$233,'PY1 Data(H)'!$A$1:$CZ$233))</f>
        <v>835877</v>
      </c>
    </row>
    <row r="125" spans="1:103" x14ac:dyDescent="0.3">
      <c r="A125">
        <v>331</v>
      </c>
      <c r="D125" s="173" cm="1">
        <f t="array" ref="D125">_xlfn.XLOOKUP(D$1,'PY1 Data(H)'!$A$1:$CZ$1,_xlfn.XLOOKUP($A125,'PY1 Data(H)'!$A$1:$A$233,'PY1 Data(H)'!$A$1:$CZ$233))</f>
        <v>0</v>
      </c>
      <c r="E125" s="173" cm="1">
        <f t="array" ref="E125">_xlfn.XLOOKUP(E$1,'PY1 Data(H)'!$A$1:$CZ$1,_xlfn.XLOOKUP($A125,'PY1 Data(H)'!$A$1:$A$233,'PY1 Data(H)'!$A$1:$CZ$233))</f>
        <v>895286</v>
      </c>
      <c r="F125" s="173" cm="1">
        <f t="array" ref="F125">_xlfn.XLOOKUP(F$1,'PY1 Data(H)'!$A$1:$CZ$1,_xlfn.XLOOKUP($A125,'PY1 Data(H)'!$A$1:$A$233,'PY1 Data(H)'!$A$1:$CZ$233))</f>
        <v>0</v>
      </c>
      <c r="G125" s="173" cm="1">
        <f t="array" ref="G125">_xlfn.XLOOKUP(G$1,'PY1 Data(H)'!$A$1:$CZ$1,_xlfn.XLOOKUP($A125,'PY1 Data(H)'!$A$1:$A$233,'PY1 Data(H)'!$A$1:$CZ$233))</f>
        <v>0</v>
      </c>
      <c r="H125" s="173" cm="1">
        <f t="array" ref="H125">_xlfn.XLOOKUP(H$1,'PY1 Data(H)'!$A$1:$CZ$1,_xlfn.XLOOKUP($A125,'PY1 Data(H)'!$A$1:$A$233,'PY1 Data(H)'!$A$1:$CZ$233))</f>
        <v>0</v>
      </c>
      <c r="I125" s="173" cm="1">
        <f t="array" ref="I125">_xlfn.XLOOKUP(I$1,'PY1 Data(H)'!$A$1:$CZ$1,_xlfn.XLOOKUP($A125,'PY1 Data(H)'!$A$1:$A$233,'PY1 Data(H)'!$A$1:$CZ$233))</f>
        <v>0</v>
      </c>
      <c r="J125" s="173" cm="1">
        <f t="array" ref="J125">_xlfn.XLOOKUP(J$1,'PY1 Data(H)'!$A$1:$CZ$1,_xlfn.XLOOKUP($A125,'PY1 Data(H)'!$A$1:$A$233,'PY1 Data(H)'!$A$1:$CZ$233))</f>
        <v>2254594</v>
      </c>
      <c r="K125" s="173" cm="1">
        <f t="array" ref="K125">_xlfn.XLOOKUP(K$1,'PY1 Data(H)'!$A$1:$CZ$1,_xlfn.XLOOKUP($A125,'PY1 Data(H)'!$A$1:$A$233,'PY1 Data(H)'!$A$1:$CZ$233))</f>
        <v>661345</v>
      </c>
      <c r="L125" s="173" cm="1">
        <f t="array" ref="L125">_xlfn.XLOOKUP(L$1,'PY1 Data(H)'!$A$1:$CZ$1,_xlfn.XLOOKUP($A125,'PY1 Data(H)'!$A$1:$A$233,'PY1 Data(H)'!$A$1:$CZ$233))</f>
        <v>681280</v>
      </c>
      <c r="M125" s="173" cm="1">
        <f t="array" ref="M125">_xlfn.XLOOKUP(M$1,'PY1 Data(H)'!$A$1:$CZ$1,_xlfn.XLOOKUP($A125,'PY1 Data(H)'!$A$1:$A$233,'PY1 Data(H)'!$A$1:$CZ$233))</f>
        <v>12831145</v>
      </c>
      <c r="N125" s="173" cm="1">
        <f t="array" ref="N125">_xlfn.XLOOKUP(N$1,'PY1 Data(H)'!$A$1:$CZ$1,_xlfn.XLOOKUP($A125,'PY1 Data(H)'!$A$1:$A$233,'PY1 Data(H)'!$A$1:$CZ$233))</f>
        <v>0</v>
      </c>
      <c r="O125" s="173" cm="1">
        <f t="array" ref="O125">_xlfn.XLOOKUP(O$1,'PY1 Data(H)'!$A$1:$CZ$1,_xlfn.XLOOKUP($A125,'PY1 Data(H)'!$A$1:$A$233,'PY1 Data(H)'!$A$1:$CZ$233))</f>
        <v>68771</v>
      </c>
      <c r="P125" s="173" cm="1">
        <f t="array" ref="P125">_xlfn.XLOOKUP(P$1,'PY1 Data(H)'!$A$1:$CZ$1,_xlfn.XLOOKUP($A125,'PY1 Data(H)'!$A$1:$A$233,'PY1 Data(H)'!$A$1:$CZ$233))</f>
        <v>0</v>
      </c>
      <c r="Q125" s="173" cm="1">
        <f t="array" ref="Q125">_xlfn.XLOOKUP(Q$1,'PY1 Data(H)'!$A$1:$CZ$1,_xlfn.XLOOKUP($A125,'PY1 Data(H)'!$A$1:$A$233,'PY1 Data(H)'!$A$1:$CZ$233))</f>
        <v>0</v>
      </c>
      <c r="R125" s="173" cm="1">
        <f t="array" ref="R125">_xlfn.XLOOKUP(R$1,'PY1 Data(H)'!$A$1:$CZ$1,_xlfn.XLOOKUP($A125,'PY1 Data(H)'!$A$1:$A$233,'PY1 Data(H)'!$A$1:$CZ$233))</f>
        <v>276390</v>
      </c>
      <c r="S125" s="173" cm="1">
        <f t="array" ref="S125">_xlfn.XLOOKUP(S$1,'PY1 Data(H)'!$A$1:$CZ$1,_xlfn.XLOOKUP($A125,'PY1 Data(H)'!$A$1:$A$233,'PY1 Data(H)'!$A$1:$CZ$233))</f>
        <v>190032</v>
      </c>
      <c r="T125" s="173" cm="1">
        <f t="array" ref="T125">_xlfn.XLOOKUP(T$1,'PY1 Data(H)'!$A$1:$CZ$1,_xlfn.XLOOKUP($A125,'PY1 Data(H)'!$A$1:$A$233,'PY1 Data(H)'!$A$1:$CZ$233))</f>
        <v>0</v>
      </c>
      <c r="U125" s="173" cm="1">
        <f t="array" ref="U125">_xlfn.XLOOKUP(U$1,'PY1 Data(H)'!$A$1:$CZ$1,_xlfn.XLOOKUP($A125,'PY1 Data(H)'!$A$1:$A$233,'PY1 Data(H)'!$A$1:$CZ$233))</f>
        <v>0</v>
      </c>
      <c r="V125" s="173" cm="1">
        <f t="array" ref="V125">_xlfn.XLOOKUP(V$1,'PY1 Data(H)'!$A$1:$CZ$1,_xlfn.XLOOKUP($A125,'PY1 Data(H)'!$A$1:$A$233,'PY1 Data(H)'!$A$1:$CZ$233))</f>
        <v>1115019</v>
      </c>
      <c r="W125" s="173" cm="1">
        <f t="array" ref="W125">_xlfn.XLOOKUP(W$1,'PY1 Data(H)'!$A$1:$CZ$1,_xlfn.XLOOKUP($A125,'PY1 Data(H)'!$A$1:$A$233,'PY1 Data(H)'!$A$1:$CZ$233))</f>
        <v>0</v>
      </c>
      <c r="X125" s="173" cm="1">
        <f t="array" ref="X125">_xlfn.XLOOKUP(X$1,'PY1 Data(H)'!$A$1:$CZ$1,_xlfn.XLOOKUP($A125,'PY1 Data(H)'!$A$1:$A$233,'PY1 Data(H)'!$A$1:$CZ$233))</f>
        <v>0</v>
      </c>
      <c r="Y125" s="173" cm="1">
        <f t="array" ref="Y125">_xlfn.XLOOKUP(Y$1,'PY1 Data(H)'!$A$1:$CZ$1,_xlfn.XLOOKUP($A125,'PY1 Data(H)'!$A$1:$A$233,'PY1 Data(H)'!$A$1:$CZ$233))</f>
        <v>100274</v>
      </c>
      <c r="Z125" s="173" cm="1">
        <f t="array" ref="Z125">_xlfn.XLOOKUP(Z$1,'PY1 Data(H)'!$A$1:$CZ$1,_xlfn.XLOOKUP($A125,'PY1 Data(H)'!$A$1:$A$233,'PY1 Data(H)'!$A$1:$CZ$233))</f>
        <v>0</v>
      </c>
      <c r="AA125" s="173" cm="1">
        <f t="array" ref="AA125">_xlfn.XLOOKUP(AA$1,'PY1 Data(H)'!$A$1:$CZ$1,_xlfn.XLOOKUP($A125,'PY1 Data(H)'!$A$1:$A$233,'PY1 Data(H)'!$A$1:$CZ$233))</f>
        <v>0</v>
      </c>
      <c r="AB125" s="173" cm="1">
        <f t="array" ref="AB125">_xlfn.XLOOKUP(AB$1,'PY1 Data(H)'!$A$1:$CZ$1,_xlfn.XLOOKUP($A125,'PY1 Data(H)'!$A$1:$A$233,'PY1 Data(H)'!$A$1:$CZ$233))</f>
        <v>889062</v>
      </c>
      <c r="AC125" s="173" cm="1">
        <f t="array" ref="AC125">_xlfn.XLOOKUP(AC$1,'PY1 Data(H)'!$A$1:$CZ$1,_xlfn.XLOOKUP($A125,'PY1 Data(H)'!$A$1:$A$233,'PY1 Data(H)'!$A$1:$CZ$233))</f>
        <v>62658</v>
      </c>
      <c r="AD125" s="173" cm="1">
        <f t="array" ref="AD125">_xlfn.XLOOKUP(AD$1,'PY1 Data(H)'!$A$1:$CZ$1,_xlfn.XLOOKUP($A125,'PY1 Data(H)'!$A$1:$A$233,'PY1 Data(H)'!$A$1:$CZ$233))</f>
        <v>2150000</v>
      </c>
      <c r="AE125" s="173" cm="1">
        <f t="array" ref="AE125">_xlfn.XLOOKUP(AE$1,'PY1 Data(H)'!$A$1:$CZ$1,_xlfn.XLOOKUP($A125,'PY1 Data(H)'!$A$1:$A$233,'PY1 Data(H)'!$A$1:$CZ$233))</f>
        <v>1400000</v>
      </c>
      <c r="AF125" s="173" cm="1">
        <f t="array" ref="AF125">_xlfn.XLOOKUP(AF$1,'PY1 Data(H)'!$A$1:$CZ$1,_xlfn.XLOOKUP($A125,'PY1 Data(H)'!$A$1:$A$233,'PY1 Data(H)'!$A$1:$CZ$233))</f>
        <v>650000</v>
      </c>
      <c r="AG125" s="173" cm="1">
        <f t="array" ref="AG125">_xlfn.XLOOKUP(AG$1,'PY1 Data(H)'!$A$1:$CZ$1,_xlfn.XLOOKUP($A125,'PY1 Data(H)'!$A$1:$A$233,'PY1 Data(H)'!$A$1:$CZ$233))</f>
        <v>820105</v>
      </c>
      <c r="AH125" s="173" cm="1">
        <f t="array" ref="AH125">_xlfn.XLOOKUP(AH$1,'PY1 Data(H)'!$A$1:$CZ$1,_xlfn.XLOOKUP($A125,'PY1 Data(H)'!$A$1:$A$233,'PY1 Data(H)'!$A$1:$CZ$233))</f>
        <v>620000</v>
      </c>
      <c r="AI125" s="173" cm="1">
        <f t="array" ref="AI125">_xlfn.XLOOKUP(AI$1,'PY1 Data(H)'!$A$1:$CZ$1,_xlfn.XLOOKUP($A125,'PY1 Data(H)'!$A$1:$A$233,'PY1 Data(H)'!$A$1:$CZ$233))</f>
        <v>1471145</v>
      </c>
      <c r="AJ125" s="173" cm="1">
        <f t="array" ref="AJ125">_xlfn.XLOOKUP(AJ$1,'PY1 Data(H)'!$A$1:$CZ$1,_xlfn.XLOOKUP($A125,'PY1 Data(H)'!$A$1:$A$233,'PY1 Data(H)'!$A$1:$CZ$233))</f>
        <v>567106</v>
      </c>
      <c r="AK125" s="173" cm="1">
        <f t="array" ref="AK125">_xlfn.XLOOKUP(AK$1,'PY1 Data(H)'!$A$1:$CZ$1,_xlfn.XLOOKUP($A125,'PY1 Data(H)'!$A$1:$A$233,'PY1 Data(H)'!$A$1:$CZ$233))</f>
        <v>0</v>
      </c>
      <c r="AL125" s="173" cm="1">
        <f t="array" ref="AL125">_xlfn.XLOOKUP(AL$1,'PY1 Data(H)'!$A$1:$CZ$1,_xlfn.XLOOKUP($A125,'PY1 Data(H)'!$A$1:$A$233,'PY1 Data(H)'!$A$1:$CZ$233))</f>
        <v>970465</v>
      </c>
      <c r="AM125" s="173" cm="1">
        <f t="array" ref="AM125">_xlfn.XLOOKUP(AM$1,'PY1 Data(H)'!$A$1:$CZ$1,_xlfn.XLOOKUP($A125,'PY1 Data(H)'!$A$1:$A$233,'PY1 Data(H)'!$A$1:$CZ$233))</f>
        <v>0</v>
      </c>
      <c r="AN125" s="173" cm="1">
        <f t="array" ref="AN125">_xlfn.XLOOKUP(AN$1,'PY1 Data(H)'!$A$1:$CZ$1,_xlfn.XLOOKUP($A125,'PY1 Data(H)'!$A$1:$A$233,'PY1 Data(H)'!$A$1:$CZ$233))</f>
        <v>0</v>
      </c>
      <c r="AO125" s="173" cm="1">
        <f t="array" ref="AO125">_xlfn.XLOOKUP(AO$1,'PY1 Data(H)'!$A$1:$CZ$1,_xlfn.XLOOKUP($A125,'PY1 Data(H)'!$A$1:$A$233,'PY1 Data(H)'!$A$1:$CZ$233))</f>
        <v>0</v>
      </c>
      <c r="AP125" s="173" cm="1">
        <f t="array" ref="AP125">_xlfn.XLOOKUP(AP$1,'PY1 Data(H)'!$A$1:$CZ$1,_xlfn.XLOOKUP($A125,'PY1 Data(H)'!$A$1:$A$233,'PY1 Data(H)'!$A$1:$CZ$233))</f>
        <v>0</v>
      </c>
      <c r="AQ125" s="173" cm="1">
        <f t="array" ref="AQ125">_xlfn.XLOOKUP(AQ$1,'PY1 Data(H)'!$A$1:$CZ$1,_xlfn.XLOOKUP($A125,'PY1 Data(H)'!$A$1:$A$233,'PY1 Data(H)'!$A$1:$CZ$233))</f>
        <v>638940</v>
      </c>
      <c r="AR125" s="173" cm="1">
        <f t="array" ref="AR125">_xlfn.XLOOKUP(AR$1,'PY1 Data(H)'!$A$1:$CZ$1,_xlfn.XLOOKUP($A125,'PY1 Data(H)'!$A$1:$A$233,'PY1 Data(H)'!$A$1:$CZ$233))</f>
        <v>0</v>
      </c>
      <c r="AS125" s="173" cm="1">
        <f t="array" ref="AS125">_xlfn.XLOOKUP(AS$1,'PY1 Data(H)'!$A$1:$CZ$1,_xlfn.XLOOKUP($A125,'PY1 Data(H)'!$A$1:$A$233,'PY1 Data(H)'!$A$1:$CZ$233))</f>
        <v>1264511</v>
      </c>
      <c r="AT125" s="173" cm="1">
        <f t="array" ref="AT125">_xlfn.XLOOKUP(AT$1,'PY1 Data(H)'!$A$1:$CZ$1,_xlfn.XLOOKUP($A125,'PY1 Data(H)'!$A$1:$A$233,'PY1 Data(H)'!$A$1:$CZ$233))</f>
        <v>2992000</v>
      </c>
      <c r="AU125" s="173" cm="1">
        <f t="array" ref="AU125">_xlfn.XLOOKUP(AU$1,'PY1 Data(H)'!$A$1:$CZ$1,_xlfn.XLOOKUP($A125,'PY1 Data(H)'!$A$1:$A$233,'PY1 Data(H)'!$A$1:$CZ$233))</f>
        <v>0</v>
      </c>
      <c r="AV125" s="173" cm="1">
        <f t="array" ref="AV125">_xlfn.XLOOKUP(AV$1,'PY1 Data(H)'!$A$1:$CZ$1,_xlfn.XLOOKUP($A125,'PY1 Data(H)'!$A$1:$A$233,'PY1 Data(H)'!$A$1:$CZ$233))</f>
        <v>0</v>
      </c>
      <c r="AW125" s="173" cm="1">
        <f t="array" ref="AW125">_xlfn.XLOOKUP(AW$1,'PY1 Data(H)'!$A$1:$CZ$1,_xlfn.XLOOKUP($A125,'PY1 Data(H)'!$A$1:$A$233,'PY1 Data(H)'!$A$1:$CZ$233))</f>
        <v>0</v>
      </c>
      <c r="AX125" s="173" cm="1">
        <f t="array" ref="AX125">_xlfn.XLOOKUP(AX$1,'PY1 Data(H)'!$A$1:$CZ$1,_xlfn.XLOOKUP($A125,'PY1 Data(H)'!$A$1:$A$233,'PY1 Data(H)'!$A$1:$CZ$233))</f>
        <v>1037129</v>
      </c>
      <c r="AY125" s="173" cm="1">
        <f t="array" ref="AY125">_xlfn.XLOOKUP(AY$1,'PY1 Data(H)'!$A$1:$CZ$1,_xlfn.XLOOKUP($A125,'PY1 Data(H)'!$A$1:$A$233,'PY1 Data(H)'!$A$1:$CZ$233))</f>
        <v>152244</v>
      </c>
      <c r="AZ125" s="173" cm="1">
        <f t="array" ref="AZ125">_xlfn.XLOOKUP(AZ$1,'PY1 Data(H)'!$A$1:$CZ$1,_xlfn.XLOOKUP($A125,'PY1 Data(H)'!$A$1:$A$233,'PY1 Data(H)'!$A$1:$CZ$233))</f>
        <v>0</v>
      </c>
      <c r="BA125" s="173" cm="1">
        <f t="array" ref="BA125">_xlfn.XLOOKUP(BA$1,'PY1 Data(H)'!$A$1:$CZ$1,_xlfn.XLOOKUP($A125,'PY1 Data(H)'!$A$1:$A$233,'PY1 Data(H)'!$A$1:$CZ$233))</f>
        <v>0</v>
      </c>
      <c r="BB125" s="173" cm="1">
        <f t="array" ref="BB125">_xlfn.XLOOKUP(BB$1,'PY1 Data(H)'!$A$1:$CZ$1,_xlfn.XLOOKUP($A125,'PY1 Data(H)'!$A$1:$A$233,'PY1 Data(H)'!$A$1:$CZ$233))</f>
        <v>7446906</v>
      </c>
      <c r="BC125" s="173" cm="1">
        <f t="array" ref="BC125">_xlfn.XLOOKUP(BC$1,'PY1 Data(H)'!$A$1:$CZ$1,_xlfn.XLOOKUP($A125,'PY1 Data(H)'!$A$1:$A$233,'PY1 Data(H)'!$A$1:$CZ$233))</f>
        <v>297624</v>
      </c>
      <c r="BD125" s="173" cm="1">
        <f t="array" ref="BD125">_xlfn.XLOOKUP(BD$1,'PY1 Data(H)'!$A$1:$CZ$1,_xlfn.XLOOKUP($A125,'PY1 Data(H)'!$A$1:$A$233,'PY1 Data(H)'!$A$1:$CZ$233))</f>
        <v>0</v>
      </c>
      <c r="BE125" s="173" cm="1">
        <f t="array" ref="BE125">_xlfn.XLOOKUP(BE$1,'PY1 Data(H)'!$A$1:$CZ$1,_xlfn.XLOOKUP($A125,'PY1 Data(H)'!$A$1:$A$233,'PY1 Data(H)'!$A$1:$CZ$233))</f>
        <v>0</v>
      </c>
      <c r="BF125" s="173" cm="1">
        <f t="array" ref="BF125">_xlfn.XLOOKUP(BF$1,'PY1 Data(H)'!$A$1:$CZ$1,_xlfn.XLOOKUP($A125,'PY1 Data(H)'!$A$1:$A$233,'PY1 Data(H)'!$A$1:$CZ$233))</f>
        <v>1851408</v>
      </c>
      <c r="BG125" s="173" cm="1">
        <f t="array" ref="BG125">_xlfn.XLOOKUP(BG$1,'PY1 Data(H)'!$A$1:$CZ$1,_xlfn.XLOOKUP($A125,'PY1 Data(H)'!$A$1:$A$233,'PY1 Data(H)'!$A$1:$CZ$233))</f>
        <v>0</v>
      </c>
      <c r="BH125" s="173" cm="1">
        <f t="array" ref="BH125">_xlfn.XLOOKUP(BH$1,'PY1 Data(H)'!$A$1:$CZ$1,_xlfn.XLOOKUP($A125,'PY1 Data(H)'!$A$1:$A$233,'PY1 Data(H)'!$A$1:$CZ$233))</f>
        <v>0</v>
      </c>
      <c r="BI125" s="173" cm="1">
        <f t="array" ref="BI125">_xlfn.XLOOKUP(BI$1,'PY1 Data(H)'!$A$1:$CZ$1,_xlfn.XLOOKUP($A125,'PY1 Data(H)'!$A$1:$A$233,'PY1 Data(H)'!$A$1:$CZ$233))</f>
        <v>375000</v>
      </c>
      <c r="BJ125" s="173" cm="1">
        <f t="array" ref="BJ125">_xlfn.XLOOKUP(BJ$1,'PY1 Data(H)'!$A$1:$CZ$1,_xlfn.XLOOKUP($A125,'PY1 Data(H)'!$A$1:$A$233,'PY1 Data(H)'!$A$1:$CZ$233))</f>
        <v>112500</v>
      </c>
      <c r="BK125" s="173" cm="1">
        <f t="array" ref="BK125">_xlfn.XLOOKUP(BK$1,'PY1 Data(H)'!$A$1:$CZ$1,_xlfn.XLOOKUP($A125,'PY1 Data(H)'!$A$1:$A$233,'PY1 Data(H)'!$A$1:$CZ$233))</f>
        <v>0</v>
      </c>
      <c r="BL125" s="173" cm="1">
        <f t="array" ref="BL125">_xlfn.XLOOKUP(BL$1,'PY1 Data(H)'!$A$1:$CZ$1,_xlfn.XLOOKUP($A125,'PY1 Data(H)'!$A$1:$A$233,'PY1 Data(H)'!$A$1:$CZ$233))</f>
        <v>0</v>
      </c>
      <c r="BM125" s="173" cm="1">
        <f t="array" ref="BM125">_xlfn.XLOOKUP(BM$1,'PY1 Data(H)'!$A$1:$CZ$1,_xlfn.XLOOKUP($A125,'PY1 Data(H)'!$A$1:$A$233,'PY1 Data(H)'!$A$1:$CZ$233))</f>
        <v>811144</v>
      </c>
      <c r="BN125" s="173" cm="1">
        <f t="array" ref="BN125">_xlfn.XLOOKUP(BN$1,'PY1 Data(H)'!$A$1:$CZ$1,_xlfn.XLOOKUP($A125,'PY1 Data(H)'!$A$1:$A$233,'PY1 Data(H)'!$A$1:$CZ$233))</f>
        <v>3162474</v>
      </c>
      <c r="BO125" s="173" cm="1">
        <f t="array" ref="BO125">_xlfn.XLOOKUP(BO$1,'PY1 Data(H)'!$A$1:$CZ$1,_xlfn.XLOOKUP($A125,'PY1 Data(H)'!$A$1:$A$233,'PY1 Data(H)'!$A$1:$CZ$233))</f>
        <v>583100</v>
      </c>
      <c r="BP125" s="173" cm="1">
        <f t="array" ref="BP125">_xlfn.XLOOKUP(BP$1,'PY1 Data(H)'!$A$1:$CZ$1,_xlfn.XLOOKUP($A125,'PY1 Data(H)'!$A$1:$A$233,'PY1 Data(H)'!$A$1:$CZ$233))</f>
        <v>0</v>
      </c>
      <c r="BQ125" s="173" cm="1">
        <f t="array" ref="BQ125">_xlfn.XLOOKUP(BQ$1,'PY1 Data(H)'!$A$1:$CZ$1,_xlfn.XLOOKUP($A125,'PY1 Data(H)'!$A$1:$A$233,'PY1 Data(H)'!$A$1:$CZ$233))</f>
        <v>0</v>
      </c>
      <c r="BR125" s="173" cm="1">
        <f t="array" ref="BR125">_xlfn.XLOOKUP(BR$1,'PY1 Data(H)'!$A$1:$CZ$1,_xlfn.XLOOKUP($A125,'PY1 Data(H)'!$A$1:$A$233,'PY1 Data(H)'!$A$1:$CZ$233))</f>
        <v>0</v>
      </c>
      <c r="BS125" s="173" cm="1">
        <f t="array" ref="BS125">_xlfn.XLOOKUP(BS$1,'PY1 Data(H)'!$A$1:$CZ$1,_xlfn.XLOOKUP($A125,'PY1 Data(H)'!$A$1:$A$233,'PY1 Data(H)'!$A$1:$CZ$233))</f>
        <v>0</v>
      </c>
      <c r="BT125" s="173" cm="1">
        <f t="array" ref="BT125">_xlfn.XLOOKUP(BT$1,'PY1 Data(H)'!$A$1:$CZ$1,_xlfn.XLOOKUP($A125,'PY1 Data(H)'!$A$1:$A$233,'PY1 Data(H)'!$A$1:$CZ$233))</f>
        <v>346942</v>
      </c>
      <c r="BU125" s="173" cm="1">
        <f t="array" ref="BU125">_xlfn.XLOOKUP(BU$1,'PY1 Data(H)'!$A$1:$CZ$1,_xlfn.XLOOKUP($A125,'PY1 Data(H)'!$A$1:$A$233,'PY1 Data(H)'!$A$1:$CZ$233))</f>
        <v>963500</v>
      </c>
      <c r="BV125" s="173" cm="1">
        <f t="array" ref="BV125">_xlfn.XLOOKUP(BV$1,'PY1 Data(H)'!$A$1:$CZ$1,_xlfn.XLOOKUP($A125,'PY1 Data(H)'!$A$1:$A$233,'PY1 Data(H)'!$A$1:$CZ$233))</f>
        <v>1684981</v>
      </c>
      <c r="BW125" s="173" cm="1">
        <f t="array" ref="BW125">_xlfn.XLOOKUP(BW$1,'PY1 Data(H)'!$A$1:$CZ$1,_xlfn.XLOOKUP($A125,'PY1 Data(H)'!$A$1:$A$233,'PY1 Data(H)'!$A$1:$CZ$233))</f>
        <v>159292</v>
      </c>
      <c r="BX125" s="173" cm="1">
        <f t="array" ref="BX125">_xlfn.XLOOKUP(BX$1,'PY1 Data(H)'!$A$1:$CZ$1,_xlfn.XLOOKUP($A125,'PY1 Data(H)'!$A$1:$A$233,'PY1 Data(H)'!$A$1:$CZ$233))</f>
        <v>0</v>
      </c>
      <c r="BY125" s="173" cm="1">
        <f t="array" ref="BY125">_xlfn.XLOOKUP(BY$1,'PY1 Data(H)'!$A$1:$CZ$1,_xlfn.XLOOKUP($A125,'PY1 Data(H)'!$A$1:$A$233,'PY1 Data(H)'!$A$1:$CZ$233))</f>
        <v>0</v>
      </c>
      <c r="BZ125" s="173" cm="1">
        <f t="array" ref="BZ125">_xlfn.XLOOKUP(BZ$1,'PY1 Data(H)'!$A$1:$CZ$1,_xlfn.XLOOKUP($A125,'PY1 Data(H)'!$A$1:$A$233,'PY1 Data(H)'!$A$1:$CZ$233))</f>
        <v>0</v>
      </c>
      <c r="CA125" s="173" cm="1">
        <f t="array" ref="CA125">_xlfn.XLOOKUP(CA$1,'PY1 Data(H)'!$A$1:$CZ$1,_xlfn.XLOOKUP($A125,'PY1 Data(H)'!$A$1:$A$233,'PY1 Data(H)'!$A$1:$CZ$233))</f>
        <v>0</v>
      </c>
      <c r="CB125" s="173" cm="1">
        <f t="array" ref="CB125">_xlfn.XLOOKUP(CB$1,'PY1 Data(H)'!$A$1:$CZ$1,_xlfn.XLOOKUP($A125,'PY1 Data(H)'!$A$1:$A$233,'PY1 Data(H)'!$A$1:$CZ$233))</f>
        <v>495414</v>
      </c>
      <c r="CC125" s="173" cm="1">
        <f t="array" ref="CC125">_xlfn.XLOOKUP(CC$1,'PY1 Data(H)'!$A$1:$CZ$1,_xlfn.XLOOKUP($A125,'PY1 Data(H)'!$A$1:$A$233,'PY1 Data(H)'!$A$1:$CZ$233))</f>
        <v>1277971</v>
      </c>
      <c r="CD125" s="173" cm="1">
        <f t="array" ref="CD125">_xlfn.XLOOKUP(CD$1,'PY1 Data(H)'!$A$1:$CZ$1,_xlfn.XLOOKUP($A125,'PY1 Data(H)'!$A$1:$A$233,'PY1 Data(H)'!$A$1:$CZ$233))</f>
        <v>434006</v>
      </c>
      <c r="CE125" s="173" cm="1">
        <f t="array" ref="CE125">_xlfn.XLOOKUP(CE$1,'PY1 Data(H)'!$A$1:$CZ$1,_xlfn.XLOOKUP($A125,'PY1 Data(H)'!$A$1:$A$233,'PY1 Data(H)'!$A$1:$CZ$233))</f>
        <v>0</v>
      </c>
      <c r="CF125" s="173" cm="1">
        <f t="array" ref="CF125">_xlfn.XLOOKUP(CF$1,'PY1 Data(H)'!$A$1:$CZ$1,_xlfn.XLOOKUP($A125,'PY1 Data(H)'!$A$1:$A$233,'PY1 Data(H)'!$A$1:$CZ$233))</f>
        <v>0</v>
      </c>
      <c r="CG125" s="173" cm="1">
        <f t="array" ref="CG125">_xlfn.XLOOKUP(CG$1,'PY1 Data(H)'!$A$1:$CZ$1,_xlfn.XLOOKUP($A125,'PY1 Data(H)'!$A$1:$A$233,'PY1 Data(H)'!$A$1:$CZ$233))</f>
        <v>546431</v>
      </c>
      <c r="CH125" s="173" cm="1">
        <f t="array" ref="CH125">_xlfn.XLOOKUP(CH$1,'PY1 Data(H)'!$A$1:$CZ$1,_xlfn.XLOOKUP($A125,'PY1 Data(H)'!$A$1:$A$233,'PY1 Data(H)'!$A$1:$CZ$233))</f>
        <v>155000</v>
      </c>
      <c r="CI125" s="173" cm="1">
        <f t="array" ref="CI125">_xlfn.XLOOKUP(CI$1,'PY1 Data(H)'!$A$1:$CZ$1,_xlfn.XLOOKUP($A125,'PY1 Data(H)'!$A$1:$A$233,'PY1 Data(H)'!$A$1:$CZ$233))</f>
        <v>373015</v>
      </c>
      <c r="CJ125" s="173" cm="1">
        <f t="array" ref="CJ125">_xlfn.XLOOKUP(CJ$1,'PY1 Data(H)'!$A$1:$CZ$1,_xlfn.XLOOKUP($A125,'PY1 Data(H)'!$A$1:$A$233,'PY1 Data(H)'!$A$1:$CZ$233))</f>
        <v>0</v>
      </c>
      <c r="CK125" s="173" cm="1">
        <f t="array" ref="CK125">_xlfn.XLOOKUP(CK$1,'PY1 Data(H)'!$A$1:$CZ$1,_xlfn.XLOOKUP($A125,'PY1 Data(H)'!$A$1:$A$233,'PY1 Data(H)'!$A$1:$CZ$233))</f>
        <v>47000</v>
      </c>
      <c r="CL125" s="173" cm="1">
        <f t="array" ref="CL125">_xlfn.XLOOKUP(CL$1,'PY1 Data(H)'!$A$1:$CZ$1,_xlfn.XLOOKUP($A125,'PY1 Data(H)'!$A$1:$A$233,'PY1 Data(H)'!$A$1:$CZ$233))</f>
        <v>0</v>
      </c>
      <c r="CM125" s="173" cm="1">
        <f t="array" ref="CM125">_xlfn.XLOOKUP(CM$1,'PY1 Data(H)'!$A$1:$CZ$1,_xlfn.XLOOKUP($A125,'PY1 Data(H)'!$A$1:$A$233,'PY1 Data(H)'!$A$1:$CZ$233))</f>
        <v>0</v>
      </c>
      <c r="CN125" s="173" cm="1">
        <f t="array" ref="CN125">_xlfn.XLOOKUP(CN$1,'PY1 Data(H)'!$A$1:$CZ$1,_xlfn.XLOOKUP($A125,'PY1 Data(H)'!$A$1:$A$233,'PY1 Data(H)'!$A$1:$CZ$233))</f>
        <v>88000</v>
      </c>
      <c r="CO125" s="173" cm="1">
        <f t="array" ref="CO125">_xlfn.XLOOKUP(CO$1,'PY1 Data(H)'!$A$1:$CZ$1,_xlfn.XLOOKUP($A125,'PY1 Data(H)'!$A$1:$A$233,'PY1 Data(H)'!$A$1:$CZ$233))</f>
        <v>4600000</v>
      </c>
      <c r="CP125" s="173" cm="1">
        <f t="array" ref="CP125">_xlfn.XLOOKUP(CP$1,'PY1 Data(H)'!$A$1:$CZ$1,_xlfn.XLOOKUP($A125,'PY1 Data(H)'!$A$1:$A$233,'PY1 Data(H)'!$A$1:$CZ$233))</f>
        <v>217688</v>
      </c>
      <c r="CQ125" s="173" cm="1">
        <f t="array" ref="CQ125">_xlfn.XLOOKUP(CQ$1,'PY1 Data(H)'!$A$1:$CZ$1,_xlfn.XLOOKUP($A125,'PY1 Data(H)'!$A$1:$A$233,'PY1 Data(H)'!$A$1:$CZ$233))</f>
        <v>0</v>
      </c>
      <c r="CR125" s="173" cm="1">
        <f t="array" ref="CR125">_xlfn.XLOOKUP(CR$1,'PY1 Data(H)'!$A$1:$CZ$1,_xlfn.XLOOKUP($A125,'PY1 Data(H)'!$A$1:$A$233,'PY1 Data(H)'!$A$1:$CZ$233))</f>
        <v>396713</v>
      </c>
      <c r="CS125" s="173" cm="1">
        <f t="array" ref="CS125">_xlfn.XLOOKUP(CS$1,'PY1 Data(H)'!$A$1:$CZ$1,_xlfn.XLOOKUP($A125,'PY1 Data(H)'!$A$1:$A$233,'PY1 Data(H)'!$A$1:$CZ$233))</f>
        <v>290993</v>
      </c>
      <c r="CT125" s="173" cm="1">
        <f t="array" ref="CT125">_xlfn.XLOOKUP(CT$1,'PY1 Data(H)'!$A$1:$CZ$1,_xlfn.XLOOKUP($A125,'PY1 Data(H)'!$A$1:$A$233,'PY1 Data(H)'!$A$1:$CZ$233))</f>
        <v>0</v>
      </c>
      <c r="CU125" s="173" cm="1">
        <f t="array" ref="CU125">_xlfn.XLOOKUP(CU$1,'PY1 Data(H)'!$A$1:$CZ$1,_xlfn.XLOOKUP($A125,'PY1 Data(H)'!$A$1:$A$233,'PY1 Data(H)'!$A$1:$CZ$233))</f>
        <v>90000</v>
      </c>
      <c r="CV125" s="173" cm="1">
        <f t="array" ref="CV125">_xlfn.XLOOKUP(CV$1,'PY1 Data(H)'!$A$1:$CZ$1,_xlfn.XLOOKUP($A125,'PY1 Data(H)'!$A$1:$A$233,'PY1 Data(H)'!$A$1:$CZ$233))</f>
        <v>0</v>
      </c>
      <c r="CW125" s="173" cm="1">
        <f t="array" ref="CW125">_xlfn.XLOOKUP(CW$1,'PY1 Data(H)'!$A$1:$CZ$1,_xlfn.XLOOKUP($A125,'PY1 Data(H)'!$A$1:$A$233,'PY1 Data(H)'!$A$1:$CZ$233))</f>
        <v>297911</v>
      </c>
      <c r="CX125" s="173" cm="1">
        <f t="array" ref="CX125">_xlfn.XLOOKUP(CX$1,'PY1 Data(H)'!$A$1:$CZ$1,_xlfn.XLOOKUP($A125,'PY1 Data(H)'!$A$1:$A$233,'PY1 Data(H)'!$A$1:$CZ$233))</f>
        <v>209200</v>
      </c>
      <c r="CY125" s="173" cm="1">
        <f t="array" ref="CY125">_xlfn.XLOOKUP(CY$1,'PY1 Data(H)'!$A$1:$CZ$1,_xlfn.XLOOKUP($A125,'PY1 Data(H)'!$A$1:$A$233,'PY1 Data(H)'!$A$1:$CZ$233))</f>
        <v>38162</v>
      </c>
    </row>
    <row r="126" spans="1:103" x14ac:dyDescent="0.3">
      <c r="D126" s="173" cm="1">
        <f t="array" ref="D126">_xlfn.XLOOKUP(D$1,'PY1 Data(H)'!$A$1:$CZ$1,_xlfn.XLOOKUP($A126,'PY1 Data(H)'!$A$1:$A$233,'PY1 Data(H)'!$A$1:$CZ$233))</f>
        <v>0</v>
      </c>
      <c r="E126" s="173" cm="1">
        <f t="array" ref="E126">_xlfn.XLOOKUP(E$1,'PY1 Data(H)'!$A$1:$CZ$1,_xlfn.XLOOKUP($A126,'PY1 Data(H)'!$A$1:$A$233,'PY1 Data(H)'!$A$1:$CZ$233))</f>
        <v>0</v>
      </c>
      <c r="F126" s="173" cm="1">
        <f t="array" ref="F126">_xlfn.XLOOKUP(F$1,'PY1 Data(H)'!$A$1:$CZ$1,_xlfn.XLOOKUP($A126,'PY1 Data(H)'!$A$1:$A$233,'PY1 Data(H)'!$A$1:$CZ$233))</f>
        <v>0</v>
      </c>
      <c r="G126" s="173" cm="1">
        <f t="array" ref="G126">_xlfn.XLOOKUP(G$1,'PY1 Data(H)'!$A$1:$CZ$1,_xlfn.XLOOKUP($A126,'PY1 Data(H)'!$A$1:$A$233,'PY1 Data(H)'!$A$1:$CZ$233))</f>
        <v>0</v>
      </c>
      <c r="H126" s="173" cm="1">
        <f t="array" ref="H126">_xlfn.XLOOKUP(H$1,'PY1 Data(H)'!$A$1:$CZ$1,_xlfn.XLOOKUP($A126,'PY1 Data(H)'!$A$1:$A$233,'PY1 Data(H)'!$A$1:$CZ$233))</f>
        <v>0</v>
      </c>
      <c r="I126" s="173" cm="1">
        <f t="array" ref="I126">_xlfn.XLOOKUP(I$1,'PY1 Data(H)'!$A$1:$CZ$1,_xlfn.XLOOKUP($A126,'PY1 Data(H)'!$A$1:$A$233,'PY1 Data(H)'!$A$1:$CZ$233))</f>
        <v>0</v>
      </c>
      <c r="J126" s="173" cm="1">
        <f t="array" ref="J126">_xlfn.XLOOKUP(J$1,'PY1 Data(H)'!$A$1:$CZ$1,_xlfn.XLOOKUP($A126,'PY1 Data(H)'!$A$1:$A$233,'PY1 Data(H)'!$A$1:$CZ$233))</f>
        <v>0</v>
      </c>
      <c r="K126" s="173" cm="1">
        <f t="array" ref="K126">_xlfn.XLOOKUP(K$1,'PY1 Data(H)'!$A$1:$CZ$1,_xlfn.XLOOKUP($A126,'PY1 Data(H)'!$A$1:$A$233,'PY1 Data(H)'!$A$1:$CZ$233))</f>
        <v>0</v>
      </c>
      <c r="L126" s="173" cm="1">
        <f t="array" ref="L126">_xlfn.XLOOKUP(L$1,'PY1 Data(H)'!$A$1:$CZ$1,_xlfn.XLOOKUP($A126,'PY1 Data(H)'!$A$1:$A$233,'PY1 Data(H)'!$A$1:$CZ$233))</f>
        <v>0</v>
      </c>
      <c r="M126" s="173" cm="1">
        <f t="array" ref="M126">_xlfn.XLOOKUP(M$1,'PY1 Data(H)'!$A$1:$CZ$1,_xlfn.XLOOKUP($A126,'PY1 Data(H)'!$A$1:$A$233,'PY1 Data(H)'!$A$1:$CZ$233))</f>
        <v>0</v>
      </c>
      <c r="N126" s="173" cm="1">
        <f t="array" ref="N126">_xlfn.XLOOKUP(N$1,'PY1 Data(H)'!$A$1:$CZ$1,_xlfn.XLOOKUP($A126,'PY1 Data(H)'!$A$1:$A$233,'PY1 Data(H)'!$A$1:$CZ$233))</f>
        <v>0</v>
      </c>
      <c r="O126" s="173" cm="1">
        <f t="array" ref="O126">_xlfn.XLOOKUP(O$1,'PY1 Data(H)'!$A$1:$CZ$1,_xlfn.XLOOKUP($A126,'PY1 Data(H)'!$A$1:$A$233,'PY1 Data(H)'!$A$1:$CZ$233))</f>
        <v>0</v>
      </c>
      <c r="P126" s="173" cm="1">
        <f t="array" ref="P126">_xlfn.XLOOKUP(P$1,'PY1 Data(H)'!$A$1:$CZ$1,_xlfn.XLOOKUP($A126,'PY1 Data(H)'!$A$1:$A$233,'PY1 Data(H)'!$A$1:$CZ$233))</f>
        <v>0</v>
      </c>
      <c r="Q126" s="173" cm="1">
        <f t="array" ref="Q126">_xlfn.XLOOKUP(Q$1,'PY1 Data(H)'!$A$1:$CZ$1,_xlfn.XLOOKUP($A126,'PY1 Data(H)'!$A$1:$A$233,'PY1 Data(H)'!$A$1:$CZ$233))</f>
        <v>0</v>
      </c>
      <c r="R126" s="173" cm="1">
        <f t="array" ref="R126">_xlfn.XLOOKUP(R$1,'PY1 Data(H)'!$A$1:$CZ$1,_xlfn.XLOOKUP($A126,'PY1 Data(H)'!$A$1:$A$233,'PY1 Data(H)'!$A$1:$CZ$233))</f>
        <v>0</v>
      </c>
      <c r="S126" s="173" cm="1">
        <f t="array" ref="S126">_xlfn.XLOOKUP(S$1,'PY1 Data(H)'!$A$1:$CZ$1,_xlfn.XLOOKUP($A126,'PY1 Data(H)'!$A$1:$A$233,'PY1 Data(H)'!$A$1:$CZ$233))</f>
        <v>0</v>
      </c>
      <c r="T126" s="173" cm="1">
        <f t="array" ref="T126">_xlfn.XLOOKUP(T$1,'PY1 Data(H)'!$A$1:$CZ$1,_xlfn.XLOOKUP($A126,'PY1 Data(H)'!$A$1:$A$233,'PY1 Data(H)'!$A$1:$CZ$233))</f>
        <v>0</v>
      </c>
      <c r="U126" s="173" cm="1">
        <f t="array" ref="U126">_xlfn.XLOOKUP(U$1,'PY1 Data(H)'!$A$1:$CZ$1,_xlfn.XLOOKUP($A126,'PY1 Data(H)'!$A$1:$A$233,'PY1 Data(H)'!$A$1:$CZ$233))</f>
        <v>0</v>
      </c>
      <c r="V126" s="173" cm="1">
        <f t="array" ref="V126">_xlfn.XLOOKUP(V$1,'PY1 Data(H)'!$A$1:$CZ$1,_xlfn.XLOOKUP($A126,'PY1 Data(H)'!$A$1:$A$233,'PY1 Data(H)'!$A$1:$CZ$233))</f>
        <v>0</v>
      </c>
      <c r="W126" s="173" cm="1">
        <f t="array" ref="W126">_xlfn.XLOOKUP(W$1,'PY1 Data(H)'!$A$1:$CZ$1,_xlfn.XLOOKUP($A126,'PY1 Data(H)'!$A$1:$A$233,'PY1 Data(H)'!$A$1:$CZ$233))</f>
        <v>0</v>
      </c>
      <c r="X126" s="173" cm="1">
        <f t="array" ref="X126">_xlfn.XLOOKUP(X$1,'PY1 Data(H)'!$A$1:$CZ$1,_xlfn.XLOOKUP($A126,'PY1 Data(H)'!$A$1:$A$233,'PY1 Data(H)'!$A$1:$CZ$233))</f>
        <v>0</v>
      </c>
      <c r="Y126" s="173" cm="1">
        <f t="array" ref="Y126">_xlfn.XLOOKUP(Y$1,'PY1 Data(H)'!$A$1:$CZ$1,_xlfn.XLOOKUP($A126,'PY1 Data(H)'!$A$1:$A$233,'PY1 Data(H)'!$A$1:$CZ$233))</f>
        <v>0</v>
      </c>
      <c r="Z126" s="173" cm="1">
        <f t="array" ref="Z126">_xlfn.XLOOKUP(Z$1,'PY1 Data(H)'!$A$1:$CZ$1,_xlfn.XLOOKUP($A126,'PY1 Data(H)'!$A$1:$A$233,'PY1 Data(H)'!$A$1:$CZ$233))</f>
        <v>0</v>
      </c>
      <c r="AA126" s="173" cm="1">
        <f t="array" ref="AA126">_xlfn.XLOOKUP(AA$1,'PY1 Data(H)'!$A$1:$CZ$1,_xlfn.XLOOKUP($A126,'PY1 Data(H)'!$A$1:$A$233,'PY1 Data(H)'!$A$1:$CZ$233))</f>
        <v>0</v>
      </c>
      <c r="AB126" s="173" cm="1">
        <f t="array" ref="AB126">_xlfn.XLOOKUP(AB$1,'PY1 Data(H)'!$A$1:$CZ$1,_xlfn.XLOOKUP($A126,'PY1 Data(H)'!$A$1:$A$233,'PY1 Data(H)'!$A$1:$CZ$233))</f>
        <v>0</v>
      </c>
      <c r="AC126" s="173" cm="1">
        <f t="array" ref="AC126">_xlfn.XLOOKUP(AC$1,'PY1 Data(H)'!$A$1:$CZ$1,_xlfn.XLOOKUP($A126,'PY1 Data(H)'!$A$1:$A$233,'PY1 Data(H)'!$A$1:$CZ$233))</f>
        <v>0</v>
      </c>
      <c r="AD126" s="173" cm="1">
        <f t="array" ref="AD126">_xlfn.XLOOKUP(AD$1,'PY1 Data(H)'!$A$1:$CZ$1,_xlfn.XLOOKUP($A126,'PY1 Data(H)'!$A$1:$A$233,'PY1 Data(H)'!$A$1:$CZ$233))</f>
        <v>0</v>
      </c>
      <c r="AE126" s="173" cm="1">
        <f t="array" ref="AE126">_xlfn.XLOOKUP(AE$1,'PY1 Data(H)'!$A$1:$CZ$1,_xlfn.XLOOKUP($A126,'PY1 Data(H)'!$A$1:$A$233,'PY1 Data(H)'!$A$1:$CZ$233))</f>
        <v>0</v>
      </c>
      <c r="AF126" s="173" cm="1">
        <f t="array" ref="AF126">_xlfn.XLOOKUP(AF$1,'PY1 Data(H)'!$A$1:$CZ$1,_xlfn.XLOOKUP($A126,'PY1 Data(H)'!$A$1:$A$233,'PY1 Data(H)'!$A$1:$CZ$233))</f>
        <v>0</v>
      </c>
      <c r="AG126" s="173" cm="1">
        <f t="array" ref="AG126">_xlfn.XLOOKUP(AG$1,'PY1 Data(H)'!$A$1:$CZ$1,_xlfn.XLOOKUP($A126,'PY1 Data(H)'!$A$1:$A$233,'PY1 Data(H)'!$A$1:$CZ$233))</f>
        <v>0</v>
      </c>
      <c r="AH126" s="173" cm="1">
        <f t="array" ref="AH126">_xlfn.XLOOKUP(AH$1,'PY1 Data(H)'!$A$1:$CZ$1,_xlfn.XLOOKUP($A126,'PY1 Data(H)'!$A$1:$A$233,'PY1 Data(H)'!$A$1:$CZ$233))</f>
        <v>0</v>
      </c>
      <c r="AI126" s="173" cm="1">
        <f t="array" ref="AI126">_xlfn.XLOOKUP(AI$1,'PY1 Data(H)'!$A$1:$CZ$1,_xlfn.XLOOKUP($A126,'PY1 Data(H)'!$A$1:$A$233,'PY1 Data(H)'!$A$1:$CZ$233))</f>
        <v>0</v>
      </c>
      <c r="AJ126" s="173" cm="1">
        <f t="array" ref="AJ126">_xlfn.XLOOKUP(AJ$1,'PY1 Data(H)'!$A$1:$CZ$1,_xlfn.XLOOKUP($A126,'PY1 Data(H)'!$A$1:$A$233,'PY1 Data(H)'!$A$1:$CZ$233))</f>
        <v>0</v>
      </c>
      <c r="AK126" s="173" cm="1">
        <f t="array" ref="AK126">_xlfn.XLOOKUP(AK$1,'PY1 Data(H)'!$A$1:$CZ$1,_xlfn.XLOOKUP($A126,'PY1 Data(H)'!$A$1:$A$233,'PY1 Data(H)'!$A$1:$CZ$233))</f>
        <v>0</v>
      </c>
      <c r="AL126" s="173" cm="1">
        <f t="array" ref="AL126">_xlfn.XLOOKUP(AL$1,'PY1 Data(H)'!$A$1:$CZ$1,_xlfn.XLOOKUP($A126,'PY1 Data(H)'!$A$1:$A$233,'PY1 Data(H)'!$A$1:$CZ$233))</f>
        <v>0</v>
      </c>
      <c r="AM126" s="173" cm="1">
        <f t="array" ref="AM126">_xlfn.XLOOKUP(AM$1,'PY1 Data(H)'!$A$1:$CZ$1,_xlfn.XLOOKUP($A126,'PY1 Data(H)'!$A$1:$A$233,'PY1 Data(H)'!$A$1:$CZ$233))</f>
        <v>0</v>
      </c>
      <c r="AN126" s="173" cm="1">
        <f t="array" ref="AN126">_xlfn.XLOOKUP(AN$1,'PY1 Data(H)'!$A$1:$CZ$1,_xlfn.XLOOKUP($A126,'PY1 Data(H)'!$A$1:$A$233,'PY1 Data(H)'!$A$1:$CZ$233))</f>
        <v>0</v>
      </c>
      <c r="AO126" s="173" cm="1">
        <f t="array" ref="AO126">_xlfn.XLOOKUP(AO$1,'PY1 Data(H)'!$A$1:$CZ$1,_xlfn.XLOOKUP($A126,'PY1 Data(H)'!$A$1:$A$233,'PY1 Data(H)'!$A$1:$CZ$233))</f>
        <v>0</v>
      </c>
      <c r="AP126" s="173" cm="1">
        <f t="array" ref="AP126">_xlfn.XLOOKUP(AP$1,'PY1 Data(H)'!$A$1:$CZ$1,_xlfn.XLOOKUP($A126,'PY1 Data(H)'!$A$1:$A$233,'PY1 Data(H)'!$A$1:$CZ$233))</f>
        <v>0</v>
      </c>
      <c r="AQ126" s="173" cm="1">
        <f t="array" ref="AQ126">_xlfn.XLOOKUP(AQ$1,'PY1 Data(H)'!$A$1:$CZ$1,_xlfn.XLOOKUP($A126,'PY1 Data(H)'!$A$1:$A$233,'PY1 Data(H)'!$A$1:$CZ$233))</f>
        <v>0</v>
      </c>
      <c r="AR126" s="173" cm="1">
        <f t="array" ref="AR126">_xlfn.XLOOKUP(AR$1,'PY1 Data(H)'!$A$1:$CZ$1,_xlfn.XLOOKUP($A126,'PY1 Data(H)'!$A$1:$A$233,'PY1 Data(H)'!$A$1:$CZ$233))</f>
        <v>0</v>
      </c>
      <c r="AS126" s="173" cm="1">
        <f t="array" ref="AS126">_xlfn.XLOOKUP(AS$1,'PY1 Data(H)'!$A$1:$CZ$1,_xlfn.XLOOKUP($A126,'PY1 Data(H)'!$A$1:$A$233,'PY1 Data(H)'!$A$1:$CZ$233))</f>
        <v>0</v>
      </c>
      <c r="AT126" s="173" cm="1">
        <f t="array" ref="AT126">_xlfn.XLOOKUP(AT$1,'PY1 Data(H)'!$A$1:$CZ$1,_xlfn.XLOOKUP($A126,'PY1 Data(H)'!$A$1:$A$233,'PY1 Data(H)'!$A$1:$CZ$233))</f>
        <v>0</v>
      </c>
      <c r="AU126" s="173" cm="1">
        <f t="array" ref="AU126">_xlfn.XLOOKUP(AU$1,'PY1 Data(H)'!$A$1:$CZ$1,_xlfn.XLOOKUP($A126,'PY1 Data(H)'!$A$1:$A$233,'PY1 Data(H)'!$A$1:$CZ$233))</f>
        <v>0</v>
      </c>
      <c r="AV126" s="173" cm="1">
        <f t="array" ref="AV126">_xlfn.XLOOKUP(AV$1,'PY1 Data(H)'!$A$1:$CZ$1,_xlfn.XLOOKUP($A126,'PY1 Data(H)'!$A$1:$A$233,'PY1 Data(H)'!$A$1:$CZ$233))</f>
        <v>0</v>
      </c>
      <c r="AW126" s="173" cm="1">
        <f t="array" ref="AW126">_xlfn.XLOOKUP(AW$1,'PY1 Data(H)'!$A$1:$CZ$1,_xlfn.XLOOKUP($A126,'PY1 Data(H)'!$A$1:$A$233,'PY1 Data(H)'!$A$1:$CZ$233))</f>
        <v>0</v>
      </c>
      <c r="AX126" s="173" cm="1">
        <f t="array" ref="AX126">_xlfn.XLOOKUP(AX$1,'PY1 Data(H)'!$A$1:$CZ$1,_xlfn.XLOOKUP($A126,'PY1 Data(H)'!$A$1:$A$233,'PY1 Data(H)'!$A$1:$CZ$233))</f>
        <v>0</v>
      </c>
      <c r="AY126" s="173" cm="1">
        <f t="array" ref="AY126">_xlfn.XLOOKUP(AY$1,'PY1 Data(H)'!$A$1:$CZ$1,_xlfn.XLOOKUP($A126,'PY1 Data(H)'!$A$1:$A$233,'PY1 Data(H)'!$A$1:$CZ$233))</f>
        <v>0</v>
      </c>
      <c r="AZ126" s="173" cm="1">
        <f t="array" ref="AZ126">_xlfn.XLOOKUP(AZ$1,'PY1 Data(H)'!$A$1:$CZ$1,_xlfn.XLOOKUP($A126,'PY1 Data(H)'!$A$1:$A$233,'PY1 Data(H)'!$A$1:$CZ$233))</f>
        <v>0</v>
      </c>
      <c r="BA126" s="173" cm="1">
        <f t="array" ref="BA126">_xlfn.XLOOKUP(BA$1,'PY1 Data(H)'!$A$1:$CZ$1,_xlfn.XLOOKUP($A126,'PY1 Data(H)'!$A$1:$A$233,'PY1 Data(H)'!$A$1:$CZ$233))</f>
        <v>0</v>
      </c>
      <c r="BB126" s="173" cm="1">
        <f t="array" ref="BB126">_xlfn.XLOOKUP(BB$1,'PY1 Data(H)'!$A$1:$CZ$1,_xlfn.XLOOKUP($A126,'PY1 Data(H)'!$A$1:$A$233,'PY1 Data(H)'!$A$1:$CZ$233))</f>
        <v>0</v>
      </c>
      <c r="BC126" s="173" cm="1">
        <f t="array" ref="BC126">_xlfn.XLOOKUP(BC$1,'PY1 Data(H)'!$A$1:$CZ$1,_xlfn.XLOOKUP($A126,'PY1 Data(H)'!$A$1:$A$233,'PY1 Data(H)'!$A$1:$CZ$233))</f>
        <v>0</v>
      </c>
      <c r="BD126" s="173" cm="1">
        <f t="array" ref="BD126">_xlfn.XLOOKUP(BD$1,'PY1 Data(H)'!$A$1:$CZ$1,_xlfn.XLOOKUP($A126,'PY1 Data(H)'!$A$1:$A$233,'PY1 Data(H)'!$A$1:$CZ$233))</f>
        <v>0</v>
      </c>
      <c r="BE126" s="173" cm="1">
        <f t="array" ref="BE126">_xlfn.XLOOKUP(BE$1,'PY1 Data(H)'!$A$1:$CZ$1,_xlfn.XLOOKUP($A126,'PY1 Data(H)'!$A$1:$A$233,'PY1 Data(H)'!$A$1:$CZ$233))</f>
        <v>0</v>
      </c>
      <c r="BF126" s="173" cm="1">
        <f t="array" ref="BF126">_xlfn.XLOOKUP(BF$1,'PY1 Data(H)'!$A$1:$CZ$1,_xlfn.XLOOKUP($A126,'PY1 Data(H)'!$A$1:$A$233,'PY1 Data(H)'!$A$1:$CZ$233))</f>
        <v>0</v>
      </c>
      <c r="BG126" s="173" cm="1">
        <f t="array" ref="BG126">_xlfn.XLOOKUP(BG$1,'PY1 Data(H)'!$A$1:$CZ$1,_xlfn.XLOOKUP($A126,'PY1 Data(H)'!$A$1:$A$233,'PY1 Data(H)'!$A$1:$CZ$233))</f>
        <v>0</v>
      </c>
      <c r="BH126" s="173" cm="1">
        <f t="array" ref="BH126">_xlfn.XLOOKUP(BH$1,'PY1 Data(H)'!$A$1:$CZ$1,_xlfn.XLOOKUP($A126,'PY1 Data(H)'!$A$1:$A$233,'PY1 Data(H)'!$A$1:$CZ$233))</f>
        <v>0</v>
      </c>
      <c r="BI126" s="173" cm="1">
        <f t="array" ref="BI126">_xlfn.XLOOKUP(BI$1,'PY1 Data(H)'!$A$1:$CZ$1,_xlfn.XLOOKUP($A126,'PY1 Data(H)'!$A$1:$A$233,'PY1 Data(H)'!$A$1:$CZ$233))</f>
        <v>0</v>
      </c>
      <c r="BJ126" s="173" cm="1">
        <f t="array" ref="BJ126">_xlfn.XLOOKUP(BJ$1,'PY1 Data(H)'!$A$1:$CZ$1,_xlfn.XLOOKUP($A126,'PY1 Data(H)'!$A$1:$A$233,'PY1 Data(H)'!$A$1:$CZ$233))</f>
        <v>0</v>
      </c>
      <c r="BK126" s="173" cm="1">
        <f t="array" ref="BK126">_xlfn.XLOOKUP(BK$1,'PY1 Data(H)'!$A$1:$CZ$1,_xlfn.XLOOKUP($A126,'PY1 Data(H)'!$A$1:$A$233,'PY1 Data(H)'!$A$1:$CZ$233))</f>
        <v>0</v>
      </c>
      <c r="BL126" s="173" cm="1">
        <f t="array" ref="BL126">_xlfn.XLOOKUP(BL$1,'PY1 Data(H)'!$A$1:$CZ$1,_xlfn.XLOOKUP($A126,'PY1 Data(H)'!$A$1:$A$233,'PY1 Data(H)'!$A$1:$CZ$233))</f>
        <v>0</v>
      </c>
      <c r="BM126" s="173" cm="1">
        <f t="array" ref="BM126">_xlfn.XLOOKUP(BM$1,'PY1 Data(H)'!$A$1:$CZ$1,_xlfn.XLOOKUP($A126,'PY1 Data(H)'!$A$1:$A$233,'PY1 Data(H)'!$A$1:$CZ$233))</f>
        <v>0</v>
      </c>
      <c r="BN126" s="173" cm="1">
        <f t="array" ref="BN126">_xlfn.XLOOKUP(BN$1,'PY1 Data(H)'!$A$1:$CZ$1,_xlfn.XLOOKUP($A126,'PY1 Data(H)'!$A$1:$A$233,'PY1 Data(H)'!$A$1:$CZ$233))</f>
        <v>0</v>
      </c>
      <c r="BO126" s="173" cm="1">
        <f t="array" ref="BO126">_xlfn.XLOOKUP(BO$1,'PY1 Data(H)'!$A$1:$CZ$1,_xlfn.XLOOKUP($A126,'PY1 Data(H)'!$A$1:$A$233,'PY1 Data(H)'!$A$1:$CZ$233))</f>
        <v>0</v>
      </c>
      <c r="BP126" s="173" cm="1">
        <f t="array" ref="BP126">_xlfn.XLOOKUP(BP$1,'PY1 Data(H)'!$A$1:$CZ$1,_xlfn.XLOOKUP($A126,'PY1 Data(H)'!$A$1:$A$233,'PY1 Data(H)'!$A$1:$CZ$233))</f>
        <v>0</v>
      </c>
      <c r="BQ126" s="173" cm="1">
        <f t="array" ref="BQ126">_xlfn.XLOOKUP(BQ$1,'PY1 Data(H)'!$A$1:$CZ$1,_xlfn.XLOOKUP($A126,'PY1 Data(H)'!$A$1:$A$233,'PY1 Data(H)'!$A$1:$CZ$233))</f>
        <v>0</v>
      </c>
      <c r="BR126" s="173" cm="1">
        <f t="array" ref="BR126">_xlfn.XLOOKUP(BR$1,'PY1 Data(H)'!$A$1:$CZ$1,_xlfn.XLOOKUP($A126,'PY1 Data(H)'!$A$1:$A$233,'PY1 Data(H)'!$A$1:$CZ$233))</f>
        <v>0</v>
      </c>
      <c r="BS126" s="173" cm="1">
        <f t="array" ref="BS126">_xlfn.XLOOKUP(BS$1,'PY1 Data(H)'!$A$1:$CZ$1,_xlfn.XLOOKUP($A126,'PY1 Data(H)'!$A$1:$A$233,'PY1 Data(H)'!$A$1:$CZ$233))</f>
        <v>0</v>
      </c>
      <c r="BT126" s="173" cm="1">
        <f t="array" ref="BT126">_xlfn.XLOOKUP(BT$1,'PY1 Data(H)'!$A$1:$CZ$1,_xlfn.XLOOKUP($A126,'PY1 Data(H)'!$A$1:$A$233,'PY1 Data(H)'!$A$1:$CZ$233))</f>
        <v>0</v>
      </c>
      <c r="BU126" s="173" cm="1">
        <f t="array" ref="BU126">_xlfn.XLOOKUP(BU$1,'PY1 Data(H)'!$A$1:$CZ$1,_xlfn.XLOOKUP($A126,'PY1 Data(H)'!$A$1:$A$233,'PY1 Data(H)'!$A$1:$CZ$233))</f>
        <v>0</v>
      </c>
      <c r="BV126" s="173" cm="1">
        <f t="array" ref="BV126">_xlfn.XLOOKUP(BV$1,'PY1 Data(H)'!$A$1:$CZ$1,_xlfn.XLOOKUP($A126,'PY1 Data(H)'!$A$1:$A$233,'PY1 Data(H)'!$A$1:$CZ$233))</f>
        <v>0</v>
      </c>
      <c r="BW126" s="173" cm="1">
        <f t="array" ref="BW126">_xlfn.XLOOKUP(BW$1,'PY1 Data(H)'!$A$1:$CZ$1,_xlfn.XLOOKUP($A126,'PY1 Data(H)'!$A$1:$A$233,'PY1 Data(H)'!$A$1:$CZ$233))</f>
        <v>0</v>
      </c>
      <c r="BX126" s="173" cm="1">
        <f t="array" ref="BX126">_xlfn.XLOOKUP(BX$1,'PY1 Data(H)'!$A$1:$CZ$1,_xlfn.XLOOKUP($A126,'PY1 Data(H)'!$A$1:$A$233,'PY1 Data(H)'!$A$1:$CZ$233))</f>
        <v>0</v>
      </c>
      <c r="BY126" s="173" cm="1">
        <f t="array" ref="BY126">_xlfn.XLOOKUP(BY$1,'PY1 Data(H)'!$A$1:$CZ$1,_xlfn.XLOOKUP($A126,'PY1 Data(H)'!$A$1:$A$233,'PY1 Data(H)'!$A$1:$CZ$233))</f>
        <v>0</v>
      </c>
      <c r="BZ126" s="173" cm="1">
        <f t="array" ref="BZ126">_xlfn.XLOOKUP(BZ$1,'PY1 Data(H)'!$A$1:$CZ$1,_xlfn.XLOOKUP($A126,'PY1 Data(H)'!$A$1:$A$233,'PY1 Data(H)'!$A$1:$CZ$233))</f>
        <v>0</v>
      </c>
      <c r="CA126" s="173" cm="1">
        <f t="array" ref="CA126">_xlfn.XLOOKUP(CA$1,'PY1 Data(H)'!$A$1:$CZ$1,_xlfn.XLOOKUP($A126,'PY1 Data(H)'!$A$1:$A$233,'PY1 Data(H)'!$A$1:$CZ$233))</f>
        <v>0</v>
      </c>
      <c r="CB126" s="173" cm="1">
        <f t="array" ref="CB126">_xlfn.XLOOKUP(CB$1,'PY1 Data(H)'!$A$1:$CZ$1,_xlfn.XLOOKUP($A126,'PY1 Data(H)'!$A$1:$A$233,'PY1 Data(H)'!$A$1:$CZ$233))</f>
        <v>0</v>
      </c>
      <c r="CC126" s="173" cm="1">
        <f t="array" ref="CC126">_xlfn.XLOOKUP(CC$1,'PY1 Data(H)'!$A$1:$CZ$1,_xlfn.XLOOKUP($A126,'PY1 Data(H)'!$A$1:$A$233,'PY1 Data(H)'!$A$1:$CZ$233))</f>
        <v>0</v>
      </c>
      <c r="CD126" s="173" cm="1">
        <f t="array" ref="CD126">_xlfn.XLOOKUP(CD$1,'PY1 Data(H)'!$A$1:$CZ$1,_xlfn.XLOOKUP($A126,'PY1 Data(H)'!$A$1:$A$233,'PY1 Data(H)'!$A$1:$CZ$233))</f>
        <v>0</v>
      </c>
      <c r="CE126" s="173" cm="1">
        <f t="array" ref="CE126">_xlfn.XLOOKUP(CE$1,'PY1 Data(H)'!$A$1:$CZ$1,_xlfn.XLOOKUP($A126,'PY1 Data(H)'!$A$1:$A$233,'PY1 Data(H)'!$A$1:$CZ$233))</f>
        <v>0</v>
      </c>
      <c r="CF126" s="173" cm="1">
        <f t="array" ref="CF126">_xlfn.XLOOKUP(CF$1,'PY1 Data(H)'!$A$1:$CZ$1,_xlfn.XLOOKUP($A126,'PY1 Data(H)'!$A$1:$A$233,'PY1 Data(H)'!$A$1:$CZ$233))</f>
        <v>0</v>
      </c>
      <c r="CG126" s="173" cm="1">
        <f t="array" ref="CG126">_xlfn.XLOOKUP(CG$1,'PY1 Data(H)'!$A$1:$CZ$1,_xlfn.XLOOKUP($A126,'PY1 Data(H)'!$A$1:$A$233,'PY1 Data(H)'!$A$1:$CZ$233))</f>
        <v>0</v>
      </c>
      <c r="CH126" s="173" cm="1">
        <f t="array" ref="CH126">_xlfn.XLOOKUP(CH$1,'PY1 Data(H)'!$A$1:$CZ$1,_xlfn.XLOOKUP($A126,'PY1 Data(H)'!$A$1:$A$233,'PY1 Data(H)'!$A$1:$CZ$233))</f>
        <v>0</v>
      </c>
      <c r="CI126" s="173" cm="1">
        <f t="array" ref="CI126">_xlfn.XLOOKUP(CI$1,'PY1 Data(H)'!$A$1:$CZ$1,_xlfn.XLOOKUP($A126,'PY1 Data(H)'!$A$1:$A$233,'PY1 Data(H)'!$A$1:$CZ$233))</f>
        <v>0</v>
      </c>
      <c r="CJ126" s="173" cm="1">
        <f t="array" ref="CJ126">_xlfn.XLOOKUP(CJ$1,'PY1 Data(H)'!$A$1:$CZ$1,_xlfn.XLOOKUP($A126,'PY1 Data(H)'!$A$1:$A$233,'PY1 Data(H)'!$A$1:$CZ$233))</f>
        <v>0</v>
      </c>
      <c r="CK126" s="173" cm="1">
        <f t="array" ref="CK126">_xlfn.XLOOKUP(CK$1,'PY1 Data(H)'!$A$1:$CZ$1,_xlfn.XLOOKUP($A126,'PY1 Data(H)'!$A$1:$A$233,'PY1 Data(H)'!$A$1:$CZ$233))</f>
        <v>0</v>
      </c>
      <c r="CL126" s="173" cm="1">
        <f t="array" ref="CL126">_xlfn.XLOOKUP(CL$1,'PY1 Data(H)'!$A$1:$CZ$1,_xlfn.XLOOKUP($A126,'PY1 Data(H)'!$A$1:$A$233,'PY1 Data(H)'!$A$1:$CZ$233))</f>
        <v>0</v>
      </c>
      <c r="CM126" s="173" cm="1">
        <f t="array" ref="CM126">_xlfn.XLOOKUP(CM$1,'PY1 Data(H)'!$A$1:$CZ$1,_xlfn.XLOOKUP($A126,'PY1 Data(H)'!$A$1:$A$233,'PY1 Data(H)'!$A$1:$CZ$233))</f>
        <v>0</v>
      </c>
      <c r="CN126" s="173" cm="1">
        <f t="array" ref="CN126">_xlfn.XLOOKUP(CN$1,'PY1 Data(H)'!$A$1:$CZ$1,_xlfn.XLOOKUP($A126,'PY1 Data(H)'!$A$1:$A$233,'PY1 Data(H)'!$A$1:$CZ$233))</f>
        <v>0</v>
      </c>
      <c r="CO126" s="173" cm="1">
        <f t="array" ref="CO126">_xlfn.XLOOKUP(CO$1,'PY1 Data(H)'!$A$1:$CZ$1,_xlfn.XLOOKUP($A126,'PY1 Data(H)'!$A$1:$A$233,'PY1 Data(H)'!$A$1:$CZ$233))</f>
        <v>0</v>
      </c>
      <c r="CP126" s="173" cm="1">
        <f t="array" ref="CP126">_xlfn.XLOOKUP(CP$1,'PY1 Data(H)'!$A$1:$CZ$1,_xlfn.XLOOKUP($A126,'PY1 Data(H)'!$A$1:$A$233,'PY1 Data(H)'!$A$1:$CZ$233))</f>
        <v>0</v>
      </c>
      <c r="CQ126" s="173" cm="1">
        <f t="array" ref="CQ126">_xlfn.XLOOKUP(CQ$1,'PY1 Data(H)'!$A$1:$CZ$1,_xlfn.XLOOKUP($A126,'PY1 Data(H)'!$A$1:$A$233,'PY1 Data(H)'!$A$1:$CZ$233))</f>
        <v>0</v>
      </c>
      <c r="CR126" s="173" cm="1">
        <f t="array" ref="CR126">_xlfn.XLOOKUP(CR$1,'PY1 Data(H)'!$A$1:$CZ$1,_xlfn.XLOOKUP($A126,'PY1 Data(H)'!$A$1:$A$233,'PY1 Data(H)'!$A$1:$CZ$233))</f>
        <v>0</v>
      </c>
      <c r="CS126" s="173" cm="1">
        <f t="array" ref="CS126">_xlfn.XLOOKUP(CS$1,'PY1 Data(H)'!$A$1:$CZ$1,_xlfn.XLOOKUP($A126,'PY1 Data(H)'!$A$1:$A$233,'PY1 Data(H)'!$A$1:$CZ$233))</f>
        <v>0</v>
      </c>
      <c r="CT126" s="173" cm="1">
        <f t="array" ref="CT126">_xlfn.XLOOKUP(CT$1,'PY1 Data(H)'!$A$1:$CZ$1,_xlfn.XLOOKUP($A126,'PY1 Data(H)'!$A$1:$A$233,'PY1 Data(H)'!$A$1:$CZ$233))</f>
        <v>0</v>
      </c>
      <c r="CU126" s="173" cm="1">
        <f t="array" ref="CU126">_xlfn.XLOOKUP(CU$1,'PY1 Data(H)'!$A$1:$CZ$1,_xlfn.XLOOKUP($A126,'PY1 Data(H)'!$A$1:$A$233,'PY1 Data(H)'!$A$1:$CZ$233))</f>
        <v>0</v>
      </c>
      <c r="CV126" s="173" cm="1">
        <f t="array" ref="CV126">_xlfn.XLOOKUP(CV$1,'PY1 Data(H)'!$A$1:$CZ$1,_xlfn.XLOOKUP($A126,'PY1 Data(H)'!$A$1:$A$233,'PY1 Data(H)'!$A$1:$CZ$233))</f>
        <v>0</v>
      </c>
      <c r="CW126" s="173" cm="1">
        <f t="array" ref="CW126">_xlfn.XLOOKUP(CW$1,'PY1 Data(H)'!$A$1:$CZ$1,_xlfn.XLOOKUP($A126,'PY1 Data(H)'!$A$1:$A$233,'PY1 Data(H)'!$A$1:$CZ$233))</f>
        <v>0</v>
      </c>
      <c r="CX126" s="173" cm="1">
        <f t="array" ref="CX126">_xlfn.XLOOKUP(CX$1,'PY1 Data(H)'!$A$1:$CZ$1,_xlfn.XLOOKUP($A126,'PY1 Data(H)'!$A$1:$A$233,'PY1 Data(H)'!$A$1:$CZ$233))</f>
        <v>0</v>
      </c>
      <c r="CY126" s="173" cm="1">
        <f t="array" ref="CY126">_xlfn.XLOOKUP(CY$1,'PY1 Data(H)'!$A$1:$CZ$1,_xlfn.XLOOKUP($A126,'PY1 Data(H)'!$A$1:$A$233,'PY1 Data(H)'!$A$1:$CZ$233))</f>
        <v>0</v>
      </c>
    </row>
    <row r="127" spans="1:103" x14ac:dyDescent="0.3">
      <c r="A127">
        <v>1060</v>
      </c>
      <c r="D127" s="173" cm="1">
        <f t="array" ref="D127">_xlfn.XLOOKUP(D$1,'PY1 Data(H)'!$A$1:$CZ$1,_xlfn.XLOOKUP($A127,'PY1 Data(H)'!$A$1:$A$233,'PY1 Data(H)'!$A$1:$CZ$233))</f>
        <v>11308550</v>
      </c>
      <c r="E127" s="173" cm="1">
        <f t="array" ref="E127">_xlfn.XLOOKUP(E$1,'PY1 Data(H)'!$A$1:$CZ$1,_xlfn.XLOOKUP($A127,'PY1 Data(H)'!$A$1:$A$233,'PY1 Data(H)'!$A$1:$CZ$233))</f>
        <v>68300</v>
      </c>
      <c r="F127" s="173" cm="1">
        <f t="array" ref="F127">_xlfn.XLOOKUP(F$1,'PY1 Data(H)'!$A$1:$CZ$1,_xlfn.XLOOKUP($A127,'PY1 Data(H)'!$A$1:$A$233,'PY1 Data(H)'!$A$1:$CZ$233))</f>
        <v>1081616</v>
      </c>
      <c r="G127" s="173" cm="1">
        <f t="array" ref="G127">_xlfn.XLOOKUP(G$1,'PY1 Data(H)'!$A$1:$CZ$1,_xlfn.XLOOKUP($A127,'PY1 Data(H)'!$A$1:$A$233,'PY1 Data(H)'!$A$1:$CZ$233))</f>
        <v>0</v>
      </c>
      <c r="H127" s="173" cm="1">
        <f t="array" ref="H127">_xlfn.XLOOKUP(H$1,'PY1 Data(H)'!$A$1:$CZ$1,_xlfn.XLOOKUP($A127,'PY1 Data(H)'!$A$1:$A$233,'PY1 Data(H)'!$A$1:$CZ$233))</f>
        <v>464679</v>
      </c>
      <c r="I127" s="173" cm="1">
        <f t="array" ref="I127">_xlfn.XLOOKUP(I$1,'PY1 Data(H)'!$A$1:$CZ$1,_xlfn.XLOOKUP($A127,'PY1 Data(H)'!$A$1:$A$233,'PY1 Data(H)'!$A$1:$CZ$233))</f>
        <v>0</v>
      </c>
      <c r="J127" s="173" cm="1">
        <f t="array" ref="J127">_xlfn.XLOOKUP(J$1,'PY1 Data(H)'!$A$1:$CZ$1,_xlfn.XLOOKUP($A127,'PY1 Data(H)'!$A$1:$A$233,'PY1 Data(H)'!$A$1:$CZ$233))</f>
        <v>5128034</v>
      </c>
      <c r="K127" s="173" cm="1">
        <f t="array" ref="K127">_xlfn.XLOOKUP(K$1,'PY1 Data(H)'!$A$1:$CZ$1,_xlfn.XLOOKUP($A127,'PY1 Data(H)'!$A$1:$A$233,'PY1 Data(H)'!$A$1:$CZ$233))</f>
        <v>1200971</v>
      </c>
      <c r="L127" s="173" cm="1">
        <f t="array" ref="L127">_xlfn.XLOOKUP(L$1,'PY1 Data(H)'!$A$1:$CZ$1,_xlfn.XLOOKUP($A127,'PY1 Data(H)'!$A$1:$A$233,'PY1 Data(H)'!$A$1:$CZ$233))</f>
        <v>5606307</v>
      </c>
      <c r="M127" s="173" cm="1">
        <f t="array" ref="M127">_xlfn.XLOOKUP(M$1,'PY1 Data(H)'!$A$1:$CZ$1,_xlfn.XLOOKUP($A127,'PY1 Data(H)'!$A$1:$A$233,'PY1 Data(H)'!$A$1:$CZ$233))</f>
        <v>12536208</v>
      </c>
      <c r="N127" s="173" cm="1">
        <f t="array" ref="N127">_xlfn.XLOOKUP(N$1,'PY1 Data(H)'!$A$1:$CZ$1,_xlfn.XLOOKUP($A127,'PY1 Data(H)'!$A$1:$A$233,'PY1 Data(H)'!$A$1:$CZ$233))</f>
        <v>11036280</v>
      </c>
      <c r="O127" s="173" cm="1">
        <f t="array" ref="O127">_xlfn.XLOOKUP(O$1,'PY1 Data(H)'!$A$1:$CZ$1,_xlfn.XLOOKUP($A127,'PY1 Data(H)'!$A$1:$A$233,'PY1 Data(H)'!$A$1:$CZ$233))</f>
        <v>836374</v>
      </c>
      <c r="P127" s="173" cm="1">
        <f t="array" ref="P127">_xlfn.XLOOKUP(P$1,'PY1 Data(H)'!$A$1:$CZ$1,_xlfn.XLOOKUP($A127,'PY1 Data(H)'!$A$1:$A$233,'PY1 Data(H)'!$A$1:$CZ$233))</f>
        <v>15674687</v>
      </c>
      <c r="Q127" s="173" cm="1">
        <f t="array" ref="Q127">_xlfn.XLOOKUP(Q$1,'PY1 Data(H)'!$A$1:$CZ$1,_xlfn.XLOOKUP($A127,'PY1 Data(H)'!$A$1:$A$233,'PY1 Data(H)'!$A$1:$CZ$233))</f>
        <v>11362181</v>
      </c>
      <c r="R127" s="173" cm="1">
        <f t="array" ref="R127">_xlfn.XLOOKUP(R$1,'PY1 Data(H)'!$A$1:$CZ$1,_xlfn.XLOOKUP($A127,'PY1 Data(H)'!$A$1:$A$233,'PY1 Data(H)'!$A$1:$CZ$233))</f>
        <v>0</v>
      </c>
      <c r="S127" s="173" cm="1">
        <f t="array" ref="S127">_xlfn.XLOOKUP(S$1,'PY1 Data(H)'!$A$1:$CZ$1,_xlfn.XLOOKUP($A127,'PY1 Data(H)'!$A$1:$A$233,'PY1 Data(H)'!$A$1:$CZ$233))</f>
        <v>3089214</v>
      </c>
      <c r="T127" s="173" cm="1">
        <f t="array" ref="T127">_xlfn.XLOOKUP(T$1,'PY1 Data(H)'!$A$1:$CZ$1,_xlfn.XLOOKUP($A127,'PY1 Data(H)'!$A$1:$A$233,'PY1 Data(H)'!$A$1:$CZ$233))</f>
        <v>0</v>
      </c>
      <c r="U127" s="173" cm="1">
        <f t="array" ref="U127">_xlfn.XLOOKUP(U$1,'PY1 Data(H)'!$A$1:$CZ$1,_xlfn.XLOOKUP($A127,'PY1 Data(H)'!$A$1:$A$233,'PY1 Data(H)'!$A$1:$CZ$233))</f>
        <v>10954091</v>
      </c>
      <c r="V127" s="173" cm="1">
        <f t="array" ref="V127">_xlfn.XLOOKUP(V$1,'PY1 Data(H)'!$A$1:$CZ$1,_xlfn.XLOOKUP($A127,'PY1 Data(H)'!$A$1:$A$233,'PY1 Data(H)'!$A$1:$CZ$233))</f>
        <v>883</v>
      </c>
      <c r="W127" s="173" cm="1">
        <f t="array" ref="W127">_xlfn.XLOOKUP(W$1,'PY1 Data(H)'!$A$1:$CZ$1,_xlfn.XLOOKUP($A127,'PY1 Data(H)'!$A$1:$A$233,'PY1 Data(H)'!$A$1:$CZ$233))</f>
        <v>0</v>
      </c>
      <c r="X127" s="173" cm="1">
        <f t="array" ref="X127">_xlfn.XLOOKUP(X$1,'PY1 Data(H)'!$A$1:$CZ$1,_xlfn.XLOOKUP($A127,'PY1 Data(H)'!$A$1:$A$233,'PY1 Data(H)'!$A$1:$CZ$233))</f>
        <v>663845</v>
      </c>
      <c r="Y127" s="173" cm="1">
        <f t="array" ref="Y127">_xlfn.XLOOKUP(Y$1,'PY1 Data(H)'!$A$1:$CZ$1,_xlfn.XLOOKUP($A127,'PY1 Data(H)'!$A$1:$A$233,'PY1 Data(H)'!$A$1:$CZ$233))</f>
        <v>0</v>
      </c>
      <c r="Z127" s="173" cm="1">
        <f t="array" ref="Z127">_xlfn.XLOOKUP(Z$1,'PY1 Data(H)'!$A$1:$CZ$1,_xlfn.XLOOKUP($A127,'PY1 Data(H)'!$A$1:$A$233,'PY1 Data(H)'!$A$1:$CZ$233))</f>
        <v>9512529</v>
      </c>
      <c r="AA127" s="173" cm="1">
        <f t="array" ref="AA127">_xlfn.XLOOKUP(AA$1,'PY1 Data(H)'!$A$1:$CZ$1,_xlfn.XLOOKUP($A127,'PY1 Data(H)'!$A$1:$A$233,'PY1 Data(H)'!$A$1:$CZ$233))</f>
        <v>0</v>
      </c>
      <c r="AB127" s="173" cm="1">
        <f t="array" ref="AB127">_xlfn.XLOOKUP(AB$1,'PY1 Data(H)'!$A$1:$CZ$1,_xlfn.XLOOKUP($A127,'PY1 Data(H)'!$A$1:$A$233,'PY1 Data(H)'!$A$1:$CZ$233))</f>
        <v>646406</v>
      </c>
      <c r="AC127" s="173" cm="1">
        <f t="array" ref="AC127">_xlfn.XLOOKUP(AC$1,'PY1 Data(H)'!$A$1:$CZ$1,_xlfn.XLOOKUP($A127,'PY1 Data(H)'!$A$1:$A$233,'PY1 Data(H)'!$A$1:$CZ$233))</f>
        <v>5102607</v>
      </c>
      <c r="AD127" s="173" cm="1">
        <f t="array" ref="AD127">_xlfn.XLOOKUP(AD$1,'PY1 Data(H)'!$A$1:$CZ$1,_xlfn.XLOOKUP($A127,'PY1 Data(H)'!$A$1:$A$233,'PY1 Data(H)'!$A$1:$CZ$233))</f>
        <v>2696948</v>
      </c>
      <c r="AE127" s="173" cm="1">
        <f t="array" ref="AE127">_xlfn.XLOOKUP(AE$1,'PY1 Data(H)'!$A$1:$CZ$1,_xlfn.XLOOKUP($A127,'PY1 Data(H)'!$A$1:$A$233,'PY1 Data(H)'!$A$1:$CZ$233))</f>
        <v>7196637</v>
      </c>
      <c r="AF127" s="173" cm="1">
        <f t="array" ref="AF127">_xlfn.XLOOKUP(AF$1,'PY1 Data(H)'!$A$1:$CZ$1,_xlfn.XLOOKUP($A127,'PY1 Data(H)'!$A$1:$A$233,'PY1 Data(H)'!$A$1:$CZ$233))</f>
        <v>0</v>
      </c>
      <c r="AG127" s="173" cm="1">
        <f t="array" ref="AG127">_xlfn.XLOOKUP(AG$1,'PY1 Data(H)'!$A$1:$CZ$1,_xlfn.XLOOKUP($A127,'PY1 Data(H)'!$A$1:$A$233,'PY1 Data(H)'!$A$1:$CZ$233))</f>
        <v>1756610</v>
      </c>
      <c r="AH127" s="173" cm="1">
        <f t="array" ref="AH127">_xlfn.XLOOKUP(AH$1,'PY1 Data(H)'!$A$1:$CZ$1,_xlfn.XLOOKUP($A127,'PY1 Data(H)'!$A$1:$A$233,'PY1 Data(H)'!$A$1:$CZ$233))</f>
        <v>2134449</v>
      </c>
      <c r="AI127" s="173" cm="1">
        <f t="array" ref="AI127">_xlfn.XLOOKUP(AI$1,'PY1 Data(H)'!$A$1:$CZ$1,_xlfn.XLOOKUP($A127,'PY1 Data(H)'!$A$1:$A$233,'PY1 Data(H)'!$A$1:$CZ$233))</f>
        <v>0</v>
      </c>
      <c r="AJ127" s="173" cm="1">
        <f t="array" ref="AJ127">_xlfn.XLOOKUP(AJ$1,'PY1 Data(H)'!$A$1:$CZ$1,_xlfn.XLOOKUP($A127,'PY1 Data(H)'!$A$1:$A$233,'PY1 Data(H)'!$A$1:$CZ$233))</f>
        <v>3071125</v>
      </c>
      <c r="AK127" s="173" cm="1">
        <f t="array" ref="AK127">_xlfn.XLOOKUP(AK$1,'PY1 Data(H)'!$A$1:$CZ$1,_xlfn.XLOOKUP($A127,'PY1 Data(H)'!$A$1:$A$233,'PY1 Data(H)'!$A$1:$CZ$233))</f>
        <v>3270010</v>
      </c>
      <c r="AL127" s="173" cm="1">
        <f t="array" ref="AL127">_xlfn.XLOOKUP(AL$1,'PY1 Data(H)'!$A$1:$CZ$1,_xlfn.XLOOKUP($A127,'PY1 Data(H)'!$A$1:$A$233,'PY1 Data(H)'!$A$1:$CZ$233))</f>
        <v>1000000</v>
      </c>
      <c r="AM127" s="173" cm="1">
        <f t="array" ref="AM127">_xlfn.XLOOKUP(AM$1,'PY1 Data(H)'!$A$1:$CZ$1,_xlfn.XLOOKUP($A127,'PY1 Data(H)'!$A$1:$A$233,'PY1 Data(H)'!$A$1:$CZ$233))</f>
        <v>178747</v>
      </c>
      <c r="AN127" s="173" cm="1">
        <f t="array" ref="AN127">_xlfn.XLOOKUP(AN$1,'PY1 Data(H)'!$A$1:$CZ$1,_xlfn.XLOOKUP($A127,'PY1 Data(H)'!$A$1:$A$233,'PY1 Data(H)'!$A$1:$CZ$233))</f>
        <v>0</v>
      </c>
      <c r="AO127" s="173" cm="1">
        <f t="array" ref="AO127">_xlfn.XLOOKUP(AO$1,'PY1 Data(H)'!$A$1:$CZ$1,_xlfn.XLOOKUP($A127,'PY1 Data(H)'!$A$1:$A$233,'PY1 Data(H)'!$A$1:$CZ$233))</f>
        <v>553469</v>
      </c>
      <c r="AP127" s="173" cm="1">
        <f t="array" ref="AP127">_xlfn.XLOOKUP(AP$1,'PY1 Data(H)'!$A$1:$CZ$1,_xlfn.XLOOKUP($A127,'PY1 Data(H)'!$A$1:$A$233,'PY1 Data(H)'!$A$1:$CZ$233))</f>
        <v>0</v>
      </c>
      <c r="AQ127" s="173" cm="1">
        <f t="array" ref="AQ127">_xlfn.XLOOKUP(AQ$1,'PY1 Data(H)'!$A$1:$CZ$1,_xlfn.XLOOKUP($A127,'PY1 Data(H)'!$A$1:$A$233,'PY1 Data(H)'!$A$1:$CZ$233))</f>
        <v>3440406</v>
      </c>
      <c r="AR127" s="173" cm="1">
        <f t="array" ref="AR127">_xlfn.XLOOKUP(AR$1,'PY1 Data(H)'!$A$1:$CZ$1,_xlfn.XLOOKUP($A127,'PY1 Data(H)'!$A$1:$A$233,'PY1 Data(H)'!$A$1:$CZ$233))</f>
        <v>2852681</v>
      </c>
      <c r="AS127" s="173" cm="1">
        <f t="array" ref="AS127">_xlfn.XLOOKUP(AS$1,'PY1 Data(H)'!$A$1:$CZ$1,_xlfn.XLOOKUP($A127,'PY1 Data(H)'!$A$1:$A$233,'PY1 Data(H)'!$A$1:$CZ$233))</f>
        <v>0</v>
      </c>
      <c r="AT127" s="173" cm="1">
        <f t="array" ref="AT127">_xlfn.XLOOKUP(AT$1,'PY1 Data(H)'!$A$1:$CZ$1,_xlfn.XLOOKUP($A127,'PY1 Data(H)'!$A$1:$A$233,'PY1 Data(H)'!$A$1:$CZ$233))</f>
        <v>0</v>
      </c>
      <c r="AU127" s="173" cm="1">
        <f t="array" ref="AU127">_xlfn.XLOOKUP(AU$1,'PY1 Data(H)'!$A$1:$CZ$1,_xlfn.XLOOKUP($A127,'PY1 Data(H)'!$A$1:$A$233,'PY1 Data(H)'!$A$1:$CZ$233))</f>
        <v>3003131</v>
      </c>
      <c r="AV127" s="173" cm="1">
        <f t="array" ref="AV127">_xlfn.XLOOKUP(AV$1,'PY1 Data(H)'!$A$1:$CZ$1,_xlfn.XLOOKUP($A127,'PY1 Data(H)'!$A$1:$A$233,'PY1 Data(H)'!$A$1:$CZ$233))</f>
        <v>77727</v>
      </c>
      <c r="AW127" s="173" cm="1">
        <f t="array" ref="AW127">_xlfn.XLOOKUP(AW$1,'PY1 Data(H)'!$A$1:$CZ$1,_xlfn.XLOOKUP($A127,'PY1 Data(H)'!$A$1:$A$233,'PY1 Data(H)'!$A$1:$CZ$233))</f>
        <v>0</v>
      </c>
      <c r="AX127" s="173" cm="1">
        <f t="array" ref="AX127">_xlfn.XLOOKUP(AX$1,'PY1 Data(H)'!$A$1:$CZ$1,_xlfn.XLOOKUP($A127,'PY1 Data(H)'!$A$1:$A$233,'PY1 Data(H)'!$A$1:$CZ$233))</f>
        <v>0</v>
      </c>
      <c r="AY127" s="173" cm="1">
        <f t="array" ref="AY127">_xlfn.XLOOKUP(AY$1,'PY1 Data(H)'!$A$1:$CZ$1,_xlfn.XLOOKUP($A127,'PY1 Data(H)'!$A$1:$A$233,'PY1 Data(H)'!$A$1:$CZ$233))</f>
        <v>184082</v>
      </c>
      <c r="AZ127" s="173" cm="1">
        <f t="array" ref="AZ127">_xlfn.XLOOKUP(AZ$1,'PY1 Data(H)'!$A$1:$CZ$1,_xlfn.XLOOKUP($A127,'PY1 Data(H)'!$A$1:$A$233,'PY1 Data(H)'!$A$1:$CZ$233))</f>
        <v>3646977</v>
      </c>
      <c r="BA127" s="173" cm="1">
        <f t="array" ref="BA127">_xlfn.XLOOKUP(BA$1,'PY1 Data(H)'!$A$1:$CZ$1,_xlfn.XLOOKUP($A127,'PY1 Data(H)'!$A$1:$A$233,'PY1 Data(H)'!$A$1:$CZ$233))</f>
        <v>220595</v>
      </c>
      <c r="BB127" s="173" cm="1">
        <f t="array" ref="BB127">_xlfn.XLOOKUP(BB$1,'PY1 Data(H)'!$A$1:$CZ$1,_xlfn.XLOOKUP($A127,'PY1 Data(H)'!$A$1:$A$233,'PY1 Data(H)'!$A$1:$CZ$233))</f>
        <v>0</v>
      </c>
      <c r="BC127" s="173" cm="1">
        <f t="array" ref="BC127">_xlfn.XLOOKUP(BC$1,'PY1 Data(H)'!$A$1:$CZ$1,_xlfn.XLOOKUP($A127,'PY1 Data(H)'!$A$1:$A$233,'PY1 Data(H)'!$A$1:$CZ$233))</f>
        <v>1810594</v>
      </c>
      <c r="BD127" s="173" cm="1">
        <f t="array" ref="BD127">_xlfn.XLOOKUP(BD$1,'PY1 Data(H)'!$A$1:$CZ$1,_xlfn.XLOOKUP($A127,'PY1 Data(H)'!$A$1:$A$233,'PY1 Data(H)'!$A$1:$CZ$233))</f>
        <v>1494854</v>
      </c>
      <c r="BE127" s="173" cm="1">
        <f t="array" ref="BE127">_xlfn.XLOOKUP(BE$1,'PY1 Data(H)'!$A$1:$CZ$1,_xlfn.XLOOKUP($A127,'PY1 Data(H)'!$A$1:$A$233,'PY1 Data(H)'!$A$1:$CZ$233))</f>
        <v>2450499</v>
      </c>
      <c r="BF127" s="173" cm="1">
        <f t="array" ref="BF127">_xlfn.XLOOKUP(BF$1,'PY1 Data(H)'!$A$1:$CZ$1,_xlfn.XLOOKUP($A127,'PY1 Data(H)'!$A$1:$A$233,'PY1 Data(H)'!$A$1:$CZ$233))</f>
        <v>2254791</v>
      </c>
      <c r="BG127" s="173" cm="1">
        <f t="array" ref="BG127">_xlfn.XLOOKUP(BG$1,'PY1 Data(H)'!$A$1:$CZ$1,_xlfn.XLOOKUP($A127,'PY1 Data(H)'!$A$1:$A$233,'PY1 Data(H)'!$A$1:$CZ$233))</f>
        <v>1841923</v>
      </c>
      <c r="BH127" s="173" cm="1">
        <f t="array" ref="BH127">_xlfn.XLOOKUP(BH$1,'PY1 Data(H)'!$A$1:$CZ$1,_xlfn.XLOOKUP($A127,'PY1 Data(H)'!$A$1:$A$233,'PY1 Data(H)'!$A$1:$CZ$233))</f>
        <v>2062403</v>
      </c>
      <c r="BI127" s="173" cm="1">
        <f t="array" ref="BI127">_xlfn.XLOOKUP(BI$1,'PY1 Data(H)'!$A$1:$CZ$1,_xlfn.XLOOKUP($A127,'PY1 Data(H)'!$A$1:$A$233,'PY1 Data(H)'!$A$1:$CZ$233))</f>
        <v>0</v>
      </c>
      <c r="BJ127" s="173" cm="1">
        <f t="array" ref="BJ127">_xlfn.XLOOKUP(BJ$1,'PY1 Data(H)'!$A$1:$CZ$1,_xlfn.XLOOKUP($A127,'PY1 Data(H)'!$A$1:$A$233,'PY1 Data(H)'!$A$1:$CZ$233))</f>
        <v>1604250</v>
      </c>
      <c r="BK127" s="173" cm="1">
        <f t="array" ref="BK127">_xlfn.XLOOKUP(BK$1,'PY1 Data(H)'!$A$1:$CZ$1,_xlfn.XLOOKUP($A127,'PY1 Data(H)'!$A$1:$A$233,'PY1 Data(H)'!$A$1:$CZ$233))</f>
        <v>9634155</v>
      </c>
      <c r="BL127" s="173" cm="1">
        <f t="array" ref="BL127">_xlfn.XLOOKUP(BL$1,'PY1 Data(H)'!$A$1:$CZ$1,_xlfn.XLOOKUP($A127,'PY1 Data(H)'!$A$1:$A$233,'PY1 Data(H)'!$A$1:$CZ$233))</f>
        <v>0</v>
      </c>
      <c r="BM127" s="173" cm="1">
        <f t="array" ref="BM127">_xlfn.XLOOKUP(BM$1,'PY1 Data(H)'!$A$1:$CZ$1,_xlfn.XLOOKUP($A127,'PY1 Data(H)'!$A$1:$A$233,'PY1 Data(H)'!$A$1:$CZ$233))</f>
        <v>0</v>
      </c>
      <c r="BN127" s="173" cm="1">
        <f t="array" ref="BN127">_xlfn.XLOOKUP(BN$1,'PY1 Data(H)'!$A$1:$CZ$1,_xlfn.XLOOKUP($A127,'PY1 Data(H)'!$A$1:$A$233,'PY1 Data(H)'!$A$1:$CZ$233))</f>
        <v>10000000</v>
      </c>
      <c r="BO127" s="173" cm="1">
        <f t="array" ref="BO127">_xlfn.XLOOKUP(BO$1,'PY1 Data(H)'!$A$1:$CZ$1,_xlfn.XLOOKUP($A127,'PY1 Data(H)'!$A$1:$A$233,'PY1 Data(H)'!$A$1:$CZ$233))</f>
        <v>4633622</v>
      </c>
      <c r="BP127" s="173" cm="1">
        <f t="array" ref="BP127">_xlfn.XLOOKUP(BP$1,'PY1 Data(H)'!$A$1:$CZ$1,_xlfn.XLOOKUP($A127,'PY1 Data(H)'!$A$1:$A$233,'PY1 Data(H)'!$A$1:$CZ$233))</f>
        <v>17649119</v>
      </c>
      <c r="BQ127" s="173" cm="1">
        <f t="array" ref="BQ127">_xlfn.XLOOKUP(BQ$1,'PY1 Data(H)'!$A$1:$CZ$1,_xlfn.XLOOKUP($A127,'PY1 Data(H)'!$A$1:$A$233,'PY1 Data(H)'!$A$1:$CZ$233))</f>
        <v>0</v>
      </c>
      <c r="BR127" s="173" cm="1">
        <f t="array" ref="BR127">_xlfn.XLOOKUP(BR$1,'PY1 Data(H)'!$A$1:$CZ$1,_xlfn.XLOOKUP($A127,'PY1 Data(H)'!$A$1:$A$233,'PY1 Data(H)'!$A$1:$CZ$233))</f>
        <v>4062170</v>
      </c>
      <c r="BS127" s="173" cm="1">
        <f t="array" ref="BS127">_xlfn.XLOOKUP(BS$1,'PY1 Data(H)'!$A$1:$CZ$1,_xlfn.XLOOKUP($A127,'PY1 Data(H)'!$A$1:$A$233,'PY1 Data(H)'!$A$1:$CZ$233))</f>
        <v>6034083</v>
      </c>
      <c r="BT127" s="173" cm="1">
        <f t="array" ref="BT127">_xlfn.XLOOKUP(BT$1,'PY1 Data(H)'!$A$1:$CZ$1,_xlfn.XLOOKUP($A127,'PY1 Data(H)'!$A$1:$A$233,'PY1 Data(H)'!$A$1:$CZ$233))</f>
        <v>0</v>
      </c>
      <c r="BU127" s="173" cm="1">
        <f t="array" ref="BU127">_xlfn.XLOOKUP(BU$1,'PY1 Data(H)'!$A$1:$CZ$1,_xlfn.XLOOKUP($A127,'PY1 Data(H)'!$A$1:$A$233,'PY1 Data(H)'!$A$1:$CZ$233))</f>
        <v>0</v>
      </c>
      <c r="BV127" s="173" cm="1">
        <f t="array" ref="BV127">_xlfn.XLOOKUP(BV$1,'PY1 Data(H)'!$A$1:$CZ$1,_xlfn.XLOOKUP($A127,'PY1 Data(H)'!$A$1:$A$233,'PY1 Data(H)'!$A$1:$CZ$233))</f>
        <v>222250</v>
      </c>
      <c r="BW127" s="173" cm="1">
        <f t="array" ref="BW127">_xlfn.XLOOKUP(BW$1,'PY1 Data(H)'!$A$1:$CZ$1,_xlfn.XLOOKUP($A127,'PY1 Data(H)'!$A$1:$A$233,'PY1 Data(H)'!$A$1:$CZ$233))</f>
        <v>0</v>
      </c>
      <c r="BX127" s="173" cm="1">
        <f t="array" ref="BX127">_xlfn.XLOOKUP(BX$1,'PY1 Data(H)'!$A$1:$CZ$1,_xlfn.XLOOKUP($A127,'PY1 Data(H)'!$A$1:$A$233,'PY1 Data(H)'!$A$1:$CZ$233))</f>
        <v>0</v>
      </c>
      <c r="BY127" s="173" cm="1">
        <f t="array" ref="BY127">_xlfn.XLOOKUP(BY$1,'PY1 Data(H)'!$A$1:$CZ$1,_xlfn.XLOOKUP($A127,'PY1 Data(H)'!$A$1:$A$233,'PY1 Data(H)'!$A$1:$CZ$233))</f>
        <v>1723622</v>
      </c>
      <c r="BZ127" s="173" cm="1">
        <f t="array" ref="BZ127">_xlfn.XLOOKUP(BZ$1,'PY1 Data(H)'!$A$1:$CZ$1,_xlfn.XLOOKUP($A127,'PY1 Data(H)'!$A$1:$A$233,'PY1 Data(H)'!$A$1:$CZ$233))</f>
        <v>2141033</v>
      </c>
      <c r="CA127" s="173" cm="1">
        <f t="array" ref="CA127">_xlfn.XLOOKUP(CA$1,'PY1 Data(H)'!$A$1:$CZ$1,_xlfn.XLOOKUP($A127,'PY1 Data(H)'!$A$1:$A$233,'PY1 Data(H)'!$A$1:$CZ$233))</f>
        <v>292731</v>
      </c>
      <c r="CB127" s="173" cm="1">
        <f t="array" ref="CB127">_xlfn.XLOOKUP(CB$1,'PY1 Data(H)'!$A$1:$CZ$1,_xlfn.XLOOKUP($A127,'PY1 Data(H)'!$A$1:$A$233,'PY1 Data(H)'!$A$1:$CZ$233))</f>
        <v>2653479</v>
      </c>
      <c r="CC127" s="173" cm="1">
        <f t="array" ref="CC127">_xlfn.XLOOKUP(CC$1,'PY1 Data(H)'!$A$1:$CZ$1,_xlfn.XLOOKUP($A127,'PY1 Data(H)'!$A$1:$A$233,'PY1 Data(H)'!$A$1:$CZ$233))</f>
        <v>2213443</v>
      </c>
      <c r="CD127" s="173" cm="1">
        <f t="array" ref="CD127">_xlfn.XLOOKUP(CD$1,'PY1 Data(H)'!$A$1:$CZ$1,_xlfn.XLOOKUP($A127,'PY1 Data(H)'!$A$1:$A$233,'PY1 Data(H)'!$A$1:$CZ$233))</f>
        <v>8341318</v>
      </c>
      <c r="CE127" s="173" cm="1">
        <f t="array" ref="CE127">_xlfn.XLOOKUP(CE$1,'PY1 Data(H)'!$A$1:$CZ$1,_xlfn.XLOOKUP($A127,'PY1 Data(H)'!$A$1:$A$233,'PY1 Data(H)'!$A$1:$CZ$233))</f>
        <v>5234382</v>
      </c>
      <c r="CF127" s="173" cm="1">
        <f t="array" ref="CF127">_xlfn.XLOOKUP(CF$1,'PY1 Data(H)'!$A$1:$CZ$1,_xlfn.XLOOKUP($A127,'PY1 Data(H)'!$A$1:$A$233,'PY1 Data(H)'!$A$1:$CZ$233))</f>
        <v>10000000</v>
      </c>
      <c r="CG127" s="173" cm="1">
        <f t="array" ref="CG127">_xlfn.XLOOKUP(CG$1,'PY1 Data(H)'!$A$1:$CZ$1,_xlfn.XLOOKUP($A127,'PY1 Data(H)'!$A$1:$A$233,'PY1 Data(H)'!$A$1:$CZ$233))</f>
        <v>599435</v>
      </c>
      <c r="CH127" s="173" cm="1">
        <f t="array" ref="CH127">_xlfn.XLOOKUP(CH$1,'PY1 Data(H)'!$A$1:$CZ$1,_xlfn.XLOOKUP($A127,'PY1 Data(H)'!$A$1:$A$233,'PY1 Data(H)'!$A$1:$CZ$233))</f>
        <v>846118</v>
      </c>
      <c r="CI127" s="173" cm="1">
        <f t="array" ref="CI127">_xlfn.XLOOKUP(CI$1,'PY1 Data(H)'!$A$1:$CZ$1,_xlfn.XLOOKUP($A127,'PY1 Data(H)'!$A$1:$A$233,'PY1 Data(H)'!$A$1:$CZ$233))</f>
        <v>75973</v>
      </c>
      <c r="CJ127" s="173" cm="1">
        <f t="array" ref="CJ127">_xlfn.XLOOKUP(CJ$1,'PY1 Data(H)'!$A$1:$CZ$1,_xlfn.XLOOKUP($A127,'PY1 Data(H)'!$A$1:$A$233,'PY1 Data(H)'!$A$1:$CZ$233))</f>
        <v>0</v>
      </c>
      <c r="CK127" s="173" cm="1">
        <f t="array" ref="CK127">_xlfn.XLOOKUP(CK$1,'PY1 Data(H)'!$A$1:$CZ$1,_xlfn.XLOOKUP($A127,'PY1 Data(H)'!$A$1:$A$233,'PY1 Data(H)'!$A$1:$CZ$233))</f>
        <v>4294185</v>
      </c>
      <c r="CL127" s="173" cm="1">
        <f t="array" ref="CL127">_xlfn.XLOOKUP(CL$1,'PY1 Data(H)'!$A$1:$CZ$1,_xlfn.XLOOKUP($A127,'PY1 Data(H)'!$A$1:$A$233,'PY1 Data(H)'!$A$1:$CZ$233))</f>
        <v>341115</v>
      </c>
      <c r="CM127" s="173" cm="1">
        <f t="array" ref="CM127">_xlfn.XLOOKUP(CM$1,'PY1 Data(H)'!$A$1:$CZ$1,_xlfn.XLOOKUP($A127,'PY1 Data(H)'!$A$1:$A$233,'PY1 Data(H)'!$A$1:$CZ$233))</f>
        <v>4290025</v>
      </c>
      <c r="CN127" s="173" cm="1">
        <f t="array" ref="CN127">_xlfn.XLOOKUP(CN$1,'PY1 Data(H)'!$A$1:$CZ$1,_xlfn.XLOOKUP($A127,'PY1 Data(H)'!$A$1:$A$233,'PY1 Data(H)'!$A$1:$CZ$233))</f>
        <v>765061</v>
      </c>
      <c r="CO127" s="173" cm="1">
        <f t="array" ref="CO127">_xlfn.XLOOKUP(CO$1,'PY1 Data(H)'!$A$1:$CZ$1,_xlfn.XLOOKUP($A127,'PY1 Data(H)'!$A$1:$A$233,'PY1 Data(H)'!$A$1:$CZ$233))</f>
        <v>2444799</v>
      </c>
      <c r="CP127" s="173" cm="1">
        <f t="array" ref="CP127">_xlfn.XLOOKUP(CP$1,'PY1 Data(H)'!$A$1:$CZ$1,_xlfn.XLOOKUP($A127,'PY1 Data(H)'!$A$1:$A$233,'PY1 Data(H)'!$A$1:$CZ$233))</f>
        <v>0</v>
      </c>
      <c r="CQ127" s="173" cm="1">
        <f t="array" ref="CQ127">_xlfn.XLOOKUP(CQ$1,'PY1 Data(H)'!$A$1:$CZ$1,_xlfn.XLOOKUP($A127,'PY1 Data(H)'!$A$1:$A$233,'PY1 Data(H)'!$A$1:$CZ$233))</f>
        <v>46043601</v>
      </c>
      <c r="CR127" s="173" cm="1">
        <f t="array" ref="CR127">_xlfn.XLOOKUP(CR$1,'PY1 Data(H)'!$A$1:$CZ$1,_xlfn.XLOOKUP($A127,'PY1 Data(H)'!$A$1:$A$233,'PY1 Data(H)'!$A$1:$CZ$233))</f>
        <v>23672</v>
      </c>
      <c r="CS127" s="173" cm="1">
        <f t="array" ref="CS127">_xlfn.XLOOKUP(CS$1,'PY1 Data(H)'!$A$1:$CZ$1,_xlfn.XLOOKUP($A127,'PY1 Data(H)'!$A$1:$A$233,'PY1 Data(H)'!$A$1:$CZ$233))</f>
        <v>1699182</v>
      </c>
      <c r="CT127" s="173" cm="1">
        <f t="array" ref="CT127">_xlfn.XLOOKUP(CT$1,'PY1 Data(H)'!$A$1:$CZ$1,_xlfn.XLOOKUP($A127,'PY1 Data(H)'!$A$1:$A$233,'PY1 Data(H)'!$A$1:$CZ$233))</f>
        <v>4094317</v>
      </c>
      <c r="CU127" s="173" cm="1">
        <f t="array" ref="CU127">_xlfn.XLOOKUP(CU$1,'PY1 Data(H)'!$A$1:$CZ$1,_xlfn.XLOOKUP($A127,'PY1 Data(H)'!$A$1:$A$233,'PY1 Data(H)'!$A$1:$CZ$233))</f>
        <v>0</v>
      </c>
      <c r="CV127" s="173" cm="1">
        <f t="array" ref="CV127">_xlfn.XLOOKUP(CV$1,'PY1 Data(H)'!$A$1:$CZ$1,_xlfn.XLOOKUP($A127,'PY1 Data(H)'!$A$1:$A$233,'PY1 Data(H)'!$A$1:$CZ$233))</f>
        <v>827249</v>
      </c>
      <c r="CW127" s="173" cm="1">
        <f t="array" ref="CW127">_xlfn.XLOOKUP(CW$1,'PY1 Data(H)'!$A$1:$CZ$1,_xlfn.XLOOKUP($A127,'PY1 Data(H)'!$A$1:$A$233,'PY1 Data(H)'!$A$1:$CZ$233))</f>
        <v>7944443</v>
      </c>
      <c r="CX127" s="173" cm="1">
        <f t="array" ref="CX127">_xlfn.XLOOKUP(CX$1,'PY1 Data(H)'!$A$1:$CZ$1,_xlfn.XLOOKUP($A127,'PY1 Data(H)'!$A$1:$A$233,'PY1 Data(H)'!$A$1:$CZ$233))</f>
        <v>7316373</v>
      </c>
      <c r="CY127" s="173" cm="1">
        <f t="array" ref="CY127">_xlfn.XLOOKUP(CY$1,'PY1 Data(H)'!$A$1:$CZ$1,_xlfn.XLOOKUP($A127,'PY1 Data(H)'!$A$1:$A$233,'PY1 Data(H)'!$A$1:$CZ$233))</f>
        <v>3509691</v>
      </c>
    </row>
    <row r="128" spans="1:103" x14ac:dyDescent="0.3">
      <c r="A128">
        <v>1061</v>
      </c>
      <c r="D128" s="173" cm="1">
        <f t="array" ref="D128">_xlfn.XLOOKUP(D$1,'PY1 Data(H)'!$A$1:$CZ$1,_xlfn.XLOOKUP($A128,'PY1 Data(H)'!$A$1:$A$233,'PY1 Data(H)'!$A$1:$CZ$233))</f>
        <v>982090</v>
      </c>
      <c r="E128" s="173" cm="1">
        <f t="array" ref="E128">_xlfn.XLOOKUP(E$1,'PY1 Data(H)'!$A$1:$CZ$1,_xlfn.XLOOKUP($A128,'PY1 Data(H)'!$A$1:$A$233,'PY1 Data(H)'!$A$1:$CZ$233))</f>
        <v>510000</v>
      </c>
      <c r="F128" s="173" cm="1">
        <f t="array" ref="F128">_xlfn.XLOOKUP(F$1,'PY1 Data(H)'!$A$1:$CZ$1,_xlfn.XLOOKUP($A128,'PY1 Data(H)'!$A$1:$A$233,'PY1 Data(H)'!$A$1:$CZ$233))</f>
        <v>1081616</v>
      </c>
      <c r="G128" s="173" cm="1">
        <f t="array" ref="G128">_xlfn.XLOOKUP(G$1,'PY1 Data(H)'!$A$1:$CZ$1,_xlfn.XLOOKUP($A128,'PY1 Data(H)'!$A$1:$A$233,'PY1 Data(H)'!$A$1:$CZ$233))</f>
        <v>0</v>
      </c>
      <c r="H128" s="173" cm="1">
        <f t="array" ref="H128">_xlfn.XLOOKUP(H$1,'PY1 Data(H)'!$A$1:$CZ$1,_xlfn.XLOOKUP($A128,'PY1 Data(H)'!$A$1:$A$233,'PY1 Data(H)'!$A$1:$CZ$233))</f>
        <v>0</v>
      </c>
      <c r="I128" s="173" cm="1">
        <f t="array" ref="I128">_xlfn.XLOOKUP(I$1,'PY1 Data(H)'!$A$1:$CZ$1,_xlfn.XLOOKUP($A128,'PY1 Data(H)'!$A$1:$A$233,'PY1 Data(H)'!$A$1:$CZ$233))</f>
        <v>0</v>
      </c>
      <c r="J128" s="173" cm="1">
        <f t="array" ref="J128">_xlfn.XLOOKUP(J$1,'PY1 Data(H)'!$A$1:$CZ$1,_xlfn.XLOOKUP($A128,'PY1 Data(H)'!$A$1:$A$233,'PY1 Data(H)'!$A$1:$CZ$233))</f>
        <v>0</v>
      </c>
      <c r="K128" s="173" cm="1">
        <f t="array" ref="K128">_xlfn.XLOOKUP(K$1,'PY1 Data(H)'!$A$1:$CZ$1,_xlfn.XLOOKUP($A128,'PY1 Data(H)'!$A$1:$A$233,'PY1 Data(H)'!$A$1:$CZ$233))</f>
        <v>136078</v>
      </c>
      <c r="L128" s="173" cm="1">
        <f t="array" ref="L128">_xlfn.XLOOKUP(L$1,'PY1 Data(H)'!$A$1:$CZ$1,_xlfn.XLOOKUP($A128,'PY1 Data(H)'!$A$1:$A$233,'PY1 Data(H)'!$A$1:$CZ$233))</f>
        <v>751327</v>
      </c>
      <c r="M128" s="173" cm="1">
        <f t="array" ref="M128">_xlfn.XLOOKUP(M$1,'PY1 Data(H)'!$A$1:$CZ$1,_xlfn.XLOOKUP($A128,'PY1 Data(H)'!$A$1:$A$233,'PY1 Data(H)'!$A$1:$CZ$233))</f>
        <v>0</v>
      </c>
      <c r="N128" s="173" cm="1">
        <f t="array" ref="N128">_xlfn.XLOOKUP(N$1,'PY1 Data(H)'!$A$1:$CZ$1,_xlfn.XLOOKUP($A128,'PY1 Data(H)'!$A$1:$A$233,'PY1 Data(H)'!$A$1:$CZ$233))</f>
        <v>4458832</v>
      </c>
      <c r="O128" s="173" cm="1">
        <f t="array" ref="O128">_xlfn.XLOOKUP(O$1,'PY1 Data(H)'!$A$1:$CZ$1,_xlfn.XLOOKUP($A128,'PY1 Data(H)'!$A$1:$A$233,'PY1 Data(H)'!$A$1:$CZ$233))</f>
        <v>1368626</v>
      </c>
      <c r="P128" s="173" cm="1">
        <f t="array" ref="P128">_xlfn.XLOOKUP(P$1,'PY1 Data(H)'!$A$1:$CZ$1,_xlfn.XLOOKUP($A128,'PY1 Data(H)'!$A$1:$A$233,'PY1 Data(H)'!$A$1:$CZ$233))</f>
        <v>0</v>
      </c>
      <c r="Q128" s="173" cm="1">
        <f t="array" ref="Q128">_xlfn.XLOOKUP(Q$1,'PY1 Data(H)'!$A$1:$CZ$1,_xlfn.XLOOKUP($A128,'PY1 Data(H)'!$A$1:$A$233,'PY1 Data(H)'!$A$1:$CZ$233))</f>
        <v>0</v>
      </c>
      <c r="R128" s="173" cm="1">
        <f t="array" ref="R128">_xlfn.XLOOKUP(R$1,'PY1 Data(H)'!$A$1:$CZ$1,_xlfn.XLOOKUP($A128,'PY1 Data(H)'!$A$1:$A$233,'PY1 Data(H)'!$A$1:$CZ$233))</f>
        <v>1057050</v>
      </c>
      <c r="S128" s="173" cm="1">
        <f t="array" ref="S128">_xlfn.XLOOKUP(S$1,'PY1 Data(H)'!$A$1:$CZ$1,_xlfn.XLOOKUP($A128,'PY1 Data(H)'!$A$1:$A$233,'PY1 Data(H)'!$A$1:$CZ$233))</f>
        <v>0</v>
      </c>
      <c r="T128" s="173" cm="1">
        <f t="array" ref="T128">_xlfn.XLOOKUP(T$1,'PY1 Data(H)'!$A$1:$CZ$1,_xlfn.XLOOKUP($A128,'PY1 Data(H)'!$A$1:$A$233,'PY1 Data(H)'!$A$1:$CZ$233))</f>
        <v>0</v>
      </c>
      <c r="U128" s="173" cm="1">
        <f t="array" ref="U128">_xlfn.XLOOKUP(U$1,'PY1 Data(H)'!$A$1:$CZ$1,_xlfn.XLOOKUP($A128,'PY1 Data(H)'!$A$1:$A$233,'PY1 Data(H)'!$A$1:$CZ$233))</f>
        <v>11776309</v>
      </c>
      <c r="V128" s="173" cm="1">
        <f t="array" ref="V128">_xlfn.XLOOKUP(V$1,'PY1 Data(H)'!$A$1:$CZ$1,_xlfn.XLOOKUP($A128,'PY1 Data(H)'!$A$1:$A$233,'PY1 Data(H)'!$A$1:$CZ$233))</f>
        <v>14464041</v>
      </c>
      <c r="W128" s="173" cm="1">
        <f t="array" ref="W128">_xlfn.XLOOKUP(W$1,'PY1 Data(H)'!$A$1:$CZ$1,_xlfn.XLOOKUP($A128,'PY1 Data(H)'!$A$1:$A$233,'PY1 Data(H)'!$A$1:$CZ$233))</f>
        <v>0</v>
      </c>
      <c r="X128" s="173" cm="1">
        <f t="array" ref="X128">_xlfn.XLOOKUP(X$1,'PY1 Data(H)'!$A$1:$CZ$1,_xlfn.XLOOKUP($A128,'PY1 Data(H)'!$A$1:$A$233,'PY1 Data(H)'!$A$1:$CZ$233))</f>
        <v>0</v>
      </c>
      <c r="Y128" s="173" cm="1">
        <f t="array" ref="Y128">_xlfn.XLOOKUP(Y$1,'PY1 Data(H)'!$A$1:$CZ$1,_xlfn.XLOOKUP($A128,'PY1 Data(H)'!$A$1:$A$233,'PY1 Data(H)'!$A$1:$CZ$233))</f>
        <v>0</v>
      </c>
      <c r="Z128" s="173" cm="1">
        <f t="array" ref="Z128">_xlfn.XLOOKUP(Z$1,'PY1 Data(H)'!$A$1:$CZ$1,_xlfn.XLOOKUP($A128,'PY1 Data(H)'!$A$1:$A$233,'PY1 Data(H)'!$A$1:$CZ$233))</f>
        <v>0</v>
      </c>
      <c r="AA128" s="173" cm="1">
        <f t="array" ref="AA128">_xlfn.XLOOKUP(AA$1,'PY1 Data(H)'!$A$1:$CZ$1,_xlfn.XLOOKUP($A128,'PY1 Data(H)'!$A$1:$A$233,'PY1 Data(H)'!$A$1:$CZ$233))</f>
        <v>0</v>
      </c>
      <c r="AB128" s="173" cm="1">
        <f t="array" ref="AB128">_xlfn.XLOOKUP(AB$1,'PY1 Data(H)'!$A$1:$CZ$1,_xlfn.XLOOKUP($A128,'PY1 Data(H)'!$A$1:$A$233,'PY1 Data(H)'!$A$1:$CZ$233))</f>
        <v>19192897</v>
      </c>
      <c r="AC128" s="173" cm="1">
        <f t="array" ref="AC128">_xlfn.XLOOKUP(AC$1,'PY1 Data(H)'!$A$1:$CZ$1,_xlfn.XLOOKUP($A128,'PY1 Data(H)'!$A$1:$A$233,'PY1 Data(H)'!$A$1:$CZ$233))</f>
        <v>60066083</v>
      </c>
      <c r="AD128" s="173" cm="1">
        <f t="array" ref="AD128">_xlfn.XLOOKUP(AD$1,'PY1 Data(H)'!$A$1:$CZ$1,_xlfn.XLOOKUP($A128,'PY1 Data(H)'!$A$1:$A$233,'PY1 Data(H)'!$A$1:$CZ$233))</f>
        <v>0</v>
      </c>
      <c r="AE128" s="173" cm="1">
        <f t="array" ref="AE128">_xlfn.XLOOKUP(AE$1,'PY1 Data(H)'!$A$1:$CZ$1,_xlfn.XLOOKUP($A128,'PY1 Data(H)'!$A$1:$A$233,'PY1 Data(H)'!$A$1:$CZ$233))</f>
        <v>0</v>
      </c>
      <c r="AF128" s="173" cm="1">
        <f t="array" ref="AF128">_xlfn.XLOOKUP(AF$1,'PY1 Data(H)'!$A$1:$CZ$1,_xlfn.XLOOKUP($A128,'PY1 Data(H)'!$A$1:$A$233,'PY1 Data(H)'!$A$1:$CZ$233))</f>
        <v>0</v>
      </c>
      <c r="AG128" s="173" cm="1">
        <f t="array" ref="AG128">_xlfn.XLOOKUP(AG$1,'PY1 Data(H)'!$A$1:$CZ$1,_xlfn.XLOOKUP($A128,'PY1 Data(H)'!$A$1:$A$233,'PY1 Data(H)'!$A$1:$CZ$233))</f>
        <v>0</v>
      </c>
      <c r="AH128" s="173" cm="1">
        <f t="array" ref="AH128">_xlfn.XLOOKUP(AH$1,'PY1 Data(H)'!$A$1:$CZ$1,_xlfn.XLOOKUP($A128,'PY1 Data(H)'!$A$1:$A$233,'PY1 Data(H)'!$A$1:$CZ$233))</f>
        <v>26492</v>
      </c>
      <c r="AI128" s="173" cm="1">
        <f t="array" ref="AI128">_xlfn.XLOOKUP(AI$1,'PY1 Data(H)'!$A$1:$CZ$1,_xlfn.XLOOKUP($A128,'PY1 Data(H)'!$A$1:$A$233,'PY1 Data(H)'!$A$1:$CZ$233))</f>
        <v>0</v>
      </c>
      <c r="AJ128" s="173" cm="1">
        <f t="array" ref="AJ128">_xlfn.XLOOKUP(AJ$1,'PY1 Data(H)'!$A$1:$CZ$1,_xlfn.XLOOKUP($A128,'PY1 Data(H)'!$A$1:$A$233,'PY1 Data(H)'!$A$1:$CZ$233))</f>
        <v>0</v>
      </c>
      <c r="AK128" s="173" cm="1">
        <f t="array" ref="AK128">_xlfn.XLOOKUP(AK$1,'PY1 Data(H)'!$A$1:$CZ$1,_xlfn.XLOOKUP($A128,'PY1 Data(H)'!$A$1:$A$233,'PY1 Data(H)'!$A$1:$CZ$233))</f>
        <v>10700</v>
      </c>
      <c r="AL128" s="173" cm="1">
        <f t="array" ref="AL128">_xlfn.XLOOKUP(AL$1,'PY1 Data(H)'!$A$1:$CZ$1,_xlfn.XLOOKUP($A128,'PY1 Data(H)'!$A$1:$A$233,'PY1 Data(H)'!$A$1:$CZ$233))</f>
        <v>0</v>
      </c>
      <c r="AM128" s="173" cm="1">
        <f t="array" ref="AM128">_xlfn.XLOOKUP(AM$1,'PY1 Data(H)'!$A$1:$CZ$1,_xlfn.XLOOKUP($A128,'PY1 Data(H)'!$A$1:$A$233,'PY1 Data(H)'!$A$1:$CZ$233))</f>
        <v>2595500</v>
      </c>
      <c r="AN128" s="173" cm="1">
        <f t="array" ref="AN128">_xlfn.XLOOKUP(AN$1,'PY1 Data(H)'!$A$1:$CZ$1,_xlfn.XLOOKUP($A128,'PY1 Data(H)'!$A$1:$A$233,'PY1 Data(H)'!$A$1:$CZ$233))</f>
        <v>0</v>
      </c>
      <c r="AO128" s="173" cm="1">
        <f t="array" ref="AO128">_xlfn.XLOOKUP(AO$1,'PY1 Data(H)'!$A$1:$CZ$1,_xlfn.XLOOKUP($A128,'PY1 Data(H)'!$A$1:$A$233,'PY1 Data(H)'!$A$1:$CZ$233))</f>
        <v>0</v>
      </c>
      <c r="AP128" s="173" cm="1">
        <f t="array" ref="AP128">_xlfn.XLOOKUP(AP$1,'PY1 Data(H)'!$A$1:$CZ$1,_xlfn.XLOOKUP($A128,'PY1 Data(H)'!$A$1:$A$233,'PY1 Data(H)'!$A$1:$CZ$233))</f>
        <v>0</v>
      </c>
      <c r="AQ128" s="173" cm="1">
        <f t="array" ref="AQ128">_xlfn.XLOOKUP(AQ$1,'PY1 Data(H)'!$A$1:$CZ$1,_xlfn.XLOOKUP($A128,'PY1 Data(H)'!$A$1:$A$233,'PY1 Data(H)'!$A$1:$CZ$233))</f>
        <v>652000</v>
      </c>
      <c r="AR128" s="173" cm="1">
        <f t="array" ref="AR128">_xlfn.XLOOKUP(AR$1,'PY1 Data(H)'!$A$1:$CZ$1,_xlfn.XLOOKUP($A128,'PY1 Data(H)'!$A$1:$A$233,'PY1 Data(H)'!$A$1:$CZ$233))</f>
        <v>5985495</v>
      </c>
      <c r="AS128" s="173" cm="1">
        <f t="array" ref="AS128">_xlfn.XLOOKUP(AS$1,'PY1 Data(H)'!$A$1:$CZ$1,_xlfn.XLOOKUP($A128,'PY1 Data(H)'!$A$1:$A$233,'PY1 Data(H)'!$A$1:$CZ$233))</f>
        <v>0</v>
      </c>
      <c r="AT128" s="173" cm="1">
        <f t="array" ref="AT128">_xlfn.XLOOKUP(AT$1,'PY1 Data(H)'!$A$1:$CZ$1,_xlfn.XLOOKUP($A128,'PY1 Data(H)'!$A$1:$A$233,'PY1 Data(H)'!$A$1:$CZ$233))</f>
        <v>0</v>
      </c>
      <c r="AU128" s="173" cm="1">
        <f t="array" ref="AU128">_xlfn.XLOOKUP(AU$1,'PY1 Data(H)'!$A$1:$CZ$1,_xlfn.XLOOKUP($A128,'PY1 Data(H)'!$A$1:$A$233,'PY1 Data(H)'!$A$1:$CZ$233))</f>
        <v>3049043</v>
      </c>
      <c r="AV128" s="173" cm="1">
        <f t="array" ref="AV128">_xlfn.XLOOKUP(AV$1,'PY1 Data(H)'!$A$1:$CZ$1,_xlfn.XLOOKUP($A128,'PY1 Data(H)'!$A$1:$A$233,'PY1 Data(H)'!$A$1:$CZ$233))</f>
        <v>712000</v>
      </c>
      <c r="AW128" s="173" cm="1">
        <f t="array" ref="AW128">_xlfn.XLOOKUP(AW$1,'PY1 Data(H)'!$A$1:$CZ$1,_xlfn.XLOOKUP($A128,'PY1 Data(H)'!$A$1:$A$233,'PY1 Data(H)'!$A$1:$CZ$233))</f>
        <v>0</v>
      </c>
      <c r="AX128" s="173" cm="1">
        <f t="array" ref="AX128">_xlfn.XLOOKUP(AX$1,'PY1 Data(H)'!$A$1:$CZ$1,_xlfn.XLOOKUP($A128,'PY1 Data(H)'!$A$1:$A$233,'PY1 Data(H)'!$A$1:$CZ$233))</f>
        <v>0</v>
      </c>
      <c r="AY128" s="173" cm="1">
        <f t="array" ref="AY128">_xlfn.XLOOKUP(AY$1,'PY1 Data(H)'!$A$1:$CZ$1,_xlfn.XLOOKUP($A128,'PY1 Data(H)'!$A$1:$A$233,'PY1 Data(H)'!$A$1:$CZ$233))</f>
        <v>774872</v>
      </c>
      <c r="AZ128" s="173" cm="1">
        <f t="array" ref="AZ128">_xlfn.XLOOKUP(AZ$1,'PY1 Data(H)'!$A$1:$CZ$1,_xlfn.XLOOKUP($A128,'PY1 Data(H)'!$A$1:$A$233,'PY1 Data(H)'!$A$1:$CZ$233))</f>
        <v>4101466</v>
      </c>
      <c r="BA128" s="173" cm="1">
        <f t="array" ref="BA128">_xlfn.XLOOKUP(BA$1,'PY1 Data(H)'!$A$1:$CZ$1,_xlfn.XLOOKUP($A128,'PY1 Data(H)'!$A$1:$A$233,'PY1 Data(H)'!$A$1:$CZ$233))</f>
        <v>0</v>
      </c>
      <c r="BB128" s="173" cm="1">
        <f t="array" ref="BB128">_xlfn.XLOOKUP(BB$1,'PY1 Data(H)'!$A$1:$CZ$1,_xlfn.XLOOKUP($A128,'PY1 Data(H)'!$A$1:$A$233,'PY1 Data(H)'!$A$1:$CZ$233))</f>
        <v>2228600</v>
      </c>
      <c r="BC128" s="173" cm="1">
        <f t="array" ref="BC128">_xlfn.XLOOKUP(BC$1,'PY1 Data(H)'!$A$1:$CZ$1,_xlfn.XLOOKUP($A128,'PY1 Data(H)'!$A$1:$A$233,'PY1 Data(H)'!$A$1:$CZ$233))</f>
        <v>20424</v>
      </c>
      <c r="BD128" s="173" cm="1">
        <f t="array" ref="BD128">_xlfn.XLOOKUP(BD$1,'PY1 Data(H)'!$A$1:$CZ$1,_xlfn.XLOOKUP($A128,'PY1 Data(H)'!$A$1:$A$233,'PY1 Data(H)'!$A$1:$CZ$233))</f>
        <v>1088886</v>
      </c>
      <c r="BE128" s="173" cm="1">
        <f t="array" ref="BE128">_xlfn.XLOOKUP(BE$1,'PY1 Data(H)'!$A$1:$CZ$1,_xlfn.XLOOKUP($A128,'PY1 Data(H)'!$A$1:$A$233,'PY1 Data(H)'!$A$1:$CZ$233))</f>
        <v>9017292</v>
      </c>
      <c r="BF128" s="173" cm="1">
        <f t="array" ref="BF128">_xlfn.XLOOKUP(BF$1,'PY1 Data(H)'!$A$1:$CZ$1,_xlfn.XLOOKUP($A128,'PY1 Data(H)'!$A$1:$A$233,'PY1 Data(H)'!$A$1:$CZ$233))</f>
        <v>128048</v>
      </c>
      <c r="BG128" s="173" cm="1">
        <f t="array" ref="BG128">_xlfn.XLOOKUP(BG$1,'PY1 Data(H)'!$A$1:$CZ$1,_xlfn.XLOOKUP($A128,'PY1 Data(H)'!$A$1:$A$233,'PY1 Data(H)'!$A$1:$CZ$233))</f>
        <v>5123072</v>
      </c>
      <c r="BH128" s="173" cm="1">
        <f t="array" ref="BH128">_xlfn.XLOOKUP(BH$1,'PY1 Data(H)'!$A$1:$CZ$1,_xlfn.XLOOKUP($A128,'PY1 Data(H)'!$A$1:$A$233,'PY1 Data(H)'!$A$1:$CZ$233))</f>
        <v>2062403</v>
      </c>
      <c r="BI128" s="173" cm="1">
        <f t="array" ref="BI128">_xlfn.XLOOKUP(BI$1,'PY1 Data(H)'!$A$1:$CZ$1,_xlfn.XLOOKUP($A128,'PY1 Data(H)'!$A$1:$A$233,'PY1 Data(H)'!$A$1:$CZ$233))</f>
        <v>0</v>
      </c>
      <c r="BJ128" s="173" cm="1">
        <f t="array" ref="BJ128">_xlfn.XLOOKUP(BJ$1,'PY1 Data(H)'!$A$1:$CZ$1,_xlfn.XLOOKUP($A128,'PY1 Data(H)'!$A$1:$A$233,'PY1 Data(H)'!$A$1:$CZ$233))</f>
        <v>0</v>
      </c>
      <c r="BK128" s="173" cm="1">
        <f t="array" ref="BK128">_xlfn.XLOOKUP(BK$1,'PY1 Data(H)'!$A$1:$CZ$1,_xlfn.XLOOKUP($A128,'PY1 Data(H)'!$A$1:$A$233,'PY1 Data(H)'!$A$1:$CZ$233))</f>
        <v>26900962</v>
      </c>
      <c r="BL128" s="173" cm="1">
        <f t="array" ref="BL128">_xlfn.XLOOKUP(BL$1,'PY1 Data(H)'!$A$1:$CZ$1,_xlfn.XLOOKUP($A128,'PY1 Data(H)'!$A$1:$A$233,'PY1 Data(H)'!$A$1:$CZ$233))</f>
        <v>0</v>
      </c>
      <c r="BM128" s="173" cm="1">
        <f t="array" ref="BM128">_xlfn.XLOOKUP(BM$1,'PY1 Data(H)'!$A$1:$CZ$1,_xlfn.XLOOKUP($A128,'PY1 Data(H)'!$A$1:$A$233,'PY1 Data(H)'!$A$1:$CZ$233))</f>
        <v>0</v>
      </c>
      <c r="BN128" s="173" cm="1">
        <f t="array" ref="BN128">_xlfn.XLOOKUP(BN$1,'PY1 Data(H)'!$A$1:$CZ$1,_xlfn.XLOOKUP($A128,'PY1 Data(H)'!$A$1:$A$233,'PY1 Data(H)'!$A$1:$CZ$233))</f>
        <v>0</v>
      </c>
      <c r="BO128" s="173" cm="1">
        <f t="array" ref="BO128">_xlfn.XLOOKUP(BO$1,'PY1 Data(H)'!$A$1:$CZ$1,_xlfn.XLOOKUP($A128,'PY1 Data(H)'!$A$1:$A$233,'PY1 Data(H)'!$A$1:$CZ$233))</f>
        <v>0</v>
      </c>
      <c r="BP128" s="173" cm="1">
        <f t="array" ref="BP128">_xlfn.XLOOKUP(BP$1,'PY1 Data(H)'!$A$1:$CZ$1,_xlfn.XLOOKUP($A128,'PY1 Data(H)'!$A$1:$A$233,'PY1 Data(H)'!$A$1:$CZ$233))</f>
        <v>21795589</v>
      </c>
      <c r="BQ128" s="173" cm="1">
        <f t="array" ref="BQ128">_xlfn.XLOOKUP(BQ$1,'PY1 Data(H)'!$A$1:$CZ$1,_xlfn.XLOOKUP($A128,'PY1 Data(H)'!$A$1:$A$233,'PY1 Data(H)'!$A$1:$CZ$233))</f>
        <v>0</v>
      </c>
      <c r="BR128" s="173" cm="1">
        <f t="array" ref="BR128">_xlfn.XLOOKUP(BR$1,'PY1 Data(H)'!$A$1:$CZ$1,_xlfn.XLOOKUP($A128,'PY1 Data(H)'!$A$1:$A$233,'PY1 Data(H)'!$A$1:$CZ$233))</f>
        <v>6028540</v>
      </c>
      <c r="BS128" s="173" cm="1">
        <f t="array" ref="BS128">_xlfn.XLOOKUP(BS$1,'PY1 Data(H)'!$A$1:$CZ$1,_xlfn.XLOOKUP($A128,'PY1 Data(H)'!$A$1:$A$233,'PY1 Data(H)'!$A$1:$CZ$233))</f>
        <v>0</v>
      </c>
      <c r="BT128" s="173" cm="1">
        <f t="array" ref="BT128">_xlfn.XLOOKUP(BT$1,'PY1 Data(H)'!$A$1:$CZ$1,_xlfn.XLOOKUP($A128,'PY1 Data(H)'!$A$1:$A$233,'PY1 Data(H)'!$A$1:$CZ$233))</f>
        <v>0</v>
      </c>
      <c r="BU128" s="173" cm="1">
        <f t="array" ref="BU128">_xlfn.XLOOKUP(BU$1,'PY1 Data(H)'!$A$1:$CZ$1,_xlfn.XLOOKUP($A128,'PY1 Data(H)'!$A$1:$A$233,'PY1 Data(H)'!$A$1:$CZ$233))</f>
        <v>7735345</v>
      </c>
      <c r="BV128" s="173" cm="1">
        <f t="array" ref="BV128">_xlfn.XLOOKUP(BV$1,'PY1 Data(H)'!$A$1:$CZ$1,_xlfn.XLOOKUP($A128,'PY1 Data(H)'!$A$1:$A$233,'PY1 Data(H)'!$A$1:$CZ$233))</f>
        <v>0</v>
      </c>
      <c r="BW128" s="173" cm="1">
        <f t="array" ref="BW128">_xlfn.XLOOKUP(BW$1,'PY1 Data(H)'!$A$1:$CZ$1,_xlfn.XLOOKUP($A128,'PY1 Data(H)'!$A$1:$A$233,'PY1 Data(H)'!$A$1:$CZ$233))</f>
        <v>1309916</v>
      </c>
      <c r="BX128" s="173" cm="1">
        <f t="array" ref="BX128">_xlfn.XLOOKUP(BX$1,'PY1 Data(H)'!$A$1:$CZ$1,_xlfn.XLOOKUP($A128,'PY1 Data(H)'!$A$1:$A$233,'PY1 Data(H)'!$A$1:$CZ$233))</f>
        <v>0</v>
      </c>
      <c r="BY128" s="173" cm="1">
        <f t="array" ref="BY128">_xlfn.XLOOKUP(BY$1,'PY1 Data(H)'!$A$1:$CZ$1,_xlfn.XLOOKUP($A128,'PY1 Data(H)'!$A$1:$A$233,'PY1 Data(H)'!$A$1:$CZ$233))</f>
        <v>0</v>
      </c>
      <c r="BZ128" s="173" cm="1">
        <f t="array" ref="BZ128">_xlfn.XLOOKUP(BZ$1,'PY1 Data(H)'!$A$1:$CZ$1,_xlfn.XLOOKUP($A128,'PY1 Data(H)'!$A$1:$A$233,'PY1 Data(H)'!$A$1:$CZ$233))</f>
        <v>1792713</v>
      </c>
      <c r="CA128" s="173" cm="1">
        <f t="array" ref="CA128">_xlfn.XLOOKUP(CA$1,'PY1 Data(H)'!$A$1:$CZ$1,_xlfn.XLOOKUP($A128,'PY1 Data(H)'!$A$1:$A$233,'PY1 Data(H)'!$A$1:$CZ$233))</f>
        <v>1777203</v>
      </c>
      <c r="CB128" s="173" cm="1">
        <f t="array" ref="CB128">_xlfn.XLOOKUP(CB$1,'PY1 Data(H)'!$A$1:$CZ$1,_xlfn.XLOOKUP($A128,'PY1 Data(H)'!$A$1:$A$233,'PY1 Data(H)'!$A$1:$CZ$233))</f>
        <v>3600232</v>
      </c>
      <c r="CC128" s="173" cm="1">
        <f t="array" ref="CC128">_xlfn.XLOOKUP(CC$1,'PY1 Data(H)'!$A$1:$CZ$1,_xlfn.XLOOKUP($A128,'PY1 Data(H)'!$A$1:$A$233,'PY1 Data(H)'!$A$1:$CZ$233))</f>
        <v>0</v>
      </c>
      <c r="CD128" s="173" cm="1">
        <f t="array" ref="CD128">_xlfn.XLOOKUP(CD$1,'PY1 Data(H)'!$A$1:$CZ$1,_xlfn.XLOOKUP($A128,'PY1 Data(H)'!$A$1:$A$233,'PY1 Data(H)'!$A$1:$CZ$233))</f>
        <v>2741401</v>
      </c>
      <c r="CE128" s="173" cm="1">
        <f t="array" ref="CE128">_xlfn.XLOOKUP(CE$1,'PY1 Data(H)'!$A$1:$CZ$1,_xlfn.XLOOKUP($A128,'PY1 Data(H)'!$A$1:$A$233,'PY1 Data(H)'!$A$1:$CZ$233))</f>
        <v>103165</v>
      </c>
      <c r="CF128" s="173" cm="1">
        <f t="array" ref="CF128">_xlfn.XLOOKUP(CF$1,'PY1 Data(H)'!$A$1:$CZ$1,_xlfn.XLOOKUP($A128,'PY1 Data(H)'!$A$1:$A$233,'PY1 Data(H)'!$A$1:$CZ$233))</f>
        <v>3019596</v>
      </c>
      <c r="CG128" s="173" cm="1">
        <f t="array" ref="CG128">_xlfn.XLOOKUP(CG$1,'PY1 Data(H)'!$A$1:$CZ$1,_xlfn.XLOOKUP($A128,'PY1 Data(H)'!$A$1:$A$233,'PY1 Data(H)'!$A$1:$CZ$233))</f>
        <v>0</v>
      </c>
      <c r="CH128" s="173" cm="1">
        <f t="array" ref="CH128">_xlfn.XLOOKUP(CH$1,'PY1 Data(H)'!$A$1:$CZ$1,_xlfn.XLOOKUP($A128,'PY1 Data(H)'!$A$1:$A$233,'PY1 Data(H)'!$A$1:$CZ$233))</f>
        <v>0</v>
      </c>
      <c r="CI128" s="173" cm="1">
        <f t="array" ref="CI128">_xlfn.XLOOKUP(CI$1,'PY1 Data(H)'!$A$1:$CZ$1,_xlfn.XLOOKUP($A128,'PY1 Data(H)'!$A$1:$A$233,'PY1 Data(H)'!$A$1:$CZ$233))</f>
        <v>0</v>
      </c>
      <c r="CJ128" s="173" cm="1">
        <f t="array" ref="CJ128">_xlfn.XLOOKUP(CJ$1,'PY1 Data(H)'!$A$1:$CZ$1,_xlfn.XLOOKUP($A128,'PY1 Data(H)'!$A$1:$A$233,'PY1 Data(H)'!$A$1:$CZ$233))</f>
        <v>8855517</v>
      </c>
      <c r="CK128" s="173" cm="1">
        <f t="array" ref="CK128">_xlfn.XLOOKUP(CK$1,'PY1 Data(H)'!$A$1:$CZ$1,_xlfn.XLOOKUP($A128,'PY1 Data(H)'!$A$1:$A$233,'PY1 Data(H)'!$A$1:$CZ$233))</f>
        <v>9648821</v>
      </c>
      <c r="CL128" s="173" cm="1">
        <f t="array" ref="CL128">_xlfn.XLOOKUP(CL$1,'PY1 Data(H)'!$A$1:$CZ$1,_xlfn.XLOOKUP($A128,'PY1 Data(H)'!$A$1:$A$233,'PY1 Data(H)'!$A$1:$CZ$233))</f>
        <v>0</v>
      </c>
      <c r="CM128" s="173" cm="1">
        <f t="array" ref="CM128">_xlfn.XLOOKUP(CM$1,'PY1 Data(H)'!$A$1:$CZ$1,_xlfn.XLOOKUP($A128,'PY1 Data(H)'!$A$1:$A$233,'PY1 Data(H)'!$A$1:$CZ$233))</f>
        <v>2381464</v>
      </c>
      <c r="CN128" s="173" cm="1">
        <f t="array" ref="CN128">_xlfn.XLOOKUP(CN$1,'PY1 Data(H)'!$A$1:$CZ$1,_xlfn.XLOOKUP($A128,'PY1 Data(H)'!$A$1:$A$233,'PY1 Data(H)'!$A$1:$CZ$233))</f>
        <v>0</v>
      </c>
      <c r="CO128" s="173" cm="1">
        <f t="array" ref="CO128">_xlfn.XLOOKUP(CO$1,'PY1 Data(H)'!$A$1:$CZ$1,_xlfn.XLOOKUP($A128,'PY1 Data(H)'!$A$1:$A$233,'PY1 Data(H)'!$A$1:$CZ$233))</f>
        <v>0</v>
      </c>
      <c r="CP128" s="173" cm="1">
        <f t="array" ref="CP128">_xlfn.XLOOKUP(CP$1,'PY1 Data(H)'!$A$1:$CZ$1,_xlfn.XLOOKUP($A128,'PY1 Data(H)'!$A$1:$A$233,'PY1 Data(H)'!$A$1:$CZ$233))</f>
        <v>0</v>
      </c>
      <c r="CQ128" s="173" cm="1">
        <f t="array" ref="CQ128">_xlfn.XLOOKUP(CQ$1,'PY1 Data(H)'!$A$1:$CZ$1,_xlfn.XLOOKUP($A128,'PY1 Data(H)'!$A$1:$A$233,'PY1 Data(H)'!$A$1:$CZ$233))</f>
        <v>10785949</v>
      </c>
      <c r="CR128" s="173" cm="1">
        <f t="array" ref="CR128">_xlfn.XLOOKUP(CR$1,'PY1 Data(H)'!$A$1:$CZ$1,_xlfn.XLOOKUP($A128,'PY1 Data(H)'!$A$1:$A$233,'PY1 Data(H)'!$A$1:$CZ$233))</f>
        <v>0</v>
      </c>
      <c r="CS128" s="173" cm="1">
        <f t="array" ref="CS128">_xlfn.XLOOKUP(CS$1,'PY1 Data(H)'!$A$1:$CZ$1,_xlfn.XLOOKUP($A128,'PY1 Data(H)'!$A$1:$A$233,'PY1 Data(H)'!$A$1:$CZ$233))</f>
        <v>550097</v>
      </c>
      <c r="CT128" s="173" cm="1">
        <f t="array" ref="CT128">_xlfn.XLOOKUP(CT$1,'PY1 Data(H)'!$A$1:$CZ$1,_xlfn.XLOOKUP($A128,'PY1 Data(H)'!$A$1:$A$233,'PY1 Data(H)'!$A$1:$CZ$233))</f>
        <v>0</v>
      </c>
      <c r="CU128" s="173" cm="1">
        <f t="array" ref="CU128">_xlfn.XLOOKUP(CU$1,'PY1 Data(H)'!$A$1:$CZ$1,_xlfn.XLOOKUP($A128,'PY1 Data(H)'!$A$1:$A$233,'PY1 Data(H)'!$A$1:$CZ$233))</f>
        <v>0</v>
      </c>
      <c r="CV128" s="173" cm="1">
        <f t="array" ref="CV128">_xlfn.XLOOKUP(CV$1,'PY1 Data(H)'!$A$1:$CZ$1,_xlfn.XLOOKUP($A128,'PY1 Data(H)'!$A$1:$A$233,'PY1 Data(H)'!$A$1:$CZ$233))</f>
        <v>12461050</v>
      </c>
      <c r="CW128" s="173" cm="1">
        <f t="array" ref="CW128">_xlfn.XLOOKUP(CW$1,'PY1 Data(H)'!$A$1:$CZ$1,_xlfn.XLOOKUP($A128,'PY1 Data(H)'!$A$1:$A$233,'PY1 Data(H)'!$A$1:$CZ$233))</f>
        <v>0</v>
      </c>
      <c r="CX128" s="173" cm="1">
        <f t="array" ref="CX128">_xlfn.XLOOKUP(CX$1,'PY1 Data(H)'!$A$1:$CZ$1,_xlfn.XLOOKUP($A128,'PY1 Data(H)'!$A$1:$A$233,'PY1 Data(H)'!$A$1:$CZ$233))</f>
        <v>0</v>
      </c>
      <c r="CY128" s="173" cm="1">
        <f t="array" ref="CY128">_xlfn.XLOOKUP(CY$1,'PY1 Data(H)'!$A$1:$CZ$1,_xlfn.XLOOKUP($A128,'PY1 Data(H)'!$A$1:$A$233,'PY1 Data(H)'!$A$1:$CZ$233))</f>
        <v>0</v>
      </c>
    </row>
    <row r="129" spans="1:103" x14ac:dyDescent="0.3">
      <c r="A129">
        <v>1062</v>
      </c>
      <c r="D129" s="173" cm="1">
        <f t="array" ref="D129">_xlfn.XLOOKUP(D$1,'PY1 Data(H)'!$A$1:$CZ$1,_xlfn.XLOOKUP($A129,'PY1 Data(H)'!$A$1:$A$233,'PY1 Data(H)'!$A$1:$CZ$233))</f>
        <v>1</v>
      </c>
      <c r="E129" s="173" cm="1">
        <f t="array" ref="E129">_xlfn.XLOOKUP(E$1,'PY1 Data(H)'!$A$1:$CZ$1,_xlfn.XLOOKUP($A129,'PY1 Data(H)'!$A$1:$A$233,'PY1 Data(H)'!$A$1:$CZ$233))</f>
        <v>1</v>
      </c>
      <c r="F129" s="173" cm="1">
        <f t="array" ref="F129">_xlfn.XLOOKUP(F$1,'PY1 Data(H)'!$A$1:$CZ$1,_xlfn.XLOOKUP($A129,'PY1 Data(H)'!$A$1:$A$233,'PY1 Data(H)'!$A$1:$CZ$233))</f>
        <v>1</v>
      </c>
      <c r="G129" s="173" cm="1">
        <f t="array" ref="G129">_xlfn.XLOOKUP(G$1,'PY1 Data(H)'!$A$1:$CZ$1,_xlfn.XLOOKUP($A129,'PY1 Data(H)'!$A$1:$A$233,'PY1 Data(H)'!$A$1:$CZ$233))</f>
        <v>0</v>
      </c>
      <c r="H129" s="173" cm="1">
        <f t="array" ref="H129">_xlfn.XLOOKUP(H$1,'PY1 Data(H)'!$A$1:$CZ$1,_xlfn.XLOOKUP($A129,'PY1 Data(H)'!$A$1:$A$233,'PY1 Data(H)'!$A$1:$CZ$233))</f>
        <v>1</v>
      </c>
      <c r="I129" s="173" cm="1">
        <f t="array" ref="I129">_xlfn.XLOOKUP(I$1,'PY1 Data(H)'!$A$1:$CZ$1,_xlfn.XLOOKUP($A129,'PY1 Data(H)'!$A$1:$A$233,'PY1 Data(H)'!$A$1:$CZ$233))</f>
        <v>1</v>
      </c>
      <c r="J129" s="173" cm="1">
        <f t="array" ref="J129">_xlfn.XLOOKUP(J$1,'PY1 Data(H)'!$A$1:$CZ$1,_xlfn.XLOOKUP($A129,'PY1 Data(H)'!$A$1:$A$233,'PY1 Data(H)'!$A$1:$CZ$233))</f>
        <v>1</v>
      </c>
      <c r="K129" s="173" cm="1">
        <f t="array" ref="K129">_xlfn.XLOOKUP(K$1,'PY1 Data(H)'!$A$1:$CZ$1,_xlfn.XLOOKUP($A129,'PY1 Data(H)'!$A$1:$A$233,'PY1 Data(H)'!$A$1:$CZ$233))</f>
        <v>1</v>
      </c>
      <c r="L129" s="173" cm="1">
        <f t="array" ref="L129">_xlfn.XLOOKUP(L$1,'PY1 Data(H)'!$A$1:$CZ$1,_xlfn.XLOOKUP($A129,'PY1 Data(H)'!$A$1:$A$233,'PY1 Data(H)'!$A$1:$CZ$233))</f>
        <v>1</v>
      </c>
      <c r="M129" s="173" cm="1">
        <f t="array" ref="M129">_xlfn.XLOOKUP(M$1,'PY1 Data(H)'!$A$1:$CZ$1,_xlfn.XLOOKUP($A129,'PY1 Data(H)'!$A$1:$A$233,'PY1 Data(H)'!$A$1:$CZ$233))</f>
        <v>1</v>
      </c>
      <c r="N129" s="173" cm="1">
        <f t="array" ref="N129">_xlfn.XLOOKUP(N$1,'PY1 Data(H)'!$A$1:$CZ$1,_xlfn.XLOOKUP($A129,'PY1 Data(H)'!$A$1:$A$233,'PY1 Data(H)'!$A$1:$CZ$233))</f>
        <v>1</v>
      </c>
      <c r="O129" s="173" cm="1">
        <f t="array" ref="O129">_xlfn.XLOOKUP(O$1,'PY1 Data(H)'!$A$1:$CZ$1,_xlfn.XLOOKUP($A129,'PY1 Data(H)'!$A$1:$A$233,'PY1 Data(H)'!$A$1:$CZ$233))</f>
        <v>1</v>
      </c>
      <c r="P129" s="173" cm="1">
        <f t="array" ref="P129">_xlfn.XLOOKUP(P$1,'PY1 Data(H)'!$A$1:$CZ$1,_xlfn.XLOOKUP($A129,'PY1 Data(H)'!$A$1:$A$233,'PY1 Data(H)'!$A$1:$CZ$233))</f>
        <v>1</v>
      </c>
      <c r="Q129" s="173" cm="1">
        <f t="array" ref="Q129">_xlfn.XLOOKUP(Q$1,'PY1 Data(H)'!$A$1:$CZ$1,_xlfn.XLOOKUP($A129,'PY1 Data(H)'!$A$1:$A$233,'PY1 Data(H)'!$A$1:$CZ$233))</f>
        <v>1</v>
      </c>
      <c r="R129" s="173" cm="1">
        <f t="array" ref="R129">_xlfn.XLOOKUP(R$1,'PY1 Data(H)'!$A$1:$CZ$1,_xlfn.XLOOKUP($A129,'PY1 Data(H)'!$A$1:$A$233,'PY1 Data(H)'!$A$1:$CZ$233))</f>
        <v>1</v>
      </c>
      <c r="S129" s="173" cm="1">
        <f t="array" ref="S129">_xlfn.XLOOKUP(S$1,'PY1 Data(H)'!$A$1:$CZ$1,_xlfn.XLOOKUP($A129,'PY1 Data(H)'!$A$1:$A$233,'PY1 Data(H)'!$A$1:$CZ$233))</f>
        <v>1</v>
      </c>
      <c r="T129" s="173" cm="1">
        <f t="array" ref="T129">_xlfn.XLOOKUP(T$1,'PY1 Data(H)'!$A$1:$CZ$1,_xlfn.XLOOKUP($A129,'PY1 Data(H)'!$A$1:$A$233,'PY1 Data(H)'!$A$1:$CZ$233))</f>
        <v>0</v>
      </c>
      <c r="U129" s="173" cm="1">
        <f t="array" ref="U129">_xlfn.XLOOKUP(U$1,'PY1 Data(H)'!$A$1:$CZ$1,_xlfn.XLOOKUP($A129,'PY1 Data(H)'!$A$1:$A$233,'PY1 Data(H)'!$A$1:$CZ$233))</f>
        <v>1</v>
      </c>
      <c r="V129" s="173" cm="1">
        <f t="array" ref="V129">_xlfn.XLOOKUP(V$1,'PY1 Data(H)'!$A$1:$CZ$1,_xlfn.XLOOKUP($A129,'PY1 Data(H)'!$A$1:$A$233,'PY1 Data(H)'!$A$1:$CZ$233))</f>
        <v>1</v>
      </c>
      <c r="W129" s="173" cm="1">
        <f t="array" ref="W129">_xlfn.XLOOKUP(W$1,'PY1 Data(H)'!$A$1:$CZ$1,_xlfn.XLOOKUP($A129,'PY1 Data(H)'!$A$1:$A$233,'PY1 Data(H)'!$A$1:$CZ$233))</f>
        <v>0</v>
      </c>
      <c r="X129" s="173" cm="1">
        <f t="array" ref="X129">_xlfn.XLOOKUP(X$1,'PY1 Data(H)'!$A$1:$CZ$1,_xlfn.XLOOKUP($A129,'PY1 Data(H)'!$A$1:$A$233,'PY1 Data(H)'!$A$1:$CZ$233))</f>
        <v>1</v>
      </c>
      <c r="Y129" s="173" cm="1">
        <f t="array" ref="Y129">_xlfn.XLOOKUP(Y$1,'PY1 Data(H)'!$A$1:$CZ$1,_xlfn.XLOOKUP($A129,'PY1 Data(H)'!$A$1:$A$233,'PY1 Data(H)'!$A$1:$CZ$233))</f>
        <v>0</v>
      </c>
      <c r="Z129" s="173" cm="1">
        <f t="array" ref="Z129">_xlfn.XLOOKUP(Z$1,'PY1 Data(H)'!$A$1:$CZ$1,_xlfn.XLOOKUP($A129,'PY1 Data(H)'!$A$1:$A$233,'PY1 Data(H)'!$A$1:$CZ$233))</f>
        <v>1</v>
      </c>
      <c r="AA129" s="173" cm="1">
        <f t="array" ref="AA129">_xlfn.XLOOKUP(AA$1,'PY1 Data(H)'!$A$1:$CZ$1,_xlfn.XLOOKUP($A129,'PY1 Data(H)'!$A$1:$A$233,'PY1 Data(H)'!$A$1:$CZ$233))</f>
        <v>0</v>
      </c>
      <c r="AB129" s="173" cm="1">
        <f t="array" ref="AB129">_xlfn.XLOOKUP(AB$1,'PY1 Data(H)'!$A$1:$CZ$1,_xlfn.XLOOKUP($A129,'PY1 Data(H)'!$A$1:$A$233,'PY1 Data(H)'!$A$1:$CZ$233))</f>
        <v>1</v>
      </c>
      <c r="AC129" s="173" cm="1">
        <f t="array" ref="AC129">_xlfn.XLOOKUP(AC$1,'PY1 Data(H)'!$A$1:$CZ$1,_xlfn.XLOOKUP($A129,'PY1 Data(H)'!$A$1:$A$233,'PY1 Data(H)'!$A$1:$CZ$233))</f>
        <v>1</v>
      </c>
      <c r="AD129" s="173" cm="1">
        <f t="array" ref="AD129">_xlfn.XLOOKUP(AD$1,'PY1 Data(H)'!$A$1:$CZ$1,_xlfn.XLOOKUP($A129,'PY1 Data(H)'!$A$1:$A$233,'PY1 Data(H)'!$A$1:$CZ$233))</f>
        <v>1</v>
      </c>
      <c r="AE129" s="173" cm="1">
        <f t="array" ref="AE129">_xlfn.XLOOKUP(AE$1,'PY1 Data(H)'!$A$1:$CZ$1,_xlfn.XLOOKUP($A129,'PY1 Data(H)'!$A$1:$A$233,'PY1 Data(H)'!$A$1:$CZ$233))</f>
        <v>1</v>
      </c>
      <c r="AF129" s="173" cm="1">
        <f t="array" ref="AF129">_xlfn.XLOOKUP(AF$1,'PY1 Data(H)'!$A$1:$CZ$1,_xlfn.XLOOKUP($A129,'PY1 Data(H)'!$A$1:$A$233,'PY1 Data(H)'!$A$1:$CZ$233))</f>
        <v>1</v>
      </c>
      <c r="AG129" s="173" cm="1">
        <f t="array" ref="AG129">_xlfn.XLOOKUP(AG$1,'PY1 Data(H)'!$A$1:$CZ$1,_xlfn.XLOOKUP($A129,'PY1 Data(H)'!$A$1:$A$233,'PY1 Data(H)'!$A$1:$CZ$233))</f>
        <v>1</v>
      </c>
      <c r="AH129" s="173" cm="1">
        <f t="array" ref="AH129">_xlfn.XLOOKUP(AH$1,'PY1 Data(H)'!$A$1:$CZ$1,_xlfn.XLOOKUP($A129,'PY1 Data(H)'!$A$1:$A$233,'PY1 Data(H)'!$A$1:$CZ$233))</f>
        <v>1</v>
      </c>
      <c r="AI129" s="173" cm="1">
        <f t="array" ref="AI129">_xlfn.XLOOKUP(AI$1,'PY1 Data(H)'!$A$1:$CZ$1,_xlfn.XLOOKUP($A129,'PY1 Data(H)'!$A$1:$A$233,'PY1 Data(H)'!$A$1:$CZ$233))</f>
        <v>1</v>
      </c>
      <c r="AJ129" s="173" cm="1">
        <f t="array" ref="AJ129">_xlfn.XLOOKUP(AJ$1,'PY1 Data(H)'!$A$1:$CZ$1,_xlfn.XLOOKUP($A129,'PY1 Data(H)'!$A$1:$A$233,'PY1 Data(H)'!$A$1:$CZ$233))</f>
        <v>1</v>
      </c>
      <c r="AK129" s="173" cm="1">
        <f t="array" ref="AK129">_xlfn.XLOOKUP(AK$1,'PY1 Data(H)'!$A$1:$CZ$1,_xlfn.XLOOKUP($A129,'PY1 Data(H)'!$A$1:$A$233,'PY1 Data(H)'!$A$1:$CZ$233))</f>
        <v>1</v>
      </c>
      <c r="AL129" s="173" cm="1">
        <f t="array" ref="AL129">_xlfn.XLOOKUP(AL$1,'PY1 Data(H)'!$A$1:$CZ$1,_xlfn.XLOOKUP($A129,'PY1 Data(H)'!$A$1:$A$233,'PY1 Data(H)'!$A$1:$CZ$233))</f>
        <v>1</v>
      </c>
      <c r="AM129" s="173" cm="1">
        <f t="array" ref="AM129">_xlfn.XLOOKUP(AM$1,'PY1 Data(H)'!$A$1:$CZ$1,_xlfn.XLOOKUP($A129,'PY1 Data(H)'!$A$1:$A$233,'PY1 Data(H)'!$A$1:$CZ$233))</f>
        <v>1</v>
      </c>
      <c r="AN129" s="173" cm="1">
        <f t="array" ref="AN129">_xlfn.XLOOKUP(AN$1,'PY1 Data(H)'!$A$1:$CZ$1,_xlfn.XLOOKUP($A129,'PY1 Data(H)'!$A$1:$A$233,'PY1 Data(H)'!$A$1:$CZ$233))</f>
        <v>1</v>
      </c>
      <c r="AO129" s="173" cm="1">
        <f t="array" ref="AO129">_xlfn.XLOOKUP(AO$1,'PY1 Data(H)'!$A$1:$CZ$1,_xlfn.XLOOKUP($A129,'PY1 Data(H)'!$A$1:$A$233,'PY1 Data(H)'!$A$1:$CZ$233))</f>
        <v>1</v>
      </c>
      <c r="AP129" s="173" cm="1">
        <f t="array" ref="AP129">_xlfn.XLOOKUP(AP$1,'PY1 Data(H)'!$A$1:$CZ$1,_xlfn.XLOOKUP($A129,'PY1 Data(H)'!$A$1:$A$233,'PY1 Data(H)'!$A$1:$CZ$233))</f>
        <v>1</v>
      </c>
      <c r="AQ129" s="173" cm="1">
        <f t="array" ref="AQ129">_xlfn.XLOOKUP(AQ$1,'PY1 Data(H)'!$A$1:$CZ$1,_xlfn.XLOOKUP($A129,'PY1 Data(H)'!$A$1:$A$233,'PY1 Data(H)'!$A$1:$CZ$233))</f>
        <v>1</v>
      </c>
      <c r="AR129" s="173" cm="1">
        <f t="array" ref="AR129">_xlfn.XLOOKUP(AR$1,'PY1 Data(H)'!$A$1:$CZ$1,_xlfn.XLOOKUP($A129,'PY1 Data(H)'!$A$1:$A$233,'PY1 Data(H)'!$A$1:$CZ$233))</f>
        <v>1</v>
      </c>
      <c r="AS129" s="173" cm="1">
        <f t="array" ref="AS129">_xlfn.XLOOKUP(AS$1,'PY1 Data(H)'!$A$1:$CZ$1,_xlfn.XLOOKUP($A129,'PY1 Data(H)'!$A$1:$A$233,'PY1 Data(H)'!$A$1:$CZ$233))</f>
        <v>1</v>
      </c>
      <c r="AT129" s="173" cm="1">
        <f t="array" ref="AT129">_xlfn.XLOOKUP(AT$1,'PY1 Data(H)'!$A$1:$CZ$1,_xlfn.XLOOKUP($A129,'PY1 Data(H)'!$A$1:$A$233,'PY1 Data(H)'!$A$1:$CZ$233))</f>
        <v>1</v>
      </c>
      <c r="AU129" s="173" cm="1">
        <f t="array" ref="AU129">_xlfn.XLOOKUP(AU$1,'PY1 Data(H)'!$A$1:$CZ$1,_xlfn.XLOOKUP($A129,'PY1 Data(H)'!$A$1:$A$233,'PY1 Data(H)'!$A$1:$CZ$233))</f>
        <v>1</v>
      </c>
      <c r="AV129" s="173" cm="1">
        <f t="array" ref="AV129">_xlfn.XLOOKUP(AV$1,'PY1 Data(H)'!$A$1:$CZ$1,_xlfn.XLOOKUP($A129,'PY1 Data(H)'!$A$1:$A$233,'PY1 Data(H)'!$A$1:$CZ$233))</f>
        <v>1</v>
      </c>
      <c r="AW129" s="173" cm="1">
        <f t="array" ref="AW129">_xlfn.XLOOKUP(AW$1,'PY1 Data(H)'!$A$1:$CZ$1,_xlfn.XLOOKUP($A129,'PY1 Data(H)'!$A$1:$A$233,'PY1 Data(H)'!$A$1:$CZ$233))</f>
        <v>0</v>
      </c>
      <c r="AX129" s="173" cm="1">
        <f t="array" ref="AX129">_xlfn.XLOOKUP(AX$1,'PY1 Data(H)'!$A$1:$CZ$1,_xlfn.XLOOKUP($A129,'PY1 Data(H)'!$A$1:$A$233,'PY1 Data(H)'!$A$1:$CZ$233))</f>
        <v>1</v>
      </c>
      <c r="AY129" s="173" cm="1">
        <f t="array" ref="AY129">_xlfn.XLOOKUP(AY$1,'PY1 Data(H)'!$A$1:$CZ$1,_xlfn.XLOOKUP($A129,'PY1 Data(H)'!$A$1:$A$233,'PY1 Data(H)'!$A$1:$CZ$233))</f>
        <v>1</v>
      </c>
      <c r="AZ129" s="173" cm="1">
        <f t="array" ref="AZ129">_xlfn.XLOOKUP(AZ$1,'PY1 Data(H)'!$A$1:$CZ$1,_xlfn.XLOOKUP($A129,'PY1 Data(H)'!$A$1:$A$233,'PY1 Data(H)'!$A$1:$CZ$233))</f>
        <v>1</v>
      </c>
      <c r="BA129" s="173" cm="1">
        <f t="array" ref="BA129">_xlfn.XLOOKUP(BA$1,'PY1 Data(H)'!$A$1:$CZ$1,_xlfn.XLOOKUP($A129,'PY1 Data(H)'!$A$1:$A$233,'PY1 Data(H)'!$A$1:$CZ$233))</f>
        <v>1</v>
      </c>
      <c r="BB129" s="173" cm="1">
        <f t="array" ref="BB129">_xlfn.XLOOKUP(BB$1,'PY1 Data(H)'!$A$1:$CZ$1,_xlfn.XLOOKUP($A129,'PY1 Data(H)'!$A$1:$A$233,'PY1 Data(H)'!$A$1:$CZ$233))</f>
        <v>1</v>
      </c>
      <c r="BC129" s="173" cm="1">
        <f t="array" ref="BC129">_xlfn.XLOOKUP(BC$1,'PY1 Data(H)'!$A$1:$CZ$1,_xlfn.XLOOKUP($A129,'PY1 Data(H)'!$A$1:$A$233,'PY1 Data(H)'!$A$1:$CZ$233))</f>
        <v>1</v>
      </c>
      <c r="BD129" s="173" cm="1">
        <f t="array" ref="BD129">_xlfn.XLOOKUP(BD$1,'PY1 Data(H)'!$A$1:$CZ$1,_xlfn.XLOOKUP($A129,'PY1 Data(H)'!$A$1:$A$233,'PY1 Data(H)'!$A$1:$CZ$233))</f>
        <v>1</v>
      </c>
      <c r="BE129" s="173" cm="1">
        <f t="array" ref="BE129">_xlfn.XLOOKUP(BE$1,'PY1 Data(H)'!$A$1:$CZ$1,_xlfn.XLOOKUP($A129,'PY1 Data(H)'!$A$1:$A$233,'PY1 Data(H)'!$A$1:$CZ$233))</f>
        <v>1</v>
      </c>
      <c r="BF129" s="173" cm="1">
        <f t="array" ref="BF129">_xlfn.XLOOKUP(BF$1,'PY1 Data(H)'!$A$1:$CZ$1,_xlfn.XLOOKUP($A129,'PY1 Data(H)'!$A$1:$A$233,'PY1 Data(H)'!$A$1:$CZ$233))</f>
        <v>1</v>
      </c>
      <c r="BG129" s="173" cm="1">
        <f t="array" ref="BG129">_xlfn.XLOOKUP(BG$1,'PY1 Data(H)'!$A$1:$CZ$1,_xlfn.XLOOKUP($A129,'PY1 Data(H)'!$A$1:$A$233,'PY1 Data(H)'!$A$1:$CZ$233))</f>
        <v>1</v>
      </c>
      <c r="BH129" s="173" cm="1">
        <f t="array" ref="BH129">_xlfn.XLOOKUP(BH$1,'PY1 Data(H)'!$A$1:$CZ$1,_xlfn.XLOOKUP($A129,'PY1 Data(H)'!$A$1:$A$233,'PY1 Data(H)'!$A$1:$CZ$233))</f>
        <v>1</v>
      </c>
      <c r="BI129" s="173" cm="1">
        <f t="array" ref="BI129">_xlfn.XLOOKUP(BI$1,'PY1 Data(H)'!$A$1:$CZ$1,_xlfn.XLOOKUP($A129,'PY1 Data(H)'!$A$1:$A$233,'PY1 Data(H)'!$A$1:$CZ$233))</f>
        <v>1</v>
      </c>
      <c r="BJ129" s="173" cm="1">
        <f t="array" ref="BJ129">_xlfn.XLOOKUP(BJ$1,'PY1 Data(H)'!$A$1:$CZ$1,_xlfn.XLOOKUP($A129,'PY1 Data(H)'!$A$1:$A$233,'PY1 Data(H)'!$A$1:$CZ$233))</f>
        <v>0</v>
      </c>
      <c r="BK129" s="173" cm="1">
        <f t="array" ref="BK129">_xlfn.XLOOKUP(BK$1,'PY1 Data(H)'!$A$1:$CZ$1,_xlfn.XLOOKUP($A129,'PY1 Data(H)'!$A$1:$A$233,'PY1 Data(H)'!$A$1:$CZ$233))</f>
        <v>1</v>
      </c>
      <c r="BL129" s="173" cm="1">
        <f t="array" ref="BL129">_xlfn.XLOOKUP(BL$1,'PY1 Data(H)'!$A$1:$CZ$1,_xlfn.XLOOKUP($A129,'PY1 Data(H)'!$A$1:$A$233,'PY1 Data(H)'!$A$1:$CZ$233))</f>
        <v>1</v>
      </c>
      <c r="BM129" s="173" cm="1">
        <f t="array" ref="BM129">_xlfn.XLOOKUP(BM$1,'PY1 Data(H)'!$A$1:$CZ$1,_xlfn.XLOOKUP($A129,'PY1 Data(H)'!$A$1:$A$233,'PY1 Data(H)'!$A$1:$CZ$233))</f>
        <v>1</v>
      </c>
      <c r="BN129" s="173" cm="1">
        <f t="array" ref="BN129">_xlfn.XLOOKUP(BN$1,'PY1 Data(H)'!$A$1:$CZ$1,_xlfn.XLOOKUP($A129,'PY1 Data(H)'!$A$1:$A$233,'PY1 Data(H)'!$A$1:$CZ$233))</f>
        <v>1</v>
      </c>
      <c r="BO129" s="173" cm="1">
        <f t="array" ref="BO129">_xlfn.XLOOKUP(BO$1,'PY1 Data(H)'!$A$1:$CZ$1,_xlfn.XLOOKUP($A129,'PY1 Data(H)'!$A$1:$A$233,'PY1 Data(H)'!$A$1:$CZ$233))</f>
        <v>1</v>
      </c>
      <c r="BP129" s="173" cm="1">
        <f t="array" ref="BP129">_xlfn.XLOOKUP(BP$1,'PY1 Data(H)'!$A$1:$CZ$1,_xlfn.XLOOKUP($A129,'PY1 Data(H)'!$A$1:$A$233,'PY1 Data(H)'!$A$1:$CZ$233))</f>
        <v>1</v>
      </c>
      <c r="BQ129" s="173" cm="1">
        <f t="array" ref="BQ129">_xlfn.XLOOKUP(BQ$1,'PY1 Data(H)'!$A$1:$CZ$1,_xlfn.XLOOKUP($A129,'PY1 Data(H)'!$A$1:$A$233,'PY1 Data(H)'!$A$1:$CZ$233))</f>
        <v>0</v>
      </c>
      <c r="BR129" s="173" cm="1">
        <f t="array" ref="BR129">_xlfn.XLOOKUP(BR$1,'PY1 Data(H)'!$A$1:$CZ$1,_xlfn.XLOOKUP($A129,'PY1 Data(H)'!$A$1:$A$233,'PY1 Data(H)'!$A$1:$CZ$233))</f>
        <v>1</v>
      </c>
      <c r="BS129" s="173" cm="1">
        <f t="array" ref="BS129">_xlfn.XLOOKUP(BS$1,'PY1 Data(H)'!$A$1:$CZ$1,_xlfn.XLOOKUP($A129,'PY1 Data(H)'!$A$1:$A$233,'PY1 Data(H)'!$A$1:$CZ$233))</f>
        <v>1</v>
      </c>
      <c r="BT129" s="173" cm="1">
        <f t="array" ref="BT129">_xlfn.XLOOKUP(BT$1,'PY1 Data(H)'!$A$1:$CZ$1,_xlfn.XLOOKUP($A129,'PY1 Data(H)'!$A$1:$A$233,'PY1 Data(H)'!$A$1:$CZ$233))</f>
        <v>1</v>
      </c>
      <c r="BU129" s="173" cm="1">
        <f t="array" ref="BU129">_xlfn.XLOOKUP(BU$1,'PY1 Data(H)'!$A$1:$CZ$1,_xlfn.XLOOKUP($A129,'PY1 Data(H)'!$A$1:$A$233,'PY1 Data(H)'!$A$1:$CZ$233))</f>
        <v>1</v>
      </c>
      <c r="BV129" s="173" cm="1">
        <f t="array" ref="BV129">_xlfn.XLOOKUP(BV$1,'PY1 Data(H)'!$A$1:$CZ$1,_xlfn.XLOOKUP($A129,'PY1 Data(H)'!$A$1:$A$233,'PY1 Data(H)'!$A$1:$CZ$233))</f>
        <v>1</v>
      </c>
      <c r="BW129" s="173" cm="1">
        <f t="array" ref="BW129">_xlfn.XLOOKUP(BW$1,'PY1 Data(H)'!$A$1:$CZ$1,_xlfn.XLOOKUP($A129,'PY1 Data(H)'!$A$1:$A$233,'PY1 Data(H)'!$A$1:$CZ$233))</f>
        <v>1</v>
      </c>
      <c r="BX129" s="173" cm="1">
        <f t="array" ref="BX129">_xlfn.XLOOKUP(BX$1,'PY1 Data(H)'!$A$1:$CZ$1,_xlfn.XLOOKUP($A129,'PY1 Data(H)'!$A$1:$A$233,'PY1 Data(H)'!$A$1:$CZ$233))</f>
        <v>1</v>
      </c>
      <c r="BY129" s="173" cm="1">
        <f t="array" ref="BY129">_xlfn.XLOOKUP(BY$1,'PY1 Data(H)'!$A$1:$CZ$1,_xlfn.XLOOKUP($A129,'PY1 Data(H)'!$A$1:$A$233,'PY1 Data(H)'!$A$1:$CZ$233))</f>
        <v>1</v>
      </c>
      <c r="BZ129" s="173" cm="1">
        <f t="array" ref="BZ129">_xlfn.XLOOKUP(BZ$1,'PY1 Data(H)'!$A$1:$CZ$1,_xlfn.XLOOKUP($A129,'PY1 Data(H)'!$A$1:$A$233,'PY1 Data(H)'!$A$1:$CZ$233))</f>
        <v>1</v>
      </c>
      <c r="CA129" s="173" cm="1">
        <f t="array" ref="CA129">_xlfn.XLOOKUP(CA$1,'PY1 Data(H)'!$A$1:$CZ$1,_xlfn.XLOOKUP($A129,'PY1 Data(H)'!$A$1:$A$233,'PY1 Data(H)'!$A$1:$CZ$233))</f>
        <v>1</v>
      </c>
      <c r="CB129" s="173" cm="1">
        <f t="array" ref="CB129">_xlfn.XLOOKUP(CB$1,'PY1 Data(H)'!$A$1:$CZ$1,_xlfn.XLOOKUP($A129,'PY1 Data(H)'!$A$1:$A$233,'PY1 Data(H)'!$A$1:$CZ$233))</f>
        <v>1</v>
      </c>
      <c r="CC129" s="173" cm="1">
        <f t="array" ref="CC129">_xlfn.XLOOKUP(CC$1,'PY1 Data(H)'!$A$1:$CZ$1,_xlfn.XLOOKUP($A129,'PY1 Data(H)'!$A$1:$A$233,'PY1 Data(H)'!$A$1:$CZ$233))</f>
        <v>1</v>
      </c>
      <c r="CD129" s="173" cm="1">
        <f t="array" ref="CD129">_xlfn.XLOOKUP(CD$1,'PY1 Data(H)'!$A$1:$CZ$1,_xlfn.XLOOKUP($A129,'PY1 Data(H)'!$A$1:$A$233,'PY1 Data(H)'!$A$1:$CZ$233))</f>
        <v>1</v>
      </c>
      <c r="CE129" s="173" cm="1">
        <f t="array" ref="CE129">_xlfn.XLOOKUP(CE$1,'PY1 Data(H)'!$A$1:$CZ$1,_xlfn.XLOOKUP($A129,'PY1 Data(H)'!$A$1:$A$233,'PY1 Data(H)'!$A$1:$CZ$233))</f>
        <v>1</v>
      </c>
      <c r="CF129" s="173" cm="1">
        <f t="array" ref="CF129">_xlfn.XLOOKUP(CF$1,'PY1 Data(H)'!$A$1:$CZ$1,_xlfn.XLOOKUP($A129,'PY1 Data(H)'!$A$1:$A$233,'PY1 Data(H)'!$A$1:$CZ$233))</f>
        <v>1</v>
      </c>
      <c r="CG129" s="173" cm="1">
        <f t="array" ref="CG129">_xlfn.XLOOKUP(CG$1,'PY1 Data(H)'!$A$1:$CZ$1,_xlfn.XLOOKUP($A129,'PY1 Data(H)'!$A$1:$A$233,'PY1 Data(H)'!$A$1:$CZ$233))</f>
        <v>1</v>
      </c>
      <c r="CH129" s="173" cm="1">
        <f t="array" ref="CH129">_xlfn.XLOOKUP(CH$1,'PY1 Data(H)'!$A$1:$CZ$1,_xlfn.XLOOKUP($A129,'PY1 Data(H)'!$A$1:$A$233,'PY1 Data(H)'!$A$1:$CZ$233))</f>
        <v>1</v>
      </c>
      <c r="CI129" s="173" cm="1">
        <f t="array" ref="CI129">_xlfn.XLOOKUP(CI$1,'PY1 Data(H)'!$A$1:$CZ$1,_xlfn.XLOOKUP($A129,'PY1 Data(H)'!$A$1:$A$233,'PY1 Data(H)'!$A$1:$CZ$233))</f>
        <v>2</v>
      </c>
      <c r="CJ129" s="173" cm="1">
        <f t="array" ref="CJ129">_xlfn.XLOOKUP(CJ$1,'PY1 Data(H)'!$A$1:$CZ$1,_xlfn.XLOOKUP($A129,'PY1 Data(H)'!$A$1:$A$233,'PY1 Data(H)'!$A$1:$CZ$233))</f>
        <v>1</v>
      </c>
      <c r="CK129" s="173" cm="1">
        <f t="array" ref="CK129">_xlfn.XLOOKUP(CK$1,'PY1 Data(H)'!$A$1:$CZ$1,_xlfn.XLOOKUP($A129,'PY1 Data(H)'!$A$1:$A$233,'PY1 Data(H)'!$A$1:$CZ$233))</f>
        <v>1</v>
      </c>
      <c r="CL129" s="173" cm="1">
        <f t="array" ref="CL129">_xlfn.XLOOKUP(CL$1,'PY1 Data(H)'!$A$1:$CZ$1,_xlfn.XLOOKUP($A129,'PY1 Data(H)'!$A$1:$A$233,'PY1 Data(H)'!$A$1:$CZ$233))</f>
        <v>1</v>
      </c>
      <c r="CM129" s="173" cm="1">
        <f t="array" ref="CM129">_xlfn.XLOOKUP(CM$1,'PY1 Data(H)'!$A$1:$CZ$1,_xlfn.XLOOKUP($A129,'PY1 Data(H)'!$A$1:$A$233,'PY1 Data(H)'!$A$1:$CZ$233))</f>
        <v>1</v>
      </c>
      <c r="CN129" s="173" cm="1">
        <f t="array" ref="CN129">_xlfn.XLOOKUP(CN$1,'PY1 Data(H)'!$A$1:$CZ$1,_xlfn.XLOOKUP($A129,'PY1 Data(H)'!$A$1:$A$233,'PY1 Data(H)'!$A$1:$CZ$233))</f>
        <v>1</v>
      </c>
      <c r="CO129" s="173" cm="1">
        <f t="array" ref="CO129">_xlfn.XLOOKUP(CO$1,'PY1 Data(H)'!$A$1:$CZ$1,_xlfn.XLOOKUP($A129,'PY1 Data(H)'!$A$1:$A$233,'PY1 Data(H)'!$A$1:$CZ$233))</f>
        <v>1</v>
      </c>
      <c r="CP129" s="173" cm="1">
        <f t="array" ref="CP129">_xlfn.XLOOKUP(CP$1,'PY1 Data(H)'!$A$1:$CZ$1,_xlfn.XLOOKUP($A129,'PY1 Data(H)'!$A$1:$A$233,'PY1 Data(H)'!$A$1:$CZ$233))</f>
        <v>1</v>
      </c>
      <c r="CQ129" s="173" cm="1">
        <f t="array" ref="CQ129">_xlfn.XLOOKUP(CQ$1,'PY1 Data(H)'!$A$1:$CZ$1,_xlfn.XLOOKUP($A129,'PY1 Data(H)'!$A$1:$A$233,'PY1 Data(H)'!$A$1:$CZ$233))</f>
        <v>1</v>
      </c>
      <c r="CR129" s="173" cm="1">
        <f t="array" ref="CR129">_xlfn.XLOOKUP(CR$1,'PY1 Data(H)'!$A$1:$CZ$1,_xlfn.XLOOKUP($A129,'PY1 Data(H)'!$A$1:$A$233,'PY1 Data(H)'!$A$1:$CZ$233))</f>
        <v>1</v>
      </c>
      <c r="CS129" s="173" cm="1">
        <f t="array" ref="CS129">_xlfn.XLOOKUP(CS$1,'PY1 Data(H)'!$A$1:$CZ$1,_xlfn.XLOOKUP($A129,'PY1 Data(H)'!$A$1:$A$233,'PY1 Data(H)'!$A$1:$CZ$233))</f>
        <v>1</v>
      </c>
      <c r="CT129" s="173" cm="1">
        <f t="array" ref="CT129">_xlfn.XLOOKUP(CT$1,'PY1 Data(H)'!$A$1:$CZ$1,_xlfn.XLOOKUP($A129,'PY1 Data(H)'!$A$1:$A$233,'PY1 Data(H)'!$A$1:$CZ$233))</f>
        <v>1</v>
      </c>
      <c r="CU129" s="173" cm="1">
        <f t="array" ref="CU129">_xlfn.XLOOKUP(CU$1,'PY1 Data(H)'!$A$1:$CZ$1,_xlfn.XLOOKUP($A129,'PY1 Data(H)'!$A$1:$A$233,'PY1 Data(H)'!$A$1:$CZ$233))</f>
        <v>1</v>
      </c>
      <c r="CV129" s="173" cm="1">
        <f t="array" ref="CV129">_xlfn.XLOOKUP(CV$1,'PY1 Data(H)'!$A$1:$CZ$1,_xlfn.XLOOKUP($A129,'PY1 Data(H)'!$A$1:$A$233,'PY1 Data(H)'!$A$1:$CZ$233))</f>
        <v>1</v>
      </c>
      <c r="CW129" s="173" cm="1">
        <f t="array" ref="CW129">_xlfn.XLOOKUP(CW$1,'PY1 Data(H)'!$A$1:$CZ$1,_xlfn.XLOOKUP($A129,'PY1 Data(H)'!$A$1:$A$233,'PY1 Data(H)'!$A$1:$CZ$233))</f>
        <v>1</v>
      </c>
      <c r="CX129" s="173" cm="1">
        <f t="array" ref="CX129">_xlfn.XLOOKUP(CX$1,'PY1 Data(H)'!$A$1:$CZ$1,_xlfn.XLOOKUP($A129,'PY1 Data(H)'!$A$1:$A$233,'PY1 Data(H)'!$A$1:$CZ$233))</f>
        <v>1</v>
      </c>
      <c r="CY129" s="173" cm="1">
        <f t="array" ref="CY129">_xlfn.XLOOKUP(CY$1,'PY1 Data(H)'!$A$1:$CZ$1,_xlfn.XLOOKUP($A129,'PY1 Data(H)'!$A$1:$A$233,'PY1 Data(H)'!$A$1:$CZ$233))</f>
        <v>1</v>
      </c>
    </row>
    <row r="130" spans="1:103" x14ac:dyDescent="0.3">
      <c r="A130">
        <v>1063</v>
      </c>
      <c r="D130" s="173" cm="1">
        <f t="array" ref="D130">_xlfn.XLOOKUP(D$1,'PY1 Data(H)'!$A$1:$CZ$1,_xlfn.XLOOKUP($A130,'PY1 Data(H)'!$A$1:$A$233,'PY1 Data(H)'!$A$1:$CZ$233))</f>
        <v>1</v>
      </c>
      <c r="E130" s="173" cm="1">
        <f t="array" ref="E130">_xlfn.XLOOKUP(E$1,'PY1 Data(H)'!$A$1:$CZ$1,_xlfn.XLOOKUP($A130,'PY1 Data(H)'!$A$1:$A$233,'PY1 Data(H)'!$A$1:$CZ$233))</f>
        <v>1</v>
      </c>
      <c r="F130" s="173" cm="1">
        <f t="array" ref="F130">_xlfn.XLOOKUP(F$1,'PY1 Data(H)'!$A$1:$CZ$1,_xlfn.XLOOKUP($A130,'PY1 Data(H)'!$A$1:$A$233,'PY1 Data(H)'!$A$1:$CZ$233))</f>
        <v>1</v>
      </c>
      <c r="G130" s="173" cm="1">
        <f t="array" ref="G130">_xlfn.XLOOKUP(G$1,'PY1 Data(H)'!$A$1:$CZ$1,_xlfn.XLOOKUP($A130,'PY1 Data(H)'!$A$1:$A$233,'PY1 Data(H)'!$A$1:$CZ$233))</f>
        <v>0</v>
      </c>
      <c r="H130" s="173" cm="1">
        <f t="array" ref="H130">_xlfn.XLOOKUP(H$1,'PY1 Data(H)'!$A$1:$CZ$1,_xlfn.XLOOKUP($A130,'PY1 Data(H)'!$A$1:$A$233,'PY1 Data(H)'!$A$1:$CZ$233))</f>
        <v>1</v>
      </c>
      <c r="I130" s="173" cm="1">
        <f t="array" ref="I130">_xlfn.XLOOKUP(I$1,'PY1 Data(H)'!$A$1:$CZ$1,_xlfn.XLOOKUP($A130,'PY1 Data(H)'!$A$1:$A$233,'PY1 Data(H)'!$A$1:$CZ$233))</f>
        <v>1</v>
      </c>
      <c r="J130" s="173" cm="1">
        <f t="array" ref="J130">_xlfn.XLOOKUP(J$1,'PY1 Data(H)'!$A$1:$CZ$1,_xlfn.XLOOKUP($A130,'PY1 Data(H)'!$A$1:$A$233,'PY1 Data(H)'!$A$1:$CZ$233))</f>
        <v>1</v>
      </c>
      <c r="K130" s="173" cm="1">
        <f t="array" ref="K130">_xlfn.XLOOKUP(K$1,'PY1 Data(H)'!$A$1:$CZ$1,_xlfn.XLOOKUP($A130,'PY1 Data(H)'!$A$1:$A$233,'PY1 Data(H)'!$A$1:$CZ$233))</f>
        <v>1</v>
      </c>
      <c r="L130" s="173" cm="1">
        <f t="array" ref="L130">_xlfn.XLOOKUP(L$1,'PY1 Data(H)'!$A$1:$CZ$1,_xlfn.XLOOKUP($A130,'PY1 Data(H)'!$A$1:$A$233,'PY1 Data(H)'!$A$1:$CZ$233))</f>
        <v>1</v>
      </c>
      <c r="M130" s="173" cm="1">
        <f t="array" ref="M130">_xlfn.XLOOKUP(M$1,'PY1 Data(H)'!$A$1:$CZ$1,_xlfn.XLOOKUP($A130,'PY1 Data(H)'!$A$1:$A$233,'PY1 Data(H)'!$A$1:$CZ$233))</f>
        <v>1</v>
      </c>
      <c r="N130" s="173" cm="1">
        <f t="array" ref="N130">_xlfn.XLOOKUP(N$1,'PY1 Data(H)'!$A$1:$CZ$1,_xlfn.XLOOKUP($A130,'PY1 Data(H)'!$A$1:$A$233,'PY1 Data(H)'!$A$1:$CZ$233))</f>
        <v>1</v>
      </c>
      <c r="O130" s="173" cm="1">
        <f t="array" ref="O130">_xlfn.XLOOKUP(O$1,'PY1 Data(H)'!$A$1:$CZ$1,_xlfn.XLOOKUP($A130,'PY1 Data(H)'!$A$1:$A$233,'PY1 Data(H)'!$A$1:$CZ$233))</f>
        <v>1</v>
      </c>
      <c r="P130" s="173" cm="1">
        <f t="array" ref="P130">_xlfn.XLOOKUP(P$1,'PY1 Data(H)'!$A$1:$CZ$1,_xlfn.XLOOKUP($A130,'PY1 Data(H)'!$A$1:$A$233,'PY1 Data(H)'!$A$1:$CZ$233))</f>
        <v>1</v>
      </c>
      <c r="Q130" s="173" cm="1">
        <f t="array" ref="Q130">_xlfn.XLOOKUP(Q$1,'PY1 Data(H)'!$A$1:$CZ$1,_xlfn.XLOOKUP($A130,'PY1 Data(H)'!$A$1:$A$233,'PY1 Data(H)'!$A$1:$CZ$233))</f>
        <v>1</v>
      </c>
      <c r="R130" s="173" cm="1">
        <f t="array" ref="R130">_xlfn.XLOOKUP(R$1,'PY1 Data(H)'!$A$1:$CZ$1,_xlfn.XLOOKUP($A130,'PY1 Data(H)'!$A$1:$A$233,'PY1 Data(H)'!$A$1:$CZ$233))</f>
        <v>1</v>
      </c>
      <c r="S130" s="173" cm="1">
        <f t="array" ref="S130">_xlfn.XLOOKUP(S$1,'PY1 Data(H)'!$A$1:$CZ$1,_xlfn.XLOOKUP($A130,'PY1 Data(H)'!$A$1:$A$233,'PY1 Data(H)'!$A$1:$CZ$233))</f>
        <v>1</v>
      </c>
      <c r="T130" s="173" cm="1">
        <f t="array" ref="T130">_xlfn.XLOOKUP(T$1,'PY1 Data(H)'!$A$1:$CZ$1,_xlfn.XLOOKUP($A130,'PY1 Data(H)'!$A$1:$A$233,'PY1 Data(H)'!$A$1:$CZ$233))</f>
        <v>0</v>
      </c>
      <c r="U130" s="173" cm="1">
        <f t="array" ref="U130">_xlfn.XLOOKUP(U$1,'PY1 Data(H)'!$A$1:$CZ$1,_xlfn.XLOOKUP($A130,'PY1 Data(H)'!$A$1:$A$233,'PY1 Data(H)'!$A$1:$CZ$233))</f>
        <v>1</v>
      </c>
      <c r="V130" s="173" cm="1">
        <f t="array" ref="V130">_xlfn.XLOOKUP(V$1,'PY1 Data(H)'!$A$1:$CZ$1,_xlfn.XLOOKUP($A130,'PY1 Data(H)'!$A$1:$A$233,'PY1 Data(H)'!$A$1:$CZ$233))</f>
        <v>1</v>
      </c>
      <c r="W130" s="173" cm="1">
        <f t="array" ref="W130">_xlfn.XLOOKUP(W$1,'PY1 Data(H)'!$A$1:$CZ$1,_xlfn.XLOOKUP($A130,'PY1 Data(H)'!$A$1:$A$233,'PY1 Data(H)'!$A$1:$CZ$233))</f>
        <v>0</v>
      </c>
      <c r="X130" s="173" cm="1">
        <f t="array" ref="X130">_xlfn.XLOOKUP(X$1,'PY1 Data(H)'!$A$1:$CZ$1,_xlfn.XLOOKUP($A130,'PY1 Data(H)'!$A$1:$A$233,'PY1 Data(H)'!$A$1:$CZ$233))</f>
        <v>1</v>
      </c>
      <c r="Y130" s="173" cm="1">
        <f t="array" ref="Y130">_xlfn.XLOOKUP(Y$1,'PY1 Data(H)'!$A$1:$CZ$1,_xlfn.XLOOKUP($A130,'PY1 Data(H)'!$A$1:$A$233,'PY1 Data(H)'!$A$1:$CZ$233))</f>
        <v>0</v>
      </c>
      <c r="Z130" s="173" cm="1">
        <f t="array" ref="Z130">_xlfn.XLOOKUP(Z$1,'PY1 Data(H)'!$A$1:$CZ$1,_xlfn.XLOOKUP($A130,'PY1 Data(H)'!$A$1:$A$233,'PY1 Data(H)'!$A$1:$CZ$233))</f>
        <v>1</v>
      </c>
      <c r="AA130" s="173" cm="1">
        <f t="array" ref="AA130">_xlfn.XLOOKUP(AA$1,'PY1 Data(H)'!$A$1:$CZ$1,_xlfn.XLOOKUP($A130,'PY1 Data(H)'!$A$1:$A$233,'PY1 Data(H)'!$A$1:$CZ$233))</f>
        <v>0</v>
      </c>
      <c r="AB130" s="173" cm="1">
        <f t="array" ref="AB130">_xlfn.XLOOKUP(AB$1,'PY1 Data(H)'!$A$1:$CZ$1,_xlfn.XLOOKUP($A130,'PY1 Data(H)'!$A$1:$A$233,'PY1 Data(H)'!$A$1:$CZ$233))</f>
        <v>1</v>
      </c>
      <c r="AC130" s="173" cm="1">
        <f t="array" ref="AC130">_xlfn.XLOOKUP(AC$1,'PY1 Data(H)'!$A$1:$CZ$1,_xlfn.XLOOKUP($A130,'PY1 Data(H)'!$A$1:$A$233,'PY1 Data(H)'!$A$1:$CZ$233))</f>
        <v>1</v>
      </c>
      <c r="AD130" s="173" cm="1">
        <f t="array" ref="AD130">_xlfn.XLOOKUP(AD$1,'PY1 Data(H)'!$A$1:$CZ$1,_xlfn.XLOOKUP($A130,'PY1 Data(H)'!$A$1:$A$233,'PY1 Data(H)'!$A$1:$CZ$233))</f>
        <v>1</v>
      </c>
      <c r="AE130" s="173" cm="1">
        <f t="array" ref="AE130">_xlfn.XLOOKUP(AE$1,'PY1 Data(H)'!$A$1:$CZ$1,_xlfn.XLOOKUP($A130,'PY1 Data(H)'!$A$1:$A$233,'PY1 Data(H)'!$A$1:$CZ$233))</f>
        <v>1</v>
      </c>
      <c r="AF130" s="173" cm="1">
        <f t="array" ref="AF130">_xlfn.XLOOKUP(AF$1,'PY1 Data(H)'!$A$1:$CZ$1,_xlfn.XLOOKUP($A130,'PY1 Data(H)'!$A$1:$A$233,'PY1 Data(H)'!$A$1:$CZ$233))</f>
        <v>1</v>
      </c>
      <c r="AG130" s="173" cm="1">
        <f t="array" ref="AG130">_xlfn.XLOOKUP(AG$1,'PY1 Data(H)'!$A$1:$CZ$1,_xlfn.XLOOKUP($A130,'PY1 Data(H)'!$A$1:$A$233,'PY1 Data(H)'!$A$1:$CZ$233))</f>
        <v>1</v>
      </c>
      <c r="AH130" s="173" cm="1">
        <f t="array" ref="AH130">_xlfn.XLOOKUP(AH$1,'PY1 Data(H)'!$A$1:$CZ$1,_xlfn.XLOOKUP($A130,'PY1 Data(H)'!$A$1:$A$233,'PY1 Data(H)'!$A$1:$CZ$233))</f>
        <v>1</v>
      </c>
      <c r="AI130" s="173" cm="1">
        <f t="array" ref="AI130">_xlfn.XLOOKUP(AI$1,'PY1 Data(H)'!$A$1:$CZ$1,_xlfn.XLOOKUP($A130,'PY1 Data(H)'!$A$1:$A$233,'PY1 Data(H)'!$A$1:$CZ$233))</f>
        <v>1</v>
      </c>
      <c r="AJ130" s="173" cm="1">
        <f t="array" ref="AJ130">_xlfn.XLOOKUP(AJ$1,'PY1 Data(H)'!$A$1:$CZ$1,_xlfn.XLOOKUP($A130,'PY1 Data(H)'!$A$1:$A$233,'PY1 Data(H)'!$A$1:$CZ$233))</f>
        <v>1</v>
      </c>
      <c r="AK130" s="173" cm="1">
        <f t="array" ref="AK130">_xlfn.XLOOKUP(AK$1,'PY1 Data(H)'!$A$1:$CZ$1,_xlfn.XLOOKUP($A130,'PY1 Data(H)'!$A$1:$A$233,'PY1 Data(H)'!$A$1:$CZ$233))</f>
        <v>1</v>
      </c>
      <c r="AL130" s="173" cm="1">
        <f t="array" ref="AL130">_xlfn.XLOOKUP(AL$1,'PY1 Data(H)'!$A$1:$CZ$1,_xlfn.XLOOKUP($A130,'PY1 Data(H)'!$A$1:$A$233,'PY1 Data(H)'!$A$1:$CZ$233))</f>
        <v>1</v>
      </c>
      <c r="AM130" s="173" cm="1">
        <f t="array" ref="AM130">_xlfn.XLOOKUP(AM$1,'PY1 Data(H)'!$A$1:$CZ$1,_xlfn.XLOOKUP($A130,'PY1 Data(H)'!$A$1:$A$233,'PY1 Data(H)'!$A$1:$CZ$233))</f>
        <v>1</v>
      </c>
      <c r="AN130" s="173" cm="1">
        <f t="array" ref="AN130">_xlfn.XLOOKUP(AN$1,'PY1 Data(H)'!$A$1:$CZ$1,_xlfn.XLOOKUP($A130,'PY1 Data(H)'!$A$1:$A$233,'PY1 Data(H)'!$A$1:$CZ$233))</f>
        <v>1</v>
      </c>
      <c r="AO130" s="173" cm="1">
        <f t="array" ref="AO130">_xlfn.XLOOKUP(AO$1,'PY1 Data(H)'!$A$1:$CZ$1,_xlfn.XLOOKUP($A130,'PY1 Data(H)'!$A$1:$A$233,'PY1 Data(H)'!$A$1:$CZ$233))</f>
        <v>1</v>
      </c>
      <c r="AP130" s="173" cm="1">
        <f t="array" ref="AP130">_xlfn.XLOOKUP(AP$1,'PY1 Data(H)'!$A$1:$CZ$1,_xlfn.XLOOKUP($A130,'PY1 Data(H)'!$A$1:$A$233,'PY1 Data(H)'!$A$1:$CZ$233))</f>
        <v>1</v>
      </c>
      <c r="AQ130" s="173" cm="1">
        <f t="array" ref="AQ130">_xlfn.XLOOKUP(AQ$1,'PY1 Data(H)'!$A$1:$CZ$1,_xlfn.XLOOKUP($A130,'PY1 Data(H)'!$A$1:$A$233,'PY1 Data(H)'!$A$1:$CZ$233))</f>
        <v>1</v>
      </c>
      <c r="AR130" s="173" cm="1">
        <f t="array" ref="AR130">_xlfn.XLOOKUP(AR$1,'PY1 Data(H)'!$A$1:$CZ$1,_xlfn.XLOOKUP($A130,'PY1 Data(H)'!$A$1:$A$233,'PY1 Data(H)'!$A$1:$CZ$233))</f>
        <v>1</v>
      </c>
      <c r="AS130" s="173" cm="1">
        <f t="array" ref="AS130">_xlfn.XLOOKUP(AS$1,'PY1 Data(H)'!$A$1:$CZ$1,_xlfn.XLOOKUP($A130,'PY1 Data(H)'!$A$1:$A$233,'PY1 Data(H)'!$A$1:$CZ$233))</f>
        <v>1</v>
      </c>
      <c r="AT130" s="173" cm="1">
        <f t="array" ref="AT130">_xlfn.XLOOKUP(AT$1,'PY1 Data(H)'!$A$1:$CZ$1,_xlfn.XLOOKUP($A130,'PY1 Data(H)'!$A$1:$A$233,'PY1 Data(H)'!$A$1:$CZ$233))</f>
        <v>1</v>
      </c>
      <c r="AU130" s="173" cm="1">
        <f t="array" ref="AU130">_xlfn.XLOOKUP(AU$1,'PY1 Data(H)'!$A$1:$CZ$1,_xlfn.XLOOKUP($A130,'PY1 Data(H)'!$A$1:$A$233,'PY1 Data(H)'!$A$1:$CZ$233))</f>
        <v>1</v>
      </c>
      <c r="AV130" s="173" cm="1">
        <f t="array" ref="AV130">_xlfn.XLOOKUP(AV$1,'PY1 Data(H)'!$A$1:$CZ$1,_xlfn.XLOOKUP($A130,'PY1 Data(H)'!$A$1:$A$233,'PY1 Data(H)'!$A$1:$CZ$233))</f>
        <v>1</v>
      </c>
      <c r="AW130" s="173" cm="1">
        <f t="array" ref="AW130">_xlfn.XLOOKUP(AW$1,'PY1 Data(H)'!$A$1:$CZ$1,_xlfn.XLOOKUP($A130,'PY1 Data(H)'!$A$1:$A$233,'PY1 Data(H)'!$A$1:$CZ$233))</f>
        <v>0</v>
      </c>
      <c r="AX130" s="173" cm="1">
        <f t="array" ref="AX130">_xlfn.XLOOKUP(AX$1,'PY1 Data(H)'!$A$1:$CZ$1,_xlfn.XLOOKUP($A130,'PY1 Data(H)'!$A$1:$A$233,'PY1 Data(H)'!$A$1:$CZ$233))</f>
        <v>1</v>
      </c>
      <c r="AY130" s="173" cm="1">
        <f t="array" ref="AY130">_xlfn.XLOOKUP(AY$1,'PY1 Data(H)'!$A$1:$CZ$1,_xlfn.XLOOKUP($A130,'PY1 Data(H)'!$A$1:$A$233,'PY1 Data(H)'!$A$1:$CZ$233))</f>
        <v>1</v>
      </c>
      <c r="AZ130" s="173" cm="1">
        <f t="array" ref="AZ130">_xlfn.XLOOKUP(AZ$1,'PY1 Data(H)'!$A$1:$CZ$1,_xlfn.XLOOKUP($A130,'PY1 Data(H)'!$A$1:$A$233,'PY1 Data(H)'!$A$1:$CZ$233))</f>
        <v>1</v>
      </c>
      <c r="BA130" s="173" cm="1">
        <f t="array" ref="BA130">_xlfn.XLOOKUP(BA$1,'PY1 Data(H)'!$A$1:$CZ$1,_xlfn.XLOOKUP($A130,'PY1 Data(H)'!$A$1:$A$233,'PY1 Data(H)'!$A$1:$CZ$233))</f>
        <v>1</v>
      </c>
      <c r="BB130" s="173" cm="1">
        <f t="array" ref="BB130">_xlfn.XLOOKUP(BB$1,'PY1 Data(H)'!$A$1:$CZ$1,_xlfn.XLOOKUP($A130,'PY1 Data(H)'!$A$1:$A$233,'PY1 Data(H)'!$A$1:$CZ$233))</f>
        <v>1</v>
      </c>
      <c r="BC130" s="173" cm="1">
        <f t="array" ref="BC130">_xlfn.XLOOKUP(BC$1,'PY1 Data(H)'!$A$1:$CZ$1,_xlfn.XLOOKUP($A130,'PY1 Data(H)'!$A$1:$A$233,'PY1 Data(H)'!$A$1:$CZ$233))</f>
        <v>1</v>
      </c>
      <c r="BD130" s="173" cm="1">
        <f t="array" ref="BD130">_xlfn.XLOOKUP(BD$1,'PY1 Data(H)'!$A$1:$CZ$1,_xlfn.XLOOKUP($A130,'PY1 Data(H)'!$A$1:$A$233,'PY1 Data(H)'!$A$1:$CZ$233))</f>
        <v>1</v>
      </c>
      <c r="BE130" s="173" cm="1">
        <f t="array" ref="BE130">_xlfn.XLOOKUP(BE$1,'PY1 Data(H)'!$A$1:$CZ$1,_xlfn.XLOOKUP($A130,'PY1 Data(H)'!$A$1:$A$233,'PY1 Data(H)'!$A$1:$CZ$233))</f>
        <v>1</v>
      </c>
      <c r="BF130" s="173" cm="1">
        <f t="array" ref="BF130">_xlfn.XLOOKUP(BF$1,'PY1 Data(H)'!$A$1:$CZ$1,_xlfn.XLOOKUP($A130,'PY1 Data(H)'!$A$1:$A$233,'PY1 Data(H)'!$A$1:$CZ$233))</f>
        <v>1</v>
      </c>
      <c r="BG130" s="173" cm="1">
        <f t="array" ref="BG130">_xlfn.XLOOKUP(BG$1,'PY1 Data(H)'!$A$1:$CZ$1,_xlfn.XLOOKUP($A130,'PY1 Data(H)'!$A$1:$A$233,'PY1 Data(H)'!$A$1:$CZ$233))</f>
        <v>1</v>
      </c>
      <c r="BH130" s="173" cm="1">
        <f t="array" ref="BH130">_xlfn.XLOOKUP(BH$1,'PY1 Data(H)'!$A$1:$CZ$1,_xlfn.XLOOKUP($A130,'PY1 Data(H)'!$A$1:$A$233,'PY1 Data(H)'!$A$1:$CZ$233))</f>
        <v>1</v>
      </c>
      <c r="BI130" s="173" cm="1">
        <f t="array" ref="BI130">_xlfn.XLOOKUP(BI$1,'PY1 Data(H)'!$A$1:$CZ$1,_xlfn.XLOOKUP($A130,'PY1 Data(H)'!$A$1:$A$233,'PY1 Data(H)'!$A$1:$CZ$233))</f>
        <v>1</v>
      </c>
      <c r="BJ130" s="173" cm="1">
        <f t="array" ref="BJ130">_xlfn.XLOOKUP(BJ$1,'PY1 Data(H)'!$A$1:$CZ$1,_xlfn.XLOOKUP($A130,'PY1 Data(H)'!$A$1:$A$233,'PY1 Data(H)'!$A$1:$CZ$233))</f>
        <v>0</v>
      </c>
      <c r="BK130" s="173" cm="1">
        <f t="array" ref="BK130">_xlfn.XLOOKUP(BK$1,'PY1 Data(H)'!$A$1:$CZ$1,_xlfn.XLOOKUP($A130,'PY1 Data(H)'!$A$1:$A$233,'PY1 Data(H)'!$A$1:$CZ$233))</f>
        <v>1</v>
      </c>
      <c r="BL130" s="173" cm="1">
        <f t="array" ref="BL130">_xlfn.XLOOKUP(BL$1,'PY1 Data(H)'!$A$1:$CZ$1,_xlfn.XLOOKUP($A130,'PY1 Data(H)'!$A$1:$A$233,'PY1 Data(H)'!$A$1:$CZ$233))</f>
        <v>1</v>
      </c>
      <c r="BM130" s="173" cm="1">
        <f t="array" ref="BM130">_xlfn.XLOOKUP(BM$1,'PY1 Data(H)'!$A$1:$CZ$1,_xlfn.XLOOKUP($A130,'PY1 Data(H)'!$A$1:$A$233,'PY1 Data(H)'!$A$1:$CZ$233))</f>
        <v>1</v>
      </c>
      <c r="BN130" s="173" cm="1">
        <f t="array" ref="BN130">_xlfn.XLOOKUP(BN$1,'PY1 Data(H)'!$A$1:$CZ$1,_xlfn.XLOOKUP($A130,'PY1 Data(H)'!$A$1:$A$233,'PY1 Data(H)'!$A$1:$CZ$233))</f>
        <v>1</v>
      </c>
      <c r="BO130" s="173" cm="1">
        <f t="array" ref="BO130">_xlfn.XLOOKUP(BO$1,'PY1 Data(H)'!$A$1:$CZ$1,_xlfn.XLOOKUP($A130,'PY1 Data(H)'!$A$1:$A$233,'PY1 Data(H)'!$A$1:$CZ$233))</f>
        <v>1</v>
      </c>
      <c r="BP130" s="173" cm="1">
        <f t="array" ref="BP130">_xlfn.XLOOKUP(BP$1,'PY1 Data(H)'!$A$1:$CZ$1,_xlfn.XLOOKUP($A130,'PY1 Data(H)'!$A$1:$A$233,'PY1 Data(H)'!$A$1:$CZ$233))</f>
        <v>1</v>
      </c>
      <c r="BQ130" s="173" cm="1">
        <f t="array" ref="BQ130">_xlfn.XLOOKUP(BQ$1,'PY1 Data(H)'!$A$1:$CZ$1,_xlfn.XLOOKUP($A130,'PY1 Data(H)'!$A$1:$A$233,'PY1 Data(H)'!$A$1:$CZ$233))</f>
        <v>0</v>
      </c>
      <c r="BR130" s="173" cm="1">
        <f t="array" ref="BR130">_xlfn.XLOOKUP(BR$1,'PY1 Data(H)'!$A$1:$CZ$1,_xlfn.XLOOKUP($A130,'PY1 Data(H)'!$A$1:$A$233,'PY1 Data(H)'!$A$1:$CZ$233))</f>
        <v>1</v>
      </c>
      <c r="BS130" s="173" cm="1">
        <f t="array" ref="BS130">_xlfn.XLOOKUP(BS$1,'PY1 Data(H)'!$A$1:$CZ$1,_xlfn.XLOOKUP($A130,'PY1 Data(H)'!$A$1:$A$233,'PY1 Data(H)'!$A$1:$CZ$233))</f>
        <v>1</v>
      </c>
      <c r="BT130" s="173" cm="1">
        <f t="array" ref="BT130">_xlfn.XLOOKUP(BT$1,'PY1 Data(H)'!$A$1:$CZ$1,_xlfn.XLOOKUP($A130,'PY1 Data(H)'!$A$1:$A$233,'PY1 Data(H)'!$A$1:$CZ$233))</f>
        <v>1</v>
      </c>
      <c r="BU130" s="173" cm="1">
        <f t="array" ref="BU130">_xlfn.XLOOKUP(BU$1,'PY1 Data(H)'!$A$1:$CZ$1,_xlfn.XLOOKUP($A130,'PY1 Data(H)'!$A$1:$A$233,'PY1 Data(H)'!$A$1:$CZ$233))</f>
        <v>1</v>
      </c>
      <c r="BV130" s="173" cm="1">
        <f t="array" ref="BV130">_xlfn.XLOOKUP(BV$1,'PY1 Data(H)'!$A$1:$CZ$1,_xlfn.XLOOKUP($A130,'PY1 Data(H)'!$A$1:$A$233,'PY1 Data(H)'!$A$1:$CZ$233))</f>
        <v>1</v>
      </c>
      <c r="BW130" s="173" cm="1">
        <f t="array" ref="BW130">_xlfn.XLOOKUP(BW$1,'PY1 Data(H)'!$A$1:$CZ$1,_xlfn.XLOOKUP($A130,'PY1 Data(H)'!$A$1:$A$233,'PY1 Data(H)'!$A$1:$CZ$233))</f>
        <v>1</v>
      </c>
      <c r="BX130" s="173" cm="1">
        <f t="array" ref="BX130">_xlfn.XLOOKUP(BX$1,'PY1 Data(H)'!$A$1:$CZ$1,_xlfn.XLOOKUP($A130,'PY1 Data(H)'!$A$1:$A$233,'PY1 Data(H)'!$A$1:$CZ$233))</f>
        <v>1</v>
      </c>
      <c r="BY130" s="173" cm="1">
        <f t="array" ref="BY130">_xlfn.XLOOKUP(BY$1,'PY1 Data(H)'!$A$1:$CZ$1,_xlfn.XLOOKUP($A130,'PY1 Data(H)'!$A$1:$A$233,'PY1 Data(H)'!$A$1:$CZ$233))</f>
        <v>1</v>
      </c>
      <c r="BZ130" s="173" cm="1">
        <f t="array" ref="BZ130">_xlfn.XLOOKUP(BZ$1,'PY1 Data(H)'!$A$1:$CZ$1,_xlfn.XLOOKUP($A130,'PY1 Data(H)'!$A$1:$A$233,'PY1 Data(H)'!$A$1:$CZ$233))</f>
        <v>1</v>
      </c>
      <c r="CA130" s="173" cm="1">
        <f t="array" ref="CA130">_xlfn.XLOOKUP(CA$1,'PY1 Data(H)'!$A$1:$CZ$1,_xlfn.XLOOKUP($A130,'PY1 Data(H)'!$A$1:$A$233,'PY1 Data(H)'!$A$1:$CZ$233))</f>
        <v>1</v>
      </c>
      <c r="CB130" s="173" cm="1">
        <f t="array" ref="CB130">_xlfn.XLOOKUP(CB$1,'PY1 Data(H)'!$A$1:$CZ$1,_xlfn.XLOOKUP($A130,'PY1 Data(H)'!$A$1:$A$233,'PY1 Data(H)'!$A$1:$CZ$233))</f>
        <v>1</v>
      </c>
      <c r="CC130" s="173" cm="1">
        <f t="array" ref="CC130">_xlfn.XLOOKUP(CC$1,'PY1 Data(H)'!$A$1:$CZ$1,_xlfn.XLOOKUP($A130,'PY1 Data(H)'!$A$1:$A$233,'PY1 Data(H)'!$A$1:$CZ$233))</f>
        <v>1</v>
      </c>
      <c r="CD130" s="173" cm="1">
        <f t="array" ref="CD130">_xlfn.XLOOKUP(CD$1,'PY1 Data(H)'!$A$1:$CZ$1,_xlfn.XLOOKUP($A130,'PY1 Data(H)'!$A$1:$A$233,'PY1 Data(H)'!$A$1:$CZ$233))</f>
        <v>1</v>
      </c>
      <c r="CE130" s="173" cm="1">
        <f t="array" ref="CE130">_xlfn.XLOOKUP(CE$1,'PY1 Data(H)'!$A$1:$CZ$1,_xlfn.XLOOKUP($A130,'PY1 Data(H)'!$A$1:$A$233,'PY1 Data(H)'!$A$1:$CZ$233))</f>
        <v>1</v>
      </c>
      <c r="CF130" s="173" cm="1">
        <f t="array" ref="CF130">_xlfn.XLOOKUP(CF$1,'PY1 Data(H)'!$A$1:$CZ$1,_xlfn.XLOOKUP($A130,'PY1 Data(H)'!$A$1:$A$233,'PY1 Data(H)'!$A$1:$CZ$233))</f>
        <v>1</v>
      </c>
      <c r="CG130" s="173" cm="1">
        <f t="array" ref="CG130">_xlfn.XLOOKUP(CG$1,'PY1 Data(H)'!$A$1:$CZ$1,_xlfn.XLOOKUP($A130,'PY1 Data(H)'!$A$1:$A$233,'PY1 Data(H)'!$A$1:$CZ$233))</f>
        <v>1</v>
      </c>
      <c r="CH130" s="173" cm="1">
        <f t="array" ref="CH130">_xlfn.XLOOKUP(CH$1,'PY1 Data(H)'!$A$1:$CZ$1,_xlfn.XLOOKUP($A130,'PY1 Data(H)'!$A$1:$A$233,'PY1 Data(H)'!$A$1:$CZ$233))</f>
        <v>1</v>
      </c>
      <c r="CI130" s="173" cm="1">
        <f t="array" ref="CI130">_xlfn.XLOOKUP(CI$1,'PY1 Data(H)'!$A$1:$CZ$1,_xlfn.XLOOKUP($A130,'PY1 Data(H)'!$A$1:$A$233,'PY1 Data(H)'!$A$1:$CZ$233))</f>
        <v>1</v>
      </c>
      <c r="CJ130" s="173" cm="1">
        <f t="array" ref="CJ130">_xlfn.XLOOKUP(CJ$1,'PY1 Data(H)'!$A$1:$CZ$1,_xlfn.XLOOKUP($A130,'PY1 Data(H)'!$A$1:$A$233,'PY1 Data(H)'!$A$1:$CZ$233))</f>
        <v>1</v>
      </c>
      <c r="CK130" s="173" cm="1">
        <f t="array" ref="CK130">_xlfn.XLOOKUP(CK$1,'PY1 Data(H)'!$A$1:$CZ$1,_xlfn.XLOOKUP($A130,'PY1 Data(H)'!$A$1:$A$233,'PY1 Data(H)'!$A$1:$CZ$233))</f>
        <v>1</v>
      </c>
      <c r="CL130" s="173" cm="1">
        <f t="array" ref="CL130">_xlfn.XLOOKUP(CL$1,'PY1 Data(H)'!$A$1:$CZ$1,_xlfn.XLOOKUP($A130,'PY1 Data(H)'!$A$1:$A$233,'PY1 Data(H)'!$A$1:$CZ$233))</f>
        <v>1</v>
      </c>
      <c r="CM130" s="173" cm="1">
        <f t="array" ref="CM130">_xlfn.XLOOKUP(CM$1,'PY1 Data(H)'!$A$1:$CZ$1,_xlfn.XLOOKUP($A130,'PY1 Data(H)'!$A$1:$A$233,'PY1 Data(H)'!$A$1:$CZ$233))</f>
        <v>1</v>
      </c>
      <c r="CN130" s="173" cm="1">
        <f t="array" ref="CN130">_xlfn.XLOOKUP(CN$1,'PY1 Data(H)'!$A$1:$CZ$1,_xlfn.XLOOKUP($A130,'PY1 Data(H)'!$A$1:$A$233,'PY1 Data(H)'!$A$1:$CZ$233))</f>
        <v>1</v>
      </c>
      <c r="CO130" s="173" cm="1">
        <f t="array" ref="CO130">_xlfn.XLOOKUP(CO$1,'PY1 Data(H)'!$A$1:$CZ$1,_xlfn.XLOOKUP($A130,'PY1 Data(H)'!$A$1:$A$233,'PY1 Data(H)'!$A$1:$CZ$233))</f>
        <v>1</v>
      </c>
      <c r="CP130" s="173" cm="1">
        <f t="array" ref="CP130">_xlfn.XLOOKUP(CP$1,'PY1 Data(H)'!$A$1:$CZ$1,_xlfn.XLOOKUP($A130,'PY1 Data(H)'!$A$1:$A$233,'PY1 Data(H)'!$A$1:$CZ$233))</f>
        <v>1</v>
      </c>
      <c r="CQ130" s="173" cm="1">
        <f t="array" ref="CQ130">_xlfn.XLOOKUP(CQ$1,'PY1 Data(H)'!$A$1:$CZ$1,_xlfn.XLOOKUP($A130,'PY1 Data(H)'!$A$1:$A$233,'PY1 Data(H)'!$A$1:$CZ$233))</f>
        <v>1</v>
      </c>
      <c r="CR130" s="173" cm="1">
        <f t="array" ref="CR130">_xlfn.XLOOKUP(CR$1,'PY1 Data(H)'!$A$1:$CZ$1,_xlfn.XLOOKUP($A130,'PY1 Data(H)'!$A$1:$A$233,'PY1 Data(H)'!$A$1:$CZ$233))</f>
        <v>1</v>
      </c>
      <c r="CS130" s="173" cm="1">
        <f t="array" ref="CS130">_xlfn.XLOOKUP(CS$1,'PY1 Data(H)'!$A$1:$CZ$1,_xlfn.XLOOKUP($A130,'PY1 Data(H)'!$A$1:$A$233,'PY1 Data(H)'!$A$1:$CZ$233))</f>
        <v>1</v>
      </c>
      <c r="CT130" s="173" cm="1">
        <f t="array" ref="CT130">_xlfn.XLOOKUP(CT$1,'PY1 Data(H)'!$A$1:$CZ$1,_xlfn.XLOOKUP($A130,'PY1 Data(H)'!$A$1:$A$233,'PY1 Data(H)'!$A$1:$CZ$233))</f>
        <v>1</v>
      </c>
      <c r="CU130" s="173" cm="1">
        <f t="array" ref="CU130">_xlfn.XLOOKUP(CU$1,'PY1 Data(H)'!$A$1:$CZ$1,_xlfn.XLOOKUP($A130,'PY1 Data(H)'!$A$1:$A$233,'PY1 Data(H)'!$A$1:$CZ$233))</f>
        <v>1</v>
      </c>
      <c r="CV130" s="173" cm="1">
        <f t="array" ref="CV130">_xlfn.XLOOKUP(CV$1,'PY1 Data(H)'!$A$1:$CZ$1,_xlfn.XLOOKUP($A130,'PY1 Data(H)'!$A$1:$A$233,'PY1 Data(H)'!$A$1:$CZ$233))</f>
        <v>1</v>
      </c>
      <c r="CW130" s="173" cm="1">
        <f t="array" ref="CW130">_xlfn.XLOOKUP(CW$1,'PY1 Data(H)'!$A$1:$CZ$1,_xlfn.XLOOKUP($A130,'PY1 Data(H)'!$A$1:$A$233,'PY1 Data(H)'!$A$1:$CZ$233))</f>
        <v>1</v>
      </c>
      <c r="CX130" s="173" cm="1">
        <f t="array" ref="CX130">_xlfn.XLOOKUP(CX$1,'PY1 Data(H)'!$A$1:$CZ$1,_xlfn.XLOOKUP($A130,'PY1 Data(H)'!$A$1:$A$233,'PY1 Data(H)'!$A$1:$CZ$233))</f>
        <v>1</v>
      </c>
      <c r="CY130" s="173" cm="1">
        <f t="array" ref="CY130">_xlfn.XLOOKUP(CY$1,'PY1 Data(H)'!$A$1:$CZ$1,_xlfn.XLOOKUP($A130,'PY1 Data(H)'!$A$1:$A$233,'PY1 Data(H)'!$A$1:$CZ$233))</f>
        <v>1</v>
      </c>
    </row>
    <row r="131" spans="1:103" x14ac:dyDescent="0.3">
      <c r="D131" s="173" cm="1">
        <f t="array" ref="D131">_xlfn.XLOOKUP(D$1,'PY1 Data(H)'!$A$1:$CZ$1,_xlfn.XLOOKUP($A131,'PY1 Data(H)'!$A$1:$A$233,'PY1 Data(H)'!$A$1:$CZ$233))</f>
        <v>0</v>
      </c>
      <c r="E131" s="173" cm="1">
        <f t="array" ref="E131">_xlfn.XLOOKUP(E$1,'PY1 Data(H)'!$A$1:$CZ$1,_xlfn.XLOOKUP($A131,'PY1 Data(H)'!$A$1:$A$233,'PY1 Data(H)'!$A$1:$CZ$233))</f>
        <v>0</v>
      </c>
      <c r="F131" s="173" cm="1">
        <f t="array" ref="F131">_xlfn.XLOOKUP(F$1,'PY1 Data(H)'!$A$1:$CZ$1,_xlfn.XLOOKUP($A131,'PY1 Data(H)'!$A$1:$A$233,'PY1 Data(H)'!$A$1:$CZ$233))</f>
        <v>0</v>
      </c>
      <c r="G131" s="173" cm="1">
        <f t="array" ref="G131">_xlfn.XLOOKUP(G$1,'PY1 Data(H)'!$A$1:$CZ$1,_xlfn.XLOOKUP($A131,'PY1 Data(H)'!$A$1:$A$233,'PY1 Data(H)'!$A$1:$CZ$233))</f>
        <v>0</v>
      </c>
      <c r="H131" s="173" cm="1">
        <f t="array" ref="H131">_xlfn.XLOOKUP(H$1,'PY1 Data(H)'!$A$1:$CZ$1,_xlfn.XLOOKUP($A131,'PY1 Data(H)'!$A$1:$A$233,'PY1 Data(H)'!$A$1:$CZ$233))</f>
        <v>0</v>
      </c>
      <c r="I131" s="173" cm="1">
        <f t="array" ref="I131">_xlfn.XLOOKUP(I$1,'PY1 Data(H)'!$A$1:$CZ$1,_xlfn.XLOOKUP($A131,'PY1 Data(H)'!$A$1:$A$233,'PY1 Data(H)'!$A$1:$CZ$233))</f>
        <v>0</v>
      </c>
      <c r="J131" s="173" cm="1">
        <f t="array" ref="J131">_xlfn.XLOOKUP(J$1,'PY1 Data(H)'!$A$1:$CZ$1,_xlfn.XLOOKUP($A131,'PY1 Data(H)'!$A$1:$A$233,'PY1 Data(H)'!$A$1:$CZ$233))</f>
        <v>0</v>
      </c>
      <c r="K131" s="173" cm="1">
        <f t="array" ref="K131">_xlfn.XLOOKUP(K$1,'PY1 Data(H)'!$A$1:$CZ$1,_xlfn.XLOOKUP($A131,'PY1 Data(H)'!$A$1:$A$233,'PY1 Data(H)'!$A$1:$CZ$233))</f>
        <v>0</v>
      </c>
      <c r="L131" s="173" cm="1">
        <f t="array" ref="L131">_xlfn.XLOOKUP(L$1,'PY1 Data(H)'!$A$1:$CZ$1,_xlfn.XLOOKUP($A131,'PY1 Data(H)'!$A$1:$A$233,'PY1 Data(H)'!$A$1:$CZ$233))</f>
        <v>0</v>
      </c>
      <c r="M131" s="173" cm="1">
        <f t="array" ref="M131">_xlfn.XLOOKUP(M$1,'PY1 Data(H)'!$A$1:$CZ$1,_xlfn.XLOOKUP($A131,'PY1 Data(H)'!$A$1:$A$233,'PY1 Data(H)'!$A$1:$CZ$233))</f>
        <v>0</v>
      </c>
      <c r="N131" s="173" cm="1">
        <f t="array" ref="N131">_xlfn.XLOOKUP(N$1,'PY1 Data(H)'!$A$1:$CZ$1,_xlfn.XLOOKUP($A131,'PY1 Data(H)'!$A$1:$A$233,'PY1 Data(H)'!$A$1:$CZ$233))</f>
        <v>0</v>
      </c>
      <c r="O131" s="173" cm="1">
        <f t="array" ref="O131">_xlfn.XLOOKUP(O$1,'PY1 Data(H)'!$A$1:$CZ$1,_xlfn.XLOOKUP($A131,'PY1 Data(H)'!$A$1:$A$233,'PY1 Data(H)'!$A$1:$CZ$233))</f>
        <v>0</v>
      </c>
      <c r="P131" s="173" cm="1">
        <f t="array" ref="P131">_xlfn.XLOOKUP(P$1,'PY1 Data(H)'!$A$1:$CZ$1,_xlfn.XLOOKUP($A131,'PY1 Data(H)'!$A$1:$A$233,'PY1 Data(H)'!$A$1:$CZ$233))</f>
        <v>0</v>
      </c>
      <c r="Q131" s="173" cm="1">
        <f t="array" ref="Q131">_xlfn.XLOOKUP(Q$1,'PY1 Data(H)'!$A$1:$CZ$1,_xlfn.XLOOKUP($A131,'PY1 Data(H)'!$A$1:$A$233,'PY1 Data(H)'!$A$1:$CZ$233))</f>
        <v>0</v>
      </c>
      <c r="R131" s="173" cm="1">
        <f t="array" ref="R131">_xlfn.XLOOKUP(R$1,'PY1 Data(H)'!$A$1:$CZ$1,_xlfn.XLOOKUP($A131,'PY1 Data(H)'!$A$1:$A$233,'PY1 Data(H)'!$A$1:$CZ$233))</f>
        <v>0</v>
      </c>
      <c r="S131" s="173" cm="1">
        <f t="array" ref="S131">_xlfn.XLOOKUP(S$1,'PY1 Data(H)'!$A$1:$CZ$1,_xlfn.XLOOKUP($A131,'PY1 Data(H)'!$A$1:$A$233,'PY1 Data(H)'!$A$1:$CZ$233))</f>
        <v>0</v>
      </c>
      <c r="T131" s="173" cm="1">
        <f t="array" ref="T131">_xlfn.XLOOKUP(T$1,'PY1 Data(H)'!$A$1:$CZ$1,_xlfn.XLOOKUP($A131,'PY1 Data(H)'!$A$1:$A$233,'PY1 Data(H)'!$A$1:$CZ$233))</f>
        <v>0</v>
      </c>
      <c r="U131" s="173" cm="1">
        <f t="array" ref="U131">_xlfn.XLOOKUP(U$1,'PY1 Data(H)'!$A$1:$CZ$1,_xlfn.XLOOKUP($A131,'PY1 Data(H)'!$A$1:$A$233,'PY1 Data(H)'!$A$1:$CZ$233))</f>
        <v>0</v>
      </c>
      <c r="V131" s="173" cm="1">
        <f t="array" ref="V131">_xlfn.XLOOKUP(V$1,'PY1 Data(H)'!$A$1:$CZ$1,_xlfn.XLOOKUP($A131,'PY1 Data(H)'!$A$1:$A$233,'PY1 Data(H)'!$A$1:$CZ$233))</f>
        <v>0</v>
      </c>
      <c r="W131" s="173" cm="1">
        <f t="array" ref="W131">_xlfn.XLOOKUP(W$1,'PY1 Data(H)'!$A$1:$CZ$1,_xlfn.XLOOKUP($A131,'PY1 Data(H)'!$A$1:$A$233,'PY1 Data(H)'!$A$1:$CZ$233))</f>
        <v>0</v>
      </c>
      <c r="X131" s="173" cm="1">
        <f t="array" ref="X131">_xlfn.XLOOKUP(X$1,'PY1 Data(H)'!$A$1:$CZ$1,_xlfn.XLOOKUP($A131,'PY1 Data(H)'!$A$1:$A$233,'PY1 Data(H)'!$A$1:$CZ$233))</f>
        <v>0</v>
      </c>
      <c r="Y131" s="173" cm="1">
        <f t="array" ref="Y131">_xlfn.XLOOKUP(Y$1,'PY1 Data(H)'!$A$1:$CZ$1,_xlfn.XLOOKUP($A131,'PY1 Data(H)'!$A$1:$A$233,'PY1 Data(H)'!$A$1:$CZ$233))</f>
        <v>0</v>
      </c>
      <c r="Z131" s="173" cm="1">
        <f t="array" ref="Z131">_xlfn.XLOOKUP(Z$1,'PY1 Data(H)'!$A$1:$CZ$1,_xlfn.XLOOKUP($A131,'PY1 Data(H)'!$A$1:$A$233,'PY1 Data(H)'!$A$1:$CZ$233))</f>
        <v>0</v>
      </c>
      <c r="AA131" s="173" cm="1">
        <f t="array" ref="AA131">_xlfn.XLOOKUP(AA$1,'PY1 Data(H)'!$A$1:$CZ$1,_xlfn.XLOOKUP($A131,'PY1 Data(H)'!$A$1:$A$233,'PY1 Data(H)'!$A$1:$CZ$233))</f>
        <v>0</v>
      </c>
      <c r="AB131" s="173" cm="1">
        <f t="array" ref="AB131">_xlfn.XLOOKUP(AB$1,'PY1 Data(H)'!$A$1:$CZ$1,_xlfn.XLOOKUP($A131,'PY1 Data(H)'!$A$1:$A$233,'PY1 Data(H)'!$A$1:$CZ$233))</f>
        <v>0</v>
      </c>
      <c r="AC131" s="173" cm="1">
        <f t="array" ref="AC131">_xlfn.XLOOKUP(AC$1,'PY1 Data(H)'!$A$1:$CZ$1,_xlfn.XLOOKUP($A131,'PY1 Data(H)'!$A$1:$A$233,'PY1 Data(H)'!$A$1:$CZ$233))</f>
        <v>0</v>
      </c>
      <c r="AD131" s="173" cm="1">
        <f t="array" ref="AD131">_xlfn.XLOOKUP(AD$1,'PY1 Data(H)'!$A$1:$CZ$1,_xlfn.XLOOKUP($A131,'PY1 Data(H)'!$A$1:$A$233,'PY1 Data(H)'!$A$1:$CZ$233))</f>
        <v>0</v>
      </c>
      <c r="AE131" s="173" cm="1">
        <f t="array" ref="AE131">_xlfn.XLOOKUP(AE$1,'PY1 Data(H)'!$A$1:$CZ$1,_xlfn.XLOOKUP($A131,'PY1 Data(H)'!$A$1:$A$233,'PY1 Data(H)'!$A$1:$CZ$233))</f>
        <v>0</v>
      </c>
      <c r="AF131" s="173" cm="1">
        <f t="array" ref="AF131">_xlfn.XLOOKUP(AF$1,'PY1 Data(H)'!$A$1:$CZ$1,_xlfn.XLOOKUP($A131,'PY1 Data(H)'!$A$1:$A$233,'PY1 Data(H)'!$A$1:$CZ$233))</f>
        <v>0</v>
      </c>
      <c r="AG131" s="173" cm="1">
        <f t="array" ref="AG131">_xlfn.XLOOKUP(AG$1,'PY1 Data(H)'!$A$1:$CZ$1,_xlfn.XLOOKUP($A131,'PY1 Data(H)'!$A$1:$A$233,'PY1 Data(H)'!$A$1:$CZ$233))</f>
        <v>0</v>
      </c>
      <c r="AH131" s="173" cm="1">
        <f t="array" ref="AH131">_xlfn.XLOOKUP(AH$1,'PY1 Data(H)'!$A$1:$CZ$1,_xlfn.XLOOKUP($A131,'PY1 Data(H)'!$A$1:$A$233,'PY1 Data(H)'!$A$1:$CZ$233))</f>
        <v>0</v>
      </c>
      <c r="AI131" s="173" cm="1">
        <f t="array" ref="AI131">_xlfn.XLOOKUP(AI$1,'PY1 Data(H)'!$A$1:$CZ$1,_xlfn.XLOOKUP($A131,'PY1 Data(H)'!$A$1:$A$233,'PY1 Data(H)'!$A$1:$CZ$233))</f>
        <v>0</v>
      </c>
      <c r="AJ131" s="173" cm="1">
        <f t="array" ref="AJ131">_xlfn.XLOOKUP(AJ$1,'PY1 Data(H)'!$A$1:$CZ$1,_xlfn.XLOOKUP($A131,'PY1 Data(H)'!$A$1:$A$233,'PY1 Data(H)'!$A$1:$CZ$233))</f>
        <v>0</v>
      </c>
      <c r="AK131" s="173" cm="1">
        <f t="array" ref="AK131">_xlfn.XLOOKUP(AK$1,'PY1 Data(H)'!$A$1:$CZ$1,_xlfn.XLOOKUP($A131,'PY1 Data(H)'!$A$1:$A$233,'PY1 Data(H)'!$A$1:$CZ$233))</f>
        <v>0</v>
      </c>
      <c r="AL131" s="173" cm="1">
        <f t="array" ref="AL131">_xlfn.XLOOKUP(AL$1,'PY1 Data(H)'!$A$1:$CZ$1,_xlfn.XLOOKUP($A131,'PY1 Data(H)'!$A$1:$A$233,'PY1 Data(H)'!$A$1:$CZ$233))</f>
        <v>0</v>
      </c>
      <c r="AM131" s="173" cm="1">
        <f t="array" ref="AM131">_xlfn.XLOOKUP(AM$1,'PY1 Data(H)'!$A$1:$CZ$1,_xlfn.XLOOKUP($A131,'PY1 Data(H)'!$A$1:$A$233,'PY1 Data(H)'!$A$1:$CZ$233))</f>
        <v>0</v>
      </c>
      <c r="AN131" s="173" cm="1">
        <f t="array" ref="AN131">_xlfn.XLOOKUP(AN$1,'PY1 Data(H)'!$A$1:$CZ$1,_xlfn.XLOOKUP($A131,'PY1 Data(H)'!$A$1:$A$233,'PY1 Data(H)'!$A$1:$CZ$233))</f>
        <v>0</v>
      </c>
      <c r="AO131" s="173" cm="1">
        <f t="array" ref="AO131">_xlfn.XLOOKUP(AO$1,'PY1 Data(H)'!$A$1:$CZ$1,_xlfn.XLOOKUP($A131,'PY1 Data(H)'!$A$1:$A$233,'PY1 Data(H)'!$A$1:$CZ$233))</f>
        <v>0</v>
      </c>
      <c r="AP131" s="173" cm="1">
        <f t="array" ref="AP131">_xlfn.XLOOKUP(AP$1,'PY1 Data(H)'!$A$1:$CZ$1,_xlfn.XLOOKUP($A131,'PY1 Data(H)'!$A$1:$A$233,'PY1 Data(H)'!$A$1:$CZ$233))</f>
        <v>0</v>
      </c>
      <c r="AQ131" s="173" cm="1">
        <f t="array" ref="AQ131">_xlfn.XLOOKUP(AQ$1,'PY1 Data(H)'!$A$1:$CZ$1,_xlfn.XLOOKUP($A131,'PY1 Data(H)'!$A$1:$A$233,'PY1 Data(H)'!$A$1:$CZ$233))</f>
        <v>0</v>
      </c>
      <c r="AR131" s="173" cm="1">
        <f t="array" ref="AR131">_xlfn.XLOOKUP(AR$1,'PY1 Data(H)'!$A$1:$CZ$1,_xlfn.XLOOKUP($A131,'PY1 Data(H)'!$A$1:$A$233,'PY1 Data(H)'!$A$1:$CZ$233))</f>
        <v>0</v>
      </c>
      <c r="AS131" s="173" cm="1">
        <f t="array" ref="AS131">_xlfn.XLOOKUP(AS$1,'PY1 Data(H)'!$A$1:$CZ$1,_xlfn.XLOOKUP($A131,'PY1 Data(H)'!$A$1:$A$233,'PY1 Data(H)'!$A$1:$CZ$233))</f>
        <v>0</v>
      </c>
      <c r="AT131" s="173" cm="1">
        <f t="array" ref="AT131">_xlfn.XLOOKUP(AT$1,'PY1 Data(H)'!$A$1:$CZ$1,_xlfn.XLOOKUP($A131,'PY1 Data(H)'!$A$1:$A$233,'PY1 Data(H)'!$A$1:$CZ$233))</f>
        <v>0</v>
      </c>
      <c r="AU131" s="173" cm="1">
        <f t="array" ref="AU131">_xlfn.XLOOKUP(AU$1,'PY1 Data(H)'!$A$1:$CZ$1,_xlfn.XLOOKUP($A131,'PY1 Data(H)'!$A$1:$A$233,'PY1 Data(H)'!$A$1:$CZ$233))</f>
        <v>0</v>
      </c>
      <c r="AV131" s="173" cm="1">
        <f t="array" ref="AV131">_xlfn.XLOOKUP(AV$1,'PY1 Data(H)'!$A$1:$CZ$1,_xlfn.XLOOKUP($A131,'PY1 Data(H)'!$A$1:$A$233,'PY1 Data(H)'!$A$1:$CZ$233))</f>
        <v>0</v>
      </c>
      <c r="AW131" s="173" cm="1">
        <f t="array" ref="AW131">_xlfn.XLOOKUP(AW$1,'PY1 Data(H)'!$A$1:$CZ$1,_xlfn.XLOOKUP($A131,'PY1 Data(H)'!$A$1:$A$233,'PY1 Data(H)'!$A$1:$CZ$233))</f>
        <v>0</v>
      </c>
      <c r="AX131" s="173" cm="1">
        <f t="array" ref="AX131">_xlfn.XLOOKUP(AX$1,'PY1 Data(H)'!$A$1:$CZ$1,_xlfn.XLOOKUP($A131,'PY1 Data(H)'!$A$1:$A$233,'PY1 Data(H)'!$A$1:$CZ$233))</f>
        <v>0</v>
      </c>
      <c r="AY131" s="173" cm="1">
        <f t="array" ref="AY131">_xlfn.XLOOKUP(AY$1,'PY1 Data(H)'!$A$1:$CZ$1,_xlfn.XLOOKUP($A131,'PY1 Data(H)'!$A$1:$A$233,'PY1 Data(H)'!$A$1:$CZ$233))</f>
        <v>0</v>
      </c>
      <c r="AZ131" s="173" cm="1">
        <f t="array" ref="AZ131">_xlfn.XLOOKUP(AZ$1,'PY1 Data(H)'!$A$1:$CZ$1,_xlfn.XLOOKUP($A131,'PY1 Data(H)'!$A$1:$A$233,'PY1 Data(H)'!$A$1:$CZ$233))</f>
        <v>0</v>
      </c>
      <c r="BA131" s="173" cm="1">
        <f t="array" ref="BA131">_xlfn.XLOOKUP(BA$1,'PY1 Data(H)'!$A$1:$CZ$1,_xlfn.XLOOKUP($A131,'PY1 Data(H)'!$A$1:$A$233,'PY1 Data(H)'!$A$1:$CZ$233))</f>
        <v>0</v>
      </c>
      <c r="BB131" s="173" cm="1">
        <f t="array" ref="BB131">_xlfn.XLOOKUP(BB$1,'PY1 Data(H)'!$A$1:$CZ$1,_xlfn.XLOOKUP($A131,'PY1 Data(H)'!$A$1:$A$233,'PY1 Data(H)'!$A$1:$CZ$233))</f>
        <v>0</v>
      </c>
      <c r="BC131" s="173" cm="1">
        <f t="array" ref="BC131">_xlfn.XLOOKUP(BC$1,'PY1 Data(H)'!$A$1:$CZ$1,_xlfn.XLOOKUP($A131,'PY1 Data(H)'!$A$1:$A$233,'PY1 Data(H)'!$A$1:$CZ$233))</f>
        <v>0</v>
      </c>
      <c r="BD131" s="173" cm="1">
        <f t="array" ref="BD131">_xlfn.XLOOKUP(BD$1,'PY1 Data(H)'!$A$1:$CZ$1,_xlfn.XLOOKUP($A131,'PY1 Data(H)'!$A$1:$A$233,'PY1 Data(H)'!$A$1:$CZ$233))</f>
        <v>0</v>
      </c>
      <c r="BE131" s="173" cm="1">
        <f t="array" ref="BE131">_xlfn.XLOOKUP(BE$1,'PY1 Data(H)'!$A$1:$CZ$1,_xlfn.XLOOKUP($A131,'PY1 Data(H)'!$A$1:$A$233,'PY1 Data(H)'!$A$1:$CZ$233))</f>
        <v>0</v>
      </c>
      <c r="BF131" s="173" cm="1">
        <f t="array" ref="BF131">_xlfn.XLOOKUP(BF$1,'PY1 Data(H)'!$A$1:$CZ$1,_xlfn.XLOOKUP($A131,'PY1 Data(H)'!$A$1:$A$233,'PY1 Data(H)'!$A$1:$CZ$233))</f>
        <v>0</v>
      </c>
      <c r="BG131" s="173" cm="1">
        <f t="array" ref="BG131">_xlfn.XLOOKUP(BG$1,'PY1 Data(H)'!$A$1:$CZ$1,_xlfn.XLOOKUP($A131,'PY1 Data(H)'!$A$1:$A$233,'PY1 Data(H)'!$A$1:$CZ$233))</f>
        <v>0</v>
      </c>
      <c r="BH131" s="173" cm="1">
        <f t="array" ref="BH131">_xlfn.XLOOKUP(BH$1,'PY1 Data(H)'!$A$1:$CZ$1,_xlfn.XLOOKUP($A131,'PY1 Data(H)'!$A$1:$A$233,'PY1 Data(H)'!$A$1:$CZ$233))</f>
        <v>0</v>
      </c>
      <c r="BI131" s="173" cm="1">
        <f t="array" ref="BI131">_xlfn.XLOOKUP(BI$1,'PY1 Data(H)'!$A$1:$CZ$1,_xlfn.XLOOKUP($A131,'PY1 Data(H)'!$A$1:$A$233,'PY1 Data(H)'!$A$1:$CZ$233))</f>
        <v>0</v>
      </c>
      <c r="BJ131" s="173" cm="1">
        <f t="array" ref="BJ131">_xlfn.XLOOKUP(BJ$1,'PY1 Data(H)'!$A$1:$CZ$1,_xlfn.XLOOKUP($A131,'PY1 Data(H)'!$A$1:$A$233,'PY1 Data(H)'!$A$1:$CZ$233))</f>
        <v>0</v>
      </c>
      <c r="BK131" s="173" cm="1">
        <f t="array" ref="BK131">_xlfn.XLOOKUP(BK$1,'PY1 Data(H)'!$A$1:$CZ$1,_xlfn.XLOOKUP($A131,'PY1 Data(H)'!$A$1:$A$233,'PY1 Data(H)'!$A$1:$CZ$233))</f>
        <v>0</v>
      </c>
      <c r="BL131" s="173" cm="1">
        <f t="array" ref="BL131">_xlfn.XLOOKUP(BL$1,'PY1 Data(H)'!$A$1:$CZ$1,_xlfn.XLOOKUP($A131,'PY1 Data(H)'!$A$1:$A$233,'PY1 Data(H)'!$A$1:$CZ$233))</f>
        <v>0</v>
      </c>
      <c r="BM131" s="173" cm="1">
        <f t="array" ref="BM131">_xlfn.XLOOKUP(BM$1,'PY1 Data(H)'!$A$1:$CZ$1,_xlfn.XLOOKUP($A131,'PY1 Data(H)'!$A$1:$A$233,'PY1 Data(H)'!$A$1:$CZ$233))</f>
        <v>0</v>
      </c>
      <c r="BN131" s="173" cm="1">
        <f t="array" ref="BN131">_xlfn.XLOOKUP(BN$1,'PY1 Data(H)'!$A$1:$CZ$1,_xlfn.XLOOKUP($A131,'PY1 Data(H)'!$A$1:$A$233,'PY1 Data(H)'!$A$1:$CZ$233))</f>
        <v>0</v>
      </c>
      <c r="BO131" s="173" cm="1">
        <f t="array" ref="BO131">_xlfn.XLOOKUP(BO$1,'PY1 Data(H)'!$A$1:$CZ$1,_xlfn.XLOOKUP($A131,'PY1 Data(H)'!$A$1:$A$233,'PY1 Data(H)'!$A$1:$CZ$233))</f>
        <v>0</v>
      </c>
      <c r="BP131" s="173" cm="1">
        <f t="array" ref="BP131">_xlfn.XLOOKUP(BP$1,'PY1 Data(H)'!$A$1:$CZ$1,_xlfn.XLOOKUP($A131,'PY1 Data(H)'!$A$1:$A$233,'PY1 Data(H)'!$A$1:$CZ$233))</f>
        <v>0</v>
      </c>
      <c r="BQ131" s="173" cm="1">
        <f t="array" ref="BQ131">_xlfn.XLOOKUP(BQ$1,'PY1 Data(H)'!$A$1:$CZ$1,_xlfn.XLOOKUP($A131,'PY1 Data(H)'!$A$1:$A$233,'PY1 Data(H)'!$A$1:$CZ$233))</f>
        <v>0</v>
      </c>
      <c r="BR131" s="173" cm="1">
        <f t="array" ref="BR131">_xlfn.XLOOKUP(BR$1,'PY1 Data(H)'!$A$1:$CZ$1,_xlfn.XLOOKUP($A131,'PY1 Data(H)'!$A$1:$A$233,'PY1 Data(H)'!$A$1:$CZ$233))</f>
        <v>0</v>
      </c>
      <c r="BS131" s="173" cm="1">
        <f t="array" ref="BS131">_xlfn.XLOOKUP(BS$1,'PY1 Data(H)'!$A$1:$CZ$1,_xlfn.XLOOKUP($A131,'PY1 Data(H)'!$A$1:$A$233,'PY1 Data(H)'!$A$1:$CZ$233))</f>
        <v>0</v>
      </c>
      <c r="BT131" s="173" cm="1">
        <f t="array" ref="BT131">_xlfn.XLOOKUP(BT$1,'PY1 Data(H)'!$A$1:$CZ$1,_xlfn.XLOOKUP($A131,'PY1 Data(H)'!$A$1:$A$233,'PY1 Data(H)'!$A$1:$CZ$233))</f>
        <v>0</v>
      </c>
      <c r="BU131" s="173" cm="1">
        <f t="array" ref="BU131">_xlfn.XLOOKUP(BU$1,'PY1 Data(H)'!$A$1:$CZ$1,_xlfn.XLOOKUP($A131,'PY1 Data(H)'!$A$1:$A$233,'PY1 Data(H)'!$A$1:$CZ$233))</f>
        <v>0</v>
      </c>
      <c r="BV131" s="173" cm="1">
        <f t="array" ref="BV131">_xlfn.XLOOKUP(BV$1,'PY1 Data(H)'!$A$1:$CZ$1,_xlfn.XLOOKUP($A131,'PY1 Data(H)'!$A$1:$A$233,'PY1 Data(H)'!$A$1:$CZ$233))</f>
        <v>0</v>
      </c>
      <c r="BW131" s="173" cm="1">
        <f t="array" ref="BW131">_xlfn.XLOOKUP(BW$1,'PY1 Data(H)'!$A$1:$CZ$1,_xlfn.XLOOKUP($A131,'PY1 Data(H)'!$A$1:$A$233,'PY1 Data(H)'!$A$1:$CZ$233))</f>
        <v>0</v>
      </c>
      <c r="BX131" s="173" cm="1">
        <f t="array" ref="BX131">_xlfn.XLOOKUP(BX$1,'PY1 Data(H)'!$A$1:$CZ$1,_xlfn.XLOOKUP($A131,'PY1 Data(H)'!$A$1:$A$233,'PY1 Data(H)'!$A$1:$CZ$233))</f>
        <v>0</v>
      </c>
      <c r="BY131" s="173" cm="1">
        <f t="array" ref="BY131">_xlfn.XLOOKUP(BY$1,'PY1 Data(H)'!$A$1:$CZ$1,_xlfn.XLOOKUP($A131,'PY1 Data(H)'!$A$1:$A$233,'PY1 Data(H)'!$A$1:$CZ$233))</f>
        <v>0</v>
      </c>
      <c r="BZ131" s="173" cm="1">
        <f t="array" ref="BZ131">_xlfn.XLOOKUP(BZ$1,'PY1 Data(H)'!$A$1:$CZ$1,_xlfn.XLOOKUP($A131,'PY1 Data(H)'!$A$1:$A$233,'PY1 Data(H)'!$A$1:$CZ$233))</f>
        <v>0</v>
      </c>
      <c r="CA131" s="173" cm="1">
        <f t="array" ref="CA131">_xlfn.XLOOKUP(CA$1,'PY1 Data(H)'!$A$1:$CZ$1,_xlfn.XLOOKUP($A131,'PY1 Data(H)'!$A$1:$A$233,'PY1 Data(H)'!$A$1:$CZ$233))</f>
        <v>0</v>
      </c>
      <c r="CB131" s="173" cm="1">
        <f t="array" ref="CB131">_xlfn.XLOOKUP(CB$1,'PY1 Data(H)'!$A$1:$CZ$1,_xlfn.XLOOKUP($A131,'PY1 Data(H)'!$A$1:$A$233,'PY1 Data(H)'!$A$1:$CZ$233))</f>
        <v>0</v>
      </c>
      <c r="CC131" s="173" cm="1">
        <f t="array" ref="CC131">_xlfn.XLOOKUP(CC$1,'PY1 Data(H)'!$A$1:$CZ$1,_xlfn.XLOOKUP($A131,'PY1 Data(H)'!$A$1:$A$233,'PY1 Data(H)'!$A$1:$CZ$233))</f>
        <v>0</v>
      </c>
      <c r="CD131" s="173" cm="1">
        <f t="array" ref="CD131">_xlfn.XLOOKUP(CD$1,'PY1 Data(H)'!$A$1:$CZ$1,_xlfn.XLOOKUP($A131,'PY1 Data(H)'!$A$1:$A$233,'PY1 Data(H)'!$A$1:$CZ$233))</f>
        <v>0</v>
      </c>
      <c r="CE131" s="173" cm="1">
        <f t="array" ref="CE131">_xlfn.XLOOKUP(CE$1,'PY1 Data(H)'!$A$1:$CZ$1,_xlfn.XLOOKUP($A131,'PY1 Data(H)'!$A$1:$A$233,'PY1 Data(H)'!$A$1:$CZ$233))</f>
        <v>0</v>
      </c>
      <c r="CF131" s="173" cm="1">
        <f t="array" ref="CF131">_xlfn.XLOOKUP(CF$1,'PY1 Data(H)'!$A$1:$CZ$1,_xlfn.XLOOKUP($A131,'PY1 Data(H)'!$A$1:$A$233,'PY1 Data(H)'!$A$1:$CZ$233))</f>
        <v>0</v>
      </c>
      <c r="CG131" s="173" cm="1">
        <f t="array" ref="CG131">_xlfn.XLOOKUP(CG$1,'PY1 Data(H)'!$A$1:$CZ$1,_xlfn.XLOOKUP($A131,'PY1 Data(H)'!$A$1:$A$233,'PY1 Data(H)'!$A$1:$CZ$233))</f>
        <v>0</v>
      </c>
      <c r="CH131" s="173" cm="1">
        <f t="array" ref="CH131">_xlfn.XLOOKUP(CH$1,'PY1 Data(H)'!$A$1:$CZ$1,_xlfn.XLOOKUP($A131,'PY1 Data(H)'!$A$1:$A$233,'PY1 Data(H)'!$A$1:$CZ$233))</f>
        <v>0</v>
      </c>
      <c r="CI131" s="173" cm="1">
        <f t="array" ref="CI131">_xlfn.XLOOKUP(CI$1,'PY1 Data(H)'!$A$1:$CZ$1,_xlfn.XLOOKUP($A131,'PY1 Data(H)'!$A$1:$A$233,'PY1 Data(H)'!$A$1:$CZ$233))</f>
        <v>0</v>
      </c>
      <c r="CJ131" s="173" cm="1">
        <f t="array" ref="CJ131">_xlfn.XLOOKUP(CJ$1,'PY1 Data(H)'!$A$1:$CZ$1,_xlfn.XLOOKUP($A131,'PY1 Data(H)'!$A$1:$A$233,'PY1 Data(H)'!$A$1:$CZ$233))</f>
        <v>0</v>
      </c>
      <c r="CK131" s="173" cm="1">
        <f t="array" ref="CK131">_xlfn.XLOOKUP(CK$1,'PY1 Data(H)'!$A$1:$CZ$1,_xlfn.XLOOKUP($A131,'PY1 Data(H)'!$A$1:$A$233,'PY1 Data(H)'!$A$1:$CZ$233))</f>
        <v>0</v>
      </c>
      <c r="CL131" s="173" cm="1">
        <f t="array" ref="CL131">_xlfn.XLOOKUP(CL$1,'PY1 Data(H)'!$A$1:$CZ$1,_xlfn.XLOOKUP($A131,'PY1 Data(H)'!$A$1:$A$233,'PY1 Data(H)'!$A$1:$CZ$233))</f>
        <v>0</v>
      </c>
      <c r="CM131" s="173" cm="1">
        <f t="array" ref="CM131">_xlfn.XLOOKUP(CM$1,'PY1 Data(H)'!$A$1:$CZ$1,_xlfn.XLOOKUP($A131,'PY1 Data(H)'!$A$1:$A$233,'PY1 Data(H)'!$A$1:$CZ$233))</f>
        <v>0</v>
      </c>
      <c r="CN131" s="173" cm="1">
        <f t="array" ref="CN131">_xlfn.XLOOKUP(CN$1,'PY1 Data(H)'!$A$1:$CZ$1,_xlfn.XLOOKUP($A131,'PY1 Data(H)'!$A$1:$A$233,'PY1 Data(H)'!$A$1:$CZ$233))</f>
        <v>0</v>
      </c>
      <c r="CO131" s="173" cm="1">
        <f t="array" ref="CO131">_xlfn.XLOOKUP(CO$1,'PY1 Data(H)'!$A$1:$CZ$1,_xlfn.XLOOKUP($A131,'PY1 Data(H)'!$A$1:$A$233,'PY1 Data(H)'!$A$1:$CZ$233))</f>
        <v>0</v>
      </c>
      <c r="CP131" s="173" cm="1">
        <f t="array" ref="CP131">_xlfn.XLOOKUP(CP$1,'PY1 Data(H)'!$A$1:$CZ$1,_xlfn.XLOOKUP($A131,'PY1 Data(H)'!$A$1:$A$233,'PY1 Data(H)'!$A$1:$CZ$233))</f>
        <v>0</v>
      </c>
      <c r="CQ131" s="173" cm="1">
        <f t="array" ref="CQ131">_xlfn.XLOOKUP(CQ$1,'PY1 Data(H)'!$A$1:$CZ$1,_xlfn.XLOOKUP($A131,'PY1 Data(H)'!$A$1:$A$233,'PY1 Data(H)'!$A$1:$CZ$233))</f>
        <v>0</v>
      </c>
      <c r="CR131" s="173" cm="1">
        <f t="array" ref="CR131">_xlfn.XLOOKUP(CR$1,'PY1 Data(H)'!$A$1:$CZ$1,_xlfn.XLOOKUP($A131,'PY1 Data(H)'!$A$1:$A$233,'PY1 Data(H)'!$A$1:$CZ$233))</f>
        <v>0</v>
      </c>
      <c r="CS131" s="173" cm="1">
        <f t="array" ref="CS131">_xlfn.XLOOKUP(CS$1,'PY1 Data(H)'!$A$1:$CZ$1,_xlfn.XLOOKUP($A131,'PY1 Data(H)'!$A$1:$A$233,'PY1 Data(H)'!$A$1:$CZ$233))</f>
        <v>0</v>
      </c>
      <c r="CT131" s="173" cm="1">
        <f t="array" ref="CT131">_xlfn.XLOOKUP(CT$1,'PY1 Data(H)'!$A$1:$CZ$1,_xlfn.XLOOKUP($A131,'PY1 Data(H)'!$A$1:$A$233,'PY1 Data(H)'!$A$1:$CZ$233))</f>
        <v>0</v>
      </c>
      <c r="CU131" s="173" cm="1">
        <f t="array" ref="CU131">_xlfn.XLOOKUP(CU$1,'PY1 Data(H)'!$A$1:$CZ$1,_xlfn.XLOOKUP($A131,'PY1 Data(H)'!$A$1:$A$233,'PY1 Data(H)'!$A$1:$CZ$233))</f>
        <v>0</v>
      </c>
      <c r="CV131" s="173" cm="1">
        <f t="array" ref="CV131">_xlfn.XLOOKUP(CV$1,'PY1 Data(H)'!$A$1:$CZ$1,_xlfn.XLOOKUP($A131,'PY1 Data(H)'!$A$1:$A$233,'PY1 Data(H)'!$A$1:$CZ$233))</f>
        <v>0</v>
      </c>
      <c r="CW131" s="173" cm="1">
        <f t="array" ref="CW131">_xlfn.XLOOKUP(CW$1,'PY1 Data(H)'!$A$1:$CZ$1,_xlfn.XLOOKUP($A131,'PY1 Data(H)'!$A$1:$A$233,'PY1 Data(H)'!$A$1:$CZ$233))</f>
        <v>0</v>
      </c>
      <c r="CX131" s="173" cm="1">
        <f t="array" ref="CX131">_xlfn.XLOOKUP(CX$1,'PY1 Data(H)'!$A$1:$CZ$1,_xlfn.XLOOKUP($A131,'PY1 Data(H)'!$A$1:$A$233,'PY1 Data(H)'!$A$1:$CZ$233))</f>
        <v>0</v>
      </c>
      <c r="CY131" s="173" cm="1">
        <f t="array" ref="CY131">_xlfn.XLOOKUP(CY$1,'PY1 Data(H)'!$A$1:$CZ$1,_xlfn.XLOOKUP($A131,'PY1 Data(H)'!$A$1:$A$233,'PY1 Data(H)'!$A$1:$CZ$233))</f>
        <v>0</v>
      </c>
    </row>
    <row r="132" spans="1:103" x14ac:dyDescent="0.3">
      <c r="A132">
        <v>512</v>
      </c>
      <c r="D132" s="173" cm="1">
        <f t="array" ref="D132">_xlfn.XLOOKUP(D$1,'PY1 Data(H)'!$A$1:$CZ$1,_xlfn.XLOOKUP($A132,'PY1 Data(H)'!$A$1:$A$233,'PY1 Data(H)'!$A$1:$CZ$233))</f>
        <v>669888</v>
      </c>
      <c r="E132" s="173" cm="1">
        <f t="array" ref="E132">_xlfn.XLOOKUP(E$1,'PY1 Data(H)'!$A$1:$CZ$1,_xlfn.XLOOKUP($A132,'PY1 Data(H)'!$A$1:$A$233,'PY1 Data(H)'!$A$1:$CZ$233))</f>
        <v>10224</v>
      </c>
      <c r="F132" s="173" cm="1">
        <f t="array" ref="F132">_xlfn.XLOOKUP(F$1,'PY1 Data(H)'!$A$1:$CZ$1,_xlfn.XLOOKUP($A132,'PY1 Data(H)'!$A$1:$A$233,'PY1 Data(H)'!$A$1:$CZ$233))</f>
        <v>1150</v>
      </c>
      <c r="G132" s="173" cm="1">
        <f t="array" ref="G132">_xlfn.XLOOKUP(G$1,'PY1 Data(H)'!$A$1:$CZ$1,_xlfn.XLOOKUP($A132,'PY1 Data(H)'!$A$1:$A$233,'PY1 Data(H)'!$A$1:$CZ$233))</f>
        <v>0</v>
      </c>
      <c r="H132" s="173" cm="1">
        <f t="array" ref="H132">_xlfn.XLOOKUP(H$1,'PY1 Data(H)'!$A$1:$CZ$1,_xlfn.XLOOKUP($A132,'PY1 Data(H)'!$A$1:$A$233,'PY1 Data(H)'!$A$1:$CZ$233))</f>
        <v>821888</v>
      </c>
      <c r="I132" s="173" cm="1">
        <f t="array" ref="I132">_xlfn.XLOOKUP(I$1,'PY1 Data(H)'!$A$1:$CZ$1,_xlfn.XLOOKUP($A132,'PY1 Data(H)'!$A$1:$A$233,'PY1 Data(H)'!$A$1:$CZ$233))</f>
        <v>159360</v>
      </c>
      <c r="J132" s="173" cm="1">
        <f t="array" ref="J132">_xlfn.XLOOKUP(J$1,'PY1 Data(H)'!$A$1:$CZ$1,_xlfn.XLOOKUP($A132,'PY1 Data(H)'!$A$1:$A$233,'PY1 Data(H)'!$A$1:$CZ$233))</f>
        <v>85656</v>
      </c>
      <c r="K132" s="173" cm="1">
        <f t="array" ref="K132">_xlfn.XLOOKUP(K$1,'PY1 Data(H)'!$A$1:$CZ$1,_xlfn.XLOOKUP($A132,'PY1 Data(H)'!$A$1:$A$233,'PY1 Data(H)'!$A$1:$CZ$233))</f>
        <v>0</v>
      </c>
      <c r="L132" s="173" cm="1">
        <f t="array" ref="L132">_xlfn.XLOOKUP(L$1,'PY1 Data(H)'!$A$1:$CZ$1,_xlfn.XLOOKUP($A132,'PY1 Data(H)'!$A$1:$A$233,'PY1 Data(H)'!$A$1:$CZ$233))</f>
        <v>110821</v>
      </c>
      <c r="M132" s="173" cm="1">
        <f t="array" ref="M132">_xlfn.XLOOKUP(M$1,'PY1 Data(H)'!$A$1:$CZ$1,_xlfn.XLOOKUP($A132,'PY1 Data(H)'!$A$1:$A$233,'PY1 Data(H)'!$A$1:$CZ$233))</f>
        <v>1739988</v>
      </c>
      <c r="N132" s="173" cm="1">
        <f t="array" ref="N132">_xlfn.XLOOKUP(N$1,'PY1 Data(H)'!$A$1:$CZ$1,_xlfn.XLOOKUP($A132,'PY1 Data(H)'!$A$1:$A$233,'PY1 Data(H)'!$A$1:$CZ$233))</f>
        <v>34758384</v>
      </c>
      <c r="O132" s="173" cm="1">
        <f t="array" ref="O132">_xlfn.XLOOKUP(O$1,'PY1 Data(H)'!$A$1:$CZ$1,_xlfn.XLOOKUP($A132,'PY1 Data(H)'!$A$1:$A$233,'PY1 Data(H)'!$A$1:$CZ$233))</f>
        <v>13357</v>
      </c>
      <c r="P132" s="173" cm="1">
        <f t="array" ref="P132">_xlfn.XLOOKUP(P$1,'PY1 Data(H)'!$A$1:$CZ$1,_xlfn.XLOOKUP($A132,'PY1 Data(H)'!$A$1:$A$233,'PY1 Data(H)'!$A$1:$CZ$233))</f>
        <v>3590164</v>
      </c>
      <c r="Q132" s="173" cm="1">
        <f t="array" ref="Q132">_xlfn.XLOOKUP(Q$1,'PY1 Data(H)'!$A$1:$CZ$1,_xlfn.XLOOKUP($A132,'PY1 Data(H)'!$A$1:$A$233,'PY1 Data(H)'!$A$1:$CZ$233))</f>
        <v>47059</v>
      </c>
      <c r="R132" s="173" cm="1">
        <f t="array" ref="R132">_xlfn.XLOOKUP(R$1,'PY1 Data(H)'!$A$1:$CZ$1,_xlfn.XLOOKUP($A132,'PY1 Data(H)'!$A$1:$A$233,'PY1 Data(H)'!$A$1:$CZ$233))</f>
        <v>0</v>
      </c>
      <c r="S132" s="173" cm="1">
        <f t="array" ref="S132">_xlfn.XLOOKUP(S$1,'PY1 Data(H)'!$A$1:$CZ$1,_xlfn.XLOOKUP($A132,'PY1 Data(H)'!$A$1:$A$233,'PY1 Data(H)'!$A$1:$CZ$233))</f>
        <v>184263</v>
      </c>
      <c r="T132" s="173" cm="1">
        <f t="array" ref="T132">_xlfn.XLOOKUP(T$1,'PY1 Data(H)'!$A$1:$CZ$1,_xlfn.XLOOKUP($A132,'PY1 Data(H)'!$A$1:$A$233,'PY1 Data(H)'!$A$1:$CZ$233))</f>
        <v>0</v>
      </c>
      <c r="U132" s="173" cm="1">
        <f t="array" ref="U132">_xlfn.XLOOKUP(U$1,'PY1 Data(H)'!$A$1:$CZ$1,_xlfn.XLOOKUP($A132,'PY1 Data(H)'!$A$1:$A$233,'PY1 Data(H)'!$A$1:$CZ$233))</f>
        <v>81516</v>
      </c>
      <c r="V132" s="173" cm="1">
        <f t="array" ref="V132">_xlfn.XLOOKUP(V$1,'PY1 Data(H)'!$A$1:$CZ$1,_xlfn.XLOOKUP($A132,'PY1 Data(H)'!$A$1:$A$233,'PY1 Data(H)'!$A$1:$CZ$233))</f>
        <v>45749</v>
      </c>
      <c r="W132" s="173" cm="1">
        <f t="array" ref="W132">_xlfn.XLOOKUP(W$1,'PY1 Data(H)'!$A$1:$CZ$1,_xlfn.XLOOKUP($A132,'PY1 Data(H)'!$A$1:$A$233,'PY1 Data(H)'!$A$1:$CZ$233))</f>
        <v>0</v>
      </c>
      <c r="X132" s="173" cm="1">
        <f t="array" ref="X132">_xlfn.XLOOKUP(X$1,'PY1 Data(H)'!$A$1:$CZ$1,_xlfn.XLOOKUP($A132,'PY1 Data(H)'!$A$1:$A$233,'PY1 Data(H)'!$A$1:$CZ$233))</f>
        <v>0</v>
      </c>
      <c r="Y132" s="173" cm="1">
        <f t="array" ref="Y132">_xlfn.XLOOKUP(Y$1,'PY1 Data(H)'!$A$1:$CZ$1,_xlfn.XLOOKUP($A132,'PY1 Data(H)'!$A$1:$A$233,'PY1 Data(H)'!$A$1:$CZ$233))</f>
        <v>29813</v>
      </c>
      <c r="Z132" s="173" cm="1">
        <f t="array" ref="Z132">_xlfn.XLOOKUP(Z$1,'PY1 Data(H)'!$A$1:$CZ$1,_xlfn.XLOOKUP($A132,'PY1 Data(H)'!$A$1:$A$233,'PY1 Data(H)'!$A$1:$CZ$233))</f>
        <v>366247</v>
      </c>
      <c r="AA132" s="173" cm="1">
        <f t="array" ref="AA132">_xlfn.XLOOKUP(AA$1,'PY1 Data(H)'!$A$1:$CZ$1,_xlfn.XLOOKUP($A132,'PY1 Data(H)'!$A$1:$A$233,'PY1 Data(H)'!$A$1:$CZ$233))</f>
        <v>0</v>
      </c>
      <c r="AB132" s="173" cm="1">
        <f t="array" ref="AB132">_xlfn.XLOOKUP(AB$1,'PY1 Data(H)'!$A$1:$CZ$1,_xlfn.XLOOKUP($A132,'PY1 Data(H)'!$A$1:$A$233,'PY1 Data(H)'!$A$1:$CZ$233))</f>
        <v>78985</v>
      </c>
      <c r="AC132" s="173" cm="1">
        <f t="array" ref="AC132">_xlfn.XLOOKUP(AC$1,'PY1 Data(H)'!$A$1:$CZ$1,_xlfn.XLOOKUP($A132,'PY1 Data(H)'!$A$1:$A$233,'PY1 Data(H)'!$A$1:$CZ$233))</f>
        <v>3293457</v>
      </c>
      <c r="AD132" s="173" cm="1">
        <f t="array" ref="AD132">_xlfn.XLOOKUP(AD$1,'PY1 Data(H)'!$A$1:$CZ$1,_xlfn.XLOOKUP($A132,'PY1 Data(H)'!$A$1:$A$233,'PY1 Data(H)'!$A$1:$CZ$233))</f>
        <v>1100865</v>
      </c>
      <c r="AE132" s="173" cm="1">
        <f t="array" ref="AE132">_xlfn.XLOOKUP(AE$1,'PY1 Data(H)'!$A$1:$CZ$1,_xlfn.XLOOKUP($A132,'PY1 Data(H)'!$A$1:$A$233,'PY1 Data(H)'!$A$1:$CZ$233))</f>
        <v>5362837</v>
      </c>
      <c r="AF132" s="173" cm="1">
        <f t="array" ref="AF132">_xlfn.XLOOKUP(AF$1,'PY1 Data(H)'!$A$1:$CZ$1,_xlfn.XLOOKUP($A132,'PY1 Data(H)'!$A$1:$A$233,'PY1 Data(H)'!$A$1:$CZ$233))</f>
        <v>1483218</v>
      </c>
      <c r="AG132" s="173" cm="1">
        <f t="array" ref="AG132">_xlfn.XLOOKUP(AG$1,'PY1 Data(H)'!$A$1:$CZ$1,_xlfn.XLOOKUP($A132,'PY1 Data(H)'!$A$1:$A$233,'PY1 Data(H)'!$A$1:$CZ$233))</f>
        <v>0</v>
      </c>
      <c r="AH132" s="173" cm="1">
        <f t="array" ref="AH132">_xlfn.XLOOKUP(AH$1,'PY1 Data(H)'!$A$1:$CZ$1,_xlfn.XLOOKUP($A132,'PY1 Data(H)'!$A$1:$A$233,'PY1 Data(H)'!$A$1:$CZ$233))</f>
        <v>0</v>
      </c>
      <c r="AI132" s="173" cm="1">
        <f t="array" ref="AI132">_xlfn.XLOOKUP(AI$1,'PY1 Data(H)'!$A$1:$CZ$1,_xlfn.XLOOKUP($A132,'PY1 Data(H)'!$A$1:$A$233,'PY1 Data(H)'!$A$1:$CZ$233))</f>
        <v>3000326</v>
      </c>
      <c r="AJ132" s="173" cm="1">
        <f t="array" ref="AJ132">_xlfn.XLOOKUP(AJ$1,'PY1 Data(H)'!$A$1:$CZ$1,_xlfn.XLOOKUP($A132,'PY1 Data(H)'!$A$1:$A$233,'PY1 Data(H)'!$A$1:$CZ$233))</f>
        <v>295663</v>
      </c>
      <c r="AK132" s="173" cm="1">
        <f t="array" ref="AK132">_xlfn.XLOOKUP(AK$1,'PY1 Data(H)'!$A$1:$CZ$1,_xlfn.XLOOKUP($A132,'PY1 Data(H)'!$A$1:$A$233,'PY1 Data(H)'!$A$1:$CZ$233))</f>
        <v>40200000</v>
      </c>
      <c r="AL132" s="173" cm="1">
        <f t="array" ref="AL132">_xlfn.XLOOKUP(AL$1,'PY1 Data(H)'!$A$1:$CZ$1,_xlfn.XLOOKUP($A132,'PY1 Data(H)'!$A$1:$A$233,'PY1 Data(H)'!$A$1:$CZ$233))</f>
        <v>297943</v>
      </c>
      <c r="AM132" s="173" cm="1">
        <f t="array" ref="AM132">_xlfn.XLOOKUP(AM$1,'PY1 Data(H)'!$A$1:$CZ$1,_xlfn.XLOOKUP($A132,'PY1 Data(H)'!$A$1:$A$233,'PY1 Data(H)'!$A$1:$CZ$233))</f>
        <v>262583</v>
      </c>
      <c r="AN132" s="173" cm="1">
        <f t="array" ref="AN132">_xlfn.XLOOKUP(AN$1,'PY1 Data(H)'!$A$1:$CZ$1,_xlfn.XLOOKUP($A132,'PY1 Data(H)'!$A$1:$A$233,'PY1 Data(H)'!$A$1:$CZ$233))</f>
        <v>2942</v>
      </c>
      <c r="AO132" s="173" cm="1">
        <f t="array" ref="AO132">_xlfn.XLOOKUP(AO$1,'PY1 Data(H)'!$A$1:$CZ$1,_xlfn.XLOOKUP($A132,'PY1 Data(H)'!$A$1:$A$233,'PY1 Data(H)'!$A$1:$CZ$233))</f>
        <v>11983</v>
      </c>
      <c r="AP132" s="173" cm="1">
        <f t="array" ref="AP132">_xlfn.XLOOKUP(AP$1,'PY1 Data(H)'!$A$1:$CZ$1,_xlfn.XLOOKUP($A132,'PY1 Data(H)'!$A$1:$A$233,'PY1 Data(H)'!$A$1:$CZ$233))</f>
        <v>134686</v>
      </c>
      <c r="AQ132" s="173" cm="1">
        <f t="array" ref="AQ132">_xlfn.XLOOKUP(AQ$1,'PY1 Data(H)'!$A$1:$CZ$1,_xlfn.XLOOKUP($A132,'PY1 Data(H)'!$A$1:$A$233,'PY1 Data(H)'!$A$1:$CZ$233))</f>
        <v>26095</v>
      </c>
      <c r="AR132" s="173" cm="1">
        <f t="array" ref="AR132">_xlfn.XLOOKUP(AR$1,'PY1 Data(H)'!$A$1:$CZ$1,_xlfn.XLOOKUP($A132,'PY1 Data(H)'!$A$1:$A$233,'PY1 Data(H)'!$A$1:$CZ$233))</f>
        <v>21561478</v>
      </c>
      <c r="AS132" s="173" cm="1">
        <f t="array" ref="AS132">_xlfn.XLOOKUP(AS$1,'PY1 Data(H)'!$A$1:$CZ$1,_xlfn.XLOOKUP($A132,'PY1 Data(H)'!$A$1:$A$233,'PY1 Data(H)'!$A$1:$CZ$233))</f>
        <v>73519</v>
      </c>
      <c r="AT132" s="173" cm="1">
        <f t="array" ref="AT132">_xlfn.XLOOKUP(AT$1,'PY1 Data(H)'!$A$1:$CZ$1,_xlfn.XLOOKUP($A132,'PY1 Data(H)'!$A$1:$A$233,'PY1 Data(H)'!$A$1:$CZ$233))</f>
        <v>1624130</v>
      </c>
      <c r="AU132" s="173" cm="1">
        <f t="array" ref="AU132">_xlfn.XLOOKUP(AU$1,'PY1 Data(H)'!$A$1:$CZ$1,_xlfn.XLOOKUP($A132,'PY1 Data(H)'!$A$1:$A$233,'PY1 Data(H)'!$A$1:$CZ$233))</f>
        <v>115200</v>
      </c>
      <c r="AV132" s="173" cm="1">
        <f t="array" ref="AV132">_xlfn.XLOOKUP(AV$1,'PY1 Data(H)'!$A$1:$CZ$1,_xlfn.XLOOKUP($A132,'PY1 Data(H)'!$A$1:$A$233,'PY1 Data(H)'!$A$1:$CZ$233))</f>
        <v>462646</v>
      </c>
      <c r="AW132" s="173" cm="1">
        <f t="array" ref="AW132">_xlfn.XLOOKUP(AW$1,'PY1 Data(H)'!$A$1:$CZ$1,_xlfn.XLOOKUP($A132,'PY1 Data(H)'!$A$1:$A$233,'PY1 Data(H)'!$A$1:$CZ$233))</f>
        <v>0</v>
      </c>
      <c r="AX132" s="173" cm="1">
        <f t="array" ref="AX132">_xlfn.XLOOKUP(AX$1,'PY1 Data(H)'!$A$1:$CZ$1,_xlfn.XLOOKUP($A132,'PY1 Data(H)'!$A$1:$A$233,'PY1 Data(H)'!$A$1:$CZ$233))</f>
        <v>65948</v>
      </c>
      <c r="AY132" s="173" cm="1">
        <f t="array" ref="AY132">_xlfn.XLOOKUP(AY$1,'PY1 Data(H)'!$A$1:$CZ$1,_xlfn.XLOOKUP($A132,'PY1 Data(H)'!$A$1:$A$233,'PY1 Data(H)'!$A$1:$CZ$233))</f>
        <v>0</v>
      </c>
      <c r="AZ132" s="173" cm="1">
        <f t="array" ref="AZ132">_xlfn.XLOOKUP(AZ$1,'PY1 Data(H)'!$A$1:$CZ$1,_xlfn.XLOOKUP($A132,'PY1 Data(H)'!$A$1:$A$233,'PY1 Data(H)'!$A$1:$CZ$233))</f>
        <v>253271</v>
      </c>
      <c r="BA132" s="173" cm="1">
        <f t="array" ref="BA132">_xlfn.XLOOKUP(BA$1,'PY1 Data(H)'!$A$1:$CZ$1,_xlfn.XLOOKUP($A132,'PY1 Data(H)'!$A$1:$A$233,'PY1 Data(H)'!$A$1:$CZ$233))</f>
        <v>211978</v>
      </c>
      <c r="BB132" s="173" cm="1">
        <f t="array" ref="BB132">_xlfn.XLOOKUP(BB$1,'PY1 Data(H)'!$A$1:$CZ$1,_xlfn.XLOOKUP($A132,'PY1 Data(H)'!$A$1:$A$233,'PY1 Data(H)'!$A$1:$CZ$233))</f>
        <v>2254847</v>
      </c>
      <c r="BC132" s="173" cm="1">
        <f t="array" ref="BC132">_xlfn.XLOOKUP(BC$1,'PY1 Data(H)'!$A$1:$CZ$1,_xlfn.XLOOKUP($A132,'PY1 Data(H)'!$A$1:$A$233,'PY1 Data(H)'!$A$1:$CZ$233))</f>
        <v>42408</v>
      </c>
      <c r="BD132" s="173" cm="1">
        <f t="array" ref="BD132">_xlfn.XLOOKUP(BD$1,'PY1 Data(H)'!$A$1:$CZ$1,_xlfn.XLOOKUP($A132,'PY1 Data(H)'!$A$1:$A$233,'PY1 Data(H)'!$A$1:$CZ$233))</f>
        <v>94108</v>
      </c>
      <c r="BE132" s="173" cm="1">
        <f t="array" ref="BE132">_xlfn.XLOOKUP(BE$1,'PY1 Data(H)'!$A$1:$CZ$1,_xlfn.XLOOKUP($A132,'PY1 Data(H)'!$A$1:$A$233,'PY1 Data(H)'!$A$1:$CZ$233))</f>
        <v>0</v>
      </c>
      <c r="BF132" s="173" cm="1">
        <f t="array" ref="BF132">_xlfn.XLOOKUP(BF$1,'PY1 Data(H)'!$A$1:$CZ$1,_xlfn.XLOOKUP($A132,'PY1 Data(H)'!$A$1:$A$233,'PY1 Data(H)'!$A$1:$CZ$233))</f>
        <v>150993</v>
      </c>
      <c r="BG132" s="173" cm="1">
        <f t="array" ref="BG132">_xlfn.XLOOKUP(BG$1,'PY1 Data(H)'!$A$1:$CZ$1,_xlfn.XLOOKUP($A132,'PY1 Data(H)'!$A$1:$A$233,'PY1 Data(H)'!$A$1:$CZ$233))</f>
        <v>34409</v>
      </c>
      <c r="BH132" s="173" cm="1">
        <f t="array" ref="BH132">_xlfn.XLOOKUP(BH$1,'PY1 Data(H)'!$A$1:$CZ$1,_xlfn.XLOOKUP($A132,'PY1 Data(H)'!$A$1:$A$233,'PY1 Data(H)'!$A$1:$CZ$233))</f>
        <v>54844</v>
      </c>
      <c r="BI132" s="173" cm="1">
        <f t="array" ref="BI132">_xlfn.XLOOKUP(BI$1,'PY1 Data(H)'!$A$1:$CZ$1,_xlfn.XLOOKUP($A132,'PY1 Data(H)'!$A$1:$A$233,'PY1 Data(H)'!$A$1:$CZ$233))</f>
        <v>427285</v>
      </c>
      <c r="BJ132" s="173" cm="1">
        <f t="array" ref="BJ132">_xlfn.XLOOKUP(BJ$1,'PY1 Data(H)'!$A$1:$CZ$1,_xlfn.XLOOKUP($A132,'PY1 Data(H)'!$A$1:$A$233,'PY1 Data(H)'!$A$1:$CZ$233))</f>
        <v>182254</v>
      </c>
      <c r="BK132" s="173" cm="1">
        <f t="array" ref="BK132">_xlfn.XLOOKUP(BK$1,'PY1 Data(H)'!$A$1:$CZ$1,_xlfn.XLOOKUP($A132,'PY1 Data(H)'!$A$1:$A$233,'PY1 Data(H)'!$A$1:$CZ$233))</f>
        <v>199937553</v>
      </c>
      <c r="BL132" s="173" cm="1">
        <f t="array" ref="BL132">_xlfn.XLOOKUP(BL$1,'PY1 Data(H)'!$A$1:$CZ$1,_xlfn.XLOOKUP($A132,'PY1 Data(H)'!$A$1:$A$233,'PY1 Data(H)'!$A$1:$CZ$233))</f>
        <v>179830</v>
      </c>
      <c r="BM132" s="173" cm="1">
        <f t="array" ref="BM132">_xlfn.XLOOKUP(BM$1,'PY1 Data(H)'!$A$1:$CZ$1,_xlfn.XLOOKUP($A132,'PY1 Data(H)'!$A$1:$A$233,'PY1 Data(H)'!$A$1:$CZ$233))</f>
        <v>82489</v>
      </c>
      <c r="BN132" s="173" cm="1">
        <f t="array" ref="BN132">_xlfn.XLOOKUP(BN$1,'PY1 Data(H)'!$A$1:$CZ$1,_xlfn.XLOOKUP($A132,'PY1 Data(H)'!$A$1:$A$233,'PY1 Data(H)'!$A$1:$CZ$233))</f>
        <v>169711</v>
      </c>
      <c r="BO132" s="173" cm="1">
        <f t="array" ref="BO132">_xlfn.XLOOKUP(BO$1,'PY1 Data(H)'!$A$1:$CZ$1,_xlfn.XLOOKUP($A132,'PY1 Data(H)'!$A$1:$A$233,'PY1 Data(H)'!$A$1:$CZ$233))</f>
        <v>53311</v>
      </c>
      <c r="BP132" s="173" cm="1">
        <f t="array" ref="BP132">_xlfn.XLOOKUP(BP$1,'PY1 Data(H)'!$A$1:$CZ$1,_xlfn.XLOOKUP($A132,'PY1 Data(H)'!$A$1:$A$233,'PY1 Data(H)'!$A$1:$CZ$233))</f>
        <v>289035571</v>
      </c>
      <c r="BQ132" s="173" cm="1">
        <f t="array" ref="BQ132">_xlfn.XLOOKUP(BQ$1,'PY1 Data(H)'!$A$1:$CZ$1,_xlfn.XLOOKUP($A132,'PY1 Data(H)'!$A$1:$A$233,'PY1 Data(H)'!$A$1:$CZ$233))</f>
        <v>0</v>
      </c>
      <c r="BR132" s="173" cm="1">
        <f t="array" ref="BR132">_xlfn.XLOOKUP(BR$1,'PY1 Data(H)'!$A$1:$CZ$1,_xlfn.XLOOKUP($A132,'PY1 Data(H)'!$A$1:$A$233,'PY1 Data(H)'!$A$1:$CZ$233))</f>
        <v>356104</v>
      </c>
      <c r="BS132" s="173" cm="1">
        <f t="array" ref="BS132">_xlfn.XLOOKUP(BS$1,'PY1 Data(H)'!$A$1:$CZ$1,_xlfn.XLOOKUP($A132,'PY1 Data(H)'!$A$1:$A$233,'PY1 Data(H)'!$A$1:$CZ$233))</f>
        <v>654172</v>
      </c>
      <c r="BT132" s="173" cm="1">
        <f t="array" ref="BT132">_xlfn.XLOOKUP(BT$1,'PY1 Data(H)'!$A$1:$CZ$1,_xlfn.XLOOKUP($A132,'PY1 Data(H)'!$A$1:$A$233,'PY1 Data(H)'!$A$1:$CZ$233))</f>
        <v>171522</v>
      </c>
      <c r="BU132" s="173" cm="1">
        <f t="array" ref="BU132">_xlfn.XLOOKUP(BU$1,'PY1 Data(H)'!$A$1:$CZ$1,_xlfn.XLOOKUP($A132,'PY1 Data(H)'!$A$1:$A$233,'PY1 Data(H)'!$A$1:$CZ$233))</f>
        <v>0</v>
      </c>
      <c r="BV132" s="173" cm="1">
        <f t="array" ref="BV132">_xlfn.XLOOKUP(BV$1,'PY1 Data(H)'!$A$1:$CZ$1,_xlfn.XLOOKUP($A132,'PY1 Data(H)'!$A$1:$A$233,'PY1 Data(H)'!$A$1:$CZ$233))</f>
        <v>101014</v>
      </c>
      <c r="BW132" s="173" cm="1">
        <f t="array" ref="BW132">_xlfn.XLOOKUP(BW$1,'PY1 Data(H)'!$A$1:$CZ$1,_xlfn.XLOOKUP($A132,'PY1 Data(H)'!$A$1:$A$233,'PY1 Data(H)'!$A$1:$CZ$233))</f>
        <v>0</v>
      </c>
      <c r="BX132" s="173" cm="1">
        <f t="array" ref="BX132">_xlfn.XLOOKUP(BX$1,'PY1 Data(H)'!$A$1:$CZ$1,_xlfn.XLOOKUP($A132,'PY1 Data(H)'!$A$1:$A$233,'PY1 Data(H)'!$A$1:$CZ$233))</f>
        <v>108120</v>
      </c>
      <c r="BY132" s="173" cm="1">
        <f t="array" ref="BY132">_xlfn.XLOOKUP(BY$1,'PY1 Data(H)'!$A$1:$CZ$1,_xlfn.XLOOKUP($A132,'PY1 Data(H)'!$A$1:$A$233,'PY1 Data(H)'!$A$1:$CZ$233))</f>
        <v>302928</v>
      </c>
      <c r="BZ132" s="173" cm="1">
        <f t="array" ref="BZ132">_xlfn.XLOOKUP(BZ$1,'PY1 Data(H)'!$A$1:$CZ$1,_xlfn.XLOOKUP($A132,'PY1 Data(H)'!$A$1:$A$233,'PY1 Data(H)'!$A$1:$CZ$233))</f>
        <v>65611</v>
      </c>
      <c r="CA132" s="173" cm="1">
        <f t="array" ref="CA132">_xlfn.XLOOKUP(CA$1,'PY1 Data(H)'!$A$1:$CZ$1,_xlfn.XLOOKUP($A132,'PY1 Data(H)'!$A$1:$A$233,'PY1 Data(H)'!$A$1:$CZ$233))</f>
        <v>144271</v>
      </c>
      <c r="CB132" s="173" cm="1">
        <f t="array" ref="CB132">_xlfn.XLOOKUP(CB$1,'PY1 Data(H)'!$A$1:$CZ$1,_xlfn.XLOOKUP($A132,'PY1 Data(H)'!$A$1:$A$233,'PY1 Data(H)'!$A$1:$CZ$233))</f>
        <v>251715</v>
      </c>
      <c r="CC132" s="173" cm="1">
        <f t="array" ref="CC132">_xlfn.XLOOKUP(CC$1,'PY1 Data(H)'!$A$1:$CZ$1,_xlfn.XLOOKUP($A132,'PY1 Data(H)'!$A$1:$A$233,'PY1 Data(H)'!$A$1:$CZ$233))</f>
        <v>235128</v>
      </c>
      <c r="CD132" s="173" cm="1">
        <f t="array" ref="CD132">_xlfn.XLOOKUP(CD$1,'PY1 Data(H)'!$A$1:$CZ$1,_xlfn.XLOOKUP($A132,'PY1 Data(H)'!$A$1:$A$233,'PY1 Data(H)'!$A$1:$CZ$233))</f>
        <v>351597</v>
      </c>
      <c r="CE132" s="173" cm="1">
        <f t="array" ref="CE132">_xlfn.XLOOKUP(CE$1,'PY1 Data(H)'!$A$1:$CZ$1,_xlfn.XLOOKUP($A132,'PY1 Data(H)'!$A$1:$A$233,'PY1 Data(H)'!$A$1:$CZ$233))</f>
        <v>461541</v>
      </c>
      <c r="CF132" s="173" cm="1">
        <f t="array" ref="CF132">_xlfn.XLOOKUP(CF$1,'PY1 Data(H)'!$A$1:$CZ$1,_xlfn.XLOOKUP($A132,'PY1 Data(H)'!$A$1:$A$233,'PY1 Data(H)'!$A$1:$CZ$233))</f>
        <v>177800</v>
      </c>
      <c r="CG132" s="173" cm="1">
        <f t="array" ref="CG132">_xlfn.XLOOKUP(CG$1,'PY1 Data(H)'!$A$1:$CZ$1,_xlfn.XLOOKUP($A132,'PY1 Data(H)'!$A$1:$A$233,'PY1 Data(H)'!$A$1:$CZ$233))</f>
        <v>670433</v>
      </c>
      <c r="CH132" s="173" cm="1">
        <f t="array" ref="CH132">_xlfn.XLOOKUP(CH$1,'PY1 Data(H)'!$A$1:$CZ$1,_xlfn.XLOOKUP($A132,'PY1 Data(H)'!$A$1:$A$233,'PY1 Data(H)'!$A$1:$CZ$233))</f>
        <v>144513</v>
      </c>
      <c r="CI132" s="173" cm="1">
        <f t="array" ref="CI132">_xlfn.XLOOKUP(CI$1,'PY1 Data(H)'!$A$1:$CZ$1,_xlfn.XLOOKUP($A132,'PY1 Data(H)'!$A$1:$A$233,'PY1 Data(H)'!$A$1:$CZ$233))</f>
        <v>117608</v>
      </c>
      <c r="CJ132" s="173" cm="1">
        <f t="array" ref="CJ132">_xlfn.XLOOKUP(CJ$1,'PY1 Data(H)'!$A$1:$CZ$1,_xlfn.XLOOKUP($A132,'PY1 Data(H)'!$A$1:$A$233,'PY1 Data(H)'!$A$1:$CZ$233))</f>
        <v>80853</v>
      </c>
      <c r="CK132" s="173" cm="1">
        <f t="array" ref="CK132">_xlfn.XLOOKUP(CK$1,'PY1 Data(H)'!$A$1:$CZ$1,_xlfn.XLOOKUP($A132,'PY1 Data(H)'!$A$1:$A$233,'PY1 Data(H)'!$A$1:$CZ$233))</f>
        <v>25822</v>
      </c>
      <c r="CL132" s="173" cm="1">
        <f t="array" ref="CL132">_xlfn.XLOOKUP(CL$1,'PY1 Data(H)'!$A$1:$CZ$1,_xlfn.XLOOKUP($A132,'PY1 Data(H)'!$A$1:$A$233,'PY1 Data(H)'!$A$1:$CZ$233))</f>
        <v>86428</v>
      </c>
      <c r="CM132" s="173" cm="1">
        <f t="array" ref="CM132">_xlfn.XLOOKUP(CM$1,'PY1 Data(H)'!$A$1:$CZ$1,_xlfn.XLOOKUP($A132,'PY1 Data(H)'!$A$1:$A$233,'PY1 Data(H)'!$A$1:$CZ$233))</f>
        <v>48953</v>
      </c>
      <c r="CN132" s="173" cm="1">
        <f t="array" ref="CN132">_xlfn.XLOOKUP(CN$1,'PY1 Data(H)'!$A$1:$CZ$1,_xlfn.XLOOKUP($A132,'PY1 Data(H)'!$A$1:$A$233,'PY1 Data(H)'!$A$1:$CZ$233))</f>
        <v>0</v>
      </c>
      <c r="CO132" s="173" cm="1">
        <f t="array" ref="CO132">_xlfn.XLOOKUP(CO$1,'PY1 Data(H)'!$A$1:$CZ$1,_xlfn.XLOOKUP($A132,'PY1 Data(H)'!$A$1:$A$233,'PY1 Data(H)'!$A$1:$CZ$233))</f>
        <v>60289397</v>
      </c>
      <c r="CP132" s="173" cm="1">
        <f t="array" ref="CP132">_xlfn.XLOOKUP(CP$1,'PY1 Data(H)'!$A$1:$CZ$1,_xlfn.XLOOKUP($A132,'PY1 Data(H)'!$A$1:$A$233,'PY1 Data(H)'!$A$1:$CZ$233))</f>
        <v>113515</v>
      </c>
      <c r="CQ132" s="173" cm="1">
        <f t="array" ref="CQ132">_xlfn.XLOOKUP(CQ$1,'PY1 Data(H)'!$A$1:$CZ$1,_xlfn.XLOOKUP($A132,'PY1 Data(H)'!$A$1:$A$233,'PY1 Data(H)'!$A$1:$CZ$233))</f>
        <v>451886</v>
      </c>
      <c r="CR132" s="173" cm="1">
        <f t="array" ref="CR132">_xlfn.XLOOKUP(CR$1,'PY1 Data(H)'!$A$1:$CZ$1,_xlfn.XLOOKUP($A132,'PY1 Data(H)'!$A$1:$A$233,'PY1 Data(H)'!$A$1:$CZ$233))</f>
        <v>2645</v>
      </c>
      <c r="CS132" s="173" cm="1">
        <f t="array" ref="CS132">_xlfn.XLOOKUP(CS$1,'PY1 Data(H)'!$A$1:$CZ$1,_xlfn.XLOOKUP($A132,'PY1 Data(H)'!$A$1:$A$233,'PY1 Data(H)'!$A$1:$CZ$233))</f>
        <v>164049</v>
      </c>
      <c r="CT132" s="173" cm="1">
        <f t="array" ref="CT132">_xlfn.XLOOKUP(CT$1,'PY1 Data(H)'!$A$1:$CZ$1,_xlfn.XLOOKUP($A132,'PY1 Data(H)'!$A$1:$A$233,'PY1 Data(H)'!$A$1:$CZ$233))</f>
        <v>3328766</v>
      </c>
      <c r="CU132" s="173" cm="1">
        <f t="array" ref="CU132">_xlfn.XLOOKUP(CU$1,'PY1 Data(H)'!$A$1:$CZ$1,_xlfn.XLOOKUP($A132,'PY1 Data(H)'!$A$1:$A$233,'PY1 Data(H)'!$A$1:$CZ$233))</f>
        <v>141204</v>
      </c>
      <c r="CV132" s="173" cm="1">
        <f t="array" ref="CV132">_xlfn.XLOOKUP(CV$1,'PY1 Data(H)'!$A$1:$CZ$1,_xlfn.XLOOKUP($A132,'PY1 Data(H)'!$A$1:$A$233,'PY1 Data(H)'!$A$1:$CZ$233))</f>
        <v>127740</v>
      </c>
      <c r="CW132" s="173" cm="1">
        <f t="array" ref="CW132">_xlfn.XLOOKUP(CW$1,'PY1 Data(H)'!$A$1:$CZ$1,_xlfn.XLOOKUP($A132,'PY1 Data(H)'!$A$1:$A$233,'PY1 Data(H)'!$A$1:$CZ$233))</f>
        <v>78877</v>
      </c>
      <c r="CX132" s="173" cm="1">
        <f t="array" ref="CX132">_xlfn.XLOOKUP(CX$1,'PY1 Data(H)'!$A$1:$CZ$1,_xlfn.XLOOKUP($A132,'PY1 Data(H)'!$A$1:$A$233,'PY1 Data(H)'!$A$1:$CZ$233))</f>
        <v>48689</v>
      </c>
      <c r="CY132" s="173" cm="1">
        <f t="array" ref="CY132">_xlfn.XLOOKUP(CY$1,'PY1 Data(H)'!$A$1:$CZ$1,_xlfn.XLOOKUP($A132,'PY1 Data(H)'!$A$1:$A$233,'PY1 Data(H)'!$A$1:$CZ$233))</f>
        <v>33900</v>
      </c>
    </row>
    <row r="133" spans="1:103" x14ac:dyDescent="0.3">
      <c r="D133" s="173" cm="1">
        <f t="array" ref="D133">_xlfn.XLOOKUP(D$1,'PY1 Data(H)'!$A$1:$CZ$1,_xlfn.XLOOKUP($A133,'PY1 Data(H)'!$A$1:$A$233,'PY1 Data(H)'!$A$1:$CZ$233))</f>
        <v>0</v>
      </c>
      <c r="E133" s="173" cm="1">
        <f t="array" ref="E133">_xlfn.XLOOKUP(E$1,'PY1 Data(H)'!$A$1:$CZ$1,_xlfn.XLOOKUP($A133,'PY1 Data(H)'!$A$1:$A$233,'PY1 Data(H)'!$A$1:$CZ$233))</f>
        <v>0</v>
      </c>
      <c r="F133" s="173" cm="1">
        <f t="array" ref="F133">_xlfn.XLOOKUP(F$1,'PY1 Data(H)'!$A$1:$CZ$1,_xlfn.XLOOKUP($A133,'PY1 Data(H)'!$A$1:$A$233,'PY1 Data(H)'!$A$1:$CZ$233))</f>
        <v>0</v>
      </c>
      <c r="G133" s="173" cm="1">
        <f t="array" ref="G133">_xlfn.XLOOKUP(G$1,'PY1 Data(H)'!$A$1:$CZ$1,_xlfn.XLOOKUP($A133,'PY1 Data(H)'!$A$1:$A$233,'PY1 Data(H)'!$A$1:$CZ$233))</f>
        <v>0</v>
      </c>
      <c r="H133" s="173" cm="1">
        <f t="array" ref="H133">_xlfn.XLOOKUP(H$1,'PY1 Data(H)'!$A$1:$CZ$1,_xlfn.XLOOKUP($A133,'PY1 Data(H)'!$A$1:$A$233,'PY1 Data(H)'!$A$1:$CZ$233))</f>
        <v>0</v>
      </c>
      <c r="I133" s="173" cm="1">
        <f t="array" ref="I133">_xlfn.XLOOKUP(I$1,'PY1 Data(H)'!$A$1:$CZ$1,_xlfn.XLOOKUP($A133,'PY1 Data(H)'!$A$1:$A$233,'PY1 Data(H)'!$A$1:$CZ$233))</f>
        <v>0</v>
      </c>
      <c r="J133" s="173" cm="1">
        <f t="array" ref="J133">_xlfn.XLOOKUP(J$1,'PY1 Data(H)'!$A$1:$CZ$1,_xlfn.XLOOKUP($A133,'PY1 Data(H)'!$A$1:$A$233,'PY1 Data(H)'!$A$1:$CZ$233))</f>
        <v>0</v>
      </c>
      <c r="K133" s="173" cm="1">
        <f t="array" ref="K133">_xlfn.XLOOKUP(K$1,'PY1 Data(H)'!$A$1:$CZ$1,_xlfn.XLOOKUP($A133,'PY1 Data(H)'!$A$1:$A$233,'PY1 Data(H)'!$A$1:$CZ$233))</f>
        <v>0</v>
      </c>
      <c r="L133" s="173" cm="1">
        <f t="array" ref="L133">_xlfn.XLOOKUP(L$1,'PY1 Data(H)'!$A$1:$CZ$1,_xlfn.XLOOKUP($A133,'PY1 Data(H)'!$A$1:$A$233,'PY1 Data(H)'!$A$1:$CZ$233))</f>
        <v>0</v>
      </c>
      <c r="M133" s="173" cm="1">
        <f t="array" ref="M133">_xlfn.XLOOKUP(M$1,'PY1 Data(H)'!$A$1:$CZ$1,_xlfn.XLOOKUP($A133,'PY1 Data(H)'!$A$1:$A$233,'PY1 Data(H)'!$A$1:$CZ$233))</f>
        <v>0</v>
      </c>
      <c r="N133" s="173" cm="1">
        <f t="array" ref="N133">_xlfn.XLOOKUP(N$1,'PY1 Data(H)'!$A$1:$CZ$1,_xlfn.XLOOKUP($A133,'PY1 Data(H)'!$A$1:$A$233,'PY1 Data(H)'!$A$1:$CZ$233))</f>
        <v>0</v>
      </c>
      <c r="O133" s="173" cm="1">
        <f t="array" ref="O133">_xlfn.XLOOKUP(O$1,'PY1 Data(H)'!$A$1:$CZ$1,_xlfn.XLOOKUP($A133,'PY1 Data(H)'!$A$1:$A$233,'PY1 Data(H)'!$A$1:$CZ$233))</f>
        <v>0</v>
      </c>
      <c r="P133" s="173" cm="1">
        <f t="array" ref="P133">_xlfn.XLOOKUP(P$1,'PY1 Data(H)'!$A$1:$CZ$1,_xlfn.XLOOKUP($A133,'PY1 Data(H)'!$A$1:$A$233,'PY1 Data(H)'!$A$1:$CZ$233))</f>
        <v>0</v>
      </c>
      <c r="Q133" s="173" cm="1">
        <f t="array" ref="Q133">_xlfn.XLOOKUP(Q$1,'PY1 Data(H)'!$A$1:$CZ$1,_xlfn.XLOOKUP($A133,'PY1 Data(H)'!$A$1:$A$233,'PY1 Data(H)'!$A$1:$CZ$233))</f>
        <v>0</v>
      </c>
      <c r="R133" s="173" cm="1">
        <f t="array" ref="R133">_xlfn.XLOOKUP(R$1,'PY1 Data(H)'!$A$1:$CZ$1,_xlfn.XLOOKUP($A133,'PY1 Data(H)'!$A$1:$A$233,'PY1 Data(H)'!$A$1:$CZ$233))</f>
        <v>0</v>
      </c>
      <c r="S133" s="173" cm="1">
        <f t="array" ref="S133">_xlfn.XLOOKUP(S$1,'PY1 Data(H)'!$A$1:$CZ$1,_xlfn.XLOOKUP($A133,'PY1 Data(H)'!$A$1:$A$233,'PY1 Data(H)'!$A$1:$CZ$233))</f>
        <v>0</v>
      </c>
      <c r="T133" s="173" cm="1">
        <f t="array" ref="T133">_xlfn.XLOOKUP(T$1,'PY1 Data(H)'!$A$1:$CZ$1,_xlfn.XLOOKUP($A133,'PY1 Data(H)'!$A$1:$A$233,'PY1 Data(H)'!$A$1:$CZ$233))</f>
        <v>0</v>
      </c>
      <c r="U133" s="173" cm="1">
        <f t="array" ref="U133">_xlfn.XLOOKUP(U$1,'PY1 Data(H)'!$A$1:$CZ$1,_xlfn.XLOOKUP($A133,'PY1 Data(H)'!$A$1:$A$233,'PY1 Data(H)'!$A$1:$CZ$233))</f>
        <v>0</v>
      </c>
      <c r="V133" s="173" cm="1">
        <f t="array" ref="V133">_xlfn.XLOOKUP(V$1,'PY1 Data(H)'!$A$1:$CZ$1,_xlfn.XLOOKUP($A133,'PY1 Data(H)'!$A$1:$A$233,'PY1 Data(H)'!$A$1:$CZ$233))</f>
        <v>0</v>
      </c>
      <c r="W133" s="173" cm="1">
        <f t="array" ref="W133">_xlfn.XLOOKUP(W$1,'PY1 Data(H)'!$A$1:$CZ$1,_xlfn.XLOOKUP($A133,'PY1 Data(H)'!$A$1:$A$233,'PY1 Data(H)'!$A$1:$CZ$233))</f>
        <v>0</v>
      </c>
      <c r="X133" s="173" cm="1">
        <f t="array" ref="X133">_xlfn.XLOOKUP(X$1,'PY1 Data(H)'!$A$1:$CZ$1,_xlfn.XLOOKUP($A133,'PY1 Data(H)'!$A$1:$A$233,'PY1 Data(H)'!$A$1:$CZ$233))</f>
        <v>0</v>
      </c>
      <c r="Y133" s="173" cm="1">
        <f t="array" ref="Y133">_xlfn.XLOOKUP(Y$1,'PY1 Data(H)'!$A$1:$CZ$1,_xlfn.XLOOKUP($A133,'PY1 Data(H)'!$A$1:$A$233,'PY1 Data(H)'!$A$1:$CZ$233))</f>
        <v>0</v>
      </c>
      <c r="Z133" s="173" cm="1">
        <f t="array" ref="Z133">_xlfn.XLOOKUP(Z$1,'PY1 Data(H)'!$A$1:$CZ$1,_xlfn.XLOOKUP($A133,'PY1 Data(H)'!$A$1:$A$233,'PY1 Data(H)'!$A$1:$CZ$233))</f>
        <v>0</v>
      </c>
      <c r="AA133" s="173" cm="1">
        <f t="array" ref="AA133">_xlfn.XLOOKUP(AA$1,'PY1 Data(H)'!$A$1:$CZ$1,_xlfn.XLOOKUP($A133,'PY1 Data(H)'!$A$1:$A$233,'PY1 Data(H)'!$A$1:$CZ$233))</f>
        <v>0</v>
      </c>
      <c r="AB133" s="173" cm="1">
        <f t="array" ref="AB133">_xlfn.XLOOKUP(AB$1,'PY1 Data(H)'!$A$1:$CZ$1,_xlfn.XLOOKUP($A133,'PY1 Data(H)'!$A$1:$A$233,'PY1 Data(H)'!$A$1:$CZ$233))</f>
        <v>0</v>
      </c>
      <c r="AC133" s="173" cm="1">
        <f t="array" ref="AC133">_xlfn.XLOOKUP(AC$1,'PY1 Data(H)'!$A$1:$CZ$1,_xlfn.XLOOKUP($A133,'PY1 Data(H)'!$A$1:$A$233,'PY1 Data(H)'!$A$1:$CZ$233))</f>
        <v>0</v>
      </c>
      <c r="AD133" s="173" cm="1">
        <f t="array" ref="AD133">_xlfn.XLOOKUP(AD$1,'PY1 Data(H)'!$A$1:$CZ$1,_xlfn.XLOOKUP($A133,'PY1 Data(H)'!$A$1:$A$233,'PY1 Data(H)'!$A$1:$CZ$233))</f>
        <v>0</v>
      </c>
      <c r="AE133" s="173" cm="1">
        <f t="array" ref="AE133">_xlfn.XLOOKUP(AE$1,'PY1 Data(H)'!$A$1:$CZ$1,_xlfn.XLOOKUP($A133,'PY1 Data(H)'!$A$1:$A$233,'PY1 Data(H)'!$A$1:$CZ$233))</f>
        <v>0</v>
      </c>
      <c r="AF133" s="173" cm="1">
        <f t="array" ref="AF133">_xlfn.XLOOKUP(AF$1,'PY1 Data(H)'!$A$1:$CZ$1,_xlfn.XLOOKUP($A133,'PY1 Data(H)'!$A$1:$A$233,'PY1 Data(H)'!$A$1:$CZ$233))</f>
        <v>0</v>
      </c>
      <c r="AG133" s="173" cm="1">
        <f t="array" ref="AG133">_xlfn.XLOOKUP(AG$1,'PY1 Data(H)'!$A$1:$CZ$1,_xlfn.XLOOKUP($A133,'PY1 Data(H)'!$A$1:$A$233,'PY1 Data(H)'!$A$1:$CZ$233))</f>
        <v>0</v>
      </c>
      <c r="AH133" s="173" cm="1">
        <f t="array" ref="AH133">_xlfn.XLOOKUP(AH$1,'PY1 Data(H)'!$A$1:$CZ$1,_xlfn.XLOOKUP($A133,'PY1 Data(H)'!$A$1:$A$233,'PY1 Data(H)'!$A$1:$CZ$233))</f>
        <v>0</v>
      </c>
      <c r="AI133" s="173" cm="1">
        <f t="array" ref="AI133">_xlfn.XLOOKUP(AI$1,'PY1 Data(H)'!$A$1:$CZ$1,_xlfn.XLOOKUP($A133,'PY1 Data(H)'!$A$1:$A$233,'PY1 Data(H)'!$A$1:$CZ$233))</f>
        <v>0</v>
      </c>
      <c r="AJ133" s="173" cm="1">
        <f t="array" ref="AJ133">_xlfn.XLOOKUP(AJ$1,'PY1 Data(H)'!$A$1:$CZ$1,_xlfn.XLOOKUP($A133,'PY1 Data(H)'!$A$1:$A$233,'PY1 Data(H)'!$A$1:$CZ$233))</f>
        <v>0</v>
      </c>
      <c r="AK133" s="173" cm="1">
        <f t="array" ref="AK133">_xlfn.XLOOKUP(AK$1,'PY1 Data(H)'!$A$1:$CZ$1,_xlfn.XLOOKUP($A133,'PY1 Data(H)'!$A$1:$A$233,'PY1 Data(H)'!$A$1:$CZ$233))</f>
        <v>0</v>
      </c>
      <c r="AL133" s="173" cm="1">
        <f t="array" ref="AL133">_xlfn.XLOOKUP(AL$1,'PY1 Data(H)'!$A$1:$CZ$1,_xlfn.XLOOKUP($A133,'PY1 Data(H)'!$A$1:$A$233,'PY1 Data(H)'!$A$1:$CZ$233))</f>
        <v>0</v>
      </c>
      <c r="AM133" s="173" cm="1">
        <f t="array" ref="AM133">_xlfn.XLOOKUP(AM$1,'PY1 Data(H)'!$A$1:$CZ$1,_xlfn.XLOOKUP($A133,'PY1 Data(H)'!$A$1:$A$233,'PY1 Data(H)'!$A$1:$CZ$233))</f>
        <v>0</v>
      </c>
      <c r="AN133" s="173" cm="1">
        <f t="array" ref="AN133">_xlfn.XLOOKUP(AN$1,'PY1 Data(H)'!$A$1:$CZ$1,_xlfn.XLOOKUP($A133,'PY1 Data(H)'!$A$1:$A$233,'PY1 Data(H)'!$A$1:$CZ$233))</f>
        <v>0</v>
      </c>
      <c r="AO133" s="173" cm="1">
        <f t="array" ref="AO133">_xlfn.XLOOKUP(AO$1,'PY1 Data(H)'!$A$1:$CZ$1,_xlfn.XLOOKUP($A133,'PY1 Data(H)'!$A$1:$A$233,'PY1 Data(H)'!$A$1:$CZ$233))</f>
        <v>0</v>
      </c>
      <c r="AP133" s="173" cm="1">
        <f t="array" ref="AP133">_xlfn.XLOOKUP(AP$1,'PY1 Data(H)'!$A$1:$CZ$1,_xlfn.XLOOKUP($A133,'PY1 Data(H)'!$A$1:$A$233,'PY1 Data(H)'!$A$1:$CZ$233))</f>
        <v>0</v>
      </c>
      <c r="AQ133" s="173" cm="1">
        <f t="array" ref="AQ133">_xlfn.XLOOKUP(AQ$1,'PY1 Data(H)'!$A$1:$CZ$1,_xlfn.XLOOKUP($A133,'PY1 Data(H)'!$A$1:$A$233,'PY1 Data(H)'!$A$1:$CZ$233))</f>
        <v>0</v>
      </c>
      <c r="AR133" s="173" cm="1">
        <f t="array" ref="AR133">_xlfn.XLOOKUP(AR$1,'PY1 Data(H)'!$A$1:$CZ$1,_xlfn.XLOOKUP($A133,'PY1 Data(H)'!$A$1:$A$233,'PY1 Data(H)'!$A$1:$CZ$233))</f>
        <v>0</v>
      </c>
      <c r="AS133" s="173" cm="1">
        <f t="array" ref="AS133">_xlfn.XLOOKUP(AS$1,'PY1 Data(H)'!$A$1:$CZ$1,_xlfn.XLOOKUP($A133,'PY1 Data(H)'!$A$1:$A$233,'PY1 Data(H)'!$A$1:$CZ$233))</f>
        <v>0</v>
      </c>
      <c r="AT133" s="173" cm="1">
        <f t="array" ref="AT133">_xlfn.XLOOKUP(AT$1,'PY1 Data(H)'!$A$1:$CZ$1,_xlfn.XLOOKUP($A133,'PY1 Data(H)'!$A$1:$A$233,'PY1 Data(H)'!$A$1:$CZ$233))</f>
        <v>0</v>
      </c>
      <c r="AU133" s="173" cm="1">
        <f t="array" ref="AU133">_xlfn.XLOOKUP(AU$1,'PY1 Data(H)'!$A$1:$CZ$1,_xlfn.XLOOKUP($A133,'PY1 Data(H)'!$A$1:$A$233,'PY1 Data(H)'!$A$1:$CZ$233))</f>
        <v>0</v>
      </c>
      <c r="AV133" s="173" cm="1">
        <f t="array" ref="AV133">_xlfn.XLOOKUP(AV$1,'PY1 Data(H)'!$A$1:$CZ$1,_xlfn.XLOOKUP($A133,'PY1 Data(H)'!$A$1:$A$233,'PY1 Data(H)'!$A$1:$CZ$233))</f>
        <v>0</v>
      </c>
      <c r="AW133" s="173" cm="1">
        <f t="array" ref="AW133">_xlfn.XLOOKUP(AW$1,'PY1 Data(H)'!$A$1:$CZ$1,_xlfn.XLOOKUP($A133,'PY1 Data(H)'!$A$1:$A$233,'PY1 Data(H)'!$A$1:$CZ$233))</f>
        <v>0</v>
      </c>
      <c r="AX133" s="173" cm="1">
        <f t="array" ref="AX133">_xlfn.XLOOKUP(AX$1,'PY1 Data(H)'!$A$1:$CZ$1,_xlfn.XLOOKUP($A133,'PY1 Data(H)'!$A$1:$A$233,'PY1 Data(H)'!$A$1:$CZ$233))</f>
        <v>0</v>
      </c>
      <c r="AY133" s="173" cm="1">
        <f t="array" ref="AY133">_xlfn.XLOOKUP(AY$1,'PY1 Data(H)'!$A$1:$CZ$1,_xlfn.XLOOKUP($A133,'PY1 Data(H)'!$A$1:$A$233,'PY1 Data(H)'!$A$1:$CZ$233))</f>
        <v>0</v>
      </c>
      <c r="AZ133" s="173" cm="1">
        <f t="array" ref="AZ133">_xlfn.XLOOKUP(AZ$1,'PY1 Data(H)'!$A$1:$CZ$1,_xlfn.XLOOKUP($A133,'PY1 Data(H)'!$A$1:$A$233,'PY1 Data(H)'!$A$1:$CZ$233))</f>
        <v>0</v>
      </c>
      <c r="BA133" s="173" cm="1">
        <f t="array" ref="BA133">_xlfn.XLOOKUP(BA$1,'PY1 Data(H)'!$A$1:$CZ$1,_xlfn.XLOOKUP($A133,'PY1 Data(H)'!$A$1:$A$233,'PY1 Data(H)'!$A$1:$CZ$233))</f>
        <v>0</v>
      </c>
      <c r="BB133" s="173" cm="1">
        <f t="array" ref="BB133">_xlfn.XLOOKUP(BB$1,'PY1 Data(H)'!$A$1:$CZ$1,_xlfn.XLOOKUP($A133,'PY1 Data(H)'!$A$1:$A$233,'PY1 Data(H)'!$A$1:$CZ$233))</f>
        <v>0</v>
      </c>
      <c r="BC133" s="173" cm="1">
        <f t="array" ref="BC133">_xlfn.XLOOKUP(BC$1,'PY1 Data(H)'!$A$1:$CZ$1,_xlfn.XLOOKUP($A133,'PY1 Data(H)'!$A$1:$A$233,'PY1 Data(H)'!$A$1:$CZ$233))</f>
        <v>0</v>
      </c>
      <c r="BD133" s="173" cm="1">
        <f t="array" ref="BD133">_xlfn.XLOOKUP(BD$1,'PY1 Data(H)'!$A$1:$CZ$1,_xlfn.XLOOKUP($A133,'PY1 Data(H)'!$A$1:$A$233,'PY1 Data(H)'!$A$1:$CZ$233))</f>
        <v>0</v>
      </c>
      <c r="BE133" s="173" cm="1">
        <f t="array" ref="BE133">_xlfn.XLOOKUP(BE$1,'PY1 Data(H)'!$A$1:$CZ$1,_xlfn.XLOOKUP($A133,'PY1 Data(H)'!$A$1:$A$233,'PY1 Data(H)'!$A$1:$CZ$233))</f>
        <v>0</v>
      </c>
      <c r="BF133" s="173" cm="1">
        <f t="array" ref="BF133">_xlfn.XLOOKUP(BF$1,'PY1 Data(H)'!$A$1:$CZ$1,_xlfn.XLOOKUP($A133,'PY1 Data(H)'!$A$1:$A$233,'PY1 Data(H)'!$A$1:$CZ$233))</f>
        <v>0</v>
      </c>
      <c r="BG133" s="173" cm="1">
        <f t="array" ref="BG133">_xlfn.XLOOKUP(BG$1,'PY1 Data(H)'!$A$1:$CZ$1,_xlfn.XLOOKUP($A133,'PY1 Data(H)'!$A$1:$A$233,'PY1 Data(H)'!$A$1:$CZ$233))</f>
        <v>0</v>
      </c>
      <c r="BH133" s="173" cm="1">
        <f t="array" ref="BH133">_xlfn.XLOOKUP(BH$1,'PY1 Data(H)'!$A$1:$CZ$1,_xlfn.XLOOKUP($A133,'PY1 Data(H)'!$A$1:$A$233,'PY1 Data(H)'!$A$1:$CZ$233))</f>
        <v>0</v>
      </c>
      <c r="BI133" s="173" cm="1">
        <f t="array" ref="BI133">_xlfn.XLOOKUP(BI$1,'PY1 Data(H)'!$A$1:$CZ$1,_xlfn.XLOOKUP($A133,'PY1 Data(H)'!$A$1:$A$233,'PY1 Data(H)'!$A$1:$CZ$233))</f>
        <v>0</v>
      </c>
      <c r="BJ133" s="173" cm="1">
        <f t="array" ref="BJ133">_xlfn.XLOOKUP(BJ$1,'PY1 Data(H)'!$A$1:$CZ$1,_xlfn.XLOOKUP($A133,'PY1 Data(H)'!$A$1:$A$233,'PY1 Data(H)'!$A$1:$CZ$233))</f>
        <v>0</v>
      </c>
      <c r="BK133" s="173" cm="1">
        <f t="array" ref="BK133">_xlfn.XLOOKUP(BK$1,'PY1 Data(H)'!$A$1:$CZ$1,_xlfn.XLOOKUP($A133,'PY1 Data(H)'!$A$1:$A$233,'PY1 Data(H)'!$A$1:$CZ$233))</f>
        <v>0</v>
      </c>
      <c r="BL133" s="173" cm="1">
        <f t="array" ref="BL133">_xlfn.XLOOKUP(BL$1,'PY1 Data(H)'!$A$1:$CZ$1,_xlfn.XLOOKUP($A133,'PY1 Data(H)'!$A$1:$A$233,'PY1 Data(H)'!$A$1:$CZ$233))</f>
        <v>0</v>
      </c>
      <c r="BM133" s="173" cm="1">
        <f t="array" ref="BM133">_xlfn.XLOOKUP(BM$1,'PY1 Data(H)'!$A$1:$CZ$1,_xlfn.XLOOKUP($A133,'PY1 Data(H)'!$A$1:$A$233,'PY1 Data(H)'!$A$1:$CZ$233))</f>
        <v>0</v>
      </c>
      <c r="BN133" s="173" cm="1">
        <f t="array" ref="BN133">_xlfn.XLOOKUP(BN$1,'PY1 Data(H)'!$A$1:$CZ$1,_xlfn.XLOOKUP($A133,'PY1 Data(H)'!$A$1:$A$233,'PY1 Data(H)'!$A$1:$CZ$233))</f>
        <v>0</v>
      </c>
      <c r="BO133" s="173" cm="1">
        <f t="array" ref="BO133">_xlfn.XLOOKUP(BO$1,'PY1 Data(H)'!$A$1:$CZ$1,_xlfn.XLOOKUP($A133,'PY1 Data(H)'!$A$1:$A$233,'PY1 Data(H)'!$A$1:$CZ$233))</f>
        <v>0</v>
      </c>
      <c r="BP133" s="173" cm="1">
        <f t="array" ref="BP133">_xlfn.XLOOKUP(BP$1,'PY1 Data(H)'!$A$1:$CZ$1,_xlfn.XLOOKUP($A133,'PY1 Data(H)'!$A$1:$A$233,'PY1 Data(H)'!$A$1:$CZ$233))</f>
        <v>0</v>
      </c>
      <c r="BQ133" s="173" cm="1">
        <f t="array" ref="BQ133">_xlfn.XLOOKUP(BQ$1,'PY1 Data(H)'!$A$1:$CZ$1,_xlfn.XLOOKUP($A133,'PY1 Data(H)'!$A$1:$A$233,'PY1 Data(H)'!$A$1:$CZ$233))</f>
        <v>0</v>
      </c>
      <c r="BR133" s="173" cm="1">
        <f t="array" ref="BR133">_xlfn.XLOOKUP(BR$1,'PY1 Data(H)'!$A$1:$CZ$1,_xlfn.XLOOKUP($A133,'PY1 Data(H)'!$A$1:$A$233,'PY1 Data(H)'!$A$1:$CZ$233))</f>
        <v>0</v>
      </c>
      <c r="BS133" s="173" cm="1">
        <f t="array" ref="BS133">_xlfn.XLOOKUP(BS$1,'PY1 Data(H)'!$A$1:$CZ$1,_xlfn.XLOOKUP($A133,'PY1 Data(H)'!$A$1:$A$233,'PY1 Data(H)'!$A$1:$CZ$233))</f>
        <v>0</v>
      </c>
      <c r="BT133" s="173" cm="1">
        <f t="array" ref="BT133">_xlfn.XLOOKUP(BT$1,'PY1 Data(H)'!$A$1:$CZ$1,_xlfn.XLOOKUP($A133,'PY1 Data(H)'!$A$1:$A$233,'PY1 Data(H)'!$A$1:$CZ$233))</f>
        <v>0</v>
      </c>
      <c r="BU133" s="173" cm="1">
        <f t="array" ref="BU133">_xlfn.XLOOKUP(BU$1,'PY1 Data(H)'!$A$1:$CZ$1,_xlfn.XLOOKUP($A133,'PY1 Data(H)'!$A$1:$A$233,'PY1 Data(H)'!$A$1:$CZ$233))</f>
        <v>0</v>
      </c>
      <c r="BV133" s="173" cm="1">
        <f t="array" ref="BV133">_xlfn.XLOOKUP(BV$1,'PY1 Data(H)'!$A$1:$CZ$1,_xlfn.XLOOKUP($A133,'PY1 Data(H)'!$A$1:$A$233,'PY1 Data(H)'!$A$1:$CZ$233))</f>
        <v>0</v>
      </c>
      <c r="BW133" s="173" cm="1">
        <f t="array" ref="BW133">_xlfn.XLOOKUP(BW$1,'PY1 Data(H)'!$A$1:$CZ$1,_xlfn.XLOOKUP($A133,'PY1 Data(H)'!$A$1:$A$233,'PY1 Data(H)'!$A$1:$CZ$233))</f>
        <v>0</v>
      </c>
      <c r="BX133" s="173" cm="1">
        <f t="array" ref="BX133">_xlfn.XLOOKUP(BX$1,'PY1 Data(H)'!$A$1:$CZ$1,_xlfn.XLOOKUP($A133,'PY1 Data(H)'!$A$1:$A$233,'PY1 Data(H)'!$A$1:$CZ$233))</f>
        <v>0</v>
      </c>
      <c r="BY133" s="173" cm="1">
        <f t="array" ref="BY133">_xlfn.XLOOKUP(BY$1,'PY1 Data(H)'!$A$1:$CZ$1,_xlfn.XLOOKUP($A133,'PY1 Data(H)'!$A$1:$A$233,'PY1 Data(H)'!$A$1:$CZ$233))</f>
        <v>0</v>
      </c>
      <c r="BZ133" s="173" cm="1">
        <f t="array" ref="BZ133">_xlfn.XLOOKUP(BZ$1,'PY1 Data(H)'!$A$1:$CZ$1,_xlfn.XLOOKUP($A133,'PY1 Data(H)'!$A$1:$A$233,'PY1 Data(H)'!$A$1:$CZ$233))</f>
        <v>0</v>
      </c>
      <c r="CA133" s="173" cm="1">
        <f t="array" ref="CA133">_xlfn.XLOOKUP(CA$1,'PY1 Data(H)'!$A$1:$CZ$1,_xlfn.XLOOKUP($A133,'PY1 Data(H)'!$A$1:$A$233,'PY1 Data(H)'!$A$1:$CZ$233))</f>
        <v>0</v>
      </c>
      <c r="CB133" s="173" cm="1">
        <f t="array" ref="CB133">_xlfn.XLOOKUP(CB$1,'PY1 Data(H)'!$A$1:$CZ$1,_xlfn.XLOOKUP($A133,'PY1 Data(H)'!$A$1:$A$233,'PY1 Data(H)'!$A$1:$CZ$233))</f>
        <v>0</v>
      </c>
      <c r="CC133" s="173" cm="1">
        <f t="array" ref="CC133">_xlfn.XLOOKUP(CC$1,'PY1 Data(H)'!$A$1:$CZ$1,_xlfn.XLOOKUP($A133,'PY1 Data(H)'!$A$1:$A$233,'PY1 Data(H)'!$A$1:$CZ$233))</f>
        <v>0</v>
      </c>
      <c r="CD133" s="173" cm="1">
        <f t="array" ref="CD133">_xlfn.XLOOKUP(CD$1,'PY1 Data(H)'!$A$1:$CZ$1,_xlfn.XLOOKUP($A133,'PY1 Data(H)'!$A$1:$A$233,'PY1 Data(H)'!$A$1:$CZ$233))</f>
        <v>0</v>
      </c>
      <c r="CE133" s="173" cm="1">
        <f t="array" ref="CE133">_xlfn.XLOOKUP(CE$1,'PY1 Data(H)'!$A$1:$CZ$1,_xlfn.XLOOKUP($A133,'PY1 Data(H)'!$A$1:$A$233,'PY1 Data(H)'!$A$1:$CZ$233))</f>
        <v>0</v>
      </c>
      <c r="CF133" s="173" cm="1">
        <f t="array" ref="CF133">_xlfn.XLOOKUP(CF$1,'PY1 Data(H)'!$A$1:$CZ$1,_xlfn.XLOOKUP($A133,'PY1 Data(H)'!$A$1:$A$233,'PY1 Data(H)'!$A$1:$CZ$233))</f>
        <v>0</v>
      </c>
      <c r="CG133" s="173" cm="1">
        <f t="array" ref="CG133">_xlfn.XLOOKUP(CG$1,'PY1 Data(H)'!$A$1:$CZ$1,_xlfn.XLOOKUP($A133,'PY1 Data(H)'!$A$1:$A$233,'PY1 Data(H)'!$A$1:$CZ$233))</f>
        <v>0</v>
      </c>
      <c r="CH133" s="173" cm="1">
        <f t="array" ref="CH133">_xlfn.XLOOKUP(CH$1,'PY1 Data(H)'!$A$1:$CZ$1,_xlfn.XLOOKUP($A133,'PY1 Data(H)'!$A$1:$A$233,'PY1 Data(H)'!$A$1:$CZ$233))</f>
        <v>0</v>
      </c>
      <c r="CI133" s="173" cm="1">
        <f t="array" ref="CI133">_xlfn.XLOOKUP(CI$1,'PY1 Data(H)'!$A$1:$CZ$1,_xlfn.XLOOKUP($A133,'PY1 Data(H)'!$A$1:$A$233,'PY1 Data(H)'!$A$1:$CZ$233))</f>
        <v>0</v>
      </c>
      <c r="CJ133" s="173" cm="1">
        <f t="array" ref="CJ133">_xlfn.XLOOKUP(CJ$1,'PY1 Data(H)'!$A$1:$CZ$1,_xlfn.XLOOKUP($A133,'PY1 Data(H)'!$A$1:$A$233,'PY1 Data(H)'!$A$1:$CZ$233))</f>
        <v>0</v>
      </c>
      <c r="CK133" s="173" cm="1">
        <f t="array" ref="CK133">_xlfn.XLOOKUP(CK$1,'PY1 Data(H)'!$A$1:$CZ$1,_xlfn.XLOOKUP($A133,'PY1 Data(H)'!$A$1:$A$233,'PY1 Data(H)'!$A$1:$CZ$233))</f>
        <v>0</v>
      </c>
      <c r="CL133" s="173" cm="1">
        <f t="array" ref="CL133">_xlfn.XLOOKUP(CL$1,'PY1 Data(H)'!$A$1:$CZ$1,_xlfn.XLOOKUP($A133,'PY1 Data(H)'!$A$1:$A$233,'PY1 Data(H)'!$A$1:$CZ$233))</f>
        <v>0</v>
      </c>
      <c r="CM133" s="173" cm="1">
        <f t="array" ref="CM133">_xlfn.XLOOKUP(CM$1,'PY1 Data(H)'!$A$1:$CZ$1,_xlfn.XLOOKUP($A133,'PY1 Data(H)'!$A$1:$A$233,'PY1 Data(H)'!$A$1:$CZ$233))</f>
        <v>0</v>
      </c>
      <c r="CN133" s="173" cm="1">
        <f t="array" ref="CN133">_xlfn.XLOOKUP(CN$1,'PY1 Data(H)'!$A$1:$CZ$1,_xlfn.XLOOKUP($A133,'PY1 Data(H)'!$A$1:$A$233,'PY1 Data(H)'!$A$1:$CZ$233))</f>
        <v>0</v>
      </c>
      <c r="CO133" s="173" cm="1">
        <f t="array" ref="CO133">_xlfn.XLOOKUP(CO$1,'PY1 Data(H)'!$A$1:$CZ$1,_xlfn.XLOOKUP($A133,'PY1 Data(H)'!$A$1:$A$233,'PY1 Data(H)'!$A$1:$CZ$233))</f>
        <v>0</v>
      </c>
      <c r="CP133" s="173" cm="1">
        <f t="array" ref="CP133">_xlfn.XLOOKUP(CP$1,'PY1 Data(H)'!$A$1:$CZ$1,_xlfn.XLOOKUP($A133,'PY1 Data(H)'!$A$1:$A$233,'PY1 Data(H)'!$A$1:$CZ$233))</f>
        <v>0</v>
      </c>
      <c r="CQ133" s="173" cm="1">
        <f t="array" ref="CQ133">_xlfn.XLOOKUP(CQ$1,'PY1 Data(H)'!$A$1:$CZ$1,_xlfn.XLOOKUP($A133,'PY1 Data(H)'!$A$1:$A$233,'PY1 Data(H)'!$A$1:$CZ$233))</f>
        <v>0</v>
      </c>
      <c r="CR133" s="173" cm="1">
        <f t="array" ref="CR133">_xlfn.XLOOKUP(CR$1,'PY1 Data(H)'!$A$1:$CZ$1,_xlfn.XLOOKUP($A133,'PY1 Data(H)'!$A$1:$A$233,'PY1 Data(H)'!$A$1:$CZ$233))</f>
        <v>0</v>
      </c>
      <c r="CS133" s="173" cm="1">
        <f t="array" ref="CS133">_xlfn.XLOOKUP(CS$1,'PY1 Data(H)'!$A$1:$CZ$1,_xlfn.XLOOKUP($A133,'PY1 Data(H)'!$A$1:$A$233,'PY1 Data(H)'!$A$1:$CZ$233))</f>
        <v>0</v>
      </c>
      <c r="CT133" s="173" cm="1">
        <f t="array" ref="CT133">_xlfn.XLOOKUP(CT$1,'PY1 Data(H)'!$A$1:$CZ$1,_xlfn.XLOOKUP($A133,'PY1 Data(H)'!$A$1:$A$233,'PY1 Data(H)'!$A$1:$CZ$233))</f>
        <v>0</v>
      </c>
      <c r="CU133" s="173" cm="1">
        <f t="array" ref="CU133">_xlfn.XLOOKUP(CU$1,'PY1 Data(H)'!$A$1:$CZ$1,_xlfn.XLOOKUP($A133,'PY1 Data(H)'!$A$1:$A$233,'PY1 Data(H)'!$A$1:$CZ$233))</f>
        <v>0</v>
      </c>
      <c r="CV133" s="173" cm="1">
        <f t="array" ref="CV133">_xlfn.XLOOKUP(CV$1,'PY1 Data(H)'!$A$1:$CZ$1,_xlfn.XLOOKUP($A133,'PY1 Data(H)'!$A$1:$A$233,'PY1 Data(H)'!$A$1:$CZ$233))</f>
        <v>0</v>
      </c>
      <c r="CW133" s="173" cm="1">
        <f t="array" ref="CW133">_xlfn.XLOOKUP(CW$1,'PY1 Data(H)'!$A$1:$CZ$1,_xlfn.XLOOKUP($A133,'PY1 Data(H)'!$A$1:$A$233,'PY1 Data(H)'!$A$1:$CZ$233))</f>
        <v>0</v>
      </c>
      <c r="CX133" s="173" cm="1">
        <f t="array" ref="CX133">_xlfn.XLOOKUP(CX$1,'PY1 Data(H)'!$A$1:$CZ$1,_xlfn.XLOOKUP($A133,'PY1 Data(H)'!$A$1:$A$233,'PY1 Data(H)'!$A$1:$CZ$233))</f>
        <v>0</v>
      </c>
      <c r="CY133" s="173" cm="1">
        <f t="array" ref="CY133">_xlfn.XLOOKUP(CY$1,'PY1 Data(H)'!$A$1:$CZ$1,_xlfn.XLOOKUP($A133,'PY1 Data(H)'!$A$1:$A$233,'PY1 Data(H)'!$A$1:$CZ$233))</f>
        <v>0</v>
      </c>
    </row>
    <row r="134" spans="1:103" x14ac:dyDescent="0.3">
      <c r="A134">
        <v>656</v>
      </c>
      <c r="D134" s="173" cm="1">
        <f t="array" ref="D134">_xlfn.XLOOKUP(D$1,'PY1 Data(H)'!$A$1:$CZ$1,_xlfn.XLOOKUP($A134,'PY1 Data(H)'!$A$1:$A$233,'PY1 Data(H)'!$A$1:$CZ$233))</f>
        <v>2</v>
      </c>
      <c r="E134" s="173" cm="1">
        <f t="array" ref="E134">_xlfn.XLOOKUP(E$1,'PY1 Data(H)'!$A$1:$CZ$1,_xlfn.XLOOKUP($A134,'PY1 Data(H)'!$A$1:$A$233,'PY1 Data(H)'!$A$1:$CZ$233))</f>
        <v>2</v>
      </c>
      <c r="F134" s="173" cm="1">
        <f t="array" ref="F134">_xlfn.XLOOKUP(F$1,'PY1 Data(H)'!$A$1:$CZ$1,_xlfn.XLOOKUP($A134,'PY1 Data(H)'!$A$1:$A$233,'PY1 Data(H)'!$A$1:$CZ$233))</f>
        <v>2</v>
      </c>
      <c r="G134" s="173" cm="1">
        <f t="array" ref="G134">_xlfn.XLOOKUP(G$1,'PY1 Data(H)'!$A$1:$CZ$1,_xlfn.XLOOKUP($A134,'PY1 Data(H)'!$A$1:$A$233,'PY1 Data(H)'!$A$1:$CZ$233))</f>
        <v>0</v>
      </c>
      <c r="H134" s="173" cm="1">
        <f t="array" ref="H134">_xlfn.XLOOKUP(H$1,'PY1 Data(H)'!$A$1:$CZ$1,_xlfn.XLOOKUP($A134,'PY1 Data(H)'!$A$1:$A$233,'PY1 Data(H)'!$A$1:$CZ$233))</f>
        <v>0</v>
      </c>
      <c r="I134" s="173" cm="1">
        <f t="array" ref="I134">_xlfn.XLOOKUP(I$1,'PY1 Data(H)'!$A$1:$CZ$1,_xlfn.XLOOKUP($A134,'PY1 Data(H)'!$A$1:$A$233,'PY1 Data(H)'!$A$1:$CZ$233))</f>
        <v>2</v>
      </c>
      <c r="J134" s="173" cm="1">
        <f t="array" ref="J134">_xlfn.XLOOKUP(J$1,'PY1 Data(H)'!$A$1:$CZ$1,_xlfn.XLOOKUP($A134,'PY1 Data(H)'!$A$1:$A$233,'PY1 Data(H)'!$A$1:$CZ$233))</f>
        <v>2</v>
      </c>
      <c r="K134" s="173" cm="1">
        <f t="array" ref="K134">_xlfn.XLOOKUP(K$1,'PY1 Data(H)'!$A$1:$CZ$1,_xlfn.XLOOKUP($A134,'PY1 Data(H)'!$A$1:$A$233,'PY1 Data(H)'!$A$1:$CZ$233))</f>
        <v>2</v>
      </c>
      <c r="L134" s="173" cm="1">
        <f t="array" ref="L134">_xlfn.XLOOKUP(L$1,'PY1 Data(H)'!$A$1:$CZ$1,_xlfn.XLOOKUP($A134,'PY1 Data(H)'!$A$1:$A$233,'PY1 Data(H)'!$A$1:$CZ$233))</f>
        <v>2</v>
      </c>
      <c r="M134" s="173" cm="1">
        <f t="array" ref="M134">_xlfn.XLOOKUP(M$1,'PY1 Data(H)'!$A$1:$CZ$1,_xlfn.XLOOKUP($A134,'PY1 Data(H)'!$A$1:$A$233,'PY1 Data(H)'!$A$1:$CZ$233))</f>
        <v>2</v>
      </c>
      <c r="N134" s="173" cm="1">
        <f t="array" ref="N134">_xlfn.XLOOKUP(N$1,'PY1 Data(H)'!$A$1:$CZ$1,_xlfn.XLOOKUP($A134,'PY1 Data(H)'!$A$1:$A$233,'PY1 Data(H)'!$A$1:$CZ$233))</f>
        <v>2</v>
      </c>
      <c r="O134" s="173" cm="1">
        <f t="array" ref="O134">_xlfn.XLOOKUP(O$1,'PY1 Data(H)'!$A$1:$CZ$1,_xlfn.XLOOKUP($A134,'PY1 Data(H)'!$A$1:$A$233,'PY1 Data(H)'!$A$1:$CZ$233))</f>
        <v>2</v>
      </c>
      <c r="P134" s="173" cm="1">
        <f t="array" ref="P134">_xlfn.XLOOKUP(P$1,'PY1 Data(H)'!$A$1:$CZ$1,_xlfn.XLOOKUP($A134,'PY1 Data(H)'!$A$1:$A$233,'PY1 Data(H)'!$A$1:$CZ$233))</f>
        <v>2</v>
      </c>
      <c r="Q134" s="173" cm="1">
        <f t="array" ref="Q134">_xlfn.XLOOKUP(Q$1,'PY1 Data(H)'!$A$1:$CZ$1,_xlfn.XLOOKUP($A134,'PY1 Data(H)'!$A$1:$A$233,'PY1 Data(H)'!$A$1:$CZ$233))</f>
        <v>2</v>
      </c>
      <c r="R134" s="173" cm="1">
        <f t="array" ref="R134">_xlfn.XLOOKUP(R$1,'PY1 Data(H)'!$A$1:$CZ$1,_xlfn.XLOOKUP($A134,'PY1 Data(H)'!$A$1:$A$233,'PY1 Data(H)'!$A$1:$CZ$233))</f>
        <v>2</v>
      </c>
      <c r="S134" s="173" cm="1">
        <f t="array" ref="S134">_xlfn.XLOOKUP(S$1,'PY1 Data(H)'!$A$1:$CZ$1,_xlfn.XLOOKUP($A134,'PY1 Data(H)'!$A$1:$A$233,'PY1 Data(H)'!$A$1:$CZ$233))</f>
        <v>2</v>
      </c>
      <c r="T134" s="173" cm="1">
        <f t="array" ref="T134">_xlfn.XLOOKUP(T$1,'PY1 Data(H)'!$A$1:$CZ$1,_xlfn.XLOOKUP($A134,'PY1 Data(H)'!$A$1:$A$233,'PY1 Data(H)'!$A$1:$CZ$233))</f>
        <v>0</v>
      </c>
      <c r="U134" s="173" cm="1">
        <f t="array" ref="U134">_xlfn.XLOOKUP(U$1,'PY1 Data(H)'!$A$1:$CZ$1,_xlfn.XLOOKUP($A134,'PY1 Data(H)'!$A$1:$A$233,'PY1 Data(H)'!$A$1:$CZ$233))</f>
        <v>2</v>
      </c>
      <c r="V134" s="173" cm="1">
        <f t="array" ref="V134">_xlfn.XLOOKUP(V$1,'PY1 Data(H)'!$A$1:$CZ$1,_xlfn.XLOOKUP($A134,'PY1 Data(H)'!$A$1:$A$233,'PY1 Data(H)'!$A$1:$CZ$233))</f>
        <v>2</v>
      </c>
      <c r="W134" s="173" cm="1">
        <f t="array" ref="W134">_xlfn.XLOOKUP(W$1,'PY1 Data(H)'!$A$1:$CZ$1,_xlfn.XLOOKUP($A134,'PY1 Data(H)'!$A$1:$A$233,'PY1 Data(H)'!$A$1:$CZ$233))</f>
        <v>0</v>
      </c>
      <c r="X134" s="173" cm="1">
        <f t="array" ref="X134">_xlfn.XLOOKUP(X$1,'PY1 Data(H)'!$A$1:$CZ$1,_xlfn.XLOOKUP($A134,'PY1 Data(H)'!$A$1:$A$233,'PY1 Data(H)'!$A$1:$CZ$233))</f>
        <v>2</v>
      </c>
      <c r="Y134" s="173" cm="1">
        <f t="array" ref="Y134">_xlfn.XLOOKUP(Y$1,'PY1 Data(H)'!$A$1:$CZ$1,_xlfn.XLOOKUP($A134,'PY1 Data(H)'!$A$1:$A$233,'PY1 Data(H)'!$A$1:$CZ$233))</f>
        <v>2</v>
      </c>
      <c r="Z134" s="173" cm="1">
        <f t="array" ref="Z134">_xlfn.XLOOKUP(Z$1,'PY1 Data(H)'!$A$1:$CZ$1,_xlfn.XLOOKUP($A134,'PY1 Data(H)'!$A$1:$A$233,'PY1 Data(H)'!$A$1:$CZ$233))</f>
        <v>0</v>
      </c>
      <c r="AA134" s="173" cm="1">
        <f t="array" ref="AA134">_xlfn.XLOOKUP(AA$1,'PY1 Data(H)'!$A$1:$CZ$1,_xlfn.XLOOKUP($A134,'PY1 Data(H)'!$A$1:$A$233,'PY1 Data(H)'!$A$1:$CZ$233))</f>
        <v>0</v>
      </c>
      <c r="AB134" s="173" cm="1">
        <f t="array" ref="AB134">_xlfn.XLOOKUP(AB$1,'PY1 Data(H)'!$A$1:$CZ$1,_xlfn.XLOOKUP($A134,'PY1 Data(H)'!$A$1:$A$233,'PY1 Data(H)'!$A$1:$CZ$233))</f>
        <v>1</v>
      </c>
      <c r="AC134" s="173" cm="1">
        <f t="array" ref="AC134">_xlfn.XLOOKUP(AC$1,'PY1 Data(H)'!$A$1:$CZ$1,_xlfn.XLOOKUP($A134,'PY1 Data(H)'!$A$1:$A$233,'PY1 Data(H)'!$A$1:$CZ$233))</f>
        <v>1</v>
      </c>
      <c r="AD134" s="173" cm="1">
        <f t="array" ref="AD134">_xlfn.XLOOKUP(AD$1,'PY1 Data(H)'!$A$1:$CZ$1,_xlfn.XLOOKUP($A134,'PY1 Data(H)'!$A$1:$A$233,'PY1 Data(H)'!$A$1:$CZ$233))</f>
        <v>2</v>
      </c>
      <c r="AE134" s="173" cm="1">
        <f t="array" ref="AE134">_xlfn.XLOOKUP(AE$1,'PY1 Data(H)'!$A$1:$CZ$1,_xlfn.XLOOKUP($A134,'PY1 Data(H)'!$A$1:$A$233,'PY1 Data(H)'!$A$1:$CZ$233))</f>
        <v>2</v>
      </c>
      <c r="AF134" s="173" cm="1">
        <f t="array" ref="AF134">_xlfn.XLOOKUP(AF$1,'PY1 Data(H)'!$A$1:$CZ$1,_xlfn.XLOOKUP($A134,'PY1 Data(H)'!$A$1:$A$233,'PY1 Data(H)'!$A$1:$CZ$233))</f>
        <v>2</v>
      </c>
      <c r="AG134" s="173" cm="1">
        <f t="array" ref="AG134">_xlfn.XLOOKUP(AG$1,'PY1 Data(H)'!$A$1:$CZ$1,_xlfn.XLOOKUP($A134,'PY1 Data(H)'!$A$1:$A$233,'PY1 Data(H)'!$A$1:$CZ$233))</f>
        <v>2</v>
      </c>
      <c r="AH134" s="173" cm="1">
        <f t="array" ref="AH134">_xlfn.XLOOKUP(AH$1,'PY1 Data(H)'!$A$1:$CZ$1,_xlfn.XLOOKUP($A134,'PY1 Data(H)'!$A$1:$A$233,'PY1 Data(H)'!$A$1:$CZ$233))</f>
        <v>2</v>
      </c>
      <c r="AI134" s="173" cm="1">
        <f t="array" ref="AI134">_xlfn.XLOOKUP(AI$1,'PY1 Data(H)'!$A$1:$CZ$1,_xlfn.XLOOKUP($A134,'PY1 Data(H)'!$A$1:$A$233,'PY1 Data(H)'!$A$1:$CZ$233))</f>
        <v>2</v>
      </c>
      <c r="AJ134" s="173" cm="1">
        <f t="array" ref="AJ134">_xlfn.XLOOKUP(AJ$1,'PY1 Data(H)'!$A$1:$CZ$1,_xlfn.XLOOKUP($A134,'PY1 Data(H)'!$A$1:$A$233,'PY1 Data(H)'!$A$1:$CZ$233))</f>
        <v>2</v>
      </c>
      <c r="AK134" s="173" cm="1">
        <f t="array" ref="AK134">_xlfn.XLOOKUP(AK$1,'PY1 Data(H)'!$A$1:$CZ$1,_xlfn.XLOOKUP($A134,'PY1 Data(H)'!$A$1:$A$233,'PY1 Data(H)'!$A$1:$CZ$233))</f>
        <v>2</v>
      </c>
      <c r="AL134" s="173" cm="1">
        <f t="array" ref="AL134">_xlfn.XLOOKUP(AL$1,'PY1 Data(H)'!$A$1:$CZ$1,_xlfn.XLOOKUP($A134,'PY1 Data(H)'!$A$1:$A$233,'PY1 Data(H)'!$A$1:$CZ$233))</f>
        <v>2</v>
      </c>
      <c r="AM134" s="173" cm="1">
        <f t="array" ref="AM134">_xlfn.XLOOKUP(AM$1,'PY1 Data(H)'!$A$1:$CZ$1,_xlfn.XLOOKUP($A134,'PY1 Data(H)'!$A$1:$A$233,'PY1 Data(H)'!$A$1:$CZ$233))</f>
        <v>2</v>
      </c>
      <c r="AN134" s="173" cm="1">
        <f t="array" ref="AN134">_xlfn.XLOOKUP(AN$1,'PY1 Data(H)'!$A$1:$CZ$1,_xlfn.XLOOKUP($A134,'PY1 Data(H)'!$A$1:$A$233,'PY1 Data(H)'!$A$1:$CZ$233))</f>
        <v>2</v>
      </c>
      <c r="AO134" s="173" cm="1">
        <f t="array" ref="AO134">_xlfn.XLOOKUP(AO$1,'PY1 Data(H)'!$A$1:$CZ$1,_xlfn.XLOOKUP($A134,'PY1 Data(H)'!$A$1:$A$233,'PY1 Data(H)'!$A$1:$CZ$233))</f>
        <v>2</v>
      </c>
      <c r="AP134" s="173" cm="1">
        <f t="array" ref="AP134">_xlfn.XLOOKUP(AP$1,'PY1 Data(H)'!$A$1:$CZ$1,_xlfn.XLOOKUP($A134,'PY1 Data(H)'!$A$1:$A$233,'PY1 Data(H)'!$A$1:$CZ$233))</f>
        <v>0</v>
      </c>
      <c r="AQ134" s="173" cm="1">
        <f t="array" ref="AQ134">_xlfn.XLOOKUP(AQ$1,'PY1 Data(H)'!$A$1:$CZ$1,_xlfn.XLOOKUP($A134,'PY1 Data(H)'!$A$1:$A$233,'PY1 Data(H)'!$A$1:$CZ$233))</f>
        <v>2</v>
      </c>
      <c r="AR134" s="173" cm="1">
        <f t="array" ref="AR134">_xlfn.XLOOKUP(AR$1,'PY1 Data(H)'!$A$1:$CZ$1,_xlfn.XLOOKUP($A134,'PY1 Data(H)'!$A$1:$A$233,'PY1 Data(H)'!$A$1:$CZ$233))</f>
        <v>2</v>
      </c>
      <c r="AS134" s="173" cm="1">
        <f t="array" ref="AS134">_xlfn.XLOOKUP(AS$1,'PY1 Data(H)'!$A$1:$CZ$1,_xlfn.XLOOKUP($A134,'PY1 Data(H)'!$A$1:$A$233,'PY1 Data(H)'!$A$1:$CZ$233))</f>
        <v>2</v>
      </c>
      <c r="AT134" s="173" cm="1">
        <f t="array" ref="AT134">_xlfn.XLOOKUP(AT$1,'PY1 Data(H)'!$A$1:$CZ$1,_xlfn.XLOOKUP($A134,'PY1 Data(H)'!$A$1:$A$233,'PY1 Data(H)'!$A$1:$CZ$233))</f>
        <v>2</v>
      </c>
      <c r="AU134" s="173" cm="1">
        <f t="array" ref="AU134">_xlfn.XLOOKUP(AU$1,'PY1 Data(H)'!$A$1:$CZ$1,_xlfn.XLOOKUP($A134,'PY1 Data(H)'!$A$1:$A$233,'PY1 Data(H)'!$A$1:$CZ$233))</f>
        <v>2</v>
      </c>
      <c r="AV134" s="173" cm="1">
        <f t="array" ref="AV134">_xlfn.XLOOKUP(AV$1,'PY1 Data(H)'!$A$1:$CZ$1,_xlfn.XLOOKUP($A134,'PY1 Data(H)'!$A$1:$A$233,'PY1 Data(H)'!$A$1:$CZ$233))</f>
        <v>2</v>
      </c>
      <c r="AW134" s="173" cm="1">
        <f t="array" ref="AW134">_xlfn.XLOOKUP(AW$1,'PY1 Data(H)'!$A$1:$CZ$1,_xlfn.XLOOKUP($A134,'PY1 Data(H)'!$A$1:$A$233,'PY1 Data(H)'!$A$1:$CZ$233))</f>
        <v>0</v>
      </c>
      <c r="AX134" s="173" cm="1">
        <f t="array" ref="AX134">_xlfn.XLOOKUP(AX$1,'PY1 Data(H)'!$A$1:$CZ$1,_xlfn.XLOOKUP($A134,'PY1 Data(H)'!$A$1:$A$233,'PY1 Data(H)'!$A$1:$CZ$233))</f>
        <v>2</v>
      </c>
      <c r="AY134" s="173" cm="1">
        <f t="array" ref="AY134">_xlfn.XLOOKUP(AY$1,'PY1 Data(H)'!$A$1:$CZ$1,_xlfn.XLOOKUP($A134,'PY1 Data(H)'!$A$1:$A$233,'PY1 Data(H)'!$A$1:$CZ$233))</f>
        <v>2</v>
      </c>
      <c r="AZ134" s="173" cm="1">
        <f t="array" ref="AZ134">_xlfn.XLOOKUP(AZ$1,'PY1 Data(H)'!$A$1:$CZ$1,_xlfn.XLOOKUP($A134,'PY1 Data(H)'!$A$1:$A$233,'PY1 Data(H)'!$A$1:$CZ$233))</f>
        <v>2</v>
      </c>
      <c r="BA134" s="173" cm="1">
        <f t="array" ref="BA134">_xlfn.XLOOKUP(BA$1,'PY1 Data(H)'!$A$1:$CZ$1,_xlfn.XLOOKUP($A134,'PY1 Data(H)'!$A$1:$A$233,'PY1 Data(H)'!$A$1:$CZ$233))</f>
        <v>2</v>
      </c>
      <c r="BB134" s="173" cm="1">
        <f t="array" ref="BB134">_xlfn.XLOOKUP(BB$1,'PY1 Data(H)'!$A$1:$CZ$1,_xlfn.XLOOKUP($A134,'PY1 Data(H)'!$A$1:$A$233,'PY1 Data(H)'!$A$1:$CZ$233))</f>
        <v>2</v>
      </c>
      <c r="BC134" s="173" cm="1">
        <f t="array" ref="BC134">_xlfn.XLOOKUP(BC$1,'PY1 Data(H)'!$A$1:$CZ$1,_xlfn.XLOOKUP($A134,'PY1 Data(H)'!$A$1:$A$233,'PY1 Data(H)'!$A$1:$CZ$233))</f>
        <v>2</v>
      </c>
      <c r="BD134" s="173" cm="1">
        <f t="array" ref="BD134">_xlfn.XLOOKUP(BD$1,'PY1 Data(H)'!$A$1:$CZ$1,_xlfn.XLOOKUP($A134,'PY1 Data(H)'!$A$1:$A$233,'PY1 Data(H)'!$A$1:$CZ$233))</f>
        <v>2</v>
      </c>
      <c r="BE134" s="173" cm="1">
        <f t="array" ref="BE134">_xlfn.XLOOKUP(BE$1,'PY1 Data(H)'!$A$1:$CZ$1,_xlfn.XLOOKUP($A134,'PY1 Data(H)'!$A$1:$A$233,'PY1 Data(H)'!$A$1:$CZ$233))</f>
        <v>2</v>
      </c>
      <c r="BF134" s="173" cm="1">
        <f t="array" ref="BF134">_xlfn.XLOOKUP(BF$1,'PY1 Data(H)'!$A$1:$CZ$1,_xlfn.XLOOKUP($A134,'PY1 Data(H)'!$A$1:$A$233,'PY1 Data(H)'!$A$1:$CZ$233))</f>
        <v>2</v>
      </c>
      <c r="BG134" s="173" cm="1">
        <f t="array" ref="BG134">_xlfn.XLOOKUP(BG$1,'PY1 Data(H)'!$A$1:$CZ$1,_xlfn.XLOOKUP($A134,'PY1 Data(H)'!$A$1:$A$233,'PY1 Data(H)'!$A$1:$CZ$233))</f>
        <v>2</v>
      </c>
      <c r="BH134" s="173" cm="1">
        <f t="array" ref="BH134">_xlfn.XLOOKUP(BH$1,'PY1 Data(H)'!$A$1:$CZ$1,_xlfn.XLOOKUP($A134,'PY1 Data(H)'!$A$1:$A$233,'PY1 Data(H)'!$A$1:$CZ$233))</f>
        <v>2</v>
      </c>
      <c r="BI134" s="173" cm="1">
        <f t="array" ref="BI134">_xlfn.XLOOKUP(BI$1,'PY1 Data(H)'!$A$1:$CZ$1,_xlfn.XLOOKUP($A134,'PY1 Data(H)'!$A$1:$A$233,'PY1 Data(H)'!$A$1:$CZ$233))</f>
        <v>2</v>
      </c>
      <c r="BJ134" s="173" cm="1">
        <f t="array" ref="BJ134">_xlfn.XLOOKUP(BJ$1,'PY1 Data(H)'!$A$1:$CZ$1,_xlfn.XLOOKUP($A134,'PY1 Data(H)'!$A$1:$A$233,'PY1 Data(H)'!$A$1:$CZ$233))</f>
        <v>2</v>
      </c>
      <c r="BK134" s="173" cm="1">
        <f t="array" ref="BK134">_xlfn.XLOOKUP(BK$1,'PY1 Data(H)'!$A$1:$CZ$1,_xlfn.XLOOKUP($A134,'PY1 Data(H)'!$A$1:$A$233,'PY1 Data(H)'!$A$1:$CZ$233))</f>
        <v>2</v>
      </c>
      <c r="BL134" s="173" cm="1">
        <f t="array" ref="BL134">_xlfn.XLOOKUP(BL$1,'PY1 Data(H)'!$A$1:$CZ$1,_xlfn.XLOOKUP($A134,'PY1 Data(H)'!$A$1:$A$233,'PY1 Data(H)'!$A$1:$CZ$233))</f>
        <v>0</v>
      </c>
      <c r="BM134" s="173" cm="1">
        <f t="array" ref="BM134">_xlfn.XLOOKUP(BM$1,'PY1 Data(H)'!$A$1:$CZ$1,_xlfn.XLOOKUP($A134,'PY1 Data(H)'!$A$1:$A$233,'PY1 Data(H)'!$A$1:$CZ$233))</f>
        <v>2</v>
      </c>
      <c r="BN134" s="173" cm="1">
        <f t="array" ref="BN134">_xlfn.XLOOKUP(BN$1,'PY1 Data(H)'!$A$1:$CZ$1,_xlfn.XLOOKUP($A134,'PY1 Data(H)'!$A$1:$A$233,'PY1 Data(H)'!$A$1:$CZ$233))</f>
        <v>2</v>
      </c>
      <c r="BO134" s="173" cm="1">
        <f t="array" ref="BO134">_xlfn.XLOOKUP(BO$1,'PY1 Data(H)'!$A$1:$CZ$1,_xlfn.XLOOKUP($A134,'PY1 Data(H)'!$A$1:$A$233,'PY1 Data(H)'!$A$1:$CZ$233))</f>
        <v>2</v>
      </c>
      <c r="BP134" s="173" cm="1">
        <f t="array" ref="BP134">_xlfn.XLOOKUP(BP$1,'PY1 Data(H)'!$A$1:$CZ$1,_xlfn.XLOOKUP($A134,'PY1 Data(H)'!$A$1:$A$233,'PY1 Data(H)'!$A$1:$CZ$233))</f>
        <v>2</v>
      </c>
      <c r="BQ134" s="173" cm="1">
        <f t="array" ref="BQ134">_xlfn.XLOOKUP(BQ$1,'PY1 Data(H)'!$A$1:$CZ$1,_xlfn.XLOOKUP($A134,'PY1 Data(H)'!$A$1:$A$233,'PY1 Data(H)'!$A$1:$CZ$233))</f>
        <v>0</v>
      </c>
      <c r="BR134" s="173" cm="1">
        <f t="array" ref="BR134">_xlfn.XLOOKUP(BR$1,'PY1 Data(H)'!$A$1:$CZ$1,_xlfn.XLOOKUP($A134,'PY1 Data(H)'!$A$1:$A$233,'PY1 Data(H)'!$A$1:$CZ$233))</f>
        <v>2</v>
      </c>
      <c r="BS134" s="173" cm="1">
        <f t="array" ref="BS134">_xlfn.XLOOKUP(BS$1,'PY1 Data(H)'!$A$1:$CZ$1,_xlfn.XLOOKUP($A134,'PY1 Data(H)'!$A$1:$A$233,'PY1 Data(H)'!$A$1:$CZ$233))</f>
        <v>2</v>
      </c>
      <c r="BT134" s="173" cm="1">
        <f t="array" ref="BT134">_xlfn.XLOOKUP(BT$1,'PY1 Data(H)'!$A$1:$CZ$1,_xlfn.XLOOKUP($A134,'PY1 Data(H)'!$A$1:$A$233,'PY1 Data(H)'!$A$1:$CZ$233))</f>
        <v>2</v>
      </c>
      <c r="BU134" s="173" cm="1">
        <f t="array" ref="BU134">_xlfn.XLOOKUP(BU$1,'PY1 Data(H)'!$A$1:$CZ$1,_xlfn.XLOOKUP($A134,'PY1 Data(H)'!$A$1:$A$233,'PY1 Data(H)'!$A$1:$CZ$233))</f>
        <v>2</v>
      </c>
      <c r="BV134" s="173" cm="1">
        <f t="array" ref="BV134">_xlfn.XLOOKUP(BV$1,'PY1 Data(H)'!$A$1:$CZ$1,_xlfn.XLOOKUP($A134,'PY1 Data(H)'!$A$1:$A$233,'PY1 Data(H)'!$A$1:$CZ$233))</f>
        <v>2</v>
      </c>
      <c r="BW134" s="173" cm="1">
        <f t="array" ref="BW134">_xlfn.XLOOKUP(BW$1,'PY1 Data(H)'!$A$1:$CZ$1,_xlfn.XLOOKUP($A134,'PY1 Data(H)'!$A$1:$A$233,'PY1 Data(H)'!$A$1:$CZ$233))</f>
        <v>2</v>
      </c>
      <c r="BX134" s="173" cm="1">
        <f t="array" ref="BX134">_xlfn.XLOOKUP(BX$1,'PY1 Data(H)'!$A$1:$CZ$1,_xlfn.XLOOKUP($A134,'PY1 Data(H)'!$A$1:$A$233,'PY1 Data(H)'!$A$1:$CZ$233))</f>
        <v>2</v>
      </c>
      <c r="BY134" s="173" cm="1">
        <f t="array" ref="BY134">_xlfn.XLOOKUP(BY$1,'PY1 Data(H)'!$A$1:$CZ$1,_xlfn.XLOOKUP($A134,'PY1 Data(H)'!$A$1:$A$233,'PY1 Data(H)'!$A$1:$CZ$233))</f>
        <v>2</v>
      </c>
      <c r="BZ134" s="173" cm="1">
        <f t="array" ref="BZ134">_xlfn.XLOOKUP(BZ$1,'PY1 Data(H)'!$A$1:$CZ$1,_xlfn.XLOOKUP($A134,'PY1 Data(H)'!$A$1:$A$233,'PY1 Data(H)'!$A$1:$CZ$233))</f>
        <v>2</v>
      </c>
      <c r="CA134" s="173" cm="1">
        <f t="array" ref="CA134">_xlfn.XLOOKUP(CA$1,'PY1 Data(H)'!$A$1:$CZ$1,_xlfn.XLOOKUP($A134,'PY1 Data(H)'!$A$1:$A$233,'PY1 Data(H)'!$A$1:$CZ$233))</f>
        <v>2</v>
      </c>
      <c r="CB134" s="173" cm="1">
        <f t="array" ref="CB134">_xlfn.XLOOKUP(CB$1,'PY1 Data(H)'!$A$1:$CZ$1,_xlfn.XLOOKUP($A134,'PY1 Data(H)'!$A$1:$A$233,'PY1 Data(H)'!$A$1:$CZ$233))</f>
        <v>0</v>
      </c>
      <c r="CC134" s="173" cm="1">
        <f t="array" ref="CC134">_xlfn.XLOOKUP(CC$1,'PY1 Data(H)'!$A$1:$CZ$1,_xlfn.XLOOKUP($A134,'PY1 Data(H)'!$A$1:$A$233,'PY1 Data(H)'!$A$1:$CZ$233))</f>
        <v>2</v>
      </c>
      <c r="CD134" s="173" cm="1">
        <f t="array" ref="CD134">_xlfn.XLOOKUP(CD$1,'PY1 Data(H)'!$A$1:$CZ$1,_xlfn.XLOOKUP($A134,'PY1 Data(H)'!$A$1:$A$233,'PY1 Data(H)'!$A$1:$CZ$233))</f>
        <v>2</v>
      </c>
      <c r="CE134" s="173" cm="1">
        <f t="array" ref="CE134">_xlfn.XLOOKUP(CE$1,'PY1 Data(H)'!$A$1:$CZ$1,_xlfn.XLOOKUP($A134,'PY1 Data(H)'!$A$1:$A$233,'PY1 Data(H)'!$A$1:$CZ$233))</f>
        <v>2</v>
      </c>
      <c r="CF134" s="173" cm="1">
        <f t="array" ref="CF134">_xlfn.XLOOKUP(CF$1,'PY1 Data(H)'!$A$1:$CZ$1,_xlfn.XLOOKUP($A134,'PY1 Data(H)'!$A$1:$A$233,'PY1 Data(H)'!$A$1:$CZ$233))</f>
        <v>2</v>
      </c>
      <c r="CG134" s="173" cm="1">
        <f t="array" ref="CG134">_xlfn.XLOOKUP(CG$1,'PY1 Data(H)'!$A$1:$CZ$1,_xlfn.XLOOKUP($A134,'PY1 Data(H)'!$A$1:$A$233,'PY1 Data(H)'!$A$1:$CZ$233))</f>
        <v>2</v>
      </c>
      <c r="CH134" s="173" cm="1">
        <f t="array" ref="CH134">_xlfn.XLOOKUP(CH$1,'PY1 Data(H)'!$A$1:$CZ$1,_xlfn.XLOOKUP($A134,'PY1 Data(H)'!$A$1:$A$233,'PY1 Data(H)'!$A$1:$CZ$233))</f>
        <v>1</v>
      </c>
      <c r="CI134" s="173" cm="1">
        <f t="array" ref="CI134">_xlfn.XLOOKUP(CI$1,'PY1 Data(H)'!$A$1:$CZ$1,_xlfn.XLOOKUP($A134,'PY1 Data(H)'!$A$1:$A$233,'PY1 Data(H)'!$A$1:$CZ$233))</f>
        <v>2</v>
      </c>
      <c r="CJ134" s="173" cm="1">
        <f t="array" ref="CJ134">_xlfn.XLOOKUP(CJ$1,'PY1 Data(H)'!$A$1:$CZ$1,_xlfn.XLOOKUP($A134,'PY1 Data(H)'!$A$1:$A$233,'PY1 Data(H)'!$A$1:$CZ$233))</f>
        <v>2</v>
      </c>
      <c r="CK134" s="173" cm="1">
        <f t="array" ref="CK134">_xlfn.XLOOKUP(CK$1,'PY1 Data(H)'!$A$1:$CZ$1,_xlfn.XLOOKUP($A134,'PY1 Data(H)'!$A$1:$A$233,'PY1 Data(H)'!$A$1:$CZ$233))</f>
        <v>2</v>
      </c>
      <c r="CL134" s="173" cm="1">
        <f t="array" ref="CL134">_xlfn.XLOOKUP(CL$1,'PY1 Data(H)'!$A$1:$CZ$1,_xlfn.XLOOKUP($A134,'PY1 Data(H)'!$A$1:$A$233,'PY1 Data(H)'!$A$1:$CZ$233))</f>
        <v>2</v>
      </c>
      <c r="CM134" s="173" cm="1">
        <f t="array" ref="CM134">_xlfn.XLOOKUP(CM$1,'PY1 Data(H)'!$A$1:$CZ$1,_xlfn.XLOOKUP($A134,'PY1 Data(H)'!$A$1:$A$233,'PY1 Data(H)'!$A$1:$CZ$233))</f>
        <v>2</v>
      </c>
      <c r="CN134" s="173" cm="1">
        <f t="array" ref="CN134">_xlfn.XLOOKUP(CN$1,'PY1 Data(H)'!$A$1:$CZ$1,_xlfn.XLOOKUP($A134,'PY1 Data(H)'!$A$1:$A$233,'PY1 Data(H)'!$A$1:$CZ$233))</f>
        <v>2</v>
      </c>
      <c r="CO134" s="173" cm="1">
        <f t="array" ref="CO134">_xlfn.XLOOKUP(CO$1,'PY1 Data(H)'!$A$1:$CZ$1,_xlfn.XLOOKUP($A134,'PY1 Data(H)'!$A$1:$A$233,'PY1 Data(H)'!$A$1:$CZ$233))</f>
        <v>2</v>
      </c>
      <c r="CP134" s="173" cm="1">
        <f t="array" ref="CP134">_xlfn.XLOOKUP(CP$1,'PY1 Data(H)'!$A$1:$CZ$1,_xlfn.XLOOKUP($A134,'PY1 Data(H)'!$A$1:$A$233,'PY1 Data(H)'!$A$1:$CZ$233))</f>
        <v>2</v>
      </c>
      <c r="CQ134" s="173" cm="1">
        <f t="array" ref="CQ134">_xlfn.XLOOKUP(CQ$1,'PY1 Data(H)'!$A$1:$CZ$1,_xlfn.XLOOKUP($A134,'PY1 Data(H)'!$A$1:$A$233,'PY1 Data(H)'!$A$1:$CZ$233))</f>
        <v>2</v>
      </c>
      <c r="CR134" s="173" cm="1">
        <f t="array" ref="CR134">_xlfn.XLOOKUP(CR$1,'PY1 Data(H)'!$A$1:$CZ$1,_xlfn.XLOOKUP($A134,'PY1 Data(H)'!$A$1:$A$233,'PY1 Data(H)'!$A$1:$CZ$233))</f>
        <v>2</v>
      </c>
      <c r="CS134" s="173" cm="1">
        <f t="array" ref="CS134">_xlfn.XLOOKUP(CS$1,'PY1 Data(H)'!$A$1:$CZ$1,_xlfn.XLOOKUP($A134,'PY1 Data(H)'!$A$1:$A$233,'PY1 Data(H)'!$A$1:$CZ$233))</f>
        <v>2</v>
      </c>
      <c r="CT134" s="173" cm="1">
        <f t="array" ref="CT134">_xlfn.XLOOKUP(CT$1,'PY1 Data(H)'!$A$1:$CZ$1,_xlfn.XLOOKUP($A134,'PY1 Data(H)'!$A$1:$A$233,'PY1 Data(H)'!$A$1:$CZ$233))</f>
        <v>2</v>
      </c>
      <c r="CU134" s="173" cm="1">
        <f t="array" ref="CU134">_xlfn.XLOOKUP(CU$1,'PY1 Data(H)'!$A$1:$CZ$1,_xlfn.XLOOKUP($A134,'PY1 Data(H)'!$A$1:$A$233,'PY1 Data(H)'!$A$1:$CZ$233))</f>
        <v>2</v>
      </c>
      <c r="CV134" s="173" cm="1">
        <f t="array" ref="CV134">_xlfn.XLOOKUP(CV$1,'PY1 Data(H)'!$A$1:$CZ$1,_xlfn.XLOOKUP($A134,'PY1 Data(H)'!$A$1:$A$233,'PY1 Data(H)'!$A$1:$CZ$233))</f>
        <v>2</v>
      </c>
      <c r="CW134" s="173" cm="1">
        <f t="array" ref="CW134">_xlfn.XLOOKUP(CW$1,'PY1 Data(H)'!$A$1:$CZ$1,_xlfn.XLOOKUP($A134,'PY1 Data(H)'!$A$1:$A$233,'PY1 Data(H)'!$A$1:$CZ$233))</f>
        <v>2</v>
      </c>
      <c r="CX134" s="173" cm="1">
        <f t="array" ref="CX134">_xlfn.XLOOKUP(CX$1,'PY1 Data(H)'!$A$1:$CZ$1,_xlfn.XLOOKUP($A134,'PY1 Data(H)'!$A$1:$A$233,'PY1 Data(H)'!$A$1:$CZ$233))</f>
        <v>2</v>
      </c>
      <c r="CY134" s="173" cm="1">
        <f t="array" ref="CY134">_xlfn.XLOOKUP(CY$1,'PY1 Data(H)'!$A$1:$CZ$1,_xlfn.XLOOKUP($A134,'PY1 Data(H)'!$A$1:$A$233,'PY1 Data(H)'!$A$1:$CZ$233))</f>
        <v>2</v>
      </c>
    </row>
    <row r="135" spans="1:103" x14ac:dyDescent="0.3">
      <c r="D135" s="173" cm="1">
        <f t="array" ref="D135">_xlfn.XLOOKUP(D$1,'PY1 Data(H)'!$A$1:$CZ$1,_xlfn.XLOOKUP($A135,'PY1 Data(H)'!$A$1:$A$233,'PY1 Data(H)'!$A$1:$CZ$233))</f>
        <v>0</v>
      </c>
      <c r="E135" s="173" cm="1">
        <f t="array" ref="E135">_xlfn.XLOOKUP(E$1,'PY1 Data(H)'!$A$1:$CZ$1,_xlfn.XLOOKUP($A135,'PY1 Data(H)'!$A$1:$A$233,'PY1 Data(H)'!$A$1:$CZ$233))</f>
        <v>0</v>
      </c>
      <c r="F135" s="173" cm="1">
        <f t="array" ref="F135">_xlfn.XLOOKUP(F$1,'PY1 Data(H)'!$A$1:$CZ$1,_xlfn.XLOOKUP($A135,'PY1 Data(H)'!$A$1:$A$233,'PY1 Data(H)'!$A$1:$CZ$233))</f>
        <v>0</v>
      </c>
      <c r="G135" s="173" cm="1">
        <f t="array" ref="G135">_xlfn.XLOOKUP(G$1,'PY1 Data(H)'!$A$1:$CZ$1,_xlfn.XLOOKUP($A135,'PY1 Data(H)'!$A$1:$A$233,'PY1 Data(H)'!$A$1:$CZ$233))</f>
        <v>0</v>
      </c>
      <c r="H135" s="173" cm="1">
        <f t="array" ref="H135">_xlfn.XLOOKUP(H$1,'PY1 Data(H)'!$A$1:$CZ$1,_xlfn.XLOOKUP($A135,'PY1 Data(H)'!$A$1:$A$233,'PY1 Data(H)'!$A$1:$CZ$233))</f>
        <v>0</v>
      </c>
      <c r="I135" s="173" cm="1">
        <f t="array" ref="I135">_xlfn.XLOOKUP(I$1,'PY1 Data(H)'!$A$1:$CZ$1,_xlfn.XLOOKUP($A135,'PY1 Data(H)'!$A$1:$A$233,'PY1 Data(H)'!$A$1:$CZ$233))</f>
        <v>0</v>
      </c>
      <c r="J135" s="173" cm="1">
        <f t="array" ref="J135">_xlfn.XLOOKUP(J$1,'PY1 Data(H)'!$A$1:$CZ$1,_xlfn.XLOOKUP($A135,'PY1 Data(H)'!$A$1:$A$233,'PY1 Data(H)'!$A$1:$CZ$233))</f>
        <v>0</v>
      </c>
      <c r="K135" s="173" cm="1">
        <f t="array" ref="K135">_xlfn.XLOOKUP(K$1,'PY1 Data(H)'!$A$1:$CZ$1,_xlfn.XLOOKUP($A135,'PY1 Data(H)'!$A$1:$A$233,'PY1 Data(H)'!$A$1:$CZ$233))</f>
        <v>0</v>
      </c>
      <c r="L135" s="173" cm="1">
        <f t="array" ref="L135">_xlfn.XLOOKUP(L$1,'PY1 Data(H)'!$A$1:$CZ$1,_xlfn.XLOOKUP($A135,'PY1 Data(H)'!$A$1:$A$233,'PY1 Data(H)'!$A$1:$CZ$233))</f>
        <v>0</v>
      </c>
      <c r="M135" s="173" cm="1">
        <f t="array" ref="M135">_xlfn.XLOOKUP(M$1,'PY1 Data(H)'!$A$1:$CZ$1,_xlfn.XLOOKUP($A135,'PY1 Data(H)'!$A$1:$A$233,'PY1 Data(H)'!$A$1:$CZ$233))</f>
        <v>0</v>
      </c>
      <c r="N135" s="173" cm="1">
        <f t="array" ref="N135">_xlfn.XLOOKUP(N$1,'PY1 Data(H)'!$A$1:$CZ$1,_xlfn.XLOOKUP($A135,'PY1 Data(H)'!$A$1:$A$233,'PY1 Data(H)'!$A$1:$CZ$233))</f>
        <v>0</v>
      </c>
      <c r="O135" s="173" cm="1">
        <f t="array" ref="O135">_xlfn.XLOOKUP(O$1,'PY1 Data(H)'!$A$1:$CZ$1,_xlfn.XLOOKUP($A135,'PY1 Data(H)'!$A$1:$A$233,'PY1 Data(H)'!$A$1:$CZ$233))</f>
        <v>0</v>
      </c>
      <c r="P135" s="173" cm="1">
        <f t="array" ref="P135">_xlfn.XLOOKUP(P$1,'PY1 Data(H)'!$A$1:$CZ$1,_xlfn.XLOOKUP($A135,'PY1 Data(H)'!$A$1:$A$233,'PY1 Data(H)'!$A$1:$CZ$233))</f>
        <v>0</v>
      </c>
      <c r="Q135" s="173" cm="1">
        <f t="array" ref="Q135">_xlfn.XLOOKUP(Q$1,'PY1 Data(H)'!$A$1:$CZ$1,_xlfn.XLOOKUP($A135,'PY1 Data(H)'!$A$1:$A$233,'PY1 Data(H)'!$A$1:$CZ$233))</f>
        <v>0</v>
      </c>
      <c r="R135" s="173" cm="1">
        <f t="array" ref="R135">_xlfn.XLOOKUP(R$1,'PY1 Data(H)'!$A$1:$CZ$1,_xlfn.XLOOKUP($A135,'PY1 Data(H)'!$A$1:$A$233,'PY1 Data(H)'!$A$1:$CZ$233))</f>
        <v>0</v>
      </c>
      <c r="S135" s="173" cm="1">
        <f t="array" ref="S135">_xlfn.XLOOKUP(S$1,'PY1 Data(H)'!$A$1:$CZ$1,_xlfn.XLOOKUP($A135,'PY1 Data(H)'!$A$1:$A$233,'PY1 Data(H)'!$A$1:$CZ$233))</f>
        <v>0</v>
      </c>
      <c r="T135" s="173" cm="1">
        <f t="array" ref="T135">_xlfn.XLOOKUP(T$1,'PY1 Data(H)'!$A$1:$CZ$1,_xlfn.XLOOKUP($A135,'PY1 Data(H)'!$A$1:$A$233,'PY1 Data(H)'!$A$1:$CZ$233))</f>
        <v>0</v>
      </c>
      <c r="U135" s="173" cm="1">
        <f t="array" ref="U135">_xlfn.XLOOKUP(U$1,'PY1 Data(H)'!$A$1:$CZ$1,_xlfn.XLOOKUP($A135,'PY1 Data(H)'!$A$1:$A$233,'PY1 Data(H)'!$A$1:$CZ$233))</f>
        <v>0</v>
      </c>
      <c r="V135" s="173" cm="1">
        <f t="array" ref="V135">_xlfn.XLOOKUP(V$1,'PY1 Data(H)'!$A$1:$CZ$1,_xlfn.XLOOKUP($A135,'PY1 Data(H)'!$A$1:$A$233,'PY1 Data(H)'!$A$1:$CZ$233))</f>
        <v>0</v>
      </c>
      <c r="W135" s="173" cm="1">
        <f t="array" ref="W135">_xlfn.XLOOKUP(W$1,'PY1 Data(H)'!$A$1:$CZ$1,_xlfn.XLOOKUP($A135,'PY1 Data(H)'!$A$1:$A$233,'PY1 Data(H)'!$A$1:$CZ$233))</f>
        <v>0</v>
      </c>
      <c r="X135" s="173" cm="1">
        <f t="array" ref="X135">_xlfn.XLOOKUP(X$1,'PY1 Data(H)'!$A$1:$CZ$1,_xlfn.XLOOKUP($A135,'PY1 Data(H)'!$A$1:$A$233,'PY1 Data(H)'!$A$1:$CZ$233))</f>
        <v>0</v>
      </c>
      <c r="Y135" s="173" cm="1">
        <f t="array" ref="Y135">_xlfn.XLOOKUP(Y$1,'PY1 Data(H)'!$A$1:$CZ$1,_xlfn.XLOOKUP($A135,'PY1 Data(H)'!$A$1:$A$233,'PY1 Data(H)'!$A$1:$CZ$233))</f>
        <v>0</v>
      </c>
      <c r="Z135" s="173" cm="1">
        <f t="array" ref="Z135">_xlfn.XLOOKUP(Z$1,'PY1 Data(H)'!$A$1:$CZ$1,_xlfn.XLOOKUP($A135,'PY1 Data(H)'!$A$1:$A$233,'PY1 Data(H)'!$A$1:$CZ$233))</f>
        <v>0</v>
      </c>
      <c r="AA135" s="173" cm="1">
        <f t="array" ref="AA135">_xlfn.XLOOKUP(AA$1,'PY1 Data(H)'!$A$1:$CZ$1,_xlfn.XLOOKUP($A135,'PY1 Data(H)'!$A$1:$A$233,'PY1 Data(H)'!$A$1:$CZ$233))</f>
        <v>0</v>
      </c>
      <c r="AB135" s="173" cm="1">
        <f t="array" ref="AB135">_xlfn.XLOOKUP(AB$1,'PY1 Data(H)'!$A$1:$CZ$1,_xlfn.XLOOKUP($A135,'PY1 Data(H)'!$A$1:$A$233,'PY1 Data(H)'!$A$1:$CZ$233))</f>
        <v>0</v>
      </c>
      <c r="AC135" s="173" cm="1">
        <f t="array" ref="AC135">_xlfn.XLOOKUP(AC$1,'PY1 Data(H)'!$A$1:$CZ$1,_xlfn.XLOOKUP($A135,'PY1 Data(H)'!$A$1:$A$233,'PY1 Data(H)'!$A$1:$CZ$233))</f>
        <v>0</v>
      </c>
      <c r="AD135" s="173" cm="1">
        <f t="array" ref="AD135">_xlfn.XLOOKUP(AD$1,'PY1 Data(H)'!$A$1:$CZ$1,_xlfn.XLOOKUP($A135,'PY1 Data(H)'!$A$1:$A$233,'PY1 Data(H)'!$A$1:$CZ$233))</f>
        <v>0</v>
      </c>
      <c r="AE135" s="173" cm="1">
        <f t="array" ref="AE135">_xlfn.XLOOKUP(AE$1,'PY1 Data(H)'!$A$1:$CZ$1,_xlfn.XLOOKUP($A135,'PY1 Data(H)'!$A$1:$A$233,'PY1 Data(H)'!$A$1:$CZ$233))</f>
        <v>0</v>
      </c>
      <c r="AF135" s="173" cm="1">
        <f t="array" ref="AF135">_xlfn.XLOOKUP(AF$1,'PY1 Data(H)'!$A$1:$CZ$1,_xlfn.XLOOKUP($A135,'PY1 Data(H)'!$A$1:$A$233,'PY1 Data(H)'!$A$1:$CZ$233))</f>
        <v>0</v>
      </c>
      <c r="AG135" s="173" cm="1">
        <f t="array" ref="AG135">_xlfn.XLOOKUP(AG$1,'PY1 Data(H)'!$A$1:$CZ$1,_xlfn.XLOOKUP($A135,'PY1 Data(H)'!$A$1:$A$233,'PY1 Data(H)'!$A$1:$CZ$233))</f>
        <v>0</v>
      </c>
      <c r="AH135" s="173" cm="1">
        <f t="array" ref="AH135">_xlfn.XLOOKUP(AH$1,'PY1 Data(H)'!$A$1:$CZ$1,_xlfn.XLOOKUP($A135,'PY1 Data(H)'!$A$1:$A$233,'PY1 Data(H)'!$A$1:$CZ$233))</f>
        <v>0</v>
      </c>
      <c r="AI135" s="173" cm="1">
        <f t="array" ref="AI135">_xlfn.XLOOKUP(AI$1,'PY1 Data(H)'!$A$1:$CZ$1,_xlfn.XLOOKUP($A135,'PY1 Data(H)'!$A$1:$A$233,'PY1 Data(H)'!$A$1:$CZ$233))</f>
        <v>0</v>
      </c>
      <c r="AJ135" s="173" cm="1">
        <f t="array" ref="AJ135">_xlfn.XLOOKUP(AJ$1,'PY1 Data(H)'!$A$1:$CZ$1,_xlfn.XLOOKUP($A135,'PY1 Data(H)'!$A$1:$A$233,'PY1 Data(H)'!$A$1:$CZ$233))</f>
        <v>0</v>
      </c>
      <c r="AK135" s="173" cm="1">
        <f t="array" ref="AK135">_xlfn.XLOOKUP(AK$1,'PY1 Data(H)'!$A$1:$CZ$1,_xlfn.XLOOKUP($A135,'PY1 Data(H)'!$A$1:$A$233,'PY1 Data(H)'!$A$1:$CZ$233))</f>
        <v>0</v>
      </c>
      <c r="AL135" s="173" cm="1">
        <f t="array" ref="AL135">_xlfn.XLOOKUP(AL$1,'PY1 Data(H)'!$A$1:$CZ$1,_xlfn.XLOOKUP($A135,'PY1 Data(H)'!$A$1:$A$233,'PY1 Data(H)'!$A$1:$CZ$233))</f>
        <v>0</v>
      </c>
      <c r="AM135" s="173" cm="1">
        <f t="array" ref="AM135">_xlfn.XLOOKUP(AM$1,'PY1 Data(H)'!$A$1:$CZ$1,_xlfn.XLOOKUP($A135,'PY1 Data(H)'!$A$1:$A$233,'PY1 Data(H)'!$A$1:$CZ$233))</f>
        <v>0</v>
      </c>
      <c r="AN135" s="173" cm="1">
        <f t="array" ref="AN135">_xlfn.XLOOKUP(AN$1,'PY1 Data(H)'!$A$1:$CZ$1,_xlfn.XLOOKUP($A135,'PY1 Data(H)'!$A$1:$A$233,'PY1 Data(H)'!$A$1:$CZ$233))</f>
        <v>0</v>
      </c>
      <c r="AO135" s="173" cm="1">
        <f t="array" ref="AO135">_xlfn.XLOOKUP(AO$1,'PY1 Data(H)'!$A$1:$CZ$1,_xlfn.XLOOKUP($A135,'PY1 Data(H)'!$A$1:$A$233,'PY1 Data(H)'!$A$1:$CZ$233))</f>
        <v>0</v>
      </c>
      <c r="AP135" s="173" cm="1">
        <f t="array" ref="AP135">_xlfn.XLOOKUP(AP$1,'PY1 Data(H)'!$A$1:$CZ$1,_xlfn.XLOOKUP($A135,'PY1 Data(H)'!$A$1:$A$233,'PY1 Data(H)'!$A$1:$CZ$233))</f>
        <v>0</v>
      </c>
      <c r="AQ135" s="173" cm="1">
        <f t="array" ref="AQ135">_xlfn.XLOOKUP(AQ$1,'PY1 Data(H)'!$A$1:$CZ$1,_xlfn.XLOOKUP($A135,'PY1 Data(H)'!$A$1:$A$233,'PY1 Data(H)'!$A$1:$CZ$233))</f>
        <v>0</v>
      </c>
      <c r="AR135" s="173" cm="1">
        <f t="array" ref="AR135">_xlfn.XLOOKUP(AR$1,'PY1 Data(H)'!$A$1:$CZ$1,_xlfn.XLOOKUP($A135,'PY1 Data(H)'!$A$1:$A$233,'PY1 Data(H)'!$A$1:$CZ$233))</f>
        <v>0</v>
      </c>
      <c r="AS135" s="173" cm="1">
        <f t="array" ref="AS135">_xlfn.XLOOKUP(AS$1,'PY1 Data(H)'!$A$1:$CZ$1,_xlfn.XLOOKUP($A135,'PY1 Data(H)'!$A$1:$A$233,'PY1 Data(H)'!$A$1:$CZ$233))</f>
        <v>0</v>
      </c>
      <c r="AT135" s="173" cm="1">
        <f t="array" ref="AT135">_xlfn.XLOOKUP(AT$1,'PY1 Data(H)'!$A$1:$CZ$1,_xlfn.XLOOKUP($A135,'PY1 Data(H)'!$A$1:$A$233,'PY1 Data(H)'!$A$1:$CZ$233))</f>
        <v>0</v>
      </c>
      <c r="AU135" s="173" cm="1">
        <f t="array" ref="AU135">_xlfn.XLOOKUP(AU$1,'PY1 Data(H)'!$A$1:$CZ$1,_xlfn.XLOOKUP($A135,'PY1 Data(H)'!$A$1:$A$233,'PY1 Data(H)'!$A$1:$CZ$233))</f>
        <v>0</v>
      </c>
      <c r="AV135" s="173" cm="1">
        <f t="array" ref="AV135">_xlfn.XLOOKUP(AV$1,'PY1 Data(H)'!$A$1:$CZ$1,_xlfn.XLOOKUP($A135,'PY1 Data(H)'!$A$1:$A$233,'PY1 Data(H)'!$A$1:$CZ$233))</f>
        <v>0</v>
      </c>
      <c r="AW135" s="173" cm="1">
        <f t="array" ref="AW135">_xlfn.XLOOKUP(AW$1,'PY1 Data(H)'!$A$1:$CZ$1,_xlfn.XLOOKUP($A135,'PY1 Data(H)'!$A$1:$A$233,'PY1 Data(H)'!$A$1:$CZ$233))</f>
        <v>0</v>
      </c>
      <c r="AX135" s="173" cm="1">
        <f t="array" ref="AX135">_xlfn.XLOOKUP(AX$1,'PY1 Data(H)'!$A$1:$CZ$1,_xlfn.XLOOKUP($A135,'PY1 Data(H)'!$A$1:$A$233,'PY1 Data(H)'!$A$1:$CZ$233))</f>
        <v>0</v>
      </c>
      <c r="AY135" s="173" cm="1">
        <f t="array" ref="AY135">_xlfn.XLOOKUP(AY$1,'PY1 Data(H)'!$A$1:$CZ$1,_xlfn.XLOOKUP($A135,'PY1 Data(H)'!$A$1:$A$233,'PY1 Data(H)'!$A$1:$CZ$233))</f>
        <v>0</v>
      </c>
      <c r="AZ135" s="173" cm="1">
        <f t="array" ref="AZ135">_xlfn.XLOOKUP(AZ$1,'PY1 Data(H)'!$A$1:$CZ$1,_xlfn.XLOOKUP($A135,'PY1 Data(H)'!$A$1:$A$233,'PY1 Data(H)'!$A$1:$CZ$233))</f>
        <v>0</v>
      </c>
      <c r="BA135" s="173" cm="1">
        <f t="array" ref="BA135">_xlfn.XLOOKUP(BA$1,'PY1 Data(H)'!$A$1:$CZ$1,_xlfn.XLOOKUP($A135,'PY1 Data(H)'!$A$1:$A$233,'PY1 Data(H)'!$A$1:$CZ$233))</f>
        <v>0</v>
      </c>
      <c r="BB135" s="173" cm="1">
        <f t="array" ref="BB135">_xlfn.XLOOKUP(BB$1,'PY1 Data(H)'!$A$1:$CZ$1,_xlfn.XLOOKUP($A135,'PY1 Data(H)'!$A$1:$A$233,'PY1 Data(H)'!$A$1:$CZ$233))</f>
        <v>0</v>
      </c>
      <c r="BC135" s="173" cm="1">
        <f t="array" ref="BC135">_xlfn.XLOOKUP(BC$1,'PY1 Data(H)'!$A$1:$CZ$1,_xlfn.XLOOKUP($A135,'PY1 Data(H)'!$A$1:$A$233,'PY1 Data(H)'!$A$1:$CZ$233))</f>
        <v>0</v>
      </c>
      <c r="BD135" s="173" cm="1">
        <f t="array" ref="BD135">_xlfn.XLOOKUP(BD$1,'PY1 Data(H)'!$A$1:$CZ$1,_xlfn.XLOOKUP($A135,'PY1 Data(H)'!$A$1:$A$233,'PY1 Data(H)'!$A$1:$CZ$233))</f>
        <v>0</v>
      </c>
      <c r="BE135" s="173" cm="1">
        <f t="array" ref="BE135">_xlfn.XLOOKUP(BE$1,'PY1 Data(H)'!$A$1:$CZ$1,_xlfn.XLOOKUP($A135,'PY1 Data(H)'!$A$1:$A$233,'PY1 Data(H)'!$A$1:$CZ$233))</f>
        <v>0</v>
      </c>
      <c r="BF135" s="173" cm="1">
        <f t="array" ref="BF135">_xlfn.XLOOKUP(BF$1,'PY1 Data(H)'!$A$1:$CZ$1,_xlfn.XLOOKUP($A135,'PY1 Data(H)'!$A$1:$A$233,'PY1 Data(H)'!$A$1:$CZ$233))</f>
        <v>0</v>
      </c>
      <c r="BG135" s="173" cm="1">
        <f t="array" ref="BG135">_xlfn.XLOOKUP(BG$1,'PY1 Data(H)'!$A$1:$CZ$1,_xlfn.XLOOKUP($A135,'PY1 Data(H)'!$A$1:$A$233,'PY1 Data(H)'!$A$1:$CZ$233))</f>
        <v>0</v>
      </c>
      <c r="BH135" s="173" cm="1">
        <f t="array" ref="BH135">_xlfn.XLOOKUP(BH$1,'PY1 Data(H)'!$A$1:$CZ$1,_xlfn.XLOOKUP($A135,'PY1 Data(H)'!$A$1:$A$233,'PY1 Data(H)'!$A$1:$CZ$233))</f>
        <v>0</v>
      </c>
      <c r="BI135" s="173" cm="1">
        <f t="array" ref="BI135">_xlfn.XLOOKUP(BI$1,'PY1 Data(H)'!$A$1:$CZ$1,_xlfn.XLOOKUP($A135,'PY1 Data(H)'!$A$1:$A$233,'PY1 Data(H)'!$A$1:$CZ$233))</f>
        <v>0</v>
      </c>
      <c r="BJ135" s="173" cm="1">
        <f t="array" ref="BJ135">_xlfn.XLOOKUP(BJ$1,'PY1 Data(H)'!$A$1:$CZ$1,_xlfn.XLOOKUP($A135,'PY1 Data(H)'!$A$1:$A$233,'PY1 Data(H)'!$A$1:$CZ$233))</f>
        <v>0</v>
      </c>
      <c r="BK135" s="173" cm="1">
        <f t="array" ref="BK135">_xlfn.XLOOKUP(BK$1,'PY1 Data(H)'!$A$1:$CZ$1,_xlfn.XLOOKUP($A135,'PY1 Data(H)'!$A$1:$A$233,'PY1 Data(H)'!$A$1:$CZ$233))</f>
        <v>0</v>
      </c>
      <c r="BL135" s="173" cm="1">
        <f t="array" ref="BL135">_xlfn.XLOOKUP(BL$1,'PY1 Data(H)'!$A$1:$CZ$1,_xlfn.XLOOKUP($A135,'PY1 Data(H)'!$A$1:$A$233,'PY1 Data(H)'!$A$1:$CZ$233))</f>
        <v>0</v>
      </c>
      <c r="BM135" s="173" cm="1">
        <f t="array" ref="BM135">_xlfn.XLOOKUP(BM$1,'PY1 Data(H)'!$A$1:$CZ$1,_xlfn.XLOOKUP($A135,'PY1 Data(H)'!$A$1:$A$233,'PY1 Data(H)'!$A$1:$CZ$233))</f>
        <v>0</v>
      </c>
      <c r="BN135" s="173" cm="1">
        <f t="array" ref="BN135">_xlfn.XLOOKUP(BN$1,'PY1 Data(H)'!$A$1:$CZ$1,_xlfn.XLOOKUP($A135,'PY1 Data(H)'!$A$1:$A$233,'PY1 Data(H)'!$A$1:$CZ$233))</f>
        <v>0</v>
      </c>
      <c r="BO135" s="173" cm="1">
        <f t="array" ref="BO135">_xlfn.XLOOKUP(BO$1,'PY1 Data(H)'!$A$1:$CZ$1,_xlfn.XLOOKUP($A135,'PY1 Data(H)'!$A$1:$A$233,'PY1 Data(H)'!$A$1:$CZ$233))</f>
        <v>0</v>
      </c>
      <c r="BP135" s="173" cm="1">
        <f t="array" ref="BP135">_xlfn.XLOOKUP(BP$1,'PY1 Data(H)'!$A$1:$CZ$1,_xlfn.XLOOKUP($A135,'PY1 Data(H)'!$A$1:$A$233,'PY1 Data(H)'!$A$1:$CZ$233))</f>
        <v>0</v>
      </c>
      <c r="BQ135" s="173" cm="1">
        <f t="array" ref="BQ135">_xlfn.XLOOKUP(BQ$1,'PY1 Data(H)'!$A$1:$CZ$1,_xlfn.XLOOKUP($A135,'PY1 Data(H)'!$A$1:$A$233,'PY1 Data(H)'!$A$1:$CZ$233))</f>
        <v>0</v>
      </c>
      <c r="BR135" s="173" cm="1">
        <f t="array" ref="BR135">_xlfn.XLOOKUP(BR$1,'PY1 Data(H)'!$A$1:$CZ$1,_xlfn.XLOOKUP($A135,'PY1 Data(H)'!$A$1:$A$233,'PY1 Data(H)'!$A$1:$CZ$233))</f>
        <v>0</v>
      </c>
      <c r="BS135" s="173" cm="1">
        <f t="array" ref="BS135">_xlfn.XLOOKUP(BS$1,'PY1 Data(H)'!$A$1:$CZ$1,_xlfn.XLOOKUP($A135,'PY1 Data(H)'!$A$1:$A$233,'PY1 Data(H)'!$A$1:$CZ$233))</f>
        <v>0</v>
      </c>
      <c r="BT135" s="173" cm="1">
        <f t="array" ref="BT135">_xlfn.XLOOKUP(BT$1,'PY1 Data(H)'!$A$1:$CZ$1,_xlfn.XLOOKUP($A135,'PY1 Data(H)'!$A$1:$A$233,'PY1 Data(H)'!$A$1:$CZ$233))</f>
        <v>0</v>
      </c>
      <c r="BU135" s="173" cm="1">
        <f t="array" ref="BU135">_xlfn.XLOOKUP(BU$1,'PY1 Data(H)'!$A$1:$CZ$1,_xlfn.XLOOKUP($A135,'PY1 Data(H)'!$A$1:$A$233,'PY1 Data(H)'!$A$1:$CZ$233))</f>
        <v>0</v>
      </c>
      <c r="BV135" s="173" cm="1">
        <f t="array" ref="BV135">_xlfn.XLOOKUP(BV$1,'PY1 Data(H)'!$A$1:$CZ$1,_xlfn.XLOOKUP($A135,'PY1 Data(H)'!$A$1:$A$233,'PY1 Data(H)'!$A$1:$CZ$233))</f>
        <v>0</v>
      </c>
      <c r="BW135" s="173" cm="1">
        <f t="array" ref="BW135">_xlfn.XLOOKUP(BW$1,'PY1 Data(H)'!$A$1:$CZ$1,_xlfn.XLOOKUP($A135,'PY1 Data(H)'!$A$1:$A$233,'PY1 Data(H)'!$A$1:$CZ$233))</f>
        <v>0</v>
      </c>
      <c r="BX135" s="173" cm="1">
        <f t="array" ref="BX135">_xlfn.XLOOKUP(BX$1,'PY1 Data(H)'!$A$1:$CZ$1,_xlfn.XLOOKUP($A135,'PY1 Data(H)'!$A$1:$A$233,'PY1 Data(H)'!$A$1:$CZ$233))</f>
        <v>0</v>
      </c>
      <c r="BY135" s="173" cm="1">
        <f t="array" ref="BY135">_xlfn.XLOOKUP(BY$1,'PY1 Data(H)'!$A$1:$CZ$1,_xlfn.XLOOKUP($A135,'PY1 Data(H)'!$A$1:$A$233,'PY1 Data(H)'!$A$1:$CZ$233))</f>
        <v>0</v>
      </c>
      <c r="BZ135" s="173" cm="1">
        <f t="array" ref="BZ135">_xlfn.XLOOKUP(BZ$1,'PY1 Data(H)'!$A$1:$CZ$1,_xlfn.XLOOKUP($A135,'PY1 Data(H)'!$A$1:$A$233,'PY1 Data(H)'!$A$1:$CZ$233))</f>
        <v>0</v>
      </c>
      <c r="CA135" s="173" cm="1">
        <f t="array" ref="CA135">_xlfn.XLOOKUP(CA$1,'PY1 Data(H)'!$A$1:$CZ$1,_xlfn.XLOOKUP($A135,'PY1 Data(H)'!$A$1:$A$233,'PY1 Data(H)'!$A$1:$CZ$233))</f>
        <v>0</v>
      </c>
      <c r="CB135" s="173" cm="1">
        <f t="array" ref="CB135">_xlfn.XLOOKUP(CB$1,'PY1 Data(H)'!$A$1:$CZ$1,_xlfn.XLOOKUP($A135,'PY1 Data(H)'!$A$1:$A$233,'PY1 Data(H)'!$A$1:$CZ$233))</f>
        <v>0</v>
      </c>
      <c r="CC135" s="173" cm="1">
        <f t="array" ref="CC135">_xlfn.XLOOKUP(CC$1,'PY1 Data(H)'!$A$1:$CZ$1,_xlfn.XLOOKUP($A135,'PY1 Data(H)'!$A$1:$A$233,'PY1 Data(H)'!$A$1:$CZ$233))</f>
        <v>0</v>
      </c>
      <c r="CD135" s="173" cm="1">
        <f t="array" ref="CD135">_xlfn.XLOOKUP(CD$1,'PY1 Data(H)'!$A$1:$CZ$1,_xlfn.XLOOKUP($A135,'PY1 Data(H)'!$A$1:$A$233,'PY1 Data(H)'!$A$1:$CZ$233))</f>
        <v>0</v>
      </c>
      <c r="CE135" s="173" cm="1">
        <f t="array" ref="CE135">_xlfn.XLOOKUP(CE$1,'PY1 Data(H)'!$A$1:$CZ$1,_xlfn.XLOOKUP($A135,'PY1 Data(H)'!$A$1:$A$233,'PY1 Data(H)'!$A$1:$CZ$233))</f>
        <v>0</v>
      </c>
      <c r="CF135" s="173" cm="1">
        <f t="array" ref="CF135">_xlfn.XLOOKUP(CF$1,'PY1 Data(H)'!$A$1:$CZ$1,_xlfn.XLOOKUP($A135,'PY1 Data(H)'!$A$1:$A$233,'PY1 Data(H)'!$A$1:$CZ$233))</f>
        <v>0</v>
      </c>
      <c r="CG135" s="173" cm="1">
        <f t="array" ref="CG135">_xlfn.XLOOKUP(CG$1,'PY1 Data(H)'!$A$1:$CZ$1,_xlfn.XLOOKUP($A135,'PY1 Data(H)'!$A$1:$A$233,'PY1 Data(H)'!$A$1:$CZ$233))</f>
        <v>0</v>
      </c>
      <c r="CH135" s="173" cm="1">
        <f t="array" ref="CH135">_xlfn.XLOOKUP(CH$1,'PY1 Data(H)'!$A$1:$CZ$1,_xlfn.XLOOKUP($A135,'PY1 Data(H)'!$A$1:$A$233,'PY1 Data(H)'!$A$1:$CZ$233))</f>
        <v>0</v>
      </c>
      <c r="CI135" s="173" cm="1">
        <f t="array" ref="CI135">_xlfn.XLOOKUP(CI$1,'PY1 Data(H)'!$A$1:$CZ$1,_xlfn.XLOOKUP($A135,'PY1 Data(H)'!$A$1:$A$233,'PY1 Data(H)'!$A$1:$CZ$233))</f>
        <v>0</v>
      </c>
      <c r="CJ135" s="173" cm="1">
        <f t="array" ref="CJ135">_xlfn.XLOOKUP(CJ$1,'PY1 Data(H)'!$A$1:$CZ$1,_xlfn.XLOOKUP($A135,'PY1 Data(H)'!$A$1:$A$233,'PY1 Data(H)'!$A$1:$CZ$233))</f>
        <v>0</v>
      </c>
      <c r="CK135" s="173" cm="1">
        <f t="array" ref="CK135">_xlfn.XLOOKUP(CK$1,'PY1 Data(H)'!$A$1:$CZ$1,_xlfn.XLOOKUP($A135,'PY1 Data(H)'!$A$1:$A$233,'PY1 Data(H)'!$A$1:$CZ$233))</f>
        <v>0</v>
      </c>
      <c r="CL135" s="173" cm="1">
        <f t="array" ref="CL135">_xlfn.XLOOKUP(CL$1,'PY1 Data(H)'!$A$1:$CZ$1,_xlfn.XLOOKUP($A135,'PY1 Data(H)'!$A$1:$A$233,'PY1 Data(H)'!$A$1:$CZ$233))</f>
        <v>0</v>
      </c>
      <c r="CM135" s="173" cm="1">
        <f t="array" ref="CM135">_xlfn.XLOOKUP(CM$1,'PY1 Data(H)'!$A$1:$CZ$1,_xlfn.XLOOKUP($A135,'PY1 Data(H)'!$A$1:$A$233,'PY1 Data(H)'!$A$1:$CZ$233))</f>
        <v>0</v>
      </c>
      <c r="CN135" s="173" cm="1">
        <f t="array" ref="CN135">_xlfn.XLOOKUP(CN$1,'PY1 Data(H)'!$A$1:$CZ$1,_xlfn.XLOOKUP($A135,'PY1 Data(H)'!$A$1:$A$233,'PY1 Data(H)'!$A$1:$CZ$233))</f>
        <v>0</v>
      </c>
      <c r="CO135" s="173" cm="1">
        <f t="array" ref="CO135">_xlfn.XLOOKUP(CO$1,'PY1 Data(H)'!$A$1:$CZ$1,_xlfn.XLOOKUP($A135,'PY1 Data(H)'!$A$1:$A$233,'PY1 Data(H)'!$A$1:$CZ$233))</f>
        <v>0</v>
      </c>
      <c r="CP135" s="173" cm="1">
        <f t="array" ref="CP135">_xlfn.XLOOKUP(CP$1,'PY1 Data(H)'!$A$1:$CZ$1,_xlfn.XLOOKUP($A135,'PY1 Data(H)'!$A$1:$A$233,'PY1 Data(H)'!$A$1:$CZ$233))</f>
        <v>0</v>
      </c>
      <c r="CQ135" s="173" cm="1">
        <f t="array" ref="CQ135">_xlfn.XLOOKUP(CQ$1,'PY1 Data(H)'!$A$1:$CZ$1,_xlfn.XLOOKUP($A135,'PY1 Data(H)'!$A$1:$A$233,'PY1 Data(H)'!$A$1:$CZ$233))</f>
        <v>0</v>
      </c>
      <c r="CR135" s="173" cm="1">
        <f t="array" ref="CR135">_xlfn.XLOOKUP(CR$1,'PY1 Data(H)'!$A$1:$CZ$1,_xlfn.XLOOKUP($A135,'PY1 Data(H)'!$A$1:$A$233,'PY1 Data(H)'!$A$1:$CZ$233))</f>
        <v>0</v>
      </c>
      <c r="CS135" s="173" cm="1">
        <f t="array" ref="CS135">_xlfn.XLOOKUP(CS$1,'PY1 Data(H)'!$A$1:$CZ$1,_xlfn.XLOOKUP($A135,'PY1 Data(H)'!$A$1:$A$233,'PY1 Data(H)'!$A$1:$CZ$233))</f>
        <v>0</v>
      </c>
      <c r="CT135" s="173" cm="1">
        <f t="array" ref="CT135">_xlfn.XLOOKUP(CT$1,'PY1 Data(H)'!$A$1:$CZ$1,_xlfn.XLOOKUP($A135,'PY1 Data(H)'!$A$1:$A$233,'PY1 Data(H)'!$A$1:$CZ$233))</f>
        <v>0</v>
      </c>
      <c r="CU135" s="173" cm="1">
        <f t="array" ref="CU135">_xlfn.XLOOKUP(CU$1,'PY1 Data(H)'!$A$1:$CZ$1,_xlfn.XLOOKUP($A135,'PY1 Data(H)'!$A$1:$A$233,'PY1 Data(H)'!$A$1:$CZ$233))</f>
        <v>0</v>
      </c>
      <c r="CV135" s="173" cm="1">
        <f t="array" ref="CV135">_xlfn.XLOOKUP(CV$1,'PY1 Data(H)'!$A$1:$CZ$1,_xlfn.XLOOKUP($A135,'PY1 Data(H)'!$A$1:$A$233,'PY1 Data(H)'!$A$1:$CZ$233))</f>
        <v>0</v>
      </c>
      <c r="CW135" s="173" cm="1">
        <f t="array" ref="CW135">_xlfn.XLOOKUP(CW$1,'PY1 Data(H)'!$A$1:$CZ$1,_xlfn.XLOOKUP($A135,'PY1 Data(H)'!$A$1:$A$233,'PY1 Data(H)'!$A$1:$CZ$233))</f>
        <v>0</v>
      </c>
      <c r="CX135" s="173" cm="1">
        <f t="array" ref="CX135">_xlfn.XLOOKUP(CX$1,'PY1 Data(H)'!$A$1:$CZ$1,_xlfn.XLOOKUP($A135,'PY1 Data(H)'!$A$1:$A$233,'PY1 Data(H)'!$A$1:$CZ$233))</f>
        <v>0</v>
      </c>
      <c r="CY135" s="173" cm="1">
        <f t="array" ref="CY135">_xlfn.XLOOKUP(CY$1,'PY1 Data(H)'!$A$1:$CZ$1,_xlfn.XLOOKUP($A135,'PY1 Data(H)'!$A$1:$A$233,'PY1 Data(H)'!$A$1:$CZ$233))</f>
        <v>0</v>
      </c>
    </row>
    <row r="136" spans="1:103" x14ac:dyDescent="0.3">
      <c r="A136">
        <v>535</v>
      </c>
      <c r="D136" s="173" cm="1">
        <f t="array" ref="D136">_xlfn.XLOOKUP(D$1,'PY1 Data(H)'!$A$1:$CZ$1,_xlfn.XLOOKUP($A136,'PY1 Data(H)'!$A$1:$A$233,'PY1 Data(H)'!$A$1:$CZ$233))</f>
        <v>81435317</v>
      </c>
      <c r="E136" s="173" cm="1">
        <f t="array" ref="E136">_xlfn.XLOOKUP(E$1,'PY1 Data(H)'!$A$1:$CZ$1,_xlfn.XLOOKUP($A136,'PY1 Data(H)'!$A$1:$A$233,'PY1 Data(H)'!$A$1:$CZ$233))</f>
        <v>0</v>
      </c>
      <c r="F136" s="173" cm="1">
        <f t="array" ref="F136">_xlfn.XLOOKUP(F$1,'PY1 Data(H)'!$A$1:$CZ$1,_xlfn.XLOOKUP($A136,'PY1 Data(H)'!$A$1:$A$233,'PY1 Data(H)'!$A$1:$CZ$233))</f>
        <v>0</v>
      </c>
      <c r="G136" s="173" cm="1">
        <f t="array" ref="G136">_xlfn.XLOOKUP(G$1,'PY1 Data(H)'!$A$1:$CZ$1,_xlfn.XLOOKUP($A136,'PY1 Data(H)'!$A$1:$A$233,'PY1 Data(H)'!$A$1:$CZ$233))</f>
        <v>0</v>
      </c>
      <c r="H136" s="173" cm="1">
        <f t="array" ref="H136">_xlfn.XLOOKUP(H$1,'PY1 Data(H)'!$A$1:$CZ$1,_xlfn.XLOOKUP($A136,'PY1 Data(H)'!$A$1:$A$233,'PY1 Data(H)'!$A$1:$CZ$233))</f>
        <v>1378674</v>
      </c>
      <c r="I136" s="173" cm="1">
        <f t="array" ref="I136">_xlfn.XLOOKUP(I$1,'PY1 Data(H)'!$A$1:$CZ$1,_xlfn.XLOOKUP($A136,'PY1 Data(H)'!$A$1:$A$233,'PY1 Data(H)'!$A$1:$CZ$233))</f>
        <v>0</v>
      </c>
      <c r="J136" s="173" cm="1">
        <f t="array" ref="J136">_xlfn.XLOOKUP(J$1,'PY1 Data(H)'!$A$1:$CZ$1,_xlfn.XLOOKUP($A136,'PY1 Data(H)'!$A$1:$A$233,'PY1 Data(H)'!$A$1:$CZ$233))</f>
        <v>0</v>
      </c>
      <c r="K136" s="173" cm="1">
        <f t="array" ref="K136">_xlfn.XLOOKUP(K$1,'PY1 Data(H)'!$A$1:$CZ$1,_xlfn.XLOOKUP($A136,'PY1 Data(H)'!$A$1:$A$233,'PY1 Data(H)'!$A$1:$CZ$233))</f>
        <v>0</v>
      </c>
      <c r="L136" s="173" cm="1">
        <f t="array" ref="L136">_xlfn.XLOOKUP(L$1,'PY1 Data(H)'!$A$1:$CZ$1,_xlfn.XLOOKUP($A136,'PY1 Data(H)'!$A$1:$A$233,'PY1 Data(H)'!$A$1:$CZ$233))</f>
        <v>0</v>
      </c>
      <c r="M136" s="173" cm="1">
        <f t="array" ref="M136">_xlfn.XLOOKUP(M$1,'PY1 Data(H)'!$A$1:$CZ$1,_xlfn.XLOOKUP($A136,'PY1 Data(H)'!$A$1:$A$233,'PY1 Data(H)'!$A$1:$CZ$233))</f>
        <v>97028038</v>
      </c>
      <c r="N136" s="173" cm="1">
        <f t="array" ref="N136">_xlfn.XLOOKUP(N$1,'PY1 Data(H)'!$A$1:$CZ$1,_xlfn.XLOOKUP($A136,'PY1 Data(H)'!$A$1:$A$233,'PY1 Data(H)'!$A$1:$CZ$233))</f>
        <v>25219548</v>
      </c>
      <c r="O136" s="173" cm="1">
        <f t="array" ref="O136">_xlfn.XLOOKUP(O$1,'PY1 Data(H)'!$A$1:$CZ$1,_xlfn.XLOOKUP($A136,'PY1 Data(H)'!$A$1:$A$233,'PY1 Data(H)'!$A$1:$CZ$233))</f>
        <v>57</v>
      </c>
      <c r="P136" s="173" cm="1">
        <f t="array" ref="P136">_xlfn.XLOOKUP(P$1,'PY1 Data(H)'!$A$1:$CZ$1,_xlfn.XLOOKUP($A136,'PY1 Data(H)'!$A$1:$A$233,'PY1 Data(H)'!$A$1:$CZ$233))</f>
        <v>0</v>
      </c>
      <c r="Q136" s="173" cm="1">
        <f t="array" ref="Q136">_xlfn.XLOOKUP(Q$1,'PY1 Data(H)'!$A$1:$CZ$1,_xlfn.XLOOKUP($A136,'PY1 Data(H)'!$A$1:$A$233,'PY1 Data(H)'!$A$1:$CZ$233))</f>
        <v>0</v>
      </c>
      <c r="R136" s="173" cm="1">
        <f t="array" ref="R136">_xlfn.XLOOKUP(R$1,'PY1 Data(H)'!$A$1:$CZ$1,_xlfn.XLOOKUP($A136,'PY1 Data(H)'!$A$1:$A$233,'PY1 Data(H)'!$A$1:$CZ$233))</f>
        <v>0</v>
      </c>
      <c r="S136" s="173" cm="1">
        <f t="array" ref="S136">_xlfn.XLOOKUP(S$1,'PY1 Data(H)'!$A$1:$CZ$1,_xlfn.XLOOKUP($A136,'PY1 Data(H)'!$A$1:$A$233,'PY1 Data(H)'!$A$1:$CZ$233))</f>
        <v>0</v>
      </c>
      <c r="T136" s="173" cm="1">
        <f t="array" ref="T136">_xlfn.XLOOKUP(T$1,'PY1 Data(H)'!$A$1:$CZ$1,_xlfn.XLOOKUP($A136,'PY1 Data(H)'!$A$1:$A$233,'PY1 Data(H)'!$A$1:$CZ$233))</f>
        <v>0</v>
      </c>
      <c r="U136" s="173" cm="1">
        <f t="array" ref="U136">_xlfn.XLOOKUP(U$1,'PY1 Data(H)'!$A$1:$CZ$1,_xlfn.XLOOKUP($A136,'PY1 Data(H)'!$A$1:$A$233,'PY1 Data(H)'!$A$1:$CZ$233))</f>
        <v>1909118</v>
      </c>
      <c r="V136" s="173" cm="1">
        <f t="array" ref="V136">_xlfn.XLOOKUP(V$1,'PY1 Data(H)'!$A$1:$CZ$1,_xlfn.XLOOKUP($A136,'PY1 Data(H)'!$A$1:$A$233,'PY1 Data(H)'!$A$1:$CZ$233))</f>
        <v>26732626</v>
      </c>
      <c r="W136" s="173" cm="1">
        <f t="array" ref="W136">_xlfn.XLOOKUP(W$1,'PY1 Data(H)'!$A$1:$CZ$1,_xlfn.XLOOKUP($A136,'PY1 Data(H)'!$A$1:$A$233,'PY1 Data(H)'!$A$1:$CZ$233))</f>
        <v>0</v>
      </c>
      <c r="X136" s="173" cm="1">
        <f t="array" ref="X136">_xlfn.XLOOKUP(X$1,'PY1 Data(H)'!$A$1:$CZ$1,_xlfn.XLOOKUP($A136,'PY1 Data(H)'!$A$1:$A$233,'PY1 Data(H)'!$A$1:$CZ$233))</f>
        <v>0</v>
      </c>
      <c r="Y136" s="173" cm="1">
        <f t="array" ref="Y136">_xlfn.XLOOKUP(Y$1,'PY1 Data(H)'!$A$1:$CZ$1,_xlfn.XLOOKUP($A136,'PY1 Data(H)'!$A$1:$A$233,'PY1 Data(H)'!$A$1:$CZ$233))</f>
        <v>0</v>
      </c>
      <c r="Z136" s="173" cm="1">
        <f t="array" ref="Z136">_xlfn.XLOOKUP(Z$1,'PY1 Data(H)'!$A$1:$CZ$1,_xlfn.XLOOKUP($A136,'PY1 Data(H)'!$A$1:$A$233,'PY1 Data(H)'!$A$1:$CZ$233))</f>
        <v>9402798</v>
      </c>
      <c r="AA136" s="173" cm="1">
        <f t="array" ref="AA136">_xlfn.XLOOKUP(AA$1,'PY1 Data(H)'!$A$1:$CZ$1,_xlfn.XLOOKUP($A136,'PY1 Data(H)'!$A$1:$A$233,'PY1 Data(H)'!$A$1:$CZ$233))</f>
        <v>0</v>
      </c>
      <c r="AB136" s="173" cm="1">
        <f t="array" ref="AB136">_xlfn.XLOOKUP(AB$1,'PY1 Data(H)'!$A$1:$CZ$1,_xlfn.XLOOKUP($A136,'PY1 Data(H)'!$A$1:$A$233,'PY1 Data(H)'!$A$1:$CZ$233))</f>
        <v>0</v>
      </c>
      <c r="AC136" s="173" cm="1">
        <f t="array" ref="AC136">_xlfn.XLOOKUP(AC$1,'PY1 Data(H)'!$A$1:$CZ$1,_xlfn.XLOOKUP($A136,'PY1 Data(H)'!$A$1:$A$233,'PY1 Data(H)'!$A$1:$CZ$233))</f>
        <v>14665298</v>
      </c>
      <c r="AD136" s="173" cm="1">
        <f t="array" ref="AD136">_xlfn.XLOOKUP(AD$1,'PY1 Data(H)'!$A$1:$CZ$1,_xlfn.XLOOKUP($A136,'PY1 Data(H)'!$A$1:$A$233,'PY1 Data(H)'!$A$1:$CZ$233))</f>
        <v>0</v>
      </c>
      <c r="AE136" s="173" cm="1">
        <f t="array" ref="AE136">_xlfn.XLOOKUP(AE$1,'PY1 Data(H)'!$A$1:$CZ$1,_xlfn.XLOOKUP($A136,'PY1 Data(H)'!$A$1:$A$233,'PY1 Data(H)'!$A$1:$CZ$233))</f>
        <v>40819762</v>
      </c>
      <c r="AF136" s="173" cm="1">
        <f t="array" ref="AF136">_xlfn.XLOOKUP(AF$1,'PY1 Data(H)'!$A$1:$CZ$1,_xlfn.XLOOKUP($A136,'PY1 Data(H)'!$A$1:$A$233,'PY1 Data(H)'!$A$1:$CZ$233))</f>
        <v>963940</v>
      </c>
      <c r="AG136" s="173" cm="1">
        <f t="array" ref="AG136">_xlfn.XLOOKUP(AG$1,'PY1 Data(H)'!$A$1:$CZ$1,_xlfn.XLOOKUP($A136,'PY1 Data(H)'!$A$1:$A$233,'PY1 Data(H)'!$A$1:$CZ$233))</f>
        <v>860317</v>
      </c>
      <c r="AH136" s="173" cm="1">
        <f t="array" ref="AH136">_xlfn.XLOOKUP(AH$1,'PY1 Data(H)'!$A$1:$CZ$1,_xlfn.XLOOKUP($A136,'PY1 Data(H)'!$A$1:$A$233,'PY1 Data(H)'!$A$1:$CZ$233))</f>
        <v>0</v>
      </c>
      <c r="AI136" s="173" cm="1">
        <f t="array" ref="AI136">_xlfn.XLOOKUP(AI$1,'PY1 Data(H)'!$A$1:$CZ$1,_xlfn.XLOOKUP($A136,'PY1 Data(H)'!$A$1:$A$233,'PY1 Data(H)'!$A$1:$CZ$233))</f>
        <v>5348245</v>
      </c>
      <c r="AJ136" s="173" cm="1">
        <f t="array" ref="AJ136">_xlfn.XLOOKUP(AJ$1,'PY1 Data(H)'!$A$1:$CZ$1,_xlfn.XLOOKUP($A136,'PY1 Data(H)'!$A$1:$A$233,'PY1 Data(H)'!$A$1:$CZ$233))</f>
        <v>0</v>
      </c>
      <c r="AK136" s="173" cm="1">
        <f t="array" ref="AK136">_xlfn.XLOOKUP(AK$1,'PY1 Data(H)'!$A$1:$CZ$1,_xlfn.XLOOKUP($A136,'PY1 Data(H)'!$A$1:$A$233,'PY1 Data(H)'!$A$1:$CZ$233))</f>
        <v>111195433</v>
      </c>
      <c r="AL136" s="173" cm="1">
        <f t="array" ref="AL136">_xlfn.XLOOKUP(AL$1,'PY1 Data(H)'!$A$1:$CZ$1,_xlfn.XLOOKUP($A136,'PY1 Data(H)'!$A$1:$A$233,'PY1 Data(H)'!$A$1:$CZ$233))</f>
        <v>15369367</v>
      </c>
      <c r="AM136" s="173" cm="1">
        <f t="array" ref="AM136">_xlfn.XLOOKUP(AM$1,'PY1 Data(H)'!$A$1:$CZ$1,_xlfn.XLOOKUP($A136,'PY1 Data(H)'!$A$1:$A$233,'PY1 Data(H)'!$A$1:$CZ$233))</f>
        <v>12356106</v>
      </c>
      <c r="AN136" s="173" cm="1">
        <f t="array" ref="AN136">_xlfn.XLOOKUP(AN$1,'PY1 Data(H)'!$A$1:$CZ$1,_xlfn.XLOOKUP($A136,'PY1 Data(H)'!$A$1:$A$233,'PY1 Data(H)'!$A$1:$CZ$233))</f>
        <v>1290486</v>
      </c>
      <c r="AO136" s="173" cm="1">
        <f t="array" ref="AO136">_xlfn.XLOOKUP(AO$1,'PY1 Data(H)'!$A$1:$CZ$1,_xlfn.XLOOKUP($A136,'PY1 Data(H)'!$A$1:$A$233,'PY1 Data(H)'!$A$1:$CZ$233))</f>
        <v>0</v>
      </c>
      <c r="AP136" s="173" cm="1">
        <f t="array" ref="AP136">_xlfn.XLOOKUP(AP$1,'PY1 Data(H)'!$A$1:$CZ$1,_xlfn.XLOOKUP($A136,'PY1 Data(H)'!$A$1:$A$233,'PY1 Data(H)'!$A$1:$CZ$233))</f>
        <v>0</v>
      </c>
      <c r="AQ136" s="173" cm="1">
        <f t="array" ref="AQ136">_xlfn.XLOOKUP(AQ$1,'PY1 Data(H)'!$A$1:$CZ$1,_xlfn.XLOOKUP($A136,'PY1 Data(H)'!$A$1:$A$233,'PY1 Data(H)'!$A$1:$CZ$233))</f>
        <v>92661</v>
      </c>
      <c r="AR136" s="173" cm="1">
        <f t="array" ref="AR136">_xlfn.XLOOKUP(AR$1,'PY1 Data(H)'!$A$1:$CZ$1,_xlfn.XLOOKUP($A136,'PY1 Data(H)'!$A$1:$A$233,'PY1 Data(H)'!$A$1:$CZ$233))</f>
        <v>61603165</v>
      </c>
      <c r="AS136" s="173" cm="1">
        <f t="array" ref="AS136">_xlfn.XLOOKUP(AS$1,'PY1 Data(H)'!$A$1:$CZ$1,_xlfn.XLOOKUP($A136,'PY1 Data(H)'!$A$1:$A$233,'PY1 Data(H)'!$A$1:$CZ$233))</f>
        <v>1507025</v>
      </c>
      <c r="AT136" s="173" cm="1">
        <f t="array" ref="AT136">_xlfn.XLOOKUP(AT$1,'PY1 Data(H)'!$A$1:$CZ$1,_xlfn.XLOOKUP($A136,'PY1 Data(H)'!$A$1:$A$233,'PY1 Data(H)'!$A$1:$CZ$233))</f>
        <v>39231701</v>
      </c>
      <c r="AU136" s="173" cm="1">
        <f t="array" ref="AU136">_xlfn.XLOOKUP(AU$1,'PY1 Data(H)'!$A$1:$CZ$1,_xlfn.XLOOKUP($A136,'PY1 Data(H)'!$A$1:$A$233,'PY1 Data(H)'!$A$1:$CZ$233))</f>
        <v>1693396</v>
      </c>
      <c r="AV136" s="173" cm="1">
        <f t="array" ref="AV136">_xlfn.XLOOKUP(AV$1,'PY1 Data(H)'!$A$1:$CZ$1,_xlfn.XLOOKUP($A136,'PY1 Data(H)'!$A$1:$A$233,'PY1 Data(H)'!$A$1:$CZ$233))</f>
        <v>8320118</v>
      </c>
      <c r="AW136" s="173" cm="1">
        <f t="array" ref="AW136">_xlfn.XLOOKUP(AW$1,'PY1 Data(H)'!$A$1:$CZ$1,_xlfn.XLOOKUP($A136,'PY1 Data(H)'!$A$1:$A$233,'PY1 Data(H)'!$A$1:$CZ$233))</f>
        <v>0</v>
      </c>
      <c r="AX136" s="173" cm="1">
        <f t="array" ref="AX136">_xlfn.XLOOKUP(AX$1,'PY1 Data(H)'!$A$1:$CZ$1,_xlfn.XLOOKUP($A136,'PY1 Data(H)'!$A$1:$A$233,'PY1 Data(H)'!$A$1:$CZ$233))</f>
        <v>4944356</v>
      </c>
      <c r="AY136" s="173" cm="1">
        <f t="array" ref="AY136">_xlfn.XLOOKUP(AY$1,'PY1 Data(H)'!$A$1:$CZ$1,_xlfn.XLOOKUP($A136,'PY1 Data(H)'!$A$1:$A$233,'PY1 Data(H)'!$A$1:$CZ$233))</f>
        <v>2000000</v>
      </c>
      <c r="AZ136" s="173" cm="1">
        <f t="array" ref="AZ136">_xlfn.XLOOKUP(AZ$1,'PY1 Data(H)'!$A$1:$CZ$1,_xlfn.XLOOKUP($A136,'PY1 Data(H)'!$A$1:$A$233,'PY1 Data(H)'!$A$1:$CZ$233))</f>
        <v>27154606</v>
      </c>
      <c r="BA136" s="173" cm="1">
        <f t="array" ref="BA136">_xlfn.XLOOKUP(BA$1,'PY1 Data(H)'!$A$1:$CZ$1,_xlfn.XLOOKUP($A136,'PY1 Data(H)'!$A$1:$A$233,'PY1 Data(H)'!$A$1:$CZ$233))</f>
        <v>20010115</v>
      </c>
      <c r="BB136" s="173" cm="1">
        <f t="array" ref="BB136">_xlfn.XLOOKUP(BB$1,'PY1 Data(H)'!$A$1:$CZ$1,_xlfn.XLOOKUP($A136,'PY1 Data(H)'!$A$1:$A$233,'PY1 Data(H)'!$A$1:$CZ$233))</f>
        <v>29019704</v>
      </c>
      <c r="BC136" s="173" cm="1">
        <f t="array" ref="BC136">_xlfn.XLOOKUP(BC$1,'PY1 Data(H)'!$A$1:$CZ$1,_xlfn.XLOOKUP($A136,'PY1 Data(H)'!$A$1:$A$233,'PY1 Data(H)'!$A$1:$CZ$233))</f>
        <v>81241</v>
      </c>
      <c r="BD136" s="173" cm="1">
        <f t="array" ref="BD136">_xlfn.XLOOKUP(BD$1,'PY1 Data(H)'!$A$1:$CZ$1,_xlfn.XLOOKUP($A136,'PY1 Data(H)'!$A$1:$A$233,'PY1 Data(H)'!$A$1:$CZ$233))</f>
        <v>2278038</v>
      </c>
      <c r="BE136" s="173" cm="1">
        <f t="array" ref="BE136">_xlfn.XLOOKUP(BE$1,'PY1 Data(H)'!$A$1:$CZ$1,_xlfn.XLOOKUP($A136,'PY1 Data(H)'!$A$1:$A$233,'PY1 Data(H)'!$A$1:$CZ$233))</f>
        <v>0</v>
      </c>
      <c r="BF136" s="173" cm="1">
        <f t="array" ref="BF136">_xlfn.XLOOKUP(BF$1,'PY1 Data(H)'!$A$1:$CZ$1,_xlfn.XLOOKUP($A136,'PY1 Data(H)'!$A$1:$A$233,'PY1 Data(H)'!$A$1:$CZ$233))</f>
        <v>37046446</v>
      </c>
      <c r="BG136" s="173" cm="1">
        <f t="array" ref="BG136">_xlfn.XLOOKUP(BG$1,'PY1 Data(H)'!$A$1:$CZ$1,_xlfn.XLOOKUP($A136,'PY1 Data(H)'!$A$1:$A$233,'PY1 Data(H)'!$A$1:$CZ$233))</f>
        <v>1710763</v>
      </c>
      <c r="BH136" s="173" cm="1">
        <f t="array" ref="BH136">_xlfn.XLOOKUP(BH$1,'PY1 Data(H)'!$A$1:$CZ$1,_xlfn.XLOOKUP($A136,'PY1 Data(H)'!$A$1:$A$233,'PY1 Data(H)'!$A$1:$CZ$233))</f>
        <v>0</v>
      </c>
      <c r="BI136" s="173" cm="1">
        <f t="array" ref="BI136">_xlfn.XLOOKUP(BI$1,'PY1 Data(H)'!$A$1:$CZ$1,_xlfn.XLOOKUP($A136,'PY1 Data(H)'!$A$1:$A$233,'PY1 Data(H)'!$A$1:$CZ$233))</f>
        <v>0</v>
      </c>
      <c r="BJ136" s="173" cm="1">
        <f t="array" ref="BJ136">_xlfn.XLOOKUP(BJ$1,'PY1 Data(H)'!$A$1:$CZ$1,_xlfn.XLOOKUP($A136,'PY1 Data(H)'!$A$1:$A$233,'PY1 Data(H)'!$A$1:$CZ$233))</f>
        <v>1436608</v>
      </c>
      <c r="BK136" s="173" cm="1">
        <f t="array" ref="BK136">_xlfn.XLOOKUP(BK$1,'PY1 Data(H)'!$A$1:$CZ$1,_xlfn.XLOOKUP($A136,'PY1 Data(H)'!$A$1:$A$233,'PY1 Data(H)'!$A$1:$CZ$233))</f>
        <v>20348</v>
      </c>
      <c r="BL136" s="173" cm="1">
        <f t="array" ref="BL136">_xlfn.XLOOKUP(BL$1,'PY1 Data(H)'!$A$1:$CZ$1,_xlfn.XLOOKUP($A136,'PY1 Data(H)'!$A$1:$A$233,'PY1 Data(H)'!$A$1:$CZ$233))</f>
        <v>0</v>
      </c>
      <c r="BM136" s="173" cm="1">
        <f t="array" ref="BM136">_xlfn.XLOOKUP(BM$1,'PY1 Data(H)'!$A$1:$CZ$1,_xlfn.XLOOKUP($A136,'PY1 Data(H)'!$A$1:$A$233,'PY1 Data(H)'!$A$1:$CZ$233))</f>
        <v>0</v>
      </c>
      <c r="BN136" s="173" cm="1">
        <f t="array" ref="BN136">_xlfn.XLOOKUP(BN$1,'PY1 Data(H)'!$A$1:$CZ$1,_xlfn.XLOOKUP($A136,'PY1 Data(H)'!$A$1:$A$233,'PY1 Data(H)'!$A$1:$CZ$233))</f>
        <v>66253070</v>
      </c>
      <c r="BO136" s="173" cm="1">
        <f t="array" ref="BO136">_xlfn.XLOOKUP(BO$1,'PY1 Data(H)'!$A$1:$CZ$1,_xlfn.XLOOKUP($A136,'PY1 Data(H)'!$A$1:$A$233,'PY1 Data(H)'!$A$1:$CZ$233))</f>
        <v>13860762</v>
      </c>
      <c r="BP136" s="173" cm="1">
        <f t="array" ref="BP136">_xlfn.XLOOKUP(BP$1,'PY1 Data(H)'!$A$1:$CZ$1,_xlfn.XLOOKUP($A136,'PY1 Data(H)'!$A$1:$A$233,'PY1 Data(H)'!$A$1:$CZ$233))</f>
        <v>60168279</v>
      </c>
      <c r="BQ136" s="173" cm="1">
        <f t="array" ref="BQ136">_xlfn.XLOOKUP(BQ$1,'PY1 Data(H)'!$A$1:$CZ$1,_xlfn.XLOOKUP($A136,'PY1 Data(H)'!$A$1:$A$233,'PY1 Data(H)'!$A$1:$CZ$233))</f>
        <v>0</v>
      </c>
      <c r="BR136" s="173" cm="1">
        <f t="array" ref="BR136">_xlfn.XLOOKUP(BR$1,'PY1 Data(H)'!$A$1:$CZ$1,_xlfn.XLOOKUP($A136,'PY1 Data(H)'!$A$1:$A$233,'PY1 Data(H)'!$A$1:$CZ$233))</f>
        <v>3313114</v>
      </c>
      <c r="BS136" s="173" cm="1">
        <f t="array" ref="BS136">_xlfn.XLOOKUP(BS$1,'PY1 Data(H)'!$A$1:$CZ$1,_xlfn.XLOOKUP($A136,'PY1 Data(H)'!$A$1:$A$233,'PY1 Data(H)'!$A$1:$CZ$233))</f>
        <v>59833655</v>
      </c>
      <c r="BT136" s="173" cm="1">
        <f t="array" ref="BT136">_xlfn.XLOOKUP(BT$1,'PY1 Data(H)'!$A$1:$CZ$1,_xlfn.XLOOKUP($A136,'PY1 Data(H)'!$A$1:$A$233,'PY1 Data(H)'!$A$1:$CZ$233))</f>
        <v>0</v>
      </c>
      <c r="BU136" s="173" cm="1">
        <f t="array" ref="BU136">_xlfn.XLOOKUP(BU$1,'PY1 Data(H)'!$A$1:$CZ$1,_xlfn.XLOOKUP($A136,'PY1 Data(H)'!$A$1:$A$233,'PY1 Data(H)'!$A$1:$CZ$233))</f>
        <v>0</v>
      </c>
      <c r="BV136" s="173" cm="1">
        <f t="array" ref="BV136">_xlfn.XLOOKUP(BV$1,'PY1 Data(H)'!$A$1:$CZ$1,_xlfn.XLOOKUP($A136,'PY1 Data(H)'!$A$1:$A$233,'PY1 Data(H)'!$A$1:$CZ$233))</f>
        <v>2441850</v>
      </c>
      <c r="BW136" s="173" cm="1">
        <f t="array" ref="BW136">_xlfn.XLOOKUP(BW$1,'PY1 Data(H)'!$A$1:$CZ$1,_xlfn.XLOOKUP($A136,'PY1 Data(H)'!$A$1:$A$233,'PY1 Data(H)'!$A$1:$CZ$233))</f>
        <v>0</v>
      </c>
      <c r="BX136" s="173" cm="1">
        <f t="array" ref="BX136">_xlfn.XLOOKUP(BX$1,'PY1 Data(H)'!$A$1:$CZ$1,_xlfn.XLOOKUP($A136,'PY1 Data(H)'!$A$1:$A$233,'PY1 Data(H)'!$A$1:$CZ$233))</f>
        <v>0</v>
      </c>
      <c r="BY136" s="173" cm="1">
        <f t="array" ref="BY136">_xlfn.XLOOKUP(BY$1,'PY1 Data(H)'!$A$1:$CZ$1,_xlfn.XLOOKUP($A136,'PY1 Data(H)'!$A$1:$A$233,'PY1 Data(H)'!$A$1:$CZ$233))</f>
        <v>4109605</v>
      </c>
      <c r="BZ136" s="173" cm="1">
        <f t="array" ref="BZ136">_xlfn.XLOOKUP(BZ$1,'PY1 Data(H)'!$A$1:$CZ$1,_xlfn.XLOOKUP($A136,'PY1 Data(H)'!$A$1:$A$233,'PY1 Data(H)'!$A$1:$CZ$233))</f>
        <v>2816152</v>
      </c>
      <c r="CA136" s="173" cm="1">
        <f t="array" ref="CA136">_xlfn.XLOOKUP(CA$1,'PY1 Data(H)'!$A$1:$CZ$1,_xlfn.XLOOKUP($A136,'PY1 Data(H)'!$A$1:$A$233,'PY1 Data(H)'!$A$1:$CZ$233))</f>
        <v>33065934</v>
      </c>
      <c r="CB136" s="173" cm="1">
        <f t="array" ref="CB136">_xlfn.XLOOKUP(CB$1,'PY1 Data(H)'!$A$1:$CZ$1,_xlfn.XLOOKUP($A136,'PY1 Data(H)'!$A$1:$A$233,'PY1 Data(H)'!$A$1:$CZ$233))</f>
        <v>0</v>
      </c>
      <c r="CC136" s="173" cm="1">
        <f t="array" ref="CC136">_xlfn.XLOOKUP(CC$1,'PY1 Data(H)'!$A$1:$CZ$1,_xlfn.XLOOKUP($A136,'PY1 Data(H)'!$A$1:$A$233,'PY1 Data(H)'!$A$1:$CZ$233))</f>
        <v>0</v>
      </c>
      <c r="CD136" s="173" cm="1">
        <f t="array" ref="CD136">_xlfn.XLOOKUP(CD$1,'PY1 Data(H)'!$A$1:$CZ$1,_xlfn.XLOOKUP($A136,'PY1 Data(H)'!$A$1:$A$233,'PY1 Data(H)'!$A$1:$CZ$233))</f>
        <v>21042864</v>
      </c>
      <c r="CE136" s="173" cm="1">
        <f t="array" ref="CE136">_xlfn.XLOOKUP(CE$1,'PY1 Data(H)'!$A$1:$CZ$1,_xlfn.XLOOKUP($A136,'PY1 Data(H)'!$A$1:$A$233,'PY1 Data(H)'!$A$1:$CZ$233))</f>
        <v>810792</v>
      </c>
      <c r="CF136" s="173" cm="1">
        <f t="array" ref="CF136">_xlfn.XLOOKUP(CF$1,'PY1 Data(H)'!$A$1:$CZ$1,_xlfn.XLOOKUP($A136,'PY1 Data(H)'!$A$1:$A$233,'PY1 Data(H)'!$A$1:$CZ$233))</f>
        <v>2973038</v>
      </c>
      <c r="CG136" s="173" cm="1">
        <f t="array" ref="CG136">_xlfn.XLOOKUP(CG$1,'PY1 Data(H)'!$A$1:$CZ$1,_xlfn.XLOOKUP($A136,'PY1 Data(H)'!$A$1:$A$233,'PY1 Data(H)'!$A$1:$CZ$233))</f>
        <v>0</v>
      </c>
      <c r="CH136" s="173" cm="1">
        <f t="array" ref="CH136">_xlfn.XLOOKUP(CH$1,'PY1 Data(H)'!$A$1:$CZ$1,_xlfn.XLOOKUP($A136,'PY1 Data(H)'!$A$1:$A$233,'PY1 Data(H)'!$A$1:$CZ$233))</f>
        <v>351173</v>
      </c>
      <c r="CI136" s="173" cm="1">
        <f t="array" ref="CI136">_xlfn.XLOOKUP(CI$1,'PY1 Data(H)'!$A$1:$CZ$1,_xlfn.XLOOKUP($A136,'PY1 Data(H)'!$A$1:$A$233,'PY1 Data(H)'!$A$1:$CZ$233))</f>
        <v>0</v>
      </c>
      <c r="CJ136" s="173" cm="1">
        <f t="array" ref="CJ136">_xlfn.XLOOKUP(CJ$1,'PY1 Data(H)'!$A$1:$CZ$1,_xlfn.XLOOKUP($A136,'PY1 Data(H)'!$A$1:$A$233,'PY1 Data(H)'!$A$1:$CZ$233))</f>
        <v>0</v>
      </c>
      <c r="CK136" s="173" cm="1">
        <f t="array" ref="CK136">_xlfn.XLOOKUP(CK$1,'PY1 Data(H)'!$A$1:$CZ$1,_xlfn.XLOOKUP($A136,'PY1 Data(H)'!$A$1:$A$233,'PY1 Data(H)'!$A$1:$CZ$233))</f>
        <v>26153784</v>
      </c>
      <c r="CL136" s="173" cm="1">
        <f t="array" ref="CL136">_xlfn.XLOOKUP(CL$1,'PY1 Data(H)'!$A$1:$CZ$1,_xlfn.XLOOKUP($A136,'PY1 Data(H)'!$A$1:$A$233,'PY1 Data(H)'!$A$1:$CZ$233))</f>
        <v>0</v>
      </c>
      <c r="CM136" s="173" cm="1">
        <f t="array" ref="CM136">_xlfn.XLOOKUP(CM$1,'PY1 Data(H)'!$A$1:$CZ$1,_xlfn.XLOOKUP($A136,'PY1 Data(H)'!$A$1:$A$233,'PY1 Data(H)'!$A$1:$CZ$233))</f>
        <v>0</v>
      </c>
      <c r="CN136" s="173" cm="1">
        <f t="array" ref="CN136">_xlfn.XLOOKUP(CN$1,'PY1 Data(H)'!$A$1:$CZ$1,_xlfn.XLOOKUP($A136,'PY1 Data(H)'!$A$1:$A$233,'PY1 Data(H)'!$A$1:$CZ$233))</f>
        <v>0</v>
      </c>
      <c r="CO136" s="173" cm="1">
        <f t="array" ref="CO136">_xlfn.XLOOKUP(CO$1,'PY1 Data(H)'!$A$1:$CZ$1,_xlfn.XLOOKUP($A136,'PY1 Data(H)'!$A$1:$A$233,'PY1 Data(H)'!$A$1:$CZ$233))</f>
        <v>215197360</v>
      </c>
      <c r="CP136" s="173" cm="1">
        <f t="array" ref="CP136">_xlfn.XLOOKUP(CP$1,'PY1 Data(H)'!$A$1:$CZ$1,_xlfn.XLOOKUP($A136,'PY1 Data(H)'!$A$1:$A$233,'PY1 Data(H)'!$A$1:$CZ$233))</f>
        <v>5105000</v>
      </c>
      <c r="CQ136" s="173" cm="1">
        <f t="array" ref="CQ136">_xlfn.XLOOKUP(CQ$1,'PY1 Data(H)'!$A$1:$CZ$1,_xlfn.XLOOKUP($A136,'PY1 Data(H)'!$A$1:$A$233,'PY1 Data(H)'!$A$1:$CZ$233))</f>
        <v>86868467</v>
      </c>
      <c r="CR136" s="173" cm="1">
        <f t="array" ref="CR136">_xlfn.XLOOKUP(CR$1,'PY1 Data(H)'!$A$1:$CZ$1,_xlfn.XLOOKUP($A136,'PY1 Data(H)'!$A$1:$A$233,'PY1 Data(H)'!$A$1:$CZ$233))</f>
        <v>0</v>
      </c>
      <c r="CS136" s="173" cm="1">
        <f t="array" ref="CS136">_xlfn.XLOOKUP(CS$1,'PY1 Data(H)'!$A$1:$CZ$1,_xlfn.XLOOKUP($A136,'PY1 Data(H)'!$A$1:$A$233,'PY1 Data(H)'!$A$1:$CZ$233))</f>
        <v>0</v>
      </c>
      <c r="CT136" s="173" cm="1">
        <f t="array" ref="CT136">_xlfn.XLOOKUP(CT$1,'PY1 Data(H)'!$A$1:$CZ$1,_xlfn.XLOOKUP($A136,'PY1 Data(H)'!$A$1:$A$233,'PY1 Data(H)'!$A$1:$CZ$233))</f>
        <v>0</v>
      </c>
      <c r="CU136" s="173" cm="1">
        <f t="array" ref="CU136">_xlfn.XLOOKUP(CU$1,'PY1 Data(H)'!$A$1:$CZ$1,_xlfn.XLOOKUP($A136,'PY1 Data(H)'!$A$1:$A$233,'PY1 Data(H)'!$A$1:$CZ$233))</f>
        <v>4783622</v>
      </c>
      <c r="CV136" s="173" cm="1">
        <f t="array" ref="CV136">_xlfn.XLOOKUP(CV$1,'PY1 Data(H)'!$A$1:$CZ$1,_xlfn.XLOOKUP($A136,'PY1 Data(H)'!$A$1:$A$233,'PY1 Data(H)'!$A$1:$CZ$233))</f>
        <v>9660775</v>
      </c>
      <c r="CW136" s="173" cm="1">
        <f t="array" ref="CW136">_xlfn.XLOOKUP(CW$1,'PY1 Data(H)'!$A$1:$CZ$1,_xlfn.XLOOKUP($A136,'PY1 Data(H)'!$A$1:$A$233,'PY1 Data(H)'!$A$1:$CZ$233))</f>
        <v>8953854</v>
      </c>
      <c r="CX136" s="173" cm="1">
        <f t="array" ref="CX136">_xlfn.XLOOKUP(CX$1,'PY1 Data(H)'!$A$1:$CZ$1,_xlfn.XLOOKUP($A136,'PY1 Data(H)'!$A$1:$A$233,'PY1 Data(H)'!$A$1:$CZ$233))</f>
        <v>0</v>
      </c>
      <c r="CY136" s="173" cm="1">
        <f t="array" ref="CY136">_xlfn.XLOOKUP(CY$1,'PY1 Data(H)'!$A$1:$CZ$1,_xlfn.XLOOKUP($A136,'PY1 Data(H)'!$A$1:$A$233,'PY1 Data(H)'!$A$1:$CZ$233))</f>
        <v>132200</v>
      </c>
    </row>
    <row r="137" spans="1:103" x14ac:dyDescent="0.3">
      <c r="D137" s="173" cm="1">
        <f t="array" ref="D137">_xlfn.XLOOKUP(D$1,'PY1 Data(H)'!$A$1:$CZ$1,_xlfn.XLOOKUP($A137,'PY1 Data(H)'!$A$1:$A$233,'PY1 Data(H)'!$A$1:$CZ$233))</f>
        <v>0</v>
      </c>
      <c r="E137" s="173" cm="1">
        <f t="array" ref="E137">_xlfn.XLOOKUP(E$1,'PY1 Data(H)'!$A$1:$CZ$1,_xlfn.XLOOKUP($A137,'PY1 Data(H)'!$A$1:$A$233,'PY1 Data(H)'!$A$1:$CZ$233))</f>
        <v>0</v>
      </c>
      <c r="F137" s="173" cm="1">
        <f t="array" ref="F137">_xlfn.XLOOKUP(F$1,'PY1 Data(H)'!$A$1:$CZ$1,_xlfn.XLOOKUP($A137,'PY1 Data(H)'!$A$1:$A$233,'PY1 Data(H)'!$A$1:$CZ$233))</f>
        <v>0</v>
      </c>
      <c r="G137" s="173" cm="1">
        <f t="array" ref="G137">_xlfn.XLOOKUP(G$1,'PY1 Data(H)'!$A$1:$CZ$1,_xlfn.XLOOKUP($A137,'PY1 Data(H)'!$A$1:$A$233,'PY1 Data(H)'!$A$1:$CZ$233))</f>
        <v>0</v>
      </c>
      <c r="H137" s="173" cm="1">
        <f t="array" ref="H137">_xlfn.XLOOKUP(H$1,'PY1 Data(H)'!$A$1:$CZ$1,_xlfn.XLOOKUP($A137,'PY1 Data(H)'!$A$1:$A$233,'PY1 Data(H)'!$A$1:$CZ$233))</f>
        <v>0</v>
      </c>
      <c r="I137" s="173" cm="1">
        <f t="array" ref="I137">_xlfn.XLOOKUP(I$1,'PY1 Data(H)'!$A$1:$CZ$1,_xlfn.XLOOKUP($A137,'PY1 Data(H)'!$A$1:$A$233,'PY1 Data(H)'!$A$1:$CZ$233))</f>
        <v>0</v>
      </c>
      <c r="J137" s="173" cm="1">
        <f t="array" ref="J137">_xlfn.XLOOKUP(J$1,'PY1 Data(H)'!$A$1:$CZ$1,_xlfn.XLOOKUP($A137,'PY1 Data(H)'!$A$1:$A$233,'PY1 Data(H)'!$A$1:$CZ$233))</f>
        <v>0</v>
      </c>
      <c r="K137" s="173" cm="1">
        <f t="array" ref="K137">_xlfn.XLOOKUP(K$1,'PY1 Data(H)'!$A$1:$CZ$1,_xlfn.XLOOKUP($A137,'PY1 Data(H)'!$A$1:$A$233,'PY1 Data(H)'!$A$1:$CZ$233))</f>
        <v>0</v>
      </c>
      <c r="L137" s="173" cm="1">
        <f t="array" ref="L137">_xlfn.XLOOKUP(L$1,'PY1 Data(H)'!$A$1:$CZ$1,_xlfn.XLOOKUP($A137,'PY1 Data(H)'!$A$1:$A$233,'PY1 Data(H)'!$A$1:$CZ$233))</f>
        <v>0</v>
      </c>
      <c r="M137" s="173" cm="1">
        <f t="array" ref="M137">_xlfn.XLOOKUP(M$1,'PY1 Data(H)'!$A$1:$CZ$1,_xlfn.XLOOKUP($A137,'PY1 Data(H)'!$A$1:$A$233,'PY1 Data(H)'!$A$1:$CZ$233))</f>
        <v>0</v>
      </c>
      <c r="N137" s="173" cm="1">
        <f t="array" ref="N137">_xlfn.XLOOKUP(N$1,'PY1 Data(H)'!$A$1:$CZ$1,_xlfn.XLOOKUP($A137,'PY1 Data(H)'!$A$1:$A$233,'PY1 Data(H)'!$A$1:$CZ$233))</f>
        <v>0</v>
      </c>
      <c r="O137" s="173" cm="1">
        <f t="array" ref="O137">_xlfn.XLOOKUP(O$1,'PY1 Data(H)'!$A$1:$CZ$1,_xlfn.XLOOKUP($A137,'PY1 Data(H)'!$A$1:$A$233,'PY1 Data(H)'!$A$1:$CZ$233))</f>
        <v>0</v>
      </c>
      <c r="P137" s="173" cm="1">
        <f t="array" ref="P137">_xlfn.XLOOKUP(P$1,'PY1 Data(H)'!$A$1:$CZ$1,_xlfn.XLOOKUP($A137,'PY1 Data(H)'!$A$1:$A$233,'PY1 Data(H)'!$A$1:$CZ$233))</f>
        <v>0</v>
      </c>
      <c r="Q137" s="173" cm="1">
        <f t="array" ref="Q137">_xlfn.XLOOKUP(Q$1,'PY1 Data(H)'!$A$1:$CZ$1,_xlfn.XLOOKUP($A137,'PY1 Data(H)'!$A$1:$A$233,'PY1 Data(H)'!$A$1:$CZ$233))</f>
        <v>0</v>
      </c>
      <c r="R137" s="173" cm="1">
        <f t="array" ref="R137">_xlfn.XLOOKUP(R$1,'PY1 Data(H)'!$A$1:$CZ$1,_xlfn.XLOOKUP($A137,'PY1 Data(H)'!$A$1:$A$233,'PY1 Data(H)'!$A$1:$CZ$233))</f>
        <v>0</v>
      </c>
      <c r="S137" s="173" cm="1">
        <f t="array" ref="S137">_xlfn.XLOOKUP(S$1,'PY1 Data(H)'!$A$1:$CZ$1,_xlfn.XLOOKUP($A137,'PY1 Data(H)'!$A$1:$A$233,'PY1 Data(H)'!$A$1:$CZ$233))</f>
        <v>0</v>
      </c>
      <c r="T137" s="173" cm="1">
        <f t="array" ref="T137">_xlfn.XLOOKUP(T$1,'PY1 Data(H)'!$A$1:$CZ$1,_xlfn.XLOOKUP($A137,'PY1 Data(H)'!$A$1:$A$233,'PY1 Data(H)'!$A$1:$CZ$233))</f>
        <v>0</v>
      </c>
      <c r="U137" s="173" cm="1">
        <f t="array" ref="U137">_xlfn.XLOOKUP(U$1,'PY1 Data(H)'!$A$1:$CZ$1,_xlfn.XLOOKUP($A137,'PY1 Data(H)'!$A$1:$A$233,'PY1 Data(H)'!$A$1:$CZ$233))</f>
        <v>0</v>
      </c>
      <c r="V137" s="173" cm="1">
        <f t="array" ref="V137">_xlfn.XLOOKUP(V$1,'PY1 Data(H)'!$A$1:$CZ$1,_xlfn.XLOOKUP($A137,'PY1 Data(H)'!$A$1:$A$233,'PY1 Data(H)'!$A$1:$CZ$233))</f>
        <v>0</v>
      </c>
      <c r="W137" s="173" cm="1">
        <f t="array" ref="W137">_xlfn.XLOOKUP(W$1,'PY1 Data(H)'!$A$1:$CZ$1,_xlfn.XLOOKUP($A137,'PY1 Data(H)'!$A$1:$A$233,'PY1 Data(H)'!$A$1:$CZ$233))</f>
        <v>0</v>
      </c>
      <c r="X137" s="173" cm="1">
        <f t="array" ref="X137">_xlfn.XLOOKUP(X$1,'PY1 Data(H)'!$A$1:$CZ$1,_xlfn.XLOOKUP($A137,'PY1 Data(H)'!$A$1:$A$233,'PY1 Data(H)'!$A$1:$CZ$233))</f>
        <v>0</v>
      </c>
      <c r="Y137" s="173" cm="1">
        <f t="array" ref="Y137">_xlfn.XLOOKUP(Y$1,'PY1 Data(H)'!$A$1:$CZ$1,_xlfn.XLOOKUP($A137,'PY1 Data(H)'!$A$1:$A$233,'PY1 Data(H)'!$A$1:$CZ$233))</f>
        <v>0</v>
      </c>
      <c r="Z137" s="173" cm="1">
        <f t="array" ref="Z137">_xlfn.XLOOKUP(Z$1,'PY1 Data(H)'!$A$1:$CZ$1,_xlfn.XLOOKUP($A137,'PY1 Data(H)'!$A$1:$A$233,'PY1 Data(H)'!$A$1:$CZ$233))</f>
        <v>0</v>
      </c>
      <c r="AA137" s="173" cm="1">
        <f t="array" ref="AA137">_xlfn.XLOOKUP(AA$1,'PY1 Data(H)'!$A$1:$CZ$1,_xlfn.XLOOKUP($A137,'PY1 Data(H)'!$A$1:$A$233,'PY1 Data(H)'!$A$1:$CZ$233))</f>
        <v>0</v>
      </c>
      <c r="AB137" s="173" cm="1">
        <f t="array" ref="AB137">_xlfn.XLOOKUP(AB$1,'PY1 Data(H)'!$A$1:$CZ$1,_xlfn.XLOOKUP($A137,'PY1 Data(H)'!$A$1:$A$233,'PY1 Data(H)'!$A$1:$CZ$233))</f>
        <v>0</v>
      </c>
      <c r="AC137" s="173" cm="1">
        <f t="array" ref="AC137">_xlfn.XLOOKUP(AC$1,'PY1 Data(H)'!$A$1:$CZ$1,_xlfn.XLOOKUP($A137,'PY1 Data(H)'!$A$1:$A$233,'PY1 Data(H)'!$A$1:$CZ$233))</f>
        <v>0</v>
      </c>
      <c r="AD137" s="173" cm="1">
        <f t="array" ref="AD137">_xlfn.XLOOKUP(AD$1,'PY1 Data(H)'!$A$1:$CZ$1,_xlfn.XLOOKUP($A137,'PY1 Data(H)'!$A$1:$A$233,'PY1 Data(H)'!$A$1:$CZ$233))</f>
        <v>0</v>
      </c>
      <c r="AE137" s="173" cm="1">
        <f t="array" ref="AE137">_xlfn.XLOOKUP(AE$1,'PY1 Data(H)'!$A$1:$CZ$1,_xlfn.XLOOKUP($A137,'PY1 Data(H)'!$A$1:$A$233,'PY1 Data(H)'!$A$1:$CZ$233))</f>
        <v>0</v>
      </c>
      <c r="AF137" s="173" cm="1">
        <f t="array" ref="AF137">_xlfn.XLOOKUP(AF$1,'PY1 Data(H)'!$A$1:$CZ$1,_xlfn.XLOOKUP($A137,'PY1 Data(H)'!$A$1:$A$233,'PY1 Data(H)'!$A$1:$CZ$233))</f>
        <v>0</v>
      </c>
      <c r="AG137" s="173" cm="1">
        <f t="array" ref="AG137">_xlfn.XLOOKUP(AG$1,'PY1 Data(H)'!$A$1:$CZ$1,_xlfn.XLOOKUP($A137,'PY1 Data(H)'!$A$1:$A$233,'PY1 Data(H)'!$A$1:$CZ$233))</f>
        <v>0</v>
      </c>
      <c r="AH137" s="173" cm="1">
        <f t="array" ref="AH137">_xlfn.XLOOKUP(AH$1,'PY1 Data(H)'!$A$1:$CZ$1,_xlfn.XLOOKUP($A137,'PY1 Data(H)'!$A$1:$A$233,'PY1 Data(H)'!$A$1:$CZ$233))</f>
        <v>0</v>
      </c>
      <c r="AI137" s="173" cm="1">
        <f t="array" ref="AI137">_xlfn.XLOOKUP(AI$1,'PY1 Data(H)'!$A$1:$CZ$1,_xlfn.XLOOKUP($A137,'PY1 Data(H)'!$A$1:$A$233,'PY1 Data(H)'!$A$1:$CZ$233))</f>
        <v>0</v>
      </c>
      <c r="AJ137" s="173" cm="1">
        <f t="array" ref="AJ137">_xlfn.XLOOKUP(AJ$1,'PY1 Data(H)'!$A$1:$CZ$1,_xlfn.XLOOKUP($A137,'PY1 Data(H)'!$A$1:$A$233,'PY1 Data(H)'!$A$1:$CZ$233))</f>
        <v>0</v>
      </c>
      <c r="AK137" s="173" cm="1">
        <f t="array" ref="AK137">_xlfn.XLOOKUP(AK$1,'PY1 Data(H)'!$A$1:$CZ$1,_xlfn.XLOOKUP($A137,'PY1 Data(H)'!$A$1:$A$233,'PY1 Data(H)'!$A$1:$CZ$233))</f>
        <v>0</v>
      </c>
      <c r="AL137" s="173" cm="1">
        <f t="array" ref="AL137">_xlfn.XLOOKUP(AL$1,'PY1 Data(H)'!$A$1:$CZ$1,_xlfn.XLOOKUP($A137,'PY1 Data(H)'!$A$1:$A$233,'PY1 Data(H)'!$A$1:$CZ$233))</f>
        <v>0</v>
      </c>
      <c r="AM137" s="173" cm="1">
        <f t="array" ref="AM137">_xlfn.XLOOKUP(AM$1,'PY1 Data(H)'!$A$1:$CZ$1,_xlfn.XLOOKUP($A137,'PY1 Data(H)'!$A$1:$A$233,'PY1 Data(H)'!$A$1:$CZ$233))</f>
        <v>0</v>
      </c>
      <c r="AN137" s="173" cm="1">
        <f t="array" ref="AN137">_xlfn.XLOOKUP(AN$1,'PY1 Data(H)'!$A$1:$CZ$1,_xlfn.XLOOKUP($A137,'PY1 Data(H)'!$A$1:$A$233,'PY1 Data(H)'!$A$1:$CZ$233))</f>
        <v>0</v>
      </c>
      <c r="AO137" s="173" cm="1">
        <f t="array" ref="AO137">_xlfn.XLOOKUP(AO$1,'PY1 Data(H)'!$A$1:$CZ$1,_xlfn.XLOOKUP($A137,'PY1 Data(H)'!$A$1:$A$233,'PY1 Data(H)'!$A$1:$CZ$233))</f>
        <v>0</v>
      </c>
      <c r="AP137" s="173" cm="1">
        <f t="array" ref="AP137">_xlfn.XLOOKUP(AP$1,'PY1 Data(H)'!$A$1:$CZ$1,_xlfn.XLOOKUP($A137,'PY1 Data(H)'!$A$1:$A$233,'PY1 Data(H)'!$A$1:$CZ$233))</f>
        <v>0</v>
      </c>
      <c r="AQ137" s="173" cm="1">
        <f t="array" ref="AQ137">_xlfn.XLOOKUP(AQ$1,'PY1 Data(H)'!$A$1:$CZ$1,_xlfn.XLOOKUP($A137,'PY1 Data(H)'!$A$1:$A$233,'PY1 Data(H)'!$A$1:$CZ$233))</f>
        <v>0</v>
      </c>
      <c r="AR137" s="173" cm="1">
        <f t="array" ref="AR137">_xlfn.XLOOKUP(AR$1,'PY1 Data(H)'!$A$1:$CZ$1,_xlfn.XLOOKUP($A137,'PY1 Data(H)'!$A$1:$A$233,'PY1 Data(H)'!$A$1:$CZ$233))</f>
        <v>0</v>
      </c>
      <c r="AS137" s="173" cm="1">
        <f t="array" ref="AS137">_xlfn.XLOOKUP(AS$1,'PY1 Data(H)'!$A$1:$CZ$1,_xlfn.XLOOKUP($A137,'PY1 Data(H)'!$A$1:$A$233,'PY1 Data(H)'!$A$1:$CZ$233))</f>
        <v>0</v>
      </c>
      <c r="AT137" s="173" cm="1">
        <f t="array" ref="AT137">_xlfn.XLOOKUP(AT$1,'PY1 Data(H)'!$A$1:$CZ$1,_xlfn.XLOOKUP($A137,'PY1 Data(H)'!$A$1:$A$233,'PY1 Data(H)'!$A$1:$CZ$233))</f>
        <v>0</v>
      </c>
      <c r="AU137" s="173" cm="1">
        <f t="array" ref="AU137">_xlfn.XLOOKUP(AU$1,'PY1 Data(H)'!$A$1:$CZ$1,_xlfn.XLOOKUP($A137,'PY1 Data(H)'!$A$1:$A$233,'PY1 Data(H)'!$A$1:$CZ$233))</f>
        <v>0</v>
      </c>
      <c r="AV137" s="173" cm="1">
        <f t="array" ref="AV137">_xlfn.XLOOKUP(AV$1,'PY1 Data(H)'!$A$1:$CZ$1,_xlfn.XLOOKUP($A137,'PY1 Data(H)'!$A$1:$A$233,'PY1 Data(H)'!$A$1:$CZ$233))</f>
        <v>0</v>
      </c>
      <c r="AW137" s="173" cm="1">
        <f t="array" ref="AW137">_xlfn.XLOOKUP(AW$1,'PY1 Data(H)'!$A$1:$CZ$1,_xlfn.XLOOKUP($A137,'PY1 Data(H)'!$A$1:$A$233,'PY1 Data(H)'!$A$1:$CZ$233))</f>
        <v>0</v>
      </c>
      <c r="AX137" s="173" cm="1">
        <f t="array" ref="AX137">_xlfn.XLOOKUP(AX$1,'PY1 Data(H)'!$A$1:$CZ$1,_xlfn.XLOOKUP($A137,'PY1 Data(H)'!$A$1:$A$233,'PY1 Data(H)'!$A$1:$CZ$233))</f>
        <v>0</v>
      </c>
      <c r="AY137" s="173" cm="1">
        <f t="array" ref="AY137">_xlfn.XLOOKUP(AY$1,'PY1 Data(H)'!$A$1:$CZ$1,_xlfn.XLOOKUP($A137,'PY1 Data(H)'!$A$1:$A$233,'PY1 Data(H)'!$A$1:$CZ$233))</f>
        <v>0</v>
      </c>
      <c r="AZ137" s="173" cm="1">
        <f t="array" ref="AZ137">_xlfn.XLOOKUP(AZ$1,'PY1 Data(H)'!$A$1:$CZ$1,_xlfn.XLOOKUP($A137,'PY1 Data(H)'!$A$1:$A$233,'PY1 Data(H)'!$A$1:$CZ$233))</f>
        <v>0</v>
      </c>
      <c r="BA137" s="173" cm="1">
        <f t="array" ref="BA137">_xlfn.XLOOKUP(BA$1,'PY1 Data(H)'!$A$1:$CZ$1,_xlfn.XLOOKUP($A137,'PY1 Data(H)'!$A$1:$A$233,'PY1 Data(H)'!$A$1:$CZ$233))</f>
        <v>0</v>
      </c>
      <c r="BB137" s="173" cm="1">
        <f t="array" ref="BB137">_xlfn.XLOOKUP(BB$1,'PY1 Data(H)'!$A$1:$CZ$1,_xlfn.XLOOKUP($A137,'PY1 Data(H)'!$A$1:$A$233,'PY1 Data(H)'!$A$1:$CZ$233))</f>
        <v>0</v>
      </c>
      <c r="BC137" s="173" cm="1">
        <f t="array" ref="BC137">_xlfn.XLOOKUP(BC$1,'PY1 Data(H)'!$A$1:$CZ$1,_xlfn.XLOOKUP($A137,'PY1 Data(H)'!$A$1:$A$233,'PY1 Data(H)'!$A$1:$CZ$233))</f>
        <v>0</v>
      </c>
      <c r="BD137" s="173" cm="1">
        <f t="array" ref="BD137">_xlfn.XLOOKUP(BD$1,'PY1 Data(H)'!$A$1:$CZ$1,_xlfn.XLOOKUP($A137,'PY1 Data(H)'!$A$1:$A$233,'PY1 Data(H)'!$A$1:$CZ$233))</f>
        <v>0</v>
      </c>
      <c r="BE137" s="173" cm="1">
        <f t="array" ref="BE137">_xlfn.XLOOKUP(BE$1,'PY1 Data(H)'!$A$1:$CZ$1,_xlfn.XLOOKUP($A137,'PY1 Data(H)'!$A$1:$A$233,'PY1 Data(H)'!$A$1:$CZ$233))</f>
        <v>0</v>
      </c>
      <c r="BF137" s="173" cm="1">
        <f t="array" ref="BF137">_xlfn.XLOOKUP(BF$1,'PY1 Data(H)'!$A$1:$CZ$1,_xlfn.XLOOKUP($A137,'PY1 Data(H)'!$A$1:$A$233,'PY1 Data(H)'!$A$1:$CZ$233))</f>
        <v>0</v>
      </c>
      <c r="BG137" s="173" cm="1">
        <f t="array" ref="BG137">_xlfn.XLOOKUP(BG$1,'PY1 Data(H)'!$A$1:$CZ$1,_xlfn.XLOOKUP($A137,'PY1 Data(H)'!$A$1:$A$233,'PY1 Data(H)'!$A$1:$CZ$233))</f>
        <v>0</v>
      </c>
      <c r="BH137" s="173" cm="1">
        <f t="array" ref="BH137">_xlfn.XLOOKUP(BH$1,'PY1 Data(H)'!$A$1:$CZ$1,_xlfn.XLOOKUP($A137,'PY1 Data(H)'!$A$1:$A$233,'PY1 Data(H)'!$A$1:$CZ$233))</f>
        <v>0</v>
      </c>
      <c r="BI137" s="173" cm="1">
        <f t="array" ref="BI137">_xlfn.XLOOKUP(BI$1,'PY1 Data(H)'!$A$1:$CZ$1,_xlfn.XLOOKUP($A137,'PY1 Data(H)'!$A$1:$A$233,'PY1 Data(H)'!$A$1:$CZ$233))</f>
        <v>0</v>
      </c>
      <c r="BJ137" s="173" cm="1">
        <f t="array" ref="BJ137">_xlfn.XLOOKUP(BJ$1,'PY1 Data(H)'!$A$1:$CZ$1,_xlfn.XLOOKUP($A137,'PY1 Data(H)'!$A$1:$A$233,'PY1 Data(H)'!$A$1:$CZ$233))</f>
        <v>0</v>
      </c>
      <c r="BK137" s="173" cm="1">
        <f t="array" ref="BK137">_xlfn.XLOOKUP(BK$1,'PY1 Data(H)'!$A$1:$CZ$1,_xlfn.XLOOKUP($A137,'PY1 Data(H)'!$A$1:$A$233,'PY1 Data(H)'!$A$1:$CZ$233))</f>
        <v>0</v>
      </c>
      <c r="BL137" s="173" cm="1">
        <f t="array" ref="BL137">_xlfn.XLOOKUP(BL$1,'PY1 Data(H)'!$A$1:$CZ$1,_xlfn.XLOOKUP($A137,'PY1 Data(H)'!$A$1:$A$233,'PY1 Data(H)'!$A$1:$CZ$233))</f>
        <v>0</v>
      </c>
      <c r="BM137" s="173" cm="1">
        <f t="array" ref="BM137">_xlfn.XLOOKUP(BM$1,'PY1 Data(H)'!$A$1:$CZ$1,_xlfn.XLOOKUP($A137,'PY1 Data(H)'!$A$1:$A$233,'PY1 Data(H)'!$A$1:$CZ$233))</f>
        <v>0</v>
      </c>
      <c r="BN137" s="173" cm="1">
        <f t="array" ref="BN137">_xlfn.XLOOKUP(BN$1,'PY1 Data(H)'!$A$1:$CZ$1,_xlfn.XLOOKUP($A137,'PY1 Data(H)'!$A$1:$A$233,'PY1 Data(H)'!$A$1:$CZ$233))</f>
        <v>0</v>
      </c>
      <c r="BO137" s="173" cm="1">
        <f t="array" ref="BO137">_xlfn.XLOOKUP(BO$1,'PY1 Data(H)'!$A$1:$CZ$1,_xlfn.XLOOKUP($A137,'PY1 Data(H)'!$A$1:$A$233,'PY1 Data(H)'!$A$1:$CZ$233))</f>
        <v>0</v>
      </c>
      <c r="BP137" s="173" cm="1">
        <f t="array" ref="BP137">_xlfn.XLOOKUP(BP$1,'PY1 Data(H)'!$A$1:$CZ$1,_xlfn.XLOOKUP($A137,'PY1 Data(H)'!$A$1:$A$233,'PY1 Data(H)'!$A$1:$CZ$233))</f>
        <v>0</v>
      </c>
      <c r="BQ137" s="173" cm="1">
        <f t="array" ref="BQ137">_xlfn.XLOOKUP(BQ$1,'PY1 Data(H)'!$A$1:$CZ$1,_xlfn.XLOOKUP($A137,'PY1 Data(H)'!$A$1:$A$233,'PY1 Data(H)'!$A$1:$CZ$233))</f>
        <v>0</v>
      </c>
      <c r="BR137" s="173" cm="1">
        <f t="array" ref="BR137">_xlfn.XLOOKUP(BR$1,'PY1 Data(H)'!$A$1:$CZ$1,_xlfn.XLOOKUP($A137,'PY1 Data(H)'!$A$1:$A$233,'PY1 Data(H)'!$A$1:$CZ$233))</f>
        <v>0</v>
      </c>
      <c r="BS137" s="173" cm="1">
        <f t="array" ref="BS137">_xlfn.XLOOKUP(BS$1,'PY1 Data(H)'!$A$1:$CZ$1,_xlfn.XLOOKUP($A137,'PY1 Data(H)'!$A$1:$A$233,'PY1 Data(H)'!$A$1:$CZ$233))</f>
        <v>0</v>
      </c>
      <c r="BT137" s="173" cm="1">
        <f t="array" ref="BT137">_xlfn.XLOOKUP(BT$1,'PY1 Data(H)'!$A$1:$CZ$1,_xlfn.XLOOKUP($A137,'PY1 Data(H)'!$A$1:$A$233,'PY1 Data(H)'!$A$1:$CZ$233))</f>
        <v>0</v>
      </c>
      <c r="BU137" s="173" cm="1">
        <f t="array" ref="BU137">_xlfn.XLOOKUP(BU$1,'PY1 Data(H)'!$A$1:$CZ$1,_xlfn.XLOOKUP($A137,'PY1 Data(H)'!$A$1:$A$233,'PY1 Data(H)'!$A$1:$CZ$233))</f>
        <v>0</v>
      </c>
      <c r="BV137" s="173" cm="1">
        <f t="array" ref="BV137">_xlfn.XLOOKUP(BV$1,'PY1 Data(H)'!$A$1:$CZ$1,_xlfn.XLOOKUP($A137,'PY1 Data(H)'!$A$1:$A$233,'PY1 Data(H)'!$A$1:$CZ$233))</f>
        <v>0</v>
      </c>
      <c r="BW137" s="173" cm="1">
        <f t="array" ref="BW137">_xlfn.XLOOKUP(BW$1,'PY1 Data(H)'!$A$1:$CZ$1,_xlfn.XLOOKUP($A137,'PY1 Data(H)'!$A$1:$A$233,'PY1 Data(H)'!$A$1:$CZ$233))</f>
        <v>0</v>
      </c>
      <c r="BX137" s="173" cm="1">
        <f t="array" ref="BX137">_xlfn.XLOOKUP(BX$1,'PY1 Data(H)'!$A$1:$CZ$1,_xlfn.XLOOKUP($A137,'PY1 Data(H)'!$A$1:$A$233,'PY1 Data(H)'!$A$1:$CZ$233))</f>
        <v>0</v>
      </c>
      <c r="BY137" s="173" cm="1">
        <f t="array" ref="BY137">_xlfn.XLOOKUP(BY$1,'PY1 Data(H)'!$A$1:$CZ$1,_xlfn.XLOOKUP($A137,'PY1 Data(H)'!$A$1:$A$233,'PY1 Data(H)'!$A$1:$CZ$233))</f>
        <v>0</v>
      </c>
      <c r="BZ137" s="173" cm="1">
        <f t="array" ref="BZ137">_xlfn.XLOOKUP(BZ$1,'PY1 Data(H)'!$A$1:$CZ$1,_xlfn.XLOOKUP($A137,'PY1 Data(H)'!$A$1:$A$233,'PY1 Data(H)'!$A$1:$CZ$233))</f>
        <v>0</v>
      </c>
      <c r="CA137" s="173" cm="1">
        <f t="array" ref="CA137">_xlfn.XLOOKUP(CA$1,'PY1 Data(H)'!$A$1:$CZ$1,_xlfn.XLOOKUP($A137,'PY1 Data(H)'!$A$1:$A$233,'PY1 Data(H)'!$A$1:$CZ$233))</f>
        <v>0</v>
      </c>
      <c r="CB137" s="173" cm="1">
        <f t="array" ref="CB137">_xlfn.XLOOKUP(CB$1,'PY1 Data(H)'!$A$1:$CZ$1,_xlfn.XLOOKUP($A137,'PY1 Data(H)'!$A$1:$A$233,'PY1 Data(H)'!$A$1:$CZ$233))</f>
        <v>0</v>
      </c>
      <c r="CC137" s="173" cm="1">
        <f t="array" ref="CC137">_xlfn.XLOOKUP(CC$1,'PY1 Data(H)'!$A$1:$CZ$1,_xlfn.XLOOKUP($A137,'PY1 Data(H)'!$A$1:$A$233,'PY1 Data(H)'!$A$1:$CZ$233))</f>
        <v>0</v>
      </c>
      <c r="CD137" s="173" cm="1">
        <f t="array" ref="CD137">_xlfn.XLOOKUP(CD$1,'PY1 Data(H)'!$A$1:$CZ$1,_xlfn.XLOOKUP($A137,'PY1 Data(H)'!$A$1:$A$233,'PY1 Data(H)'!$A$1:$CZ$233))</f>
        <v>0</v>
      </c>
      <c r="CE137" s="173" cm="1">
        <f t="array" ref="CE137">_xlfn.XLOOKUP(CE$1,'PY1 Data(H)'!$A$1:$CZ$1,_xlfn.XLOOKUP($A137,'PY1 Data(H)'!$A$1:$A$233,'PY1 Data(H)'!$A$1:$CZ$233))</f>
        <v>0</v>
      </c>
      <c r="CF137" s="173" cm="1">
        <f t="array" ref="CF137">_xlfn.XLOOKUP(CF$1,'PY1 Data(H)'!$A$1:$CZ$1,_xlfn.XLOOKUP($A137,'PY1 Data(H)'!$A$1:$A$233,'PY1 Data(H)'!$A$1:$CZ$233))</f>
        <v>0</v>
      </c>
      <c r="CG137" s="173" cm="1">
        <f t="array" ref="CG137">_xlfn.XLOOKUP(CG$1,'PY1 Data(H)'!$A$1:$CZ$1,_xlfn.XLOOKUP($A137,'PY1 Data(H)'!$A$1:$A$233,'PY1 Data(H)'!$A$1:$CZ$233))</f>
        <v>0</v>
      </c>
      <c r="CH137" s="173" cm="1">
        <f t="array" ref="CH137">_xlfn.XLOOKUP(CH$1,'PY1 Data(H)'!$A$1:$CZ$1,_xlfn.XLOOKUP($A137,'PY1 Data(H)'!$A$1:$A$233,'PY1 Data(H)'!$A$1:$CZ$233))</f>
        <v>0</v>
      </c>
      <c r="CI137" s="173" cm="1">
        <f t="array" ref="CI137">_xlfn.XLOOKUP(CI$1,'PY1 Data(H)'!$A$1:$CZ$1,_xlfn.XLOOKUP($A137,'PY1 Data(H)'!$A$1:$A$233,'PY1 Data(H)'!$A$1:$CZ$233))</f>
        <v>0</v>
      </c>
      <c r="CJ137" s="173" cm="1">
        <f t="array" ref="CJ137">_xlfn.XLOOKUP(CJ$1,'PY1 Data(H)'!$A$1:$CZ$1,_xlfn.XLOOKUP($A137,'PY1 Data(H)'!$A$1:$A$233,'PY1 Data(H)'!$A$1:$CZ$233))</f>
        <v>0</v>
      </c>
      <c r="CK137" s="173" cm="1">
        <f t="array" ref="CK137">_xlfn.XLOOKUP(CK$1,'PY1 Data(H)'!$A$1:$CZ$1,_xlfn.XLOOKUP($A137,'PY1 Data(H)'!$A$1:$A$233,'PY1 Data(H)'!$A$1:$CZ$233))</f>
        <v>0</v>
      </c>
      <c r="CL137" s="173" cm="1">
        <f t="array" ref="CL137">_xlfn.XLOOKUP(CL$1,'PY1 Data(H)'!$A$1:$CZ$1,_xlfn.XLOOKUP($A137,'PY1 Data(H)'!$A$1:$A$233,'PY1 Data(H)'!$A$1:$CZ$233))</f>
        <v>0</v>
      </c>
      <c r="CM137" s="173" cm="1">
        <f t="array" ref="CM137">_xlfn.XLOOKUP(CM$1,'PY1 Data(H)'!$A$1:$CZ$1,_xlfn.XLOOKUP($A137,'PY1 Data(H)'!$A$1:$A$233,'PY1 Data(H)'!$A$1:$CZ$233))</f>
        <v>0</v>
      </c>
      <c r="CN137" s="173" cm="1">
        <f t="array" ref="CN137">_xlfn.XLOOKUP(CN$1,'PY1 Data(H)'!$A$1:$CZ$1,_xlfn.XLOOKUP($A137,'PY1 Data(H)'!$A$1:$A$233,'PY1 Data(H)'!$A$1:$CZ$233))</f>
        <v>0</v>
      </c>
      <c r="CO137" s="173" cm="1">
        <f t="array" ref="CO137">_xlfn.XLOOKUP(CO$1,'PY1 Data(H)'!$A$1:$CZ$1,_xlfn.XLOOKUP($A137,'PY1 Data(H)'!$A$1:$A$233,'PY1 Data(H)'!$A$1:$CZ$233))</f>
        <v>0</v>
      </c>
      <c r="CP137" s="173" cm="1">
        <f t="array" ref="CP137">_xlfn.XLOOKUP(CP$1,'PY1 Data(H)'!$A$1:$CZ$1,_xlfn.XLOOKUP($A137,'PY1 Data(H)'!$A$1:$A$233,'PY1 Data(H)'!$A$1:$CZ$233))</f>
        <v>0</v>
      </c>
      <c r="CQ137" s="173" cm="1">
        <f t="array" ref="CQ137">_xlfn.XLOOKUP(CQ$1,'PY1 Data(H)'!$A$1:$CZ$1,_xlfn.XLOOKUP($A137,'PY1 Data(H)'!$A$1:$A$233,'PY1 Data(H)'!$A$1:$CZ$233))</f>
        <v>0</v>
      </c>
      <c r="CR137" s="173" cm="1">
        <f t="array" ref="CR137">_xlfn.XLOOKUP(CR$1,'PY1 Data(H)'!$A$1:$CZ$1,_xlfn.XLOOKUP($A137,'PY1 Data(H)'!$A$1:$A$233,'PY1 Data(H)'!$A$1:$CZ$233))</f>
        <v>0</v>
      </c>
      <c r="CS137" s="173" cm="1">
        <f t="array" ref="CS137">_xlfn.XLOOKUP(CS$1,'PY1 Data(H)'!$A$1:$CZ$1,_xlfn.XLOOKUP($A137,'PY1 Data(H)'!$A$1:$A$233,'PY1 Data(H)'!$A$1:$CZ$233))</f>
        <v>0</v>
      </c>
      <c r="CT137" s="173" cm="1">
        <f t="array" ref="CT137">_xlfn.XLOOKUP(CT$1,'PY1 Data(H)'!$A$1:$CZ$1,_xlfn.XLOOKUP($A137,'PY1 Data(H)'!$A$1:$A$233,'PY1 Data(H)'!$A$1:$CZ$233))</f>
        <v>0</v>
      </c>
      <c r="CU137" s="173" cm="1">
        <f t="array" ref="CU137">_xlfn.XLOOKUP(CU$1,'PY1 Data(H)'!$A$1:$CZ$1,_xlfn.XLOOKUP($A137,'PY1 Data(H)'!$A$1:$A$233,'PY1 Data(H)'!$A$1:$CZ$233))</f>
        <v>0</v>
      </c>
      <c r="CV137" s="173" cm="1">
        <f t="array" ref="CV137">_xlfn.XLOOKUP(CV$1,'PY1 Data(H)'!$A$1:$CZ$1,_xlfn.XLOOKUP($A137,'PY1 Data(H)'!$A$1:$A$233,'PY1 Data(H)'!$A$1:$CZ$233))</f>
        <v>0</v>
      </c>
      <c r="CW137" s="173" cm="1">
        <f t="array" ref="CW137">_xlfn.XLOOKUP(CW$1,'PY1 Data(H)'!$A$1:$CZ$1,_xlfn.XLOOKUP($A137,'PY1 Data(H)'!$A$1:$A$233,'PY1 Data(H)'!$A$1:$CZ$233))</f>
        <v>0</v>
      </c>
      <c r="CX137" s="173" cm="1">
        <f t="array" ref="CX137">_xlfn.XLOOKUP(CX$1,'PY1 Data(H)'!$A$1:$CZ$1,_xlfn.XLOOKUP($A137,'PY1 Data(H)'!$A$1:$A$233,'PY1 Data(H)'!$A$1:$CZ$233))</f>
        <v>0</v>
      </c>
      <c r="CY137" s="173" cm="1">
        <f t="array" ref="CY137">_xlfn.XLOOKUP(CY$1,'PY1 Data(H)'!$A$1:$CZ$1,_xlfn.XLOOKUP($A137,'PY1 Data(H)'!$A$1:$A$233,'PY1 Data(H)'!$A$1:$CZ$233))</f>
        <v>0</v>
      </c>
    </row>
    <row r="138" spans="1:103" x14ac:dyDescent="0.3">
      <c r="D138" s="173" cm="1">
        <f t="array" ref="D138">_xlfn.XLOOKUP(D$1,'PY1 Data(H)'!$A$1:$CZ$1,_xlfn.XLOOKUP($A138,'PY1 Data(H)'!$A$1:$A$233,'PY1 Data(H)'!$A$1:$CZ$233))</f>
        <v>0</v>
      </c>
      <c r="E138" s="173" cm="1">
        <f t="array" ref="E138">_xlfn.XLOOKUP(E$1,'PY1 Data(H)'!$A$1:$CZ$1,_xlfn.XLOOKUP($A138,'PY1 Data(H)'!$A$1:$A$233,'PY1 Data(H)'!$A$1:$CZ$233))</f>
        <v>0</v>
      </c>
      <c r="F138" s="173" cm="1">
        <f t="array" ref="F138">_xlfn.XLOOKUP(F$1,'PY1 Data(H)'!$A$1:$CZ$1,_xlfn.XLOOKUP($A138,'PY1 Data(H)'!$A$1:$A$233,'PY1 Data(H)'!$A$1:$CZ$233))</f>
        <v>0</v>
      </c>
      <c r="G138" s="173" cm="1">
        <f t="array" ref="G138">_xlfn.XLOOKUP(G$1,'PY1 Data(H)'!$A$1:$CZ$1,_xlfn.XLOOKUP($A138,'PY1 Data(H)'!$A$1:$A$233,'PY1 Data(H)'!$A$1:$CZ$233))</f>
        <v>0</v>
      </c>
      <c r="H138" s="173" cm="1">
        <f t="array" ref="H138">_xlfn.XLOOKUP(H$1,'PY1 Data(H)'!$A$1:$CZ$1,_xlfn.XLOOKUP($A138,'PY1 Data(H)'!$A$1:$A$233,'PY1 Data(H)'!$A$1:$CZ$233))</f>
        <v>0</v>
      </c>
      <c r="I138" s="173" cm="1">
        <f t="array" ref="I138">_xlfn.XLOOKUP(I$1,'PY1 Data(H)'!$A$1:$CZ$1,_xlfn.XLOOKUP($A138,'PY1 Data(H)'!$A$1:$A$233,'PY1 Data(H)'!$A$1:$CZ$233))</f>
        <v>0</v>
      </c>
      <c r="J138" s="173" cm="1">
        <f t="array" ref="J138">_xlfn.XLOOKUP(J$1,'PY1 Data(H)'!$A$1:$CZ$1,_xlfn.XLOOKUP($A138,'PY1 Data(H)'!$A$1:$A$233,'PY1 Data(H)'!$A$1:$CZ$233))</f>
        <v>0</v>
      </c>
      <c r="K138" s="173" cm="1">
        <f t="array" ref="K138">_xlfn.XLOOKUP(K$1,'PY1 Data(H)'!$A$1:$CZ$1,_xlfn.XLOOKUP($A138,'PY1 Data(H)'!$A$1:$A$233,'PY1 Data(H)'!$A$1:$CZ$233))</f>
        <v>0</v>
      </c>
      <c r="L138" s="173" cm="1">
        <f t="array" ref="L138">_xlfn.XLOOKUP(L$1,'PY1 Data(H)'!$A$1:$CZ$1,_xlfn.XLOOKUP($A138,'PY1 Data(H)'!$A$1:$A$233,'PY1 Data(H)'!$A$1:$CZ$233))</f>
        <v>0</v>
      </c>
      <c r="M138" s="173" cm="1">
        <f t="array" ref="M138">_xlfn.XLOOKUP(M$1,'PY1 Data(H)'!$A$1:$CZ$1,_xlfn.XLOOKUP($A138,'PY1 Data(H)'!$A$1:$A$233,'PY1 Data(H)'!$A$1:$CZ$233))</f>
        <v>0</v>
      </c>
      <c r="N138" s="173" cm="1">
        <f t="array" ref="N138">_xlfn.XLOOKUP(N$1,'PY1 Data(H)'!$A$1:$CZ$1,_xlfn.XLOOKUP($A138,'PY1 Data(H)'!$A$1:$A$233,'PY1 Data(H)'!$A$1:$CZ$233))</f>
        <v>0</v>
      </c>
      <c r="O138" s="173" cm="1">
        <f t="array" ref="O138">_xlfn.XLOOKUP(O$1,'PY1 Data(H)'!$A$1:$CZ$1,_xlfn.XLOOKUP($A138,'PY1 Data(H)'!$A$1:$A$233,'PY1 Data(H)'!$A$1:$CZ$233))</f>
        <v>0</v>
      </c>
      <c r="P138" s="173" cm="1">
        <f t="array" ref="P138">_xlfn.XLOOKUP(P$1,'PY1 Data(H)'!$A$1:$CZ$1,_xlfn.XLOOKUP($A138,'PY1 Data(H)'!$A$1:$A$233,'PY1 Data(H)'!$A$1:$CZ$233))</f>
        <v>0</v>
      </c>
      <c r="Q138" s="173" cm="1">
        <f t="array" ref="Q138">_xlfn.XLOOKUP(Q$1,'PY1 Data(H)'!$A$1:$CZ$1,_xlfn.XLOOKUP($A138,'PY1 Data(H)'!$A$1:$A$233,'PY1 Data(H)'!$A$1:$CZ$233))</f>
        <v>0</v>
      </c>
      <c r="R138" s="173" cm="1">
        <f t="array" ref="R138">_xlfn.XLOOKUP(R$1,'PY1 Data(H)'!$A$1:$CZ$1,_xlfn.XLOOKUP($A138,'PY1 Data(H)'!$A$1:$A$233,'PY1 Data(H)'!$A$1:$CZ$233))</f>
        <v>0</v>
      </c>
      <c r="S138" s="173" cm="1">
        <f t="array" ref="S138">_xlfn.XLOOKUP(S$1,'PY1 Data(H)'!$A$1:$CZ$1,_xlfn.XLOOKUP($A138,'PY1 Data(H)'!$A$1:$A$233,'PY1 Data(H)'!$A$1:$CZ$233))</f>
        <v>0</v>
      </c>
      <c r="T138" s="173" cm="1">
        <f t="array" ref="T138">_xlfn.XLOOKUP(T$1,'PY1 Data(H)'!$A$1:$CZ$1,_xlfn.XLOOKUP($A138,'PY1 Data(H)'!$A$1:$A$233,'PY1 Data(H)'!$A$1:$CZ$233))</f>
        <v>0</v>
      </c>
      <c r="U138" s="173" cm="1">
        <f t="array" ref="U138">_xlfn.XLOOKUP(U$1,'PY1 Data(H)'!$A$1:$CZ$1,_xlfn.XLOOKUP($A138,'PY1 Data(H)'!$A$1:$A$233,'PY1 Data(H)'!$A$1:$CZ$233))</f>
        <v>0</v>
      </c>
      <c r="V138" s="173" cm="1">
        <f t="array" ref="V138">_xlfn.XLOOKUP(V$1,'PY1 Data(H)'!$A$1:$CZ$1,_xlfn.XLOOKUP($A138,'PY1 Data(H)'!$A$1:$A$233,'PY1 Data(H)'!$A$1:$CZ$233))</f>
        <v>0</v>
      </c>
      <c r="W138" s="173" cm="1">
        <f t="array" ref="W138">_xlfn.XLOOKUP(W$1,'PY1 Data(H)'!$A$1:$CZ$1,_xlfn.XLOOKUP($A138,'PY1 Data(H)'!$A$1:$A$233,'PY1 Data(H)'!$A$1:$CZ$233))</f>
        <v>0</v>
      </c>
      <c r="X138" s="173" cm="1">
        <f t="array" ref="X138">_xlfn.XLOOKUP(X$1,'PY1 Data(H)'!$A$1:$CZ$1,_xlfn.XLOOKUP($A138,'PY1 Data(H)'!$A$1:$A$233,'PY1 Data(H)'!$A$1:$CZ$233))</f>
        <v>0</v>
      </c>
      <c r="Y138" s="173" cm="1">
        <f t="array" ref="Y138">_xlfn.XLOOKUP(Y$1,'PY1 Data(H)'!$A$1:$CZ$1,_xlfn.XLOOKUP($A138,'PY1 Data(H)'!$A$1:$A$233,'PY1 Data(H)'!$A$1:$CZ$233))</f>
        <v>0</v>
      </c>
      <c r="Z138" s="173" cm="1">
        <f t="array" ref="Z138">_xlfn.XLOOKUP(Z$1,'PY1 Data(H)'!$A$1:$CZ$1,_xlfn.XLOOKUP($A138,'PY1 Data(H)'!$A$1:$A$233,'PY1 Data(H)'!$A$1:$CZ$233))</f>
        <v>0</v>
      </c>
      <c r="AA138" s="173" cm="1">
        <f t="array" ref="AA138">_xlfn.XLOOKUP(AA$1,'PY1 Data(H)'!$A$1:$CZ$1,_xlfn.XLOOKUP($A138,'PY1 Data(H)'!$A$1:$A$233,'PY1 Data(H)'!$A$1:$CZ$233))</f>
        <v>0</v>
      </c>
      <c r="AB138" s="173" cm="1">
        <f t="array" ref="AB138">_xlfn.XLOOKUP(AB$1,'PY1 Data(H)'!$A$1:$CZ$1,_xlfn.XLOOKUP($A138,'PY1 Data(H)'!$A$1:$A$233,'PY1 Data(H)'!$A$1:$CZ$233))</f>
        <v>0</v>
      </c>
      <c r="AC138" s="173" cm="1">
        <f t="array" ref="AC138">_xlfn.XLOOKUP(AC$1,'PY1 Data(H)'!$A$1:$CZ$1,_xlfn.XLOOKUP($A138,'PY1 Data(H)'!$A$1:$A$233,'PY1 Data(H)'!$A$1:$CZ$233))</f>
        <v>0</v>
      </c>
      <c r="AD138" s="173" cm="1">
        <f t="array" ref="AD138">_xlfn.XLOOKUP(AD$1,'PY1 Data(H)'!$A$1:$CZ$1,_xlfn.XLOOKUP($A138,'PY1 Data(H)'!$A$1:$A$233,'PY1 Data(H)'!$A$1:$CZ$233))</f>
        <v>0</v>
      </c>
      <c r="AE138" s="173" cm="1">
        <f t="array" ref="AE138">_xlfn.XLOOKUP(AE$1,'PY1 Data(H)'!$A$1:$CZ$1,_xlfn.XLOOKUP($A138,'PY1 Data(H)'!$A$1:$A$233,'PY1 Data(H)'!$A$1:$CZ$233))</f>
        <v>0</v>
      </c>
      <c r="AF138" s="173" cm="1">
        <f t="array" ref="AF138">_xlfn.XLOOKUP(AF$1,'PY1 Data(H)'!$A$1:$CZ$1,_xlfn.XLOOKUP($A138,'PY1 Data(H)'!$A$1:$A$233,'PY1 Data(H)'!$A$1:$CZ$233))</f>
        <v>0</v>
      </c>
      <c r="AG138" s="173" cm="1">
        <f t="array" ref="AG138">_xlfn.XLOOKUP(AG$1,'PY1 Data(H)'!$A$1:$CZ$1,_xlfn.XLOOKUP($A138,'PY1 Data(H)'!$A$1:$A$233,'PY1 Data(H)'!$A$1:$CZ$233))</f>
        <v>0</v>
      </c>
      <c r="AH138" s="173" cm="1">
        <f t="array" ref="AH138">_xlfn.XLOOKUP(AH$1,'PY1 Data(H)'!$A$1:$CZ$1,_xlfn.XLOOKUP($A138,'PY1 Data(H)'!$A$1:$A$233,'PY1 Data(H)'!$A$1:$CZ$233))</f>
        <v>0</v>
      </c>
      <c r="AI138" s="173" cm="1">
        <f t="array" ref="AI138">_xlfn.XLOOKUP(AI$1,'PY1 Data(H)'!$A$1:$CZ$1,_xlfn.XLOOKUP($A138,'PY1 Data(H)'!$A$1:$A$233,'PY1 Data(H)'!$A$1:$CZ$233))</f>
        <v>0</v>
      </c>
      <c r="AJ138" s="173" cm="1">
        <f t="array" ref="AJ138">_xlfn.XLOOKUP(AJ$1,'PY1 Data(H)'!$A$1:$CZ$1,_xlfn.XLOOKUP($A138,'PY1 Data(H)'!$A$1:$A$233,'PY1 Data(H)'!$A$1:$CZ$233))</f>
        <v>0</v>
      </c>
      <c r="AK138" s="173" cm="1">
        <f t="array" ref="AK138">_xlfn.XLOOKUP(AK$1,'PY1 Data(H)'!$A$1:$CZ$1,_xlfn.XLOOKUP($A138,'PY1 Data(H)'!$A$1:$A$233,'PY1 Data(H)'!$A$1:$CZ$233))</f>
        <v>0</v>
      </c>
      <c r="AL138" s="173" cm="1">
        <f t="array" ref="AL138">_xlfn.XLOOKUP(AL$1,'PY1 Data(H)'!$A$1:$CZ$1,_xlfn.XLOOKUP($A138,'PY1 Data(H)'!$A$1:$A$233,'PY1 Data(H)'!$A$1:$CZ$233))</f>
        <v>0</v>
      </c>
      <c r="AM138" s="173" cm="1">
        <f t="array" ref="AM138">_xlfn.XLOOKUP(AM$1,'PY1 Data(H)'!$A$1:$CZ$1,_xlfn.XLOOKUP($A138,'PY1 Data(H)'!$A$1:$A$233,'PY1 Data(H)'!$A$1:$CZ$233))</f>
        <v>0</v>
      </c>
      <c r="AN138" s="173" cm="1">
        <f t="array" ref="AN138">_xlfn.XLOOKUP(AN$1,'PY1 Data(H)'!$A$1:$CZ$1,_xlfn.XLOOKUP($A138,'PY1 Data(H)'!$A$1:$A$233,'PY1 Data(H)'!$A$1:$CZ$233))</f>
        <v>0</v>
      </c>
      <c r="AO138" s="173" cm="1">
        <f t="array" ref="AO138">_xlfn.XLOOKUP(AO$1,'PY1 Data(H)'!$A$1:$CZ$1,_xlfn.XLOOKUP($A138,'PY1 Data(H)'!$A$1:$A$233,'PY1 Data(H)'!$A$1:$CZ$233))</f>
        <v>0</v>
      </c>
      <c r="AP138" s="173" cm="1">
        <f t="array" ref="AP138">_xlfn.XLOOKUP(AP$1,'PY1 Data(H)'!$A$1:$CZ$1,_xlfn.XLOOKUP($A138,'PY1 Data(H)'!$A$1:$A$233,'PY1 Data(H)'!$A$1:$CZ$233))</f>
        <v>0</v>
      </c>
      <c r="AQ138" s="173" cm="1">
        <f t="array" ref="AQ138">_xlfn.XLOOKUP(AQ$1,'PY1 Data(H)'!$A$1:$CZ$1,_xlfn.XLOOKUP($A138,'PY1 Data(H)'!$A$1:$A$233,'PY1 Data(H)'!$A$1:$CZ$233))</f>
        <v>0</v>
      </c>
      <c r="AR138" s="173" cm="1">
        <f t="array" ref="AR138">_xlfn.XLOOKUP(AR$1,'PY1 Data(H)'!$A$1:$CZ$1,_xlfn.XLOOKUP($A138,'PY1 Data(H)'!$A$1:$A$233,'PY1 Data(H)'!$A$1:$CZ$233))</f>
        <v>0</v>
      </c>
      <c r="AS138" s="173" cm="1">
        <f t="array" ref="AS138">_xlfn.XLOOKUP(AS$1,'PY1 Data(H)'!$A$1:$CZ$1,_xlfn.XLOOKUP($A138,'PY1 Data(H)'!$A$1:$A$233,'PY1 Data(H)'!$A$1:$CZ$233))</f>
        <v>0</v>
      </c>
      <c r="AT138" s="173" cm="1">
        <f t="array" ref="AT138">_xlfn.XLOOKUP(AT$1,'PY1 Data(H)'!$A$1:$CZ$1,_xlfn.XLOOKUP($A138,'PY1 Data(H)'!$A$1:$A$233,'PY1 Data(H)'!$A$1:$CZ$233))</f>
        <v>0</v>
      </c>
      <c r="AU138" s="173" cm="1">
        <f t="array" ref="AU138">_xlfn.XLOOKUP(AU$1,'PY1 Data(H)'!$A$1:$CZ$1,_xlfn.XLOOKUP($A138,'PY1 Data(H)'!$A$1:$A$233,'PY1 Data(H)'!$A$1:$CZ$233))</f>
        <v>0</v>
      </c>
      <c r="AV138" s="173" cm="1">
        <f t="array" ref="AV138">_xlfn.XLOOKUP(AV$1,'PY1 Data(H)'!$A$1:$CZ$1,_xlfn.XLOOKUP($A138,'PY1 Data(H)'!$A$1:$A$233,'PY1 Data(H)'!$A$1:$CZ$233))</f>
        <v>0</v>
      </c>
      <c r="AW138" s="173" cm="1">
        <f t="array" ref="AW138">_xlfn.XLOOKUP(AW$1,'PY1 Data(H)'!$A$1:$CZ$1,_xlfn.XLOOKUP($A138,'PY1 Data(H)'!$A$1:$A$233,'PY1 Data(H)'!$A$1:$CZ$233))</f>
        <v>0</v>
      </c>
      <c r="AX138" s="173" cm="1">
        <f t="array" ref="AX138">_xlfn.XLOOKUP(AX$1,'PY1 Data(H)'!$A$1:$CZ$1,_xlfn.XLOOKUP($A138,'PY1 Data(H)'!$A$1:$A$233,'PY1 Data(H)'!$A$1:$CZ$233))</f>
        <v>0</v>
      </c>
      <c r="AY138" s="173" cm="1">
        <f t="array" ref="AY138">_xlfn.XLOOKUP(AY$1,'PY1 Data(H)'!$A$1:$CZ$1,_xlfn.XLOOKUP($A138,'PY1 Data(H)'!$A$1:$A$233,'PY1 Data(H)'!$A$1:$CZ$233))</f>
        <v>0</v>
      </c>
      <c r="AZ138" s="173" cm="1">
        <f t="array" ref="AZ138">_xlfn.XLOOKUP(AZ$1,'PY1 Data(H)'!$A$1:$CZ$1,_xlfn.XLOOKUP($A138,'PY1 Data(H)'!$A$1:$A$233,'PY1 Data(H)'!$A$1:$CZ$233))</f>
        <v>0</v>
      </c>
      <c r="BA138" s="173" cm="1">
        <f t="array" ref="BA138">_xlfn.XLOOKUP(BA$1,'PY1 Data(H)'!$A$1:$CZ$1,_xlfn.XLOOKUP($A138,'PY1 Data(H)'!$A$1:$A$233,'PY1 Data(H)'!$A$1:$CZ$233))</f>
        <v>0</v>
      </c>
      <c r="BB138" s="173" cm="1">
        <f t="array" ref="BB138">_xlfn.XLOOKUP(BB$1,'PY1 Data(H)'!$A$1:$CZ$1,_xlfn.XLOOKUP($A138,'PY1 Data(H)'!$A$1:$A$233,'PY1 Data(H)'!$A$1:$CZ$233))</f>
        <v>0</v>
      </c>
      <c r="BC138" s="173" cm="1">
        <f t="array" ref="BC138">_xlfn.XLOOKUP(BC$1,'PY1 Data(H)'!$A$1:$CZ$1,_xlfn.XLOOKUP($A138,'PY1 Data(H)'!$A$1:$A$233,'PY1 Data(H)'!$A$1:$CZ$233))</f>
        <v>0</v>
      </c>
      <c r="BD138" s="173" cm="1">
        <f t="array" ref="BD138">_xlfn.XLOOKUP(BD$1,'PY1 Data(H)'!$A$1:$CZ$1,_xlfn.XLOOKUP($A138,'PY1 Data(H)'!$A$1:$A$233,'PY1 Data(H)'!$A$1:$CZ$233))</f>
        <v>0</v>
      </c>
      <c r="BE138" s="173" cm="1">
        <f t="array" ref="BE138">_xlfn.XLOOKUP(BE$1,'PY1 Data(H)'!$A$1:$CZ$1,_xlfn.XLOOKUP($A138,'PY1 Data(H)'!$A$1:$A$233,'PY1 Data(H)'!$A$1:$CZ$233))</f>
        <v>0</v>
      </c>
      <c r="BF138" s="173" cm="1">
        <f t="array" ref="BF138">_xlfn.XLOOKUP(BF$1,'PY1 Data(H)'!$A$1:$CZ$1,_xlfn.XLOOKUP($A138,'PY1 Data(H)'!$A$1:$A$233,'PY1 Data(H)'!$A$1:$CZ$233))</f>
        <v>0</v>
      </c>
      <c r="BG138" s="173" cm="1">
        <f t="array" ref="BG138">_xlfn.XLOOKUP(BG$1,'PY1 Data(H)'!$A$1:$CZ$1,_xlfn.XLOOKUP($A138,'PY1 Data(H)'!$A$1:$A$233,'PY1 Data(H)'!$A$1:$CZ$233))</f>
        <v>0</v>
      </c>
      <c r="BH138" s="173" cm="1">
        <f t="array" ref="BH138">_xlfn.XLOOKUP(BH$1,'PY1 Data(H)'!$A$1:$CZ$1,_xlfn.XLOOKUP($A138,'PY1 Data(H)'!$A$1:$A$233,'PY1 Data(H)'!$A$1:$CZ$233))</f>
        <v>0</v>
      </c>
      <c r="BI138" s="173" cm="1">
        <f t="array" ref="BI138">_xlfn.XLOOKUP(BI$1,'PY1 Data(H)'!$A$1:$CZ$1,_xlfn.XLOOKUP($A138,'PY1 Data(H)'!$A$1:$A$233,'PY1 Data(H)'!$A$1:$CZ$233))</f>
        <v>0</v>
      </c>
      <c r="BJ138" s="173" cm="1">
        <f t="array" ref="BJ138">_xlfn.XLOOKUP(BJ$1,'PY1 Data(H)'!$A$1:$CZ$1,_xlfn.XLOOKUP($A138,'PY1 Data(H)'!$A$1:$A$233,'PY1 Data(H)'!$A$1:$CZ$233))</f>
        <v>0</v>
      </c>
      <c r="BK138" s="173" cm="1">
        <f t="array" ref="BK138">_xlfn.XLOOKUP(BK$1,'PY1 Data(H)'!$A$1:$CZ$1,_xlfn.XLOOKUP($A138,'PY1 Data(H)'!$A$1:$A$233,'PY1 Data(H)'!$A$1:$CZ$233))</f>
        <v>0</v>
      </c>
      <c r="BL138" s="173" cm="1">
        <f t="array" ref="BL138">_xlfn.XLOOKUP(BL$1,'PY1 Data(H)'!$A$1:$CZ$1,_xlfn.XLOOKUP($A138,'PY1 Data(H)'!$A$1:$A$233,'PY1 Data(H)'!$A$1:$CZ$233))</f>
        <v>0</v>
      </c>
      <c r="BM138" s="173" cm="1">
        <f t="array" ref="BM138">_xlfn.XLOOKUP(BM$1,'PY1 Data(H)'!$A$1:$CZ$1,_xlfn.XLOOKUP($A138,'PY1 Data(H)'!$A$1:$A$233,'PY1 Data(H)'!$A$1:$CZ$233))</f>
        <v>0</v>
      </c>
      <c r="BN138" s="173" cm="1">
        <f t="array" ref="BN138">_xlfn.XLOOKUP(BN$1,'PY1 Data(H)'!$A$1:$CZ$1,_xlfn.XLOOKUP($A138,'PY1 Data(H)'!$A$1:$A$233,'PY1 Data(H)'!$A$1:$CZ$233))</f>
        <v>0</v>
      </c>
      <c r="BO138" s="173" cm="1">
        <f t="array" ref="BO138">_xlfn.XLOOKUP(BO$1,'PY1 Data(H)'!$A$1:$CZ$1,_xlfn.XLOOKUP($A138,'PY1 Data(H)'!$A$1:$A$233,'PY1 Data(H)'!$A$1:$CZ$233))</f>
        <v>0</v>
      </c>
      <c r="BP138" s="173" cm="1">
        <f t="array" ref="BP138">_xlfn.XLOOKUP(BP$1,'PY1 Data(H)'!$A$1:$CZ$1,_xlfn.XLOOKUP($A138,'PY1 Data(H)'!$A$1:$A$233,'PY1 Data(H)'!$A$1:$CZ$233))</f>
        <v>0</v>
      </c>
      <c r="BQ138" s="173" cm="1">
        <f t="array" ref="BQ138">_xlfn.XLOOKUP(BQ$1,'PY1 Data(H)'!$A$1:$CZ$1,_xlfn.XLOOKUP($A138,'PY1 Data(H)'!$A$1:$A$233,'PY1 Data(H)'!$A$1:$CZ$233))</f>
        <v>0</v>
      </c>
      <c r="BR138" s="173" cm="1">
        <f t="array" ref="BR138">_xlfn.XLOOKUP(BR$1,'PY1 Data(H)'!$A$1:$CZ$1,_xlfn.XLOOKUP($A138,'PY1 Data(H)'!$A$1:$A$233,'PY1 Data(H)'!$A$1:$CZ$233))</f>
        <v>0</v>
      </c>
      <c r="BS138" s="173" cm="1">
        <f t="array" ref="BS138">_xlfn.XLOOKUP(BS$1,'PY1 Data(H)'!$A$1:$CZ$1,_xlfn.XLOOKUP($A138,'PY1 Data(H)'!$A$1:$A$233,'PY1 Data(H)'!$A$1:$CZ$233))</f>
        <v>0</v>
      </c>
      <c r="BT138" s="173" cm="1">
        <f t="array" ref="BT138">_xlfn.XLOOKUP(BT$1,'PY1 Data(H)'!$A$1:$CZ$1,_xlfn.XLOOKUP($A138,'PY1 Data(H)'!$A$1:$A$233,'PY1 Data(H)'!$A$1:$CZ$233))</f>
        <v>0</v>
      </c>
      <c r="BU138" s="173" cm="1">
        <f t="array" ref="BU138">_xlfn.XLOOKUP(BU$1,'PY1 Data(H)'!$A$1:$CZ$1,_xlfn.XLOOKUP($A138,'PY1 Data(H)'!$A$1:$A$233,'PY1 Data(H)'!$A$1:$CZ$233))</f>
        <v>0</v>
      </c>
      <c r="BV138" s="173" cm="1">
        <f t="array" ref="BV138">_xlfn.XLOOKUP(BV$1,'PY1 Data(H)'!$A$1:$CZ$1,_xlfn.XLOOKUP($A138,'PY1 Data(H)'!$A$1:$A$233,'PY1 Data(H)'!$A$1:$CZ$233))</f>
        <v>0</v>
      </c>
      <c r="BW138" s="173" cm="1">
        <f t="array" ref="BW138">_xlfn.XLOOKUP(BW$1,'PY1 Data(H)'!$A$1:$CZ$1,_xlfn.XLOOKUP($A138,'PY1 Data(H)'!$A$1:$A$233,'PY1 Data(H)'!$A$1:$CZ$233))</f>
        <v>0</v>
      </c>
      <c r="BX138" s="173" cm="1">
        <f t="array" ref="BX138">_xlfn.XLOOKUP(BX$1,'PY1 Data(H)'!$A$1:$CZ$1,_xlfn.XLOOKUP($A138,'PY1 Data(H)'!$A$1:$A$233,'PY1 Data(H)'!$A$1:$CZ$233))</f>
        <v>0</v>
      </c>
      <c r="BY138" s="173" cm="1">
        <f t="array" ref="BY138">_xlfn.XLOOKUP(BY$1,'PY1 Data(H)'!$A$1:$CZ$1,_xlfn.XLOOKUP($A138,'PY1 Data(H)'!$A$1:$A$233,'PY1 Data(H)'!$A$1:$CZ$233))</f>
        <v>0</v>
      </c>
      <c r="BZ138" s="173" cm="1">
        <f t="array" ref="BZ138">_xlfn.XLOOKUP(BZ$1,'PY1 Data(H)'!$A$1:$CZ$1,_xlfn.XLOOKUP($A138,'PY1 Data(H)'!$A$1:$A$233,'PY1 Data(H)'!$A$1:$CZ$233))</f>
        <v>0</v>
      </c>
      <c r="CA138" s="173" cm="1">
        <f t="array" ref="CA138">_xlfn.XLOOKUP(CA$1,'PY1 Data(H)'!$A$1:$CZ$1,_xlfn.XLOOKUP($A138,'PY1 Data(H)'!$A$1:$A$233,'PY1 Data(H)'!$A$1:$CZ$233))</f>
        <v>0</v>
      </c>
      <c r="CB138" s="173" cm="1">
        <f t="array" ref="CB138">_xlfn.XLOOKUP(CB$1,'PY1 Data(H)'!$A$1:$CZ$1,_xlfn.XLOOKUP($A138,'PY1 Data(H)'!$A$1:$A$233,'PY1 Data(H)'!$A$1:$CZ$233))</f>
        <v>0</v>
      </c>
      <c r="CC138" s="173" cm="1">
        <f t="array" ref="CC138">_xlfn.XLOOKUP(CC$1,'PY1 Data(H)'!$A$1:$CZ$1,_xlfn.XLOOKUP($A138,'PY1 Data(H)'!$A$1:$A$233,'PY1 Data(H)'!$A$1:$CZ$233))</f>
        <v>0</v>
      </c>
      <c r="CD138" s="173" cm="1">
        <f t="array" ref="CD138">_xlfn.XLOOKUP(CD$1,'PY1 Data(H)'!$A$1:$CZ$1,_xlfn.XLOOKUP($A138,'PY1 Data(H)'!$A$1:$A$233,'PY1 Data(H)'!$A$1:$CZ$233))</f>
        <v>0</v>
      </c>
      <c r="CE138" s="173" cm="1">
        <f t="array" ref="CE138">_xlfn.XLOOKUP(CE$1,'PY1 Data(H)'!$A$1:$CZ$1,_xlfn.XLOOKUP($A138,'PY1 Data(H)'!$A$1:$A$233,'PY1 Data(H)'!$A$1:$CZ$233))</f>
        <v>0</v>
      </c>
      <c r="CF138" s="173" cm="1">
        <f t="array" ref="CF138">_xlfn.XLOOKUP(CF$1,'PY1 Data(H)'!$A$1:$CZ$1,_xlfn.XLOOKUP($A138,'PY1 Data(H)'!$A$1:$A$233,'PY1 Data(H)'!$A$1:$CZ$233))</f>
        <v>0</v>
      </c>
      <c r="CG138" s="173" cm="1">
        <f t="array" ref="CG138">_xlfn.XLOOKUP(CG$1,'PY1 Data(H)'!$A$1:$CZ$1,_xlfn.XLOOKUP($A138,'PY1 Data(H)'!$A$1:$A$233,'PY1 Data(H)'!$A$1:$CZ$233))</f>
        <v>0</v>
      </c>
      <c r="CH138" s="173" cm="1">
        <f t="array" ref="CH138">_xlfn.XLOOKUP(CH$1,'PY1 Data(H)'!$A$1:$CZ$1,_xlfn.XLOOKUP($A138,'PY1 Data(H)'!$A$1:$A$233,'PY1 Data(H)'!$A$1:$CZ$233))</f>
        <v>0</v>
      </c>
      <c r="CI138" s="173" cm="1">
        <f t="array" ref="CI138">_xlfn.XLOOKUP(CI$1,'PY1 Data(H)'!$A$1:$CZ$1,_xlfn.XLOOKUP($A138,'PY1 Data(H)'!$A$1:$A$233,'PY1 Data(H)'!$A$1:$CZ$233))</f>
        <v>0</v>
      </c>
      <c r="CJ138" s="173" cm="1">
        <f t="array" ref="CJ138">_xlfn.XLOOKUP(CJ$1,'PY1 Data(H)'!$A$1:$CZ$1,_xlfn.XLOOKUP($A138,'PY1 Data(H)'!$A$1:$A$233,'PY1 Data(H)'!$A$1:$CZ$233))</f>
        <v>0</v>
      </c>
      <c r="CK138" s="173" cm="1">
        <f t="array" ref="CK138">_xlfn.XLOOKUP(CK$1,'PY1 Data(H)'!$A$1:$CZ$1,_xlfn.XLOOKUP($A138,'PY1 Data(H)'!$A$1:$A$233,'PY1 Data(H)'!$A$1:$CZ$233))</f>
        <v>0</v>
      </c>
      <c r="CL138" s="173" cm="1">
        <f t="array" ref="CL138">_xlfn.XLOOKUP(CL$1,'PY1 Data(H)'!$A$1:$CZ$1,_xlfn.XLOOKUP($A138,'PY1 Data(H)'!$A$1:$A$233,'PY1 Data(H)'!$A$1:$CZ$233))</f>
        <v>0</v>
      </c>
      <c r="CM138" s="173" cm="1">
        <f t="array" ref="CM138">_xlfn.XLOOKUP(CM$1,'PY1 Data(H)'!$A$1:$CZ$1,_xlfn.XLOOKUP($A138,'PY1 Data(H)'!$A$1:$A$233,'PY1 Data(H)'!$A$1:$CZ$233))</f>
        <v>0</v>
      </c>
      <c r="CN138" s="173" cm="1">
        <f t="array" ref="CN138">_xlfn.XLOOKUP(CN$1,'PY1 Data(H)'!$A$1:$CZ$1,_xlfn.XLOOKUP($A138,'PY1 Data(H)'!$A$1:$A$233,'PY1 Data(H)'!$A$1:$CZ$233))</f>
        <v>0</v>
      </c>
      <c r="CO138" s="173" cm="1">
        <f t="array" ref="CO138">_xlfn.XLOOKUP(CO$1,'PY1 Data(H)'!$A$1:$CZ$1,_xlfn.XLOOKUP($A138,'PY1 Data(H)'!$A$1:$A$233,'PY1 Data(H)'!$A$1:$CZ$233))</f>
        <v>0</v>
      </c>
      <c r="CP138" s="173" cm="1">
        <f t="array" ref="CP138">_xlfn.XLOOKUP(CP$1,'PY1 Data(H)'!$A$1:$CZ$1,_xlfn.XLOOKUP($A138,'PY1 Data(H)'!$A$1:$A$233,'PY1 Data(H)'!$A$1:$CZ$233))</f>
        <v>0</v>
      </c>
      <c r="CQ138" s="173" cm="1">
        <f t="array" ref="CQ138">_xlfn.XLOOKUP(CQ$1,'PY1 Data(H)'!$A$1:$CZ$1,_xlfn.XLOOKUP($A138,'PY1 Data(H)'!$A$1:$A$233,'PY1 Data(H)'!$A$1:$CZ$233))</f>
        <v>0</v>
      </c>
      <c r="CR138" s="173" cm="1">
        <f t="array" ref="CR138">_xlfn.XLOOKUP(CR$1,'PY1 Data(H)'!$A$1:$CZ$1,_xlfn.XLOOKUP($A138,'PY1 Data(H)'!$A$1:$A$233,'PY1 Data(H)'!$A$1:$CZ$233))</f>
        <v>0</v>
      </c>
      <c r="CS138" s="173" cm="1">
        <f t="array" ref="CS138">_xlfn.XLOOKUP(CS$1,'PY1 Data(H)'!$A$1:$CZ$1,_xlfn.XLOOKUP($A138,'PY1 Data(H)'!$A$1:$A$233,'PY1 Data(H)'!$A$1:$CZ$233))</f>
        <v>0</v>
      </c>
      <c r="CT138" s="173" cm="1">
        <f t="array" ref="CT138">_xlfn.XLOOKUP(CT$1,'PY1 Data(H)'!$A$1:$CZ$1,_xlfn.XLOOKUP($A138,'PY1 Data(H)'!$A$1:$A$233,'PY1 Data(H)'!$A$1:$CZ$233))</f>
        <v>0</v>
      </c>
      <c r="CU138" s="173" cm="1">
        <f t="array" ref="CU138">_xlfn.XLOOKUP(CU$1,'PY1 Data(H)'!$A$1:$CZ$1,_xlfn.XLOOKUP($A138,'PY1 Data(H)'!$A$1:$A$233,'PY1 Data(H)'!$A$1:$CZ$233))</f>
        <v>0</v>
      </c>
      <c r="CV138" s="173" cm="1">
        <f t="array" ref="CV138">_xlfn.XLOOKUP(CV$1,'PY1 Data(H)'!$A$1:$CZ$1,_xlfn.XLOOKUP($A138,'PY1 Data(H)'!$A$1:$A$233,'PY1 Data(H)'!$A$1:$CZ$233))</f>
        <v>0</v>
      </c>
      <c r="CW138" s="173" cm="1">
        <f t="array" ref="CW138">_xlfn.XLOOKUP(CW$1,'PY1 Data(H)'!$A$1:$CZ$1,_xlfn.XLOOKUP($A138,'PY1 Data(H)'!$A$1:$A$233,'PY1 Data(H)'!$A$1:$CZ$233))</f>
        <v>0</v>
      </c>
      <c r="CX138" s="173" cm="1">
        <f t="array" ref="CX138">_xlfn.XLOOKUP(CX$1,'PY1 Data(H)'!$A$1:$CZ$1,_xlfn.XLOOKUP($A138,'PY1 Data(H)'!$A$1:$A$233,'PY1 Data(H)'!$A$1:$CZ$233))</f>
        <v>0</v>
      </c>
      <c r="CY138" s="173" cm="1">
        <f t="array" ref="CY138">_xlfn.XLOOKUP(CY$1,'PY1 Data(H)'!$A$1:$CZ$1,_xlfn.XLOOKUP($A138,'PY1 Data(H)'!$A$1:$A$233,'PY1 Data(H)'!$A$1:$CZ$233))</f>
        <v>0</v>
      </c>
    </row>
    <row r="139" spans="1:103" x14ac:dyDescent="0.3">
      <c r="D139" s="173" cm="1">
        <f t="array" ref="D139">_xlfn.XLOOKUP(D$1,'PY1 Data(H)'!$A$1:$CZ$1,_xlfn.XLOOKUP($A139,'PY1 Data(H)'!$A$1:$A$233,'PY1 Data(H)'!$A$1:$CZ$233))</f>
        <v>0</v>
      </c>
      <c r="E139" s="173" cm="1">
        <f t="array" ref="E139">_xlfn.XLOOKUP(E$1,'PY1 Data(H)'!$A$1:$CZ$1,_xlfn.XLOOKUP($A139,'PY1 Data(H)'!$A$1:$A$233,'PY1 Data(H)'!$A$1:$CZ$233))</f>
        <v>0</v>
      </c>
      <c r="F139" s="173" cm="1">
        <f t="array" ref="F139">_xlfn.XLOOKUP(F$1,'PY1 Data(H)'!$A$1:$CZ$1,_xlfn.XLOOKUP($A139,'PY1 Data(H)'!$A$1:$A$233,'PY1 Data(H)'!$A$1:$CZ$233))</f>
        <v>0</v>
      </c>
      <c r="G139" s="173" cm="1">
        <f t="array" ref="G139">_xlfn.XLOOKUP(G$1,'PY1 Data(H)'!$A$1:$CZ$1,_xlfn.XLOOKUP($A139,'PY1 Data(H)'!$A$1:$A$233,'PY1 Data(H)'!$A$1:$CZ$233))</f>
        <v>0</v>
      </c>
      <c r="H139" s="173" cm="1">
        <f t="array" ref="H139">_xlfn.XLOOKUP(H$1,'PY1 Data(H)'!$A$1:$CZ$1,_xlfn.XLOOKUP($A139,'PY1 Data(H)'!$A$1:$A$233,'PY1 Data(H)'!$A$1:$CZ$233))</f>
        <v>0</v>
      </c>
      <c r="I139" s="173" cm="1">
        <f t="array" ref="I139">_xlfn.XLOOKUP(I$1,'PY1 Data(H)'!$A$1:$CZ$1,_xlfn.XLOOKUP($A139,'PY1 Data(H)'!$A$1:$A$233,'PY1 Data(H)'!$A$1:$CZ$233))</f>
        <v>0</v>
      </c>
      <c r="J139" s="173" cm="1">
        <f t="array" ref="J139">_xlfn.XLOOKUP(J$1,'PY1 Data(H)'!$A$1:$CZ$1,_xlfn.XLOOKUP($A139,'PY1 Data(H)'!$A$1:$A$233,'PY1 Data(H)'!$A$1:$CZ$233))</f>
        <v>0</v>
      </c>
      <c r="K139" s="173" cm="1">
        <f t="array" ref="K139">_xlfn.XLOOKUP(K$1,'PY1 Data(H)'!$A$1:$CZ$1,_xlfn.XLOOKUP($A139,'PY1 Data(H)'!$A$1:$A$233,'PY1 Data(H)'!$A$1:$CZ$233))</f>
        <v>0</v>
      </c>
      <c r="L139" s="173" cm="1">
        <f t="array" ref="L139">_xlfn.XLOOKUP(L$1,'PY1 Data(H)'!$A$1:$CZ$1,_xlfn.XLOOKUP($A139,'PY1 Data(H)'!$A$1:$A$233,'PY1 Data(H)'!$A$1:$CZ$233))</f>
        <v>0</v>
      </c>
      <c r="M139" s="173" cm="1">
        <f t="array" ref="M139">_xlfn.XLOOKUP(M$1,'PY1 Data(H)'!$A$1:$CZ$1,_xlfn.XLOOKUP($A139,'PY1 Data(H)'!$A$1:$A$233,'PY1 Data(H)'!$A$1:$CZ$233))</f>
        <v>0</v>
      </c>
      <c r="N139" s="173" cm="1">
        <f t="array" ref="N139">_xlfn.XLOOKUP(N$1,'PY1 Data(H)'!$A$1:$CZ$1,_xlfn.XLOOKUP($A139,'PY1 Data(H)'!$A$1:$A$233,'PY1 Data(H)'!$A$1:$CZ$233))</f>
        <v>0</v>
      </c>
      <c r="O139" s="173" cm="1">
        <f t="array" ref="O139">_xlfn.XLOOKUP(O$1,'PY1 Data(H)'!$A$1:$CZ$1,_xlfn.XLOOKUP($A139,'PY1 Data(H)'!$A$1:$A$233,'PY1 Data(H)'!$A$1:$CZ$233))</f>
        <v>0</v>
      </c>
      <c r="P139" s="173" cm="1">
        <f t="array" ref="P139">_xlfn.XLOOKUP(P$1,'PY1 Data(H)'!$A$1:$CZ$1,_xlfn.XLOOKUP($A139,'PY1 Data(H)'!$A$1:$A$233,'PY1 Data(H)'!$A$1:$CZ$233))</f>
        <v>0</v>
      </c>
      <c r="Q139" s="173" cm="1">
        <f t="array" ref="Q139">_xlfn.XLOOKUP(Q$1,'PY1 Data(H)'!$A$1:$CZ$1,_xlfn.XLOOKUP($A139,'PY1 Data(H)'!$A$1:$A$233,'PY1 Data(H)'!$A$1:$CZ$233))</f>
        <v>0</v>
      </c>
      <c r="R139" s="173" cm="1">
        <f t="array" ref="R139">_xlfn.XLOOKUP(R$1,'PY1 Data(H)'!$A$1:$CZ$1,_xlfn.XLOOKUP($A139,'PY1 Data(H)'!$A$1:$A$233,'PY1 Data(H)'!$A$1:$CZ$233))</f>
        <v>0</v>
      </c>
      <c r="S139" s="173" cm="1">
        <f t="array" ref="S139">_xlfn.XLOOKUP(S$1,'PY1 Data(H)'!$A$1:$CZ$1,_xlfn.XLOOKUP($A139,'PY1 Data(H)'!$A$1:$A$233,'PY1 Data(H)'!$A$1:$CZ$233))</f>
        <v>0</v>
      </c>
      <c r="T139" s="173" cm="1">
        <f t="array" ref="T139">_xlfn.XLOOKUP(T$1,'PY1 Data(H)'!$A$1:$CZ$1,_xlfn.XLOOKUP($A139,'PY1 Data(H)'!$A$1:$A$233,'PY1 Data(H)'!$A$1:$CZ$233))</f>
        <v>0</v>
      </c>
      <c r="U139" s="173" cm="1">
        <f t="array" ref="U139">_xlfn.XLOOKUP(U$1,'PY1 Data(H)'!$A$1:$CZ$1,_xlfn.XLOOKUP($A139,'PY1 Data(H)'!$A$1:$A$233,'PY1 Data(H)'!$A$1:$CZ$233))</f>
        <v>0</v>
      </c>
      <c r="V139" s="173" cm="1">
        <f t="array" ref="V139">_xlfn.XLOOKUP(V$1,'PY1 Data(H)'!$A$1:$CZ$1,_xlfn.XLOOKUP($A139,'PY1 Data(H)'!$A$1:$A$233,'PY1 Data(H)'!$A$1:$CZ$233))</f>
        <v>0</v>
      </c>
      <c r="W139" s="173" cm="1">
        <f t="array" ref="W139">_xlfn.XLOOKUP(W$1,'PY1 Data(H)'!$A$1:$CZ$1,_xlfn.XLOOKUP($A139,'PY1 Data(H)'!$A$1:$A$233,'PY1 Data(H)'!$A$1:$CZ$233))</f>
        <v>0</v>
      </c>
      <c r="X139" s="173" cm="1">
        <f t="array" ref="X139">_xlfn.XLOOKUP(X$1,'PY1 Data(H)'!$A$1:$CZ$1,_xlfn.XLOOKUP($A139,'PY1 Data(H)'!$A$1:$A$233,'PY1 Data(H)'!$A$1:$CZ$233))</f>
        <v>0</v>
      </c>
      <c r="Y139" s="173" cm="1">
        <f t="array" ref="Y139">_xlfn.XLOOKUP(Y$1,'PY1 Data(H)'!$A$1:$CZ$1,_xlfn.XLOOKUP($A139,'PY1 Data(H)'!$A$1:$A$233,'PY1 Data(H)'!$A$1:$CZ$233))</f>
        <v>0</v>
      </c>
      <c r="Z139" s="173" cm="1">
        <f t="array" ref="Z139">_xlfn.XLOOKUP(Z$1,'PY1 Data(H)'!$A$1:$CZ$1,_xlfn.XLOOKUP($A139,'PY1 Data(H)'!$A$1:$A$233,'PY1 Data(H)'!$A$1:$CZ$233))</f>
        <v>0</v>
      </c>
      <c r="AA139" s="173" cm="1">
        <f t="array" ref="AA139">_xlfn.XLOOKUP(AA$1,'PY1 Data(H)'!$A$1:$CZ$1,_xlfn.XLOOKUP($A139,'PY1 Data(H)'!$A$1:$A$233,'PY1 Data(H)'!$A$1:$CZ$233))</f>
        <v>0</v>
      </c>
      <c r="AB139" s="173" cm="1">
        <f t="array" ref="AB139">_xlfn.XLOOKUP(AB$1,'PY1 Data(H)'!$A$1:$CZ$1,_xlfn.XLOOKUP($A139,'PY1 Data(H)'!$A$1:$A$233,'PY1 Data(H)'!$A$1:$CZ$233))</f>
        <v>0</v>
      </c>
      <c r="AC139" s="173" cm="1">
        <f t="array" ref="AC139">_xlfn.XLOOKUP(AC$1,'PY1 Data(H)'!$A$1:$CZ$1,_xlfn.XLOOKUP($A139,'PY1 Data(H)'!$A$1:$A$233,'PY1 Data(H)'!$A$1:$CZ$233))</f>
        <v>0</v>
      </c>
      <c r="AD139" s="173" cm="1">
        <f t="array" ref="AD139">_xlfn.XLOOKUP(AD$1,'PY1 Data(H)'!$A$1:$CZ$1,_xlfn.XLOOKUP($A139,'PY1 Data(H)'!$A$1:$A$233,'PY1 Data(H)'!$A$1:$CZ$233))</f>
        <v>0</v>
      </c>
      <c r="AE139" s="173" cm="1">
        <f t="array" ref="AE139">_xlfn.XLOOKUP(AE$1,'PY1 Data(H)'!$A$1:$CZ$1,_xlfn.XLOOKUP($A139,'PY1 Data(H)'!$A$1:$A$233,'PY1 Data(H)'!$A$1:$CZ$233))</f>
        <v>0</v>
      </c>
      <c r="AF139" s="173" cm="1">
        <f t="array" ref="AF139">_xlfn.XLOOKUP(AF$1,'PY1 Data(H)'!$A$1:$CZ$1,_xlfn.XLOOKUP($A139,'PY1 Data(H)'!$A$1:$A$233,'PY1 Data(H)'!$A$1:$CZ$233))</f>
        <v>0</v>
      </c>
      <c r="AG139" s="173" cm="1">
        <f t="array" ref="AG139">_xlfn.XLOOKUP(AG$1,'PY1 Data(H)'!$A$1:$CZ$1,_xlfn.XLOOKUP($A139,'PY1 Data(H)'!$A$1:$A$233,'PY1 Data(H)'!$A$1:$CZ$233))</f>
        <v>0</v>
      </c>
      <c r="AH139" s="173" cm="1">
        <f t="array" ref="AH139">_xlfn.XLOOKUP(AH$1,'PY1 Data(H)'!$A$1:$CZ$1,_xlfn.XLOOKUP($A139,'PY1 Data(H)'!$A$1:$A$233,'PY1 Data(H)'!$A$1:$CZ$233))</f>
        <v>0</v>
      </c>
      <c r="AI139" s="173" cm="1">
        <f t="array" ref="AI139">_xlfn.XLOOKUP(AI$1,'PY1 Data(H)'!$A$1:$CZ$1,_xlfn.XLOOKUP($A139,'PY1 Data(H)'!$A$1:$A$233,'PY1 Data(H)'!$A$1:$CZ$233))</f>
        <v>0</v>
      </c>
      <c r="AJ139" s="173" cm="1">
        <f t="array" ref="AJ139">_xlfn.XLOOKUP(AJ$1,'PY1 Data(H)'!$A$1:$CZ$1,_xlfn.XLOOKUP($A139,'PY1 Data(H)'!$A$1:$A$233,'PY1 Data(H)'!$A$1:$CZ$233))</f>
        <v>0</v>
      </c>
      <c r="AK139" s="173" cm="1">
        <f t="array" ref="AK139">_xlfn.XLOOKUP(AK$1,'PY1 Data(H)'!$A$1:$CZ$1,_xlfn.XLOOKUP($A139,'PY1 Data(H)'!$A$1:$A$233,'PY1 Data(H)'!$A$1:$CZ$233))</f>
        <v>0</v>
      </c>
      <c r="AL139" s="173" cm="1">
        <f t="array" ref="AL139">_xlfn.XLOOKUP(AL$1,'PY1 Data(H)'!$A$1:$CZ$1,_xlfn.XLOOKUP($A139,'PY1 Data(H)'!$A$1:$A$233,'PY1 Data(H)'!$A$1:$CZ$233))</f>
        <v>0</v>
      </c>
      <c r="AM139" s="173" cm="1">
        <f t="array" ref="AM139">_xlfn.XLOOKUP(AM$1,'PY1 Data(H)'!$A$1:$CZ$1,_xlfn.XLOOKUP($A139,'PY1 Data(H)'!$A$1:$A$233,'PY1 Data(H)'!$A$1:$CZ$233))</f>
        <v>0</v>
      </c>
      <c r="AN139" s="173" cm="1">
        <f t="array" ref="AN139">_xlfn.XLOOKUP(AN$1,'PY1 Data(H)'!$A$1:$CZ$1,_xlfn.XLOOKUP($A139,'PY1 Data(H)'!$A$1:$A$233,'PY1 Data(H)'!$A$1:$CZ$233))</f>
        <v>0</v>
      </c>
      <c r="AO139" s="173" cm="1">
        <f t="array" ref="AO139">_xlfn.XLOOKUP(AO$1,'PY1 Data(H)'!$A$1:$CZ$1,_xlfn.XLOOKUP($A139,'PY1 Data(H)'!$A$1:$A$233,'PY1 Data(H)'!$A$1:$CZ$233))</f>
        <v>0</v>
      </c>
      <c r="AP139" s="173" cm="1">
        <f t="array" ref="AP139">_xlfn.XLOOKUP(AP$1,'PY1 Data(H)'!$A$1:$CZ$1,_xlfn.XLOOKUP($A139,'PY1 Data(H)'!$A$1:$A$233,'PY1 Data(H)'!$A$1:$CZ$233))</f>
        <v>0</v>
      </c>
      <c r="AQ139" s="173" cm="1">
        <f t="array" ref="AQ139">_xlfn.XLOOKUP(AQ$1,'PY1 Data(H)'!$A$1:$CZ$1,_xlfn.XLOOKUP($A139,'PY1 Data(H)'!$A$1:$A$233,'PY1 Data(H)'!$A$1:$CZ$233))</f>
        <v>0</v>
      </c>
      <c r="AR139" s="173" cm="1">
        <f t="array" ref="AR139">_xlfn.XLOOKUP(AR$1,'PY1 Data(H)'!$A$1:$CZ$1,_xlfn.XLOOKUP($A139,'PY1 Data(H)'!$A$1:$A$233,'PY1 Data(H)'!$A$1:$CZ$233))</f>
        <v>0</v>
      </c>
      <c r="AS139" s="173" cm="1">
        <f t="array" ref="AS139">_xlfn.XLOOKUP(AS$1,'PY1 Data(H)'!$A$1:$CZ$1,_xlfn.XLOOKUP($A139,'PY1 Data(H)'!$A$1:$A$233,'PY1 Data(H)'!$A$1:$CZ$233))</f>
        <v>0</v>
      </c>
      <c r="AT139" s="173" cm="1">
        <f t="array" ref="AT139">_xlfn.XLOOKUP(AT$1,'PY1 Data(H)'!$A$1:$CZ$1,_xlfn.XLOOKUP($A139,'PY1 Data(H)'!$A$1:$A$233,'PY1 Data(H)'!$A$1:$CZ$233))</f>
        <v>0</v>
      </c>
      <c r="AU139" s="173" cm="1">
        <f t="array" ref="AU139">_xlfn.XLOOKUP(AU$1,'PY1 Data(H)'!$A$1:$CZ$1,_xlfn.XLOOKUP($A139,'PY1 Data(H)'!$A$1:$A$233,'PY1 Data(H)'!$A$1:$CZ$233))</f>
        <v>0</v>
      </c>
      <c r="AV139" s="173" cm="1">
        <f t="array" ref="AV139">_xlfn.XLOOKUP(AV$1,'PY1 Data(H)'!$A$1:$CZ$1,_xlfn.XLOOKUP($A139,'PY1 Data(H)'!$A$1:$A$233,'PY1 Data(H)'!$A$1:$CZ$233))</f>
        <v>0</v>
      </c>
      <c r="AW139" s="173" cm="1">
        <f t="array" ref="AW139">_xlfn.XLOOKUP(AW$1,'PY1 Data(H)'!$A$1:$CZ$1,_xlfn.XLOOKUP($A139,'PY1 Data(H)'!$A$1:$A$233,'PY1 Data(H)'!$A$1:$CZ$233))</f>
        <v>0</v>
      </c>
      <c r="AX139" s="173" cm="1">
        <f t="array" ref="AX139">_xlfn.XLOOKUP(AX$1,'PY1 Data(H)'!$A$1:$CZ$1,_xlfn.XLOOKUP($A139,'PY1 Data(H)'!$A$1:$A$233,'PY1 Data(H)'!$A$1:$CZ$233))</f>
        <v>0</v>
      </c>
      <c r="AY139" s="173" cm="1">
        <f t="array" ref="AY139">_xlfn.XLOOKUP(AY$1,'PY1 Data(H)'!$A$1:$CZ$1,_xlfn.XLOOKUP($A139,'PY1 Data(H)'!$A$1:$A$233,'PY1 Data(H)'!$A$1:$CZ$233))</f>
        <v>0</v>
      </c>
      <c r="AZ139" s="173" cm="1">
        <f t="array" ref="AZ139">_xlfn.XLOOKUP(AZ$1,'PY1 Data(H)'!$A$1:$CZ$1,_xlfn.XLOOKUP($A139,'PY1 Data(H)'!$A$1:$A$233,'PY1 Data(H)'!$A$1:$CZ$233))</f>
        <v>0</v>
      </c>
      <c r="BA139" s="173" cm="1">
        <f t="array" ref="BA139">_xlfn.XLOOKUP(BA$1,'PY1 Data(H)'!$A$1:$CZ$1,_xlfn.XLOOKUP($A139,'PY1 Data(H)'!$A$1:$A$233,'PY1 Data(H)'!$A$1:$CZ$233))</f>
        <v>0</v>
      </c>
      <c r="BB139" s="173" cm="1">
        <f t="array" ref="BB139">_xlfn.XLOOKUP(BB$1,'PY1 Data(H)'!$A$1:$CZ$1,_xlfn.XLOOKUP($A139,'PY1 Data(H)'!$A$1:$A$233,'PY1 Data(H)'!$A$1:$CZ$233))</f>
        <v>0</v>
      </c>
      <c r="BC139" s="173" cm="1">
        <f t="array" ref="BC139">_xlfn.XLOOKUP(BC$1,'PY1 Data(H)'!$A$1:$CZ$1,_xlfn.XLOOKUP($A139,'PY1 Data(H)'!$A$1:$A$233,'PY1 Data(H)'!$A$1:$CZ$233))</f>
        <v>0</v>
      </c>
      <c r="BD139" s="173" cm="1">
        <f t="array" ref="BD139">_xlfn.XLOOKUP(BD$1,'PY1 Data(H)'!$A$1:$CZ$1,_xlfn.XLOOKUP($A139,'PY1 Data(H)'!$A$1:$A$233,'PY1 Data(H)'!$A$1:$CZ$233))</f>
        <v>0</v>
      </c>
      <c r="BE139" s="173" cm="1">
        <f t="array" ref="BE139">_xlfn.XLOOKUP(BE$1,'PY1 Data(H)'!$A$1:$CZ$1,_xlfn.XLOOKUP($A139,'PY1 Data(H)'!$A$1:$A$233,'PY1 Data(H)'!$A$1:$CZ$233))</f>
        <v>0</v>
      </c>
      <c r="BF139" s="173" cm="1">
        <f t="array" ref="BF139">_xlfn.XLOOKUP(BF$1,'PY1 Data(H)'!$A$1:$CZ$1,_xlfn.XLOOKUP($A139,'PY1 Data(H)'!$A$1:$A$233,'PY1 Data(H)'!$A$1:$CZ$233))</f>
        <v>0</v>
      </c>
      <c r="BG139" s="173" cm="1">
        <f t="array" ref="BG139">_xlfn.XLOOKUP(BG$1,'PY1 Data(H)'!$A$1:$CZ$1,_xlfn.XLOOKUP($A139,'PY1 Data(H)'!$A$1:$A$233,'PY1 Data(H)'!$A$1:$CZ$233))</f>
        <v>0</v>
      </c>
      <c r="BH139" s="173" cm="1">
        <f t="array" ref="BH139">_xlfn.XLOOKUP(BH$1,'PY1 Data(H)'!$A$1:$CZ$1,_xlfn.XLOOKUP($A139,'PY1 Data(H)'!$A$1:$A$233,'PY1 Data(H)'!$A$1:$CZ$233))</f>
        <v>0</v>
      </c>
      <c r="BI139" s="173" cm="1">
        <f t="array" ref="BI139">_xlfn.XLOOKUP(BI$1,'PY1 Data(H)'!$A$1:$CZ$1,_xlfn.XLOOKUP($A139,'PY1 Data(H)'!$A$1:$A$233,'PY1 Data(H)'!$A$1:$CZ$233))</f>
        <v>0</v>
      </c>
      <c r="BJ139" s="173" cm="1">
        <f t="array" ref="BJ139">_xlfn.XLOOKUP(BJ$1,'PY1 Data(H)'!$A$1:$CZ$1,_xlfn.XLOOKUP($A139,'PY1 Data(H)'!$A$1:$A$233,'PY1 Data(H)'!$A$1:$CZ$233))</f>
        <v>0</v>
      </c>
      <c r="BK139" s="173" cm="1">
        <f t="array" ref="BK139">_xlfn.XLOOKUP(BK$1,'PY1 Data(H)'!$A$1:$CZ$1,_xlfn.XLOOKUP($A139,'PY1 Data(H)'!$A$1:$A$233,'PY1 Data(H)'!$A$1:$CZ$233))</f>
        <v>0</v>
      </c>
      <c r="BL139" s="173" cm="1">
        <f t="array" ref="BL139">_xlfn.XLOOKUP(BL$1,'PY1 Data(H)'!$A$1:$CZ$1,_xlfn.XLOOKUP($A139,'PY1 Data(H)'!$A$1:$A$233,'PY1 Data(H)'!$A$1:$CZ$233))</f>
        <v>0</v>
      </c>
      <c r="BM139" s="173" cm="1">
        <f t="array" ref="BM139">_xlfn.XLOOKUP(BM$1,'PY1 Data(H)'!$A$1:$CZ$1,_xlfn.XLOOKUP($A139,'PY1 Data(H)'!$A$1:$A$233,'PY1 Data(H)'!$A$1:$CZ$233))</f>
        <v>0</v>
      </c>
      <c r="BN139" s="173" cm="1">
        <f t="array" ref="BN139">_xlfn.XLOOKUP(BN$1,'PY1 Data(H)'!$A$1:$CZ$1,_xlfn.XLOOKUP($A139,'PY1 Data(H)'!$A$1:$A$233,'PY1 Data(H)'!$A$1:$CZ$233))</f>
        <v>0</v>
      </c>
      <c r="BO139" s="173" cm="1">
        <f t="array" ref="BO139">_xlfn.XLOOKUP(BO$1,'PY1 Data(H)'!$A$1:$CZ$1,_xlfn.XLOOKUP($A139,'PY1 Data(H)'!$A$1:$A$233,'PY1 Data(H)'!$A$1:$CZ$233))</f>
        <v>0</v>
      </c>
      <c r="BP139" s="173" cm="1">
        <f t="array" ref="BP139">_xlfn.XLOOKUP(BP$1,'PY1 Data(H)'!$A$1:$CZ$1,_xlfn.XLOOKUP($A139,'PY1 Data(H)'!$A$1:$A$233,'PY1 Data(H)'!$A$1:$CZ$233))</f>
        <v>0</v>
      </c>
      <c r="BQ139" s="173" cm="1">
        <f t="array" ref="BQ139">_xlfn.XLOOKUP(BQ$1,'PY1 Data(H)'!$A$1:$CZ$1,_xlfn.XLOOKUP($A139,'PY1 Data(H)'!$A$1:$A$233,'PY1 Data(H)'!$A$1:$CZ$233))</f>
        <v>0</v>
      </c>
      <c r="BR139" s="173" cm="1">
        <f t="array" ref="BR139">_xlfn.XLOOKUP(BR$1,'PY1 Data(H)'!$A$1:$CZ$1,_xlfn.XLOOKUP($A139,'PY1 Data(H)'!$A$1:$A$233,'PY1 Data(H)'!$A$1:$CZ$233))</f>
        <v>0</v>
      </c>
      <c r="BS139" s="173" cm="1">
        <f t="array" ref="BS139">_xlfn.XLOOKUP(BS$1,'PY1 Data(H)'!$A$1:$CZ$1,_xlfn.XLOOKUP($A139,'PY1 Data(H)'!$A$1:$A$233,'PY1 Data(H)'!$A$1:$CZ$233))</f>
        <v>0</v>
      </c>
      <c r="BT139" s="173" cm="1">
        <f t="array" ref="BT139">_xlfn.XLOOKUP(BT$1,'PY1 Data(H)'!$A$1:$CZ$1,_xlfn.XLOOKUP($A139,'PY1 Data(H)'!$A$1:$A$233,'PY1 Data(H)'!$A$1:$CZ$233))</f>
        <v>0</v>
      </c>
      <c r="BU139" s="173" cm="1">
        <f t="array" ref="BU139">_xlfn.XLOOKUP(BU$1,'PY1 Data(H)'!$A$1:$CZ$1,_xlfn.XLOOKUP($A139,'PY1 Data(H)'!$A$1:$A$233,'PY1 Data(H)'!$A$1:$CZ$233))</f>
        <v>0</v>
      </c>
      <c r="BV139" s="173" cm="1">
        <f t="array" ref="BV139">_xlfn.XLOOKUP(BV$1,'PY1 Data(H)'!$A$1:$CZ$1,_xlfn.XLOOKUP($A139,'PY1 Data(H)'!$A$1:$A$233,'PY1 Data(H)'!$A$1:$CZ$233))</f>
        <v>0</v>
      </c>
      <c r="BW139" s="173" cm="1">
        <f t="array" ref="BW139">_xlfn.XLOOKUP(BW$1,'PY1 Data(H)'!$A$1:$CZ$1,_xlfn.XLOOKUP($A139,'PY1 Data(H)'!$A$1:$A$233,'PY1 Data(H)'!$A$1:$CZ$233))</f>
        <v>0</v>
      </c>
      <c r="BX139" s="173" cm="1">
        <f t="array" ref="BX139">_xlfn.XLOOKUP(BX$1,'PY1 Data(H)'!$A$1:$CZ$1,_xlfn.XLOOKUP($A139,'PY1 Data(H)'!$A$1:$A$233,'PY1 Data(H)'!$A$1:$CZ$233))</f>
        <v>0</v>
      </c>
      <c r="BY139" s="173" cm="1">
        <f t="array" ref="BY139">_xlfn.XLOOKUP(BY$1,'PY1 Data(H)'!$A$1:$CZ$1,_xlfn.XLOOKUP($A139,'PY1 Data(H)'!$A$1:$A$233,'PY1 Data(H)'!$A$1:$CZ$233))</f>
        <v>0</v>
      </c>
      <c r="BZ139" s="173" cm="1">
        <f t="array" ref="BZ139">_xlfn.XLOOKUP(BZ$1,'PY1 Data(H)'!$A$1:$CZ$1,_xlfn.XLOOKUP($A139,'PY1 Data(H)'!$A$1:$A$233,'PY1 Data(H)'!$A$1:$CZ$233))</f>
        <v>0</v>
      </c>
      <c r="CA139" s="173" cm="1">
        <f t="array" ref="CA139">_xlfn.XLOOKUP(CA$1,'PY1 Data(H)'!$A$1:$CZ$1,_xlfn.XLOOKUP($A139,'PY1 Data(H)'!$A$1:$A$233,'PY1 Data(H)'!$A$1:$CZ$233))</f>
        <v>0</v>
      </c>
      <c r="CB139" s="173" cm="1">
        <f t="array" ref="CB139">_xlfn.XLOOKUP(CB$1,'PY1 Data(H)'!$A$1:$CZ$1,_xlfn.XLOOKUP($A139,'PY1 Data(H)'!$A$1:$A$233,'PY1 Data(H)'!$A$1:$CZ$233))</f>
        <v>0</v>
      </c>
      <c r="CC139" s="173" cm="1">
        <f t="array" ref="CC139">_xlfn.XLOOKUP(CC$1,'PY1 Data(H)'!$A$1:$CZ$1,_xlfn.XLOOKUP($A139,'PY1 Data(H)'!$A$1:$A$233,'PY1 Data(H)'!$A$1:$CZ$233))</f>
        <v>0</v>
      </c>
      <c r="CD139" s="173" cm="1">
        <f t="array" ref="CD139">_xlfn.XLOOKUP(CD$1,'PY1 Data(H)'!$A$1:$CZ$1,_xlfn.XLOOKUP($A139,'PY1 Data(H)'!$A$1:$A$233,'PY1 Data(H)'!$A$1:$CZ$233))</f>
        <v>0</v>
      </c>
      <c r="CE139" s="173" cm="1">
        <f t="array" ref="CE139">_xlfn.XLOOKUP(CE$1,'PY1 Data(H)'!$A$1:$CZ$1,_xlfn.XLOOKUP($A139,'PY1 Data(H)'!$A$1:$A$233,'PY1 Data(H)'!$A$1:$CZ$233))</f>
        <v>0</v>
      </c>
      <c r="CF139" s="173" cm="1">
        <f t="array" ref="CF139">_xlfn.XLOOKUP(CF$1,'PY1 Data(H)'!$A$1:$CZ$1,_xlfn.XLOOKUP($A139,'PY1 Data(H)'!$A$1:$A$233,'PY1 Data(H)'!$A$1:$CZ$233))</f>
        <v>0</v>
      </c>
      <c r="CG139" s="173" cm="1">
        <f t="array" ref="CG139">_xlfn.XLOOKUP(CG$1,'PY1 Data(H)'!$A$1:$CZ$1,_xlfn.XLOOKUP($A139,'PY1 Data(H)'!$A$1:$A$233,'PY1 Data(H)'!$A$1:$CZ$233))</f>
        <v>0</v>
      </c>
      <c r="CH139" s="173" cm="1">
        <f t="array" ref="CH139">_xlfn.XLOOKUP(CH$1,'PY1 Data(H)'!$A$1:$CZ$1,_xlfn.XLOOKUP($A139,'PY1 Data(H)'!$A$1:$A$233,'PY1 Data(H)'!$A$1:$CZ$233))</f>
        <v>0</v>
      </c>
      <c r="CI139" s="173" cm="1">
        <f t="array" ref="CI139">_xlfn.XLOOKUP(CI$1,'PY1 Data(H)'!$A$1:$CZ$1,_xlfn.XLOOKUP($A139,'PY1 Data(H)'!$A$1:$A$233,'PY1 Data(H)'!$A$1:$CZ$233))</f>
        <v>0</v>
      </c>
      <c r="CJ139" s="173" cm="1">
        <f t="array" ref="CJ139">_xlfn.XLOOKUP(CJ$1,'PY1 Data(H)'!$A$1:$CZ$1,_xlfn.XLOOKUP($A139,'PY1 Data(H)'!$A$1:$A$233,'PY1 Data(H)'!$A$1:$CZ$233))</f>
        <v>0</v>
      </c>
      <c r="CK139" s="173" cm="1">
        <f t="array" ref="CK139">_xlfn.XLOOKUP(CK$1,'PY1 Data(H)'!$A$1:$CZ$1,_xlfn.XLOOKUP($A139,'PY1 Data(H)'!$A$1:$A$233,'PY1 Data(H)'!$A$1:$CZ$233))</f>
        <v>0</v>
      </c>
      <c r="CL139" s="173" cm="1">
        <f t="array" ref="CL139">_xlfn.XLOOKUP(CL$1,'PY1 Data(H)'!$A$1:$CZ$1,_xlfn.XLOOKUP($A139,'PY1 Data(H)'!$A$1:$A$233,'PY1 Data(H)'!$A$1:$CZ$233))</f>
        <v>0</v>
      </c>
      <c r="CM139" s="173" cm="1">
        <f t="array" ref="CM139">_xlfn.XLOOKUP(CM$1,'PY1 Data(H)'!$A$1:$CZ$1,_xlfn.XLOOKUP($A139,'PY1 Data(H)'!$A$1:$A$233,'PY1 Data(H)'!$A$1:$CZ$233))</f>
        <v>0</v>
      </c>
      <c r="CN139" s="173" cm="1">
        <f t="array" ref="CN139">_xlfn.XLOOKUP(CN$1,'PY1 Data(H)'!$A$1:$CZ$1,_xlfn.XLOOKUP($A139,'PY1 Data(H)'!$A$1:$A$233,'PY1 Data(H)'!$A$1:$CZ$233))</f>
        <v>0</v>
      </c>
      <c r="CO139" s="173" cm="1">
        <f t="array" ref="CO139">_xlfn.XLOOKUP(CO$1,'PY1 Data(H)'!$A$1:$CZ$1,_xlfn.XLOOKUP($A139,'PY1 Data(H)'!$A$1:$A$233,'PY1 Data(H)'!$A$1:$CZ$233))</f>
        <v>0</v>
      </c>
      <c r="CP139" s="173" cm="1">
        <f t="array" ref="CP139">_xlfn.XLOOKUP(CP$1,'PY1 Data(H)'!$A$1:$CZ$1,_xlfn.XLOOKUP($A139,'PY1 Data(H)'!$A$1:$A$233,'PY1 Data(H)'!$A$1:$CZ$233))</f>
        <v>0</v>
      </c>
      <c r="CQ139" s="173" cm="1">
        <f t="array" ref="CQ139">_xlfn.XLOOKUP(CQ$1,'PY1 Data(H)'!$A$1:$CZ$1,_xlfn.XLOOKUP($A139,'PY1 Data(H)'!$A$1:$A$233,'PY1 Data(H)'!$A$1:$CZ$233))</f>
        <v>0</v>
      </c>
      <c r="CR139" s="173" cm="1">
        <f t="array" ref="CR139">_xlfn.XLOOKUP(CR$1,'PY1 Data(H)'!$A$1:$CZ$1,_xlfn.XLOOKUP($A139,'PY1 Data(H)'!$A$1:$A$233,'PY1 Data(H)'!$A$1:$CZ$233))</f>
        <v>0</v>
      </c>
      <c r="CS139" s="173" cm="1">
        <f t="array" ref="CS139">_xlfn.XLOOKUP(CS$1,'PY1 Data(H)'!$A$1:$CZ$1,_xlfn.XLOOKUP($A139,'PY1 Data(H)'!$A$1:$A$233,'PY1 Data(H)'!$A$1:$CZ$233))</f>
        <v>0</v>
      </c>
      <c r="CT139" s="173" cm="1">
        <f t="array" ref="CT139">_xlfn.XLOOKUP(CT$1,'PY1 Data(H)'!$A$1:$CZ$1,_xlfn.XLOOKUP($A139,'PY1 Data(H)'!$A$1:$A$233,'PY1 Data(H)'!$A$1:$CZ$233))</f>
        <v>0</v>
      </c>
      <c r="CU139" s="173" cm="1">
        <f t="array" ref="CU139">_xlfn.XLOOKUP(CU$1,'PY1 Data(H)'!$A$1:$CZ$1,_xlfn.XLOOKUP($A139,'PY1 Data(H)'!$A$1:$A$233,'PY1 Data(H)'!$A$1:$CZ$233))</f>
        <v>0</v>
      </c>
      <c r="CV139" s="173" cm="1">
        <f t="array" ref="CV139">_xlfn.XLOOKUP(CV$1,'PY1 Data(H)'!$A$1:$CZ$1,_xlfn.XLOOKUP($A139,'PY1 Data(H)'!$A$1:$A$233,'PY1 Data(H)'!$A$1:$CZ$233))</f>
        <v>0</v>
      </c>
      <c r="CW139" s="173" cm="1">
        <f t="array" ref="CW139">_xlfn.XLOOKUP(CW$1,'PY1 Data(H)'!$A$1:$CZ$1,_xlfn.XLOOKUP($A139,'PY1 Data(H)'!$A$1:$A$233,'PY1 Data(H)'!$A$1:$CZ$233))</f>
        <v>0</v>
      </c>
      <c r="CX139" s="173" cm="1">
        <f t="array" ref="CX139">_xlfn.XLOOKUP(CX$1,'PY1 Data(H)'!$A$1:$CZ$1,_xlfn.XLOOKUP($A139,'PY1 Data(H)'!$A$1:$A$233,'PY1 Data(H)'!$A$1:$CZ$233))</f>
        <v>0</v>
      </c>
      <c r="CY139" s="173" cm="1">
        <f t="array" ref="CY139">_xlfn.XLOOKUP(CY$1,'PY1 Data(H)'!$A$1:$CZ$1,_xlfn.XLOOKUP($A139,'PY1 Data(H)'!$A$1:$A$233,'PY1 Data(H)'!$A$1:$CZ$233))</f>
        <v>0</v>
      </c>
    </row>
    <row r="140" spans="1:103" x14ac:dyDescent="0.3">
      <c r="A140">
        <v>334</v>
      </c>
      <c r="D140" s="173" cm="1">
        <f t="array" ref="D140">_xlfn.XLOOKUP(D$1,'PY1 Data(H)'!$A$1:$CZ$1,_xlfn.XLOOKUP($A140,'PY1 Data(H)'!$A$1:$A$233,'PY1 Data(H)'!$A$1:$CZ$233))</f>
        <v>93273517</v>
      </c>
      <c r="E140" s="173" cm="1">
        <f t="array" ref="E140">_xlfn.XLOOKUP(E$1,'PY1 Data(H)'!$A$1:$CZ$1,_xlfn.XLOOKUP($A140,'PY1 Data(H)'!$A$1:$A$233,'PY1 Data(H)'!$A$1:$CZ$233))</f>
        <v>34685233</v>
      </c>
      <c r="F140" s="173" cm="1">
        <f t="array" ref="F140">_xlfn.XLOOKUP(F$1,'PY1 Data(H)'!$A$1:$CZ$1,_xlfn.XLOOKUP($A140,'PY1 Data(H)'!$A$1:$A$233,'PY1 Data(H)'!$A$1:$CZ$233))</f>
        <v>37793255</v>
      </c>
      <c r="G140" s="173" cm="1">
        <f t="array" ref="G140">_xlfn.XLOOKUP(G$1,'PY1 Data(H)'!$A$1:$CZ$1,_xlfn.XLOOKUP($A140,'PY1 Data(H)'!$A$1:$A$233,'PY1 Data(H)'!$A$1:$CZ$233))</f>
        <v>0</v>
      </c>
      <c r="H140" s="173" cm="1">
        <f t="array" ref="H140">_xlfn.XLOOKUP(H$1,'PY1 Data(H)'!$A$1:$CZ$1,_xlfn.XLOOKUP($A140,'PY1 Data(H)'!$A$1:$A$233,'PY1 Data(H)'!$A$1:$CZ$233))</f>
        <v>65265568</v>
      </c>
      <c r="I140" s="173" cm="1">
        <f t="array" ref="I140">_xlfn.XLOOKUP(I$1,'PY1 Data(H)'!$A$1:$CZ$1,_xlfn.XLOOKUP($A140,'PY1 Data(H)'!$A$1:$A$233,'PY1 Data(H)'!$A$1:$CZ$233))</f>
        <v>40170361</v>
      </c>
      <c r="J140" s="173" cm="1">
        <f t="array" ref="J140">_xlfn.XLOOKUP(J$1,'PY1 Data(H)'!$A$1:$CZ$1,_xlfn.XLOOKUP($A140,'PY1 Data(H)'!$A$1:$A$233,'PY1 Data(H)'!$A$1:$CZ$233))</f>
        <v>30859984</v>
      </c>
      <c r="K140" s="173" cm="1">
        <f t="array" ref="K140">_xlfn.XLOOKUP(K$1,'PY1 Data(H)'!$A$1:$CZ$1,_xlfn.XLOOKUP($A140,'PY1 Data(H)'!$A$1:$A$233,'PY1 Data(H)'!$A$1:$CZ$233))</f>
        <v>44485385</v>
      </c>
      <c r="L140" s="173" cm="1">
        <f t="array" ref="L140">_xlfn.XLOOKUP(L$1,'PY1 Data(H)'!$A$1:$CZ$1,_xlfn.XLOOKUP($A140,'PY1 Data(H)'!$A$1:$A$233,'PY1 Data(H)'!$A$1:$CZ$233))</f>
        <v>51596348</v>
      </c>
      <c r="M140" s="173" cm="1">
        <f t="array" ref="M140">_xlfn.XLOOKUP(M$1,'PY1 Data(H)'!$A$1:$CZ$1,_xlfn.XLOOKUP($A140,'PY1 Data(H)'!$A$1:$A$233,'PY1 Data(H)'!$A$1:$CZ$233))</f>
        <v>238052571</v>
      </c>
      <c r="N140" s="173" cm="1">
        <f t="array" ref="N140">_xlfn.XLOOKUP(N$1,'PY1 Data(H)'!$A$1:$CZ$1,_xlfn.XLOOKUP($A140,'PY1 Data(H)'!$A$1:$A$233,'PY1 Data(H)'!$A$1:$CZ$233))</f>
        <v>387067454</v>
      </c>
      <c r="O140" s="173" cm="1">
        <f t="array" ref="O140">_xlfn.XLOOKUP(O$1,'PY1 Data(H)'!$A$1:$CZ$1,_xlfn.XLOOKUP($A140,'PY1 Data(H)'!$A$1:$A$233,'PY1 Data(H)'!$A$1:$CZ$233))</f>
        <v>91051635</v>
      </c>
      <c r="P140" s="173" cm="1">
        <f t="array" ref="P140">_xlfn.XLOOKUP(P$1,'PY1 Data(H)'!$A$1:$CZ$1,_xlfn.XLOOKUP($A140,'PY1 Data(H)'!$A$1:$A$233,'PY1 Data(H)'!$A$1:$CZ$233))</f>
        <v>283864972</v>
      </c>
      <c r="Q140" s="173" cm="1">
        <f t="array" ref="Q140">_xlfn.XLOOKUP(Q$1,'PY1 Data(H)'!$A$1:$CZ$1,_xlfn.XLOOKUP($A140,'PY1 Data(H)'!$A$1:$A$233,'PY1 Data(H)'!$A$1:$CZ$233))</f>
        <v>62901182</v>
      </c>
      <c r="R140" s="173" cm="1">
        <f t="array" ref="R140">_xlfn.XLOOKUP(R$1,'PY1 Data(H)'!$A$1:$CZ$1,_xlfn.XLOOKUP($A140,'PY1 Data(H)'!$A$1:$A$233,'PY1 Data(H)'!$A$1:$CZ$233))</f>
        <v>18268834</v>
      </c>
      <c r="S140" s="173" cm="1">
        <f t="array" ref="S140">_xlfn.XLOOKUP(S$1,'PY1 Data(H)'!$A$1:$CZ$1,_xlfn.XLOOKUP($A140,'PY1 Data(H)'!$A$1:$A$233,'PY1 Data(H)'!$A$1:$CZ$233))</f>
        <v>58738679</v>
      </c>
      <c r="T140" s="173" cm="1">
        <f t="array" ref="T140">_xlfn.XLOOKUP(T$1,'PY1 Data(H)'!$A$1:$CZ$1,_xlfn.XLOOKUP($A140,'PY1 Data(H)'!$A$1:$A$233,'PY1 Data(H)'!$A$1:$CZ$233))</f>
        <v>0</v>
      </c>
      <c r="U140" s="173" cm="1">
        <f t="array" ref="U140">_xlfn.XLOOKUP(U$1,'PY1 Data(H)'!$A$1:$CZ$1,_xlfn.XLOOKUP($A140,'PY1 Data(H)'!$A$1:$A$233,'PY1 Data(H)'!$A$1:$CZ$233))</f>
        <v>236101475</v>
      </c>
      <c r="V140" s="173" cm="1">
        <f t="array" ref="V140">_xlfn.XLOOKUP(V$1,'PY1 Data(H)'!$A$1:$CZ$1,_xlfn.XLOOKUP($A140,'PY1 Data(H)'!$A$1:$A$233,'PY1 Data(H)'!$A$1:$CZ$233))</f>
        <v>116934843</v>
      </c>
      <c r="W140" s="173" cm="1">
        <f t="array" ref="W140">_xlfn.XLOOKUP(W$1,'PY1 Data(H)'!$A$1:$CZ$1,_xlfn.XLOOKUP($A140,'PY1 Data(H)'!$A$1:$A$233,'PY1 Data(H)'!$A$1:$CZ$233))</f>
        <v>0</v>
      </c>
      <c r="X140" s="173" cm="1">
        <f t="array" ref="X140">_xlfn.XLOOKUP(X$1,'PY1 Data(H)'!$A$1:$CZ$1,_xlfn.XLOOKUP($A140,'PY1 Data(H)'!$A$1:$A$233,'PY1 Data(H)'!$A$1:$CZ$233))</f>
        <v>53417224</v>
      </c>
      <c r="Y140" s="173" cm="1">
        <f t="array" ref="Y140">_xlfn.XLOOKUP(Y$1,'PY1 Data(H)'!$A$1:$CZ$1,_xlfn.XLOOKUP($A140,'PY1 Data(H)'!$A$1:$A$233,'PY1 Data(H)'!$A$1:$CZ$233))</f>
        <v>44696191</v>
      </c>
      <c r="Z140" s="173" cm="1">
        <f t="array" ref="Z140">_xlfn.XLOOKUP(Z$1,'PY1 Data(H)'!$A$1:$CZ$1,_xlfn.XLOOKUP($A140,'PY1 Data(H)'!$A$1:$A$233,'PY1 Data(H)'!$A$1:$CZ$233))</f>
        <v>158703496</v>
      </c>
      <c r="AA140" s="173" cm="1">
        <f t="array" ref="AA140">_xlfn.XLOOKUP(AA$1,'PY1 Data(H)'!$A$1:$CZ$1,_xlfn.XLOOKUP($A140,'PY1 Data(H)'!$A$1:$A$233,'PY1 Data(H)'!$A$1:$CZ$233))</f>
        <v>0</v>
      </c>
      <c r="AB140" s="173" cm="1">
        <f t="array" ref="AB140">_xlfn.XLOOKUP(AB$1,'PY1 Data(H)'!$A$1:$CZ$1,_xlfn.XLOOKUP($A140,'PY1 Data(H)'!$A$1:$A$233,'PY1 Data(H)'!$A$1:$CZ$233))</f>
        <v>122147583</v>
      </c>
      <c r="AC140" s="173" cm="1">
        <f t="array" ref="AC140">_xlfn.XLOOKUP(AC$1,'PY1 Data(H)'!$A$1:$CZ$1,_xlfn.XLOOKUP($A140,'PY1 Data(H)'!$A$1:$A$233,'PY1 Data(H)'!$A$1:$CZ$233))</f>
        <v>367010315</v>
      </c>
      <c r="AD140" s="173" cm="1">
        <f t="array" ref="AD140">_xlfn.XLOOKUP(AD$1,'PY1 Data(H)'!$A$1:$CZ$1,_xlfn.XLOOKUP($A140,'PY1 Data(H)'!$A$1:$A$233,'PY1 Data(H)'!$A$1:$CZ$233))</f>
        <v>182767272</v>
      </c>
      <c r="AE140" s="173" cm="1">
        <f t="array" ref="AE140">_xlfn.XLOOKUP(AE$1,'PY1 Data(H)'!$A$1:$CZ$1,_xlfn.XLOOKUP($A140,'PY1 Data(H)'!$A$1:$A$233,'PY1 Data(H)'!$A$1:$CZ$233))</f>
        <v>253587302</v>
      </c>
      <c r="AF140" s="173" cm="1">
        <f t="array" ref="AF140">_xlfn.XLOOKUP(AF$1,'PY1 Data(H)'!$A$1:$CZ$1,_xlfn.XLOOKUP($A140,'PY1 Data(H)'!$A$1:$A$233,'PY1 Data(H)'!$A$1:$CZ$233))</f>
        <v>132308353</v>
      </c>
      <c r="AG140" s="173" cm="1">
        <f t="array" ref="AG140">_xlfn.XLOOKUP(AG$1,'PY1 Data(H)'!$A$1:$CZ$1,_xlfn.XLOOKUP($A140,'PY1 Data(H)'!$A$1:$A$233,'PY1 Data(H)'!$A$1:$CZ$233))</f>
        <v>54700603</v>
      </c>
      <c r="AH140" s="173" cm="1">
        <f t="array" ref="AH140">_xlfn.XLOOKUP(AH$1,'PY1 Data(H)'!$A$1:$CZ$1,_xlfn.XLOOKUP($A140,'PY1 Data(H)'!$A$1:$A$233,'PY1 Data(H)'!$A$1:$CZ$233))</f>
        <v>43288590</v>
      </c>
      <c r="AI140" s="173" cm="1">
        <f t="array" ref="AI140">_xlfn.XLOOKUP(AI$1,'PY1 Data(H)'!$A$1:$CZ$1,_xlfn.XLOOKUP($A140,'PY1 Data(H)'!$A$1:$A$233,'PY1 Data(H)'!$A$1:$CZ$233))</f>
        <v>498442891</v>
      </c>
      <c r="AJ140" s="173" cm="1">
        <f t="array" ref="AJ140">_xlfn.XLOOKUP(AJ$1,'PY1 Data(H)'!$A$1:$CZ$1,_xlfn.XLOOKUP($A140,'PY1 Data(H)'!$A$1:$A$233,'PY1 Data(H)'!$A$1:$CZ$233))</f>
        <v>46904331</v>
      </c>
      <c r="AK140" s="173" cm="1">
        <f t="array" ref="AK140">_xlfn.XLOOKUP(AK$1,'PY1 Data(H)'!$A$1:$CZ$1,_xlfn.XLOOKUP($A140,'PY1 Data(H)'!$A$1:$A$233,'PY1 Data(H)'!$A$1:$CZ$233))</f>
        <v>404158456</v>
      </c>
      <c r="AL140" s="173" cm="1">
        <f t="array" ref="AL140">_xlfn.XLOOKUP(AL$1,'PY1 Data(H)'!$A$1:$CZ$1,_xlfn.XLOOKUP($A140,'PY1 Data(H)'!$A$1:$A$233,'PY1 Data(H)'!$A$1:$CZ$233))</f>
        <v>70822252</v>
      </c>
      <c r="AM140" s="173" cm="1">
        <f t="array" ref="AM140">_xlfn.XLOOKUP(AM$1,'PY1 Data(H)'!$A$1:$CZ$1,_xlfn.XLOOKUP($A140,'PY1 Data(H)'!$A$1:$A$233,'PY1 Data(H)'!$A$1:$CZ$233))</f>
        <v>193902605</v>
      </c>
      <c r="AN140" s="173" cm="1">
        <f t="array" ref="AN140">_xlfn.XLOOKUP(AN$1,'PY1 Data(H)'!$A$1:$CZ$1,_xlfn.XLOOKUP($A140,'PY1 Data(H)'!$A$1:$A$233,'PY1 Data(H)'!$A$1:$CZ$233))</f>
        <v>10540124</v>
      </c>
      <c r="AO140" s="173" cm="1">
        <f t="array" ref="AO140">_xlfn.XLOOKUP(AO$1,'PY1 Data(H)'!$A$1:$CZ$1,_xlfn.XLOOKUP($A140,'PY1 Data(H)'!$A$1:$A$233,'PY1 Data(H)'!$A$1:$CZ$233))</f>
        <v>25503306</v>
      </c>
      <c r="AP140" s="173" cm="1">
        <f t="array" ref="AP140">_xlfn.XLOOKUP(AP$1,'PY1 Data(H)'!$A$1:$CZ$1,_xlfn.XLOOKUP($A140,'PY1 Data(H)'!$A$1:$A$233,'PY1 Data(H)'!$A$1:$CZ$233))</f>
        <v>93935885</v>
      </c>
      <c r="AQ140" s="173" cm="1">
        <f t="array" ref="AQ140">_xlfn.XLOOKUP(AQ$1,'PY1 Data(H)'!$A$1:$CZ$1,_xlfn.XLOOKUP($A140,'PY1 Data(H)'!$A$1:$A$233,'PY1 Data(H)'!$A$1:$CZ$233))</f>
        <v>33672569</v>
      </c>
      <c r="AR140" s="173" cm="1">
        <f t="array" ref="AR140">_xlfn.XLOOKUP(AR$1,'PY1 Data(H)'!$A$1:$CZ$1,_xlfn.XLOOKUP($A140,'PY1 Data(H)'!$A$1:$A$233,'PY1 Data(H)'!$A$1:$CZ$233))</f>
        <v>420787026</v>
      </c>
      <c r="AS140" s="173" cm="1">
        <f t="array" ref="AS140">_xlfn.XLOOKUP(AS$1,'PY1 Data(H)'!$A$1:$CZ$1,_xlfn.XLOOKUP($A140,'PY1 Data(H)'!$A$1:$A$233,'PY1 Data(H)'!$A$1:$CZ$233))</f>
        <v>42680227</v>
      </c>
      <c r="AT140" s="173" cm="1">
        <f t="array" ref="AT140">_xlfn.XLOOKUP(AT$1,'PY1 Data(H)'!$A$1:$CZ$1,_xlfn.XLOOKUP($A140,'PY1 Data(H)'!$A$1:$A$233,'PY1 Data(H)'!$A$1:$CZ$233))</f>
        <v>134474385</v>
      </c>
      <c r="AU140" s="173" cm="1">
        <f t="array" ref="AU140">_xlfn.XLOOKUP(AU$1,'PY1 Data(H)'!$A$1:$CZ$1,_xlfn.XLOOKUP($A140,'PY1 Data(H)'!$A$1:$A$233,'PY1 Data(H)'!$A$1:$CZ$233))</f>
        <v>118947567</v>
      </c>
      <c r="AV140" s="173" cm="1">
        <f t="array" ref="AV140">_xlfn.XLOOKUP(AV$1,'PY1 Data(H)'!$A$1:$CZ$1,_xlfn.XLOOKUP($A140,'PY1 Data(H)'!$A$1:$A$233,'PY1 Data(H)'!$A$1:$CZ$233))</f>
        <v>161573880</v>
      </c>
      <c r="AW140" s="173" cm="1">
        <f t="array" ref="AW140">_xlfn.XLOOKUP(AW$1,'PY1 Data(H)'!$A$1:$CZ$1,_xlfn.XLOOKUP($A140,'PY1 Data(H)'!$A$1:$A$233,'PY1 Data(H)'!$A$1:$CZ$233))</f>
        <v>0</v>
      </c>
      <c r="AX140" s="173" cm="1">
        <f t="array" ref="AX140">_xlfn.XLOOKUP(AX$1,'PY1 Data(H)'!$A$1:$CZ$1,_xlfn.XLOOKUP($A140,'PY1 Data(H)'!$A$1:$A$233,'PY1 Data(H)'!$A$1:$CZ$233))</f>
        <v>40465160</v>
      </c>
      <c r="AY140" s="173" cm="1">
        <f t="array" ref="AY140">_xlfn.XLOOKUP(AY$1,'PY1 Data(H)'!$A$1:$CZ$1,_xlfn.XLOOKUP($A140,'PY1 Data(H)'!$A$1:$A$233,'PY1 Data(H)'!$A$1:$CZ$233))</f>
        <v>30635239</v>
      </c>
      <c r="AZ140" s="173" cm="1">
        <f t="array" ref="AZ140">_xlfn.XLOOKUP(AZ$1,'PY1 Data(H)'!$A$1:$CZ$1,_xlfn.XLOOKUP($A140,'PY1 Data(H)'!$A$1:$A$233,'PY1 Data(H)'!$A$1:$CZ$233))</f>
        <v>564040909</v>
      </c>
      <c r="BA140" s="173" cm="1">
        <f t="array" ref="BA140">_xlfn.XLOOKUP(BA$1,'PY1 Data(H)'!$A$1:$CZ$1,_xlfn.XLOOKUP($A140,'PY1 Data(H)'!$A$1:$A$233,'PY1 Data(H)'!$A$1:$CZ$233))</f>
        <v>88700883</v>
      </c>
      <c r="BB140" s="173" cm="1">
        <f t="array" ref="BB140">_xlfn.XLOOKUP(BB$1,'PY1 Data(H)'!$A$1:$CZ$1,_xlfn.XLOOKUP($A140,'PY1 Data(H)'!$A$1:$A$233,'PY1 Data(H)'!$A$1:$CZ$233))</f>
        <v>120113024</v>
      </c>
      <c r="BC140" s="173" cm="1">
        <f t="array" ref="BC140">_xlfn.XLOOKUP(BC$1,'PY1 Data(H)'!$A$1:$CZ$1,_xlfn.XLOOKUP($A140,'PY1 Data(H)'!$A$1:$A$233,'PY1 Data(H)'!$A$1:$CZ$233))</f>
        <v>14137891</v>
      </c>
      <c r="BD140" s="173" cm="1">
        <f t="array" ref="BD140">_xlfn.XLOOKUP(BD$1,'PY1 Data(H)'!$A$1:$CZ$1,_xlfn.XLOOKUP($A140,'PY1 Data(H)'!$A$1:$A$233,'PY1 Data(H)'!$A$1:$CZ$233))</f>
        <v>52726830</v>
      </c>
      <c r="BE140" s="173" cm="1">
        <f t="array" ref="BE140">_xlfn.XLOOKUP(BE$1,'PY1 Data(H)'!$A$1:$CZ$1,_xlfn.XLOOKUP($A140,'PY1 Data(H)'!$A$1:$A$233,'PY1 Data(H)'!$A$1:$CZ$233))</f>
        <v>58932056</v>
      </c>
      <c r="BF140" s="173" cm="1">
        <f t="array" ref="BF140">_xlfn.XLOOKUP(BF$1,'PY1 Data(H)'!$A$1:$CZ$1,_xlfn.XLOOKUP($A140,'PY1 Data(H)'!$A$1:$A$233,'PY1 Data(H)'!$A$1:$CZ$233))</f>
        <v>128637977</v>
      </c>
      <c r="BG140" s="173" cm="1">
        <f t="array" ref="BG140">_xlfn.XLOOKUP(BG$1,'PY1 Data(H)'!$A$1:$CZ$1,_xlfn.XLOOKUP($A140,'PY1 Data(H)'!$A$1:$A$233,'PY1 Data(H)'!$A$1:$CZ$233))</f>
        <v>46281173</v>
      </c>
      <c r="BH140" s="173" cm="1">
        <f t="array" ref="BH140">_xlfn.XLOOKUP(BH$1,'PY1 Data(H)'!$A$1:$CZ$1,_xlfn.XLOOKUP($A140,'PY1 Data(H)'!$A$1:$A$233,'PY1 Data(H)'!$A$1:$CZ$233))</f>
        <v>23179266</v>
      </c>
      <c r="BI140" s="173" cm="1">
        <f t="array" ref="BI140">_xlfn.XLOOKUP(BI$1,'PY1 Data(H)'!$A$1:$CZ$1,_xlfn.XLOOKUP($A140,'PY1 Data(H)'!$A$1:$A$233,'PY1 Data(H)'!$A$1:$CZ$233))</f>
        <v>38850765</v>
      </c>
      <c r="BJ140" s="173" cm="1">
        <f t="array" ref="BJ140">_xlfn.XLOOKUP(BJ$1,'PY1 Data(H)'!$A$1:$CZ$1,_xlfn.XLOOKUP($A140,'PY1 Data(H)'!$A$1:$A$233,'PY1 Data(H)'!$A$1:$CZ$233))</f>
        <v>58679305</v>
      </c>
      <c r="BK140" s="173" cm="1">
        <f t="array" ref="BK140">_xlfn.XLOOKUP(BK$1,'PY1 Data(H)'!$A$1:$CZ$1,_xlfn.XLOOKUP($A140,'PY1 Data(H)'!$A$1:$A$233,'PY1 Data(H)'!$A$1:$CZ$233))</f>
        <v>1192044362</v>
      </c>
      <c r="BL140" s="173" cm="1">
        <f t="array" ref="BL140">_xlfn.XLOOKUP(BL$1,'PY1 Data(H)'!$A$1:$CZ$1,_xlfn.XLOOKUP($A140,'PY1 Data(H)'!$A$1:$A$233,'PY1 Data(H)'!$A$1:$CZ$233))</f>
        <v>20116396</v>
      </c>
      <c r="BM140" s="173" cm="1">
        <f t="array" ref="BM140">_xlfn.XLOOKUP(BM$1,'PY1 Data(H)'!$A$1:$CZ$1,_xlfn.XLOOKUP($A140,'PY1 Data(H)'!$A$1:$A$233,'PY1 Data(H)'!$A$1:$CZ$233))</f>
        <v>52701892</v>
      </c>
      <c r="BN140" s="173" cm="1">
        <f t="array" ref="BN140">_xlfn.XLOOKUP(BN$1,'PY1 Data(H)'!$A$1:$CZ$1,_xlfn.XLOOKUP($A140,'PY1 Data(H)'!$A$1:$A$233,'PY1 Data(H)'!$A$1:$CZ$233))</f>
        <v>100424833</v>
      </c>
      <c r="BO140" s="173" cm="1">
        <f t="array" ref="BO140">_xlfn.XLOOKUP(BO$1,'PY1 Data(H)'!$A$1:$CZ$1,_xlfn.XLOOKUP($A140,'PY1 Data(H)'!$A$1:$A$233,'PY1 Data(H)'!$A$1:$CZ$233))</f>
        <v>100073544</v>
      </c>
      <c r="BP140" s="173" cm="1">
        <f t="array" ref="BP140">_xlfn.XLOOKUP(BP$1,'PY1 Data(H)'!$A$1:$CZ$1,_xlfn.XLOOKUP($A140,'PY1 Data(H)'!$A$1:$A$233,'PY1 Data(H)'!$A$1:$CZ$233))</f>
        <v>315800073</v>
      </c>
      <c r="BQ140" s="173" cm="1">
        <f t="array" ref="BQ140">_xlfn.XLOOKUP(BQ$1,'PY1 Data(H)'!$A$1:$CZ$1,_xlfn.XLOOKUP($A140,'PY1 Data(H)'!$A$1:$A$233,'PY1 Data(H)'!$A$1:$CZ$233))</f>
        <v>0</v>
      </c>
      <c r="BR140" s="173" cm="1">
        <f t="array" ref="BR140">_xlfn.XLOOKUP(BR$1,'PY1 Data(H)'!$A$1:$CZ$1,_xlfn.XLOOKUP($A140,'PY1 Data(H)'!$A$1:$A$233,'PY1 Data(H)'!$A$1:$CZ$233))</f>
        <v>216739429</v>
      </c>
      <c r="BS140" s="173" cm="1">
        <f t="array" ref="BS140">_xlfn.XLOOKUP(BS$1,'PY1 Data(H)'!$A$1:$CZ$1,_xlfn.XLOOKUP($A140,'PY1 Data(H)'!$A$1:$A$233,'PY1 Data(H)'!$A$1:$CZ$233))</f>
        <v>193268548</v>
      </c>
      <c r="BT140" s="173" cm="1">
        <f t="array" ref="BT140">_xlfn.XLOOKUP(BT$1,'PY1 Data(H)'!$A$1:$CZ$1,_xlfn.XLOOKUP($A140,'PY1 Data(H)'!$A$1:$A$233,'PY1 Data(H)'!$A$1:$CZ$233))</f>
        <v>19485344</v>
      </c>
      <c r="BU140" s="173" cm="1">
        <f t="array" ref="BU140">_xlfn.XLOOKUP(BU$1,'PY1 Data(H)'!$A$1:$CZ$1,_xlfn.XLOOKUP($A140,'PY1 Data(H)'!$A$1:$A$233,'PY1 Data(H)'!$A$1:$CZ$233))</f>
        <v>79965587</v>
      </c>
      <c r="BV140" s="173" cm="1">
        <f t="array" ref="BV140">_xlfn.XLOOKUP(BV$1,'PY1 Data(H)'!$A$1:$CZ$1,_xlfn.XLOOKUP($A140,'PY1 Data(H)'!$A$1:$A$233,'PY1 Data(H)'!$A$1:$CZ$233))</f>
        <v>46484422</v>
      </c>
      <c r="BW140" s="173" cm="1">
        <f t="array" ref="BW140">_xlfn.XLOOKUP(BW$1,'PY1 Data(H)'!$A$1:$CZ$1,_xlfn.XLOOKUP($A140,'PY1 Data(H)'!$A$1:$A$233,'PY1 Data(H)'!$A$1:$CZ$233))</f>
        <v>16202085</v>
      </c>
      <c r="BX140" s="173" cm="1">
        <f t="array" ref="BX140">_xlfn.XLOOKUP(BX$1,'PY1 Data(H)'!$A$1:$CZ$1,_xlfn.XLOOKUP($A140,'PY1 Data(H)'!$A$1:$A$233,'PY1 Data(H)'!$A$1:$CZ$233))</f>
        <v>92026434</v>
      </c>
      <c r="BY140" s="173" cm="1">
        <f t="array" ref="BY140">_xlfn.XLOOKUP(BY$1,'PY1 Data(H)'!$A$1:$CZ$1,_xlfn.XLOOKUP($A140,'PY1 Data(H)'!$A$1:$A$233,'PY1 Data(H)'!$A$1:$CZ$233))</f>
        <v>218217075</v>
      </c>
      <c r="BZ140" s="173" cm="1">
        <f t="array" ref="BZ140">_xlfn.XLOOKUP(BZ$1,'PY1 Data(H)'!$A$1:$CZ$1,_xlfn.XLOOKUP($A140,'PY1 Data(H)'!$A$1:$A$233,'PY1 Data(H)'!$A$1:$CZ$233))</f>
        <v>41995208</v>
      </c>
      <c r="CA140" s="173" cm="1">
        <f t="array" ref="CA140">_xlfn.XLOOKUP(CA$1,'PY1 Data(H)'!$A$1:$CZ$1,_xlfn.XLOOKUP($A140,'PY1 Data(H)'!$A$1:$A$233,'PY1 Data(H)'!$A$1:$CZ$233))</f>
        <v>88540123</v>
      </c>
      <c r="CB140" s="173" cm="1">
        <f t="array" ref="CB140">_xlfn.XLOOKUP(CB$1,'PY1 Data(H)'!$A$1:$CZ$1,_xlfn.XLOOKUP($A140,'PY1 Data(H)'!$A$1:$A$233,'PY1 Data(H)'!$A$1:$CZ$233))</f>
        <v>63038373</v>
      </c>
      <c r="CC140" s="173" cm="1">
        <f t="array" ref="CC140">_xlfn.XLOOKUP(CC$1,'PY1 Data(H)'!$A$1:$CZ$1,_xlfn.XLOOKUP($A140,'PY1 Data(H)'!$A$1:$A$233,'PY1 Data(H)'!$A$1:$CZ$233))</f>
        <v>88808621</v>
      </c>
      <c r="CD140" s="173" cm="1">
        <f t="array" ref="CD140">_xlfn.XLOOKUP(CD$1,'PY1 Data(H)'!$A$1:$CZ$1,_xlfn.XLOOKUP($A140,'PY1 Data(H)'!$A$1:$A$233,'PY1 Data(H)'!$A$1:$CZ$233))</f>
        <v>108411047</v>
      </c>
      <c r="CE140" s="173" cm="1">
        <f t="array" ref="CE140">_xlfn.XLOOKUP(CE$1,'PY1 Data(H)'!$A$1:$CZ$1,_xlfn.XLOOKUP($A140,'PY1 Data(H)'!$A$1:$A$233,'PY1 Data(H)'!$A$1:$CZ$233))</f>
        <v>131878335</v>
      </c>
      <c r="CF140" s="173" cm="1">
        <f t="array" ref="CF140">_xlfn.XLOOKUP(CF$1,'PY1 Data(H)'!$A$1:$CZ$1,_xlfn.XLOOKUP($A140,'PY1 Data(H)'!$A$1:$A$233,'PY1 Data(H)'!$A$1:$CZ$233))</f>
        <v>82553661</v>
      </c>
      <c r="CG140" s="173" cm="1">
        <f t="array" ref="CG140">_xlfn.XLOOKUP(CG$1,'PY1 Data(H)'!$A$1:$CZ$1,_xlfn.XLOOKUP($A140,'PY1 Data(H)'!$A$1:$A$233,'PY1 Data(H)'!$A$1:$CZ$233))</f>
        <v>178291924</v>
      </c>
      <c r="CH140" s="173" cm="1">
        <f t="array" ref="CH140">_xlfn.XLOOKUP(CH$1,'PY1 Data(H)'!$A$1:$CZ$1,_xlfn.XLOOKUP($A140,'PY1 Data(H)'!$A$1:$A$233,'PY1 Data(H)'!$A$1:$CZ$233))</f>
        <v>29317297</v>
      </c>
      <c r="CI140" s="173" cm="1">
        <f t="array" ref="CI140">_xlfn.XLOOKUP(CI$1,'PY1 Data(H)'!$A$1:$CZ$1,_xlfn.XLOOKUP($A140,'PY1 Data(H)'!$A$1:$A$233,'PY1 Data(H)'!$A$1:$CZ$233))</f>
        <v>58566101</v>
      </c>
      <c r="CJ140" s="173" cm="1">
        <f t="array" ref="CJ140">_xlfn.XLOOKUP(CJ$1,'PY1 Data(H)'!$A$1:$CZ$1,_xlfn.XLOOKUP($A140,'PY1 Data(H)'!$A$1:$A$233,'PY1 Data(H)'!$A$1:$CZ$233))</f>
        <v>84417286</v>
      </c>
      <c r="CK140" s="173" cm="1">
        <f t="array" ref="CK140">_xlfn.XLOOKUP(CK$1,'PY1 Data(H)'!$A$1:$CZ$1,_xlfn.XLOOKUP($A140,'PY1 Data(H)'!$A$1:$A$233,'PY1 Data(H)'!$A$1:$CZ$233))</f>
        <v>119217652</v>
      </c>
      <c r="CL140" s="173" cm="1">
        <f t="array" ref="CL140">_xlfn.XLOOKUP(CL$1,'PY1 Data(H)'!$A$1:$CZ$1,_xlfn.XLOOKUP($A140,'PY1 Data(H)'!$A$1:$A$233,'PY1 Data(H)'!$A$1:$CZ$233))</f>
        <v>33710528</v>
      </c>
      <c r="CM140" s="173" cm="1">
        <f t="array" ref="CM140">_xlfn.XLOOKUP(CM$1,'PY1 Data(H)'!$A$1:$CZ$1,_xlfn.XLOOKUP($A140,'PY1 Data(H)'!$A$1:$A$233,'PY1 Data(H)'!$A$1:$CZ$233))</f>
        <v>64306525</v>
      </c>
      <c r="CN140" s="173" cm="1">
        <f t="array" ref="CN140">_xlfn.XLOOKUP(CN$1,'PY1 Data(H)'!$A$1:$CZ$1,_xlfn.XLOOKUP($A140,'PY1 Data(H)'!$A$1:$A$233,'PY1 Data(H)'!$A$1:$CZ$233))</f>
        <v>5807474</v>
      </c>
      <c r="CO140" s="173" cm="1">
        <f t="array" ref="CO140">_xlfn.XLOOKUP(CO$1,'PY1 Data(H)'!$A$1:$CZ$1,_xlfn.XLOOKUP($A140,'PY1 Data(H)'!$A$1:$A$233,'PY1 Data(H)'!$A$1:$CZ$233))</f>
        <v>182290509</v>
      </c>
      <c r="CP140" s="173" cm="1">
        <f t="array" ref="CP140">_xlfn.XLOOKUP(CP$1,'PY1 Data(H)'!$A$1:$CZ$1,_xlfn.XLOOKUP($A140,'PY1 Data(H)'!$A$1:$A$233,'PY1 Data(H)'!$A$1:$CZ$233))</f>
        <v>35899628</v>
      </c>
      <c r="CQ140" s="173" cm="1">
        <f t="array" ref="CQ140">_xlfn.XLOOKUP(CQ$1,'PY1 Data(H)'!$A$1:$CZ$1,_xlfn.XLOOKUP($A140,'PY1 Data(H)'!$A$1:$A$233,'PY1 Data(H)'!$A$1:$CZ$233))</f>
        <v>1101088230</v>
      </c>
      <c r="CR140" s="173" cm="1">
        <f t="array" ref="CR140">_xlfn.XLOOKUP(CR$1,'PY1 Data(H)'!$A$1:$CZ$1,_xlfn.XLOOKUP($A140,'PY1 Data(H)'!$A$1:$A$233,'PY1 Data(H)'!$A$1:$CZ$233))</f>
        <v>38869315</v>
      </c>
      <c r="CS140" s="173" cm="1">
        <f t="array" ref="CS140">_xlfn.XLOOKUP(CS$1,'PY1 Data(H)'!$A$1:$CZ$1,_xlfn.XLOOKUP($A140,'PY1 Data(H)'!$A$1:$A$233,'PY1 Data(H)'!$A$1:$CZ$233))</f>
        <v>26159028</v>
      </c>
      <c r="CT140" s="173" cm="1">
        <f t="array" ref="CT140">_xlfn.XLOOKUP(CT$1,'PY1 Data(H)'!$A$1:$CZ$1,_xlfn.XLOOKUP($A140,'PY1 Data(H)'!$A$1:$A$233,'PY1 Data(H)'!$A$1:$CZ$233))</f>
        <v>163412877</v>
      </c>
      <c r="CU140" s="173" cm="1">
        <f t="array" ref="CU140">_xlfn.XLOOKUP(CU$1,'PY1 Data(H)'!$A$1:$CZ$1,_xlfn.XLOOKUP($A140,'PY1 Data(H)'!$A$1:$A$233,'PY1 Data(H)'!$A$1:$CZ$233))</f>
        <v>211235738</v>
      </c>
      <c r="CV140" s="173" cm="1">
        <f t="array" ref="CV140">_xlfn.XLOOKUP(CV$1,'PY1 Data(H)'!$A$1:$CZ$1,_xlfn.XLOOKUP($A140,'PY1 Data(H)'!$A$1:$A$233,'PY1 Data(H)'!$A$1:$CZ$233))</f>
        <v>58140070</v>
      </c>
      <c r="CW140" s="173" cm="1">
        <f t="array" ref="CW140">_xlfn.XLOOKUP(CW$1,'PY1 Data(H)'!$A$1:$CZ$1,_xlfn.XLOOKUP($A140,'PY1 Data(H)'!$A$1:$A$233,'PY1 Data(H)'!$A$1:$CZ$233))</f>
        <v>59954760</v>
      </c>
      <c r="CX140" s="173" cm="1">
        <f t="array" ref="CX140">_xlfn.XLOOKUP(CX$1,'PY1 Data(H)'!$A$1:$CZ$1,_xlfn.XLOOKUP($A140,'PY1 Data(H)'!$A$1:$A$233,'PY1 Data(H)'!$A$1:$CZ$233))</f>
        <v>65799255</v>
      </c>
      <c r="CY140" s="173" cm="1">
        <f t="array" ref="CY140">_xlfn.XLOOKUP(CY$1,'PY1 Data(H)'!$A$1:$CZ$1,_xlfn.XLOOKUP($A140,'PY1 Data(H)'!$A$1:$A$233,'PY1 Data(H)'!$A$1:$CZ$233))</f>
        <v>24132998</v>
      </c>
    </row>
    <row r="141" spans="1:103" x14ac:dyDescent="0.3">
      <c r="A141">
        <v>373</v>
      </c>
      <c r="D141" s="173" cm="1">
        <f t="array" ref="D141">_xlfn.XLOOKUP(D$1,'PY1 Data(H)'!$A$1:$CZ$1,_xlfn.XLOOKUP($A141,'PY1 Data(H)'!$A$1:$A$233,'PY1 Data(H)'!$A$1:$CZ$233))</f>
        <v>44428610</v>
      </c>
      <c r="E141" s="173" cm="1">
        <f t="array" ref="E141">_xlfn.XLOOKUP(E$1,'PY1 Data(H)'!$A$1:$CZ$1,_xlfn.XLOOKUP($A141,'PY1 Data(H)'!$A$1:$A$233,'PY1 Data(H)'!$A$1:$CZ$233))</f>
        <v>19010426</v>
      </c>
      <c r="F141" s="173" cm="1">
        <f t="array" ref="F141">_xlfn.XLOOKUP(F$1,'PY1 Data(H)'!$A$1:$CZ$1,_xlfn.XLOOKUP($A141,'PY1 Data(H)'!$A$1:$A$233,'PY1 Data(H)'!$A$1:$CZ$233))</f>
        <v>18366410</v>
      </c>
      <c r="G141" s="173" cm="1">
        <f t="array" ref="G141">_xlfn.XLOOKUP(G$1,'PY1 Data(H)'!$A$1:$CZ$1,_xlfn.XLOOKUP($A141,'PY1 Data(H)'!$A$1:$A$233,'PY1 Data(H)'!$A$1:$CZ$233))</f>
        <v>0</v>
      </c>
      <c r="H141" s="173" cm="1">
        <f t="array" ref="H141">_xlfn.XLOOKUP(H$1,'PY1 Data(H)'!$A$1:$CZ$1,_xlfn.XLOOKUP($A141,'PY1 Data(H)'!$A$1:$A$233,'PY1 Data(H)'!$A$1:$CZ$233))</f>
        <v>29277123</v>
      </c>
      <c r="I141" s="173" cm="1">
        <f t="array" ref="I141">_xlfn.XLOOKUP(I$1,'PY1 Data(H)'!$A$1:$CZ$1,_xlfn.XLOOKUP($A141,'PY1 Data(H)'!$A$1:$A$233,'PY1 Data(H)'!$A$1:$CZ$233))</f>
        <v>19485148</v>
      </c>
      <c r="J141" s="173" cm="1">
        <f t="array" ref="J141">_xlfn.XLOOKUP(J$1,'PY1 Data(H)'!$A$1:$CZ$1,_xlfn.XLOOKUP($A141,'PY1 Data(H)'!$A$1:$A$233,'PY1 Data(H)'!$A$1:$CZ$233))</f>
        <v>16778920</v>
      </c>
      <c r="K141" s="173" cm="1">
        <f t="array" ref="K141">_xlfn.XLOOKUP(K$1,'PY1 Data(H)'!$A$1:$CZ$1,_xlfn.XLOOKUP($A141,'PY1 Data(H)'!$A$1:$A$233,'PY1 Data(H)'!$A$1:$CZ$233))</f>
        <v>14245685</v>
      </c>
      <c r="L141" s="173" cm="1">
        <f t="array" ref="L141">_xlfn.XLOOKUP(L$1,'PY1 Data(H)'!$A$1:$CZ$1,_xlfn.XLOOKUP($A141,'PY1 Data(H)'!$A$1:$A$233,'PY1 Data(H)'!$A$1:$CZ$233))</f>
        <v>23899795</v>
      </c>
      <c r="M141" s="173" cm="1">
        <f t="array" ref="M141">_xlfn.XLOOKUP(M$1,'PY1 Data(H)'!$A$1:$CZ$1,_xlfn.XLOOKUP($A141,'PY1 Data(H)'!$A$1:$A$233,'PY1 Data(H)'!$A$1:$CZ$233))</f>
        <v>124710099</v>
      </c>
      <c r="N141" s="173" cm="1">
        <f t="array" ref="N141">_xlfn.XLOOKUP(N$1,'PY1 Data(H)'!$A$1:$CZ$1,_xlfn.XLOOKUP($A141,'PY1 Data(H)'!$A$1:$A$233,'PY1 Data(H)'!$A$1:$CZ$233))</f>
        <v>186030604</v>
      </c>
      <c r="O141" s="173" cm="1">
        <f t="array" ref="O141">_xlfn.XLOOKUP(O$1,'PY1 Data(H)'!$A$1:$CZ$1,_xlfn.XLOOKUP($A141,'PY1 Data(H)'!$A$1:$A$233,'PY1 Data(H)'!$A$1:$CZ$233))</f>
        <v>38005980</v>
      </c>
      <c r="P141" s="173" cm="1">
        <f t="array" ref="P141">_xlfn.XLOOKUP(P$1,'PY1 Data(H)'!$A$1:$CZ$1,_xlfn.XLOOKUP($A141,'PY1 Data(H)'!$A$1:$A$233,'PY1 Data(H)'!$A$1:$CZ$233))</f>
        <v>108859522</v>
      </c>
      <c r="Q141" s="173" cm="1">
        <f t="array" ref="Q141">_xlfn.XLOOKUP(Q$1,'PY1 Data(H)'!$A$1:$CZ$1,_xlfn.XLOOKUP($A141,'PY1 Data(H)'!$A$1:$A$233,'PY1 Data(H)'!$A$1:$CZ$233))</f>
        <v>36736250</v>
      </c>
      <c r="R141" s="173" cm="1">
        <f t="array" ref="R141">_xlfn.XLOOKUP(R$1,'PY1 Data(H)'!$A$1:$CZ$1,_xlfn.XLOOKUP($A141,'PY1 Data(H)'!$A$1:$A$233,'PY1 Data(H)'!$A$1:$CZ$233))</f>
        <v>10425074</v>
      </c>
      <c r="S141" s="173" cm="1">
        <f t="array" ref="S141">_xlfn.XLOOKUP(S$1,'PY1 Data(H)'!$A$1:$CZ$1,_xlfn.XLOOKUP($A141,'PY1 Data(H)'!$A$1:$A$233,'PY1 Data(H)'!$A$1:$CZ$233))</f>
        <v>44446842</v>
      </c>
      <c r="T141" s="173" cm="1">
        <f t="array" ref="T141">_xlfn.XLOOKUP(T$1,'PY1 Data(H)'!$A$1:$CZ$1,_xlfn.XLOOKUP($A141,'PY1 Data(H)'!$A$1:$A$233,'PY1 Data(H)'!$A$1:$CZ$233))</f>
        <v>0</v>
      </c>
      <c r="U141" s="173" cm="1">
        <f t="array" ref="U141">_xlfn.XLOOKUP(U$1,'PY1 Data(H)'!$A$1:$CZ$1,_xlfn.XLOOKUP($A141,'PY1 Data(H)'!$A$1:$A$233,'PY1 Data(H)'!$A$1:$CZ$233))</f>
        <v>86379377</v>
      </c>
      <c r="V141" s="173" cm="1">
        <f t="array" ref="V141">_xlfn.XLOOKUP(V$1,'PY1 Data(H)'!$A$1:$CZ$1,_xlfn.XLOOKUP($A141,'PY1 Data(H)'!$A$1:$A$233,'PY1 Data(H)'!$A$1:$CZ$233))</f>
        <v>35143399</v>
      </c>
      <c r="W141" s="173" cm="1">
        <f t="array" ref="W141">_xlfn.XLOOKUP(W$1,'PY1 Data(H)'!$A$1:$CZ$1,_xlfn.XLOOKUP($A141,'PY1 Data(H)'!$A$1:$A$233,'PY1 Data(H)'!$A$1:$CZ$233))</f>
        <v>0</v>
      </c>
      <c r="X141" s="173" cm="1">
        <f t="array" ref="X141">_xlfn.XLOOKUP(X$1,'PY1 Data(H)'!$A$1:$CZ$1,_xlfn.XLOOKUP($A141,'PY1 Data(H)'!$A$1:$A$233,'PY1 Data(H)'!$A$1:$CZ$233))</f>
        <v>28843149</v>
      </c>
      <c r="Y141" s="173" cm="1">
        <f t="array" ref="Y141">_xlfn.XLOOKUP(Y$1,'PY1 Data(H)'!$A$1:$CZ$1,_xlfn.XLOOKUP($A141,'PY1 Data(H)'!$A$1:$A$233,'PY1 Data(H)'!$A$1:$CZ$233))</f>
        <v>23638126</v>
      </c>
      <c r="Z141" s="173" cm="1">
        <f t="array" ref="Z141">_xlfn.XLOOKUP(Z$1,'PY1 Data(H)'!$A$1:$CZ$1,_xlfn.XLOOKUP($A141,'PY1 Data(H)'!$A$1:$A$233,'PY1 Data(H)'!$A$1:$CZ$233))</f>
        <v>64594854</v>
      </c>
      <c r="AA141" s="173" cm="1">
        <f t="array" ref="AA141">_xlfn.XLOOKUP(AA$1,'PY1 Data(H)'!$A$1:$CZ$1,_xlfn.XLOOKUP($A141,'PY1 Data(H)'!$A$1:$A$233,'PY1 Data(H)'!$A$1:$CZ$233))</f>
        <v>0</v>
      </c>
      <c r="AB141" s="173" cm="1">
        <f t="array" ref="AB141">_xlfn.XLOOKUP(AB$1,'PY1 Data(H)'!$A$1:$CZ$1,_xlfn.XLOOKUP($A141,'PY1 Data(H)'!$A$1:$A$233,'PY1 Data(H)'!$A$1:$CZ$233))</f>
        <v>67022836</v>
      </c>
      <c r="AC141" s="173" cm="1">
        <f t="array" ref="AC141">_xlfn.XLOOKUP(AC$1,'PY1 Data(H)'!$A$1:$CZ$1,_xlfn.XLOOKUP($A141,'PY1 Data(H)'!$A$1:$A$233,'PY1 Data(H)'!$A$1:$CZ$233))</f>
        <v>171673188</v>
      </c>
      <c r="AD141" s="173" cm="1">
        <f t="array" ref="AD141">_xlfn.XLOOKUP(AD$1,'PY1 Data(H)'!$A$1:$CZ$1,_xlfn.XLOOKUP($A141,'PY1 Data(H)'!$A$1:$A$233,'PY1 Data(H)'!$A$1:$CZ$233))</f>
        <v>87850105</v>
      </c>
      <c r="AE141" s="173" cm="1">
        <f t="array" ref="AE141">_xlfn.XLOOKUP(AE$1,'PY1 Data(H)'!$A$1:$CZ$1,_xlfn.XLOOKUP($A141,'PY1 Data(H)'!$A$1:$A$233,'PY1 Data(H)'!$A$1:$CZ$233))</f>
        <v>115520179</v>
      </c>
      <c r="AF141" s="173" cm="1">
        <f t="array" ref="AF141">_xlfn.XLOOKUP(AF$1,'PY1 Data(H)'!$A$1:$CZ$1,_xlfn.XLOOKUP($A141,'PY1 Data(H)'!$A$1:$A$233,'PY1 Data(H)'!$A$1:$CZ$233))</f>
        <v>54931055</v>
      </c>
      <c r="AG141" s="173" cm="1">
        <f t="array" ref="AG141">_xlfn.XLOOKUP(AG$1,'PY1 Data(H)'!$A$1:$CZ$1,_xlfn.XLOOKUP($A141,'PY1 Data(H)'!$A$1:$A$233,'PY1 Data(H)'!$A$1:$CZ$233))</f>
        <v>23500877</v>
      </c>
      <c r="AH141" s="173" cm="1">
        <f t="array" ref="AH141">_xlfn.XLOOKUP(AH$1,'PY1 Data(H)'!$A$1:$CZ$1,_xlfn.XLOOKUP($A141,'PY1 Data(H)'!$A$1:$A$233,'PY1 Data(H)'!$A$1:$CZ$233))</f>
        <v>24679199</v>
      </c>
      <c r="AI141" s="173" cm="1">
        <f t="array" ref="AI141">_xlfn.XLOOKUP(AI$1,'PY1 Data(H)'!$A$1:$CZ$1,_xlfn.XLOOKUP($A141,'PY1 Data(H)'!$A$1:$A$233,'PY1 Data(H)'!$A$1:$CZ$233))</f>
        <v>204076658</v>
      </c>
      <c r="AJ141" s="173" cm="1">
        <f t="array" ref="AJ141">_xlfn.XLOOKUP(AJ$1,'PY1 Data(H)'!$A$1:$CZ$1,_xlfn.XLOOKUP($A141,'PY1 Data(H)'!$A$1:$A$233,'PY1 Data(H)'!$A$1:$CZ$233))</f>
        <v>29818924</v>
      </c>
      <c r="AK141" s="173" cm="1">
        <f t="array" ref="AK141">_xlfn.XLOOKUP(AK$1,'PY1 Data(H)'!$A$1:$CZ$1,_xlfn.XLOOKUP($A141,'PY1 Data(H)'!$A$1:$A$233,'PY1 Data(H)'!$A$1:$CZ$233))</f>
        <v>202913675</v>
      </c>
      <c r="AL141" s="173" cm="1">
        <f t="array" ref="AL141">_xlfn.XLOOKUP(AL$1,'PY1 Data(H)'!$A$1:$CZ$1,_xlfn.XLOOKUP($A141,'PY1 Data(H)'!$A$1:$A$233,'PY1 Data(H)'!$A$1:$CZ$233))</f>
        <v>44482841</v>
      </c>
      <c r="AM141" s="173" cm="1">
        <f t="array" ref="AM141">_xlfn.XLOOKUP(AM$1,'PY1 Data(H)'!$A$1:$CZ$1,_xlfn.XLOOKUP($A141,'PY1 Data(H)'!$A$1:$A$233,'PY1 Data(H)'!$A$1:$CZ$233))</f>
        <v>120909683</v>
      </c>
      <c r="AN141" s="173" cm="1">
        <f t="array" ref="AN141">_xlfn.XLOOKUP(AN$1,'PY1 Data(H)'!$A$1:$CZ$1,_xlfn.XLOOKUP($A141,'PY1 Data(H)'!$A$1:$A$233,'PY1 Data(H)'!$A$1:$CZ$233))</f>
        <v>4707202</v>
      </c>
      <c r="AO141" s="173" cm="1">
        <f t="array" ref="AO141">_xlfn.XLOOKUP(AO$1,'PY1 Data(H)'!$A$1:$CZ$1,_xlfn.XLOOKUP($A141,'PY1 Data(H)'!$A$1:$A$233,'PY1 Data(H)'!$A$1:$CZ$233))</f>
        <v>12217722</v>
      </c>
      <c r="AP141" s="173" cm="1">
        <f t="array" ref="AP141">_xlfn.XLOOKUP(AP$1,'PY1 Data(H)'!$A$1:$CZ$1,_xlfn.XLOOKUP($A141,'PY1 Data(H)'!$A$1:$A$233,'PY1 Data(H)'!$A$1:$CZ$233))</f>
        <v>26149265</v>
      </c>
      <c r="AQ141" s="173" cm="1">
        <f t="array" ref="AQ141">_xlfn.XLOOKUP(AQ$1,'PY1 Data(H)'!$A$1:$CZ$1,_xlfn.XLOOKUP($A141,'PY1 Data(H)'!$A$1:$A$233,'PY1 Data(H)'!$A$1:$CZ$233))</f>
        <v>11404722</v>
      </c>
      <c r="AR141" s="173" cm="1">
        <f t="array" ref="AR141">_xlfn.XLOOKUP(AR$1,'PY1 Data(H)'!$A$1:$CZ$1,_xlfn.XLOOKUP($A141,'PY1 Data(H)'!$A$1:$A$233,'PY1 Data(H)'!$A$1:$CZ$233))</f>
        <v>206060034</v>
      </c>
      <c r="AS141" s="173" cm="1">
        <f t="array" ref="AS141">_xlfn.XLOOKUP(AS$1,'PY1 Data(H)'!$A$1:$CZ$1,_xlfn.XLOOKUP($A141,'PY1 Data(H)'!$A$1:$A$233,'PY1 Data(H)'!$A$1:$CZ$233))</f>
        <v>30959911</v>
      </c>
      <c r="AT141" s="173" cm="1">
        <f t="array" ref="AT141">_xlfn.XLOOKUP(AT$1,'PY1 Data(H)'!$A$1:$CZ$1,_xlfn.XLOOKUP($A141,'PY1 Data(H)'!$A$1:$A$233,'PY1 Data(H)'!$A$1:$CZ$233))</f>
        <v>65600856</v>
      </c>
      <c r="AU141" s="173" cm="1">
        <f t="array" ref="AU141">_xlfn.XLOOKUP(AU$1,'PY1 Data(H)'!$A$1:$CZ$1,_xlfn.XLOOKUP($A141,'PY1 Data(H)'!$A$1:$A$233,'PY1 Data(H)'!$A$1:$CZ$233))</f>
        <v>60875235</v>
      </c>
      <c r="AV141" s="173" cm="1">
        <f t="array" ref="AV141">_xlfn.XLOOKUP(AV$1,'PY1 Data(H)'!$A$1:$CZ$1,_xlfn.XLOOKUP($A141,'PY1 Data(H)'!$A$1:$A$233,'PY1 Data(H)'!$A$1:$CZ$233))</f>
        <v>70758452</v>
      </c>
      <c r="AW141" s="173" cm="1">
        <f t="array" ref="AW141">_xlfn.XLOOKUP(AW$1,'PY1 Data(H)'!$A$1:$CZ$1,_xlfn.XLOOKUP($A141,'PY1 Data(H)'!$A$1:$A$233,'PY1 Data(H)'!$A$1:$CZ$233))</f>
        <v>0</v>
      </c>
      <c r="AX141" s="173" cm="1">
        <f t="array" ref="AX141">_xlfn.XLOOKUP(AX$1,'PY1 Data(H)'!$A$1:$CZ$1,_xlfn.XLOOKUP($A141,'PY1 Data(H)'!$A$1:$A$233,'PY1 Data(H)'!$A$1:$CZ$233))</f>
        <v>15922259</v>
      </c>
      <c r="AY141" s="173" cm="1">
        <f t="array" ref="AY141">_xlfn.XLOOKUP(AY$1,'PY1 Data(H)'!$A$1:$CZ$1,_xlfn.XLOOKUP($A141,'PY1 Data(H)'!$A$1:$A$233,'PY1 Data(H)'!$A$1:$CZ$233))</f>
        <v>12678635</v>
      </c>
      <c r="AZ141" s="173" cm="1">
        <f t="array" ref="AZ141">_xlfn.XLOOKUP(AZ$1,'PY1 Data(H)'!$A$1:$CZ$1,_xlfn.XLOOKUP($A141,'PY1 Data(H)'!$A$1:$A$233,'PY1 Data(H)'!$A$1:$CZ$233))</f>
        <v>197634752</v>
      </c>
      <c r="BA141" s="173" cm="1">
        <f t="array" ref="BA141">_xlfn.XLOOKUP(BA$1,'PY1 Data(H)'!$A$1:$CZ$1,_xlfn.XLOOKUP($A141,'PY1 Data(H)'!$A$1:$A$233,'PY1 Data(H)'!$A$1:$CZ$233))</f>
        <v>37662797</v>
      </c>
      <c r="BB141" s="173" cm="1">
        <f t="array" ref="BB141">_xlfn.XLOOKUP(BB$1,'PY1 Data(H)'!$A$1:$CZ$1,_xlfn.XLOOKUP($A141,'PY1 Data(H)'!$A$1:$A$233,'PY1 Data(H)'!$A$1:$CZ$233))</f>
        <v>70323927</v>
      </c>
      <c r="BC141" s="173" cm="1">
        <f t="array" ref="BC141">_xlfn.XLOOKUP(BC$1,'PY1 Data(H)'!$A$1:$CZ$1,_xlfn.XLOOKUP($A141,'PY1 Data(H)'!$A$1:$A$233,'PY1 Data(H)'!$A$1:$CZ$233))</f>
        <v>6632601</v>
      </c>
      <c r="BD141" s="173" cm="1">
        <f t="array" ref="BD141">_xlfn.XLOOKUP(BD$1,'PY1 Data(H)'!$A$1:$CZ$1,_xlfn.XLOOKUP($A141,'PY1 Data(H)'!$A$1:$A$233,'PY1 Data(H)'!$A$1:$CZ$233))</f>
        <v>32923650</v>
      </c>
      <c r="BE141" s="173" cm="1">
        <f t="array" ref="BE141">_xlfn.XLOOKUP(BE$1,'PY1 Data(H)'!$A$1:$CZ$1,_xlfn.XLOOKUP($A141,'PY1 Data(H)'!$A$1:$A$233,'PY1 Data(H)'!$A$1:$CZ$233))</f>
        <v>40135921</v>
      </c>
      <c r="BF141" s="173" cm="1">
        <f t="array" ref="BF141">_xlfn.XLOOKUP(BF$1,'PY1 Data(H)'!$A$1:$CZ$1,_xlfn.XLOOKUP($A141,'PY1 Data(H)'!$A$1:$A$233,'PY1 Data(H)'!$A$1:$CZ$233))</f>
        <v>47021539</v>
      </c>
      <c r="BG141" s="173" cm="1">
        <f t="array" ref="BG141">_xlfn.XLOOKUP(BG$1,'PY1 Data(H)'!$A$1:$CZ$1,_xlfn.XLOOKUP($A141,'PY1 Data(H)'!$A$1:$A$233,'PY1 Data(H)'!$A$1:$CZ$233))</f>
        <v>35277284</v>
      </c>
      <c r="BH141" s="173" cm="1">
        <f t="array" ref="BH141">_xlfn.XLOOKUP(BH$1,'PY1 Data(H)'!$A$1:$CZ$1,_xlfn.XLOOKUP($A141,'PY1 Data(H)'!$A$1:$A$233,'PY1 Data(H)'!$A$1:$CZ$233))</f>
        <v>11526565</v>
      </c>
      <c r="BI141" s="173" cm="1">
        <f t="array" ref="BI141">_xlfn.XLOOKUP(BI$1,'PY1 Data(H)'!$A$1:$CZ$1,_xlfn.XLOOKUP($A141,'PY1 Data(H)'!$A$1:$A$233,'PY1 Data(H)'!$A$1:$CZ$233))</f>
        <v>18289454</v>
      </c>
      <c r="BJ141" s="173" cm="1">
        <f t="array" ref="BJ141">_xlfn.XLOOKUP(BJ$1,'PY1 Data(H)'!$A$1:$CZ$1,_xlfn.XLOOKUP($A141,'PY1 Data(H)'!$A$1:$A$233,'PY1 Data(H)'!$A$1:$CZ$233))</f>
        <v>26010254</v>
      </c>
      <c r="BK141" s="173" cm="1">
        <f t="array" ref="BK141">_xlfn.XLOOKUP(BK$1,'PY1 Data(H)'!$A$1:$CZ$1,_xlfn.XLOOKUP($A141,'PY1 Data(H)'!$A$1:$A$233,'PY1 Data(H)'!$A$1:$CZ$233))</f>
        <v>637833636</v>
      </c>
      <c r="BL141" s="173" cm="1">
        <f t="array" ref="BL141">_xlfn.XLOOKUP(BL$1,'PY1 Data(H)'!$A$1:$CZ$1,_xlfn.XLOOKUP($A141,'PY1 Data(H)'!$A$1:$A$233,'PY1 Data(H)'!$A$1:$CZ$233))</f>
        <v>7778041</v>
      </c>
      <c r="BM141" s="173" cm="1">
        <f t="array" ref="BM141">_xlfn.XLOOKUP(BM$1,'PY1 Data(H)'!$A$1:$CZ$1,_xlfn.XLOOKUP($A141,'PY1 Data(H)'!$A$1:$A$233,'PY1 Data(H)'!$A$1:$CZ$233))</f>
        <v>24056096</v>
      </c>
      <c r="BN141" s="173" cm="1">
        <f t="array" ref="BN141">_xlfn.XLOOKUP(BN$1,'PY1 Data(H)'!$A$1:$CZ$1,_xlfn.XLOOKUP($A141,'PY1 Data(H)'!$A$1:$A$233,'PY1 Data(H)'!$A$1:$CZ$233))</f>
        <v>69287600</v>
      </c>
      <c r="BO141" s="173" cm="1">
        <f t="array" ref="BO141">_xlfn.XLOOKUP(BO$1,'PY1 Data(H)'!$A$1:$CZ$1,_xlfn.XLOOKUP($A141,'PY1 Data(H)'!$A$1:$A$233,'PY1 Data(H)'!$A$1:$CZ$233))</f>
        <v>52044211</v>
      </c>
      <c r="BP141" s="173" cm="1">
        <f t="array" ref="BP141">_xlfn.XLOOKUP(BP$1,'PY1 Data(H)'!$A$1:$CZ$1,_xlfn.XLOOKUP($A141,'PY1 Data(H)'!$A$1:$A$233,'PY1 Data(H)'!$A$1:$CZ$233))</f>
        <v>169125102</v>
      </c>
      <c r="BQ141" s="173" cm="1">
        <f t="array" ref="BQ141">_xlfn.XLOOKUP(BQ$1,'PY1 Data(H)'!$A$1:$CZ$1,_xlfn.XLOOKUP($A141,'PY1 Data(H)'!$A$1:$A$233,'PY1 Data(H)'!$A$1:$CZ$233))</f>
        <v>0</v>
      </c>
      <c r="BR141" s="173" cm="1">
        <f t="array" ref="BR141">_xlfn.XLOOKUP(BR$1,'PY1 Data(H)'!$A$1:$CZ$1,_xlfn.XLOOKUP($A141,'PY1 Data(H)'!$A$1:$A$233,'PY1 Data(H)'!$A$1:$CZ$233))</f>
        <v>95791674</v>
      </c>
      <c r="BS141" s="173" cm="1">
        <f t="array" ref="BS141">_xlfn.XLOOKUP(BS$1,'PY1 Data(H)'!$A$1:$CZ$1,_xlfn.XLOOKUP($A141,'PY1 Data(H)'!$A$1:$A$233,'PY1 Data(H)'!$A$1:$CZ$233))</f>
        <v>85812144</v>
      </c>
      <c r="BT141" s="173" cm="1">
        <f t="array" ref="BT141">_xlfn.XLOOKUP(BT$1,'PY1 Data(H)'!$A$1:$CZ$1,_xlfn.XLOOKUP($A141,'PY1 Data(H)'!$A$1:$A$233,'PY1 Data(H)'!$A$1:$CZ$233))</f>
        <v>8753688</v>
      </c>
      <c r="BU141" s="173" cm="1">
        <f t="array" ref="BU141">_xlfn.XLOOKUP(BU$1,'PY1 Data(H)'!$A$1:$CZ$1,_xlfn.XLOOKUP($A141,'PY1 Data(H)'!$A$1:$A$233,'PY1 Data(H)'!$A$1:$CZ$233))</f>
        <v>48306764</v>
      </c>
      <c r="BV141" s="173" cm="1">
        <f t="array" ref="BV141">_xlfn.XLOOKUP(BV$1,'PY1 Data(H)'!$A$1:$CZ$1,_xlfn.XLOOKUP($A141,'PY1 Data(H)'!$A$1:$A$233,'PY1 Data(H)'!$A$1:$CZ$233))</f>
        <v>27421657</v>
      </c>
      <c r="BW141" s="173" cm="1">
        <f t="array" ref="BW141">_xlfn.XLOOKUP(BW$1,'PY1 Data(H)'!$A$1:$CZ$1,_xlfn.XLOOKUP($A141,'PY1 Data(H)'!$A$1:$A$233,'PY1 Data(H)'!$A$1:$CZ$233))</f>
        <v>7885252</v>
      </c>
      <c r="BX141" s="173" cm="1">
        <f t="array" ref="BX141">_xlfn.XLOOKUP(BX$1,'PY1 Data(H)'!$A$1:$CZ$1,_xlfn.XLOOKUP($A141,'PY1 Data(H)'!$A$1:$A$233,'PY1 Data(H)'!$A$1:$CZ$233))</f>
        <v>55263592</v>
      </c>
      <c r="BY141" s="173" cm="1">
        <f t="array" ref="BY141">_xlfn.XLOOKUP(BY$1,'PY1 Data(H)'!$A$1:$CZ$1,_xlfn.XLOOKUP($A141,'PY1 Data(H)'!$A$1:$A$233,'PY1 Data(H)'!$A$1:$CZ$233))</f>
        <v>85538041</v>
      </c>
      <c r="BZ141" s="173" cm="1">
        <f t="array" ref="BZ141">_xlfn.XLOOKUP(BZ$1,'PY1 Data(H)'!$A$1:$CZ$1,_xlfn.XLOOKUP($A141,'PY1 Data(H)'!$A$1:$A$233,'PY1 Data(H)'!$A$1:$CZ$233))</f>
        <v>17756517</v>
      </c>
      <c r="CA141" s="173" cm="1">
        <f t="array" ref="CA141">_xlfn.XLOOKUP(CA$1,'PY1 Data(H)'!$A$1:$CZ$1,_xlfn.XLOOKUP($A141,'PY1 Data(H)'!$A$1:$A$233,'PY1 Data(H)'!$A$1:$CZ$233))</f>
        <v>47470208</v>
      </c>
      <c r="CB141" s="173" cm="1">
        <f t="array" ref="CB141">_xlfn.XLOOKUP(CB$1,'PY1 Data(H)'!$A$1:$CZ$1,_xlfn.XLOOKUP($A141,'PY1 Data(H)'!$A$1:$A$233,'PY1 Data(H)'!$A$1:$CZ$233))</f>
        <v>34697232</v>
      </c>
      <c r="CC141" s="173" cm="1">
        <f t="array" ref="CC141">_xlfn.XLOOKUP(CC$1,'PY1 Data(H)'!$A$1:$CZ$1,_xlfn.XLOOKUP($A141,'PY1 Data(H)'!$A$1:$A$233,'PY1 Data(H)'!$A$1:$CZ$233))</f>
        <v>39251600</v>
      </c>
      <c r="CD141" s="173" cm="1">
        <f t="array" ref="CD141">_xlfn.XLOOKUP(CD$1,'PY1 Data(H)'!$A$1:$CZ$1,_xlfn.XLOOKUP($A141,'PY1 Data(H)'!$A$1:$A$233,'PY1 Data(H)'!$A$1:$CZ$233))</f>
        <v>60624897</v>
      </c>
      <c r="CE141" s="173" cm="1">
        <f t="array" ref="CE141">_xlfn.XLOOKUP(CE$1,'PY1 Data(H)'!$A$1:$CZ$1,_xlfn.XLOOKUP($A141,'PY1 Data(H)'!$A$1:$A$233,'PY1 Data(H)'!$A$1:$CZ$233))</f>
        <v>82446671</v>
      </c>
      <c r="CF141" s="173" cm="1">
        <f t="array" ref="CF141">_xlfn.XLOOKUP(CF$1,'PY1 Data(H)'!$A$1:$CZ$1,_xlfn.XLOOKUP($A141,'PY1 Data(H)'!$A$1:$A$233,'PY1 Data(H)'!$A$1:$CZ$233))</f>
        <v>45413377</v>
      </c>
      <c r="CG141" s="173" cm="1">
        <f t="array" ref="CG141">_xlfn.XLOOKUP(CG$1,'PY1 Data(H)'!$A$1:$CZ$1,_xlfn.XLOOKUP($A141,'PY1 Data(H)'!$A$1:$A$233,'PY1 Data(H)'!$A$1:$CZ$233))</f>
        <v>72889401</v>
      </c>
      <c r="CH141" s="173" cm="1">
        <f t="array" ref="CH141">_xlfn.XLOOKUP(CH$1,'PY1 Data(H)'!$A$1:$CZ$1,_xlfn.XLOOKUP($A141,'PY1 Data(H)'!$A$1:$A$233,'PY1 Data(H)'!$A$1:$CZ$233))</f>
        <v>16443374</v>
      </c>
      <c r="CI141" s="173" cm="1">
        <f t="array" ref="CI141">_xlfn.XLOOKUP(CI$1,'PY1 Data(H)'!$A$1:$CZ$1,_xlfn.XLOOKUP($A141,'PY1 Data(H)'!$A$1:$A$233,'PY1 Data(H)'!$A$1:$CZ$233))</f>
        <v>29648352</v>
      </c>
      <c r="CJ141" s="173" cm="1">
        <f t="array" ref="CJ141">_xlfn.XLOOKUP(CJ$1,'PY1 Data(H)'!$A$1:$CZ$1,_xlfn.XLOOKUP($A141,'PY1 Data(H)'!$A$1:$A$233,'PY1 Data(H)'!$A$1:$CZ$233))</f>
        <v>35964695</v>
      </c>
      <c r="CK141" s="173" cm="1">
        <f t="array" ref="CK141">_xlfn.XLOOKUP(CK$1,'PY1 Data(H)'!$A$1:$CZ$1,_xlfn.XLOOKUP($A141,'PY1 Data(H)'!$A$1:$A$233,'PY1 Data(H)'!$A$1:$CZ$233))</f>
        <v>33863829</v>
      </c>
      <c r="CL141" s="173" cm="1">
        <f t="array" ref="CL141">_xlfn.XLOOKUP(CL$1,'PY1 Data(H)'!$A$1:$CZ$1,_xlfn.XLOOKUP($A141,'PY1 Data(H)'!$A$1:$A$233,'PY1 Data(H)'!$A$1:$CZ$233))</f>
        <v>17789238</v>
      </c>
      <c r="CM141" s="173" cm="1">
        <f t="array" ref="CM141">_xlfn.XLOOKUP(CM$1,'PY1 Data(H)'!$A$1:$CZ$1,_xlfn.XLOOKUP($A141,'PY1 Data(H)'!$A$1:$A$233,'PY1 Data(H)'!$A$1:$CZ$233))</f>
        <v>29827288</v>
      </c>
      <c r="CN141" s="173" cm="1">
        <f t="array" ref="CN141">_xlfn.XLOOKUP(CN$1,'PY1 Data(H)'!$A$1:$CZ$1,_xlfn.XLOOKUP($A141,'PY1 Data(H)'!$A$1:$A$233,'PY1 Data(H)'!$A$1:$CZ$233))</f>
        <v>3667664</v>
      </c>
      <c r="CO141" s="173" cm="1">
        <f t="array" ref="CO141">_xlfn.XLOOKUP(CO$1,'PY1 Data(H)'!$A$1:$CZ$1,_xlfn.XLOOKUP($A141,'PY1 Data(H)'!$A$1:$A$233,'PY1 Data(H)'!$A$1:$CZ$233))</f>
        <v>99887119</v>
      </c>
      <c r="CP141" s="173" cm="1">
        <f t="array" ref="CP141">_xlfn.XLOOKUP(CP$1,'PY1 Data(H)'!$A$1:$CZ$1,_xlfn.XLOOKUP($A141,'PY1 Data(H)'!$A$1:$A$233,'PY1 Data(H)'!$A$1:$CZ$233))</f>
        <v>22218314</v>
      </c>
      <c r="CQ141" s="173" cm="1">
        <f t="array" ref="CQ141">_xlfn.XLOOKUP(CQ$1,'PY1 Data(H)'!$A$1:$CZ$1,_xlfn.XLOOKUP($A141,'PY1 Data(H)'!$A$1:$A$233,'PY1 Data(H)'!$A$1:$CZ$233))</f>
        <v>408485163</v>
      </c>
      <c r="CR141" s="173" cm="1">
        <f t="array" ref="CR141">_xlfn.XLOOKUP(CR$1,'PY1 Data(H)'!$A$1:$CZ$1,_xlfn.XLOOKUP($A141,'PY1 Data(H)'!$A$1:$A$233,'PY1 Data(H)'!$A$1:$CZ$233))</f>
        <v>19468303</v>
      </c>
      <c r="CS141" s="173" cm="1">
        <f t="array" ref="CS141">_xlfn.XLOOKUP(CS$1,'PY1 Data(H)'!$A$1:$CZ$1,_xlfn.XLOOKUP($A141,'PY1 Data(H)'!$A$1:$A$233,'PY1 Data(H)'!$A$1:$CZ$233))</f>
        <v>8874617</v>
      </c>
      <c r="CT141" s="173" cm="1">
        <f t="array" ref="CT141">_xlfn.XLOOKUP(CT$1,'PY1 Data(H)'!$A$1:$CZ$1,_xlfn.XLOOKUP($A141,'PY1 Data(H)'!$A$1:$A$233,'PY1 Data(H)'!$A$1:$CZ$233))</f>
        <v>48569046</v>
      </c>
      <c r="CU141" s="173" cm="1">
        <f t="array" ref="CU141">_xlfn.XLOOKUP(CU$1,'PY1 Data(H)'!$A$1:$CZ$1,_xlfn.XLOOKUP($A141,'PY1 Data(H)'!$A$1:$A$233,'PY1 Data(H)'!$A$1:$CZ$233))</f>
        <v>75268151</v>
      </c>
      <c r="CV141" s="173" cm="1">
        <f t="array" ref="CV141">_xlfn.XLOOKUP(CV$1,'PY1 Data(H)'!$A$1:$CZ$1,_xlfn.XLOOKUP($A141,'PY1 Data(H)'!$A$1:$A$233,'PY1 Data(H)'!$A$1:$CZ$233))</f>
        <v>25746392</v>
      </c>
      <c r="CW141" s="173" cm="1">
        <f t="array" ref="CW141">_xlfn.XLOOKUP(CW$1,'PY1 Data(H)'!$A$1:$CZ$1,_xlfn.XLOOKUP($A141,'PY1 Data(H)'!$A$1:$A$233,'PY1 Data(H)'!$A$1:$CZ$233))</f>
        <v>34289113</v>
      </c>
      <c r="CX141" s="173" cm="1">
        <f t="array" ref="CX141">_xlfn.XLOOKUP(CX$1,'PY1 Data(H)'!$A$1:$CZ$1,_xlfn.XLOOKUP($A141,'PY1 Data(H)'!$A$1:$A$233,'PY1 Data(H)'!$A$1:$CZ$233))</f>
        <v>22892213</v>
      </c>
      <c r="CY141" s="173" cm="1">
        <f t="array" ref="CY141">_xlfn.XLOOKUP(CY$1,'PY1 Data(H)'!$A$1:$CZ$1,_xlfn.XLOOKUP($A141,'PY1 Data(H)'!$A$1:$A$233,'PY1 Data(H)'!$A$1:$CZ$233))</f>
        <v>11666743</v>
      </c>
    </row>
    <row r="142" spans="1:103" x14ac:dyDescent="0.3">
      <c r="A142">
        <v>987</v>
      </c>
      <c r="D142" s="173" cm="1">
        <f t="array" ref="D142">_xlfn.XLOOKUP(D$1,'PY1 Data(H)'!$A$1:$CZ$1,_xlfn.XLOOKUP($A142,'PY1 Data(H)'!$A$1:$A$233,'PY1 Data(H)'!$A$1:$CZ$233))</f>
        <v>0</v>
      </c>
      <c r="E142" s="173" cm="1">
        <f t="array" ref="E142">_xlfn.XLOOKUP(E$1,'PY1 Data(H)'!$A$1:$CZ$1,_xlfn.XLOOKUP($A142,'PY1 Data(H)'!$A$1:$A$233,'PY1 Data(H)'!$A$1:$CZ$233))</f>
        <v>0</v>
      </c>
      <c r="F142" s="173" cm="1">
        <f t="array" ref="F142">_xlfn.XLOOKUP(F$1,'PY1 Data(H)'!$A$1:$CZ$1,_xlfn.XLOOKUP($A142,'PY1 Data(H)'!$A$1:$A$233,'PY1 Data(H)'!$A$1:$CZ$233))</f>
        <v>0</v>
      </c>
      <c r="G142" s="173" cm="1">
        <f t="array" ref="G142">_xlfn.XLOOKUP(G$1,'PY1 Data(H)'!$A$1:$CZ$1,_xlfn.XLOOKUP($A142,'PY1 Data(H)'!$A$1:$A$233,'PY1 Data(H)'!$A$1:$CZ$233))</f>
        <v>0</v>
      </c>
      <c r="H142" s="173" cm="1">
        <f t="array" ref="H142">_xlfn.XLOOKUP(H$1,'PY1 Data(H)'!$A$1:$CZ$1,_xlfn.XLOOKUP($A142,'PY1 Data(H)'!$A$1:$A$233,'PY1 Data(H)'!$A$1:$CZ$233))</f>
        <v>0</v>
      </c>
      <c r="I142" s="173" cm="1">
        <f t="array" ref="I142">_xlfn.XLOOKUP(I$1,'PY1 Data(H)'!$A$1:$CZ$1,_xlfn.XLOOKUP($A142,'PY1 Data(H)'!$A$1:$A$233,'PY1 Data(H)'!$A$1:$CZ$233))</f>
        <v>0</v>
      </c>
      <c r="J142" s="173" cm="1">
        <f t="array" ref="J142">_xlfn.XLOOKUP(J$1,'PY1 Data(H)'!$A$1:$CZ$1,_xlfn.XLOOKUP($A142,'PY1 Data(H)'!$A$1:$A$233,'PY1 Data(H)'!$A$1:$CZ$233))</f>
        <v>0</v>
      </c>
      <c r="K142" s="173" cm="1">
        <f t="array" ref="K142">_xlfn.XLOOKUP(K$1,'PY1 Data(H)'!$A$1:$CZ$1,_xlfn.XLOOKUP($A142,'PY1 Data(H)'!$A$1:$A$233,'PY1 Data(H)'!$A$1:$CZ$233))</f>
        <v>0</v>
      </c>
      <c r="L142" s="173" cm="1">
        <f t="array" ref="L142">_xlfn.XLOOKUP(L$1,'PY1 Data(H)'!$A$1:$CZ$1,_xlfn.XLOOKUP($A142,'PY1 Data(H)'!$A$1:$A$233,'PY1 Data(H)'!$A$1:$CZ$233))</f>
        <v>0</v>
      </c>
      <c r="M142" s="173" cm="1">
        <f t="array" ref="M142">_xlfn.XLOOKUP(M$1,'PY1 Data(H)'!$A$1:$CZ$1,_xlfn.XLOOKUP($A142,'PY1 Data(H)'!$A$1:$A$233,'PY1 Data(H)'!$A$1:$CZ$233))</f>
        <v>0</v>
      </c>
      <c r="N142" s="173" cm="1">
        <f t="array" ref="N142">_xlfn.XLOOKUP(N$1,'PY1 Data(H)'!$A$1:$CZ$1,_xlfn.XLOOKUP($A142,'PY1 Data(H)'!$A$1:$A$233,'PY1 Data(H)'!$A$1:$CZ$233))</f>
        <v>0</v>
      </c>
      <c r="O142" s="173" cm="1">
        <f t="array" ref="O142">_xlfn.XLOOKUP(O$1,'PY1 Data(H)'!$A$1:$CZ$1,_xlfn.XLOOKUP($A142,'PY1 Data(H)'!$A$1:$A$233,'PY1 Data(H)'!$A$1:$CZ$233))</f>
        <v>0</v>
      </c>
      <c r="P142" s="173" cm="1">
        <f t="array" ref="P142">_xlfn.XLOOKUP(P$1,'PY1 Data(H)'!$A$1:$CZ$1,_xlfn.XLOOKUP($A142,'PY1 Data(H)'!$A$1:$A$233,'PY1 Data(H)'!$A$1:$CZ$233))</f>
        <v>0</v>
      </c>
      <c r="Q142" s="173" cm="1">
        <f t="array" ref="Q142">_xlfn.XLOOKUP(Q$1,'PY1 Data(H)'!$A$1:$CZ$1,_xlfn.XLOOKUP($A142,'PY1 Data(H)'!$A$1:$A$233,'PY1 Data(H)'!$A$1:$CZ$233))</f>
        <v>0</v>
      </c>
      <c r="R142" s="173" cm="1">
        <f t="array" ref="R142">_xlfn.XLOOKUP(R$1,'PY1 Data(H)'!$A$1:$CZ$1,_xlfn.XLOOKUP($A142,'PY1 Data(H)'!$A$1:$A$233,'PY1 Data(H)'!$A$1:$CZ$233))</f>
        <v>0</v>
      </c>
      <c r="S142" s="173" cm="1">
        <f t="array" ref="S142">_xlfn.XLOOKUP(S$1,'PY1 Data(H)'!$A$1:$CZ$1,_xlfn.XLOOKUP($A142,'PY1 Data(H)'!$A$1:$A$233,'PY1 Data(H)'!$A$1:$CZ$233))</f>
        <v>0</v>
      </c>
      <c r="T142" s="173" cm="1">
        <f t="array" ref="T142">_xlfn.XLOOKUP(T$1,'PY1 Data(H)'!$A$1:$CZ$1,_xlfn.XLOOKUP($A142,'PY1 Data(H)'!$A$1:$A$233,'PY1 Data(H)'!$A$1:$CZ$233))</f>
        <v>0</v>
      </c>
      <c r="U142" s="173" cm="1">
        <f t="array" ref="U142">_xlfn.XLOOKUP(U$1,'PY1 Data(H)'!$A$1:$CZ$1,_xlfn.XLOOKUP($A142,'PY1 Data(H)'!$A$1:$A$233,'PY1 Data(H)'!$A$1:$CZ$233))</f>
        <v>0</v>
      </c>
      <c r="V142" s="173" cm="1">
        <f t="array" ref="V142">_xlfn.XLOOKUP(V$1,'PY1 Data(H)'!$A$1:$CZ$1,_xlfn.XLOOKUP($A142,'PY1 Data(H)'!$A$1:$A$233,'PY1 Data(H)'!$A$1:$CZ$233))</f>
        <v>0</v>
      </c>
      <c r="W142" s="173" cm="1">
        <f t="array" ref="W142">_xlfn.XLOOKUP(W$1,'PY1 Data(H)'!$A$1:$CZ$1,_xlfn.XLOOKUP($A142,'PY1 Data(H)'!$A$1:$A$233,'PY1 Data(H)'!$A$1:$CZ$233))</f>
        <v>0</v>
      </c>
      <c r="X142" s="173" cm="1">
        <f t="array" ref="X142">_xlfn.XLOOKUP(X$1,'PY1 Data(H)'!$A$1:$CZ$1,_xlfn.XLOOKUP($A142,'PY1 Data(H)'!$A$1:$A$233,'PY1 Data(H)'!$A$1:$CZ$233))</f>
        <v>0</v>
      </c>
      <c r="Y142" s="173" cm="1">
        <f t="array" ref="Y142">_xlfn.XLOOKUP(Y$1,'PY1 Data(H)'!$A$1:$CZ$1,_xlfn.XLOOKUP($A142,'PY1 Data(H)'!$A$1:$A$233,'PY1 Data(H)'!$A$1:$CZ$233))</f>
        <v>0</v>
      </c>
      <c r="Z142" s="173" cm="1">
        <f t="array" ref="Z142">_xlfn.XLOOKUP(Z$1,'PY1 Data(H)'!$A$1:$CZ$1,_xlfn.XLOOKUP($A142,'PY1 Data(H)'!$A$1:$A$233,'PY1 Data(H)'!$A$1:$CZ$233))</f>
        <v>0</v>
      </c>
      <c r="AA142" s="173" cm="1">
        <f t="array" ref="AA142">_xlfn.XLOOKUP(AA$1,'PY1 Data(H)'!$A$1:$CZ$1,_xlfn.XLOOKUP($A142,'PY1 Data(H)'!$A$1:$A$233,'PY1 Data(H)'!$A$1:$CZ$233))</f>
        <v>0</v>
      </c>
      <c r="AB142" s="173" cm="1">
        <f t="array" ref="AB142">_xlfn.XLOOKUP(AB$1,'PY1 Data(H)'!$A$1:$CZ$1,_xlfn.XLOOKUP($A142,'PY1 Data(H)'!$A$1:$A$233,'PY1 Data(H)'!$A$1:$CZ$233))</f>
        <v>0</v>
      </c>
      <c r="AC142" s="173" cm="1">
        <f t="array" ref="AC142">_xlfn.XLOOKUP(AC$1,'PY1 Data(H)'!$A$1:$CZ$1,_xlfn.XLOOKUP($A142,'PY1 Data(H)'!$A$1:$A$233,'PY1 Data(H)'!$A$1:$CZ$233))</f>
        <v>0</v>
      </c>
      <c r="AD142" s="173" cm="1">
        <f t="array" ref="AD142">_xlfn.XLOOKUP(AD$1,'PY1 Data(H)'!$A$1:$CZ$1,_xlfn.XLOOKUP($A142,'PY1 Data(H)'!$A$1:$A$233,'PY1 Data(H)'!$A$1:$CZ$233))</f>
        <v>0</v>
      </c>
      <c r="AE142" s="173" cm="1">
        <f t="array" ref="AE142">_xlfn.XLOOKUP(AE$1,'PY1 Data(H)'!$A$1:$CZ$1,_xlfn.XLOOKUP($A142,'PY1 Data(H)'!$A$1:$A$233,'PY1 Data(H)'!$A$1:$CZ$233))</f>
        <v>0</v>
      </c>
      <c r="AF142" s="173" cm="1">
        <f t="array" ref="AF142">_xlfn.XLOOKUP(AF$1,'PY1 Data(H)'!$A$1:$CZ$1,_xlfn.XLOOKUP($A142,'PY1 Data(H)'!$A$1:$A$233,'PY1 Data(H)'!$A$1:$CZ$233))</f>
        <v>0</v>
      </c>
      <c r="AG142" s="173" cm="1">
        <f t="array" ref="AG142">_xlfn.XLOOKUP(AG$1,'PY1 Data(H)'!$A$1:$CZ$1,_xlfn.XLOOKUP($A142,'PY1 Data(H)'!$A$1:$A$233,'PY1 Data(H)'!$A$1:$CZ$233))</f>
        <v>0</v>
      </c>
      <c r="AH142" s="173" cm="1">
        <f t="array" ref="AH142">_xlfn.XLOOKUP(AH$1,'PY1 Data(H)'!$A$1:$CZ$1,_xlfn.XLOOKUP($A142,'PY1 Data(H)'!$A$1:$A$233,'PY1 Data(H)'!$A$1:$CZ$233))</f>
        <v>0</v>
      </c>
      <c r="AI142" s="173" cm="1">
        <f t="array" ref="AI142">_xlfn.XLOOKUP(AI$1,'PY1 Data(H)'!$A$1:$CZ$1,_xlfn.XLOOKUP($A142,'PY1 Data(H)'!$A$1:$A$233,'PY1 Data(H)'!$A$1:$CZ$233))</f>
        <v>0</v>
      </c>
      <c r="AJ142" s="173" cm="1">
        <f t="array" ref="AJ142">_xlfn.XLOOKUP(AJ$1,'PY1 Data(H)'!$A$1:$CZ$1,_xlfn.XLOOKUP($A142,'PY1 Data(H)'!$A$1:$A$233,'PY1 Data(H)'!$A$1:$CZ$233))</f>
        <v>0</v>
      </c>
      <c r="AK142" s="173" cm="1">
        <f t="array" ref="AK142">_xlfn.XLOOKUP(AK$1,'PY1 Data(H)'!$A$1:$CZ$1,_xlfn.XLOOKUP($A142,'PY1 Data(H)'!$A$1:$A$233,'PY1 Data(H)'!$A$1:$CZ$233))</f>
        <v>0</v>
      </c>
      <c r="AL142" s="173" cm="1">
        <f t="array" ref="AL142">_xlfn.XLOOKUP(AL$1,'PY1 Data(H)'!$A$1:$CZ$1,_xlfn.XLOOKUP($A142,'PY1 Data(H)'!$A$1:$A$233,'PY1 Data(H)'!$A$1:$CZ$233))</f>
        <v>0</v>
      </c>
      <c r="AM142" s="173" cm="1">
        <f t="array" ref="AM142">_xlfn.XLOOKUP(AM$1,'PY1 Data(H)'!$A$1:$CZ$1,_xlfn.XLOOKUP($A142,'PY1 Data(H)'!$A$1:$A$233,'PY1 Data(H)'!$A$1:$CZ$233))</f>
        <v>0</v>
      </c>
      <c r="AN142" s="173" cm="1">
        <f t="array" ref="AN142">_xlfn.XLOOKUP(AN$1,'PY1 Data(H)'!$A$1:$CZ$1,_xlfn.XLOOKUP($A142,'PY1 Data(H)'!$A$1:$A$233,'PY1 Data(H)'!$A$1:$CZ$233))</f>
        <v>0</v>
      </c>
      <c r="AO142" s="173" cm="1">
        <f t="array" ref="AO142">_xlfn.XLOOKUP(AO$1,'PY1 Data(H)'!$A$1:$CZ$1,_xlfn.XLOOKUP($A142,'PY1 Data(H)'!$A$1:$A$233,'PY1 Data(H)'!$A$1:$CZ$233))</f>
        <v>0</v>
      </c>
      <c r="AP142" s="173" cm="1">
        <f t="array" ref="AP142">_xlfn.XLOOKUP(AP$1,'PY1 Data(H)'!$A$1:$CZ$1,_xlfn.XLOOKUP($A142,'PY1 Data(H)'!$A$1:$A$233,'PY1 Data(H)'!$A$1:$CZ$233))</f>
        <v>0</v>
      </c>
      <c r="AQ142" s="173" cm="1">
        <f t="array" ref="AQ142">_xlfn.XLOOKUP(AQ$1,'PY1 Data(H)'!$A$1:$CZ$1,_xlfn.XLOOKUP($A142,'PY1 Data(H)'!$A$1:$A$233,'PY1 Data(H)'!$A$1:$CZ$233))</f>
        <v>0</v>
      </c>
      <c r="AR142" s="173" cm="1">
        <f t="array" ref="AR142">_xlfn.XLOOKUP(AR$1,'PY1 Data(H)'!$A$1:$CZ$1,_xlfn.XLOOKUP($A142,'PY1 Data(H)'!$A$1:$A$233,'PY1 Data(H)'!$A$1:$CZ$233))</f>
        <v>0</v>
      </c>
      <c r="AS142" s="173" cm="1">
        <f t="array" ref="AS142">_xlfn.XLOOKUP(AS$1,'PY1 Data(H)'!$A$1:$CZ$1,_xlfn.XLOOKUP($A142,'PY1 Data(H)'!$A$1:$A$233,'PY1 Data(H)'!$A$1:$CZ$233))</f>
        <v>0</v>
      </c>
      <c r="AT142" s="173" cm="1">
        <f t="array" ref="AT142">_xlfn.XLOOKUP(AT$1,'PY1 Data(H)'!$A$1:$CZ$1,_xlfn.XLOOKUP($A142,'PY1 Data(H)'!$A$1:$A$233,'PY1 Data(H)'!$A$1:$CZ$233))</f>
        <v>0</v>
      </c>
      <c r="AU142" s="173" cm="1">
        <f t="array" ref="AU142">_xlfn.XLOOKUP(AU$1,'PY1 Data(H)'!$A$1:$CZ$1,_xlfn.XLOOKUP($A142,'PY1 Data(H)'!$A$1:$A$233,'PY1 Data(H)'!$A$1:$CZ$233))</f>
        <v>0</v>
      </c>
      <c r="AV142" s="173" cm="1">
        <f t="array" ref="AV142">_xlfn.XLOOKUP(AV$1,'PY1 Data(H)'!$A$1:$CZ$1,_xlfn.XLOOKUP($A142,'PY1 Data(H)'!$A$1:$A$233,'PY1 Data(H)'!$A$1:$CZ$233))</f>
        <v>0</v>
      </c>
      <c r="AW142" s="173" cm="1">
        <f t="array" ref="AW142">_xlfn.XLOOKUP(AW$1,'PY1 Data(H)'!$A$1:$CZ$1,_xlfn.XLOOKUP($A142,'PY1 Data(H)'!$A$1:$A$233,'PY1 Data(H)'!$A$1:$CZ$233))</f>
        <v>0</v>
      </c>
      <c r="AX142" s="173" cm="1">
        <f t="array" ref="AX142">_xlfn.XLOOKUP(AX$1,'PY1 Data(H)'!$A$1:$CZ$1,_xlfn.XLOOKUP($A142,'PY1 Data(H)'!$A$1:$A$233,'PY1 Data(H)'!$A$1:$CZ$233))</f>
        <v>0</v>
      </c>
      <c r="AY142" s="173" cm="1">
        <f t="array" ref="AY142">_xlfn.XLOOKUP(AY$1,'PY1 Data(H)'!$A$1:$CZ$1,_xlfn.XLOOKUP($A142,'PY1 Data(H)'!$A$1:$A$233,'PY1 Data(H)'!$A$1:$CZ$233))</f>
        <v>0</v>
      </c>
      <c r="AZ142" s="173" cm="1">
        <f t="array" ref="AZ142">_xlfn.XLOOKUP(AZ$1,'PY1 Data(H)'!$A$1:$CZ$1,_xlfn.XLOOKUP($A142,'PY1 Data(H)'!$A$1:$A$233,'PY1 Data(H)'!$A$1:$CZ$233))</f>
        <v>0</v>
      </c>
      <c r="BA142" s="173" cm="1">
        <f t="array" ref="BA142">_xlfn.XLOOKUP(BA$1,'PY1 Data(H)'!$A$1:$CZ$1,_xlfn.XLOOKUP($A142,'PY1 Data(H)'!$A$1:$A$233,'PY1 Data(H)'!$A$1:$CZ$233))</f>
        <v>0</v>
      </c>
      <c r="BB142" s="173" cm="1">
        <f t="array" ref="BB142">_xlfn.XLOOKUP(BB$1,'PY1 Data(H)'!$A$1:$CZ$1,_xlfn.XLOOKUP($A142,'PY1 Data(H)'!$A$1:$A$233,'PY1 Data(H)'!$A$1:$CZ$233))</f>
        <v>0</v>
      </c>
      <c r="BC142" s="173" cm="1">
        <f t="array" ref="BC142">_xlfn.XLOOKUP(BC$1,'PY1 Data(H)'!$A$1:$CZ$1,_xlfn.XLOOKUP($A142,'PY1 Data(H)'!$A$1:$A$233,'PY1 Data(H)'!$A$1:$CZ$233))</f>
        <v>0</v>
      </c>
      <c r="BD142" s="173" cm="1">
        <f t="array" ref="BD142">_xlfn.XLOOKUP(BD$1,'PY1 Data(H)'!$A$1:$CZ$1,_xlfn.XLOOKUP($A142,'PY1 Data(H)'!$A$1:$A$233,'PY1 Data(H)'!$A$1:$CZ$233))</f>
        <v>0</v>
      </c>
      <c r="BE142" s="173" cm="1">
        <f t="array" ref="BE142">_xlfn.XLOOKUP(BE$1,'PY1 Data(H)'!$A$1:$CZ$1,_xlfn.XLOOKUP($A142,'PY1 Data(H)'!$A$1:$A$233,'PY1 Data(H)'!$A$1:$CZ$233))</f>
        <v>0</v>
      </c>
      <c r="BF142" s="173" cm="1">
        <f t="array" ref="BF142">_xlfn.XLOOKUP(BF$1,'PY1 Data(H)'!$A$1:$CZ$1,_xlfn.XLOOKUP($A142,'PY1 Data(H)'!$A$1:$A$233,'PY1 Data(H)'!$A$1:$CZ$233))</f>
        <v>0</v>
      </c>
      <c r="BG142" s="173" cm="1">
        <f t="array" ref="BG142">_xlfn.XLOOKUP(BG$1,'PY1 Data(H)'!$A$1:$CZ$1,_xlfn.XLOOKUP($A142,'PY1 Data(H)'!$A$1:$A$233,'PY1 Data(H)'!$A$1:$CZ$233))</f>
        <v>0</v>
      </c>
      <c r="BH142" s="173" cm="1">
        <f t="array" ref="BH142">_xlfn.XLOOKUP(BH$1,'PY1 Data(H)'!$A$1:$CZ$1,_xlfn.XLOOKUP($A142,'PY1 Data(H)'!$A$1:$A$233,'PY1 Data(H)'!$A$1:$CZ$233))</f>
        <v>0</v>
      </c>
      <c r="BI142" s="173" cm="1">
        <f t="array" ref="BI142">_xlfn.XLOOKUP(BI$1,'PY1 Data(H)'!$A$1:$CZ$1,_xlfn.XLOOKUP($A142,'PY1 Data(H)'!$A$1:$A$233,'PY1 Data(H)'!$A$1:$CZ$233))</f>
        <v>0</v>
      </c>
      <c r="BJ142" s="173" cm="1">
        <f t="array" ref="BJ142">_xlfn.XLOOKUP(BJ$1,'PY1 Data(H)'!$A$1:$CZ$1,_xlfn.XLOOKUP($A142,'PY1 Data(H)'!$A$1:$A$233,'PY1 Data(H)'!$A$1:$CZ$233))</f>
        <v>0</v>
      </c>
      <c r="BK142" s="173" cm="1">
        <f t="array" ref="BK142">_xlfn.XLOOKUP(BK$1,'PY1 Data(H)'!$A$1:$CZ$1,_xlfn.XLOOKUP($A142,'PY1 Data(H)'!$A$1:$A$233,'PY1 Data(H)'!$A$1:$CZ$233))</f>
        <v>0</v>
      </c>
      <c r="BL142" s="173" cm="1">
        <f t="array" ref="BL142">_xlfn.XLOOKUP(BL$1,'PY1 Data(H)'!$A$1:$CZ$1,_xlfn.XLOOKUP($A142,'PY1 Data(H)'!$A$1:$A$233,'PY1 Data(H)'!$A$1:$CZ$233))</f>
        <v>0</v>
      </c>
      <c r="BM142" s="173" cm="1">
        <f t="array" ref="BM142">_xlfn.XLOOKUP(BM$1,'PY1 Data(H)'!$A$1:$CZ$1,_xlfn.XLOOKUP($A142,'PY1 Data(H)'!$A$1:$A$233,'PY1 Data(H)'!$A$1:$CZ$233))</f>
        <v>0</v>
      </c>
      <c r="BN142" s="173" cm="1">
        <f t="array" ref="BN142">_xlfn.XLOOKUP(BN$1,'PY1 Data(H)'!$A$1:$CZ$1,_xlfn.XLOOKUP($A142,'PY1 Data(H)'!$A$1:$A$233,'PY1 Data(H)'!$A$1:$CZ$233))</f>
        <v>0</v>
      </c>
      <c r="BO142" s="173" cm="1">
        <f t="array" ref="BO142">_xlfn.XLOOKUP(BO$1,'PY1 Data(H)'!$A$1:$CZ$1,_xlfn.XLOOKUP($A142,'PY1 Data(H)'!$A$1:$A$233,'PY1 Data(H)'!$A$1:$CZ$233))</f>
        <v>0</v>
      </c>
      <c r="BP142" s="173" cm="1">
        <f t="array" ref="BP142">_xlfn.XLOOKUP(BP$1,'PY1 Data(H)'!$A$1:$CZ$1,_xlfn.XLOOKUP($A142,'PY1 Data(H)'!$A$1:$A$233,'PY1 Data(H)'!$A$1:$CZ$233))</f>
        <v>0</v>
      </c>
      <c r="BQ142" s="173" cm="1">
        <f t="array" ref="BQ142">_xlfn.XLOOKUP(BQ$1,'PY1 Data(H)'!$A$1:$CZ$1,_xlfn.XLOOKUP($A142,'PY1 Data(H)'!$A$1:$A$233,'PY1 Data(H)'!$A$1:$CZ$233))</f>
        <v>0</v>
      </c>
      <c r="BR142" s="173" cm="1">
        <f t="array" ref="BR142">_xlfn.XLOOKUP(BR$1,'PY1 Data(H)'!$A$1:$CZ$1,_xlfn.XLOOKUP($A142,'PY1 Data(H)'!$A$1:$A$233,'PY1 Data(H)'!$A$1:$CZ$233))</f>
        <v>0</v>
      </c>
      <c r="BS142" s="173" cm="1">
        <f t="array" ref="BS142">_xlfn.XLOOKUP(BS$1,'PY1 Data(H)'!$A$1:$CZ$1,_xlfn.XLOOKUP($A142,'PY1 Data(H)'!$A$1:$A$233,'PY1 Data(H)'!$A$1:$CZ$233))</f>
        <v>0</v>
      </c>
      <c r="BT142" s="173" cm="1">
        <f t="array" ref="BT142">_xlfn.XLOOKUP(BT$1,'PY1 Data(H)'!$A$1:$CZ$1,_xlfn.XLOOKUP($A142,'PY1 Data(H)'!$A$1:$A$233,'PY1 Data(H)'!$A$1:$CZ$233))</f>
        <v>0</v>
      </c>
      <c r="BU142" s="173" cm="1">
        <f t="array" ref="BU142">_xlfn.XLOOKUP(BU$1,'PY1 Data(H)'!$A$1:$CZ$1,_xlfn.XLOOKUP($A142,'PY1 Data(H)'!$A$1:$A$233,'PY1 Data(H)'!$A$1:$CZ$233))</f>
        <v>0</v>
      </c>
      <c r="BV142" s="173" cm="1">
        <f t="array" ref="BV142">_xlfn.XLOOKUP(BV$1,'PY1 Data(H)'!$A$1:$CZ$1,_xlfn.XLOOKUP($A142,'PY1 Data(H)'!$A$1:$A$233,'PY1 Data(H)'!$A$1:$CZ$233))</f>
        <v>0</v>
      </c>
      <c r="BW142" s="173" cm="1">
        <f t="array" ref="BW142">_xlfn.XLOOKUP(BW$1,'PY1 Data(H)'!$A$1:$CZ$1,_xlfn.XLOOKUP($A142,'PY1 Data(H)'!$A$1:$A$233,'PY1 Data(H)'!$A$1:$CZ$233))</f>
        <v>0</v>
      </c>
      <c r="BX142" s="173" cm="1">
        <f t="array" ref="BX142">_xlfn.XLOOKUP(BX$1,'PY1 Data(H)'!$A$1:$CZ$1,_xlfn.XLOOKUP($A142,'PY1 Data(H)'!$A$1:$A$233,'PY1 Data(H)'!$A$1:$CZ$233))</f>
        <v>0</v>
      </c>
      <c r="BY142" s="173" cm="1">
        <f t="array" ref="BY142">_xlfn.XLOOKUP(BY$1,'PY1 Data(H)'!$A$1:$CZ$1,_xlfn.XLOOKUP($A142,'PY1 Data(H)'!$A$1:$A$233,'PY1 Data(H)'!$A$1:$CZ$233))</f>
        <v>0</v>
      </c>
      <c r="BZ142" s="173" cm="1">
        <f t="array" ref="BZ142">_xlfn.XLOOKUP(BZ$1,'PY1 Data(H)'!$A$1:$CZ$1,_xlfn.XLOOKUP($A142,'PY1 Data(H)'!$A$1:$A$233,'PY1 Data(H)'!$A$1:$CZ$233))</f>
        <v>0</v>
      </c>
      <c r="CA142" s="173" cm="1">
        <f t="array" ref="CA142">_xlfn.XLOOKUP(CA$1,'PY1 Data(H)'!$A$1:$CZ$1,_xlfn.XLOOKUP($A142,'PY1 Data(H)'!$A$1:$A$233,'PY1 Data(H)'!$A$1:$CZ$233))</f>
        <v>0</v>
      </c>
      <c r="CB142" s="173" cm="1">
        <f t="array" ref="CB142">_xlfn.XLOOKUP(CB$1,'PY1 Data(H)'!$A$1:$CZ$1,_xlfn.XLOOKUP($A142,'PY1 Data(H)'!$A$1:$A$233,'PY1 Data(H)'!$A$1:$CZ$233))</f>
        <v>0</v>
      </c>
      <c r="CC142" s="173" cm="1">
        <f t="array" ref="CC142">_xlfn.XLOOKUP(CC$1,'PY1 Data(H)'!$A$1:$CZ$1,_xlfn.XLOOKUP($A142,'PY1 Data(H)'!$A$1:$A$233,'PY1 Data(H)'!$A$1:$CZ$233))</f>
        <v>0</v>
      </c>
      <c r="CD142" s="173" cm="1">
        <f t="array" ref="CD142">_xlfn.XLOOKUP(CD$1,'PY1 Data(H)'!$A$1:$CZ$1,_xlfn.XLOOKUP($A142,'PY1 Data(H)'!$A$1:$A$233,'PY1 Data(H)'!$A$1:$CZ$233))</f>
        <v>0</v>
      </c>
      <c r="CE142" s="173" cm="1">
        <f t="array" ref="CE142">_xlfn.XLOOKUP(CE$1,'PY1 Data(H)'!$A$1:$CZ$1,_xlfn.XLOOKUP($A142,'PY1 Data(H)'!$A$1:$A$233,'PY1 Data(H)'!$A$1:$CZ$233))</f>
        <v>0</v>
      </c>
      <c r="CF142" s="173" cm="1">
        <f t="array" ref="CF142">_xlfn.XLOOKUP(CF$1,'PY1 Data(H)'!$A$1:$CZ$1,_xlfn.XLOOKUP($A142,'PY1 Data(H)'!$A$1:$A$233,'PY1 Data(H)'!$A$1:$CZ$233))</f>
        <v>0</v>
      </c>
      <c r="CG142" s="173" cm="1">
        <f t="array" ref="CG142">_xlfn.XLOOKUP(CG$1,'PY1 Data(H)'!$A$1:$CZ$1,_xlfn.XLOOKUP($A142,'PY1 Data(H)'!$A$1:$A$233,'PY1 Data(H)'!$A$1:$CZ$233))</f>
        <v>0</v>
      </c>
      <c r="CH142" s="173" cm="1">
        <f t="array" ref="CH142">_xlfn.XLOOKUP(CH$1,'PY1 Data(H)'!$A$1:$CZ$1,_xlfn.XLOOKUP($A142,'PY1 Data(H)'!$A$1:$A$233,'PY1 Data(H)'!$A$1:$CZ$233))</f>
        <v>0</v>
      </c>
      <c r="CI142" s="173" cm="1">
        <f t="array" ref="CI142">_xlfn.XLOOKUP(CI$1,'PY1 Data(H)'!$A$1:$CZ$1,_xlfn.XLOOKUP($A142,'PY1 Data(H)'!$A$1:$A$233,'PY1 Data(H)'!$A$1:$CZ$233))</f>
        <v>0</v>
      </c>
      <c r="CJ142" s="173" cm="1">
        <f t="array" ref="CJ142">_xlfn.XLOOKUP(CJ$1,'PY1 Data(H)'!$A$1:$CZ$1,_xlfn.XLOOKUP($A142,'PY1 Data(H)'!$A$1:$A$233,'PY1 Data(H)'!$A$1:$CZ$233))</f>
        <v>0</v>
      </c>
      <c r="CK142" s="173" cm="1">
        <f t="array" ref="CK142">_xlfn.XLOOKUP(CK$1,'PY1 Data(H)'!$A$1:$CZ$1,_xlfn.XLOOKUP($A142,'PY1 Data(H)'!$A$1:$A$233,'PY1 Data(H)'!$A$1:$CZ$233))</f>
        <v>0</v>
      </c>
      <c r="CL142" s="173" cm="1">
        <f t="array" ref="CL142">_xlfn.XLOOKUP(CL$1,'PY1 Data(H)'!$A$1:$CZ$1,_xlfn.XLOOKUP($A142,'PY1 Data(H)'!$A$1:$A$233,'PY1 Data(H)'!$A$1:$CZ$233))</f>
        <v>0</v>
      </c>
      <c r="CM142" s="173" cm="1">
        <f t="array" ref="CM142">_xlfn.XLOOKUP(CM$1,'PY1 Data(H)'!$A$1:$CZ$1,_xlfn.XLOOKUP($A142,'PY1 Data(H)'!$A$1:$A$233,'PY1 Data(H)'!$A$1:$CZ$233))</f>
        <v>0</v>
      </c>
      <c r="CN142" s="173" cm="1">
        <f t="array" ref="CN142">_xlfn.XLOOKUP(CN$1,'PY1 Data(H)'!$A$1:$CZ$1,_xlfn.XLOOKUP($A142,'PY1 Data(H)'!$A$1:$A$233,'PY1 Data(H)'!$A$1:$CZ$233))</f>
        <v>0</v>
      </c>
      <c r="CO142" s="173" cm="1">
        <f t="array" ref="CO142">_xlfn.XLOOKUP(CO$1,'PY1 Data(H)'!$A$1:$CZ$1,_xlfn.XLOOKUP($A142,'PY1 Data(H)'!$A$1:$A$233,'PY1 Data(H)'!$A$1:$CZ$233))</f>
        <v>0</v>
      </c>
      <c r="CP142" s="173" cm="1">
        <f t="array" ref="CP142">_xlfn.XLOOKUP(CP$1,'PY1 Data(H)'!$A$1:$CZ$1,_xlfn.XLOOKUP($A142,'PY1 Data(H)'!$A$1:$A$233,'PY1 Data(H)'!$A$1:$CZ$233))</f>
        <v>0</v>
      </c>
      <c r="CQ142" s="173" cm="1">
        <f t="array" ref="CQ142">_xlfn.XLOOKUP(CQ$1,'PY1 Data(H)'!$A$1:$CZ$1,_xlfn.XLOOKUP($A142,'PY1 Data(H)'!$A$1:$A$233,'PY1 Data(H)'!$A$1:$CZ$233))</f>
        <v>0</v>
      </c>
      <c r="CR142" s="173" cm="1">
        <f t="array" ref="CR142">_xlfn.XLOOKUP(CR$1,'PY1 Data(H)'!$A$1:$CZ$1,_xlfn.XLOOKUP($A142,'PY1 Data(H)'!$A$1:$A$233,'PY1 Data(H)'!$A$1:$CZ$233))</f>
        <v>0</v>
      </c>
      <c r="CS142" s="173" cm="1">
        <f t="array" ref="CS142">_xlfn.XLOOKUP(CS$1,'PY1 Data(H)'!$A$1:$CZ$1,_xlfn.XLOOKUP($A142,'PY1 Data(H)'!$A$1:$A$233,'PY1 Data(H)'!$A$1:$CZ$233))</f>
        <v>0</v>
      </c>
      <c r="CT142" s="173" cm="1">
        <f t="array" ref="CT142">_xlfn.XLOOKUP(CT$1,'PY1 Data(H)'!$A$1:$CZ$1,_xlfn.XLOOKUP($A142,'PY1 Data(H)'!$A$1:$A$233,'PY1 Data(H)'!$A$1:$CZ$233))</f>
        <v>0</v>
      </c>
      <c r="CU142" s="173" cm="1">
        <f t="array" ref="CU142">_xlfn.XLOOKUP(CU$1,'PY1 Data(H)'!$A$1:$CZ$1,_xlfn.XLOOKUP($A142,'PY1 Data(H)'!$A$1:$A$233,'PY1 Data(H)'!$A$1:$CZ$233))</f>
        <v>0</v>
      </c>
      <c r="CV142" s="173" cm="1">
        <f t="array" ref="CV142">_xlfn.XLOOKUP(CV$1,'PY1 Data(H)'!$A$1:$CZ$1,_xlfn.XLOOKUP($A142,'PY1 Data(H)'!$A$1:$A$233,'PY1 Data(H)'!$A$1:$CZ$233))</f>
        <v>0</v>
      </c>
      <c r="CW142" s="173" cm="1">
        <f t="array" ref="CW142">_xlfn.XLOOKUP(CW$1,'PY1 Data(H)'!$A$1:$CZ$1,_xlfn.XLOOKUP($A142,'PY1 Data(H)'!$A$1:$A$233,'PY1 Data(H)'!$A$1:$CZ$233))</f>
        <v>0</v>
      </c>
      <c r="CX142" s="173" cm="1">
        <f t="array" ref="CX142">_xlfn.XLOOKUP(CX$1,'PY1 Data(H)'!$A$1:$CZ$1,_xlfn.XLOOKUP($A142,'PY1 Data(H)'!$A$1:$A$233,'PY1 Data(H)'!$A$1:$CZ$233))</f>
        <v>0</v>
      </c>
      <c r="CY142" s="173" cm="1">
        <f t="array" ref="CY142">_xlfn.XLOOKUP(CY$1,'PY1 Data(H)'!$A$1:$CZ$1,_xlfn.XLOOKUP($A142,'PY1 Data(H)'!$A$1:$A$233,'PY1 Data(H)'!$A$1:$CZ$233))</f>
        <v>0</v>
      </c>
    </row>
    <row r="143" spans="1:103" x14ac:dyDescent="0.3">
      <c r="A143">
        <v>988</v>
      </c>
      <c r="D143" s="173" cm="1">
        <f t="array" ref="D143">_xlfn.XLOOKUP(D$1,'PY1 Data(H)'!$A$1:$CZ$1,_xlfn.XLOOKUP($A143,'PY1 Data(H)'!$A$1:$A$233,'PY1 Data(H)'!$A$1:$CZ$233))</f>
        <v>1</v>
      </c>
      <c r="E143" s="173" cm="1">
        <f t="array" ref="E143">_xlfn.XLOOKUP(E$1,'PY1 Data(H)'!$A$1:$CZ$1,_xlfn.XLOOKUP($A143,'PY1 Data(H)'!$A$1:$A$233,'PY1 Data(H)'!$A$1:$CZ$233))</f>
        <v>2</v>
      </c>
      <c r="F143" s="173" cm="1">
        <f t="array" ref="F143">_xlfn.XLOOKUP(F$1,'PY1 Data(H)'!$A$1:$CZ$1,_xlfn.XLOOKUP($A143,'PY1 Data(H)'!$A$1:$A$233,'PY1 Data(H)'!$A$1:$CZ$233))</f>
        <v>2</v>
      </c>
      <c r="G143" s="173" cm="1">
        <f t="array" ref="G143">_xlfn.XLOOKUP(G$1,'PY1 Data(H)'!$A$1:$CZ$1,_xlfn.XLOOKUP($A143,'PY1 Data(H)'!$A$1:$A$233,'PY1 Data(H)'!$A$1:$CZ$233))</f>
        <v>0</v>
      </c>
      <c r="H143" s="173" cm="1">
        <f t="array" ref="H143">_xlfn.XLOOKUP(H$1,'PY1 Data(H)'!$A$1:$CZ$1,_xlfn.XLOOKUP($A143,'PY1 Data(H)'!$A$1:$A$233,'PY1 Data(H)'!$A$1:$CZ$233))</f>
        <v>2</v>
      </c>
      <c r="I143" s="173" cm="1">
        <f t="array" ref="I143">_xlfn.XLOOKUP(I$1,'PY1 Data(H)'!$A$1:$CZ$1,_xlfn.XLOOKUP($A143,'PY1 Data(H)'!$A$1:$A$233,'PY1 Data(H)'!$A$1:$CZ$233))</f>
        <v>2</v>
      </c>
      <c r="J143" s="173" cm="1">
        <f t="array" ref="J143">_xlfn.XLOOKUP(J$1,'PY1 Data(H)'!$A$1:$CZ$1,_xlfn.XLOOKUP($A143,'PY1 Data(H)'!$A$1:$A$233,'PY1 Data(H)'!$A$1:$CZ$233))</f>
        <v>2</v>
      </c>
      <c r="K143" s="173" cm="1">
        <f t="array" ref="K143">_xlfn.XLOOKUP(K$1,'PY1 Data(H)'!$A$1:$CZ$1,_xlfn.XLOOKUP($A143,'PY1 Data(H)'!$A$1:$A$233,'PY1 Data(H)'!$A$1:$CZ$233))</f>
        <v>2</v>
      </c>
      <c r="L143" s="173" cm="1">
        <f t="array" ref="L143">_xlfn.XLOOKUP(L$1,'PY1 Data(H)'!$A$1:$CZ$1,_xlfn.XLOOKUP($A143,'PY1 Data(H)'!$A$1:$A$233,'PY1 Data(H)'!$A$1:$CZ$233))</f>
        <v>2</v>
      </c>
      <c r="M143" s="173" cm="1">
        <f t="array" ref="M143">_xlfn.XLOOKUP(M$1,'PY1 Data(H)'!$A$1:$CZ$1,_xlfn.XLOOKUP($A143,'PY1 Data(H)'!$A$1:$A$233,'PY1 Data(H)'!$A$1:$CZ$233))</f>
        <v>2</v>
      </c>
      <c r="N143" s="173" cm="1">
        <f t="array" ref="N143">_xlfn.XLOOKUP(N$1,'PY1 Data(H)'!$A$1:$CZ$1,_xlfn.XLOOKUP($A143,'PY1 Data(H)'!$A$1:$A$233,'PY1 Data(H)'!$A$1:$CZ$233))</f>
        <v>2</v>
      </c>
      <c r="O143" s="173" cm="1">
        <f t="array" ref="O143">_xlfn.XLOOKUP(O$1,'PY1 Data(H)'!$A$1:$CZ$1,_xlfn.XLOOKUP($A143,'PY1 Data(H)'!$A$1:$A$233,'PY1 Data(H)'!$A$1:$CZ$233))</f>
        <v>2</v>
      </c>
      <c r="P143" s="173" cm="1">
        <f t="array" ref="P143">_xlfn.XLOOKUP(P$1,'PY1 Data(H)'!$A$1:$CZ$1,_xlfn.XLOOKUP($A143,'PY1 Data(H)'!$A$1:$A$233,'PY1 Data(H)'!$A$1:$CZ$233))</f>
        <v>1</v>
      </c>
      <c r="Q143" s="173" cm="1">
        <f t="array" ref="Q143">_xlfn.XLOOKUP(Q$1,'PY1 Data(H)'!$A$1:$CZ$1,_xlfn.XLOOKUP($A143,'PY1 Data(H)'!$A$1:$A$233,'PY1 Data(H)'!$A$1:$CZ$233))</f>
        <v>2</v>
      </c>
      <c r="R143" s="173" cm="1">
        <f t="array" ref="R143">_xlfn.XLOOKUP(R$1,'PY1 Data(H)'!$A$1:$CZ$1,_xlfn.XLOOKUP($A143,'PY1 Data(H)'!$A$1:$A$233,'PY1 Data(H)'!$A$1:$CZ$233))</f>
        <v>2</v>
      </c>
      <c r="S143" s="173" cm="1">
        <f t="array" ref="S143">_xlfn.XLOOKUP(S$1,'PY1 Data(H)'!$A$1:$CZ$1,_xlfn.XLOOKUP($A143,'PY1 Data(H)'!$A$1:$A$233,'PY1 Data(H)'!$A$1:$CZ$233))</f>
        <v>2</v>
      </c>
      <c r="T143" s="173" cm="1">
        <f t="array" ref="T143">_xlfn.XLOOKUP(T$1,'PY1 Data(H)'!$A$1:$CZ$1,_xlfn.XLOOKUP($A143,'PY1 Data(H)'!$A$1:$A$233,'PY1 Data(H)'!$A$1:$CZ$233))</f>
        <v>0</v>
      </c>
      <c r="U143" s="173" cm="1">
        <f t="array" ref="U143">_xlfn.XLOOKUP(U$1,'PY1 Data(H)'!$A$1:$CZ$1,_xlfn.XLOOKUP($A143,'PY1 Data(H)'!$A$1:$A$233,'PY1 Data(H)'!$A$1:$CZ$233))</f>
        <v>2</v>
      </c>
      <c r="V143" s="173" cm="1">
        <f t="array" ref="V143">_xlfn.XLOOKUP(V$1,'PY1 Data(H)'!$A$1:$CZ$1,_xlfn.XLOOKUP($A143,'PY1 Data(H)'!$A$1:$A$233,'PY1 Data(H)'!$A$1:$CZ$233))</f>
        <v>2</v>
      </c>
      <c r="W143" s="173" cm="1">
        <f t="array" ref="W143">_xlfn.XLOOKUP(W$1,'PY1 Data(H)'!$A$1:$CZ$1,_xlfn.XLOOKUP($A143,'PY1 Data(H)'!$A$1:$A$233,'PY1 Data(H)'!$A$1:$CZ$233))</f>
        <v>0</v>
      </c>
      <c r="X143" s="173" cm="1">
        <f t="array" ref="X143">_xlfn.XLOOKUP(X$1,'PY1 Data(H)'!$A$1:$CZ$1,_xlfn.XLOOKUP($A143,'PY1 Data(H)'!$A$1:$A$233,'PY1 Data(H)'!$A$1:$CZ$233))</f>
        <v>2</v>
      </c>
      <c r="Y143" s="173" cm="1">
        <f t="array" ref="Y143">_xlfn.XLOOKUP(Y$1,'PY1 Data(H)'!$A$1:$CZ$1,_xlfn.XLOOKUP($A143,'PY1 Data(H)'!$A$1:$A$233,'PY1 Data(H)'!$A$1:$CZ$233))</f>
        <v>2</v>
      </c>
      <c r="Z143" s="173" cm="1">
        <f t="array" ref="Z143">_xlfn.XLOOKUP(Z$1,'PY1 Data(H)'!$A$1:$CZ$1,_xlfn.XLOOKUP($A143,'PY1 Data(H)'!$A$1:$A$233,'PY1 Data(H)'!$A$1:$CZ$233))</f>
        <v>2</v>
      </c>
      <c r="AA143" s="173" cm="1">
        <f t="array" ref="AA143">_xlfn.XLOOKUP(AA$1,'PY1 Data(H)'!$A$1:$CZ$1,_xlfn.XLOOKUP($A143,'PY1 Data(H)'!$A$1:$A$233,'PY1 Data(H)'!$A$1:$CZ$233))</f>
        <v>0</v>
      </c>
      <c r="AB143" s="173" cm="1">
        <f t="array" ref="AB143">_xlfn.XLOOKUP(AB$1,'PY1 Data(H)'!$A$1:$CZ$1,_xlfn.XLOOKUP($A143,'PY1 Data(H)'!$A$1:$A$233,'PY1 Data(H)'!$A$1:$CZ$233))</f>
        <v>2</v>
      </c>
      <c r="AC143" s="173" cm="1">
        <f t="array" ref="AC143">_xlfn.XLOOKUP(AC$1,'PY1 Data(H)'!$A$1:$CZ$1,_xlfn.XLOOKUP($A143,'PY1 Data(H)'!$A$1:$A$233,'PY1 Data(H)'!$A$1:$CZ$233))</f>
        <v>0</v>
      </c>
      <c r="AD143" s="173" cm="1">
        <f t="array" ref="AD143">_xlfn.XLOOKUP(AD$1,'PY1 Data(H)'!$A$1:$CZ$1,_xlfn.XLOOKUP($A143,'PY1 Data(H)'!$A$1:$A$233,'PY1 Data(H)'!$A$1:$CZ$233))</f>
        <v>2</v>
      </c>
      <c r="AE143" s="173" cm="1">
        <f t="array" ref="AE143">_xlfn.XLOOKUP(AE$1,'PY1 Data(H)'!$A$1:$CZ$1,_xlfn.XLOOKUP($A143,'PY1 Data(H)'!$A$1:$A$233,'PY1 Data(H)'!$A$1:$CZ$233))</f>
        <v>2</v>
      </c>
      <c r="AF143" s="173" cm="1">
        <f t="array" ref="AF143">_xlfn.XLOOKUP(AF$1,'PY1 Data(H)'!$A$1:$CZ$1,_xlfn.XLOOKUP($A143,'PY1 Data(H)'!$A$1:$A$233,'PY1 Data(H)'!$A$1:$CZ$233))</f>
        <v>1</v>
      </c>
      <c r="AG143" s="173" cm="1">
        <f t="array" ref="AG143">_xlfn.XLOOKUP(AG$1,'PY1 Data(H)'!$A$1:$CZ$1,_xlfn.XLOOKUP($A143,'PY1 Data(H)'!$A$1:$A$233,'PY1 Data(H)'!$A$1:$CZ$233))</f>
        <v>2</v>
      </c>
      <c r="AH143" s="173" cm="1">
        <f t="array" ref="AH143">_xlfn.XLOOKUP(AH$1,'PY1 Data(H)'!$A$1:$CZ$1,_xlfn.XLOOKUP($A143,'PY1 Data(H)'!$A$1:$A$233,'PY1 Data(H)'!$A$1:$CZ$233))</f>
        <v>2</v>
      </c>
      <c r="AI143" s="173" cm="1">
        <f t="array" ref="AI143">_xlfn.XLOOKUP(AI$1,'PY1 Data(H)'!$A$1:$CZ$1,_xlfn.XLOOKUP($A143,'PY1 Data(H)'!$A$1:$A$233,'PY1 Data(H)'!$A$1:$CZ$233))</f>
        <v>2</v>
      </c>
      <c r="AJ143" s="173" cm="1">
        <f t="array" ref="AJ143">_xlfn.XLOOKUP(AJ$1,'PY1 Data(H)'!$A$1:$CZ$1,_xlfn.XLOOKUP($A143,'PY1 Data(H)'!$A$1:$A$233,'PY1 Data(H)'!$A$1:$CZ$233))</f>
        <v>2</v>
      </c>
      <c r="AK143" s="173" cm="1">
        <f t="array" ref="AK143">_xlfn.XLOOKUP(AK$1,'PY1 Data(H)'!$A$1:$CZ$1,_xlfn.XLOOKUP($A143,'PY1 Data(H)'!$A$1:$A$233,'PY1 Data(H)'!$A$1:$CZ$233))</f>
        <v>2</v>
      </c>
      <c r="AL143" s="173" cm="1">
        <f t="array" ref="AL143">_xlfn.XLOOKUP(AL$1,'PY1 Data(H)'!$A$1:$CZ$1,_xlfn.XLOOKUP($A143,'PY1 Data(H)'!$A$1:$A$233,'PY1 Data(H)'!$A$1:$CZ$233))</f>
        <v>2</v>
      </c>
      <c r="AM143" s="173" cm="1">
        <f t="array" ref="AM143">_xlfn.XLOOKUP(AM$1,'PY1 Data(H)'!$A$1:$CZ$1,_xlfn.XLOOKUP($A143,'PY1 Data(H)'!$A$1:$A$233,'PY1 Data(H)'!$A$1:$CZ$233))</f>
        <v>2</v>
      </c>
      <c r="AN143" s="173" cm="1">
        <f t="array" ref="AN143">_xlfn.XLOOKUP(AN$1,'PY1 Data(H)'!$A$1:$CZ$1,_xlfn.XLOOKUP($A143,'PY1 Data(H)'!$A$1:$A$233,'PY1 Data(H)'!$A$1:$CZ$233))</f>
        <v>2</v>
      </c>
      <c r="AO143" s="173" cm="1">
        <f t="array" ref="AO143">_xlfn.XLOOKUP(AO$1,'PY1 Data(H)'!$A$1:$CZ$1,_xlfn.XLOOKUP($A143,'PY1 Data(H)'!$A$1:$A$233,'PY1 Data(H)'!$A$1:$CZ$233))</f>
        <v>2</v>
      </c>
      <c r="AP143" s="173" cm="1">
        <f t="array" ref="AP143">_xlfn.XLOOKUP(AP$1,'PY1 Data(H)'!$A$1:$CZ$1,_xlfn.XLOOKUP($A143,'PY1 Data(H)'!$A$1:$A$233,'PY1 Data(H)'!$A$1:$CZ$233))</f>
        <v>2</v>
      </c>
      <c r="AQ143" s="173" cm="1">
        <f t="array" ref="AQ143">_xlfn.XLOOKUP(AQ$1,'PY1 Data(H)'!$A$1:$CZ$1,_xlfn.XLOOKUP($A143,'PY1 Data(H)'!$A$1:$A$233,'PY1 Data(H)'!$A$1:$CZ$233))</f>
        <v>2</v>
      </c>
      <c r="AR143" s="173" cm="1">
        <f t="array" ref="AR143">_xlfn.XLOOKUP(AR$1,'PY1 Data(H)'!$A$1:$CZ$1,_xlfn.XLOOKUP($A143,'PY1 Data(H)'!$A$1:$A$233,'PY1 Data(H)'!$A$1:$CZ$233))</f>
        <v>2</v>
      </c>
      <c r="AS143" s="173" cm="1">
        <f t="array" ref="AS143">_xlfn.XLOOKUP(AS$1,'PY1 Data(H)'!$A$1:$CZ$1,_xlfn.XLOOKUP($A143,'PY1 Data(H)'!$A$1:$A$233,'PY1 Data(H)'!$A$1:$CZ$233))</f>
        <v>1</v>
      </c>
      <c r="AT143" s="173" cm="1">
        <f t="array" ref="AT143">_xlfn.XLOOKUP(AT$1,'PY1 Data(H)'!$A$1:$CZ$1,_xlfn.XLOOKUP($A143,'PY1 Data(H)'!$A$1:$A$233,'PY1 Data(H)'!$A$1:$CZ$233))</f>
        <v>2</v>
      </c>
      <c r="AU143" s="173" cm="1">
        <f t="array" ref="AU143">_xlfn.XLOOKUP(AU$1,'PY1 Data(H)'!$A$1:$CZ$1,_xlfn.XLOOKUP($A143,'PY1 Data(H)'!$A$1:$A$233,'PY1 Data(H)'!$A$1:$CZ$233))</f>
        <v>2</v>
      </c>
      <c r="AV143" s="173" cm="1">
        <f t="array" ref="AV143">_xlfn.XLOOKUP(AV$1,'PY1 Data(H)'!$A$1:$CZ$1,_xlfn.XLOOKUP($A143,'PY1 Data(H)'!$A$1:$A$233,'PY1 Data(H)'!$A$1:$CZ$233))</f>
        <v>2</v>
      </c>
      <c r="AW143" s="173" cm="1">
        <f t="array" ref="AW143">_xlfn.XLOOKUP(AW$1,'PY1 Data(H)'!$A$1:$CZ$1,_xlfn.XLOOKUP($A143,'PY1 Data(H)'!$A$1:$A$233,'PY1 Data(H)'!$A$1:$CZ$233))</f>
        <v>0</v>
      </c>
      <c r="AX143" s="173" cm="1">
        <f t="array" ref="AX143">_xlfn.XLOOKUP(AX$1,'PY1 Data(H)'!$A$1:$CZ$1,_xlfn.XLOOKUP($A143,'PY1 Data(H)'!$A$1:$A$233,'PY1 Data(H)'!$A$1:$CZ$233))</f>
        <v>2</v>
      </c>
      <c r="AY143" s="173" cm="1">
        <f t="array" ref="AY143">_xlfn.XLOOKUP(AY$1,'PY1 Data(H)'!$A$1:$CZ$1,_xlfn.XLOOKUP($A143,'PY1 Data(H)'!$A$1:$A$233,'PY1 Data(H)'!$A$1:$CZ$233))</f>
        <v>2</v>
      </c>
      <c r="AZ143" s="173" cm="1">
        <f t="array" ref="AZ143">_xlfn.XLOOKUP(AZ$1,'PY1 Data(H)'!$A$1:$CZ$1,_xlfn.XLOOKUP($A143,'PY1 Data(H)'!$A$1:$A$233,'PY1 Data(H)'!$A$1:$CZ$233))</f>
        <v>2</v>
      </c>
      <c r="BA143" s="173" cm="1">
        <f t="array" ref="BA143">_xlfn.XLOOKUP(BA$1,'PY1 Data(H)'!$A$1:$CZ$1,_xlfn.XLOOKUP($A143,'PY1 Data(H)'!$A$1:$A$233,'PY1 Data(H)'!$A$1:$CZ$233))</f>
        <v>1</v>
      </c>
      <c r="BB143" s="173" cm="1">
        <f t="array" ref="BB143">_xlfn.XLOOKUP(BB$1,'PY1 Data(H)'!$A$1:$CZ$1,_xlfn.XLOOKUP($A143,'PY1 Data(H)'!$A$1:$A$233,'PY1 Data(H)'!$A$1:$CZ$233))</f>
        <v>1</v>
      </c>
      <c r="BC143" s="173" cm="1">
        <f t="array" ref="BC143">_xlfn.XLOOKUP(BC$1,'PY1 Data(H)'!$A$1:$CZ$1,_xlfn.XLOOKUP($A143,'PY1 Data(H)'!$A$1:$A$233,'PY1 Data(H)'!$A$1:$CZ$233))</f>
        <v>2</v>
      </c>
      <c r="BD143" s="173" cm="1">
        <f t="array" ref="BD143">_xlfn.XLOOKUP(BD$1,'PY1 Data(H)'!$A$1:$CZ$1,_xlfn.XLOOKUP($A143,'PY1 Data(H)'!$A$1:$A$233,'PY1 Data(H)'!$A$1:$CZ$233))</f>
        <v>2</v>
      </c>
      <c r="BE143" s="173" cm="1">
        <f t="array" ref="BE143">_xlfn.XLOOKUP(BE$1,'PY1 Data(H)'!$A$1:$CZ$1,_xlfn.XLOOKUP($A143,'PY1 Data(H)'!$A$1:$A$233,'PY1 Data(H)'!$A$1:$CZ$233))</f>
        <v>2</v>
      </c>
      <c r="BF143" s="173" cm="1">
        <f t="array" ref="BF143">_xlfn.XLOOKUP(BF$1,'PY1 Data(H)'!$A$1:$CZ$1,_xlfn.XLOOKUP($A143,'PY1 Data(H)'!$A$1:$A$233,'PY1 Data(H)'!$A$1:$CZ$233))</f>
        <v>2</v>
      </c>
      <c r="BG143" s="173" cm="1">
        <f t="array" ref="BG143">_xlfn.XLOOKUP(BG$1,'PY1 Data(H)'!$A$1:$CZ$1,_xlfn.XLOOKUP($A143,'PY1 Data(H)'!$A$1:$A$233,'PY1 Data(H)'!$A$1:$CZ$233))</f>
        <v>1</v>
      </c>
      <c r="BH143" s="173" cm="1">
        <f t="array" ref="BH143">_xlfn.XLOOKUP(BH$1,'PY1 Data(H)'!$A$1:$CZ$1,_xlfn.XLOOKUP($A143,'PY1 Data(H)'!$A$1:$A$233,'PY1 Data(H)'!$A$1:$CZ$233))</f>
        <v>2</v>
      </c>
      <c r="BI143" s="173" cm="1">
        <f t="array" ref="BI143">_xlfn.XLOOKUP(BI$1,'PY1 Data(H)'!$A$1:$CZ$1,_xlfn.XLOOKUP($A143,'PY1 Data(H)'!$A$1:$A$233,'PY1 Data(H)'!$A$1:$CZ$233))</f>
        <v>2</v>
      </c>
      <c r="BJ143" s="173" cm="1">
        <f t="array" ref="BJ143">_xlfn.XLOOKUP(BJ$1,'PY1 Data(H)'!$A$1:$CZ$1,_xlfn.XLOOKUP($A143,'PY1 Data(H)'!$A$1:$A$233,'PY1 Data(H)'!$A$1:$CZ$233))</f>
        <v>2</v>
      </c>
      <c r="BK143" s="173" cm="1">
        <f t="array" ref="BK143">_xlfn.XLOOKUP(BK$1,'PY1 Data(H)'!$A$1:$CZ$1,_xlfn.XLOOKUP($A143,'PY1 Data(H)'!$A$1:$A$233,'PY1 Data(H)'!$A$1:$CZ$233))</f>
        <v>2</v>
      </c>
      <c r="BL143" s="173" cm="1">
        <f t="array" ref="BL143">_xlfn.XLOOKUP(BL$1,'PY1 Data(H)'!$A$1:$CZ$1,_xlfn.XLOOKUP($A143,'PY1 Data(H)'!$A$1:$A$233,'PY1 Data(H)'!$A$1:$CZ$233))</f>
        <v>2</v>
      </c>
      <c r="BM143" s="173" cm="1">
        <f t="array" ref="BM143">_xlfn.XLOOKUP(BM$1,'PY1 Data(H)'!$A$1:$CZ$1,_xlfn.XLOOKUP($A143,'PY1 Data(H)'!$A$1:$A$233,'PY1 Data(H)'!$A$1:$CZ$233))</f>
        <v>2</v>
      </c>
      <c r="BN143" s="173" cm="1">
        <f t="array" ref="BN143">_xlfn.XLOOKUP(BN$1,'PY1 Data(H)'!$A$1:$CZ$1,_xlfn.XLOOKUP($A143,'PY1 Data(H)'!$A$1:$A$233,'PY1 Data(H)'!$A$1:$CZ$233))</f>
        <v>2</v>
      </c>
      <c r="BO143" s="173" cm="1">
        <f t="array" ref="BO143">_xlfn.XLOOKUP(BO$1,'PY1 Data(H)'!$A$1:$CZ$1,_xlfn.XLOOKUP($A143,'PY1 Data(H)'!$A$1:$A$233,'PY1 Data(H)'!$A$1:$CZ$233))</f>
        <v>2</v>
      </c>
      <c r="BP143" s="173" cm="1">
        <f t="array" ref="BP143">_xlfn.XLOOKUP(BP$1,'PY1 Data(H)'!$A$1:$CZ$1,_xlfn.XLOOKUP($A143,'PY1 Data(H)'!$A$1:$A$233,'PY1 Data(H)'!$A$1:$CZ$233))</f>
        <v>2</v>
      </c>
      <c r="BQ143" s="173" cm="1">
        <f t="array" ref="BQ143">_xlfn.XLOOKUP(BQ$1,'PY1 Data(H)'!$A$1:$CZ$1,_xlfn.XLOOKUP($A143,'PY1 Data(H)'!$A$1:$A$233,'PY1 Data(H)'!$A$1:$CZ$233))</f>
        <v>0</v>
      </c>
      <c r="BR143" s="173" cm="1">
        <f t="array" ref="BR143">_xlfn.XLOOKUP(BR$1,'PY1 Data(H)'!$A$1:$CZ$1,_xlfn.XLOOKUP($A143,'PY1 Data(H)'!$A$1:$A$233,'PY1 Data(H)'!$A$1:$CZ$233))</f>
        <v>2</v>
      </c>
      <c r="BS143" s="173" cm="1">
        <f t="array" ref="BS143">_xlfn.XLOOKUP(BS$1,'PY1 Data(H)'!$A$1:$CZ$1,_xlfn.XLOOKUP($A143,'PY1 Data(H)'!$A$1:$A$233,'PY1 Data(H)'!$A$1:$CZ$233))</f>
        <v>2</v>
      </c>
      <c r="BT143" s="173" cm="1">
        <f t="array" ref="BT143">_xlfn.XLOOKUP(BT$1,'PY1 Data(H)'!$A$1:$CZ$1,_xlfn.XLOOKUP($A143,'PY1 Data(H)'!$A$1:$A$233,'PY1 Data(H)'!$A$1:$CZ$233))</f>
        <v>2</v>
      </c>
      <c r="BU143" s="173" cm="1">
        <f t="array" ref="BU143">_xlfn.XLOOKUP(BU$1,'PY1 Data(H)'!$A$1:$CZ$1,_xlfn.XLOOKUP($A143,'PY1 Data(H)'!$A$1:$A$233,'PY1 Data(H)'!$A$1:$CZ$233))</f>
        <v>2</v>
      </c>
      <c r="BV143" s="173" cm="1">
        <f t="array" ref="BV143">_xlfn.XLOOKUP(BV$1,'PY1 Data(H)'!$A$1:$CZ$1,_xlfn.XLOOKUP($A143,'PY1 Data(H)'!$A$1:$A$233,'PY1 Data(H)'!$A$1:$CZ$233))</f>
        <v>2</v>
      </c>
      <c r="BW143" s="173" cm="1">
        <f t="array" ref="BW143">_xlfn.XLOOKUP(BW$1,'PY1 Data(H)'!$A$1:$CZ$1,_xlfn.XLOOKUP($A143,'PY1 Data(H)'!$A$1:$A$233,'PY1 Data(H)'!$A$1:$CZ$233))</f>
        <v>2</v>
      </c>
      <c r="BX143" s="173" cm="1">
        <f t="array" ref="BX143">_xlfn.XLOOKUP(BX$1,'PY1 Data(H)'!$A$1:$CZ$1,_xlfn.XLOOKUP($A143,'PY1 Data(H)'!$A$1:$A$233,'PY1 Data(H)'!$A$1:$CZ$233))</f>
        <v>2</v>
      </c>
      <c r="BY143" s="173" cm="1">
        <f t="array" ref="BY143">_xlfn.XLOOKUP(BY$1,'PY1 Data(H)'!$A$1:$CZ$1,_xlfn.XLOOKUP($A143,'PY1 Data(H)'!$A$1:$A$233,'PY1 Data(H)'!$A$1:$CZ$233))</f>
        <v>2</v>
      </c>
      <c r="BZ143" s="173" cm="1">
        <f t="array" ref="BZ143">_xlfn.XLOOKUP(BZ$1,'PY1 Data(H)'!$A$1:$CZ$1,_xlfn.XLOOKUP($A143,'PY1 Data(H)'!$A$1:$A$233,'PY1 Data(H)'!$A$1:$CZ$233))</f>
        <v>2</v>
      </c>
      <c r="CA143" s="173" cm="1">
        <f t="array" ref="CA143">_xlfn.XLOOKUP(CA$1,'PY1 Data(H)'!$A$1:$CZ$1,_xlfn.XLOOKUP($A143,'PY1 Data(H)'!$A$1:$A$233,'PY1 Data(H)'!$A$1:$CZ$233))</f>
        <v>2</v>
      </c>
      <c r="CB143" s="173" cm="1">
        <f t="array" ref="CB143">_xlfn.XLOOKUP(CB$1,'PY1 Data(H)'!$A$1:$CZ$1,_xlfn.XLOOKUP($A143,'PY1 Data(H)'!$A$1:$A$233,'PY1 Data(H)'!$A$1:$CZ$233))</f>
        <v>2</v>
      </c>
      <c r="CC143" s="173" cm="1">
        <f t="array" ref="CC143">_xlfn.XLOOKUP(CC$1,'PY1 Data(H)'!$A$1:$CZ$1,_xlfn.XLOOKUP($A143,'PY1 Data(H)'!$A$1:$A$233,'PY1 Data(H)'!$A$1:$CZ$233))</f>
        <v>1</v>
      </c>
      <c r="CD143" s="173" cm="1">
        <f t="array" ref="CD143">_xlfn.XLOOKUP(CD$1,'PY1 Data(H)'!$A$1:$CZ$1,_xlfn.XLOOKUP($A143,'PY1 Data(H)'!$A$1:$A$233,'PY1 Data(H)'!$A$1:$CZ$233))</f>
        <v>2</v>
      </c>
      <c r="CE143" s="173" cm="1">
        <f t="array" ref="CE143">_xlfn.XLOOKUP(CE$1,'PY1 Data(H)'!$A$1:$CZ$1,_xlfn.XLOOKUP($A143,'PY1 Data(H)'!$A$1:$A$233,'PY1 Data(H)'!$A$1:$CZ$233))</f>
        <v>2</v>
      </c>
      <c r="CF143" s="173" cm="1">
        <f t="array" ref="CF143">_xlfn.XLOOKUP(CF$1,'PY1 Data(H)'!$A$1:$CZ$1,_xlfn.XLOOKUP($A143,'PY1 Data(H)'!$A$1:$A$233,'PY1 Data(H)'!$A$1:$CZ$233))</f>
        <v>2</v>
      </c>
      <c r="CG143" s="173" cm="1">
        <f t="array" ref="CG143">_xlfn.XLOOKUP(CG$1,'PY1 Data(H)'!$A$1:$CZ$1,_xlfn.XLOOKUP($A143,'PY1 Data(H)'!$A$1:$A$233,'PY1 Data(H)'!$A$1:$CZ$233))</f>
        <v>2</v>
      </c>
      <c r="CH143" s="173" cm="1">
        <f t="array" ref="CH143">_xlfn.XLOOKUP(CH$1,'PY1 Data(H)'!$A$1:$CZ$1,_xlfn.XLOOKUP($A143,'PY1 Data(H)'!$A$1:$A$233,'PY1 Data(H)'!$A$1:$CZ$233))</f>
        <v>2</v>
      </c>
      <c r="CI143" s="173" cm="1">
        <f t="array" ref="CI143">_xlfn.XLOOKUP(CI$1,'PY1 Data(H)'!$A$1:$CZ$1,_xlfn.XLOOKUP($A143,'PY1 Data(H)'!$A$1:$A$233,'PY1 Data(H)'!$A$1:$CZ$233))</f>
        <v>2</v>
      </c>
      <c r="CJ143" s="173" cm="1">
        <f t="array" ref="CJ143">_xlfn.XLOOKUP(CJ$1,'PY1 Data(H)'!$A$1:$CZ$1,_xlfn.XLOOKUP($A143,'PY1 Data(H)'!$A$1:$A$233,'PY1 Data(H)'!$A$1:$CZ$233))</f>
        <v>2</v>
      </c>
      <c r="CK143" s="173" cm="1">
        <f t="array" ref="CK143">_xlfn.XLOOKUP(CK$1,'PY1 Data(H)'!$A$1:$CZ$1,_xlfn.XLOOKUP($A143,'PY1 Data(H)'!$A$1:$A$233,'PY1 Data(H)'!$A$1:$CZ$233))</f>
        <v>2</v>
      </c>
      <c r="CL143" s="173" cm="1">
        <f t="array" ref="CL143">_xlfn.XLOOKUP(CL$1,'PY1 Data(H)'!$A$1:$CZ$1,_xlfn.XLOOKUP($A143,'PY1 Data(H)'!$A$1:$A$233,'PY1 Data(H)'!$A$1:$CZ$233))</f>
        <v>2</v>
      </c>
      <c r="CM143" s="173" cm="1">
        <f t="array" ref="CM143">_xlfn.XLOOKUP(CM$1,'PY1 Data(H)'!$A$1:$CZ$1,_xlfn.XLOOKUP($A143,'PY1 Data(H)'!$A$1:$A$233,'PY1 Data(H)'!$A$1:$CZ$233))</f>
        <v>1</v>
      </c>
      <c r="CN143" s="173" cm="1">
        <f t="array" ref="CN143">_xlfn.XLOOKUP(CN$1,'PY1 Data(H)'!$A$1:$CZ$1,_xlfn.XLOOKUP($A143,'PY1 Data(H)'!$A$1:$A$233,'PY1 Data(H)'!$A$1:$CZ$233))</f>
        <v>2</v>
      </c>
      <c r="CO143" s="173" cm="1">
        <f t="array" ref="CO143">_xlfn.XLOOKUP(CO$1,'PY1 Data(H)'!$A$1:$CZ$1,_xlfn.XLOOKUP($A143,'PY1 Data(H)'!$A$1:$A$233,'PY1 Data(H)'!$A$1:$CZ$233))</f>
        <v>2</v>
      </c>
      <c r="CP143" s="173" cm="1">
        <f t="array" ref="CP143">_xlfn.XLOOKUP(CP$1,'PY1 Data(H)'!$A$1:$CZ$1,_xlfn.XLOOKUP($A143,'PY1 Data(H)'!$A$1:$A$233,'PY1 Data(H)'!$A$1:$CZ$233))</f>
        <v>2</v>
      </c>
      <c r="CQ143" s="173" cm="1">
        <f t="array" ref="CQ143">_xlfn.XLOOKUP(CQ$1,'PY1 Data(H)'!$A$1:$CZ$1,_xlfn.XLOOKUP($A143,'PY1 Data(H)'!$A$1:$A$233,'PY1 Data(H)'!$A$1:$CZ$233))</f>
        <v>1</v>
      </c>
      <c r="CR143" s="173" cm="1">
        <f t="array" ref="CR143">_xlfn.XLOOKUP(CR$1,'PY1 Data(H)'!$A$1:$CZ$1,_xlfn.XLOOKUP($A143,'PY1 Data(H)'!$A$1:$A$233,'PY1 Data(H)'!$A$1:$CZ$233))</f>
        <v>2</v>
      </c>
      <c r="CS143" s="173" cm="1">
        <f t="array" ref="CS143">_xlfn.XLOOKUP(CS$1,'PY1 Data(H)'!$A$1:$CZ$1,_xlfn.XLOOKUP($A143,'PY1 Data(H)'!$A$1:$A$233,'PY1 Data(H)'!$A$1:$CZ$233))</f>
        <v>2</v>
      </c>
      <c r="CT143" s="173" cm="1">
        <f t="array" ref="CT143">_xlfn.XLOOKUP(CT$1,'PY1 Data(H)'!$A$1:$CZ$1,_xlfn.XLOOKUP($A143,'PY1 Data(H)'!$A$1:$A$233,'PY1 Data(H)'!$A$1:$CZ$233))</f>
        <v>2</v>
      </c>
      <c r="CU143" s="173" cm="1">
        <f t="array" ref="CU143">_xlfn.XLOOKUP(CU$1,'PY1 Data(H)'!$A$1:$CZ$1,_xlfn.XLOOKUP($A143,'PY1 Data(H)'!$A$1:$A$233,'PY1 Data(H)'!$A$1:$CZ$233))</f>
        <v>2</v>
      </c>
      <c r="CV143" s="173" cm="1">
        <f t="array" ref="CV143">_xlfn.XLOOKUP(CV$1,'PY1 Data(H)'!$A$1:$CZ$1,_xlfn.XLOOKUP($A143,'PY1 Data(H)'!$A$1:$A$233,'PY1 Data(H)'!$A$1:$CZ$233))</f>
        <v>2</v>
      </c>
      <c r="CW143" s="173" cm="1">
        <f t="array" ref="CW143">_xlfn.XLOOKUP(CW$1,'PY1 Data(H)'!$A$1:$CZ$1,_xlfn.XLOOKUP($A143,'PY1 Data(H)'!$A$1:$A$233,'PY1 Data(H)'!$A$1:$CZ$233))</f>
        <v>1</v>
      </c>
      <c r="CX143" s="173" cm="1">
        <f t="array" ref="CX143">_xlfn.XLOOKUP(CX$1,'PY1 Data(H)'!$A$1:$CZ$1,_xlfn.XLOOKUP($A143,'PY1 Data(H)'!$A$1:$A$233,'PY1 Data(H)'!$A$1:$CZ$233))</f>
        <v>2</v>
      </c>
      <c r="CY143" s="173" cm="1">
        <f t="array" ref="CY143">_xlfn.XLOOKUP(CY$1,'PY1 Data(H)'!$A$1:$CZ$1,_xlfn.XLOOKUP($A143,'PY1 Data(H)'!$A$1:$A$233,'PY1 Data(H)'!$A$1:$CZ$233))</f>
        <v>2</v>
      </c>
    </row>
    <row r="144" spans="1:103" x14ac:dyDescent="0.3">
      <c r="A144">
        <v>989</v>
      </c>
      <c r="D144" s="173" cm="1">
        <f t="array" ref="D144">_xlfn.XLOOKUP(D$1,'PY1 Data(H)'!$A$1:$CZ$1,_xlfn.XLOOKUP($A144,'PY1 Data(H)'!$A$1:$A$233,'PY1 Data(H)'!$A$1:$CZ$233))</f>
        <v>1</v>
      </c>
      <c r="E144" s="173" cm="1">
        <f t="array" ref="E144">_xlfn.XLOOKUP(E$1,'PY1 Data(H)'!$A$1:$CZ$1,_xlfn.XLOOKUP($A144,'PY1 Data(H)'!$A$1:$A$233,'PY1 Data(H)'!$A$1:$CZ$233))</f>
        <v>3</v>
      </c>
      <c r="F144" s="173" cm="1">
        <f t="array" ref="F144">_xlfn.XLOOKUP(F$1,'PY1 Data(H)'!$A$1:$CZ$1,_xlfn.XLOOKUP($A144,'PY1 Data(H)'!$A$1:$A$233,'PY1 Data(H)'!$A$1:$CZ$233))</f>
        <v>3</v>
      </c>
      <c r="G144" s="173" cm="1">
        <f t="array" ref="G144">_xlfn.XLOOKUP(G$1,'PY1 Data(H)'!$A$1:$CZ$1,_xlfn.XLOOKUP($A144,'PY1 Data(H)'!$A$1:$A$233,'PY1 Data(H)'!$A$1:$CZ$233))</f>
        <v>0</v>
      </c>
      <c r="H144" s="173" cm="1">
        <f t="array" ref="H144">_xlfn.XLOOKUP(H$1,'PY1 Data(H)'!$A$1:$CZ$1,_xlfn.XLOOKUP($A144,'PY1 Data(H)'!$A$1:$A$233,'PY1 Data(H)'!$A$1:$CZ$233))</f>
        <v>0</v>
      </c>
      <c r="I144" s="173" cm="1">
        <f t="array" ref="I144">_xlfn.XLOOKUP(I$1,'PY1 Data(H)'!$A$1:$CZ$1,_xlfn.XLOOKUP($A144,'PY1 Data(H)'!$A$1:$A$233,'PY1 Data(H)'!$A$1:$CZ$233))</f>
        <v>3</v>
      </c>
      <c r="J144" s="173" cm="1">
        <f t="array" ref="J144">_xlfn.XLOOKUP(J$1,'PY1 Data(H)'!$A$1:$CZ$1,_xlfn.XLOOKUP($A144,'PY1 Data(H)'!$A$1:$A$233,'PY1 Data(H)'!$A$1:$CZ$233))</f>
        <v>3</v>
      </c>
      <c r="K144" s="173" cm="1">
        <f t="array" ref="K144">_xlfn.XLOOKUP(K$1,'PY1 Data(H)'!$A$1:$CZ$1,_xlfn.XLOOKUP($A144,'PY1 Data(H)'!$A$1:$A$233,'PY1 Data(H)'!$A$1:$CZ$233))</f>
        <v>3</v>
      </c>
      <c r="L144" s="173" cm="1">
        <f t="array" ref="L144">_xlfn.XLOOKUP(L$1,'PY1 Data(H)'!$A$1:$CZ$1,_xlfn.XLOOKUP($A144,'PY1 Data(H)'!$A$1:$A$233,'PY1 Data(H)'!$A$1:$CZ$233))</f>
        <v>3</v>
      </c>
      <c r="M144" s="173" cm="1">
        <f t="array" ref="M144">_xlfn.XLOOKUP(M$1,'PY1 Data(H)'!$A$1:$CZ$1,_xlfn.XLOOKUP($A144,'PY1 Data(H)'!$A$1:$A$233,'PY1 Data(H)'!$A$1:$CZ$233))</f>
        <v>1</v>
      </c>
      <c r="N144" s="173" cm="1">
        <f t="array" ref="N144">_xlfn.XLOOKUP(N$1,'PY1 Data(H)'!$A$1:$CZ$1,_xlfn.XLOOKUP($A144,'PY1 Data(H)'!$A$1:$A$233,'PY1 Data(H)'!$A$1:$CZ$233))</f>
        <v>3</v>
      </c>
      <c r="O144" s="173" cm="1">
        <f t="array" ref="O144">_xlfn.XLOOKUP(O$1,'PY1 Data(H)'!$A$1:$CZ$1,_xlfn.XLOOKUP($A144,'PY1 Data(H)'!$A$1:$A$233,'PY1 Data(H)'!$A$1:$CZ$233))</f>
        <v>3</v>
      </c>
      <c r="P144" s="173" cm="1">
        <f t="array" ref="P144">_xlfn.XLOOKUP(P$1,'PY1 Data(H)'!$A$1:$CZ$1,_xlfn.XLOOKUP($A144,'PY1 Data(H)'!$A$1:$A$233,'PY1 Data(H)'!$A$1:$CZ$233))</f>
        <v>1</v>
      </c>
      <c r="Q144" s="173" cm="1">
        <f t="array" ref="Q144">_xlfn.XLOOKUP(Q$1,'PY1 Data(H)'!$A$1:$CZ$1,_xlfn.XLOOKUP($A144,'PY1 Data(H)'!$A$1:$A$233,'PY1 Data(H)'!$A$1:$CZ$233))</f>
        <v>3</v>
      </c>
      <c r="R144" s="173" cm="1">
        <f t="array" ref="R144">_xlfn.XLOOKUP(R$1,'PY1 Data(H)'!$A$1:$CZ$1,_xlfn.XLOOKUP($A144,'PY1 Data(H)'!$A$1:$A$233,'PY1 Data(H)'!$A$1:$CZ$233))</f>
        <v>3</v>
      </c>
      <c r="S144" s="173" cm="1">
        <f t="array" ref="S144">_xlfn.XLOOKUP(S$1,'PY1 Data(H)'!$A$1:$CZ$1,_xlfn.XLOOKUP($A144,'PY1 Data(H)'!$A$1:$A$233,'PY1 Data(H)'!$A$1:$CZ$233))</f>
        <v>3</v>
      </c>
      <c r="T144" s="173" cm="1">
        <f t="array" ref="T144">_xlfn.XLOOKUP(T$1,'PY1 Data(H)'!$A$1:$CZ$1,_xlfn.XLOOKUP($A144,'PY1 Data(H)'!$A$1:$A$233,'PY1 Data(H)'!$A$1:$CZ$233))</f>
        <v>0</v>
      </c>
      <c r="U144" s="173" cm="1">
        <f t="array" ref="U144">_xlfn.XLOOKUP(U$1,'PY1 Data(H)'!$A$1:$CZ$1,_xlfn.XLOOKUP($A144,'PY1 Data(H)'!$A$1:$A$233,'PY1 Data(H)'!$A$1:$CZ$233))</f>
        <v>3</v>
      </c>
      <c r="V144" s="173" cm="1">
        <f t="array" ref="V144">_xlfn.XLOOKUP(V$1,'PY1 Data(H)'!$A$1:$CZ$1,_xlfn.XLOOKUP($A144,'PY1 Data(H)'!$A$1:$A$233,'PY1 Data(H)'!$A$1:$CZ$233))</f>
        <v>3</v>
      </c>
      <c r="W144" s="173" cm="1">
        <f t="array" ref="W144">_xlfn.XLOOKUP(W$1,'PY1 Data(H)'!$A$1:$CZ$1,_xlfn.XLOOKUP($A144,'PY1 Data(H)'!$A$1:$A$233,'PY1 Data(H)'!$A$1:$CZ$233))</f>
        <v>0</v>
      </c>
      <c r="X144" s="173" cm="1">
        <f t="array" ref="X144">_xlfn.XLOOKUP(X$1,'PY1 Data(H)'!$A$1:$CZ$1,_xlfn.XLOOKUP($A144,'PY1 Data(H)'!$A$1:$A$233,'PY1 Data(H)'!$A$1:$CZ$233))</f>
        <v>3</v>
      </c>
      <c r="Y144" s="173" cm="1">
        <f t="array" ref="Y144">_xlfn.XLOOKUP(Y$1,'PY1 Data(H)'!$A$1:$CZ$1,_xlfn.XLOOKUP($A144,'PY1 Data(H)'!$A$1:$A$233,'PY1 Data(H)'!$A$1:$CZ$233))</f>
        <v>3</v>
      </c>
      <c r="Z144" s="173" cm="1">
        <f t="array" ref="Z144">_xlfn.XLOOKUP(Z$1,'PY1 Data(H)'!$A$1:$CZ$1,_xlfn.XLOOKUP($A144,'PY1 Data(H)'!$A$1:$A$233,'PY1 Data(H)'!$A$1:$CZ$233))</f>
        <v>3</v>
      </c>
      <c r="AA144" s="173" cm="1">
        <f t="array" ref="AA144">_xlfn.XLOOKUP(AA$1,'PY1 Data(H)'!$A$1:$CZ$1,_xlfn.XLOOKUP($A144,'PY1 Data(H)'!$A$1:$A$233,'PY1 Data(H)'!$A$1:$CZ$233))</f>
        <v>0</v>
      </c>
      <c r="AB144" s="173" cm="1">
        <f t="array" ref="AB144">_xlfn.XLOOKUP(AB$1,'PY1 Data(H)'!$A$1:$CZ$1,_xlfn.XLOOKUP($A144,'PY1 Data(H)'!$A$1:$A$233,'PY1 Data(H)'!$A$1:$CZ$233))</f>
        <v>3</v>
      </c>
      <c r="AC144" s="173" cm="1">
        <f t="array" ref="AC144">_xlfn.XLOOKUP(AC$1,'PY1 Data(H)'!$A$1:$CZ$1,_xlfn.XLOOKUP($A144,'PY1 Data(H)'!$A$1:$A$233,'PY1 Data(H)'!$A$1:$CZ$233))</f>
        <v>0</v>
      </c>
      <c r="AD144" s="173" cm="1">
        <f t="array" ref="AD144">_xlfn.XLOOKUP(AD$1,'PY1 Data(H)'!$A$1:$CZ$1,_xlfn.XLOOKUP($A144,'PY1 Data(H)'!$A$1:$A$233,'PY1 Data(H)'!$A$1:$CZ$233))</f>
        <v>3</v>
      </c>
      <c r="AE144" s="173" cm="1">
        <f t="array" ref="AE144">_xlfn.XLOOKUP(AE$1,'PY1 Data(H)'!$A$1:$CZ$1,_xlfn.XLOOKUP($A144,'PY1 Data(H)'!$A$1:$A$233,'PY1 Data(H)'!$A$1:$CZ$233))</f>
        <v>3</v>
      </c>
      <c r="AF144" s="173" cm="1">
        <f t="array" ref="AF144">_xlfn.XLOOKUP(AF$1,'PY1 Data(H)'!$A$1:$CZ$1,_xlfn.XLOOKUP($A144,'PY1 Data(H)'!$A$1:$A$233,'PY1 Data(H)'!$A$1:$CZ$233))</f>
        <v>1</v>
      </c>
      <c r="AG144" s="173" cm="1">
        <f t="array" ref="AG144">_xlfn.XLOOKUP(AG$1,'PY1 Data(H)'!$A$1:$CZ$1,_xlfn.XLOOKUP($A144,'PY1 Data(H)'!$A$1:$A$233,'PY1 Data(H)'!$A$1:$CZ$233))</f>
        <v>3</v>
      </c>
      <c r="AH144" s="173" cm="1">
        <f t="array" ref="AH144">_xlfn.XLOOKUP(AH$1,'PY1 Data(H)'!$A$1:$CZ$1,_xlfn.XLOOKUP($A144,'PY1 Data(H)'!$A$1:$A$233,'PY1 Data(H)'!$A$1:$CZ$233))</f>
        <v>3</v>
      </c>
      <c r="AI144" s="173" cm="1">
        <f t="array" ref="AI144">_xlfn.XLOOKUP(AI$1,'PY1 Data(H)'!$A$1:$CZ$1,_xlfn.XLOOKUP($A144,'PY1 Data(H)'!$A$1:$A$233,'PY1 Data(H)'!$A$1:$CZ$233))</f>
        <v>3</v>
      </c>
      <c r="AJ144" s="173" cm="1">
        <f t="array" ref="AJ144">_xlfn.XLOOKUP(AJ$1,'PY1 Data(H)'!$A$1:$CZ$1,_xlfn.XLOOKUP($A144,'PY1 Data(H)'!$A$1:$A$233,'PY1 Data(H)'!$A$1:$CZ$233))</f>
        <v>3</v>
      </c>
      <c r="AK144" s="173" cm="1">
        <f t="array" ref="AK144">_xlfn.XLOOKUP(AK$1,'PY1 Data(H)'!$A$1:$CZ$1,_xlfn.XLOOKUP($A144,'PY1 Data(H)'!$A$1:$A$233,'PY1 Data(H)'!$A$1:$CZ$233))</f>
        <v>3</v>
      </c>
      <c r="AL144" s="173" cm="1">
        <f t="array" ref="AL144">_xlfn.XLOOKUP(AL$1,'PY1 Data(H)'!$A$1:$CZ$1,_xlfn.XLOOKUP($A144,'PY1 Data(H)'!$A$1:$A$233,'PY1 Data(H)'!$A$1:$CZ$233))</f>
        <v>3</v>
      </c>
      <c r="AM144" s="173" cm="1">
        <f t="array" ref="AM144">_xlfn.XLOOKUP(AM$1,'PY1 Data(H)'!$A$1:$CZ$1,_xlfn.XLOOKUP($A144,'PY1 Data(H)'!$A$1:$A$233,'PY1 Data(H)'!$A$1:$CZ$233))</f>
        <v>3</v>
      </c>
      <c r="AN144" s="173" cm="1">
        <f t="array" ref="AN144">_xlfn.XLOOKUP(AN$1,'PY1 Data(H)'!$A$1:$CZ$1,_xlfn.XLOOKUP($A144,'PY1 Data(H)'!$A$1:$A$233,'PY1 Data(H)'!$A$1:$CZ$233))</f>
        <v>3</v>
      </c>
      <c r="AO144" s="173" cm="1">
        <f t="array" ref="AO144">_xlfn.XLOOKUP(AO$1,'PY1 Data(H)'!$A$1:$CZ$1,_xlfn.XLOOKUP($A144,'PY1 Data(H)'!$A$1:$A$233,'PY1 Data(H)'!$A$1:$CZ$233))</f>
        <v>3</v>
      </c>
      <c r="AP144" s="173" cm="1">
        <f t="array" ref="AP144">_xlfn.XLOOKUP(AP$1,'PY1 Data(H)'!$A$1:$CZ$1,_xlfn.XLOOKUP($A144,'PY1 Data(H)'!$A$1:$A$233,'PY1 Data(H)'!$A$1:$CZ$233))</f>
        <v>3</v>
      </c>
      <c r="AQ144" s="173" cm="1">
        <f t="array" ref="AQ144">_xlfn.XLOOKUP(AQ$1,'PY1 Data(H)'!$A$1:$CZ$1,_xlfn.XLOOKUP($A144,'PY1 Data(H)'!$A$1:$A$233,'PY1 Data(H)'!$A$1:$CZ$233))</f>
        <v>3</v>
      </c>
      <c r="AR144" s="173" cm="1">
        <f t="array" ref="AR144">_xlfn.XLOOKUP(AR$1,'PY1 Data(H)'!$A$1:$CZ$1,_xlfn.XLOOKUP($A144,'PY1 Data(H)'!$A$1:$A$233,'PY1 Data(H)'!$A$1:$CZ$233))</f>
        <v>3</v>
      </c>
      <c r="AS144" s="173" cm="1">
        <f t="array" ref="AS144">_xlfn.XLOOKUP(AS$1,'PY1 Data(H)'!$A$1:$CZ$1,_xlfn.XLOOKUP($A144,'PY1 Data(H)'!$A$1:$A$233,'PY1 Data(H)'!$A$1:$CZ$233))</f>
        <v>1</v>
      </c>
      <c r="AT144" s="173" cm="1">
        <f t="array" ref="AT144">_xlfn.XLOOKUP(AT$1,'PY1 Data(H)'!$A$1:$CZ$1,_xlfn.XLOOKUP($A144,'PY1 Data(H)'!$A$1:$A$233,'PY1 Data(H)'!$A$1:$CZ$233))</f>
        <v>3</v>
      </c>
      <c r="AU144" s="173" cm="1">
        <f t="array" ref="AU144">_xlfn.XLOOKUP(AU$1,'PY1 Data(H)'!$A$1:$CZ$1,_xlfn.XLOOKUP($A144,'PY1 Data(H)'!$A$1:$A$233,'PY1 Data(H)'!$A$1:$CZ$233))</f>
        <v>3</v>
      </c>
      <c r="AV144" s="173" cm="1">
        <f t="array" ref="AV144">_xlfn.XLOOKUP(AV$1,'PY1 Data(H)'!$A$1:$CZ$1,_xlfn.XLOOKUP($A144,'PY1 Data(H)'!$A$1:$A$233,'PY1 Data(H)'!$A$1:$CZ$233))</f>
        <v>3</v>
      </c>
      <c r="AW144" s="173" cm="1">
        <f t="array" ref="AW144">_xlfn.XLOOKUP(AW$1,'PY1 Data(H)'!$A$1:$CZ$1,_xlfn.XLOOKUP($A144,'PY1 Data(H)'!$A$1:$A$233,'PY1 Data(H)'!$A$1:$CZ$233))</f>
        <v>0</v>
      </c>
      <c r="AX144" s="173" cm="1">
        <f t="array" ref="AX144">_xlfn.XLOOKUP(AX$1,'PY1 Data(H)'!$A$1:$CZ$1,_xlfn.XLOOKUP($A144,'PY1 Data(H)'!$A$1:$A$233,'PY1 Data(H)'!$A$1:$CZ$233))</f>
        <v>3</v>
      </c>
      <c r="AY144" s="173" cm="1">
        <f t="array" ref="AY144">_xlfn.XLOOKUP(AY$1,'PY1 Data(H)'!$A$1:$CZ$1,_xlfn.XLOOKUP($A144,'PY1 Data(H)'!$A$1:$A$233,'PY1 Data(H)'!$A$1:$CZ$233))</f>
        <v>3</v>
      </c>
      <c r="AZ144" s="173" cm="1">
        <f t="array" ref="AZ144">_xlfn.XLOOKUP(AZ$1,'PY1 Data(H)'!$A$1:$CZ$1,_xlfn.XLOOKUP($A144,'PY1 Data(H)'!$A$1:$A$233,'PY1 Data(H)'!$A$1:$CZ$233))</f>
        <v>3</v>
      </c>
      <c r="BA144" s="173" cm="1">
        <f t="array" ref="BA144">_xlfn.XLOOKUP(BA$1,'PY1 Data(H)'!$A$1:$CZ$1,_xlfn.XLOOKUP($A144,'PY1 Data(H)'!$A$1:$A$233,'PY1 Data(H)'!$A$1:$CZ$233))</f>
        <v>1</v>
      </c>
      <c r="BB144" s="173" cm="1">
        <f t="array" ref="BB144">_xlfn.XLOOKUP(BB$1,'PY1 Data(H)'!$A$1:$CZ$1,_xlfn.XLOOKUP($A144,'PY1 Data(H)'!$A$1:$A$233,'PY1 Data(H)'!$A$1:$CZ$233))</f>
        <v>1</v>
      </c>
      <c r="BC144" s="173" cm="1">
        <f t="array" ref="BC144">_xlfn.XLOOKUP(BC$1,'PY1 Data(H)'!$A$1:$CZ$1,_xlfn.XLOOKUP($A144,'PY1 Data(H)'!$A$1:$A$233,'PY1 Data(H)'!$A$1:$CZ$233))</f>
        <v>3</v>
      </c>
      <c r="BD144" s="173" cm="1">
        <f t="array" ref="BD144">_xlfn.XLOOKUP(BD$1,'PY1 Data(H)'!$A$1:$CZ$1,_xlfn.XLOOKUP($A144,'PY1 Data(H)'!$A$1:$A$233,'PY1 Data(H)'!$A$1:$CZ$233))</f>
        <v>3</v>
      </c>
      <c r="BE144" s="173" cm="1">
        <f t="array" ref="BE144">_xlfn.XLOOKUP(BE$1,'PY1 Data(H)'!$A$1:$CZ$1,_xlfn.XLOOKUP($A144,'PY1 Data(H)'!$A$1:$A$233,'PY1 Data(H)'!$A$1:$CZ$233))</f>
        <v>0</v>
      </c>
      <c r="BF144" s="173" cm="1">
        <f t="array" ref="BF144">_xlfn.XLOOKUP(BF$1,'PY1 Data(H)'!$A$1:$CZ$1,_xlfn.XLOOKUP($A144,'PY1 Data(H)'!$A$1:$A$233,'PY1 Data(H)'!$A$1:$CZ$233))</f>
        <v>3</v>
      </c>
      <c r="BG144" s="173" cm="1">
        <f t="array" ref="BG144">_xlfn.XLOOKUP(BG$1,'PY1 Data(H)'!$A$1:$CZ$1,_xlfn.XLOOKUP($A144,'PY1 Data(H)'!$A$1:$A$233,'PY1 Data(H)'!$A$1:$CZ$233))</f>
        <v>1</v>
      </c>
      <c r="BH144" s="173" cm="1">
        <f t="array" ref="BH144">_xlfn.XLOOKUP(BH$1,'PY1 Data(H)'!$A$1:$CZ$1,_xlfn.XLOOKUP($A144,'PY1 Data(H)'!$A$1:$A$233,'PY1 Data(H)'!$A$1:$CZ$233))</f>
        <v>0</v>
      </c>
      <c r="BI144" s="173" cm="1">
        <f t="array" ref="BI144">_xlfn.XLOOKUP(BI$1,'PY1 Data(H)'!$A$1:$CZ$1,_xlfn.XLOOKUP($A144,'PY1 Data(H)'!$A$1:$A$233,'PY1 Data(H)'!$A$1:$CZ$233))</f>
        <v>3</v>
      </c>
      <c r="BJ144" s="173" cm="1">
        <f t="array" ref="BJ144">_xlfn.XLOOKUP(BJ$1,'PY1 Data(H)'!$A$1:$CZ$1,_xlfn.XLOOKUP($A144,'PY1 Data(H)'!$A$1:$A$233,'PY1 Data(H)'!$A$1:$CZ$233))</f>
        <v>3</v>
      </c>
      <c r="BK144" s="173" cm="1">
        <f t="array" ref="BK144">_xlfn.XLOOKUP(BK$1,'PY1 Data(H)'!$A$1:$CZ$1,_xlfn.XLOOKUP($A144,'PY1 Data(H)'!$A$1:$A$233,'PY1 Data(H)'!$A$1:$CZ$233))</f>
        <v>3</v>
      </c>
      <c r="BL144" s="173" cm="1">
        <f t="array" ref="BL144">_xlfn.XLOOKUP(BL$1,'PY1 Data(H)'!$A$1:$CZ$1,_xlfn.XLOOKUP($A144,'PY1 Data(H)'!$A$1:$A$233,'PY1 Data(H)'!$A$1:$CZ$233))</f>
        <v>3</v>
      </c>
      <c r="BM144" s="173" cm="1">
        <f t="array" ref="BM144">_xlfn.XLOOKUP(BM$1,'PY1 Data(H)'!$A$1:$CZ$1,_xlfn.XLOOKUP($A144,'PY1 Data(H)'!$A$1:$A$233,'PY1 Data(H)'!$A$1:$CZ$233))</f>
        <v>3</v>
      </c>
      <c r="BN144" s="173" cm="1">
        <f t="array" ref="BN144">_xlfn.XLOOKUP(BN$1,'PY1 Data(H)'!$A$1:$CZ$1,_xlfn.XLOOKUP($A144,'PY1 Data(H)'!$A$1:$A$233,'PY1 Data(H)'!$A$1:$CZ$233))</f>
        <v>3</v>
      </c>
      <c r="BO144" s="173" cm="1">
        <f t="array" ref="BO144">_xlfn.XLOOKUP(BO$1,'PY1 Data(H)'!$A$1:$CZ$1,_xlfn.XLOOKUP($A144,'PY1 Data(H)'!$A$1:$A$233,'PY1 Data(H)'!$A$1:$CZ$233))</f>
        <v>3</v>
      </c>
      <c r="BP144" s="173" cm="1">
        <f t="array" ref="BP144">_xlfn.XLOOKUP(BP$1,'PY1 Data(H)'!$A$1:$CZ$1,_xlfn.XLOOKUP($A144,'PY1 Data(H)'!$A$1:$A$233,'PY1 Data(H)'!$A$1:$CZ$233))</f>
        <v>3</v>
      </c>
      <c r="BQ144" s="173" cm="1">
        <f t="array" ref="BQ144">_xlfn.XLOOKUP(BQ$1,'PY1 Data(H)'!$A$1:$CZ$1,_xlfn.XLOOKUP($A144,'PY1 Data(H)'!$A$1:$A$233,'PY1 Data(H)'!$A$1:$CZ$233))</f>
        <v>0</v>
      </c>
      <c r="BR144" s="173" cm="1">
        <f t="array" ref="BR144">_xlfn.XLOOKUP(BR$1,'PY1 Data(H)'!$A$1:$CZ$1,_xlfn.XLOOKUP($A144,'PY1 Data(H)'!$A$1:$A$233,'PY1 Data(H)'!$A$1:$CZ$233))</f>
        <v>3</v>
      </c>
      <c r="BS144" s="173" cm="1">
        <f t="array" ref="BS144">_xlfn.XLOOKUP(BS$1,'PY1 Data(H)'!$A$1:$CZ$1,_xlfn.XLOOKUP($A144,'PY1 Data(H)'!$A$1:$A$233,'PY1 Data(H)'!$A$1:$CZ$233))</f>
        <v>3</v>
      </c>
      <c r="BT144" s="173" cm="1">
        <f t="array" ref="BT144">_xlfn.XLOOKUP(BT$1,'PY1 Data(H)'!$A$1:$CZ$1,_xlfn.XLOOKUP($A144,'PY1 Data(H)'!$A$1:$A$233,'PY1 Data(H)'!$A$1:$CZ$233))</f>
        <v>3</v>
      </c>
      <c r="BU144" s="173" cm="1">
        <f t="array" ref="BU144">_xlfn.XLOOKUP(BU$1,'PY1 Data(H)'!$A$1:$CZ$1,_xlfn.XLOOKUP($A144,'PY1 Data(H)'!$A$1:$A$233,'PY1 Data(H)'!$A$1:$CZ$233))</f>
        <v>3</v>
      </c>
      <c r="BV144" s="173" cm="1">
        <f t="array" ref="BV144">_xlfn.XLOOKUP(BV$1,'PY1 Data(H)'!$A$1:$CZ$1,_xlfn.XLOOKUP($A144,'PY1 Data(H)'!$A$1:$A$233,'PY1 Data(H)'!$A$1:$CZ$233))</f>
        <v>3</v>
      </c>
      <c r="BW144" s="173" cm="1">
        <f t="array" ref="BW144">_xlfn.XLOOKUP(BW$1,'PY1 Data(H)'!$A$1:$CZ$1,_xlfn.XLOOKUP($A144,'PY1 Data(H)'!$A$1:$A$233,'PY1 Data(H)'!$A$1:$CZ$233))</f>
        <v>0</v>
      </c>
      <c r="BX144" s="173" cm="1">
        <f t="array" ref="BX144">_xlfn.XLOOKUP(BX$1,'PY1 Data(H)'!$A$1:$CZ$1,_xlfn.XLOOKUP($A144,'PY1 Data(H)'!$A$1:$A$233,'PY1 Data(H)'!$A$1:$CZ$233))</f>
        <v>3</v>
      </c>
      <c r="BY144" s="173" cm="1">
        <f t="array" ref="BY144">_xlfn.XLOOKUP(BY$1,'PY1 Data(H)'!$A$1:$CZ$1,_xlfn.XLOOKUP($A144,'PY1 Data(H)'!$A$1:$A$233,'PY1 Data(H)'!$A$1:$CZ$233))</f>
        <v>3</v>
      </c>
      <c r="BZ144" s="173" cm="1">
        <f t="array" ref="BZ144">_xlfn.XLOOKUP(BZ$1,'PY1 Data(H)'!$A$1:$CZ$1,_xlfn.XLOOKUP($A144,'PY1 Data(H)'!$A$1:$A$233,'PY1 Data(H)'!$A$1:$CZ$233))</f>
        <v>3</v>
      </c>
      <c r="CA144" s="173" cm="1">
        <f t="array" ref="CA144">_xlfn.XLOOKUP(CA$1,'PY1 Data(H)'!$A$1:$CZ$1,_xlfn.XLOOKUP($A144,'PY1 Data(H)'!$A$1:$A$233,'PY1 Data(H)'!$A$1:$CZ$233))</f>
        <v>3</v>
      </c>
      <c r="CB144" s="173" cm="1">
        <f t="array" ref="CB144">_xlfn.XLOOKUP(CB$1,'PY1 Data(H)'!$A$1:$CZ$1,_xlfn.XLOOKUP($A144,'PY1 Data(H)'!$A$1:$A$233,'PY1 Data(H)'!$A$1:$CZ$233))</f>
        <v>3</v>
      </c>
      <c r="CC144" s="173" cm="1">
        <f t="array" ref="CC144">_xlfn.XLOOKUP(CC$1,'PY1 Data(H)'!$A$1:$CZ$1,_xlfn.XLOOKUP($A144,'PY1 Data(H)'!$A$1:$A$233,'PY1 Data(H)'!$A$1:$CZ$233))</f>
        <v>1</v>
      </c>
      <c r="CD144" s="173" cm="1">
        <f t="array" ref="CD144">_xlfn.XLOOKUP(CD$1,'PY1 Data(H)'!$A$1:$CZ$1,_xlfn.XLOOKUP($A144,'PY1 Data(H)'!$A$1:$A$233,'PY1 Data(H)'!$A$1:$CZ$233))</f>
        <v>3</v>
      </c>
      <c r="CE144" s="173" cm="1">
        <f t="array" ref="CE144">_xlfn.XLOOKUP(CE$1,'PY1 Data(H)'!$A$1:$CZ$1,_xlfn.XLOOKUP($A144,'PY1 Data(H)'!$A$1:$A$233,'PY1 Data(H)'!$A$1:$CZ$233))</f>
        <v>3</v>
      </c>
      <c r="CF144" s="173" cm="1">
        <f t="array" ref="CF144">_xlfn.XLOOKUP(CF$1,'PY1 Data(H)'!$A$1:$CZ$1,_xlfn.XLOOKUP($A144,'PY1 Data(H)'!$A$1:$A$233,'PY1 Data(H)'!$A$1:$CZ$233))</f>
        <v>3</v>
      </c>
      <c r="CG144" s="173" cm="1">
        <f t="array" ref="CG144">_xlfn.XLOOKUP(CG$1,'PY1 Data(H)'!$A$1:$CZ$1,_xlfn.XLOOKUP($A144,'PY1 Data(H)'!$A$1:$A$233,'PY1 Data(H)'!$A$1:$CZ$233))</f>
        <v>3</v>
      </c>
      <c r="CH144" s="173" cm="1">
        <f t="array" ref="CH144">_xlfn.XLOOKUP(CH$1,'PY1 Data(H)'!$A$1:$CZ$1,_xlfn.XLOOKUP($A144,'PY1 Data(H)'!$A$1:$A$233,'PY1 Data(H)'!$A$1:$CZ$233))</f>
        <v>3</v>
      </c>
      <c r="CI144" s="173" cm="1">
        <f t="array" ref="CI144">_xlfn.XLOOKUP(CI$1,'PY1 Data(H)'!$A$1:$CZ$1,_xlfn.XLOOKUP($A144,'PY1 Data(H)'!$A$1:$A$233,'PY1 Data(H)'!$A$1:$CZ$233))</f>
        <v>3</v>
      </c>
      <c r="CJ144" s="173" cm="1">
        <f t="array" ref="CJ144">_xlfn.XLOOKUP(CJ$1,'PY1 Data(H)'!$A$1:$CZ$1,_xlfn.XLOOKUP($A144,'PY1 Data(H)'!$A$1:$A$233,'PY1 Data(H)'!$A$1:$CZ$233))</f>
        <v>3</v>
      </c>
      <c r="CK144" s="173" cm="1">
        <f t="array" ref="CK144">_xlfn.XLOOKUP(CK$1,'PY1 Data(H)'!$A$1:$CZ$1,_xlfn.XLOOKUP($A144,'PY1 Data(H)'!$A$1:$A$233,'PY1 Data(H)'!$A$1:$CZ$233))</f>
        <v>3</v>
      </c>
      <c r="CL144" s="173" cm="1">
        <f t="array" ref="CL144">_xlfn.XLOOKUP(CL$1,'PY1 Data(H)'!$A$1:$CZ$1,_xlfn.XLOOKUP($A144,'PY1 Data(H)'!$A$1:$A$233,'PY1 Data(H)'!$A$1:$CZ$233))</f>
        <v>3</v>
      </c>
      <c r="CM144" s="173" cm="1">
        <f t="array" ref="CM144">_xlfn.XLOOKUP(CM$1,'PY1 Data(H)'!$A$1:$CZ$1,_xlfn.XLOOKUP($A144,'PY1 Data(H)'!$A$1:$A$233,'PY1 Data(H)'!$A$1:$CZ$233))</f>
        <v>1</v>
      </c>
      <c r="CN144" s="173" cm="1">
        <f t="array" ref="CN144">_xlfn.XLOOKUP(CN$1,'PY1 Data(H)'!$A$1:$CZ$1,_xlfn.XLOOKUP($A144,'PY1 Data(H)'!$A$1:$A$233,'PY1 Data(H)'!$A$1:$CZ$233))</f>
        <v>3</v>
      </c>
      <c r="CO144" s="173" cm="1">
        <f t="array" ref="CO144">_xlfn.XLOOKUP(CO$1,'PY1 Data(H)'!$A$1:$CZ$1,_xlfn.XLOOKUP($A144,'PY1 Data(H)'!$A$1:$A$233,'PY1 Data(H)'!$A$1:$CZ$233))</f>
        <v>3</v>
      </c>
      <c r="CP144" s="173" cm="1">
        <f t="array" ref="CP144">_xlfn.XLOOKUP(CP$1,'PY1 Data(H)'!$A$1:$CZ$1,_xlfn.XLOOKUP($A144,'PY1 Data(H)'!$A$1:$A$233,'PY1 Data(H)'!$A$1:$CZ$233))</f>
        <v>3</v>
      </c>
      <c r="CQ144" s="173" cm="1">
        <f t="array" ref="CQ144">_xlfn.XLOOKUP(CQ$1,'PY1 Data(H)'!$A$1:$CZ$1,_xlfn.XLOOKUP($A144,'PY1 Data(H)'!$A$1:$A$233,'PY1 Data(H)'!$A$1:$CZ$233))</f>
        <v>1</v>
      </c>
      <c r="CR144" s="173" cm="1">
        <f t="array" ref="CR144">_xlfn.XLOOKUP(CR$1,'PY1 Data(H)'!$A$1:$CZ$1,_xlfn.XLOOKUP($A144,'PY1 Data(H)'!$A$1:$A$233,'PY1 Data(H)'!$A$1:$CZ$233))</f>
        <v>3</v>
      </c>
      <c r="CS144" s="173" cm="1">
        <f t="array" ref="CS144">_xlfn.XLOOKUP(CS$1,'PY1 Data(H)'!$A$1:$CZ$1,_xlfn.XLOOKUP($A144,'PY1 Data(H)'!$A$1:$A$233,'PY1 Data(H)'!$A$1:$CZ$233))</f>
        <v>3</v>
      </c>
      <c r="CT144" s="173" cm="1">
        <f t="array" ref="CT144">_xlfn.XLOOKUP(CT$1,'PY1 Data(H)'!$A$1:$CZ$1,_xlfn.XLOOKUP($A144,'PY1 Data(H)'!$A$1:$A$233,'PY1 Data(H)'!$A$1:$CZ$233))</f>
        <v>3</v>
      </c>
      <c r="CU144" s="173" cm="1">
        <f t="array" ref="CU144">_xlfn.XLOOKUP(CU$1,'PY1 Data(H)'!$A$1:$CZ$1,_xlfn.XLOOKUP($A144,'PY1 Data(H)'!$A$1:$A$233,'PY1 Data(H)'!$A$1:$CZ$233))</f>
        <v>3</v>
      </c>
      <c r="CV144" s="173" cm="1">
        <f t="array" ref="CV144">_xlfn.XLOOKUP(CV$1,'PY1 Data(H)'!$A$1:$CZ$1,_xlfn.XLOOKUP($A144,'PY1 Data(H)'!$A$1:$A$233,'PY1 Data(H)'!$A$1:$CZ$233))</f>
        <v>3</v>
      </c>
      <c r="CW144" s="173" cm="1">
        <f t="array" ref="CW144">_xlfn.XLOOKUP(CW$1,'PY1 Data(H)'!$A$1:$CZ$1,_xlfn.XLOOKUP($A144,'PY1 Data(H)'!$A$1:$A$233,'PY1 Data(H)'!$A$1:$CZ$233))</f>
        <v>1</v>
      </c>
      <c r="CX144" s="173" cm="1">
        <f t="array" ref="CX144">_xlfn.XLOOKUP(CX$1,'PY1 Data(H)'!$A$1:$CZ$1,_xlfn.XLOOKUP($A144,'PY1 Data(H)'!$A$1:$A$233,'PY1 Data(H)'!$A$1:$CZ$233))</f>
        <v>3</v>
      </c>
      <c r="CY144" s="173" cm="1">
        <f t="array" ref="CY144">_xlfn.XLOOKUP(CY$1,'PY1 Data(H)'!$A$1:$CZ$1,_xlfn.XLOOKUP($A144,'PY1 Data(H)'!$A$1:$A$233,'PY1 Data(H)'!$A$1:$CZ$233))</f>
        <v>3</v>
      </c>
    </row>
    <row r="145" spans="1:103" x14ac:dyDescent="0.3">
      <c r="D145" s="173" cm="1">
        <f t="array" ref="D145">_xlfn.XLOOKUP(D$1,'PY1 Data(H)'!$A$1:$CZ$1,_xlfn.XLOOKUP($A145,'PY1 Data(H)'!$A$1:$A$233,'PY1 Data(H)'!$A$1:$CZ$233))</f>
        <v>0</v>
      </c>
      <c r="E145" s="173" cm="1">
        <f t="array" ref="E145">_xlfn.XLOOKUP(E$1,'PY1 Data(H)'!$A$1:$CZ$1,_xlfn.XLOOKUP($A145,'PY1 Data(H)'!$A$1:$A$233,'PY1 Data(H)'!$A$1:$CZ$233))</f>
        <v>0</v>
      </c>
      <c r="F145" s="173" cm="1">
        <f t="array" ref="F145">_xlfn.XLOOKUP(F$1,'PY1 Data(H)'!$A$1:$CZ$1,_xlfn.XLOOKUP($A145,'PY1 Data(H)'!$A$1:$A$233,'PY1 Data(H)'!$A$1:$CZ$233))</f>
        <v>0</v>
      </c>
      <c r="G145" s="173" cm="1">
        <f t="array" ref="G145">_xlfn.XLOOKUP(G$1,'PY1 Data(H)'!$A$1:$CZ$1,_xlfn.XLOOKUP($A145,'PY1 Data(H)'!$A$1:$A$233,'PY1 Data(H)'!$A$1:$CZ$233))</f>
        <v>0</v>
      </c>
      <c r="H145" s="173" cm="1">
        <f t="array" ref="H145">_xlfn.XLOOKUP(H$1,'PY1 Data(H)'!$A$1:$CZ$1,_xlfn.XLOOKUP($A145,'PY1 Data(H)'!$A$1:$A$233,'PY1 Data(H)'!$A$1:$CZ$233))</f>
        <v>0</v>
      </c>
      <c r="I145" s="173" cm="1">
        <f t="array" ref="I145">_xlfn.XLOOKUP(I$1,'PY1 Data(H)'!$A$1:$CZ$1,_xlfn.XLOOKUP($A145,'PY1 Data(H)'!$A$1:$A$233,'PY1 Data(H)'!$A$1:$CZ$233))</f>
        <v>0</v>
      </c>
      <c r="J145" s="173" cm="1">
        <f t="array" ref="J145">_xlfn.XLOOKUP(J$1,'PY1 Data(H)'!$A$1:$CZ$1,_xlfn.XLOOKUP($A145,'PY1 Data(H)'!$A$1:$A$233,'PY1 Data(H)'!$A$1:$CZ$233))</f>
        <v>0</v>
      </c>
      <c r="K145" s="173" cm="1">
        <f t="array" ref="K145">_xlfn.XLOOKUP(K$1,'PY1 Data(H)'!$A$1:$CZ$1,_xlfn.XLOOKUP($A145,'PY1 Data(H)'!$A$1:$A$233,'PY1 Data(H)'!$A$1:$CZ$233))</f>
        <v>0</v>
      </c>
      <c r="L145" s="173" cm="1">
        <f t="array" ref="L145">_xlfn.XLOOKUP(L$1,'PY1 Data(H)'!$A$1:$CZ$1,_xlfn.XLOOKUP($A145,'PY1 Data(H)'!$A$1:$A$233,'PY1 Data(H)'!$A$1:$CZ$233))</f>
        <v>0</v>
      </c>
      <c r="M145" s="173" cm="1">
        <f t="array" ref="M145">_xlfn.XLOOKUP(M$1,'PY1 Data(H)'!$A$1:$CZ$1,_xlfn.XLOOKUP($A145,'PY1 Data(H)'!$A$1:$A$233,'PY1 Data(H)'!$A$1:$CZ$233))</f>
        <v>0</v>
      </c>
      <c r="N145" s="173" cm="1">
        <f t="array" ref="N145">_xlfn.XLOOKUP(N$1,'PY1 Data(H)'!$A$1:$CZ$1,_xlfn.XLOOKUP($A145,'PY1 Data(H)'!$A$1:$A$233,'PY1 Data(H)'!$A$1:$CZ$233))</f>
        <v>0</v>
      </c>
      <c r="O145" s="173" cm="1">
        <f t="array" ref="O145">_xlfn.XLOOKUP(O$1,'PY1 Data(H)'!$A$1:$CZ$1,_xlfn.XLOOKUP($A145,'PY1 Data(H)'!$A$1:$A$233,'PY1 Data(H)'!$A$1:$CZ$233))</f>
        <v>0</v>
      </c>
      <c r="P145" s="173" cm="1">
        <f t="array" ref="P145">_xlfn.XLOOKUP(P$1,'PY1 Data(H)'!$A$1:$CZ$1,_xlfn.XLOOKUP($A145,'PY1 Data(H)'!$A$1:$A$233,'PY1 Data(H)'!$A$1:$CZ$233))</f>
        <v>0</v>
      </c>
      <c r="Q145" s="173" cm="1">
        <f t="array" ref="Q145">_xlfn.XLOOKUP(Q$1,'PY1 Data(H)'!$A$1:$CZ$1,_xlfn.XLOOKUP($A145,'PY1 Data(H)'!$A$1:$A$233,'PY1 Data(H)'!$A$1:$CZ$233))</f>
        <v>0</v>
      </c>
      <c r="R145" s="173" cm="1">
        <f t="array" ref="R145">_xlfn.XLOOKUP(R$1,'PY1 Data(H)'!$A$1:$CZ$1,_xlfn.XLOOKUP($A145,'PY1 Data(H)'!$A$1:$A$233,'PY1 Data(H)'!$A$1:$CZ$233))</f>
        <v>0</v>
      </c>
      <c r="S145" s="173" cm="1">
        <f t="array" ref="S145">_xlfn.XLOOKUP(S$1,'PY1 Data(H)'!$A$1:$CZ$1,_xlfn.XLOOKUP($A145,'PY1 Data(H)'!$A$1:$A$233,'PY1 Data(H)'!$A$1:$CZ$233))</f>
        <v>0</v>
      </c>
      <c r="T145" s="173" cm="1">
        <f t="array" ref="T145">_xlfn.XLOOKUP(T$1,'PY1 Data(H)'!$A$1:$CZ$1,_xlfn.XLOOKUP($A145,'PY1 Data(H)'!$A$1:$A$233,'PY1 Data(H)'!$A$1:$CZ$233))</f>
        <v>0</v>
      </c>
      <c r="U145" s="173" cm="1">
        <f t="array" ref="U145">_xlfn.XLOOKUP(U$1,'PY1 Data(H)'!$A$1:$CZ$1,_xlfn.XLOOKUP($A145,'PY1 Data(H)'!$A$1:$A$233,'PY1 Data(H)'!$A$1:$CZ$233))</f>
        <v>0</v>
      </c>
      <c r="V145" s="173" cm="1">
        <f t="array" ref="V145">_xlfn.XLOOKUP(V$1,'PY1 Data(H)'!$A$1:$CZ$1,_xlfn.XLOOKUP($A145,'PY1 Data(H)'!$A$1:$A$233,'PY1 Data(H)'!$A$1:$CZ$233))</f>
        <v>0</v>
      </c>
      <c r="W145" s="173" cm="1">
        <f t="array" ref="W145">_xlfn.XLOOKUP(W$1,'PY1 Data(H)'!$A$1:$CZ$1,_xlfn.XLOOKUP($A145,'PY1 Data(H)'!$A$1:$A$233,'PY1 Data(H)'!$A$1:$CZ$233))</f>
        <v>0</v>
      </c>
      <c r="X145" s="173" cm="1">
        <f t="array" ref="X145">_xlfn.XLOOKUP(X$1,'PY1 Data(H)'!$A$1:$CZ$1,_xlfn.XLOOKUP($A145,'PY1 Data(H)'!$A$1:$A$233,'PY1 Data(H)'!$A$1:$CZ$233))</f>
        <v>0</v>
      </c>
      <c r="Y145" s="173" cm="1">
        <f t="array" ref="Y145">_xlfn.XLOOKUP(Y$1,'PY1 Data(H)'!$A$1:$CZ$1,_xlfn.XLOOKUP($A145,'PY1 Data(H)'!$A$1:$A$233,'PY1 Data(H)'!$A$1:$CZ$233))</f>
        <v>0</v>
      </c>
      <c r="Z145" s="173" cm="1">
        <f t="array" ref="Z145">_xlfn.XLOOKUP(Z$1,'PY1 Data(H)'!$A$1:$CZ$1,_xlfn.XLOOKUP($A145,'PY1 Data(H)'!$A$1:$A$233,'PY1 Data(H)'!$A$1:$CZ$233))</f>
        <v>0</v>
      </c>
      <c r="AA145" s="173" cm="1">
        <f t="array" ref="AA145">_xlfn.XLOOKUP(AA$1,'PY1 Data(H)'!$A$1:$CZ$1,_xlfn.XLOOKUP($A145,'PY1 Data(H)'!$A$1:$A$233,'PY1 Data(H)'!$A$1:$CZ$233))</f>
        <v>0</v>
      </c>
      <c r="AB145" s="173" cm="1">
        <f t="array" ref="AB145">_xlfn.XLOOKUP(AB$1,'PY1 Data(H)'!$A$1:$CZ$1,_xlfn.XLOOKUP($A145,'PY1 Data(H)'!$A$1:$A$233,'PY1 Data(H)'!$A$1:$CZ$233))</f>
        <v>0</v>
      </c>
      <c r="AC145" s="173" cm="1">
        <f t="array" ref="AC145">_xlfn.XLOOKUP(AC$1,'PY1 Data(H)'!$A$1:$CZ$1,_xlfn.XLOOKUP($A145,'PY1 Data(H)'!$A$1:$A$233,'PY1 Data(H)'!$A$1:$CZ$233))</f>
        <v>0</v>
      </c>
      <c r="AD145" s="173" cm="1">
        <f t="array" ref="AD145">_xlfn.XLOOKUP(AD$1,'PY1 Data(H)'!$A$1:$CZ$1,_xlfn.XLOOKUP($A145,'PY1 Data(H)'!$A$1:$A$233,'PY1 Data(H)'!$A$1:$CZ$233))</f>
        <v>0</v>
      </c>
      <c r="AE145" s="173" cm="1">
        <f t="array" ref="AE145">_xlfn.XLOOKUP(AE$1,'PY1 Data(H)'!$A$1:$CZ$1,_xlfn.XLOOKUP($A145,'PY1 Data(H)'!$A$1:$A$233,'PY1 Data(H)'!$A$1:$CZ$233))</f>
        <v>0</v>
      </c>
      <c r="AF145" s="173" cm="1">
        <f t="array" ref="AF145">_xlfn.XLOOKUP(AF$1,'PY1 Data(H)'!$A$1:$CZ$1,_xlfn.XLOOKUP($A145,'PY1 Data(H)'!$A$1:$A$233,'PY1 Data(H)'!$A$1:$CZ$233))</f>
        <v>0</v>
      </c>
      <c r="AG145" s="173" cm="1">
        <f t="array" ref="AG145">_xlfn.XLOOKUP(AG$1,'PY1 Data(H)'!$A$1:$CZ$1,_xlfn.XLOOKUP($A145,'PY1 Data(H)'!$A$1:$A$233,'PY1 Data(H)'!$A$1:$CZ$233))</f>
        <v>0</v>
      </c>
      <c r="AH145" s="173" cm="1">
        <f t="array" ref="AH145">_xlfn.XLOOKUP(AH$1,'PY1 Data(H)'!$A$1:$CZ$1,_xlfn.XLOOKUP($A145,'PY1 Data(H)'!$A$1:$A$233,'PY1 Data(H)'!$A$1:$CZ$233))</f>
        <v>0</v>
      </c>
      <c r="AI145" s="173" cm="1">
        <f t="array" ref="AI145">_xlfn.XLOOKUP(AI$1,'PY1 Data(H)'!$A$1:$CZ$1,_xlfn.XLOOKUP($A145,'PY1 Data(H)'!$A$1:$A$233,'PY1 Data(H)'!$A$1:$CZ$233))</f>
        <v>0</v>
      </c>
      <c r="AJ145" s="173" cm="1">
        <f t="array" ref="AJ145">_xlfn.XLOOKUP(AJ$1,'PY1 Data(H)'!$A$1:$CZ$1,_xlfn.XLOOKUP($A145,'PY1 Data(H)'!$A$1:$A$233,'PY1 Data(H)'!$A$1:$CZ$233))</f>
        <v>0</v>
      </c>
      <c r="AK145" s="173" cm="1">
        <f t="array" ref="AK145">_xlfn.XLOOKUP(AK$1,'PY1 Data(H)'!$A$1:$CZ$1,_xlfn.XLOOKUP($A145,'PY1 Data(H)'!$A$1:$A$233,'PY1 Data(H)'!$A$1:$CZ$233))</f>
        <v>0</v>
      </c>
      <c r="AL145" s="173" cm="1">
        <f t="array" ref="AL145">_xlfn.XLOOKUP(AL$1,'PY1 Data(H)'!$A$1:$CZ$1,_xlfn.XLOOKUP($A145,'PY1 Data(H)'!$A$1:$A$233,'PY1 Data(H)'!$A$1:$CZ$233))</f>
        <v>0</v>
      </c>
      <c r="AM145" s="173" cm="1">
        <f t="array" ref="AM145">_xlfn.XLOOKUP(AM$1,'PY1 Data(H)'!$A$1:$CZ$1,_xlfn.XLOOKUP($A145,'PY1 Data(H)'!$A$1:$A$233,'PY1 Data(H)'!$A$1:$CZ$233))</f>
        <v>0</v>
      </c>
      <c r="AN145" s="173" cm="1">
        <f t="array" ref="AN145">_xlfn.XLOOKUP(AN$1,'PY1 Data(H)'!$A$1:$CZ$1,_xlfn.XLOOKUP($A145,'PY1 Data(H)'!$A$1:$A$233,'PY1 Data(H)'!$A$1:$CZ$233))</f>
        <v>0</v>
      </c>
      <c r="AO145" s="173" cm="1">
        <f t="array" ref="AO145">_xlfn.XLOOKUP(AO$1,'PY1 Data(H)'!$A$1:$CZ$1,_xlfn.XLOOKUP($A145,'PY1 Data(H)'!$A$1:$A$233,'PY1 Data(H)'!$A$1:$CZ$233))</f>
        <v>0</v>
      </c>
      <c r="AP145" s="173" cm="1">
        <f t="array" ref="AP145">_xlfn.XLOOKUP(AP$1,'PY1 Data(H)'!$A$1:$CZ$1,_xlfn.XLOOKUP($A145,'PY1 Data(H)'!$A$1:$A$233,'PY1 Data(H)'!$A$1:$CZ$233))</f>
        <v>0</v>
      </c>
      <c r="AQ145" s="173" cm="1">
        <f t="array" ref="AQ145">_xlfn.XLOOKUP(AQ$1,'PY1 Data(H)'!$A$1:$CZ$1,_xlfn.XLOOKUP($A145,'PY1 Data(H)'!$A$1:$A$233,'PY1 Data(H)'!$A$1:$CZ$233))</f>
        <v>0</v>
      </c>
      <c r="AR145" s="173" cm="1">
        <f t="array" ref="AR145">_xlfn.XLOOKUP(AR$1,'PY1 Data(H)'!$A$1:$CZ$1,_xlfn.XLOOKUP($A145,'PY1 Data(H)'!$A$1:$A$233,'PY1 Data(H)'!$A$1:$CZ$233))</f>
        <v>0</v>
      </c>
      <c r="AS145" s="173" cm="1">
        <f t="array" ref="AS145">_xlfn.XLOOKUP(AS$1,'PY1 Data(H)'!$A$1:$CZ$1,_xlfn.XLOOKUP($A145,'PY1 Data(H)'!$A$1:$A$233,'PY1 Data(H)'!$A$1:$CZ$233))</f>
        <v>0</v>
      </c>
      <c r="AT145" s="173" cm="1">
        <f t="array" ref="AT145">_xlfn.XLOOKUP(AT$1,'PY1 Data(H)'!$A$1:$CZ$1,_xlfn.XLOOKUP($A145,'PY1 Data(H)'!$A$1:$A$233,'PY1 Data(H)'!$A$1:$CZ$233))</f>
        <v>0</v>
      </c>
      <c r="AU145" s="173" cm="1">
        <f t="array" ref="AU145">_xlfn.XLOOKUP(AU$1,'PY1 Data(H)'!$A$1:$CZ$1,_xlfn.XLOOKUP($A145,'PY1 Data(H)'!$A$1:$A$233,'PY1 Data(H)'!$A$1:$CZ$233))</f>
        <v>0</v>
      </c>
      <c r="AV145" s="173" cm="1">
        <f t="array" ref="AV145">_xlfn.XLOOKUP(AV$1,'PY1 Data(H)'!$A$1:$CZ$1,_xlfn.XLOOKUP($A145,'PY1 Data(H)'!$A$1:$A$233,'PY1 Data(H)'!$A$1:$CZ$233))</f>
        <v>0</v>
      </c>
      <c r="AW145" s="173" cm="1">
        <f t="array" ref="AW145">_xlfn.XLOOKUP(AW$1,'PY1 Data(H)'!$A$1:$CZ$1,_xlfn.XLOOKUP($A145,'PY1 Data(H)'!$A$1:$A$233,'PY1 Data(H)'!$A$1:$CZ$233))</f>
        <v>0</v>
      </c>
      <c r="AX145" s="173" cm="1">
        <f t="array" ref="AX145">_xlfn.XLOOKUP(AX$1,'PY1 Data(H)'!$A$1:$CZ$1,_xlfn.XLOOKUP($A145,'PY1 Data(H)'!$A$1:$A$233,'PY1 Data(H)'!$A$1:$CZ$233))</f>
        <v>0</v>
      </c>
      <c r="AY145" s="173" cm="1">
        <f t="array" ref="AY145">_xlfn.XLOOKUP(AY$1,'PY1 Data(H)'!$A$1:$CZ$1,_xlfn.XLOOKUP($A145,'PY1 Data(H)'!$A$1:$A$233,'PY1 Data(H)'!$A$1:$CZ$233))</f>
        <v>0</v>
      </c>
      <c r="AZ145" s="173" cm="1">
        <f t="array" ref="AZ145">_xlfn.XLOOKUP(AZ$1,'PY1 Data(H)'!$A$1:$CZ$1,_xlfn.XLOOKUP($A145,'PY1 Data(H)'!$A$1:$A$233,'PY1 Data(H)'!$A$1:$CZ$233))</f>
        <v>0</v>
      </c>
      <c r="BA145" s="173" cm="1">
        <f t="array" ref="BA145">_xlfn.XLOOKUP(BA$1,'PY1 Data(H)'!$A$1:$CZ$1,_xlfn.XLOOKUP($A145,'PY1 Data(H)'!$A$1:$A$233,'PY1 Data(H)'!$A$1:$CZ$233))</f>
        <v>0</v>
      </c>
      <c r="BB145" s="173" cm="1">
        <f t="array" ref="BB145">_xlfn.XLOOKUP(BB$1,'PY1 Data(H)'!$A$1:$CZ$1,_xlfn.XLOOKUP($A145,'PY1 Data(H)'!$A$1:$A$233,'PY1 Data(H)'!$A$1:$CZ$233))</f>
        <v>0</v>
      </c>
      <c r="BC145" s="173" cm="1">
        <f t="array" ref="BC145">_xlfn.XLOOKUP(BC$1,'PY1 Data(H)'!$A$1:$CZ$1,_xlfn.XLOOKUP($A145,'PY1 Data(H)'!$A$1:$A$233,'PY1 Data(H)'!$A$1:$CZ$233))</f>
        <v>0</v>
      </c>
      <c r="BD145" s="173" cm="1">
        <f t="array" ref="BD145">_xlfn.XLOOKUP(BD$1,'PY1 Data(H)'!$A$1:$CZ$1,_xlfn.XLOOKUP($A145,'PY1 Data(H)'!$A$1:$A$233,'PY1 Data(H)'!$A$1:$CZ$233))</f>
        <v>0</v>
      </c>
      <c r="BE145" s="173" cm="1">
        <f t="array" ref="BE145">_xlfn.XLOOKUP(BE$1,'PY1 Data(H)'!$A$1:$CZ$1,_xlfn.XLOOKUP($A145,'PY1 Data(H)'!$A$1:$A$233,'PY1 Data(H)'!$A$1:$CZ$233))</f>
        <v>0</v>
      </c>
      <c r="BF145" s="173" cm="1">
        <f t="array" ref="BF145">_xlfn.XLOOKUP(BF$1,'PY1 Data(H)'!$A$1:$CZ$1,_xlfn.XLOOKUP($A145,'PY1 Data(H)'!$A$1:$A$233,'PY1 Data(H)'!$A$1:$CZ$233))</f>
        <v>0</v>
      </c>
      <c r="BG145" s="173" cm="1">
        <f t="array" ref="BG145">_xlfn.XLOOKUP(BG$1,'PY1 Data(H)'!$A$1:$CZ$1,_xlfn.XLOOKUP($A145,'PY1 Data(H)'!$A$1:$A$233,'PY1 Data(H)'!$A$1:$CZ$233))</f>
        <v>0</v>
      </c>
      <c r="BH145" s="173" cm="1">
        <f t="array" ref="BH145">_xlfn.XLOOKUP(BH$1,'PY1 Data(H)'!$A$1:$CZ$1,_xlfn.XLOOKUP($A145,'PY1 Data(H)'!$A$1:$A$233,'PY1 Data(H)'!$A$1:$CZ$233))</f>
        <v>0</v>
      </c>
      <c r="BI145" s="173" cm="1">
        <f t="array" ref="BI145">_xlfn.XLOOKUP(BI$1,'PY1 Data(H)'!$A$1:$CZ$1,_xlfn.XLOOKUP($A145,'PY1 Data(H)'!$A$1:$A$233,'PY1 Data(H)'!$A$1:$CZ$233))</f>
        <v>0</v>
      </c>
      <c r="BJ145" s="173" cm="1">
        <f t="array" ref="BJ145">_xlfn.XLOOKUP(BJ$1,'PY1 Data(H)'!$A$1:$CZ$1,_xlfn.XLOOKUP($A145,'PY1 Data(H)'!$A$1:$A$233,'PY1 Data(H)'!$A$1:$CZ$233))</f>
        <v>0</v>
      </c>
      <c r="BK145" s="173" cm="1">
        <f t="array" ref="BK145">_xlfn.XLOOKUP(BK$1,'PY1 Data(H)'!$A$1:$CZ$1,_xlfn.XLOOKUP($A145,'PY1 Data(H)'!$A$1:$A$233,'PY1 Data(H)'!$A$1:$CZ$233))</f>
        <v>0</v>
      </c>
      <c r="BL145" s="173" cm="1">
        <f t="array" ref="BL145">_xlfn.XLOOKUP(BL$1,'PY1 Data(H)'!$A$1:$CZ$1,_xlfn.XLOOKUP($A145,'PY1 Data(H)'!$A$1:$A$233,'PY1 Data(H)'!$A$1:$CZ$233))</f>
        <v>0</v>
      </c>
      <c r="BM145" s="173" cm="1">
        <f t="array" ref="BM145">_xlfn.XLOOKUP(BM$1,'PY1 Data(H)'!$A$1:$CZ$1,_xlfn.XLOOKUP($A145,'PY1 Data(H)'!$A$1:$A$233,'PY1 Data(H)'!$A$1:$CZ$233))</f>
        <v>0</v>
      </c>
      <c r="BN145" s="173" cm="1">
        <f t="array" ref="BN145">_xlfn.XLOOKUP(BN$1,'PY1 Data(H)'!$A$1:$CZ$1,_xlfn.XLOOKUP($A145,'PY1 Data(H)'!$A$1:$A$233,'PY1 Data(H)'!$A$1:$CZ$233))</f>
        <v>0</v>
      </c>
      <c r="BO145" s="173" cm="1">
        <f t="array" ref="BO145">_xlfn.XLOOKUP(BO$1,'PY1 Data(H)'!$A$1:$CZ$1,_xlfn.XLOOKUP($A145,'PY1 Data(H)'!$A$1:$A$233,'PY1 Data(H)'!$A$1:$CZ$233))</f>
        <v>0</v>
      </c>
      <c r="BP145" s="173" cm="1">
        <f t="array" ref="BP145">_xlfn.XLOOKUP(BP$1,'PY1 Data(H)'!$A$1:$CZ$1,_xlfn.XLOOKUP($A145,'PY1 Data(H)'!$A$1:$A$233,'PY1 Data(H)'!$A$1:$CZ$233))</f>
        <v>0</v>
      </c>
      <c r="BQ145" s="173" cm="1">
        <f t="array" ref="BQ145">_xlfn.XLOOKUP(BQ$1,'PY1 Data(H)'!$A$1:$CZ$1,_xlfn.XLOOKUP($A145,'PY1 Data(H)'!$A$1:$A$233,'PY1 Data(H)'!$A$1:$CZ$233))</f>
        <v>0</v>
      </c>
      <c r="BR145" s="173" cm="1">
        <f t="array" ref="BR145">_xlfn.XLOOKUP(BR$1,'PY1 Data(H)'!$A$1:$CZ$1,_xlfn.XLOOKUP($A145,'PY1 Data(H)'!$A$1:$A$233,'PY1 Data(H)'!$A$1:$CZ$233))</f>
        <v>0</v>
      </c>
      <c r="BS145" s="173" cm="1">
        <f t="array" ref="BS145">_xlfn.XLOOKUP(BS$1,'PY1 Data(H)'!$A$1:$CZ$1,_xlfn.XLOOKUP($A145,'PY1 Data(H)'!$A$1:$A$233,'PY1 Data(H)'!$A$1:$CZ$233))</f>
        <v>0</v>
      </c>
      <c r="BT145" s="173" cm="1">
        <f t="array" ref="BT145">_xlfn.XLOOKUP(BT$1,'PY1 Data(H)'!$A$1:$CZ$1,_xlfn.XLOOKUP($A145,'PY1 Data(H)'!$A$1:$A$233,'PY1 Data(H)'!$A$1:$CZ$233))</f>
        <v>0</v>
      </c>
      <c r="BU145" s="173" cm="1">
        <f t="array" ref="BU145">_xlfn.XLOOKUP(BU$1,'PY1 Data(H)'!$A$1:$CZ$1,_xlfn.XLOOKUP($A145,'PY1 Data(H)'!$A$1:$A$233,'PY1 Data(H)'!$A$1:$CZ$233))</f>
        <v>0</v>
      </c>
      <c r="BV145" s="173" cm="1">
        <f t="array" ref="BV145">_xlfn.XLOOKUP(BV$1,'PY1 Data(H)'!$A$1:$CZ$1,_xlfn.XLOOKUP($A145,'PY1 Data(H)'!$A$1:$A$233,'PY1 Data(H)'!$A$1:$CZ$233))</f>
        <v>0</v>
      </c>
      <c r="BW145" s="173" cm="1">
        <f t="array" ref="BW145">_xlfn.XLOOKUP(BW$1,'PY1 Data(H)'!$A$1:$CZ$1,_xlfn.XLOOKUP($A145,'PY1 Data(H)'!$A$1:$A$233,'PY1 Data(H)'!$A$1:$CZ$233))</f>
        <v>0</v>
      </c>
      <c r="BX145" s="173" cm="1">
        <f t="array" ref="BX145">_xlfn.XLOOKUP(BX$1,'PY1 Data(H)'!$A$1:$CZ$1,_xlfn.XLOOKUP($A145,'PY1 Data(H)'!$A$1:$A$233,'PY1 Data(H)'!$A$1:$CZ$233))</f>
        <v>0</v>
      </c>
      <c r="BY145" s="173" cm="1">
        <f t="array" ref="BY145">_xlfn.XLOOKUP(BY$1,'PY1 Data(H)'!$A$1:$CZ$1,_xlfn.XLOOKUP($A145,'PY1 Data(H)'!$A$1:$A$233,'PY1 Data(H)'!$A$1:$CZ$233))</f>
        <v>0</v>
      </c>
      <c r="BZ145" s="173" cm="1">
        <f t="array" ref="BZ145">_xlfn.XLOOKUP(BZ$1,'PY1 Data(H)'!$A$1:$CZ$1,_xlfn.XLOOKUP($A145,'PY1 Data(H)'!$A$1:$A$233,'PY1 Data(H)'!$A$1:$CZ$233))</f>
        <v>0</v>
      </c>
      <c r="CA145" s="173" cm="1">
        <f t="array" ref="CA145">_xlfn.XLOOKUP(CA$1,'PY1 Data(H)'!$A$1:$CZ$1,_xlfn.XLOOKUP($A145,'PY1 Data(H)'!$A$1:$A$233,'PY1 Data(H)'!$A$1:$CZ$233))</f>
        <v>0</v>
      </c>
      <c r="CB145" s="173" cm="1">
        <f t="array" ref="CB145">_xlfn.XLOOKUP(CB$1,'PY1 Data(H)'!$A$1:$CZ$1,_xlfn.XLOOKUP($A145,'PY1 Data(H)'!$A$1:$A$233,'PY1 Data(H)'!$A$1:$CZ$233))</f>
        <v>0</v>
      </c>
      <c r="CC145" s="173" cm="1">
        <f t="array" ref="CC145">_xlfn.XLOOKUP(CC$1,'PY1 Data(H)'!$A$1:$CZ$1,_xlfn.XLOOKUP($A145,'PY1 Data(H)'!$A$1:$A$233,'PY1 Data(H)'!$A$1:$CZ$233))</f>
        <v>0</v>
      </c>
      <c r="CD145" s="173" cm="1">
        <f t="array" ref="CD145">_xlfn.XLOOKUP(CD$1,'PY1 Data(H)'!$A$1:$CZ$1,_xlfn.XLOOKUP($A145,'PY1 Data(H)'!$A$1:$A$233,'PY1 Data(H)'!$A$1:$CZ$233))</f>
        <v>0</v>
      </c>
      <c r="CE145" s="173" cm="1">
        <f t="array" ref="CE145">_xlfn.XLOOKUP(CE$1,'PY1 Data(H)'!$A$1:$CZ$1,_xlfn.XLOOKUP($A145,'PY1 Data(H)'!$A$1:$A$233,'PY1 Data(H)'!$A$1:$CZ$233))</f>
        <v>0</v>
      </c>
      <c r="CF145" s="173" cm="1">
        <f t="array" ref="CF145">_xlfn.XLOOKUP(CF$1,'PY1 Data(H)'!$A$1:$CZ$1,_xlfn.XLOOKUP($A145,'PY1 Data(H)'!$A$1:$A$233,'PY1 Data(H)'!$A$1:$CZ$233))</f>
        <v>0</v>
      </c>
      <c r="CG145" s="173" cm="1">
        <f t="array" ref="CG145">_xlfn.XLOOKUP(CG$1,'PY1 Data(H)'!$A$1:$CZ$1,_xlfn.XLOOKUP($A145,'PY1 Data(H)'!$A$1:$A$233,'PY1 Data(H)'!$A$1:$CZ$233))</f>
        <v>0</v>
      </c>
      <c r="CH145" s="173" cm="1">
        <f t="array" ref="CH145">_xlfn.XLOOKUP(CH$1,'PY1 Data(H)'!$A$1:$CZ$1,_xlfn.XLOOKUP($A145,'PY1 Data(H)'!$A$1:$A$233,'PY1 Data(H)'!$A$1:$CZ$233))</f>
        <v>0</v>
      </c>
      <c r="CI145" s="173" cm="1">
        <f t="array" ref="CI145">_xlfn.XLOOKUP(CI$1,'PY1 Data(H)'!$A$1:$CZ$1,_xlfn.XLOOKUP($A145,'PY1 Data(H)'!$A$1:$A$233,'PY1 Data(H)'!$A$1:$CZ$233))</f>
        <v>0</v>
      </c>
      <c r="CJ145" s="173" cm="1">
        <f t="array" ref="CJ145">_xlfn.XLOOKUP(CJ$1,'PY1 Data(H)'!$A$1:$CZ$1,_xlfn.XLOOKUP($A145,'PY1 Data(H)'!$A$1:$A$233,'PY1 Data(H)'!$A$1:$CZ$233))</f>
        <v>0</v>
      </c>
      <c r="CK145" s="173" cm="1">
        <f t="array" ref="CK145">_xlfn.XLOOKUP(CK$1,'PY1 Data(H)'!$A$1:$CZ$1,_xlfn.XLOOKUP($A145,'PY1 Data(H)'!$A$1:$A$233,'PY1 Data(H)'!$A$1:$CZ$233))</f>
        <v>0</v>
      </c>
      <c r="CL145" s="173" cm="1">
        <f t="array" ref="CL145">_xlfn.XLOOKUP(CL$1,'PY1 Data(H)'!$A$1:$CZ$1,_xlfn.XLOOKUP($A145,'PY1 Data(H)'!$A$1:$A$233,'PY1 Data(H)'!$A$1:$CZ$233))</f>
        <v>0</v>
      </c>
      <c r="CM145" s="173" cm="1">
        <f t="array" ref="CM145">_xlfn.XLOOKUP(CM$1,'PY1 Data(H)'!$A$1:$CZ$1,_xlfn.XLOOKUP($A145,'PY1 Data(H)'!$A$1:$A$233,'PY1 Data(H)'!$A$1:$CZ$233))</f>
        <v>0</v>
      </c>
      <c r="CN145" s="173" cm="1">
        <f t="array" ref="CN145">_xlfn.XLOOKUP(CN$1,'PY1 Data(H)'!$A$1:$CZ$1,_xlfn.XLOOKUP($A145,'PY1 Data(H)'!$A$1:$A$233,'PY1 Data(H)'!$A$1:$CZ$233))</f>
        <v>0</v>
      </c>
      <c r="CO145" s="173" cm="1">
        <f t="array" ref="CO145">_xlfn.XLOOKUP(CO$1,'PY1 Data(H)'!$A$1:$CZ$1,_xlfn.XLOOKUP($A145,'PY1 Data(H)'!$A$1:$A$233,'PY1 Data(H)'!$A$1:$CZ$233))</f>
        <v>0</v>
      </c>
      <c r="CP145" s="173" cm="1">
        <f t="array" ref="CP145">_xlfn.XLOOKUP(CP$1,'PY1 Data(H)'!$A$1:$CZ$1,_xlfn.XLOOKUP($A145,'PY1 Data(H)'!$A$1:$A$233,'PY1 Data(H)'!$A$1:$CZ$233))</f>
        <v>0</v>
      </c>
      <c r="CQ145" s="173" cm="1">
        <f t="array" ref="CQ145">_xlfn.XLOOKUP(CQ$1,'PY1 Data(H)'!$A$1:$CZ$1,_xlfn.XLOOKUP($A145,'PY1 Data(H)'!$A$1:$A$233,'PY1 Data(H)'!$A$1:$CZ$233))</f>
        <v>0</v>
      </c>
      <c r="CR145" s="173" cm="1">
        <f t="array" ref="CR145">_xlfn.XLOOKUP(CR$1,'PY1 Data(H)'!$A$1:$CZ$1,_xlfn.XLOOKUP($A145,'PY1 Data(H)'!$A$1:$A$233,'PY1 Data(H)'!$A$1:$CZ$233))</f>
        <v>0</v>
      </c>
      <c r="CS145" s="173" cm="1">
        <f t="array" ref="CS145">_xlfn.XLOOKUP(CS$1,'PY1 Data(H)'!$A$1:$CZ$1,_xlfn.XLOOKUP($A145,'PY1 Data(H)'!$A$1:$A$233,'PY1 Data(H)'!$A$1:$CZ$233))</f>
        <v>0</v>
      </c>
      <c r="CT145" s="173" cm="1">
        <f t="array" ref="CT145">_xlfn.XLOOKUP(CT$1,'PY1 Data(H)'!$A$1:$CZ$1,_xlfn.XLOOKUP($A145,'PY1 Data(H)'!$A$1:$A$233,'PY1 Data(H)'!$A$1:$CZ$233))</f>
        <v>0</v>
      </c>
      <c r="CU145" s="173" cm="1">
        <f t="array" ref="CU145">_xlfn.XLOOKUP(CU$1,'PY1 Data(H)'!$A$1:$CZ$1,_xlfn.XLOOKUP($A145,'PY1 Data(H)'!$A$1:$A$233,'PY1 Data(H)'!$A$1:$CZ$233))</f>
        <v>0</v>
      </c>
      <c r="CV145" s="173" cm="1">
        <f t="array" ref="CV145">_xlfn.XLOOKUP(CV$1,'PY1 Data(H)'!$A$1:$CZ$1,_xlfn.XLOOKUP($A145,'PY1 Data(H)'!$A$1:$A$233,'PY1 Data(H)'!$A$1:$CZ$233))</f>
        <v>0</v>
      </c>
      <c r="CW145" s="173" cm="1">
        <f t="array" ref="CW145">_xlfn.XLOOKUP(CW$1,'PY1 Data(H)'!$A$1:$CZ$1,_xlfn.XLOOKUP($A145,'PY1 Data(H)'!$A$1:$A$233,'PY1 Data(H)'!$A$1:$CZ$233))</f>
        <v>0</v>
      </c>
      <c r="CX145" s="173" cm="1">
        <f t="array" ref="CX145">_xlfn.XLOOKUP(CX$1,'PY1 Data(H)'!$A$1:$CZ$1,_xlfn.XLOOKUP($A145,'PY1 Data(H)'!$A$1:$A$233,'PY1 Data(H)'!$A$1:$CZ$233))</f>
        <v>0</v>
      </c>
      <c r="CY145" s="173" cm="1">
        <f t="array" ref="CY145">_xlfn.XLOOKUP(CY$1,'PY1 Data(H)'!$A$1:$CZ$1,_xlfn.XLOOKUP($A145,'PY1 Data(H)'!$A$1:$A$233,'PY1 Data(H)'!$A$1:$CZ$233))</f>
        <v>0</v>
      </c>
    </row>
    <row r="146" spans="1:103" x14ac:dyDescent="0.3">
      <c r="D146" s="173" cm="1">
        <f t="array" ref="D146">_xlfn.XLOOKUP(D$1,'PY1 Data(H)'!$A$1:$CZ$1,_xlfn.XLOOKUP($A146,'PY1 Data(H)'!$A$1:$A$233,'PY1 Data(H)'!$A$1:$CZ$233))</f>
        <v>0</v>
      </c>
      <c r="E146" s="173" cm="1">
        <f t="array" ref="E146">_xlfn.XLOOKUP(E$1,'PY1 Data(H)'!$A$1:$CZ$1,_xlfn.XLOOKUP($A146,'PY1 Data(H)'!$A$1:$A$233,'PY1 Data(H)'!$A$1:$CZ$233))</f>
        <v>0</v>
      </c>
      <c r="F146" s="173" cm="1">
        <f t="array" ref="F146">_xlfn.XLOOKUP(F$1,'PY1 Data(H)'!$A$1:$CZ$1,_xlfn.XLOOKUP($A146,'PY1 Data(H)'!$A$1:$A$233,'PY1 Data(H)'!$A$1:$CZ$233))</f>
        <v>0</v>
      </c>
      <c r="G146" s="173" cm="1">
        <f t="array" ref="G146">_xlfn.XLOOKUP(G$1,'PY1 Data(H)'!$A$1:$CZ$1,_xlfn.XLOOKUP($A146,'PY1 Data(H)'!$A$1:$A$233,'PY1 Data(H)'!$A$1:$CZ$233))</f>
        <v>0</v>
      </c>
      <c r="H146" s="173" cm="1">
        <f t="array" ref="H146">_xlfn.XLOOKUP(H$1,'PY1 Data(H)'!$A$1:$CZ$1,_xlfn.XLOOKUP($A146,'PY1 Data(H)'!$A$1:$A$233,'PY1 Data(H)'!$A$1:$CZ$233))</f>
        <v>0</v>
      </c>
      <c r="I146" s="173" cm="1">
        <f t="array" ref="I146">_xlfn.XLOOKUP(I$1,'PY1 Data(H)'!$A$1:$CZ$1,_xlfn.XLOOKUP($A146,'PY1 Data(H)'!$A$1:$A$233,'PY1 Data(H)'!$A$1:$CZ$233))</f>
        <v>0</v>
      </c>
      <c r="J146" s="173" cm="1">
        <f t="array" ref="J146">_xlfn.XLOOKUP(J$1,'PY1 Data(H)'!$A$1:$CZ$1,_xlfn.XLOOKUP($A146,'PY1 Data(H)'!$A$1:$A$233,'PY1 Data(H)'!$A$1:$CZ$233))</f>
        <v>0</v>
      </c>
      <c r="K146" s="173" cm="1">
        <f t="array" ref="K146">_xlfn.XLOOKUP(K$1,'PY1 Data(H)'!$A$1:$CZ$1,_xlfn.XLOOKUP($A146,'PY1 Data(H)'!$A$1:$A$233,'PY1 Data(H)'!$A$1:$CZ$233))</f>
        <v>0</v>
      </c>
      <c r="L146" s="173" cm="1">
        <f t="array" ref="L146">_xlfn.XLOOKUP(L$1,'PY1 Data(H)'!$A$1:$CZ$1,_xlfn.XLOOKUP($A146,'PY1 Data(H)'!$A$1:$A$233,'PY1 Data(H)'!$A$1:$CZ$233))</f>
        <v>0</v>
      </c>
      <c r="M146" s="173" cm="1">
        <f t="array" ref="M146">_xlfn.XLOOKUP(M$1,'PY1 Data(H)'!$A$1:$CZ$1,_xlfn.XLOOKUP($A146,'PY1 Data(H)'!$A$1:$A$233,'PY1 Data(H)'!$A$1:$CZ$233))</f>
        <v>0</v>
      </c>
      <c r="N146" s="173" cm="1">
        <f t="array" ref="N146">_xlfn.XLOOKUP(N$1,'PY1 Data(H)'!$A$1:$CZ$1,_xlfn.XLOOKUP($A146,'PY1 Data(H)'!$A$1:$A$233,'PY1 Data(H)'!$A$1:$CZ$233))</f>
        <v>0</v>
      </c>
      <c r="O146" s="173" cm="1">
        <f t="array" ref="O146">_xlfn.XLOOKUP(O$1,'PY1 Data(H)'!$A$1:$CZ$1,_xlfn.XLOOKUP($A146,'PY1 Data(H)'!$A$1:$A$233,'PY1 Data(H)'!$A$1:$CZ$233))</f>
        <v>0</v>
      </c>
      <c r="P146" s="173" cm="1">
        <f t="array" ref="P146">_xlfn.XLOOKUP(P$1,'PY1 Data(H)'!$A$1:$CZ$1,_xlfn.XLOOKUP($A146,'PY1 Data(H)'!$A$1:$A$233,'PY1 Data(H)'!$A$1:$CZ$233))</f>
        <v>0</v>
      </c>
      <c r="Q146" s="173" cm="1">
        <f t="array" ref="Q146">_xlfn.XLOOKUP(Q$1,'PY1 Data(H)'!$A$1:$CZ$1,_xlfn.XLOOKUP($A146,'PY1 Data(H)'!$A$1:$A$233,'PY1 Data(H)'!$A$1:$CZ$233))</f>
        <v>0</v>
      </c>
      <c r="R146" s="173" cm="1">
        <f t="array" ref="R146">_xlfn.XLOOKUP(R$1,'PY1 Data(H)'!$A$1:$CZ$1,_xlfn.XLOOKUP($A146,'PY1 Data(H)'!$A$1:$A$233,'PY1 Data(H)'!$A$1:$CZ$233))</f>
        <v>0</v>
      </c>
      <c r="S146" s="173" cm="1">
        <f t="array" ref="S146">_xlfn.XLOOKUP(S$1,'PY1 Data(H)'!$A$1:$CZ$1,_xlfn.XLOOKUP($A146,'PY1 Data(H)'!$A$1:$A$233,'PY1 Data(H)'!$A$1:$CZ$233))</f>
        <v>0</v>
      </c>
      <c r="T146" s="173" cm="1">
        <f t="array" ref="T146">_xlfn.XLOOKUP(T$1,'PY1 Data(H)'!$A$1:$CZ$1,_xlfn.XLOOKUP($A146,'PY1 Data(H)'!$A$1:$A$233,'PY1 Data(H)'!$A$1:$CZ$233))</f>
        <v>0</v>
      </c>
      <c r="U146" s="173" cm="1">
        <f t="array" ref="U146">_xlfn.XLOOKUP(U$1,'PY1 Data(H)'!$A$1:$CZ$1,_xlfn.XLOOKUP($A146,'PY1 Data(H)'!$A$1:$A$233,'PY1 Data(H)'!$A$1:$CZ$233))</f>
        <v>0</v>
      </c>
      <c r="V146" s="173" cm="1">
        <f t="array" ref="V146">_xlfn.XLOOKUP(V$1,'PY1 Data(H)'!$A$1:$CZ$1,_xlfn.XLOOKUP($A146,'PY1 Data(H)'!$A$1:$A$233,'PY1 Data(H)'!$A$1:$CZ$233))</f>
        <v>0</v>
      </c>
      <c r="W146" s="173" cm="1">
        <f t="array" ref="W146">_xlfn.XLOOKUP(W$1,'PY1 Data(H)'!$A$1:$CZ$1,_xlfn.XLOOKUP($A146,'PY1 Data(H)'!$A$1:$A$233,'PY1 Data(H)'!$A$1:$CZ$233))</f>
        <v>0</v>
      </c>
      <c r="X146" s="173" cm="1">
        <f t="array" ref="X146">_xlfn.XLOOKUP(X$1,'PY1 Data(H)'!$A$1:$CZ$1,_xlfn.XLOOKUP($A146,'PY1 Data(H)'!$A$1:$A$233,'PY1 Data(H)'!$A$1:$CZ$233))</f>
        <v>0</v>
      </c>
      <c r="Y146" s="173" cm="1">
        <f t="array" ref="Y146">_xlfn.XLOOKUP(Y$1,'PY1 Data(H)'!$A$1:$CZ$1,_xlfn.XLOOKUP($A146,'PY1 Data(H)'!$A$1:$A$233,'PY1 Data(H)'!$A$1:$CZ$233))</f>
        <v>0</v>
      </c>
      <c r="Z146" s="173" cm="1">
        <f t="array" ref="Z146">_xlfn.XLOOKUP(Z$1,'PY1 Data(H)'!$A$1:$CZ$1,_xlfn.XLOOKUP($A146,'PY1 Data(H)'!$A$1:$A$233,'PY1 Data(H)'!$A$1:$CZ$233))</f>
        <v>0</v>
      </c>
      <c r="AA146" s="173" cm="1">
        <f t="array" ref="AA146">_xlfn.XLOOKUP(AA$1,'PY1 Data(H)'!$A$1:$CZ$1,_xlfn.XLOOKUP($A146,'PY1 Data(H)'!$A$1:$A$233,'PY1 Data(H)'!$A$1:$CZ$233))</f>
        <v>0</v>
      </c>
      <c r="AB146" s="173" cm="1">
        <f t="array" ref="AB146">_xlfn.XLOOKUP(AB$1,'PY1 Data(H)'!$A$1:$CZ$1,_xlfn.XLOOKUP($A146,'PY1 Data(H)'!$A$1:$A$233,'PY1 Data(H)'!$A$1:$CZ$233))</f>
        <v>0</v>
      </c>
      <c r="AC146" s="173" cm="1">
        <f t="array" ref="AC146">_xlfn.XLOOKUP(AC$1,'PY1 Data(H)'!$A$1:$CZ$1,_xlfn.XLOOKUP($A146,'PY1 Data(H)'!$A$1:$A$233,'PY1 Data(H)'!$A$1:$CZ$233))</f>
        <v>0</v>
      </c>
      <c r="AD146" s="173" cm="1">
        <f t="array" ref="AD146">_xlfn.XLOOKUP(AD$1,'PY1 Data(H)'!$A$1:$CZ$1,_xlfn.XLOOKUP($A146,'PY1 Data(H)'!$A$1:$A$233,'PY1 Data(H)'!$A$1:$CZ$233))</f>
        <v>0</v>
      </c>
      <c r="AE146" s="173" cm="1">
        <f t="array" ref="AE146">_xlfn.XLOOKUP(AE$1,'PY1 Data(H)'!$A$1:$CZ$1,_xlfn.XLOOKUP($A146,'PY1 Data(H)'!$A$1:$A$233,'PY1 Data(H)'!$A$1:$CZ$233))</f>
        <v>0</v>
      </c>
      <c r="AF146" s="173" cm="1">
        <f t="array" ref="AF146">_xlfn.XLOOKUP(AF$1,'PY1 Data(H)'!$A$1:$CZ$1,_xlfn.XLOOKUP($A146,'PY1 Data(H)'!$A$1:$A$233,'PY1 Data(H)'!$A$1:$CZ$233))</f>
        <v>0</v>
      </c>
      <c r="AG146" s="173" cm="1">
        <f t="array" ref="AG146">_xlfn.XLOOKUP(AG$1,'PY1 Data(H)'!$A$1:$CZ$1,_xlfn.XLOOKUP($A146,'PY1 Data(H)'!$A$1:$A$233,'PY1 Data(H)'!$A$1:$CZ$233))</f>
        <v>0</v>
      </c>
      <c r="AH146" s="173" cm="1">
        <f t="array" ref="AH146">_xlfn.XLOOKUP(AH$1,'PY1 Data(H)'!$A$1:$CZ$1,_xlfn.XLOOKUP($A146,'PY1 Data(H)'!$A$1:$A$233,'PY1 Data(H)'!$A$1:$CZ$233))</f>
        <v>0</v>
      </c>
      <c r="AI146" s="173" cm="1">
        <f t="array" ref="AI146">_xlfn.XLOOKUP(AI$1,'PY1 Data(H)'!$A$1:$CZ$1,_xlfn.XLOOKUP($A146,'PY1 Data(H)'!$A$1:$A$233,'PY1 Data(H)'!$A$1:$CZ$233))</f>
        <v>0</v>
      </c>
      <c r="AJ146" s="173" cm="1">
        <f t="array" ref="AJ146">_xlfn.XLOOKUP(AJ$1,'PY1 Data(H)'!$A$1:$CZ$1,_xlfn.XLOOKUP($A146,'PY1 Data(H)'!$A$1:$A$233,'PY1 Data(H)'!$A$1:$CZ$233))</f>
        <v>0</v>
      </c>
      <c r="AK146" s="173" cm="1">
        <f t="array" ref="AK146">_xlfn.XLOOKUP(AK$1,'PY1 Data(H)'!$A$1:$CZ$1,_xlfn.XLOOKUP($A146,'PY1 Data(H)'!$A$1:$A$233,'PY1 Data(H)'!$A$1:$CZ$233))</f>
        <v>0</v>
      </c>
      <c r="AL146" s="173" cm="1">
        <f t="array" ref="AL146">_xlfn.XLOOKUP(AL$1,'PY1 Data(H)'!$A$1:$CZ$1,_xlfn.XLOOKUP($A146,'PY1 Data(H)'!$A$1:$A$233,'PY1 Data(H)'!$A$1:$CZ$233))</f>
        <v>0</v>
      </c>
      <c r="AM146" s="173" cm="1">
        <f t="array" ref="AM146">_xlfn.XLOOKUP(AM$1,'PY1 Data(H)'!$A$1:$CZ$1,_xlfn.XLOOKUP($A146,'PY1 Data(H)'!$A$1:$A$233,'PY1 Data(H)'!$A$1:$CZ$233))</f>
        <v>0</v>
      </c>
      <c r="AN146" s="173" cm="1">
        <f t="array" ref="AN146">_xlfn.XLOOKUP(AN$1,'PY1 Data(H)'!$A$1:$CZ$1,_xlfn.XLOOKUP($A146,'PY1 Data(H)'!$A$1:$A$233,'PY1 Data(H)'!$A$1:$CZ$233))</f>
        <v>0</v>
      </c>
      <c r="AO146" s="173" cm="1">
        <f t="array" ref="AO146">_xlfn.XLOOKUP(AO$1,'PY1 Data(H)'!$A$1:$CZ$1,_xlfn.XLOOKUP($A146,'PY1 Data(H)'!$A$1:$A$233,'PY1 Data(H)'!$A$1:$CZ$233))</f>
        <v>0</v>
      </c>
      <c r="AP146" s="173" cm="1">
        <f t="array" ref="AP146">_xlfn.XLOOKUP(AP$1,'PY1 Data(H)'!$A$1:$CZ$1,_xlfn.XLOOKUP($A146,'PY1 Data(H)'!$A$1:$A$233,'PY1 Data(H)'!$A$1:$CZ$233))</f>
        <v>0</v>
      </c>
      <c r="AQ146" s="173" cm="1">
        <f t="array" ref="AQ146">_xlfn.XLOOKUP(AQ$1,'PY1 Data(H)'!$A$1:$CZ$1,_xlfn.XLOOKUP($A146,'PY1 Data(H)'!$A$1:$A$233,'PY1 Data(H)'!$A$1:$CZ$233))</f>
        <v>0</v>
      </c>
      <c r="AR146" s="173" cm="1">
        <f t="array" ref="AR146">_xlfn.XLOOKUP(AR$1,'PY1 Data(H)'!$A$1:$CZ$1,_xlfn.XLOOKUP($A146,'PY1 Data(H)'!$A$1:$A$233,'PY1 Data(H)'!$A$1:$CZ$233))</f>
        <v>0</v>
      </c>
      <c r="AS146" s="173" cm="1">
        <f t="array" ref="AS146">_xlfn.XLOOKUP(AS$1,'PY1 Data(H)'!$A$1:$CZ$1,_xlfn.XLOOKUP($A146,'PY1 Data(H)'!$A$1:$A$233,'PY1 Data(H)'!$A$1:$CZ$233))</f>
        <v>0</v>
      </c>
      <c r="AT146" s="173" cm="1">
        <f t="array" ref="AT146">_xlfn.XLOOKUP(AT$1,'PY1 Data(H)'!$A$1:$CZ$1,_xlfn.XLOOKUP($A146,'PY1 Data(H)'!$A$1:$A$233,'PY1 Data(H)'!$A$1:$CZ$233))</f>
        <v>0</v>
      </c>
      <c r="AU146" s="173" cm="1">
        <f t="array" ref="AU146">_xlfn.XLOOKUP(AU$1,'PY1 Data(H)'!$A$1:$CZ$1,_xlfn.XLOOKUP($A146,'PY1 Data(H)'!$A$1:$A$233,'PY1 Data(H)'!$A$1:$CZ$233))</f>
        <v>0</v>
      </c>
      <c r="AV146" s="173" cm="1">
        <f t="array" ref="AV146">_xlfn.XLOOKUP(AV$1,'PY1 Data(H)'!$A$1:$CZ$1,_xlfn.XLOOKUP($A146,'PY1 Data(H)'!$A$1:$A$233,'PY1 Data(H)'!$A$1:$CZ$233))</f>
        <v>0</v>
      </c>
      <c r="AW146" s="173" cm="1">
        <f t="array" ref="AW146">_xlfn.XLOOKUP(AW$1,'PY1 Data(H)'!$A$1:$CZ$1,_xlfn.XLOOKUP($A146,'PY1 Data(H)'!$A$1:$A$233,'PY1 Data(H)'!$A$1:$CZ$233))</f>
        <v>0</v>
      </c>
      <c r="AX146" s="173" cm="1">
        <f t="array" ref="AX146">_xlfn.XLOOKUP(AX$1,'PY1 Data(H)'!$A$1:$CZ$1,_xlfn.XLOOKUP($A146,'PY1 Data(H)'!$A$1:$A$233,'PY1 Data(H)'!$A$1:$CZ$233))</f>
        <v>0</v>
      </c>
      <c r="AY146" s="173" cm="1">
        <f t="array" ref="AY146">_xlfn.XLOOKUP(AY$1,'PY1 Data(H)'!$A$1:$CZ$1,_xlfn.XLOOKUP($A146,'PY1 Data(H)'!$A$1:$A$233,'PY1 Data(H)'!$A$1:$CZ$233))</f>
        <v>0</v>
      </c>
      <c r="AZ146" s="173" cm="1">
        <f t="array" ref="AZ146">_xlfn.XLOOKUP(AZ$1,'PY1 Data(H)'!$A$1:$CZ$1,_xlfn.XLOOKUP($A146,'PY1 Data(H)'!$A$1:$A$233,'PY1 Data(H)'!$A$1:$CZ$233))</f>
        <v>0</v>
      </c>
      <c r="BA146" s="173" cm="1">
        <f t="array" ref="BA146">_xlfn.XLOOKUP(BA$1,'PY1 Data(H)'!$A$1:$CZ$1,_xlfn.XLOOKUP($A146,'PY1 Data(H)'!$A$1:$A$233,'PY1 Data(H)'!$A$1:$CZ$233))</f>
        <v>0</v>
      </c>
      <c r="BB146" s="173" cm="1">
        <f t="array" ref="BB146">_xlfn.XLOOKUP(BB$1,'PY1 Data(H)'!$A$1:$CZ$1,_xlfn.XLOOKUP($A146,'PY1 Data(H)'!$A$1:$A$233,'PY1 Data(H)'!$A$1:$CZ$233))</f>
        <v>0</v>
      </c>
      <c r="BC146" s="173" cm="1">
        <f t="array" ref="BC146">_xlfn.XLOOKUP(BC$1,'PY1 Data(H)'!$A$1:$CZ$1,_xlfn.XLOOKUP($A146,'PY1 Data(H)'!$A$1:$A$233,'PY1 Data(H)'!$A$1:$CZ$233))</f>
        <v>0</v>
      </c>
      <c r="BD146" s="173" cm="1">
        <f t="array" ref="BD146">_xlfn.XLOOKUP(BD$1,'PY1 Data(H)'!$A$1:$CZ$1,_xlfn.XLOOKUP($A146,'PY1 Data(H)'!$A$1:$A$233,'PY1 Data(H)'!$A$1:$CZ$233))</f>
        <v>0</v>
      </c>
      <c r="BE146" s="173" cm="1">
        <f t="array" ref="BE146">_xlfn.XLOOKUP(BE$1,'PY1 Data(H)'!$A$1:$CZ$1,_xlfn.XLOOKUP($A146,'PY1 Data(H)'!$A$1:$A$233,'PY1 Data(H)'!$A$1:$CZ$233))</f>
        <v>0</v>
      </c>
      <c r="BF146" s="173" cm="1">
        <f t="array" ref="BF146">_xlfn.XLOOKUP(BF$1,'PY1 Data(H)'!$A$1:$CZ$1,_xlfn.XLOOKUP($A146,'PY1 Data(H)'!$A$1:$A$233,'PY1 Data(H)'!$A$1:$CZ$233))</f>
        <v>0</v>
      </c>
      <c r="BG146" s="173" cm="1">
        <f t="array" ref="BG146">_xlfn.XLOOKUP(BG$1,'PY1 Data(H)'!$A$1:$CZ$1,_xlfn.XLOOKUP($A146,'PY1 Data(H)'!$A$1:$A$233,'PY1 Data(H)'!$A$1:$CZ$233))</f>
        <v>0</v>
      </c>
      <c r="BH146" s="173" cm="1">
        <f t="array" ref="BH146">_xlfn.XLOOKUP(BH$1,'PY1 Data(H)'!$A$1:$CZ$1,_xlfn.XLOOKUP($A146,'PY1 Data(H)'!$A$1:$A$233,'PY1 Data(H)'!$A$1:$CZ$233))</f>
        <v>0</v>
      </c>
      <c r="BI146" s="173" cm="1">
        <f t="array" ref="BI146">_xlfn.XLOOKUP(BI$1,'PY1 Data(H)'!$A$1:$CZ$1,_xlfn.XLOOKUP($A146,'PY1 Data(H)'!$A$1:$A$233,'PY1 Data(H)'!$A$1:$CZ$233))</f>
        <v>0</v>
      </c>
      <c r="BJ146" s="173" cm="1">
        <f t="array" ref="BJ146">_xlfn.XLOOKUP(BJ$1,'PY1 Data(H)'!$A$1:$CZ$1,_xlfn.XLOOKUP($A146,'PY1 Data(H)'!$A$1:$A$233,'PY1 Data(H)'!$A$1:$CZ$233))</f>
        <v>0</v>
      </c>
      <c r="BK146" s="173" cm="1">
        <f t="array" ref="BK146">_xlfn.XLOOKUP(BK$1,'PY1 Data(H)'!$A$1:$CZ$1,_xlfn.XLOOKUP($A146,'PY1 Data(H)'!$A$1:$A$233,'PY1 Data(H)'!$A$1:$CZ$233))</f>
        <v>0</v>
      </c>
      <c r="BL146" s="173" cm="1">
        <f t="array" ref="BL146">_xlfn.XLOOKUP(BL$1,'PY1 Data(H)'!$A$1:$CZ$1,_xlfn.XLOOKUP($A146,'PY1 Data(H)'!$A$1:$A$233,'PY1 Data(H)'!$A$1:$CZ$233))</f>
        <v>0</v>
      </c>
      <c r="BM146" s="173" cm="1">
        <f t="array" ref="BM146">_xlfn.XLOOKUP(BM$1,'PY1 Data(H)'!$A$1:$CZ$1,_xlfn.XLOOKUP($A146,'PY1 Data(H)'!$A$1:$A$233,'PY1 Data(H)'!$A$1:$CZ$233))</f>
        <v>0</v>
      </c>
      <c r="BN146" s="173" cm="1">
        <f t="array" ref="BN146">_xlfn.XLOOKUP(BN$1,'PY1 Data(H)'!$A$1:$CZ$1,_xlfn.XLOOKUP($A146,'PY1 Data(H)'!$A$1:$A$233,'PY1 Data(H)'!$A$1:$CZ$233))</f>
        <v>0</v>
      </c>
      <c r="BO146" s="173" cm="1">
        <f t="array" ref="BO146">_xlfn.XLOOKUP(BO$1,'PY1 Data(H)'!$A$1:$CZ$1,_xlfn.XLOOKUP($A146,'PY1 Data(H)'!$A$1:$A$233,'PY1 Data(H)'!$A$1:$CZ$233))</f>
        <v>0</v>
      </c>
      <c r="BP146" s="173" cm="1">
        <f t="array" ref="BP146">_xlfn.XLOOKUP(BP$1,'PY1 Data(H)'!$A$1:$CZ$1,_xlfn.XLOOKUP($A146,'PY1 Data(H)'!$A$1:$A$233,'PY1 Data(H)'!$A$1:$CZ$233))</f>
        <v>0</v>
      </c>
      <c r="BQ146" s="173" cm="1">
        <f t="array" ref="BQ146">_xlfn.XLOOKUP(BQ$1,'PY1 Data(H)'!$A$1:$CZ$1,_xlfn.XLOOKUP($A146,'PY1 Data(H)'!$A$1:$A$233,'PY1 Data(H)'!$A$1:$CZ$233))</f>
        <v>0</v>
      </c>
      <c r="BR146" s="173" cm="1">
        <f t="array" ref="BR146">_xlfn.XLOOKUP(BR$1,'PY1 Data(H)'!$A$1:$CZ$1,_xlfn.XLOOKUP($A146,'PY1 Data(H)'!$A$1:$A$233,'PY1 Data(H)'!$A$1:$CZ$233))</f>
        <v>0</v>
      </c>
      <c r="BS146" s="173" cm="1">
        <f t="array" ref="BS146">_xlfn.XLOOKUP(BS$1,'PY1 Data(H)'!$A$1:$CZ$1,_xlfn.XLOOKUP($A146,'PY1 Data(H)'!$A$1:$A$233,'PY1 Data(H)'!$A$1:$CZ$233))</f>
        <v>0</v>
      </c>
      <c r="BT146" s="173" cm="1">
        <f t="array" ref="BT146">_xlfn.XLOOKUP(BT$1,'PY1 Data(H)'!$A$1:$CZ$1,_xlfn.XLOOKUP($A146,'PY1 Data(H)'!$A$1:$A$233,'PY1 Data(H)'!$A$1:$CZ$233))</f>
        <v>0</v>
      </c>
      <c r="BU146" s="173" cm="1">
        <f t="array" ref="BU146">_xlfn.XLOOKUP(BU$1,'PY1 Data(H)'!$A$1:$CZ$1,_xlfn.XLOOKUP($A146,'PY1 Data(H)'!$A$1:$A$233,'PY1 Data(H)'!$A$1:$CZ$233))</f>
        <v>0</v>
      </c>
      <c r="BV146" s="173" cm="1">
        <f t="array" ref="BV146">_xlfn.XLOOKUP(BV$1,'PY1 Data(H)'!$A$1:$CZ$1,_xlfn.XLOOKUP($A146,'PY1 Data(H)'!$A$1:$A$233,'PY1 Data(H)'!$A$1:$CZ$233))</f>
        <v>0</v>
      </c>
      <c r="BW146" s="173" cm="1">
        <f t="array" ref="BW146">_xlfn.XLOOKUP(BW$1,'PY1 Data(H)'!$A$1:$CZ$1,_xlfn.XLOOKUP($A146,'PY1 Data(H)'!$A$1:$A$233,'PY1 Data(H)'!$A$1:$CZ$233))</f>
        <v>0</v>
      </c>
      <c r="BX146" s="173" cm="1">
        <f t="array" ref="BX146">_xlfn.XLOOKUP(BX$1,'PY1 Data(H)'!$A$1:$CZ$1,_xlfn.XLOOKUP($A146,'PY1 Data(H)'!$A$1:$A$233,'PY1 Data(H)'!$A$1:$CZ$233))</f>
        <v>0</v>
      </c>
      <c r="BY146" s="173" cm="1">
        <f t="array" ref="BY146">_xlfn.XLOOKUP(BY$1,'PY1 Data(H)'!$A$1:$CZ$1,_xlfn.XLOOKUP($A146,'PY1 Data(H)'!$A$1:$A$233,'PY1 Data(H)'!$A$1:$CZ$233))</f>
        <v>0</v>
      </c>
      <c r="BZ146" s="173" cm="1">
        <f t="array" ref="BZ146">_xlfn.XLOOKUP(BZ$1,'PY1 Data(H)'!$A$1:$CZ$1,_xlfn.XLOOKUP($A146,'PY1 Data(H)'!$A$1:$A$233,'PY1 Data(H)'!$A$1:$CZ$233))</f>
        <v>0</v>
      </c>
      <c r="CA146" s="173" cm="1">
        <f t="array" ref="CA146">_xlfn.XLOOKUP(CA$1,'PY1 Data(H)'!$A$1:$CZ$1,_xlfn.XLOOKUP($A146,'PY1 Data(H)'!$A$1:$A$233,'PY1 Data(H)'!$A$1:$CZ$233))</f>
        <v>0</v>
      </c>
      <c r="CB146" s="173" cm="1">
        <f t="array" ref="CB146">_xlfn.XLOOKUP(CB$1,'PY1 Data(H)'!$A$1:$CZ$1,_xlfn.XLOOKUP($A146,'PY1 Data(H)'!$A$1:$A$233,'PY1 Data(H)'!$A$1:$CZ$233))</f>
        <v>0</v>
      </c>
      <c r="CC146" s="173" cm="1">
        <f t="array" ref="CC146">_xlfn.XLOOKUP(CC$1,'PY1 Data(H)'!$A$1:$CZ$1,_xlfn.XLOOKUP($A146,'PY1 Data(H)'!$A$1:$A$233,'PY1 Data(H)'!$A$1:$CZ$233))</f>
        <v>0</v>
      </c>
      <c r="CD146" s="173" cm="1">
        <f t="array" ref="CD146">_xlfn.XLOOKUP(CD$1,'PY1 Data(H)'!$A$1:$CZ$1,_xlfn.XLOOKUP($A146,'PY1 Data(H)'!$A$1:$A$233,'PY1 Data(H)'!$A$1:$CZ$233))</f>
        <v>0</v>
      </c>
      <c r="CE146" s="173" cm="1">
        <f t="array" ref="CE146">_xlfn.XLOOKUP(CE$1,'PY1 Data(H)'!$A$1:$CZ$1,_xlfn.XLOOKUP($A146,'PY1 Data(H)'!$A$1:$A$233,'PY1 Data(H)'!$A$1:$CZ$233))</f>
        <v>0</v>
      </c>
      <c r="CF146" s="173" cm="1">
        <f t="array" ref="CF146">_xlfn.XLOOKUP(CF$1,'PY1 Data(H)'!$A$1:$CZ$1,_xlfn.XLOOKUP($A146,'PY1 Data(H)'!$A$1:$A$233,'PY1 Data(H)'!$A$1:$CZ$233))</f>
        <v>0</v>
      </c>
      <c r="CG146" s="173" cm="1">
        <f t="array" ref="CG146">_xlfn.XLOOKUP(CG$1,'PY1 Data(H)'!$A$1:$CZ$1,_xlfn.XLOOKUP($A146,'PY1 Data(H)'!$A$1:$A$233,'PY1 Data(H)'!$A$1:$CZ$233))</f>
        <v>0</v>
      </c>
      <c r="CH146" s="173" cm="1">
        <f t="array" ref="CH146">_xlfn.XLOOKUP(CH$1,'PY1 Data(H)'!$A$1:$CZ$1,_xlfn.XLOOKUP($A146,'PY1 Data(H)'!$A$1:$A$233,'PY1 Data(H)'!$A$1:$CZ$233))</f>
        <v>0</v>
      </c>
      <c r="CI146" s="173" cm="1">
        <f t="array" ref="CI146">_xlfn.XLOOKUP(CI$1,'PY1 Data(H)'!$A$1:$CZ$1,_xlfn.XLOOKUP($A146,'PY1 Data(H)'!$A$1:$A$233,'PY1 Data(H)'!$A$1:$CZ$233))</f>
        <v>0</v>
      </c>
      <c r="CJ146" s="173" cm="1">
        <f t="array" ref="CJ146">_xlfn.XLOOKUP(CJ$1,'PY1 Data(H)'!$A$1:$CZ$1,_xlfn.XLOOKUP($A146,'PY1 Data(H)'!$A$1:$A$233,'PY1 Data(H)'!$A$1:$CZ$233))</f>
        <v>0</v>
      </c>
      <c r="CK146" s="173" cm="1">
        <f t="array" ref="CK146">_xlfn.XLOOKUP(CK$1,'PY1 Data(H)'!$A$1:$CZ$1,_xlfn.XLOOKUP($A146,'PY1 Data(H)'!$A$1:$A$233,'PY1 Data(H)'!$A$1:$CZ$233))</f>
        <v>0</v>
      </c>
      <c r="CL146" s="173" cm="1">
        <f t="array" ref="CL146">_xlfn.XLOOKUP(CL$1,'PY1 Data(H)'!$A$1:$CZ$1,_xlfn.XLOOKUP($A146,'PY1 Data(H)'!$A$1:$A$233,'PY1 Data(H)'!$A$1:$CZ$233))</f>
        <v>0</v>
      </c>
      <c r="CM146" s="173" cm="1">
        <f t="array" ref="CM146">_xlfn.XLOOKUP(CM$1,'PY1 Data(H)'!$A$1:$CZ$1,_xlfn.XLOOKUP($A146,'PY1 Data(H)'!$A$1:$A$233,'PY1 Data(H)'!$A$1:$CZ$233))</f>
        <v>0</v>
      </c>
      <c r="CN146" s="173" cm="1">
        <f t="array" ref="CN146">_xlfn.XLOOKUP(CN$1,'PY1 Data(H)'!$A$1:$CZ$1,_xlfn.XLOOKUP($A146,'PY1 Data(H)'!$A$1:$A$233,'PY1 Data(H)'!$A$1:$CZ$233))</f>
        <v>0</v>
      </c>
      <c r="CO146" s="173" cm="1">
        <f t="array" ref="CO146">_xlfn.XLOOKUP(CO$1,'PY1 Data(H)'!$A$1:$CZ$1,_xlfn.XLOOKUP($A146,'PY1 Data(H)'!$A$1:$A$233,'PY1 Data(H)'!$A$1:$CZ$233))</f>
        <v>0</v>
      </c>
      <c r="CP146" s="173" cm="1">
        <f t="array" ref="CP146">_xlfn.XLOOKUP(CP$1,'PY1 Data(H)'!$A$1:$CZ$1,_xlfn.XLOOKUP($A146,'PY1 Data(H)'!$A$1:$A$233,'PY1 Data(H)'!$A$1:$CZ$233))</f>
        <v>0</v>
      </c>
      <c r="CQ146" s="173" cm="1">
        <f t="array" ref="CQ146">_xlfn.XLOOKUP(CQ$1,'PY1 Data(H)'!$A$1:$CZ$1,_xlfn.XLOOKUP($A146,'PY1 Data(H)'!$A$1:$A$233,'PY1 Data(H)'!$A$1:$CZ$233))</f>
        <v>0</v>
      </c>
      <c r="CR146" s="173" cm="1">
        <f t="array" ref="CR146">_xlfn.XLOOKUP(CR$1,'PY1 Data(H)'!$A$1:$CZ$1,_xlfn.XLOOKUP($A146,'PY1 Data(H)'!$A$1:$A$233,'PY1 Data(H)'!$A$1:$CZ$233))</f>
        <v>0</v>
      </c>
      <c r="CS146" s="173" cm="1">
        <f t="array" ref="CS146">_xlfn.XLOOKUP(CS$1,'PY1 Data(H)'!$A$1:$CZ$1,_xlfn.XLOOKUP($A146,'PY1 Data(H)'!$A$1:$A$233,'PY1 Data(H)'!$A$1:$CZ$233))</f>
        <v>0</v>
      </c>
      <c r="CT146" s="173" cm="1">
        <f t="array" ref="CT146">_xlfn.XLOOKUP(CT$1,'PY1 Data(H)'!$A$1:$CZ$1,_xlfn.XLOOKUP($A146,'PY1 Data(H)'!$A$1:$A$233,'PY1 Data(H)'!$A$1:$CZ$233))</f>
        <v>0</v>
      </c>
      <c r="CU146" s="173" cm="1">
        <f t="array" ref="CU146">_xlfn.XLOOKUP(CU$1,'PY1 Data(H)'!$A$1:$CZ$1,_xlfn.XLOOKUP($A146,'PY1 Data(H)'!$A$1:$A$233,'PY1 Data(H)'!$A$1:$CZ$233))</f>
        <v>0</v>
      </c>
      <c r="CV146" s="173" cm="1">
        <f t="array" ref="CV146">_xlfn.XLOOKUP(CV$1,'PY1 Data(H)'!$A$1:$CZ$1,_xlfn.XLOOKUP($A146,'PY1 Data(H)'!$A$1:$A$233,'PY1 Data(H)'!$A$1:$CZ$233))</f>
        <v>0</v>
      </c>
      <c r="CW146" s="173" cm="1">
        <f t="array" ref="CW146">_xlfn.XLOOKUP(CW$1,'PY1 Data(H)'!$A$1:$CZ$1,_xlfn.XLOOKUP($A146,'PY1 Data(H)'!$A$1:$A$233,'PY1 Data(H)'!$A$1:$CZ$233))</f>
        <v>0</v>
      </c>
      <c r="CX146" s="173" cm="1">
        <f t="array" ref="CX146">_xlfn.XLOOKUP(CX$1,'PY1 Data(H)'!$A$1:$CZ$1,_xlfn.XLOOKUP($A146,'PY1 Data(H)'!$A$1:$A$233,'PY1 Data(H)'!$A$1:$CZ$233))</f>
        <v>0</v>
      </c>
      <c r="CY146" s="173" cm="1">
        <f t="array" ref="CY146">_xlfn.XLOOKUP(CY$1,'PY1 Data(H)'!$A$1:$CZ$1,_xlfn.XLOOKUP($A146,'PY1 Data(H)'!$A$1:$A$233,'PY1 Data(H)'!$A$1:$CZ$233))</f>
        <v>0</v>
      </c>
    </row>
    <row r="147" spans="1:103" x14ac:dyDescent="0.3">
      <c r="D147" s="173" cm="1">
        <f t="array" ref="D147">_xlfn.XLOOKUP(D$1,'PY1 Data(H)'!$A$1:$CZ$1,_xlfn.XLOOKUP($A147,'PY1 Data(H)'!$A$1:$A$233,'PY1 Data(H)'!$A$1:$CZ$233))</f>
        <v>0</v>
      </c>
      <c r="E147" s="173" cm="1">
        <f t="array" ref="E147">_xlfn.XLOOKUP(E$1,'PY1 Data(H)'!$A$1:$CZ$1,_xlfn.XLOOKUP($A147,'PY1 Data(H)'!$A$1:$A$233,'PY1 Data(H)'!$A$1:$CZ$233))</f>
        <v>0</v>
      </c>
      <c r="F147" s="173" cm="1">
        <f t="array" ref="F147">_xlfn.XLOOKUP(F$1,'PY1 Data(H)'!$A$1:$CZ$1,_xlfn.XLOOKUP($A147,'PY1 Data(H)'!$A$1:$A$233,'PY1 Data(H)'!$A$1:$CZ$233))</f>
        <v>0</v>
      </c>
      <c r="G147" s="173" cm="1">
        <f t="array" ref="G147">_xlfn.XLOOKUP(G$1,'PY1 Data(H)'!$A$1:$CZ$1,_xlfn.XLOOKUP($A147,'PY1 Data(H)'!$A$1:$A$233,'PY1 Data(H)'!$A$1:$CZ$233))</f>
        <v>0</v>
      </c>
      <c r="H147" s="173" cm="1">
        <f t="array" ref="H147">_xlfn.XLOOKUP(H$1,'PY1 Data(H)'!$A$1:$CZ$1,_xlfn.XLOOKUP($A147,'PY1 Data(H)'!$A$1:$A$233,'PY1 Data(H)'!$A$1:$CZ$233))</f>
        <v>0</v>
      </c>
      <c r="I147" s="173" cm="1">
        <f t="array" ref="I147">_xlfn.XLOOKUP(I$1,'PY1 Data(H)'!$A$1:$CZ$1,_xlfn.XLOOKUP($A147,'PY1 Data(H)'!$A$1:$A$233,'PY1 Data(H)'!$A$1:$CZ$233))</f>
        <v>0</v>
      </c>
      <c r="J147" s="173" cm="1">
        <f t="array" ref="J147">_xlfn.XLOOKUP(J$1,'PY1 Data(H)'!$A$1:$CZ$1,_xlfn.XLOOKUP($A147,'PY1 Data(H)'!$A$1:$A$233,'PY1 Data(H)'!$A$1:$CZ$233))</f>
        <v>0</v>
      </c>
      <c r="K147" s="173" cm="1">
        <f t="array" ref="K147">_xlfn.XLOOKUP(K$1,'PY1 Data(H)'!$A$1:$CZ$1,_xlfn.XLOOKUP($A147,'PY1 Data(H)'!$A$1:$A$233,'PY1 Data(H)'!$A$1:$CZ$233))</f>
        <v>0</v>
      </c>
      <c r="L147" s="173" cm="1">
        <f t="array" ref="L147">_xlfn.XLOOKUP(L$1,'PY1 Data(H)'!$A$1:$CZ$1,_xlfn.XLOOKUP($A147,'PY1 Data(H)'!$A$1:$A$233,'PY1 Data(H)'!$A$1:$CZ$233))</f>
        <v>0</v>
      </c>
      <c r="M147" s="173" cm="1">
        <f t="array" ref="M147">_xlfn.XLOOKUP(M$1,'PY1 Data(H)'!$A$1:$CZ$1,_xlfn.XLOOKUP($A147,'PY1 Data(H)'!$A$1:$A$233,'PY1 Data(H)'!$A$1:$CZ$233))</f>
        <v>0</v>
      </c>
      <c r="N147" s="173" cm="1">
        <f t="array" ref="N147">_xlfn.XLOOKUP(N$1,'PY1 Data(H)'!$A$1:$CZ$1,_xlfn.XLOOKUP($A147,'PY1 Data(H)'!$A$1:$A$233,'PY1 Data(H)'!$A$1:$CZ$233))</f>
        <v>0</v>
      </c>
      <c r="O147" s="173" cm="1">
        <f t="array" ref="O147">_xlfn.XLOOKUP(O$1,'PY1 Data(H)'!$A$1:$CZ$1,_xlfn.XLOOKUP($A147,'PY1 Data(H)'!$A$1:$A$233,'PY1 Data(H)'!$A$1:$CZ$233))</f>
        <v>0</v>
      </c>
      <c r="P147" s="173" cm="1">
        <f t="array" ref="P147">_xlfn.XLOOKUP(P$1,'PY1 Data(H)'!$A$1:$CZ$1,_xlfn.XLOOKUP($A147,'PY1 Data(H)'!$A$1:$A$233,'PY1 Data(H)'!$A$1:$CZ$233))</f>
        <v>0</v>
      </c>
      <c r="Q147" s="173" cm="1">
        <f t="array" ref="Q147">_xlfn.XLOOKUP(Q$1,'PY1 Data(H)'!$A$1:$CZ$1,_xlfn.XLOOKUP($A147,'PY1 Data(H)'!$A$1:$A$233,'PY1 Data(H)'!$A$1:$CZ$233))</f>
        <v>0</v>
      </c>
      <c r="R147" s="173" cm="1">
        <f t="array" ref="R147">_xlfn.XLOOKUP(R$1,'PY1 Data(H)'!$A$1:$CZ$1,_xlfn.XLOOKUP($A147,'PY1 Data(H)'!$A$1:$A$233,'PY1 Data(H)'!$A$1:$CZ$233))</f>
        <v>0</v>
      </c>
      <c r="S147" s="173" cm="1">
        <f t="array" ref="S147">_xlfn.XLOOKUP(S$1,'PY1 Data(H)'!$A$1:$CZ$1,_xlfn.XLOOKUP($A147,'PY1 Data(H)'!$A$1:$A$233,'PY1 Data(H)'!$A$1:$CZ$233))</f>
        <v>0</v>
      </c>
      <c r="T147" s="173" cm="1">
        <f t="array" ref="T147">_xlfn.XLOOKUP(T$1,'PY1 Data(H)'!$A$1:$CZ$1,_xlfn.XLOOKUP($A147,'PY1 Data(H)'!$A$1:$A$233,'PY1 Data(H)'!$A$1:$CZ$233))</f>
        <v>0</v>
      </c>
      <c r="U147" s="173" cm="1">
        <f t="array" ref="U147">_xlfn.XLOOKUP(U$1,'PY1 Data(H)'!$A$1:$CZ$1,_xlfn.XLOOKUP($A147,'PY1 Data(H)'!$A$1:$A$233,'PY1 Data(H)'!$A$1:$CZ$233))</f>
        <v>0</v>
      </c>
      <c r="V147" s="173" cm="1">
        <f t="array" ref="V147">_xlfn.XLOOKUP(V$1,'PY1 Data(H)'!$A$1:$CZ$1,_xlfn.XLOOKUP($A147,'PY1 Data(H)'!$A$1:$A$233,'PY1 Data(H)'!$A$1:$CZ$233))</f>
        <v>0</v>
      </c>
      <c r="W147" s="173" cm="1">
        <f t="array" ref="W147">_xlfn.XLOOKUP(W$1,'PY1 Data(H)'!$A$1:$CZ$1,_xlfn.XLOOKUP($A147,'PY1 Data(H)'!$A$1:$A$233,'PY1 Data(H)'!$A$1:$CZ$233))</f>
        <v>0</v>
      </c>
      <c r="X147" s="173" cm="1">
        <f t="array" ref="X147">_xlfn.XLOOKUP(X$1,'PY1 Data(H)'!$A$1:$CZ$1,_xlfn.XLOOKUP($A147,'PY1 Data(H)'!$A$1:$A$233,'PY1 Data(H)'!$A$1:$CZ$233))</f>
        <v>0</v>
      </c>
      <c r="Y147" s="173" cm="1">
        <f t="array" ref="Y147">_xlfn.XLOOKUP(Y$1,'PY1 Data(H)'!$A$1:$CZ$1,_xlfn.XLOOKUP($A147,'PY1 Data(H)'!$A$1:$A$233,'PY1 Data(H)'!$A$1:$CZ$233))</f>
        <v>0</v>
      </c>
      <c r="Z147" s="173" cm="1">
        <f t="array" ref="Z147">_xlfn.XLOOKUP(Z$1,'PY1 Data(H)'!$A$1:$CZ$1,_xlfn.XLOOKUP($A147,'PY1 Data(H)'!$A$1:$A$233,'PY1 Data(H)'!$A$1:$CZ$233))</f>
        <v>0</v>
      </c>
      <c r="AA147" s="173" cm="1">
        <f t="array" ref="AA147">_xlfn.XLOOKUP(AA$1,'PY1 Data(H)'!$A$1:$CZ$1,_xlfn.XLOOKUP($A147,'PY1 Data(H)'!$A$1:$A$233,'PY1 Data(H)'!$A$1:$CZ$233))</f>
        <v>0</v>
      </c>
      <c r="AB147" s="173" cm="1">
        <f t="array" ref="AB147">_xlfn.XLOOKUP(AB$1,'PY1 Data(H)'!$A$1:$CZ$1,_xlfn.XLOOKUP($A147,'PY1 Data(H)'!$A$1:$A$233,'PY1 Data(H)'!$A$1:$CZ$233))</f>
        <v>0</v>
      </c>
      <c r="AC147" s="173" cm="1">
        <f t="array" ref="AC147">_xlfn.XLOOKUP(AC$1,'PY1 Data(H)'!$A$1:$CZ$1,_xlfn.XLOOKUP($A147,'PY1 Data(H)'!$A$1:$A$233,'PY1 Data(H)'!$A$1:$CZ$233))</f>
        <v>0</v>
      </c>
      <c r="AD147" s="173" cm="1">
        <f t="array" ref="AD147">_xlfn.XLOOKUP(AD$1,'PY1 Data(H)'!$A$1:$CZ$1,_xlfn.XLOOKUP($A147,'PY1 Data(H)'!$A$1:$A$233,'PY1 Data(H)'!$A$1:$CZ$233))</f>
        <v>0</v>
      </c>
      <c r="AE147" s="173" cm="1">
        <f t="array" ref="AE147">_xlfn.XLOOKUP(AE$1,'PY1 Data(H)'!$A$1:$CZ$1,_xlfn.XLOOKUP($A147,'PY1 Data(H)'!$A$1:$A$233,'PY1 Data(H)'!$A$1:$CZ$233))</f>
        <v>0</v>
      </c>
      <c r="AF147" s="173" cm="1">
        <f t="array" ref="AF147">_xlfn.XLOOKUP(AF$1,'PY1 Data(H)'!$A$1:$CZ$1,_xlfn.XLOOKUP($A147,'PY1 Data(H)'!$A$1:$A$233,'PY1 Data(H)'!$A$1:$CZ$233))</f>
        <v>0</v>
      </c>
      <c r="AG147" s="173" cm="1">
        <f t="array" ref="AG147">_xlfn.XLOOKUP(AG$1,'PY1 Data(H)'!$A$1:$CZ$1,_xlfn.XLOOKUP($A147,'PY1 Data(H)'!$A$1:$A$233,'PY1 Data(H)'!$A$1:$CZ$233))</f>
        <v>0</v>
      </c>
      <c r="AH147" s="173" cm="1">
        <f t="array" ref="AH147">_xlfn.XLOOKUP(AH$1,'PY1 Data(H)'!$A$1:$CZ$1,_xlfn.XLOOKUP($A147,'PY1 Data(H)'!$A$1:$A$233,'PY1 Data(H)'!$A$1:$CZ$233))</f>
        <v>0</v>
      </c>
      <c r="AI147" s="173" cm="1">
        <f t="array" ref="AI147">_xlfn.XLOOKUP(AI$1,'PY1 Data(H)'!$A$1:$CZ$1,_xlfn.XLOOKUP($A147,'PY1 Data(H)'!$A$1:$A$233,'PY1 Data(H)'!$A$1:$CZ$233))</f>
        <v>0</v>
      </c>
      <c r="AJ147" s="173" cm="1">
        <f t="array" ref="AJ147">_xlfn.XLOOKUP(AJ$1,'PY1 Data(H)'!$A$1:$CZ$1,_xlfn.XLOOKUP($A147,'PY1 Data(H)'!$A$1:$A$233,'PY1 Data(H)'!$A$1:$CZ$233))</f>
        <v>0</v>
      </c>
      <c r="AK147" s="173" cm="1">
        <f t="array" ref="AK147">_xlfn.XLOOKUP(AK$1,'PY1 Data(H)'!$A$1:$CZ$1,_xlfn.XLOOKUP($A147,'PY1 Data(H)'!$A$1:$A$233,'PY1 Data(H)'!$A$1:$CZ$233))</f>
        <v>0</v>
      </c>
      <c r="AL147" s="173" cm="1">
        <f t="array" ref="AL147">_xlfn.XLOOKUP(AL$1,'PY1 Data(H)'!$A$1:$CZ$1,_xlfn.XLOOKUP($A147,'PY1 Data(H)'!$A$1:$A$233,'PY1 Data(H)'!$A$1:$CZ$233))</f>
        <v>0</v>
      </c>
      <c r="AM147" s="173" cm="1">
        <f t="array" ref="AM147">_xlfn.XLOOKUP(AM$1,'PY1 Data(H)'!$A$1:$CZ$1,_xlfn.XLOOKUP($A147,'PY1 Data(H)'!$A$1:$A$233,'PY1 Data(H)'!$A$1:$CZ$233))</f>
        <v>0</v>
      </c>
      <c r="AN147" s="173" cm="1">
        <f t="array" ref="AN147">_xlfn.XLOOKUP(AN$1,'PY1 Data(H)'!$A$1:$CZ$1,_xlfn.XLOOKUP($A147,'PY1 Data(H)'!$A$1:$A$233,'PY1 Data(H)'!$A$1:$CZ$233))</f>
        <v>0</v>
      </c>
      <c r="AO147" s="173" cm="1">
        <f t="array" ref="AO147">_xlfn.XLOOKUP(AO$1,'PY1 Data(H)'!$A$1:$CZ$1,_xlfn.XLOOKUP($A147,'PY1 Data(H)'!$A$1:$A$233,'PY1 Data(H)'!$A$1:$CZ$233))</f>
        <v>0</v>
      </c>
      <c r="AP147" s="173" cm="1">
        <f t="array" ref="AP147">_xlfn.XLOOKUP(AP$1,'PY1 Data(H)'!$A$1:$CZ$1,_xlfn.XLOOKUP($A147,'PY1 Data(H)'!$A$1:$A$233,'PY1 Data(H)'!$A$1:$CZ$233))</f>
        <v>0</v>
      </c>
      <c r="AQ147" s="173" cm="1">
        <f t="array" ref="AQ147">_xlfn.XLOOKUP(AQ$1,'PY1 Data(H)'!$A$1:$CZ$1,_xlfn.XLOOKUP($A147,'PY1 Data(H)'!$A$1:$A$233,'PY1 Data(H)'!$A$1:$CZ$233))</f>
        <v>0</v>
      </c>
      <c r="AR147" s="173" cm="1">
        <f t="array" ref="AR147">_xlfn.XLOOKUP(AR$1,'PY1 Data(H)'!$A$1:$CZ$1,_xlfn.XLOOKUP($A147,'PY1 Data(H)'!$A$1:$A$233,'PY1 Data(H)'!$A$1:$CZ$233))</f>
        <v>0</v>
      </c>
      <c r="AS147" s="173" cm="1">
        <f t="array" ref="AS147">_xlfn.XLOOKUP(AS$1,'PY1 Data(H)'!$A$1:$CZ$1,_xlfn.XLOOKUP($A147,'PY1 Data(H)'!$A$1:$A$233,'PY1 Data(H)'!$A$1:$CZ$233))</f>
        <v>0</v>
      </c>
      <c r="AT147" s="173" cm="1">
        <f t="array" ref="AT147">_xlfn.XLOOKUP(AT$1,'PY1 Data(H)'!$A$1:$CZ$1,_xlfn.XLOOKUP($A147,'PY1 Data(H)'!$A$1:$A$233,'PY1 Data(H)'!$A$1:$CZ$233))</f>
        <v>0</v>
      </c>
      <c r="AU147" s="173" cm="1">
        <f t="array" ref="AU147">_xlfn.XLOOKUP(AU$1,'PY1 Data(H)'!$A$1:$CZ$1,_xlfn.XLOOKUP($A147,'PY1 Data(H)'!$A$1:$A$233,'PY1 Data(H)'!$A$1:$CZ$233))</f>
        <v>0</v>
      </c>
      <c r="AV147" s="173" cm="1">
        <f t="array" ref="AV147">_xlfn.XLOOKUP(AV$1,'PY1 Data(H)'!$A$1:$CZ$1,_xlfn.XLOOKUP($A147,'PY1 Data(H)'!$A$1:$A$233,'PY1 Data(H)'!$A$1:$CZ$233))</f>
        <v>0</v>
      </c>
      <c r="AW147" s="173" cm="1">
        <f t="array" ref="AW147">_xlfn.XLOOKUP(AW$1,'PY1 Data(H)'!$A$1:$CZ$1,_xlfn.XLOOKUP($A147,'PY1 Data(H)'!$A$1:$A$233,'PY1 Data(H)'!$A$1:$CZ$233))</f>
        <v>0</v>
      </c>
      <c r="AX147" s="173" cm="1">
        <f t="array" ref="AX147">_xlfn.XLOOKUP(AX$1,'PY1 Data(H)'!$A$1:$CZ$1,_xlfn.XLOOKUP($A147,'PY1 Data(H)'!$A$1:$A$233,'PY1 Data(H)'!$A$1:$CZ$233))</f>
        <v>0</v>
      </c>
      <c r="AY147" s="173" cm="1">
        <f t="array" ref="AY147">_xlfn.XLOOKUP(AY$1,'PY1 Data(H)'!$A$1:$CZ$1,_xlfn.XLOOKUP($A147,'PY1 Data(H)'!$A$1:$A$233,'PY1 Data(H)'!$A$1:$CZ$233))</f>
        <v>0</v>
      </c>
      <c r="AZ147" s="173" cm="1">
        <f t="array" ref="AZ147">_xlfn.XLOOKUP(AZ$1,'PY1 Data(H)'!$A$1:$CZ$1,_xlfn.XLOOKUP($A147,'PY1 Data(H)'!$A$1:$A$233,'PY1 Data(H)'!$A$1:$CZ$233))</f>
        <v>0</v>
      </c>
      <c r="BA147" s="173" cm="1">
        <f t="array" ref="BA147">_xlfn.XLOOKUP(BA$1,'PY1 Data(H)'!$A$1:$CZ$1,_xlfn.XLOOKUP($A147,'PY1 Data(H)'!$A$1:$A$233,'PY1 Data(H)'!$A$1:$CZ$233))</f>
        <v>0</v>
      </c>
      <c r="BB147" s="173" cm="1">
        <f t="array" ref="BB147">_xlfn.XLOOKUP(BB$1,'PY1 Data(H)'!$A$1:$CZ$1,_xlfn.XLOOKUP($A147,'PY1 Data(H)'!$A$1:$A$233,'PY1 Data(H)'!$A$1:$CZ$233))</f>
        <v>0</v>
      </c>
      <c r="BC147" s="173" cm="1">
        <f t="array" ref="BC147">_xlfn.XLOOKUP(BC$1,'PY1 Data(H)'!$A$1:$CZ$1,_xlfn.XLOOKUP($A147,'PY1 Data(H)'!$A$1:$A$233,'PY1 Data(H)'!$A$1:$CZ$233))</f>
        <v>0</v>
      </c>
      <c r="BD147" s="173" cm="1">
        <f t="array" ref="BD147">_xlfn.XLOOKUP(BD$1,'PY1 Data(H)'!$A$1:$CZ$1,_xlfn.XLOOKUP($A147,'PY1 Data(H)'!$A$1:$A$233,'PY1 Data(H)'!$A$1:$CZ$233))</f>
        <v>0</v>
      </c>
      <c r="BE147" s="173" cm="1">
        <f t="array" ref="BE147">_xlfn.XLOOKUP(BE$1,'PY1 Data(H)'!$A$1:$CZ$1,_xlfn.XLOOKUP($A147,'PY1 Data(H)'!$A$1:$A$233,'PY1 Data(H)'!$A$1:$CZ$233))</f>
        <v>0</v>
      </c>
      <c r="BF147" s="173" cm="1">
        <f t="array" ref="BF147">_xlfn.XLOOKUP(BF$1,'PY1 Data(H)'!$A$1:$CZ$1,_xlfn.XLOOKUP($A147,'PY1 Data(H)'!$A$1:$A$233,'PY1 Data(H)'!$A$1:$CZ$233))</f>
        <v>0</v>
      </c>
      <c r="BG147" s="173" cm="1">
        <f t="array" ref="BG147">_xlfn.XLOOKUP(BG$1,'PY1 Data(H)'!$A$1:$CZ$1,_xlfn.XLOOKUP($A147,'PY1 Data(H)'!$A$1:$A$233,'PY1 Data(H)'!$A$1:$CZ$233))</f>
        <v>0</v>
      </c>
      <c r="BH147" s="173" cm="1">
        <f t="array" ref="BH147">_xlfn.XLOOKUP(BH$1,'PY1 Data(H)'!$A$1:$CZ$1,_xlfn.XLOOKUP($A147,'PY1 Data(H)'!$A$1:$A$233,'PY1 Data(H)'!$A$1:$CZ$233))</f>
        <v>0</v>
      </c>
      <c r="BI147" s="173" cm="1">
        <f t="array" ref="BI147">_xlfn.XLOOKUP(BI$1,'PY1 Data(H)'!$A$1:$CZ$1,_xlfn.XLOOKUP($A147,'PY1 Data(H)'!$A$1:$A$233,'PY1 Data(H)'!$A$1:$CZ$233))</f>
        <v>0</v>
      </c>
      <c r="BJ147" s="173" cm="1">
        <f t="array" ref="BJ147">_xlfn.XLOOKUP(BJ$1,'PY1 Data(H)'!$A$1:$CZ$1,_xlfn.XLOOKUP($A147,'PY1 Data(H)'!$A$1:$A$233,'PY1 Data(H)'!$A$1:$CZ$233))</f>
        <v>0</v>
      </c>
      <c r="BK147" s="173" cm="1">
        <f t="array" ref="BK147">_xlfn.XLOOKUP(BK$1,'PY1 Data(H)'!$A$1:$CZ$1,_xlfn.XLOOKUP($A147,'PY1 Data(H)'!$A$1:$A$233,'PY1 Data(H)'!$A$1:$CZ$233))</f>
        <v>0</v>
      </c>
      <c r="BL147" s="173" cm="1">
        <f t="array" ref="BL147">_xlfn.XLOOKUP(BL$1,'PY1 Data(H)'!$A$1:$CZ$1,_xlfn.XLOOKUP($A147,'PY1 Data(H)'!$A$1:$A$233,'PY1 Data(H)'!$A$1:$CZ$233))</f>
        <v>0</v>
      </c>
      <c r="BM147" s="173" cm="1">
        <f t="array" ref="BM147">_xlfn.XLOOKUP(BM$1,'PY1 Data(H)'!$A$1:$CZ$1,_xlfn.XLOOKUP($A147,'PY1 Data(H)'!$A$1:$A$233,'PY1 Data(H)'!$A$1:$CZ$233))</f>
        <v>0</v>
      </c>
      <c r="BN147" s="173" cm="1">
        <f t="array" ref="BN147">_xlfn.XLOOKUP(BN$1,'PY1 Data(H)'!$A$1:$CZ$1,_xlfn.XLOOKUP($A147,'PY1 Data(H)'!$A$1:$A$233,'PY1 Data(H)'!$A$1:$CZ$233))</f>
        <v>0</v>
      </c>
      <c r="BO147" s="173" cm="1">
        <f t="array" ref="BO147">_xlfn.XLOOKUP(BO$1,'PY1 Data(H)'!$A$1:$CZ$1,_xlfn.XLOOKUP($A147,'PY1 Data(H)'!$A$1:$A$233,'PY1 Data(H)'!$A$1:$CZ$233))</f>
        <v>0</v>
      </c>
      <c r="BP147" s="173" cm="1">
        <f t="array" ref="BP147">_xlfn.XLOOKUP(BP$1,'PY1 Data(H)'!$A$1:$CZ$1,_xlfn.XLOOKUP($A147,'PY1 Data(H)'!$A$1:$A$233,'PY1 Data(H)'!$A$1:$CZ$233))</f>
        <v>0</v>
      </c>
      <c r="BQ147" s="173" cm="1">
        <f t="array" ref="BQ147">_xlfn.XLOOKUP(BQ$1,'PY1 Data(H)'!$A$1:$CZ$1,_xlfn.XLOOKUP($A147,'PY1 Data(H)'!$A$1:$A$233,'PY1 Data(H)'!$A$1:$CZ$233))</f>
        <v>0</v>
      </c>
      <c r="BR147" s="173" cm="1">
        <f t="array" ref="BR147">_xlfn.XLOOKUP(BR$1,'PY1 Data(H)'!$A$1:$CZ$1,_xlfn.XLOOKUP($A147,'PY1 Data(H)'!$A$1:$A$233,'PY1 Data(H)'!$A$1:$CZ$233))</f>
        <v>0</v>
      </c>
      <c r="BS147" s="173" cm="1">
        <f t="array" ref="BS147">_xlfn.XLOOKUP(BS$1,'PY1 Data(H)'!$A$1:$CZ$1,_xlfn.XLOOKUP($A147,'PY1 Data(H)'!$A$1:$A$233,'PY1 Data(H)'!$A$1:$CZ$233))</f>
        <v>0</v>
      </c>
      <c r="BT147" s="173" cm="1">
        <f t="array" ref="BT147">_xlfn.XLOOKUP(BT$1,'PY1 Data(H)'!$A$1:$CZ$1,_xlfn.XLOOKUP($A147,'PY1 Data(H)'!$A$1:$A$233,'PY1 Data(H)'!$A$1:$CZ$233))</f>
        <v>0</v>
      </c>
      <c r="BU147" s="173" cm="1">
        <f t="array" ref="BU147">_xlfn.XLOOKUP(BU$1,'PY1 Data(H)'!$A$1:$CZ$1,_xlfn.XLOOKUP($A147,'PY1 Data(H)'!$A$1:$A$233,'PY1 Data(H)'!$A$1:$CZ$233))</f>
        <v>0</v>
      </c>
      <c r="BV147" s="173" cm="1">
        <f t="array" ref="BV147">_xlfn.XLOOKUP(BV$1,'PY1 Data(H)'!$A$1:$CZ$1,_xlfn.XLOOKUP($A147,'PY1 Data(H)'!$A$1:$A$233,'PY1 Data(H)'!$A$1:$CZ$233))</f>
        <v>0</v>
      </c>
      <c r="BW147" s="173" cm="1">
        <f t="array" ref="BW147">_xlfn.XLOOKUP(BW$1,'PY1 Data(H)'!$A$1:$CZ$1,_xlfn.XLOOKUP($A147,'PY1 Data(H)'!$A$1:$A$233,'PY1 Data(H)'!$A$1:$CZ$233))</f>
        <v>0</v>
      </c>
      <c r="BX147" s="173" cm="1">
        <f t="array" ref="BX147">_xlfn.XLOOKUP(BX$1,'PY1 Data(H)'!$A$1:$CZ$1,_xlfn.XLOOKUP($A147,'PY1 Data(H)'!$A$1:$A$233,'PY1 Data(H)'!$A$1:$CZ$233))</f>
        <v>0</v>
      </c>
      <c r="BY147" s="173" cm="1">
        <f t="array" ref="BY147">_xlfn.XLOOKUP(BY$1,'PY1 Data(H)'!$A$1:$CZ$1,_xlfn.XLOOKUP($A147,'PY1 Data(H)'!$A$1:$A$233,'PY1 Data(H)'!$A$1:$CZ$233))</f>
        <v>0</v>
      </c>
      <c r="BZ147" s="173" cm="1">
        <f t="array" ref="BZ147">_xlfn.XLOOKUP(BZ$1,'PY1 Data(H)'!$A$1:$CZ$1,_xlfn.XLOOKUP($A147,'PY1 Data(H)'!$A$1:$A$233,'PY1 Data(H)'!$A$1:$CZ$233))</f>
        <v>0</v>
      </c>
      <c r="CA147" s="173" cm="1">
        <f t="array" ref="CA147">_xlfn.XLOOKUP(CA$1,'PY1 Data(H)'!$A$1:$CZ$1,_xlfn.XLOOKUP($A147,'PY1 Data(H)'!$A$1:$A$233,'PY1 Data(H)'!$A$1:$CZ$233))</f>
        <v>0</v>
      </c>
      <c r="CB147" s="173" cm="1">
        <f t="array" ref="CB147">_xlfn.XLOOKUP(CB$1,'PY1 Data(H)'!$A$1:$CZ$1,_xlfn.XLOOKUP($A147,'PY1 Data(H)'!$A$1:$A$233,'PY1 Data(H)'!$A$1:$CZ$233))</f>
        <v>0</v>
      </c>
      <c r="CC147" s="173" cm="1">
        <f t="array" ref="CC147">_xlfn.XLOOKUP(CC$1,'PY1 Data(H)'!$A$1:$CZ$1,_xlfn.XLOOKUP($A147,'PY1 Data(H)'!$A$1:$A$233,'PY1 Data(H)'!$A$1:$CZ$233))</f>
        <v>0</v>
      </c>
      <c r="CD147" s="173" cm="1">
        <f t="array" ref="CD147">_xlfn.XLOOKUP(CD$1,'PY1 Data(H)'!$A$1:$CZ$1,_xlfn.XLOOKUP($A147,'PY1 Data(H)'!$A$1:$A$233,'PY1 Data(H)'!$A$1:$CZ$233))</f>
        <v>0</v>
      </c>
      <c r="CE147" s="173" cm="1">
        <f t="array" ref="CE147">_xlfn.XLOOKUP(CE$1,'PY1 Data(H)'!$A$1:$CZ$1,_xlfn.XLOOKUP($A147,'PY1 Data(H)'!$A$1:$A$233,'PY1 Data(H)'!$A$1:$CZ$233))</f>
        <v>0</v>
      </c>
      <c r="CF147" s="173" cm="1">
        <f t="array" ref="CF147">_xlfn.XLOOKUP(CF$1,'PY1 Data(H)'!$A$1:$CZ$1,_xlfn.XLOOKUP($A147,'PY1 Data(H)'!$A$1:$A$233,'PY1 Data(H)'!$A$1:$CZ$233))</f>
        <v>0</v>
      </c>
      <c r="CG147" s="173" cm="1">
        <f t="array" ref="CG147">_xlfn.XLOOKUP(CG$1,'PY1 Data(H)'!$A$1:$CZ$1,_xlfn.XLOOKUP($A147,'PY1 Data(H)'!$A$1:$A$233,'PY1 Data(H)'!$A$1:$CZ$233))</f>
        <v>0</v>
      </c>
      <c r="CH147" s="173" cm="1">
        <f t="array" ref="CH147">_xlfn.XLOOKUP(CH$1,'PY1 Data(H)'!$A$1:$CZ$1,_xlfn.XLOOKUP($A147,'PY1 Data(H)'!$A$1:$A$233,'PY1 Data(H)'!$A$1:$CZ$233))</f>
        <v>0</v>
      </c>
      <c r="CI147" s="173" cm="1">
        <f t="array" ref="CI147">_xlfn.XLOOKUP(CI$1,'PY1 Data(H)'!$A$1:$CZ$1,_xlfn.XLOOKUP($A147,'PY1 Data(H)'!$A$1:$A$233,'PY1 Data(H)'!$A$1:$CZ$233))</f>
        <v>0</v>
      </c>
      <c r="CJ147" s="173" cm="1">
        <f t="array" ref="CJ147">_xlfn.XLOOKUP(CJ$1,'PY1 Data(H)'!$A$1:$CZ$1,_xlfn.XLOOKUP($A147,'PY1 Data(H)'!$A$1:$A$233,'PY1 Data(H)'!$A$1:$CZ$233))</f>
        <v>0</v>
      </c>
      <c r="CK147" s="173" cm="1">
        <f t="array" ref="CK147">_xlfn.XLOOKUP(CK$1,'PY1 Data(H)'!$A$1:$CZ$1,_xlfn.XLOOKUP($A147,'PY1 Data(H)'!$A$1:$A$233,'PY1 Data(H)'!$A$1:$CZ$233))</f>
        <v>0</v>
      </c>
      <c r="CL147" s="173" cm="1">
        <f t="array" ref="CL147">_xlfn.XLOOKUP(CL$1,'PY1 Data(H)'!$A$1:$CZ$1,_xlfn.XLOOKUP($A147,'PY1 Data(H)'!$A$1:$A$233,'PY1 Data(H)'!$A$1:$CZ$233))</f>
        <v>0</v>
      </c>
      <c r="CM147" s="173" cm="1">
        <f t="array" ref="CM147">_xlfn.XLOOKUP(CM$1,'PY1 Data(H)'!$A$1:$CZ$1,_xlfn.XLOOKUP($A147,'PY1 Data(H)'!$A$1:$A$233,'PY1 Data(H)'!$A$1:$CZ$233))</f>
        <v>0</v>
      </c>
      <c r="CN147" s="173" cm="1">
        <f t="array" ref="CN147">_xlfn.XLOOKUP(CN$1,'PY1 Data(H)'!$A$1:$CZ$1,_xlfn.XLOOKUP($A147,'PY1 Data(H)'!$A$1:$A$233,'PY1 Data(H)'!$A$1:$CZ$233))</f>
        <v>0</v>
      </c>
      <c r="CO147" s="173" cm="1">
        <f t="array" ref="CO147">_xlfn.XLOOKUP(CO$1,'PY1 Data(H)'!$A$1:$CZ$1,_xlfn.XLOOKUP($A147,'PY1 Data(H)'!$A$1:$A$233,'PY1 Data(H)'!$A$1:$CZ$233))</f>
        <v>0</v>
      </c>
      <c r="CP147" s="173" cm="1">
        <f t="array" ref="CP147">_xlfn.XLOOKUP(CP$1,'PY1 Data(H)'!$A$1:$CZ$1,_xlfn.XLOOKUP($A147,'PY1 Data(H)'!$A$1:$A$233,'PY1 Data(H)'!$A$1:$CZ$233))</f>
        <v>0</v>
      </c>
      <c r="CQ147" s="173" cm="1">
        <f t="array" ref="CQ147">_xlfn.XLOOKUP(CQ$1,'PY1 Data(H)'!$A$1:$CZ$1,_xlfn.XLOOKUP($A147,'PY1 Data(H)'!$A$1:$A$233,'PY1 Data(H)'!$A$1:$CZ$233))</f>
        <v>0</v>
      </c>
      <c r="CR147" s="173" cm="1">
        <f t="array" ref="CR147">_xlfn.XLOOKUP(CR$1,'PY1 Data(H)'!$A$1:$CZ$1,_xlfn.XLOOKUP($A147,'PY1 Data(H)'!$A$1:$A$233,'PY1 Data(H)'!$A$1:$CZ$233))</f>
        <v>0</v>
      </c>
      <c r="CS147" s="173" cm="1">
        <f t="array" ref="CS147">_xlfn.XLOOKUP(CS$1,'PY1 Data(H)'!$A$1:$CZ$1,_xlfn.XLOOKUP($A147,'PY1 Data(H)'!$A$1:$A$233,'PY1 Data(H)'!$A$1:$CZ$233))</f>
        <v>0</v>
      </c>
      <c r="CT147" s="173" cm="1">
        <f t="array" ref="CT147">_xlfn.XLOOKUP(CT$1,'PY1 Data(H)'!$A$1:$CZ$1,_xlfn.XLOOKUP($A147,'PY1 Data(H)'!$A$1:$A$233,'PY1 Data(H)'!$A$1:$CZ$233))</f>
        <v>0</v>
      </c>
      <c r="CU147" s="173" cm="1">
        <f t="array" ref="CU147">_xlfn.XLOOKUP(CU$1,'PY1 Data(H)'!$A$1:$CZ$1,_xlfn.XLOOKUP($A147,'PY1 Data(H)'!$A$1:$A$233,'PY1 Data(H)'!$A$1:$CZ$233))</f>
        <v>0</v>
      </c>
      <c r="CV147" s="173" cm="1">
        <f t="array" ref="CV147">_xlfn.XLOOKUP(CV$1,'PY1 Data(H)'!$A$1:$CZ$1,_xlfn.XLOOKUP($A147,'PY1 Data(H)'!$A$1:$A$233,'PY1 Data(H)'!$A$1:$CZ$233))</f>
        <v>0</v>
      </c>
      <c r="CW147" s="173" cm="1">
        <f t="array" ref="CW147">_xlfn.XLOOKUP(CW$1,'PY1 Data(H)'!$A$1:$CZ$1,_xlfn.XLOOKUP($A147,'PY1 Data(H)'!$A$1:$A$233,'PY1 Data(H)'!$A$1:$CZ$233))</f>
        <v>0</v>
      </c>
      <c r="CX147" s="173" cm="1">
        <f t="array" ref="CX147">_xlfn.XLOOKUP(CX$1,'PY1 Data(H)'!$A$1:$CZ$1,_xlfn.XLOOKUP($A147,'PY1 Data(H)'!$A$1:$A$233,'PY1 Data(H)'!$A$1:$CZ$233))</f>
        <v>0</v>
      </c>
      <c r="CY147" s="173" cm="1">
        <f t="array" ref="CY147">_xlfn.XLOOKUP(CY$1,'PY1 Data(H)'!$A$1:$CZ$1,_xlfn.XLOOKUP($A147,'PY1 Data(H)'!$A$1:$A$233,'PY1 Data(H)'!$A$1:$CZ$233))</f>
        <v>0</v>
      </c>
    </row>
    <row r="148" spans="1:103" x14ac:dyDescent="0.3">
      <c r="A148">
        <v>327</v>
      </c>
      <c r="D148" s="173" cm="1">
        <f t="array" ref="D148">_xlfn.XLOOKUP(D$1,'PY1 Data(H)'!$A$1:$CZ$1,_xlfn.XLOOKUP($A148,'PY1 Data(H)'!$A$1:$A$233,'PY1 Data(H)'!$A$1:$CZ$233))</f>
        <v>0</v>
      </c>
      <c r="E148" s="173" cm="1">
        <f t="array" ref="E148">_xlfn.XLOOKUP(E$1,'PY1 Data(H)'!$A$1:$CZ$1,_xlfn.XLOOKUP($A148,'PY1 Data(H)'!$A$1:$A$233,'PY1 Data(H)'!$A$1:$CZ$233))</f>
        <v>0</v>
      </c>
      <c r="F148" s="173" cm="1">
        <f t="array" ref="F148">_xlfn.XLOOKUP(F$1,'PY1 Data(H)'!$A$1:$CZ$1,_xlfn.XLOOKUP($A148,'PY1 Data(H)'!$A$1:$A$233,'PY1 Data(H)'!$A$1:$CZ$233))</f>
        <v>0</v>
      </c>
      <c r="G148" s="173" cm="1">
        <f t="array" ref="G148">_xlfn.XLOOKUP(G$1,'PY1 Data(H)'!$A$1:$CZ$1,_xlfn.XLOOKUP($A148,'PY1 Data(H)'!$A$1:$A$233,'PY1 Data(H)'!$A$1:$CZ$233))</f>
        <v>0</v>
      </c>
      <c r="H148" s="173" cm="1">
        <f t="array" ref="H148">_xlfn.XLOOKUP(H$1,'PY1 Data(H)'!$A$1:$CZ$1,_xlfn.XLOOKUP($A148,'PY1 Data(H)'!$A$1:$A$233,'PY1 Data(H)'!$A$1:$CZ$233))</f>
        <v>0</v>
      </c>
      <c r="I148" s="173" cm="1">
        <f t="array" ref="I148">_xlfn.XLOOKUP(I$1,'PY1 Data(H)'!$A$1:$CZ$1,_xlfn.XLOOKUP($A148,'PY1 Data(H)'!$A$1:$A$233,'PY1 Data(H)'!$A$1:$CZ$233))</f>
        <v>0</v>
      </c>
      <c r="J148" s="173" cm="1">
        <f t="array" ref="J148">_xlfn.XLOOKUP(J$1,'PY1 Data(H)'!$A$1:$CZ$1,_xlfn.XLOOKUP($A148,'PY1 Data(H)'!$A$1:$A$233,'PY1 Data(H)'!$A$1:$CZ$233))</f>
        <v>105789</v>
      </c>
      <c r="K148" s="173" cm="1">
        <f t="array" ref="K148">_xlfn.XLOOKUP(K$1,'PY1 Data(H)'!$A$1:$CZ$1,_xlfn.XLOOKUP($A148,'PY1 Data(H)'!$A$1:$A$233,'PY1 Data(H)'!$A$1:$CZ$233))</f>
        <v>129994</v>
      </c>
      <c r="L148" s="173" cm="1">
        <f t="array" ref="L148">_xlfn.XLOOKUP(L$1,'PY1 Data(H)'!$A$1:$CZ$1,_xlfn.XLOOKUP($A148,'PY1 Data(H)'!$A$1:$A$233,'PY1 Data(H)'!$A$1:$CZ$233))</f>
        <v>454855</v>
      </c>
      <c r="M148" s="173" cm="1">
        <f t="array" ref="M148">_xlfn.XLOOKUP(M$1,'PY1 Data(H)'!$A$1:$CZ$1,_xlfn.XLOOKUP($A148,'PY1 Data(H)'!$A$1:$A$233,'PY1 Data(H)'!$A$1:$CZ$233))</f>
        <v>2902315</v>
      </c>
      <c r="N148" s="173" cm="1">
        <f t="array" ref="N148">_xlfn.XLOOKUP(N$1,'PY1 Data(H)'!$A$1:$CZ$1,_xlfn.XLOOKUP($A148,'PY1 Data(H)'!$A$1:$A$233,'PY1 Data(H)'!$A$1:$CZ$233))</f>
        <v>0</v>
      </c>
      <c r="O148" s="173" cm="1">
        <f t="array" ref="O148">_xlfn.XLOOKUP(O$1,'PY1 Data(H)'!$A$1:$CZ$1,_xlfn.XLOOKUP($A148,'PY1 Data(H)'!$A$1:$A$233,'PY1 Data(H)'!$A$1:$CZ$233))</f>
        <v>656166</v>
      </c>
      <c r="P148" s="173" cm="1">
        <f t="array" ref="P148">_xlfn.XLOOKUP(P$1,'PY1 Data(H)'!$A$1:$CZ$1,_xlfn.XLOOKUP($A148,'PY1 Data(H)'!$A$1:$A$233,'PY1 Data(H)'!$A$1:$CZ$233))</f>
        <v>0</v>
      </c>
      <c r="Q148" s="173" cm="1">
        <f t="array" ref="Q148">_xlfn.XLOOKUP(Q$1,'PY1 Data(H)'!$A$1:$CZ$1,_xlfn.XLOOKUP($A148,'PY1 Data(H)'!$A$1:$A$233,'PY1 Data(H)'!$A$1:$CZ$233))</f>
        <v>60181</v>
      </c>
      <c r="R148" s="173" cm="1">
        <f t="array" ref="R148">_xlfn.XLOOKUP(R$1,'PY1 Data(H)'!$A$1:$CZ$1,_xlfn.XLOOKUP($A148,'PY1 Data(H)'!$A$1:$A$233,'PY1 Data(H)'!$A$1:$CZ$233))</f>
        <v>1050394</v>
      </c>
      <c r="S148" s="173" cm="1">
        <f t="array" ref="S148">_xlfn.XLOOKUP(S$1,'PY1 Data(H)'!$A$1:$CZ$1,_xlfn.XLOOKUP($A148,'PY1 Data(H)'!$A$1:$A$233,'PY1 Data(H)'!$A$1:$CZ$233))</f>
        <v>222608</v>
      </c>
      <c r="T148" s="173" cm="1">
        <f t="array" ref="T148">_xlfn.XLOOKUP(T$1,'PY1 Data(H)'!$A$1:$CZ$1,_xlfn.XLOOKUP($A148,'PY1 Data(H)'!$A$1:$A$233,'PY1 Data(H)'!$A$1:$CZ$233))</f>
        <v>0</v>
      </c>
      <c r="U148" s="173" cm="1">
        <f t="array" ref="U148">_xlfn.XLOOKUP(U$1,'PY1 Data(H)'!$A$1:$CZ$1,_xlfn.XLOOKUP($A148,'PY1 Data(H)'!$A$1:$A$233,'PY1 Data(H)'!$A$1:$CZ$233))</f>
        <v>0</v>
      </c>
      <c r="V148" s="173" cm="1">
        <f t="array" ref="V148">_xlfn.XLOOKUP(V$1,'PY1 Data(H)'!$A$1:$CZ$1,_xlfn.XLOOKUP($A148,'PY1 Data(H)'!$A$1:$A$233,'PY1 Data(H)'!$A$1:$CZ$233))</f>
        <v>484753</v>
      </c>
      <c r="W148" s="173" cm="1">
        <f t="array" ref="W148">_xlfn.XLOOKUP(W$1,'PY1 Data(H)'!$A$1:$CZ$1,_xlfn.XLOOKUP($A148,'PY1 Data(H)'!$A$1:$A$233,'PY1 Data(H)'!$A$1:$CZ$233))</f>
        <v>0</v>
      </c>
      <c r="X148" s="173" cm="1">
        <f t="array" ref="X148">_xlfn.XLOOKUP(X$1,'PY1 Data(H)'!$A$1:$CZ$1,_xlfn.XLOOKUP($A148,'PY1 Data(H)'!$A$1:$A$233,'PY1 Data(H)'!$A$1:$CZ$233))</f>
        <v>140847</v>
      </c>
      <c r="Y148" s="173" cm="1">
        <f t="array" ref="Y148">_xlfn.XLOOKUP(Y$1,'PY1 Data(H)'!$A$1:$CZ$1,_xlfn.XLOOKUP($A148,'PY1 Data(H)'!$A$1:$A$233,'PY1 Data(H)'!$A$1:$CZ$233))</f>
        <v>120280</v>
      </c>
      <c r="Z148" s="173" cm="1">
        <f t="array" ref="Z148">_xlfn.XLOOKUP(Z$1,'PY1 Data(H)'!$A$1:$CZ$1,_xlfn.XLOOKUP($A148,'PY1 Data(H)'!$A$1:$A$233,'PY1 Data(H)'!$A$1:$CZ$233))</f>
        <v>0</v>
      </c>
      <c r="AA148" s="173" cm="1">
        <f t="array" ref="AA148">_xlfn.XLOOKUP(AA$1,'PY1 Data(H)'!$A$1:$CZ$1,_xlfn.XLOOKUP($A148,'PY1 Data(H)'!$A$1:$A$233,'PY1 Data(H)'!$A$1:$CZ$233))</f>
        <v>0</v>
      </c>
      <c r="AB148" s="173" cm="1">
        <f t="array" ref="AB148">_xlfn.XLOOKUP(AB$1,'PY1 Data(H)'!$A$1:$CZ$1,_xlfn.XLOOKUP($A148,'PY1 Data(H)'!$A$1:$A$233,'PY1 Data(H)'!$A$1:$CZ$233))</f>
        <v>947354</v>
      </c>
      <c r="AC148" s="173" cm="1">
        <f t="array" ref="AC148">_xlfn.XLOOKUP(AC$1,'PY1 Data(H)'!$A$1:$CZ$1,_xlfn.XLOOKUP($A148,'PY1 Data(H)'!$A$1:$A$233,'PY1 Data(H)'!$A$1:$CZ$233))</f>
        <v>28963</v>
      </c>
      <c r="AD148" s="173" cm="1">
        <f t="array" ref="AD148">_xlfn.XLOOKUP(AD$1,'PY1 Data(H)'!$A$1:$CZ$1,_xlfn.XLOOKUP($A148,'PY1 Data(H)'!$A$1:$A$233,'PY1 Data(H)'!$A$1:$CZ$233))</f>
        <v>1907991</v>
      </c>
      <c r="AE148" s="173" cm="1">
        <f t="array" ref="AE148">_xlfn.XLOOKUP(AE$1,'PY1 Data(H)'!$A$1:$CZ$1,_xlfn.XLOOKUP($A148,'PY1 Data(H)'!$A$1:$A$233,'PY1 Data(H)'!$A$1:$CZ$233))</f>
        <v>4573941</v>
      </c>
      <c r="AF148" s="173" cm="1">
        <f t="array" ref="AF148">_xlfn.XLOOKUP(AF$1,'PY1 Data(H)'!$A$1:$CZ$1,_xlfn.XLOOKUP($A148,'PY1 Data(H)'!$A$1:$A$233,'PY1 Data(H)'!$A$1:$CZ$233))</f>
        <v>0</v>
      </c>
      <c r="AG148" s="173" cm="1">
        <f t="array" ref="AG148">_xlfn.XLOOKUP(AG$1,'PY1 Data(H)'!$A$1:$CZ$1,_xlfn.XLOOKUP($A148,'PY1 Data(H)'!$A$1:$A$233,'PY1 Data(H)'!$A$1:$CZ$233))</f>
        <v>338521</v>
      </c>
      <c r="AH148" s="173" cm="1">
        <f t="array" ref="AH148">_xlfn.XLOOKUP(AH$1,'PY1 Data(H)'!$A$1:$CZ$1,_xlfn.XLOOKUP($A148,'PY1 Data(H)'!$A$1:$A$233,'PY1 Data(H)'!$A$1:$CZ$233))</f>
        <v>403998</v>
      </c>
      <c r="AI148" s="173" cm="1">
        <f t="array" ref="AI148">_xlfn.XLOOKUP(AI$1,'PY1 Data(H)'!$A$1:$CZ$1,_xlfn.XLOOKUP($A148,'PY1 Data(H)'!$A$1:$A$233,'PY1 Data(H)'!$A$1:$CZ$233))</f>
        <v>5253865</v>
      </c>
      <c r="AJ148" s="173" cm="1">
        <f t="array" ref="AJ148">_xlfn.XLOOKUP(AJ$1,'PY1 Data(H)'!$A$1:$CZ$1,_xlfn.XLOOKUP($A148,'PY1 Data(H)'!$A$1:$A$233,'PY1 Data(H)'!$A$1:$CZ$233))</f>
        <v>51992</v>
      </c>
      <c r="AK148" s="173" cm="1">
        <f t="array" ref="AK148">_xlfn.XLOOKUP(AK$1,'PY1 Data(H)'!$A$1:$CZ$1,_xlfn.XLOOKUP($A148,'PY1 Data(H)'!$A$1:$A$233,'PY1 Data(H)'!$A$1:$CZ$233))</f>
        <v>0</v>
      </c>
      <c r="AL148" s="173" cm="1">
        <f t="array" ref="AL148">_xlfn.XLOOKUP(AL$1,'PY1 Data(H)'!$A$1:$CZ$1,_xlfn.XLOOKUP($A148,'PY1 Data(H)'!$A$1:$A$233,'PY1 Data(H)'!$A$1:$CZ$233))</f>
        <v>369456</v>
      </c>
      <c r="AM148" s="173" cm="1">
        <f t="array" ref="AM148">_xlfn.XLOOKUP(AM$1,'PY1 Data(H)'!$A$1:$CZ$1,_xlfn.XLOOKUP($A148,'PY1 Data(H)'!$A$1:$A$233,'PY1 Data(H)'!$A$1:$CZ$233))</f>
        <v>0</v>
      </c>
      <c r="AN148" s="173" cm="1">
        <f t="array" ref="AN148">_xlfn.XLOOKUP(AN$1,'PY1 Data(H)'!$A$1:$CZ$1,_xlfn.XLOOKUP($A148,'PY1 Data(H)'!$A$1:$A$233,'PY1 Data(H)'!$A$1:$CZ$233))</f>
        <v>432336</v>
      </c>
      <c r="AO148" s="173" cm="1">
        <f t="array" ref="AO148">_xlfn.XLOOKUP(AO$1,'PY1 Data(H)'!$A$1:$CZ$1,_xlfn.XLOOKUP($A148,'PY1 Data(H)'!$A$1:$A$233,'PY1 Data(H)'!$A$1:$CZ$233))</f>
        <v>0</v>
      </c>
      <c r="AP148" s="173" cm="1">
        <f t="array" ref="AP148">_xlfn.XLOOKUP(AP$1,'PY1 Data(H)'!$A$1:$CZ$1,_xlfn.XLOOKUP($A148,'PY1 Data(H)'!$A$1:$A$233,'PY1 Data(H)'!$A$1:$CZ$233))</f>
        <v>0</v>
      </c>
      <c r="AQ148" s="173" cm="1">
        <f t="array" ref="AQ148">_xlfn.XLOOKUP(AQ$1,'PY1 Data(H)'!$A$1:$CZ$1,_xlfn.XLOOKUP($A148,'PY1 Data(H)'!$A$1:$A$233,'PY1 Data(H)'!$A$1:$CZ$233))</f>
        <v>231692</v>
      </c>
      <c r="AR148" s="173" cm="1">
        <f t="array" ref="AR148">_xlfn.XLOOKUP(AR$1,'PY1 Data(H)'!$A$1:$CZ$1,_xlfn.XLOOKUP($A148,'PY1 Data(H)'!$A$1:$A$233,'PY1 Data(H)'!$A$1:$CZ$233))</f>
        <v>0</v>
      </c>
      <c r="AS148" s="173" cm="1">
        <f t="array" ref="AS148">_xlfn.XLOOKUP(AS$1,'PY1 Data(H)'!$A$1:$CZ$1,_xlfn.XLOOKUP($A148,'PY1 Data(H)'!$A$1:$A$233,'PY1 Data(H)'!$A$1:$CZ$233))</f>
        <v>124477</v>
      </c>
      <c r="AT148" s="173" cm="1">
        <f t="array" ref="AT148">_xlfn.XLOOKUP(AT$1,'PY1 Data(H)'!$A$1:$CZ$1,_xlfn.XLOOKUP($A148,'PY1 Data(H)'!$A$1:$A$233,'PY1 Data(H)'!$A$1:$CZ$233))</f>
        <v>1206943</v>
      </c>
      <c r="AU148" s="173" cm="1">
        <f t="array" ref="AU148">_xlfn.XLOOKUP(AU$1,'PY1 Data(H)'!$A$1:$CZ$1,_xlfn.XLOOKUP($A148,'PY1 Data(H)'!$A$1:$A$233,'PY1 Data(H)'!$A$1:$CZ$233))</f>
        <v>0</v>
      </c>
      <c r="AV148" s="173" cm="1">
        <f t="array" ref="AV148">_xlfn.XLOOKUP(AV$1,'PY1 Data(H)'!$A$1:$CZ$1,_xlfn.XLOOKUP($A148,'PY1 Data(H)'!$A$1:$A$233,'PY1 Data(H)'!$A$1:$CZ$233))</f>
        <v>6664</v>
      </c>
      <c r="AW148" s="173" cm="1">
        <f t="array" ref="AW148">_xlfn.XLOOKUP(AW$1,'PY1 Data(H)'!$A$1:$CZ$1,_xlfn.XLOOKUP($A148,'PY1 Data(H)'!$A$1:$A$233,'PY1 Data(H)'!$A$1:$CZ$233))</f>
        <v>0</v>
      </c>
      <c r="AX148" s="173" cm="1">
        <f t="array" ref="AX148">_xlfn.XLOOKUP(AX$1,'PY1 Data(H)'!$A$1:$CZ$1,_xlfn.XLOOKUP($A148,'PY1 Data(H)'!$A$1:$A$233,'PY1 Data(H)'!$A$1:$CZ$233))</f>
        <v>488804</v>
      </c>
      <c r="AY148" s="173" cm="1">
        <f t="array" ref="AY148">_xlfn.XLOOKUP(AY$1,'PY1 Data(H)'!$A$1:$CZ$1,_xlfn.XLOOKUP($A148,'PY1 Data(H)'!$A$1:$A$233,'PY1 Data(H)'!$A$1:$CZ$233))</f>
        <v>57839</v>
      </c>
      <c r="AZ148" s="173" cm="1">
        <f t="array" ref="AZ148">_xlfn.XLOOKUP(AZ$1,'PY1 Data(H)'!$A$1:$CZ$1,_xlfn.XLOOKUP($A148,'PY1 Data(H)'!$A$1:$A$233,'PY1 Data(H)'!$A$1:$CZ$233))</f>
        <v>0</v>
      </c>
      <c r="BA148" s="173" cm="1">
        <f t="array" ref="BA148">_xlfn.XLOOKUP(BA$1,'PY1 Data(H)'!$A$1:$CZ$1,_xlfn.XLOOKUP($A148,'PY1 Data(H)'!$A$1:$A$233,'PY1 Data(H)'!$A$1:$CZ$233))</f>
        <v>0</v>
      </c>
      <c r="BB148" s="173" cm="1">
        <f t="array" ref="BB148">_xlfn.XLOOKUP(BB$1,'PY1 Data(H)'!$A$1:$CZ$1,_xlfn.XLOOKUP($A148,'PY1 Data(H)'!$A$1:$A$233,'PY1 Data(H)'!$A$1:$CZ$233))</f>
        <v>2387042</v>
      </c>
      <c r="BC148" s="173" cm="1">
        <f t="array" ref="BC148">_xlfn.XLOOKUP(BC$1,'PY1 Data(H)'!$A$1:$CZ$1,_xlfn.XLOOKUP($A148,'PY1 Data(H)'!$A$1:$A$233,'PY1 Data(H)'!$A$1:$CZ$233))</f>
        <v>54808</v>
      </c>
      <c r="BD148" s="173" cm="1">
        <f t="array" ref="BD148">_xlfn.XLOOKUP(BD$1,'PY1 Data(H)'!$A$1:$CZ$1,_xlfn.XLOOKUP($A148,'PY1 Data(H)'!$A$1:$A$233,'PY1 Data(H)'!$A$1:$CZ$233))</f>
        <v>0</v>
      </c>
      <c r="BE148" s="173" cm="1">
        <f t="array" ref="BE148">_xlfn.XLOOKUP(BE$1,'PY1 Data(H)'!$A$1:$CZ$1,_xlfn.XLOOKUP($A148,'PY1 Data(H)'!$A$1:$A$233,'PY1 Data(H)'!$A$1:$CZ$233))</f>
        <v>0</v>
      </c>
      <c r="BF148" s="173" cm="1">
        <f t="array" ref="BF148">_xlfn.XLOOKUP(BF$1,'PY1 Data(H)'!$A$1:$CZ$1,_xlfn.XLOOKUP($A148,'PY1 Data(H)'!$A$1:$A$233,'PY1 Data(H)'!$A$1:$CZ$233))</f>
        <v>838427</v>
      </c>
      <c r="BG148" s="173" cm="1">
        <f t="array" ref="BG148">_xlfn.XLOOKUP(BG$1,'PY1 Data(H)'!$A$1:$CZ$1,_xlfn.XLOOKUP($A148,'PY1 Data(H)'!$A$1:$A$233,'PY1 Data(H)'!$A$1:$CZ$233))</f>
        <v>0</v>
      </c>
      <c r="BH148" s="173" cm="1">
        <f t="array" ref="BH148">_xlfn.XLOOKUP(BH$1,'PY1 Data(H)'!$A$1:$CZ$1,_xlfn.XLOOKUP($A148,'PY1 Data(H)'!$A$1:$A$233,'PY1 Data(H)'!$A$1:$CZ$233))</f>
        <v>0</v>
      </c>
      <c r="BI148" s="173" cm="1">
        <f t="array" ref="BI148">_xlfn.XLOOKUP(BI$1,'PY1 Data(H)'!$A$1:$CZ$1,_xlfn.XLOOKUP($A148,'PY1 Data(H)'!$A$1:$A$233,'PY1 Data(H)'!$A$1:$CZ$233))</f>
        <v>46800</v>
      </c>
      <c r="BJ148" s="173" cm="1">
        <f t="array" ref="BJ148">_xlfn.XLOOKUP(BJ$1,'PY1 Data(H)'!$A$1:$CZ$1,_xlfn.XLOOKUP($A148,'PY1 Data(H)'!$A$1:$A$233,'PY1 Data(H)'!$A$1:$CZ$233))</f>
        <v>0</v>
      </c>
      <c r="BK148" s="173" cm="1">
        <f t="array" ref="BK148">_xlfn.XLOOKUP(BK$1,'PY1 Data(H)'!$A$1:$CZ$1,_xlfn.XLOOKUP($A148,'PY1 Data(H)'!$A$1:$A$233,'PY1 Data(H)'!$A$1:$CZ$233))</f>
        <v>0</v>
      </c>
      <c r="BL148" s="173" cm="1">
        <f t="array" ref="BL148">_xlfn.XLOOKUP(BL$1,'PY1 Data(H)'!$A$1:$CZ$1,_xlfn.XLOOKUP($A148,'PY1 Data(H)'!$A$1:$A$233,'PY1 Data(H)'!$A$1:$CZ$233))</f>
        <v>0</v>
      </c>
      <c r="BM148" s="173" cm="1">
        <f t="array" ref="BM148">_xlfn.XLOOKUP(BM$1,'PY1 Data(H)'!$A$1:$CZ$1,_xlfn.XLOOKUP($A148,'PY1 Data(H)'!$A$1:$A$233,'PY1 Data(H)'!$A$1:$CZ$233))</f>
        <v>156681</v>
      </c>
      <c r="BN148" s="173" cm="1">
        <f t="array" ref="BN148">_xlfn.XLOOKUP(BN$1,'PY1 Data(H)'!$A$1:$CZ$1,_xlfn.XLOOKUP($A148,'PY1 Data(H)'!$A$1:$A$233,'PY1 Data(H)'!$A$1:$CZ$233))</f>
        <v>689981</v>
      </c>
      <c r="BO148" s="173" cm="1">
        <f t="array" ref="BO148">_xlfn.XLOOKUP(BO$1,'PY1 Data(H)'!$A$1:$CZ$1,_xlfn.XLOOKUP($A148,'PY1 Data(H)'!$A$1:$A$233,'PY1 Data(H)'!$A$1:$CZ$233))</f>
        <v>0</v>
      </c>
      <c r="BP148" s="173" cm="1">
        <f t="array" ref="BP148">_xlfn.XLOOKUP(BP$1,'PY1 Data(H)'!$A$1:$CZ$1,_xlfn.XLOOKUP($A148,'PY1 Data(H)'!$A$1:$A$233,'PY1 Data(H)'!$A$1:$CZ$233))</f>
        <v>0</v>
      </c>
      <c r="BQ148" s="173" cm="1">
        <f t="array" ref="BQ148">_xlfn.XLOOKUP(BQ$1,'PY1 Data(H)'!$A$1:$CZ$1,_xlfn.XLOOKUP($A148,'PY1 Data(H)'!$A$1:$A$233,'PY1 Data(H)'!$A$1:$CZ$233))</f>
        <v>0</v>
      </c>
      <c r="BR148" s="173" cm="1">
        <f t="array" ref="BR148">_xlfn.XLOOKUP(BR$1,'PY1 Data(H)'!$A$1:$CZ$1,_xlfn.XLOOKUP($A148,'PY1 Data(H)'!$A$1:$A$233,'PY1 Data(H)'!$A$1:$CZ$233))</f>
        <v>0</v>
      </c>
      <c r="BS148" s="173" cm="1">
        <f t="array" ref="BS148">_xlfn.XLOOKUP(BS$1,'PY1 Data(H)'!$A$1:$CZ$1,_xlfn.XLOOKUP($A148,'PY1 Data(H)'!$A$1:$A$233,'PY1 Data(H)'!$A$1:$CZ$233))</f>
        <v>0</v>
      </c>
      <c r="BT148" s="173" cm="1">
        <f t="array" ref="BT148">_xlfn.XLOOKUP(BT$1,'PY1 Data(H)'!$A$1:$CZ$1,_xlfn.XLOOKUP($A148,'PY1 Data(H)'!$A$1:$A$233,'PY1 Data(H)'!$A$1:$CZ$233))</f>
        <v>70286</v>
      </c>
      <c r="BU148" s="173" cm="1">
        <f t="array" ref="BU148">_xlfn.XLOOKUP(BU$1,'PY1 Data(H)'!$A$1:$CZ$1,_xlfn.XLOOKUP($A148,'PY1 Data(H)'!$A$1:$A$233,'PY1 Data(H)'!$A$1:$CZ$233))</f>
        <v>777074</v>
      </c>
      <c r="BV148" s="173" cm="1">
        <f t="array" ref="BV148">_xlfn.XLOOKUP(BV$1,'PY1 Data(H)'!$A$1:$CZ$1,_xlfn.XLOOKUP($A148,'PY1 Data(H)'!$A$1:$A$233,'PY1 Data(H)'!$A$1:$CZ$233))</f>
        <v>366193</v>
      </c>
      <c r="BW148" s="173" cm="1">
        <f t="array" ref="BW148">_xlfn.XLOOKUP(BW$1,'PY1 Data(H)'!$A$1:$CZ$1,_xlfn.XLOOKUP($A148,'PY1 Data(H)'!$A$1:$A$233,'PY1 Data(H)'!$A$1:$CZ$233))</f>
        <v>187056</v>
      </c>
      <c r="BX148" s="173" cm="1">
        <f t="array" ref="BX148">_xlfn.XLOOKUP(BX$1,'PY1 Data(H)'!$A$1:$CZ$1,_xlfn.XLOOKUP($A148,'PY1 Data(H)'!$A$1:$A$233,'PY1 Data(H)'!$A$1:$CZ$233))</f>
        <v>0</v>
      </c>
      <c r="BY148" s="173" cm="1">
        <f t="array" ref="BY148">_xlfn.XLOOKUP(BY$1,'PY1 Data(H)'!$A$1:$CZ$1,_xlfn.XLOOKUP($A148,'PY1 Data(H)'!$A$1:$A$233,'PY1 Data(H)'!$A$1:$CZ$233))</f>
        <v>0</v>
      </c>
      <c r="BZ148" s="173" cm="1">
        <f t="array" ref="BZ148">_xlfn.XLOOKUP(BZ$1,'PY1 Data(H)'!$A$1:$CZ$1,_xlfn.XLOOKUP($A148,'PY1 Data(H)'!$A$1:$A$233,'PY1 Data(H)'!$A$1:$CZ$233))</f>
        <v>1917545</v>
      </c>
      <c r="CA148" s="173" cm="1">
        <f t="array" ref="CA148">_xlfn.XLOOKUP(CA$1,'PY1 Data(H)'!$A$1:$CZ$1,_xlfn.XLOOKUP($A148,'PY1 Data(H)'!$A$1:$A$233,'PY1 Data(H)'!$A$1:$CZ$233))</f>
        <v>0</v>
      </c>
      <c r="CB148" s="173" cm="1">
        <f t="array" ref="CB148">_xlfn.XLOOKUP(CB$1,'PY1 Data(H)'!$A$1:$CZ$1,_xlfn.XLOOKUP($A148,'PY1 Data(H)'!$A$1:$A$233,'PY1 Data(H)'!$A$1:$CZ$233))</f>
        <v>290699</v>
      </c>
      <c r="CC148" s="173" cm="1">
        <f t="array" ref="CC148">_xlfn.XLOOKUP(CC$1,'PY1 Data(H)'!$A$1:$CZ$1,_xlfn.XLOOKUP($A148,'PY1 Data(H)'!$A$1:$A$233,'PY1 Data(H)'!$A$1:$CZ$233))</f>
        <v>1542006</v>
      </c>
      <c r="CD148" s="173" cm="1">
        <f t="array" ref="CD148">_xlfn.XLOOKUP(CD$1,'PY1 Data(H)'!$A$1:$CZ$1,_xlfn.XLOOKUP($A148,'PY1 Data(H)'!$A$1:$A$233,'PY1 Data(H)'!$A$1:$CZ$233))</f>
        <v>46284</v>
      </c>
      <c r="CE148" s="173" cm="1">
        <f t="array" ref="CE148">_xlfn.XLOOKUP(CE$1,'PY1 Data(H)'!$A$1:$CZ$1,_xlfn.XLOOKUP($A148,'PY1 Data(H)'!$A$1:$A$233,'PY1 Data(H)'!$A$1:$CZ$233))</f>
        <v>0</v>
      </c>
      <c r="CF148" s="173" cm="1">
        <f t="array" ref="CF148">_xlfn.XLOOKUP(CF$1,'PY1 Data(H)'!$A$1:$CZ$1,_xlfn.XLOOKUP($A148,'PY1 Data(H)'!$A$1:$A$233,'PY1 Data(H)'!$A$1:$CZ$233))</f>
        <v>0</v>
      </c>
      <c r="CG148" s="173" cm="1">
        <f t="array" ref="CG148">_xlfn.XLOOKUP(CG$1,'PY1 Data(H)'!$A$1:$CZ$1,_xlfn.XLOOKUP($A148,'PY1 Data(H)'!$A$1:$A$233,'PY1 Data(H)'!$A$1:$CZ$233))</f>
        <v>225319</v>
      </c>
      <c r="CH148" s="173" cm="1">
        <f t="array" ref="CH148">_xlfn.XLOOKUP(CH$1,'PY1 Data(H)'!$A$1:$CZ$1,_xlfn.XLOOKUP($A148,'PY1 Data(H)'!$A$1:$A$233,'PY1 Data(H)'!$A$1:$CZ$233))</f>
        <v>0</v>
      </c>
      <c r="CI148" s="173" cm="1">
        <f t="array" ref="CI148">_xlfn.XLOOKUP(CI$1,'PY1 Data(H)'!$A$1:$CZ$1,_xlfn.XLOOKUP($A148,'PY1 Data(H)'!$A$1:$A$233,'PY1 Data(H)'!$A$1:$CZ$233))</f>
        <v>223784</v>
      </c>
      <c r="CJ148" s="173" cm="1">
        <f t="array" ref="CJ148">_xlfn.XLOOKUP(CJ$1,'PY1 Data(H)'!$A$1:$CZ$1,_xlfn.XLOOKUP($A148,'PY1 Data(H)'!$A$1:$A$233,'PY1 Data(H)'!$A$1:$CZ$233))</f>
        <v>57701</v>
      </c>
      <c r="CK148" s="173" cm="1">
        <f t="array" ref="CK148">_xlfn.XLOOKUP(CK$1,'PY1 Data(H)'!$A$1:$CZ$1,_xlfn.XLOOKUP($A148,'PY1 Data(H)'!$A$1:$A$233,'PY1 Data(H)'!$A$1:$CZ$233))</f>
        <v>80875</v>
      </c>
      <c r="CL148" s="173" cm="1">
        <f t="array" ref="CL148">_xlfn.XLOOKUP(CL$1,'PY1 Data(H)'!$A$1:$CZ$1,_xlfn.XLOOKUP($A148,'PY1 Data(H)'!$A$1:$A$233,'PY1 Data(H)'!$A$1:$CZ$233))</f>
        <v>0</v>
      </c>
      <c r="CM148" s="173" cm="1">
        <f t="array" ref="CM148">_xlfn.XLOOKUP(CM$1,'PY1 Data(H)'!$A$1:$CZ$1,_xlfn.XLOOKUP($A148,'PY1 Data(H)'!$A$1:$A$233,'PY1 Data(H)'!$A$1:$CZ$233))</f>
        <v>0</v>
      </c>
      <c r="CN148" s="173" cm="1">
        <f t="array" ref="CN148">_xlfn.XLOOKUP(CN$1,'PY1 Data(H)'!$A$1:$CZ$1,_xlfn.XLOOKUP($A148,'PY1 Data(H)'!$A$1:$A$233,'PY1 Data(H)'!$A$1:$CZ$233))</f>
        <v>68261</v>
      </c>
      <c r="CO148" s="173" cm="1">
        <f t="array" ref="CO148">_xlfn.XLOOKUP(CO$1,'PY1 Data(H)'!$A$1:$CZ$1,_xlfn.XLOOKUP($A148,'PY1 Data(H)'!$A$1:$A$233,'PY1 Data(H)'!$A$1:$CZ$233))</f>
        <v>3872571</v>
      </c>
      <c r="CP148" s="173" cm="1">
        <f t="array" ref="CP148">_xlfn.XLOOKUP(CP$1,'PY1 Data(H)'!$A$1:$CZ$1,_xlfn.XLOOKUP($A148,'PY1 Data(H)'!$A$1:$A$233,'PY1 Data(H)'!$A$1:$CZ$233))</f>
        <v>16480</v>
      </c>
      <c r="CQ148" s="173" cm="1">
        <f t="array" ref="CQ148">_xlfn.XLOOKUP(CQ$1,'PY1 Data(H)'!$A$1:$CZ$1,_xlfn.XLOOKUP($A148,'PY1 Data(H)'!$A$1:$A$233,'PY1 Data(H)'!$A$1:$CZ$233))</f>
        <v>0</v>
      </c>
      <c r="CR148" s="173" cm="1">
        <f t="array" ref="CR148">_xlfn.XLOOKUP(CR$1,'PY1 Data(H)'!$A$1:$CZ$1,_xlfn.XLOOKUP($A148,'PY1 Data(H)'!$A$1:$A$233,'PY1 Data(H)'!$A$1:$CZ$233))</f>
        <v>118990</v>
      </c>
      <c r="CS148" s="173" cm="1">
        <f t="array" ref="CS148">_xlfn.XLOOKUP(CS$1,'PY1 Data(H)'!$A$1:$CZ$1,_xlfn.XLOOKUP($A148,'PY1 Data(H)'!$A$1:$A$233,'PY1 Data(H)'!$A$1:$CZ$233))</f>
        <v>35864</v>
      </c>
      <c r="CT148" s="173" cm="1">
        <f t="array" ref="CT148">_xlfn.XLOOKUP(CT$1,'PY1 Data(H)'!$A$1:$CZ$1,_xlfn.XLOOKUP($A148,'PY1 Data(H)'!$A$1:$A$233,'PY1 Data(H)'!$A$1:$CZ$233))</f>
        <v>0</v>
      </c>
      <c r="CU148" s="173" cm="1">
        <f t="array" ref="CU148">_xlfn.XLOOKUP(CU$1,'PY1 Data(H)'!$A$1:$CZ$1,_xlfn.XLOOKUP($A148,'PY1 Data(H)'!$A$1:$A$233,'PY1 Data(H)'!$A$1:$CZ$233))</f>
        <v>23628</v>
      </c>
      <c r="CV148" s="173" cm="1">
        <f t="array" ref="CV148">_xlfn.XLOOKUP(CV$1,'PY1 Data(H)'!$A$1:$CZ$1,_xlfn.XLOOKUP($A148,'PY1 Data(H)'!$A$1:$A$233,'PY1 Data(H)'!$A$1:$CZ$233))</f>
        <v>0</v>
      </c>
      <c r="CW148" s="173" cm="1">
        <f t="array" ref="CW148">_xlfn.XLOOKUP(CW$1,'PY1 Data(H)'!$A$1:$CZ$1,_xlfn.XLOOKUP($A148,'PY1 Data(H)'!$A$1:$A$233,'PY1 Data(H)'!$A$1:$CZ$233))</f>
        <v>127058</v>
      </c>
      <c r="CX148" s="173" cm="1">
        <f t="array" ref="CX148">_xlfn.XLOOKUP(CX$1,'PY1 Data(H)'!$A$1:$CZ$1,_xlfn.XLOOKUP($A148,'PY1 Data(H)'!$A$1:$A$233,'PY1 Data(H)'!$A$1:$CZ$233))</f>
        <v>0</v>
      </c>
      <c r="CY148" s="173" cm="1">
        <f t="array" ref="CY148">_xlfn.XLOOKUP(CY$1,'PY1 Data(H)'!$A$1:$CZ$1,_xlfn.XLOOKUP($A148,'PY1 Data(H)'!$A$1:$A$233,'PY1 Data(H)'!$A$1:$CZ$233))</f>
        <v>0</v>
      </c>
    </row>
    <row r="149" spans="1:103" x14ac:dyDescent="0.3">
      <c r="A149">
        <v>328</v>
      </c>
      <c r="D149" s="173" cm="1">
        <f t="array" ref="D149">_xlfn.XLOOKUP(D$1,'PY1 Data(H)'!$A$1:$CZ$1,_xlfn.XLOOKUP($A149,'PY1 Data(H)'!$A$1:$A$233,'PY1 Data(H)'!$A$1:$CZ$233))</f>
        <v>0</v>
      </c>
      <c r="E149" s="173" cm="1">
        <f t="array" ref="E149">_xlfn.XLOOKUP(E$1,'PY1 Data(H)'!$A$1:$CZ$1,_xlfn.XLOOKUP($A149,'PY1 Data(H)'!$A$1:$A$233,'PY1 Data(H)'!$A$1:$CZ$233))</f>
        <v>10540855</v>
      </c>
      <c r="F149" s="173" cm="1">
        <f t="array" ref="F149">_xlfn.XLOOKUP(F$1,'PY1 Data(H)'!$A$1:$CZ$1,_xlfn.XLOOKUP($A149,'PY1 Data(H)'!$A$1:$A$233,'PY1 Data(H)'!$A$1:$CZ$233))</f>
        <v>0</v>
      </c>
      <c r="G149" s="173" cm="1">
        <f t="array" ref="G149">_xlfn.XLOOKUP(G$1,'PY1 Data(H)'!$A$1:$CZ$1,_xlfn.XLOOKUP($A149,'PY1 Data(H)'!$A$1:$A$233,'PY1 Data(H)'!$A$1:$CZ$233))</f>
        <v>0</v>
      </c>
      <c r="H149" s="173" cm="1">
        <f t="array" ref="H149">_xlfn.XLOOKUP(H$1,'PY1 Data(H)'!$A$1:$CZ$1,_xlfn.XLOOKUP($A149,'PY1 Data(H)'!$A$1:$A$233,'PY1 Data(H)'!$A$1:$CZ$233))</f>
        <v>0</v>
      </c>
      <c r="I149" s="173" cm="1">
        <f t="array" ref="I149">_xlfn.XLOOKUP(I$1,'PY1 Data(H)'!$A$1:$CZ$1,_xlfn.XLOOKUP($A149,'PY1 Data(H)'!$A$1:$A$233,'PY1 Data(H)'!$A$1:$CZ$233))</f>
        <v>0</v>
      </c>
      <c r="J149" s="173" cm="1">
        <f t="array" ref="J149">_xlfn.XLOOKUP(J$1,'PY1 Data(H)'!$A$1:$CZ$1,_xlfn.XLOOKUP($A149,'PY1 Data(H)'!$A$1:$A$233,'PY1 Data(H)'!$A$1:$CZ$233))</f>
        <v>8301049</v>
      </c>
      <c r="K149" s="173" cm="1">
        <f t="array" ref="K149">_xlfn.XLOOKUP(K$1,'PY1 Data(H)'!$A$1:$CZ$1,_xlfn.XLOOKUP($A149,'PY1 Data(H)'!$A$1:$A$233,'PY1 Data(H)'!$A$1:$CZ$233))</f>
        <v>0</v>
      </c>
      <c r="L149" s="173" cm="1">
        <f t="array" ref="L149">_xlfn.XLOOKUP(L$1,'PY1 Data(H)'!$A$1:$CZ$1,_xlfn.XLOOKUP($A149,'PY1 Data(H)'!$A$1:$A$233,'PY1 Data(H)'!$A$1:$CZ$233))</f>
        <v>5000</v>
      </c>
      <c r="M149" s="173" cm="1">
        <f t="array" ref="M149">_xlfn.XLOOKUP(M$1,'PY1 Data(H)'!$A$1:$CZ$1,_xlfn.XLOOKUP($A149,'PY1 Data(H)'!$A$1:$A$233,'PY1 Data(H)'!$A$1:$CZ$233))</f>
        <v>176523657</v>
      </c>
      <c r="N149" s="173" cm="1">
        <f t="array" ref="N149">_xlfn.XLOOKUP(N$1,'PY1 Data(H)'!$A$1:$CZ$1,_xlfn.XLOOKUP($A149,'PY1 Data(H)'!$A$1:$A$233,'PY1 Data(H)'!$A$1:$CZ$233))</f>
        <v>0</v>
      </c>
      <c r="O149" s="173" cm="1">
        <f t="array" ref="O149">_xlfn.XLOOKUP(O$1,'PY1 Data(H)'!$A$1:$CZ$1,_xlfn.XLOOKUP($A149,'PY1 Data(H)'!$A$1:$A$233,'PY1 Data(H)'!$A$1:$CZ$233))</f>
        <v>0</v>
      </c>
      <c r="P149" s="173" cm="1">
        <f t="array" ref="P149">_xlfn.XLOOKUP(P$1,'PY1 Data(H)'!$A$1:$CZ$1,_xlfn.XLOOKUP($A149,'PY1 Data(H)'!$A$1:$A$233,'PY1 Data(H)'!$A$1:$CZ$233))</f>
        <v>0</v>
      </c>
      <c r="Q149" s="173" cm="1">
        <f t="array" ref="Q149">_xlfn.XLOOKUP(Q$1,'PY1 Data(H)'!$A$1:$CZ$1,_xlfn.XLOOKUP($A149,'PY1 Data(H)'!$A$1:$A$233,'PY1 Data(H)'!$A$1:$CZ$233))</f>
        <v>226590</v>
      </c>
      <c r="R149" s="173" cm="1">
        <f t="array" ref="R149">_xlfn.XLOOKUP(R$1,'PY1 Data(H)'!$A$1:$CZ$1,_xlfn.XLOOKUP($A149,'PY1 Data(H)'!$A$1:$A$233,'PY1 Data(H)'!$A$1:$CZ$233))</f>
        <v>37503</v>
      </c>
      <c r="S149" s="173" cm="1">
        <f t="array" ref="S149">_xlfn.XLOOKUP(S$1,'PY1 Data(H)'!$A$1:$CZ$1,_xlfn.XLOOKUP($A149,'PY1 Data(H)'!$A$1:$A$233,'PY1 Data(H)'!$A$1:$CZ$233))</f>
        <v>0</v>
      </c>
      <c r="T149" s="173" cm="1">
        <f t="array" ref="T149">_xlfn.XLOOKUP(T$1,'PY1 Data(H)'!$A$1:$CZ$1,_xlfn.XLOOKUP($A149,'PY1 Data(H)'!$A$1:$A$233,'PY1 Data(H)'!$A$1:$CZ$233))</f>
        <v>0</v>
      </c>
      <c r="U149" s="173" cm="1">
        <f t="array" ref="U149">_xlfn.XLOOKUP(U$1,'PY1 Data(H)'!$A$1:$CZ$1,_xlfn.XLOOKUP($A149,'PY1 Data(H)'!$A$1:$A$233,'PY1 Data(H)'!$A$1:$CZ$233))</f>
        <v>0</v>
      </c>
      <c r="V149" s="173" cm="1">
        <f t="array" ref="V149">_xlfn.XLOOKUP(V$1,'PY1 Data(H)'!$A$1:$CZ$1,_xlfn.XLOOKUP($A149,'PY1 Data(H)'!$A$1:$A$233,'PY1 Data(H)'!$A$1:$CZ$233))</f>
        <v>9618542</v>
      </c>
      <c r="W149" s="173" cm="1">
        <f t="array" ref="W149">_xlfn.XLOOKUP(W$1,'PY1 Data(H)'!$A$1:$CZ$1,_xlfn.XLOOKUP($A149,'PY1 Data(H)'!$A$1:$A$233,'PY1 Data(H)'!$A$1:$CZ$233))</f>
        <v>0</v>
      </c>
      <c r="X149" s="173" cm="1">
        <f t="array" ref="X149">_xlfn.XLOOKUP(X$1,'PY1 Data(H)'!$A$1:$CZ$1,_xlfn.XLOOKUP($A149,'PY1 Data(H)'!$A$1:$A$233,'PY1 Data(H)'!$A$1:$CZ$233))</f>
        <v>0</v>
      </c>
      <c r="Y149" s="173" cm="1">
        <f t="array" ref="Y149">_xlfn.XLOOKUP(Y$1,'PY1 Data(H)'!$A$1:$CZ$1,_xlfn.XLOOKUP($A149,'PY1 Data(H)'!$A$1:$A$233,'PY1 Data(H)'!$A$1:$CZ$233))</f>
        <v>0</v>
      </c>
      <c r="Z149" s="173" cm="1">
        <f t="array" ref="Z149">_xlfn.XLOOKUP(Z$1,'PY1 Data(H)'!$A$1:$CZ$1,_xlfn.XLOOKUP($A149,'PY1 Data(H)'!$A$1:$A$233,'PY1 Data(H)'!$A$1:$CZ$233))</f>
        <v>0</v>
      </c>
      <c r="AA149" s="173" cm="1">
        <f t="array" ref="AA149">_xlfn.XLOOKUP(AA$1,'PY1 Data(H)'!$A$1:$CZ$1,_xlfn.XLOOKUP($A149,'PY1 Data(H)'!$A$1:$A$233,'PY1 Data(H)'!$A$1:$CZ$233))</f>
        <v>0</v>
      </c>
      <c r="AB149" s="173" cm="1">
        <f t="array" ref="AB149">_xlfn.XLOOKUP(AB$1,'PY1 Data(H)'!$A$1:$CZ$1,_xlfn.XLOOKUP($A149,'PY1 Data(H)'!$A$1:$A$233,'PY1 Data(H)'!$A$1:$CZ$233))</f>
        <v>1344156</v>
      </c>
      <c r="AC149" s="173" cm="1">
        <f t="array" ref="AC149">_xlfn.XLOOKUP(AC$1,'PY1 Data(H)'!$A$1:$CZ$1,_xlfn.XLOOKUP($A149,'PY1 Data(H)'!$A$1:$A$233,'PY1 Data(H)'!$A$1:$CZ$233))</f>
        <v>17247</v>
      </c>
      <c r="AD149" s="173" cm="1">
        <f t="array" ref="AD149">_xlfn.XLOOKUP(AD$1,'PY1 Data(H)'!$A$1:$CZ$1,_xlfn.XLOOKUP($A149,'PY1 Data(H)'!$A$1:$A$233,'PY1 Data(H)'!$A$1:$CZ$233))</f>
        <v>159628</v>
      </c>
      <c r="AE149" s="173" cm="1">
        <f t="array" ref="AE149">_xlfn.XLOOKUP(AE$1,'PY1 Data(H)'!$A$1:$CZ$1,_xlfn.XLOOKUP($A149,'PY1 Data(H)'!$A$1:$A$233,'PY1 Data(H)'!$A$1:$CZ$233))</f>
        <v>11756162</v>
      </c>
      <c r="AF149" s="173" cm="1">
        <f t="array" ref="AF149">_xlfn.XLOOKUP(AF$1,'PY1 Data(H)'!$A$1:$CZ$1,_xlfn.XLOOKUP($A149,'PY1 Data(H)'!$A$1:$A$233,'PY1 Data(H)'!$A$1:$CZ$233))</f>
        <v>0</v>
      </c>
      <c r="AG149" s="173" cm="1">
        <f t="array" ref="AG149">_xlfn.XLOOKUP(AG$1,'PY1 Data(H)'!$A$1:$CZ$1,_xlfn.XLOOKUP($A149,'PY1 Data(H)'!$A$1:$A$233,'PY1 Data(H)'!$A$1:$CZ$233))</f>
        <v>5194092</v>
      </c>
      <c r="AH149" s="173" cm="1">
        <f t="array" ref="AH149">_xlfn.XLOOKUP(AH$1,'PY1 Data(H)'!$A$1:$CZ$1,_xlfn.XLOOKUP($A149,'PY1 Data(H)'!$A$1:$A$233,'PY1 Data(H)'!$A$1:$CZ$233))</f>
        <v>0</v>
      </c>
      <c r="AI149" s="173" cm="1">
        <f t="array" ref="AI149">_xlfn.XLOOKUP(AI$1,'PY1 Data(H)'!$A$1:$CZ$1,_xlfn.XLOOKUP($A149,'PY1 Data(H)'!$A$1:$A$233,'PY1 Data(H)'!$A$1:$CZ$233))</f>
        <v>16472619</v>
      </c>
      <c r="AJ149" s="173" cm="1">
        <f t="array" ref="AJ149">_xlfn.XLOOKUP(AJ$1,'PY1 Data(H)'!$A$1:$CZ$1,_xlfn.XLOOKUP($A149,'PY1 Data(H)'!$A$1:$A$233,'PY1 Data(H)'!$A$1:$CZ$233))</f>
        <v>0</v>
      </c>
      <c r="AK149" s="173" cm="1">
        <f t="array" ref="AK149">_xlfn.XLOOKUP(AK$1,'PY1 Data(H)'!$A$1:$CZ$1,_xlfn.XLOOKUP($A149,'PY1 Data(H)'!$A$1:$A$233,'PY1 Data(H)'!$A$1:$CZ$233))</f>
        <v>0</v>
      </c>
      <c r="AL149" s="173" cm="1">
        <f t="array" ref="AL149">_xlfn.XLOOKUP(AL$1,'PY1 Data(H)'!$A$1:$CZ$1,_xlfn.XLOOKUP($A149,'PY1 Data(H)'!$A$1:$A$233,'PY1 Data(H)'!$A$1:$CZ$233))</f>
        <v>8902871</v>
      </c>
      <c r="AM149" s="173" cm="1">
        <f t="array" ref="AM149">_xlfn.XLOOKUP(AM$1,'PY1 Data(H)'!$A$1:$CZ$1,_xlfn.XLOOKUP($A149,'PY1 Data(H)'!$A$1:$A$233,'PY1 Data(H)'!$A$1:$CZ$233))</f>
        <v>0</v>
      </c>
      <c r="AN149" s="173" cm="1">
        <f t="array" ref="AN149">_xlfn.XLOOKUP(AN$1,'PY1 Data(H)'!$A$1:$CZ$1,_xlfn.XLOOKUP($A149,'PY1 Data(H)'!$A$1:$A$233,'PY1 Data(H)'!$A$1:$CZ$233))</f>
        <v>0</v>
      </c>
      <c r="AO149" s="173" cm="1">
        <f t="array" ref="AO149">_xlfn.XLOOKUP(AO$1,'PY1 Data(H)'!$A$1:$CZ$1,_xlfn.XLOOKUP($A149,'PY1 Data(H)'!$A$1:$A$233,'PY1 Data(H)'!$A$1:$CZ$233))</f>
        <v>0</v>
      </c>
      <c r="AP149" s="173" cm="1">
        <f t="array" ref="AP149">_xlfn.XLOOKUP(AP$1,'PY1 Data(H)'!$A$1:$CZ$1,_xlfn.XLOOKUP($A149,'PY1 Data(H)'!$A$1:$A$233,'PY1 Data(H)'!$A$1:$CZ$233))</f>
        <v>0</v>
      </c>
      <c r="AQ149" s="173" cm="1">
        <f t="array" ref="AQ149">_xlfn.XLOOKUP(AQ$1,'PY1 Data(H)'!$A$1:$CZ$1,_xlfn.XLOOKUP($A149,'PY1 Data(H)'!$A$1:$A$233,'PY1 Data(H)'!$A$1:$CZ$233))</f>
        <v>840528</v>
      </c>
      <c r="AR149" s="173" cm="1">
        <f t="array" ref="AR149">_xlfn.XLOOKUP(AR$1,'PY1 Data(H)'!$A$1:$CZ$1,_xlfn.XLOOKUP($A149,'PY1 Data(H)'!$A$1:$A$233,'PY1 Data(H)'!$A$1:$CZ$233))</f>
        <v>0</v>
      </c>
      <c r="AS149" s="173" cm="1">
        <f t="array" ref="AS149">_xlfn.XLOOKUP(AS$1,'PY1 Data(H)'!$A$1:$CZ$1,_xlfn.XLOOKUP($A149,'PY1 Data(H)'!$A$1:$A$233,'PY1 Data(H)'!$A$1:$CZ$233))</f>
        <v>0</v>
      </c>
      <c r="AT149" s="173" cm="1">
        <f t="array" ref="AT149">_xlfn.XLOOKUP(AT$1,'PY1 Data(H)'!$A$1:$CZ$1,_xlfn.XLOOKUP($A149,'PY1 Data(H)'!$A$1:$A$233,'PY1 Data(H)'!$A$1:$CZ$233))</f>
        <v>35975318</v>
      </c>
      <c r="AU149" s="173" cm="1">
        <f t="array" ref="AU149">_xlfn.XLOOKUP(AU$1,'PY1 Data(H)'!$A$1:$CZ$1,_xlfn.XLOOKUP($A149,'PY1 Data(H)'!$A$1:$A$233,'PY1 Data(H)'!$A$1:$CZ$233))</f>
        <v>0</v>
      </c>
      <c r="AV149" s="173" cm="1">
        <f t="array" ref="AV149">_xlfn.XLOOKUP(AV$1,'PY1 Data(H)'!$A$1:$CZ$1,_xlfn.XLOOKUP($A149,'PY1 Data(H)'!$A$1:$A$233,'PY1 Data(H)'!$A$1:$CZ$233))</f>
        <v>0</v>
      </c>
      <c r="AW149" s="173" cm="1">
        <f t="array" ref="AW149">_xlfn.XLOOKUP(AW$1,'PY1 Data(H)'!$A$1:$CZ$1,_xlfn.XLOOKUP($A149,'PY1 Data(H)'!$A$1:$A$233,'PY1 Data(H)'!$A$1:$CZ$233))</f>
        <v>0</v>
      </c>
      <c r="AX149" s="173" cm="1">
        <f t="array" ref="AX149">_xlfn.XLOOKUP(AX$1,'PY1 Data(H)'!$A$1:$CZ$1,_xlfn.XLOOKUP($A149,'PY1 Data(H)'!$A$1:$A$233,'PY1 Data(H)'!$A$1:$CZ$233))</f>
        <v>1495275</v>
      </c>
      <c r="AY149" s="173" cm="1">
        <f t="array" ref="AY149">_xlfn.XLOOKUP(AY$1,'PY1 Data(H)'!$A$1:$CZ$1,_xlfn.XLOOKUP($A149,'PY1 Data(H)'!$A$1:$A$233,'PY1 Data(H)'!$A$1:$CZ$233))</f>
        <v>0</v>
      </c>
      <c r="AZ149" s="173" cm="1">
        <f t="array" ref="AZ149">_xlfn.XLOOKUP(AZ$1,'PY1 Data(H)'!$A$1:$CZ$1,_xlfn.XLOOKUP($A149,'PY1 Data(H)'!$A$1:$A$233,'PY1 Data(H)'!$A$1:$CZ$233))</f>
        <v>0</v>
      </c>
      <c r="BA149" s="173" cm="1">
        <f t="array" ref="BA149">_xlfn.XLOOKUP(BA$1,'PY1 Data(H)'!$A$1:$CZ$1,_xlfn.XLOOKUP($A149,'PY1 Data(H)'!$A$1:$A$233,'PY1 Data(H)'!$A$1:$CZ$233))</f>
        <v>0</v>
      </c>
      <c r="BB149" s="173" cm="1">
        <f t="array" ref="BB149">_xlfn.XLOOKUP(BB$1,'PY1 Data(H)'!$A$1:$CZ$1,_xlfn.XLOOKUP($A149,'PY1 Data(H)'!$A$1:$A$233,'PY1 Data(H)'!$A$1:$CZ$233))</f>
        <v>71941918</v>
      </c>
      <c r="BC149" s="173" cm="1">
        <f t="array" ref="BC149">_xlfn.XLOOKUP(BC$1,'PY1 Data(H)'!$A$1:$CZ$1,_xlfn.XLOOKUP($A149,'PY1 Data(H)'!$A$1:$A$233,'PY1 Data(H)'!$A$1:$CZ$233))</f>
        <v>9832998</v>
      </c>
      <c r="BD149" s="173" cm="1">
        <f t="array" ref="BD149">_xlfn.XLOOKUP(BD$1,'PY1 Data(H)'!$A$1:$CZ$1,_xlfn.XLOOKUP($A149,'PY1 Data(H)'!$A$1:$A$233,'PY1 Data(H)'!$A$1:$CZ$233))</f>
        <v>0</v>
      </c>
      <c r="BE149" s="173" cm="1">
        <f t="array" ref="BE149">_xlfn.XLOOKUP(BE$1,'PY1 Data(H)'!$A$1:$CZ$1,_xlfn.XLOOKUP($A149,'PY1 Data(H)'!$A$1:$A$233,'PY1 Data(H)'!$A$1:$CZ$233))</f>
        <v>0</v>
      </c>
      <c r="BF149" s="173" cm="1">
        <f t="array" ref="BF149">_xlfn.XLOOKUP(BF$1,'PY1 Data(H)'!$A$1:$CZ$1,_xlfn.XLOOKUP($A149,'PY1 Data(H)'!$A$1:$A$233,'PY1 Data(H)'!$A$1:$CZ$233))</f>
        <v>44487216</v>
      </c>
      <c r="BG149" s="173" cm="1">
        <f t="array" ref="BG149">_xlfn.XLOOKUP(BG$1,'PY1 Data(H)'!$A$1:$CZ$1,_xlfn.XLOOKUP($A149,'PY1 Data(H)'!$A$1:$A$233,'PY1 Data(H)'!$A$1:$CZ$233))</f>
        <v>0</v>
      </c>
      <c r="BH149" s="173" cm="1">
        <f t="array" ref="BH149">_xlfn.XLOOKUP(BH$1,'PY1 Data(H)'!$A$1:$CZ$1,_xlfn.XLOOKUP($A149,'PY1 Data(H)'!$A$1:$A$233,'PY1 Data(H)'!$A$1:$CZ$233))</f>
        <v>0</v>
      </c>
      <c r="BI149" s="173" cm="1">
        <f t="array" ref="BI149">_xlfn.XLOOKUP(BI$1,'PY1 Data(H)'!$A$1:$CZ$1,_xlfn.XLOOKUP($A149,'PY1 Data(H)'!$A$1:$A$233,'PY1 Data(H)'!$A$1:$CZ$233))</f>
        <v>41527</v>
      </c>
      <c r="BJ149" s="173" cm="1">
        <f t="array" ref="BJ149">_xlfn.XLOOKUP(BJ$1,'PY1 Data(H)'!$A$1:$CZ$1,_xlfn.XLOOKUP($A149,'PY1 Data(H)'!$A$1:$A$233,'PY1 Data(H)'!$A$1:$CZ$233))</f>
        <v>14655</v>
      </c>
      <c r="BK149" s="173" cm="1">
        <f t="array" ref="BK149">_xlfn.XLOOKUP(BK$1,'PY1 Data(H)'!$A$1:$CZ$1,_xlfn.XLOOKUP($A149,'PY1 Data(H)'!$A$1:$A$233,'PY1 Data(H)'!$A$1:$CZ$233))</f>
        <v>0</v>
      </c>
      <c r="BL149" s="173" cm="1">
        <f t="array" ref="BL149">_xlfn.XLOOKUP(BL$1,'PY1 Data(H)'!$A$1:$CZ$1,_xlfn.XLOOKUP($A149,'PY1 Data(H)'!$A$1:$A$233,'PY1 Data(H)'!$A$1:$CZ$233))</f>
        <v>0</v>
      </c>
      <c r="BM149" s="173" cm="1">
        <f t="array" ref="BM149">_xlfn.XLOOKUP(BM$1,'PY1 Data(H)'!$A$1:$CZ$1,_xlfn.XLOOKUP($A149,'PY1 Data(H)'!$A$1:$A$233,'PY1 Data(H)'!$A$1:$CZ$233))</f>
        <v>6761067</v>
      </c>
      <c r="BN149" s="173" cm="1">
        <f t="array" ref="BN149">_xlfn.XLOOKUP(BN$1,'PY1 Data(H)'!$A$1:$CZ$1,_xlfn.XLOOKUP($A149,'PY1 Data(H)'!$A$1:$A$233,'PY1 Data(H)'!$A$1:$CZ$233))</f>
        <v>2674377</v>
      </c>
      <c r="BO149" s="173" cm="1">
        <f t="array" ref="BO149">_xlfn.XLOOKUP(BO$1,'PY1 Data(H)'!$A$1:$CZ$1,_xlfn.XLOOKUP($A149,'PY1 Data(H)'!$A$1:$A$233,'PY1 Data(H)'!$A$1:$CZ$233))</f>
        <v>9507690</v>
      </c>
      <c r="BP149" s="173" cm="1">
        <f t="array" ref="BP149">_xlfn.XLOOKUP(BP$1,'PY1 Data(H)'!$A$1:$CZ$1,_xlfn.XLOOKUP($A149,'PY1 Data(H)'!$A$1:$A$233,'PY1 Data(H)'!$A$1:$CZ$233))</f>
        <v>0</v>
      </c>
      <c r="BQ149" s="173" cm="1">
        <f t="array" ref="BQ149">_xlfn.XLOOKUP(BQ$1,'PY1 Data(H)'!$A$1:$CZ$1,_xlfn.XLOOKUP($A149,'PY1 Data(H)'!$A$1:$A$233,'PY1 Data(H)'!$A$1:$CZ$233))</f>
        <v>0</v>
      </c>
      <c r="BR149" s="173" cm="1">
        <f t="array" ref="BR149">_xlfn.XLOOKUP(BR$1,'PY1 Data(H)'!$A$1:$CZ$1,_xlfn.XLOOKUP($A149,'PY1 Data(H)'!$A$1:$A$233,'PY1 Data(H)'!$A$1:$CZ$233))</f>
        <v>0</v>
      </c>
      <c r="BS149" s="173" cm="1">
        <f t="array" ref="BS149">_xlfn.XLOOKUP(BS$1,'PY1 Data(H)'!$A$1:$CZ$1,_xlfn.XLOOKUP($A149,'PY1 Data(H)'!$A$1:$A$233,'PY1 Data(H)'!$A$1:$CZ$233))</f>
        <v>0</v>
      </c>
      <c r="BT149" s="173" cm="1">
        <f t="array" ref="BT149">_xlfn.XLOOKUP(BT$1,'PY1 Data(H)'!$A$1:$CZ$1,_xlfn.XLOOKUP($A149,'PY1 Data(H)'!$A$1:$A$233,'PY1 Data(H)'!$A$1:$CZ$233))</f>
        <v>894728</v>
      </c>
      <c r="BU149" s="173" cm="1">
        <f t="array" ref="BU149">_xlfn.XLOOKUP(BU$1,'PY1 Data(H)'!$A$1:$CZ$1,_xlfn.XLOOKUP($A149,'PY1 Data(H)'!$A$1:$A$233,'PY1 Data(H)'!$A$1:$CZ$233))</f>
        <v>321118</v>
      </c>
      <c r="BV149" s="173" cm="1">
        <f t="array" ref="BV149">_xlfn.XLOOKUP(BV$1,'PY1 Data(H)'!$A$1:$CZ$1,_xlfn.XLOOKUP($A149,'PY1 Data(H)'!$A$1:$A$233,'PY1 Data(H)'!$A$1:$CZ$233))</f>
        <v>1984319</v>
      </c>
      <c r="BW149" s="173" cm="1">
        <f t="array" ref="BW149">_xlfn.XLOOKUP(BW$1,'PY1 Data(H)'!$A$1:$CZ$1,_xlfn.XLOOKUP($A149,'PY1 Data(H)'!$A$1:$A$233,'PY1 Data(H)'!$A$1:$CZ$233))</f>
        <v>0</v>
      </c>
      <c r="BX149" s="173" cm="1">
        <f t="array" ref="BX149">_xlfn.XLOOKUP(BX$1,'PY1 Data(H)'!$A$1:$CZ$1,_xlfn.XLOOKUP($A149,'PY1 Data(H)'!$A$1:$A$233,'PY1 Data(H)'!$A$1:$CZ$233))</f>
        <v>0</v>
      </c>
      <c r="BY149" s="173" cm="1">
        <f t="array" ref="BY149">_xlfn.XLOOKUP(BY$1,'PY1 Data(H)'!$A$1:$CZ$1,_xlfn.XLOOKUP($A149,'PY1 Data(H)'!$A$1:$A$233,'PY1 Data(H)'!$A$1:$CZ$233))</f>
        <v>0</v>
      </c>
      <c r="BZ149" s="173" cm="1">
        <f t="array" ref="BZ149">_xlfn.XLOOKUP(BZ$1,'PY1 Data(H)'!$A$1:$CZ$1,_xlfn.XLOOKUP($A149,'PY1 Data(H)'!$A$1:$A$233,'PY1 Data(H)'!$A$1:$CZ$233))</f>
        <v>555232</v>
      </c>
      <c r="CA149" s="173" cm="1">
        <f t="array" ref="CA149">_xlfn.XLOOKUP(CA$1,'PY1 Data(H)'!$A$1:$CZ$1,_xlfn.XLOOKUP($A149,'PY1 Data(H)'!$A$1:$A$233,'PY1 Data(H)'!$A$1:$CZ$233))</f>
        <v>0</v>
      </c>
      <c r="CB149" s="173" cm="1">
        <f t="array" ref="CB149">_xlfn.XLOOKUP(CB$1,'PY1 Data(H)'!$A$1:$CZ$1,_xlfn.XLOOKUP($A149,'PY1 Data(H)'!$A$1:$A$233,'PY1 Data(H)'!$A$1:$CZ$233))</f>
        <v>1400656</v>
      </c>
      <c r="CC149" s="173" cm="1">
        <f t="array" ref="CC149">_xlfn.XLOOKUP(CC$1,'PY1 Data(H)'!$A$1:$CZ$1,_xlfn.XLOOKUP($A149,'PY1 Data(H)'!$A$1:$A$233,'PY1 Data(H)'!$A$1:$CZ$233))</f>
        <v>0</v>
      </c>
      <c r="CD149" s="173" cm="1">
        <f t="array" ref="CD149">_xlfn.XLOOKUP(CD$1,'PY1 Data(H)'!$A$1:$CZ$1,_xlfn.XLOOKUP($A149,'PY1 Data(H)'!$A$1:$A$233,'PY1 Data(H)'!$A$1:$CZ$233))</f>
        <v>7419797</v>
      </c>
      <c r="CE149" s="173" cm="1">
        <f t="array" ref="CE149">_xlfn.XLOOKUP(CE$1,'PY1 Data(H)'!$A$1:$CZ$1,_xlfn.XLOOKUP($A149,'PY1 Data(H)'!$A$1:$A$233,'PY1 Data(H)'!$A$1:$CZ$233))</f>
        <v>0</v>
      </c>
      <c r="CF149" s="173" cm="1">
        <f t="array" ref="CF149">_xlfn.XLOOKUP(CF$1,'PY1 Data(H)'!$A$1:$CZ$1,_xlfn.XLOOKUP($A149,'PY1 Data(H)'!$A$1:$A$233,'PY1 Data(H)'!$A$1:$CZ$233))</f>
        <v>0</v>
      </c>
      <c r="CG149" s="173" cm="1">
        <f t="array" ref="CG149">_xlfn.XLOOKUP(CG$1,'PY1 Data(H)'!$A$1:$CZ$1,_xlfn.XLOOKUP($A149,'PY1 Data(H)'!$A$1:$A$233,'PY1 Data(H)'!$A$1:$CZ$233))</f>
        <v>7285697</v>
      </c>
      <c r="CH149" s="173" cm="1">
        <f t="array" ref="CH149">_xlfn.XLOOKUP(CH$1,'PY1 Data(H)'!$A$1:$CZ$1,_xlfn.XLOOKUP($A149,'PY1 Data(H)'!$A$1:$A$233,'PY1 Data(H)'!$A$1:$CZ$233))</f>
        <v>25807</v>
      </c>
      <c r="CI149" s="173" cm="1">
        <f t="array" ref="CI149">_xlfn.XLOOKUP(CI$1,'PY1 Data(H)'!$A$1:$CZ$1,_xlfn.XLOOKUP($A149,'PY1 Data(H)'!$A$1:$A$233,'PY1 Data(H)'!$A$1:$CZ$233))</f>
        <v>9679140</v>
      </c>
      <c r="CJ149" s="173" cm="1">
        <f t="array" ref="CJ149">_xlfn.XLOOKUP(CJ$1,'PY1 Data(H)'!$A$1:$CZ$1,_xlfn.XLOOKUP($A149,'PY1 Data(H)'!$A$1:$A$233,'PY1 Data(H)'!$A$1:$CZ$233))</f>
        <v>0</v>
      </c>
      <c r="CK149" s="173" cm="1">
        <f t="array" ref="CK149">_xlfn.XLOOKUP(CK$1,'PY1 Data(H)'!$A$1:$CZ$1,_xlfn.XLOOKUP($A149,'PY1 Data(H)'!$A$1:$A$233,'PY1 Data(H)'!$A$1:$CZ$233))</f>
        <v>0</v>
      </c>
      <c r="CL149" s="173" cm="1">
        <f t="array" ref="CL149">_xlfn.XLOOKUP(CL$1,'PY1 Data(H)'!$A$1:$CZ$1,_xlfn.XLOOKUP($A149,'PY1 Data(H)'!$A$1:$A$233,'PY1 Data(H)'!$A$1:$CZ$233))</f>
        <v>0</v>
      </c>
      <c r="CM149" s="173" cm="1">
        <f t="array" ref="CM149">_xlfn.XLOOKUP(CM$1,'PY1 Data(H)'!$A$1:$CZ$1,_xlfn.XLOOKUP($A149,'PY1 Data(H)'!$A$1:$A$233,'PY1 Data(H)'!$A$1:$CZ$233))</f>
        <v>0</v>
      </c>
      <c r="CN149" s="173" cm="1">
        <f t="array" ref="CN149">_xlfn.XLOOKUP(CN$1,'PY1 Data(H)'!$A$1:$CZ$1,_xlfn.XLOOKUP($A149,'PY1 Data(H)'!$A$1:$A$233,'PY1 Data(H)'!$A$1:$CZ$233))</f>
        <v>0</v>
      </c>
      <c r="CO149" s="173" cm="1">
        <f t="array" ref="CO149">_xlfn.XLOOKUP(CO$1,'PY1 Data(H)'!$A$1:$CZ$1,_xlfn.XLOOKUP($A149,'PY1 Data(H)'!$A$1:$A$233,'PY1 Data(H)'!$A$1:$CZ$233))</f>
        <v>257413672</v>
      </c>
      <c r="CP149" s="173" cm="1">
        <f t="array" ref="CP149">_xlfn.XLOOKUP(CP$1,'PY1 Data(H)'!$A$1:$CZ$1,_xlfn.XLOOKUP($A149,'PY1 Data(H)'!$A$1:$A$233,'PY1 Data(H)'!$A$1:$CZ$233))</f>
        <v>69640</v>
      </c>
      <c r="CQ149" s="173" cm="1">
        <f t="array" ref="CQ149">_xlfn.XLOOKUP(CQ$1,'PY1 Data(H)'!$A$1:$CZ$1,_xlfn.XLOOKUP($A149,'PY1 Data(H)'!$A$1:$A$233,'PY1 Data(H)'!$A$1:$CZ$233))</f>
        <v>0</v>
      </c>
      <c r="CR149" s="173" cm="1">
        <f t="array" ref="CR149">_xlfn.XLOOKUP(CR$1,'PY1 Data(H)'!$A$1:$CZ$1,_xlfn.XLOOKUP($A149,'PY1 Data(H)'!$A$1:$A$233,'PY1 Data(H)'!$A$1:$CZ$233))</f>
        <v>123215</v>
      </c>
      <c r="CS149" s="173" cm="1">
        <f t="array" ref="CS149">_xlfn.XLOOKUP(CS$1,'PY1 Data(H)'!$A$1:$CZ$1,_xlfn.XLOOKUP($A149,'PY1 Data(H)'!$A$1:$A$233,'PY1 Data(H)'!$A$1:$CZ$233))</f>
        <v>0</v>
      </c>
      <c r="CT149" s="173" cm="1">
        <f t="array" ref="CT149">_xlfn.XLOOKUP(CT$1,'PY1 Data(H)'!$A$1:$CZ$1,_xlfn.XLOOKUP($A149,'PY1 Data(H)'!$A$1:$A$233,'PY1 Data(H)'!$A$1:$CZ$233))</f>
        <v>0</v>
      </c>
      <c r="CU149" s="173" cm="1">
        <f t="array" ref="CU149">_xlfn.XLOOKUP(CU$1,'PY1 Data(H)'!$A$1:$CZ$1,_xlfn.XLOOKUP($A149,'PY1 Data(H)'!$A$1:$A$233,'PY1 Data(H)'!$A$1:$CZ$233))</f>
        <v>0</v>
      </c>
      <c r="CV149" s="173" cm="1">
        <f t="array" ref="CV149">_xlfn.XLOOKUP(CV$1,'PY1 Data(H)'!$A$1:$CZ$1,_xlfn.XLOOKUP($A149,'PY1 Data(H)'!$A$1:$A$233,'PY1 Data(H)'!$A$1:$CZ$233))</f>
        <v>0</v>
      </c>
      <c r="CW149" s="173" cm="1">
        <f t="array" ref="CW149">_xlfn.XLOOKUP(CW$1,'PY1 Data(H)'!$A$1:$CZ$1,_xlfn.XLOOKUP($A149,'PY1 Data(H)'!$A$1:$A$233,'PY1 Data(H)'!$A$1:$CZ$233))</f>
        <v>0</v>
      </c>
      <c r="CX149" s="173" cm="1">
        <f t="array" ref="CX149">_xlfn.XLOOKUP(CX$1,'PY1 Data(H)'!$A$1:$CZ$1,_xlfn.XLOOKUP($A149,'PY1 Data(H)'!$A$1:$A$233,'PY1 Data(H)'!$A$1:$CZ$233))</f>
        <v>0</v>
      </c>
      <c r="CY149" s="173" cm="1">
        <f t="array" ref="CY149">_xlfn.XLOOKUP(CY$1,'PY1 Data(H)'!$A$1:$CZ$1,_xlfn.XLOOKUP($A149,'PY1 Data(H)'!$A$1:$A$233,'PY1 Data(H)'!$A$1:$CZ$233))</f>
        <v>8041720</v>
      </c>
    </row>
    <row r="150" spans="1:103" x14ac:dyDescent="0.3">
      <c r="D150" s="173" cm="1">
        <f t="array" ref="D150">_xlfn.XLOOKUP(D$1,'PY1 Data(H)'!$A$1:$CZ$1,_xlfn.XLOOKUP($A150,'PY1 Data(H)'!$A$1:$A$233,'PY1 Data(H)'!$A$1:$CZ$233))</f>
        <v>0</v>
      </c>
      <c r="E150" s="173" cm="1">
        <f t="array" ref="E150">_xlfn.XLOOKUP(E$1,'PY1 Data(H)'!$A$1:$CZ$1,_xlfn.XLOOKUP($A150,'PY1 Data(H)'!$A$1:$A$233,'PY1 Data(H)'!$A$1:$CZ$233))</f>
        <v>0</v>
      </c>
      <c r="F150" s="173" cm="1">
        <f t="array" ref="F150">_xlfn.XLOOKUP(F$1,'PY1 Data(H)'!$A$1:$CZ$1,_xlfn.XLOOKUP($A150,'PY1 Data(H)'!$A$1:$A$233,'PY1 Data(H)'!$A$1:$CZ$233))</f>
        <v>0</v>
      </c>
      <c r="G150" s="173" cm="1">
        <f t="array" ref="G150">_xlfn.XLOOKUP(G$1,'PY1 Data(H)'!$A$1:$CZ$1,_xlfn.XLOOKUP($A150,'PY1 Data(H)'!$A$1:$A$233,'PY1 Data(H)'!$A$1:$CZ$233))</f>
        <v>0</v>
      </c>
      <c r="H150" s="173" cm="1">
        <f t="array" ref="H150">_xlfn.XLOOKUP(H$1,'PY1 Data(H)'!$A$1:$CZ$1,_xlfn.XLOOKUP($A150,'PY1 Data(H)'!$A$1:$A$233,'PY1 Data(H)'!$A$1:$CZ$233))</f>
        <v>0</v>
      </c>
      <c r="I150" s="173" cm="1">
        <f t="array" ref="I150">_xlfn.XLOOKUP(I$1,'PY1 Data(H)'!$A$1:$CZ$1,_xlfn.XLOOKUP($A150,'PY1 Data(H)'!$A$1:$A$233,'PY1 Data(H)'!$A$1:$CZ$233))</f>
        <v>0</v>
      </c>
      <c r="J150" s="173" cm="1">
        <f t="array" ref="J150">_xlfn.XLOOKUP(J$1,'PY1 Data(H)'!$A$1:$CZ$1,_xlfn.XLOOKUP($A150,'PY1 Data(H)'!$A$1:$A$233,'PY1 Data(H)'!$A$1:$CZ$233))</f>
        <v>0</v>
      </c>
      <c r="K150" s="173" cm="1">
        <f t="array" ref="K150">_xlfn.XLOOKUP(K$1,'PY1 Data(H)'!$A$1:$CZ$1,_xlfn.XLOOKUP($A150,'PY1 Data(H)'!$A$1:$A$233,'PY1 Data(H)'!$A$1:$CZ$233))</f>
        <v>0</v>
      </c>
      <c r="L150" s="173" cm="1">
        <f t="array" ref="L150">_xlfn.XLOOKUP(L$1,'PY1 Data(H)'!$A$1:$CZ$1,_xlfn.XLOOKUP($A150,'PY1 Data(H)'!$A$1:$A$233,'PY1 Data(H)'!$A$1:$CZ$233))</f>
        <v>0</v>
      </c>
      <c r="M150" s="173" cm="1">
        <f t="array" ref="M150">_xlfn.XLOOKUP(M$1,'PY1 Data(H)'!$A$1:$CZ$1,_xlfn.XLOOKUP($A150,'PY1 Data(H)'!$A$1:$A$233,'PY1 Data(H)'!$A$1:$CZ$233))</f>
        <v>0</v>
      </c>
      <c r="N150" s="173" cm="1">
        <f t="array" ref="N150">_xlfn.XLOOKUP(N$1,'PY1 Data(H)'!$A$1:$CZ$1,_xlfn.XLOOKUP($A150,'PY1 Data(H)'!$A$1:$A$233,'PY1 Data(H)'!$A$1:$CZ$233))</f>
        <v>0</v>
      </c>
      <c r="O150" s="173" cm="1">
        <f t="array" ref="O150">_xlfn.XLOOKUP(O$1,'PY1 Data(H)'!$A$1:$CZ$1,_xlfn.XLOOKUP($A150,'PY1 Data(H)'!$A$1:$A$233,'PY1 Data(H)'!$A$1:$CZ$233))</f>
        <v>0</v>
      </c>
      <c r="P150" s="173" cm="1">
        <f t="array" ref="P150">_xlfn.XLOOKUP(P$1,'PY1 Data(H)'!$A$1:$CZ$1,_xlfn.XLOOKUP($A150,'PY1 Data(H)'!$A$1:$A$233,'PY1 Data(H)'!$A$1:$CZ$233))</f>
        <v>0</v>
      </c>
      <c r="Q150" s="173" cm="1">
        <f t="array" ref="Q150">_xlfn.XLOOKUP(Q$1,'PY1 Data(H)'!$A$1:$CZ$1,_xlfn.XLOOKUP($A150,'PY1 Data(H)'!$A$1:$A$233,'PY1 Data(H)'!$A$1:$CZ$233))</f>
        <v>0</v>
      </c>
      <c r="R150" s="173" cm="1">
        <f t="array" ref="R150">_xlfn.XLOOKUP(R$1,'PY1 Data(H)'!$A$1:$CZ$1,_xlfn.XLOOKUP($A150,'PY1 Data(H)'!$A$1:$A$233,'PY1 Data(H)'!$A$1:$CZ$233))</f>
        <v>0</v>
      </c>
      <c r="S150" s="173" cm="1">
        <f t="array" ref="S150">_xlfn.XLOOKUP(S$1,'PY1 Data(H)'!$A$1:$CZ$1,_xlfn.XLOOKUP($A150,'PY1 Data(H)'!$A$1:$A$233,'PY1 Data(H)'!$A$1:$CZ$233))</f>
        <v>0</v>
      </c>
      <c r="T150" s="173" cm="1">
        <f t="array" ref="T150">_xlfn.XLOOKUP(T$1,'PY1 Data(H)'!$A$1:$CZ$1,_xlfn.XLOOKUP($A150,'PY1 Data(H)'!$A$1:$A$233,'PY1 Data(H)'!$A$1:$CZ$233))</f>
        <v>0</v>
      </c>
      <c r="U150" s="173" cm="1">
        <f t="array" ref="U150">_xlfn.XLOOKUP(U$1,'PY1 Data(H)'!$A$1:$CZ$1,_xlfn.XLOOKUP($A150,'PY1 Data(H)'!$A$1:$A$233,'PY1 Data(H)'!$A$1:$CZ$233))</f>
        <v>0</v>
      </c>
      <c r="V150" s="173" cm="1">
        <f t="array" ref="V150">_xlfn.XLOOKUP(V$1,'PY1 Data(H)'!$A$1:$CZ$1,_xlfn.XLOOKUP($A150,'PY1 Data(H)'!$A$1:$A$233,'PY1 Data(H)'!$A$1:$CZ$233))</f>
        <v>0</v>
      </c>
      <c r="W150" s="173" cm="1">
        <f t="array" ref="W150">_xlfn.XLOOKUP(W$1,'PY1 Data(H)'!$A$1:$CZ$1,_xlfn.XLOOKUP($A150,'PY1 Data(H)'!$A$1:$A$233,'PY1 Data(H)'!$A$1:$CZ$233))</f>
        <v>0</v>
      </c>
      <c r="X150" s="173" cm="1">
        <f t="array" ref="X150">_xlfn.XLOOKUP(X$1,'PY1 Data(H)'!$A$1:$CZ$1,_xlfn.XLOOKUP($A150,'PY1 Data(H)'!$A$1:$A$233,'PY1 Data(H)'!$A$1:$CZ$233))</f>
        <v>0</v>
      </c>
      <c r="Y150" s="173" cm="1">
        <f t="array" ref="Y150">_xlfn.XLOOKUP(Y$1,'PY1 Data(H)'!$A$1:$CZ$1,_xlfn.XLOOKUP($A150,'PY1 Data(H)'!$A$1:$A$233,'PY1 Data(H)'!$A$1:$CZ$233))</f>
        <v>0</v>
      </c>
      <c r="Z150" s="173" cm="1">
        <f t="array" ref="Z150">_xlfn.XLOOKUP(Z$1,'PY1 Data(H)'!$A$1:$CZ$1,_xlfn.XLOOKUP($A150,'PY1 Data(H)'!$A$1:$A$233,'PY1 Data(H)'!$A$1:$CZ$233))</f>
        <v>0</v>
      </c>
      <c r="AA150" s="173" cm="1">
        <f t="array" ref="AA150">_xlfn.XLOOKUP(AA$1,'PY1 Data(H)'!$A$1:$CZ$1,_xlfn.XLOOKUP($A150,'PY1 Data(H)'!$A$1:$A$233,'PY1 Data(H)'!$A$1:$CZ$233))</f>
        <v>0</v>
      </c>
      <c r="AB150" s="173" cm="1">
        <f t="array" ref="AB150">_xlfn.XLOOKUP(AB$1,'PY1 Data(H)'!$A$1:$CZ$1,_xlfn.XLOOKUP($A150,'PY1 Data(H)'!$A$1:$A$233,'PY1 Data(H)'!$A$1:$CZ$233))</f>
        <v>0</v>
      </c>
      <c r="AC150" s="173" cm="1">
        <f t="array" ref="AC150">_xlfn.XLOOKUP(AC$1,'PY1 Data(H)'!$A$1:$CZ$1,_xlfn.XLOOKUP($A150,'PY1 Data(H)'!$A$1:$A$233,'PY1 Data(H)'!$A$1:$CZ$233))</f>
        <v>0</v>
      </c>
      <c r="AD150" s="173" cm="1">
        <f t="array" ref="AD150">_xlfn.XLOOKUP(AD$1,'PY1 Data(H)'!$A$1:$CZ$1,_xlfn.XLOOKUP($A150,'PY1 Data(H)'!$A$1:$A$233,'PY1 Data(H)'!$A$1:$CZ$233))</f>
        <v>0</v>
      </c>
      <c r="AE150" s="173" cm="1">
        <f t="array" ref="AE150">_xlfn.XLOOKUP(AE$1,'PY1 Data(H)'!$A$1:$CZ$1,_xlfn.XLOOKUP($A150,'PY1 Data(H)'!$A$1:$A$233,'PY1 Data(H)'!$A$1:$CZ$233))</f>
        <v>0</v>
      </c>
      <c r="AF150" s="173" cm="1">
        <f t="array" ref="AF150">_xlfn.XLOOKUP(AF$1,'PY1 Data(H)'!$A$1:$CZ$1,_xlfn.XLOOKUP($A150,'PY1 Data(H)'!$A$1:$A$233,'PY1 Data(H)'!$A$1:$CZ$233))</f>
        <v>0</v>
      </c>
      <c r="AG150" s="173" cm="1">
        <f t="array" ref="AG150">_xlfn.XLOOKUP(AG$1,'PY1 Data(H)'!$A$1:$CZ$1,_xlfn.XLOOKUP($A150,'PY1 Data(H)'!$A$1:$A$233,'PY1 Data(H)'!$A$1:$CZ$233))</f>
        <v>0</v>
      </c>
      <c r="AH150" s="173" cm="1">
        <f t="array" ref="AH150">_xlfn.XLOOKUP(AH$1,'PY1 Data(H)'!$A$1:$CZ$1,_xlfn.XLOOKUP($A150,'PY1 Data(H)'!$A$1:$A$233,'PY1 Data(H)'!$A$1:$CZ$233))</f>
        <v>0</v>
      </c>
      <c r="AI150" s="173" cm="1">
        <f t="array" ref="AI150">_xlfn.XLOOKUP(AI$1,'PY1 Data(H)'!$A$1:$CZ$1,_xlfn.XLOOKUP($A150,'PY1 Data(H)'!$A$1:$A$233,'PY1 Data(H)'!$A$1:$CZ$233))</f>
        <v>0</v>
      </c>
      <c r="AJ150" s="173" cm="1">
        <f t="array" ref="AJ150">_xlfn.XLOOKUP(AJ$1,'PY1 Data(H)'!$A$1:$CZ$1,_xlfn.XLOOKUP($A150,'PY1 Data(H)'!$A$1:$A$233,'PY1 Data(H)'!$A$1:$CZ$233))</f>
        <v>0</v>
      </c>
      <c r="AK150" s="173" cm="1">
        <f t="array" ref="AK150">_xlfn.XLOOKUP(AK$1,'PY1 Data(H)'!$A$1:$CZ$1,_xlfn.XLOOKUP($A150,'PY1 Data(H)'!$A$1:$A$233,'PY1 Data(H)'!$A$1:$CZ$233))</f>
        <v>0</v>
      </c>
      <c r="AL150" s="173" cm="1">
        <f t="array" ref="AL150">_xlfn.XLOOKUP(AL$1,'PY1 Data(H)'!$A$1:$CZ$1,_xlfn.XLOOKUP($A150,'PY1 Data(H)'!$A$1:$A$233,'PY1 Data(H)'!$A$1:$CZ$233))</f>
        <v>0</v>
      </c>
      <c r="AM150" s="173" cm="1">
        <f t="array" ref="AM150">_xlfn.XLOOKUP(AM$1,'PY1 Data(H)'!$A$1:$CZ$1,_xlfn.XLOOKUP($A150,'PY1 Data(H)'!$A$1:$A$233,'PY1 Data(H)'!$A$1:$CZ$233))</f>
        <v>0</v>
      </c>
      <c r="AN150" s="173" cm="1">
        <f t="array" ref="AN150">_xlfn.XLOOKUP(AN$1,'PY1 Data(H)'!$A$1:$CZ$1,_xlfn.XLOOKUP($A150,'PY1 Data(H)'!$A$1:$A$233,'PY1 Data(H)'!$A$1:$CZ$233))</f>
        <v>0</v>
      </c>
      <c r="AO150" s="173" cm="1">
        <f t="array" ref="AO150">_xlfn.XLOOKUP(AO$1,'PY1 Data(H)'!$A$1:$CZ$1,_xlfn.XLOOKUP($A150,'PY1 Data(H)'!$A$1:$A$233,'PY1 Data(H)'!$A$1:$CZ$233))</f>
        <v>0</v>
      </c>
      <c r="AP150" s="173" cm="1">
        <f t="array" ref="AP150">_xlfn.XLOOKUP(AP$1,'PY1 Data(H)'!$A$1:$CZ$1,_xlfn.XLOOKUP($A150,'PY1 Data(H)'!$A$1:$A$233,'PY1 Data(H)'!$A$1:$CZ$233))</f>
        <v>0</v>
      </c>
      <c r="AQ150" s="173" cm="1">
        <f t="array" ref="AQ150">_xlfn.XLOOKUP(AQ$1,'PY1 Data(H)'!$A$1:$CZ$1,_xlfn.XLOOKUP($A150,'PY1 Data(H)'!$A$1:$A$233,'PY1 Data(H)'!$A$1:$CZ$233))</f>
        <v>0</v>
      </c>
      <c r="AR150" s="173" cm="1">
        <f t="array" ref="AR150">_xlfn.XLOOKUP(AR$1,'PY1 Data(H)'!$A$1:$CZ$1,_xlfn.XLOOKUP($A150,'PY1 Data(H)'!$A$1:$A$233,'PY1 Data(H)'!$A$1:$CZ$233))</f>
        <v>0</v>
      </c>
      <c r="AS150" s="173" cm="1">
        <f t="array" ref="AS150">_xlfn.XLOOKUP(AS$1,'PY1 Data(H)'!$A$1:$CZ$1,_xlfn.XLOOKUP($A150,'PY1 Data(H)'!$A$1:$A$233,'PY1 Data(H)'!$A$1:$CZ$233))</f>
        <v>0</v>
      </c>
      <c r="AT150" s="173" cm="1">
        <f t="array" ref="AT150">_xlfn.XLOOKUP(AT$1,'PY1 Data(H)'!$A$1:$CZ$1,_xlfn.XLOOKUP($A150,'PY1 Data(H)'!$A$1:$A$233,'PY1 Data(H)'!$A$1:$CZ$233))</f>
        <v>0</v>
      </c>
      <c r="AU150" s="173" cm="1">
        <f t="array" ref="AU150">_xlfn.XLOOKUP(AU$1,'PY1 Data(H)'!$A$1:$CZ$1,_xlfn.XLOOKUP($A150,'PY1 Data(H)'!$A$1:$A$233,'PY1 Data(H)'!$A$1:$CZ$233))</f>
        <v>0</v>
      </c>
      <c r="AV150" s="173" cm="1">
        <f t="array" ref="AV150">_xlfn.XLOOKUP(AV$1,'PY1 Data(H)'!$A$1:$CZ$1,_xlfn.XLOOKUP($A150,'PY1 Data(H)'!$A$1:$A$233,'PY1 Data(H)'!$A$1:$CZ$233))</f>
        <v>0</v>
      </c>
      <c r="AW150" s="173" cm="1">
        <f t="array" ref="AW150">_xlfn.XLOOKUP(AW$1,'PY1 Data(H)'!$A$1:$CZ$1,_xlfn.XLOOKUP($A150,'PY1 Data(H)'!$A$1:$A$233,'PY1 Data(H)'!$A$1:$CZ$233))</f>
        <v>0</v>
      </c>
      <c r="AX150" s="173" cm="1">
        <f t="array" ref="AX150">_xlfn.XLOOKUP(AX$1,'PY1 Data(H)'!$A$1:$CZ$1,_xlfn.XLOOKUP($A150,'PY1 Data(H)'!$A$1:$A$233,'PY1 Data(H)'!$A$1:$CZ$233))</f>
        <v>0</v>
      </c>
      <c r="AY150" s="173" cm="1">
        <f t="array" ref="AY150">_xlfn.XLOOKUP(AY$1,'PY1 Data(H)'!$A$1:$CZ$1,_xlfn.XLOOKUP($A150,'PY1 Data(H)'!$A$1:$A$233,'PY1 Data(H)'!$A$1:$CZ$233))</f>
        <v>0</v>
      </c>
      <c r="AZ150" s="173" cm="1">
        <f t="array" ref="AZ150">_xlfn.XLOOKUP(AZ$1,'PY1 Data(H)'!$A$1:$CZ$1,_xlfn.XLOOKUP($A150,'PY1 Data(H)'!$A$1:$A$233,'PY1 Data(H)'!$A$1:$CZ$233))</f>
        <v>0</v>
      </c>
      <c r="BA150" s="173" cm="1">
        <f t="array" ref="BA150">_xlfn.XLOOKUP(BA$1,'PY1 Data(H)'!$A$1:$CZ$1,_xlfn.XLOOKUP($A150,'PY1 Data(H)'!$A$1:$A$233,'PY1 Data(H)'!$A$1:$CZ$233))</f>
        <v>0</v>
      </c>
      <c r="BB150" s="173" cm="1">
        <f t="array" ref="BB150">_xlfn.XLOOKUP(BB$1,'PY1 Data(H)'!$A$1:$CZ$1,_xlfn.XLOOKUP($A150,'PY1 Data(H)'!$A$1:$A$233,'PY1 Data(H)'!$A$1:$CZ$233))</f>
        <v>0</v>
      </c>
      <c r="BC150" s="173" cm="1">
        <f t="array" ref="BC150">_xlfn.XLOOKUP(BC$1,'PY1 Data(H)'!$A$1:$CZ$1,_xlfn.XLOOKUP($A150,'PY1 Data(H)'!$A$1:$A$233,'PY1 Data(H)'!$A$1:$CZ$233))</f>
        <v>0</v>
      </c>
      <c r="BD150" s="173" cm="1">
        <f t="array" ref="BD150">_xlfn.XLOOKUP(BD$1,'PY1 Data(H)'!$A$1:$CZ$1,_xlfn.XLOOKUP($A150,'PY1 Data(H)'!$A$1:$A$233,'PY1 Data(H)'!$A$1:$CZ$233))</f>
        <v>0</v>
      </c>
      <c r="BE150" s="173" cm="1">
        <f t="array" ref="BE150">_xlfn.XLOOKUP(BE$1,'PY1 Data(H)'!$A$1:$CZ$1,_xlfn.XLOOKUP($A150,'PY1 Data(H)'!$A$1:$A$233,'PY1 Data(H)'!$A$1:$CZ$233))</f>
        <v>0</v>
      </c>
      <c r="BF150" s="173" cm="1">
        <f t="array" ref="BF150">_xlfn.XLOOKUP(BF$1,'PY1 Data(H)'!$A$1:$CZ$1,_xlfn.XLOOKUP($A150,'PY1 Data(H)'!$A$1:$A$233,'PY1 Data(H)'!$A$1:$CZ$233))</f>
        <v>0</v>
      </c>
      <c r="BG150" s="173" cm="1">
        <f t="array" ref="BG150">_xlfn.XLOOKUP(BG$1,'PY1 Data(H)'!$A$1:$CZ$1,_xlfn.XLOOKUP($A150,'PY1 Data(H)'!$A$1:$A$233,'PY1 Data(H)'!$A$1:$CZ$233))</f>
        <v>0</v>
      </c>
      <c r="BH150" s="173" cm="1">
        <f t="array" ref="BH150">_xlfn.XLOOKUP(BH$1,'PY1 Data(H)'!$A$1:$CZ$1,_xlfn.XLOOKUP($A150,'PY1 Data(H)'!$A$1:$A$233,'PY1 Data(H)'!$A$1:$CZ$233))</f>
        <v>0</v>
      </c>
      <c r="BI150" s="173" cm="1">
        <f t="array" ref="BI150">_xlfn.XLOOKUP(BI$1,'PY1 Data(H)'!$A$1:$CZ$1,_xlfn.XLOOKUP($A150,'PY1 Data(H)'!$A$1:$A$233,'PY1 Data(H)'!$A$1:$CZ$233))</f>
        <v>0</v>
      </c>
      <c r="BJ150" s="173" cm="1">
        <f t="array" ref="BJ150">_xlfn.XLOOKUP(BJ$1,'PY1 Data(H)'!$A$1:$CZ$1,_xlfn.XLOOKUP($A150,'PY1 Data(H)'!$A$1:$A$233,'PY1 Data(H)'!$A$1:$CZ$233))</f>
        <v>0</v>
      </c>
      <c r="BK150" s="173" cm="1">
        <f t="array" ref="BK150">_xlfn.XLOOKUP(BK$1,'PY1 Data(H)'!$A$1:$CZ$1,_xlfn.XLOOKUP($A150,'PY1 Data(H)'!$A$1:$A$233,'PY1 Data(H)'!$A$1:$CZ$233))</f>
        <v>0</v>
      </c>
      <c r="BL150" s="173" cm="1">
        <f t="array" ref="BL150">_xlfn.XLOOKUP(BL$1,'PY1 Data(H)'!$A$1:$CZ$1,_xlfn.XLOOKUP($A150,'PY1 Data(H)'!$A$1:$A$233,'PY1 Data(H)'!$A$1:$CZ$233))</f>
        <v>0</v>
      </c>
      <c r="BM150" s="173" cm="1">
        <f t="array" ref="BM150">_xlfn.XLOOKUP(BM$1,'PY1 Data(H)'!$A$1:$CZ$1,_xlfn.XLOOKUP($A150,'PY1 Data(H)'!$A$1:$A$233,'PY1 Data(H)'!$A$1:$CZ$233))</f>
        <v>0</v>
      </c>
      <c r="BN150" s="173" cm="1">
        <f t="array" ref="BN150">_xlfn.XLOOKUP(BN$1,'PY1 Data(H)'!$A$1:$CZ$1,_xlfn.XLOOKUP($A150,'PY1 Data(H)'!$A$1:$A$233,'PY1 Data(H)'!$A$1:$CZ$233))</f>
        <v>0</v>
      </c>
      <c r="BO150" s="173" cm="1">
        <f t="array" ref="BO150">_xlfn.XLOOKUP(BO$1,'PY1 Data(H)'!$A$1:$CZ$1,_xlfn.XLOOKUP($A150,'PY1 Data(H)'!$A$1:$A$233,'PY1 Data(H)'!$A$1:$CZ$233))</f>
        <v>0</v>
      </c>
      <c r="BP150" s="173" cm="1">
        <f t="array" ref="BP150">_xlfn.XLOOKUP(BP$1,'PY1 Data(H)'!$A$1:$CZ$1,_xlfn.XLOOKUP($A150,'PY1 Data(H)'!$A$1:$A$233,'PY1 Data(H)'!$A$1:$CZ$233))</f>
        <v>0</v>
      </c>
      <c r="BQ150" s="173" cm="1">
        <f t="array" ref="BQ150">_xlfn.XLOOKUP(BQ$1,'PY1 Data(H)'!$A$1:$CZ$1,_xlfn.XLOOKUP($A150,'PY1 Data(H)'!$A$1:$A$233,'PY1 Data(H)'!$A$1:$CZ$233))</f>
        <v>0</v>
      </c>
      <c r="BR150" s="173" cm="1">
        <f t="array" ref="BR150">_xlfn.XLOOKUP(BR$1,'PY1 Data(H)'!$A$1:$CZ$1,_xlfn.XLOOKUP($A150,'PY1 Data(H)'!$A$1:$A$233,'PY1 Data(H)'!$A$1:$CZ$233))</f>
        <v>0</v>
      </c>
      <c r="BS150" s="173" cm="1">
        <f t="array" ref="BS150">_xlfn.XLOOKUP(BS$1,'PY1 Data(H)'!$A$1:$CZ$1,_xlfn.XLOOKUP($A150,'PY1 Data(H)'!$A$1:$A$233,'PY1 Data(H)'!$A$1:$CZ$233))</f>
        <v>0</v>
      </c>
      <c r="BT150" s="173" cm="1">
        <f t="array" ref="BT150">_xlfn.XLOOKUP(BT$1,'PY1 Data(H)'!$A$1:$CZ$1,_xlfn.XLOOKUP($A150,'PY1 Data(H)'!$A$1:$A$233,'PY1 Data(H)'!$A$1:$CZ$233))</f>
        <v>0</v>
      </c>
      <c r="BU150" s="173" cm="1">
        <f t="array" ref="BU150">_xlfn.XLOOKUP(BU$1,'PY1 Data(H)'!$A$1:$CZ$1,_xlfn.XLOOKUP($A150,'PY1 Data(H)'!$A$1:$A$233,'PY1 Data(H)'!$A$1:$CZ$233))</f>
        <v>0</v>
      </c>
      <c r="BV150" s="173" cm="1">
        <f t="array" ref="BV150">_xlfn.XLOOKUP(BV$1,'PY1 Data(H)'!$A$1:$CZ$1,_xlfn.XLOOKUP($A150,'PY1 Data(H)'!$A$1:$A$233,'PY1 Data(H)'!$A$1:$CZ$233))</f>
        <v>0</v>
      </c>
      <c r="BW150" s="173" cm="1">
        <f t="array" ref="BW150">_xlfn.XLOOKUP(BW$1,'PY1 Data(H)'!$A$1:$CZ$1,_xlfn.XLOOKUP($A150,'PY1 Data(H)'!$A$1:$A$233,'PY1 Data(H)'!$A$1:$CZ$233))</f>
        <v>0</v>
      </c>
      <c r="BX150" s="173" cm="1">
        <f t="array" ref="BX150">_xlfn.XLOOKUP(BX$1,'PY1 Data(H)'!$A$1:$CZ$1,_xlfn.XLOOKUP($A150,'PY1 Data(H)'!$A$1:$A$233,'PY1 Data(H)'!$A$1:$CZ$233))</f>
        <v>0</v>
      </c>
      <c r="BY150" s="173" cm="1">
        <f t="array" ref="BY150">_xlfn.XLOOKUP(BY$1,'PY1 Data(H)'!$A$1:$CZ$1,_xlfn.XLOOKUP($A150,'PY1 Data(H)'!$A$1:$A$233,'PY1 Data(H)'!$A$1:$CZ$233))</f>
        <v>0</v>
      </c>
      <c r="BZ150" s="173" cm="1">
        <f t="array" ref="BZ150">_xlfn.XLOOKUP(BZ$1,'PY1 Data(H)'!$A$1:$CZ$1,_xlfn.XLOOKUP($A150,'PY1 Data(H)'!$A$1:$A$233,'PY1 Data(H)'!$A$1:$CZ$233))</f>
        <v>0</v>
      </c>
      <c r="CA150" s="173" cm="1">
        <f t="array" ref="CA150">_xlfn.XLOOKUP(CA$1,'PY1 Data(H)'!$A$1:$CZ$1,_xlfn.XLOOKUP($A150,'PY1 Data(H)'!$A$1:$A$233,'PY1 Data(H)'!$A$1:$CZ$233))</f>
        <v>0</v>
      </c>
      <c r="CB150" s="173" cm="1">
        <f t="array" ref="CB150">_xlfn.XLOOKUP(CB$1,'PY1 Data(H)'!$A$1:$CZ$1,_xlfn.XLOOKUP($A150,'PY1 Data(H)'!$A$1:$A$233,'PY1 Data(H)'!$A$1:$CZ$233))</f>
        <v>0</v>
      </c>
      <c r="CC150" s="173" cm="1">
        <f t="array" ref="CC150">_xlfn.XLOOKUP(CC$1,'PY1 Data(H)'!$A$1:$CZ$1,_xlfn.XLOOKUP($A150,'PY1 Data(H)'!$A$1:$A$233,'PY1 Data(H)'!$A$1:$CZ$233))</f>
        <v>0</v>
      </c>
      <c r="CD150" s="173" cm="1">
        <f t="array" ref="CD150">_xlfn.XLOOKUP(CD$1,'PY1 Data(H)'!$A$1:$CZ$1,_xlfn.XLOOKUP($A150,'PY1 Data(H)'!$A$1:$A$233,'PY1 Data(H)'!$A$1:$CZ$233))</f>
        <v>0</v>
      </c>
      <c r="CE150" s="173" cm="1">
        <f t="array" ref="CE150">_xlfn.XLOOKUP(CE$1,'PY1 Data(H)'!$A$1:$CZ$1,_xlfn.XLOOKUP($A150,'PY1 Data(H)'!$A$1:$A$233,'PY1 Data(H)'!$A$1:$CZ$233))</f>
        <v>0</v>
      </c>
      <c r="CF150" s="173" cm="1">
        <f t="array" ref="CF150">_xlfn.XLOOKUP(CF$1,'PY1 Data(H)'!$A$1:$CZ$1,_xlfn.XLOOKUP($A150,'PY1 Data(H)'!$A$1:$A$233,'PY1 Data(H)'!$A$1:$CZ$233))</f>
        <v>0</v>
      </c>
      <c r="CG150" s="173" cm="1">
        <f t="array" ref="CG150">_xlfn.XLOOKUP(CG$1,'PY1 Data(H)'!$A$1:$CZ$1,_xlfn.XLOOKUP($A150,'PY1 Data(H)'!$A$1:$A$233,'PY1 Data(H)'!$A$1:$CZ$233))</f>
        <v>0</v>
      </c>
      <c r="CH150" s="173" cm="1">
        <f t="array" ref="CH150">_xlfn.XLOOKUP(CH$1,'PY1 Data(H)'!$A$1:$CZ$1,_xlfn.XLOOKUP($A150,'PY1 Data(H)'!$A$1:$A$233,'PY1 Data(H)'!$A$1:$CZ$233))</f>
        <v>0</v>
      </c>
      <c r="CI150" s="173" cm="1">
        <f t="array" ref="CI150">_xlfn.XLOOKUP(CI$1,'PY1 Data(H)'!$A$1:$CZ$1,_xlfn.XLOOKUP($A150,'PY1 Data(H)'!$A$1:$A$233,'PY1 Data(H)'!$A$1:$CZ$233))</f>
        <v>0</v>
      </c>
      <c r="CJ150" s="173" cm="1">
        <f t="array" ref="CJ150">_xlfn.XLOOKUP(CJ$1,'PY1 Data(H)'!$A$1:$CZ$1,_xlfn.XLOOKUP($A150,'PY1 Data(H)'!$A$1:$A$233,'PY1 Data(H)'!$A$1:$CZ$233))</f>
        <v>0</v>
      </c>
      <c r="CK150" s="173" cm="1">
        <f t="array" ref="CK150">_xlfn.XLOOKUP(CK$1,'PY1 Data(H)'!$A$1:$CZ$1,_xlfn.XLOOKUP($A150,'PY1 Data(H)'!$A$1:$A$233,'PY1 Data(H)'!$A$1:$CZ$233))</f>
        <v>0</v>
      </c>
      <c r="CL150" s="173" cm="1">
        <f t="array" ref="CL150">_xlfn.XLOOKUP(CL$1,'PY1 Data(H)'!$A$1:$CZ$1,_xlfn.XLOOKUP($A150,'PY1 Data(H)'!$A$1:$A$233,'PY1 Data(H)'!$A$1:$CZ$233))</f>
        <v>0</v>
      </c>
      <c r="CM150" s="173" cm="1">
        <f t="array" ref="CM150">_xlfn.XLOOKUP(CM$1,'PY1 Data(H)'!$A$1:$CZ$1,_xlfn.XLOOKUP($A150,'PY1 Data(H)'!$A$1:$A$233,'PY1 Data(H)'!$A$1:$CZ$233))</f>
        <v>0</v>
      </c>
      <c r="CN150" s="173" cm="1">
        <f t="array" ref="CN150">_xlfn.XLOOKUP(CN$1,'PY1 Data(H)'!$A$1:$CZ$1,_xlfn.XLOOKUP($A150,'PY1 Data(H)'!$A$1:$A$233,'PY1 Data(H)'!$A$1:$CZ$233))</f>
        <v>0</v>
      </c>
      <c r="CO150" s="173" cm="1">
        <f t="array" ref="CO150">_xlfn.XLOOKUP(CO$1,'PY1 Data(H)'!$A$1:$CZ$1,_xlfn.XLOOKUP($A150,'PY1 Data(H)'!$A$1:$A$233,'PY1 Data(H)'!$A$1:$CZ$233))</f>
        <v>0</v>
      </c>
      <c r="CP150" s="173" cm="1">
        <f t="array" ref="CP150">_xlfn.XLOOKUP(CP$1,'PY1 Data(H)'!$A$1:$CZ$1,_xlfn.XLOOKUP($A150,'PY1 Data(H)'!$A$1:$A$233,'PY1 Data(H)'!$A$1:$CZ$233))</f>
        <v>0</v>
      </c>
      <c r="CQ150" s="173" cm="1">
        <f t="array" ref="CQ150">_xlfn.XLOOKUP(CQ$1,'PY1 Data(H)'!$A$1:$CZ$1,_xlfn.XLOOKUP($A150,'PY1 Data(H)'!$A$1:$A$233,'PY1 Data(H)'!$A$1:$CZ$233))</f>
        <v>0</v>
      </c>
      <c r="CR150" s="173" cm="1">
        <f t="array" ref="CR150">_xlfn.XLOOKUP(CR$1,'PY1 Data(H)'!$A$1:$CZ$1,_xlfn.XLOOKUP($A150,'PY1 Data(H)'!$A$1:$A$233,'PY1 Data(H)'!$A$1:$CZ$233))</f>
        <v>0</v>
      </c>
      <c r="CS150" s="173" cm="1">
        <f t="array" ref="CS150">_xlfn.XLOOKUP(CS$1,'PY1 Data(H)'!$A$1:$CZ$1,_xlfn.XLOOKUP($A150,'PY1 Data(H)'!$A$1:$A$233,'PY1 Data(H)'!$A$1:$CZ$233))</f>
        <v>0</v>
      </c>
      <c r="CT150" s="173" cm="1">
        <f t="array" ref="CT150">_xlfn.XLOOKUP(CT$1,'PY1 Data(H)'!$A$1:$CZ$1,_xlfn.XLOOKUP($A150,'PY1 Data(H)'!$A$1:$A$233,'PY1 Data(H)'!$A$1:$CZ$233))</f>
        <v>0</v>
      </c>
      <c r="CU150" s="173" cm="1">
        <f t="array" ref="CU150">_xlfn.XLOOKUP(CU$1,'PY1 Data(H)'!$A$1:$CZ$1,_xlfn.XLOOKUP($A150,'PY1 Data(H)'!$A$1:$A$233,'PY1 Data(H)'!$A$1:$CZ$233))</f>
        <v>0</v>
      </c>
      <c r="CV150" s="173" cm="1">
        <f t="array" ref="CV150">_xlfn.XLOOKUP(CV$1,'PY1 Data(H)'!$A$1:$CZ$1,_xlfn.XLOOKUP($A150,'PY1 Data(H)'!$A$1:$A$233,'PY1 Data(H)'!$A$1:$CZ$233))</f>
        <v>0</v>
      </c>
      <c r="CW150" s="173" cm="1">
        <f t="array" ref="CW150">_xlfn.XLOOKUP(CW$1,'PY1 Data(H)'!$A$1:$CZ$1,_xlfn.XLOOKUP($A150,'PY1 Data(H)'!$A$1:$A$233,'PY1 Data(H)'!$A$1:$CZ$233))</f>
        <v>0</v>
      </c>
      <c r="CX150" s="173" cm="1">
        <f t="array" ref="CX150">_xlfn.XLOOKUP(CX$1,'PY1 Data(H)'!$A$1:$CZ$1,_xlfn.XLOOKUP($A150,'PY1 Data(H)'!$A$1:$A$233,'PY1 Data(H)'!$A$1:$CZ$233))</f>
        <v>0</v>
      </c>
      <c r="CY150" s="173" cm="1">
        <f t="array" ref="CY150">_xlfn.XLOOKUP(CY$1,'PY1 Data(H)'!$A$1:$CZ$1,_xlfn.XLOOKUP($A150,'PY1 Data(H)'!$A$1:$A$233,'PY1 Data(H)'!$A$1:$CZ$233))</f>
        <v>0</v>
      </c>
    </row>
    <row r="151" spans="1:103" x14ac:dyDescent="0.3">
      <c r="D151" s="173" cm="1">
        <f t="array" ref="D151">_xlfn.XLOOKUP(D$1,'PY1 Data(H)'!$A$1:$CZ$1,_xlfn.XLOOKUP($A151,'PY1 Data(H)'!$A$1:$A$233,'PY1 Data(H)'!$A$1:$CZ$233))</f>
        <v>0</v>
      </c>
      <c r="E151" s="173" cm="1">
        <f t="array" ref="E151">_xlfn.XLOOKUP(E$1,'PY1 Data(H)'!$A$1:$CZ$1,_xlfn.XLOOKUP($A151,'PY1 Data(H)'!$A$1:$A$233,'PY1 Data(H)'!$A$1:$CZ$233))</f>
        <v>0</v>
      </c>
      <c r="F151" s="173" cm="1">
        <f t="array" ref="F151">_xlfn.XLOOKUP(F$1,'PY1 Data(H)'!$A$1:$CZ$1,_xlfn.XLOOKUP($A151,'PY1 Data(H)'!$A$1:$A$233,'PY1 Data(H)'!$A$1:$CZ$233))</f>
        <v>0</v>
      </c>
      <c r="G151" s="173" cm="1">
        <f t="array" ref="G151">_xlfn.XLOOKUP(G$1,'PY1 Data(H)'!$A$1:$CZ$1,_xlfn.XLOOKUP($A151,'PY1 Data(H)'!$A$1:$A$233,'PY1 Data(H)'!$A$1:$CZ$233))</f>
        <v>0</v>
      </c>
      <c r="H151" s="173" cm="1">
        <f t="array" ref="H151">_xlfn.XLOOKUP(H$1,'PY1 Data(H)'!$A$1:$CZ$1,_xlfn.XLOOKUP($A151,'PY1 Data(H)'!$A$1:$A$233,'PY1 Data(H)'!$A$1:$CZ$233))</f>
        <v>0</v>
      </c>
      <c r="I151" s="173" cm="1">
        <f t="array" ref="I151">_xlfn.XLOOKUP(I$1,'PY1 Data(H)'!$A$1:$CZ$1,_xlfn.XLOOKUP($A151,'PY1 Data(H)'!$A$1:$A$233,'PY1 Data(H)'!$A$1:$CZ$233))</f>
        <v>0</v>
      </c>
      <c r="J151" s="173" cm="1">
        <f t="array" ref="J151">_xlfn.XLOOKUP(J$1,'PY1 Data(H)'!$A$1:$CZ$1,_xlfn.XLOOKUP($A151,'PY1 Data(H)'!$A$1:$A$233,'PY1 Data(H)'!$A$1:$CZ$233))</f>
        <v>0</v>
      </c>
      <c r="K151" s="173" cm="1">
        <f t="array" ref="K151">_xlfn.XLOOKUP(K$1,'PY1 Data(H)'!$A$1:$CZ$1,_xlfn.XLOOKUP($A151,'PY1 Data(H)'!$A$1:$A$233,'PY1 Data(H)'!$A$1:$CZ$233))</f>
        <v>0</v>
      </c>
      <c r="L151" s="173" cm="1">
        <f t="array" ref="L151">_xlfn.XLOOKUP(L$1,'PY1 Data(H)'!$A$1:$CZ$1,_xlfn.XLOOKUP($A151,'PY1 Data(H)'!$A$1:$A$233,'PY1 Data(H)'!$A$1:$CZ$233))</f>
        <v>0</v>
      </c>
      <c r="M151" s="173" cm="1">
        <f t="array" ref="M151">_xlfn.XLOOKUP(M$1,'PY1 Data(H)'!$A$1:$CZ$1,_xlfn.XLOOKUP($A151,'PY1 Data(H)'!$A$1:$A$233,'PY1 Data(H)'!$A$1:$CZ$233))</f>
        <v>0</v>
      </c>
      <c r="N151" s="173" cm="1">
        <f t="array" ref="N151">_xlfn.XLOOKUP(N$1,'PY1 Data(H)'!$A$1:$CZ$1,_xlfn.XLOOKUP($A151,'PY1 Data(H)'!$A$1:$A$233,'PY1 Data(H)'!$A$1:$CZ$233))</f>
        <v>0</v>
      </c>
      <c r="O151" s="173" cm="1">
        <f t="array" ref="O151">_xlfn.XLOOKUP(O$1,'PY1 Data(H)'!$A$1:$CZ$1,_xlfn.XLOOKUP($A151,'PY1 Data(H)'!$A$1:$A$233,'PY1 Data(H)'!$A$1:$CZ$233))</f>
        <v>0</v>
      </c>
      <c r="P151" s="173" cm="1">
        <f t="array" ref="P151">_xlfn.XLOOKUP(P$1,'PY1 Data(H)'!$A$1:$CZ$1,_xlfn.XLOOKUP($A151,'PY1 Data(H)'!$A$1:$A$233,'PY1 Data(H)'!$A$1:$CZ$233))</f>
        <v>0</v>
      </c>
      <c r="Q151" s="173" cm="1">
        <f t="array" ref="Q151">_xlfn.XLOOKUP(Q$1,'PY1 Data(H)'!$A$1:$CZ$1,_xlfn.XLOOKUP($A151,'PY1 Data(H)'!$A$1:$A$233,'PY1 Data(H)'!$A$1:$CZ$233))</f>
        <v>0</v>
      </c>
      <c r="R151" s="173" cm="1">
        <f t="array" ref="R151">_xlfn.XLOOKUP(R$1,'PY1 Data(H)'!$A$1:$CZ$1,_xlfn.XLOOKUP($A151,'PY1 Data(H)'!$A$1:$A$233,'PY1 Data(H)'!$A$1:$CZ$233))</f>
        <v>0</v>
      </c>
      <c r="S151" s="173" cm="1">
        <f t="array" ref="S151">_xlfn.XLOOKUP(S$1,'PY1 Data(H)'!$A$1:$CZ$1,_xlfn.XLOOKUP($A151,'PY1 Data(H)'!$A$1:$A$233,'PY1 Data(H)'!$A$1:$CZ$233))</f>
        <v>0</v>
      </c>
      <c r="T151" s="173" cm="1">
        <f t="array" ref="T151">_xlfn.XLOOKUP(T$1,'PY1 Data(H)'!$A$1:$CZ$1,_xlfn.XLOOKUP($A151,'PY1 Data(H)'!$A$1:$A$233,'PY1 Data(H)'!$A$1:$CZ$233))</f>
        <v>0</v>
      </c>
      <c r="U151" s="173" cm="1">
        <f t="array" ref="U151">_xlfn.XLOOKUP(U$1,'PY1 Data(H)'!$A$1:$CZ$1,_xlfn.XLOOKUP($A151,'PY1 Data(H)'!$A$1:$A$233,'PY1 Data(H)'!$A$1:$CZ$233))</f>
        <v>0</v>
      </c>
      <c r="V151" s="173" cm="1">
        <f t="array" ref="V151">_xlfn.XLOOKUP(V$1,'PY1 Data(H)'!$A$1:$CZ$1,_xlfn.XLOOKUP($A151,'PY1 Data(H)'!$A$1:$A$233,'PY1 Data(H)'!$A$1:$CZ$233))</f>
        <v>0</v>
      </c>
      <c r="W151" s="173" cm="1">
        <f t="array" ref="W151">_xlfn.XLOOKUP(W$1,'PY1 Data(H)'!$A$1:$CZ$1,_xlfn.XLOOKUP($A151,'PY1 Data(H)'!$A$1:$A$233,'PY1 Data(H)'!$A$1:$CZ$233))</f>
        <v>0</v>
      </c>
      <c r="X151" s="173" cm="1">
        <f t="array" ref="X151">_xlfn.XLOOKUP(X$1,'PY1 Data(H)'!$A$1:$CZ$1,_xlfn.XLOOKUP($A151,'PY1 Data(H)'!$A$1:$A$233,'PY1 Data(H)'!$A$1:$CZ$233))</f>
        <v>0</v>
      </c>
      <c r="Y151" s="173" cm="1">
        <f t="array" ref="Y151">_xlfn.XLOOKUP(Y$1,'PY1 Data(H)'!$A$1:$CZ$1,_xlfn.XLOOKUP($A151,'PY1 Data(H)'!$A$1:$A$233,'PY1 Data(H)'!$A$1:$CZ$233))</f>
        <v>0</v>
      </c>
      <c r="Z151" s="173" cm="1">
        <f t="array" ref="Z151">_xlfn.XLOOKUP(Z$1,'PY1 Data(H)'!$A$1:$CZ$1,_xlfn.XLOOKUP($A151,'PY1 Data(H)'!$A$1:$A$233,'PY1 Data(H)'!$A$1:$CZ$233))</f>
        <v>0</v>
      </c>
      <c r="AA151" s="173" cm="1">
        <f t="array" ref="AA151">_xlfn.XLOOKUP(AA$1,'PY1 Data(H)'!$A$1:$CZ$1,_xlfn.XLOOKUP($A151,'PY1 Data(H)'!$A$1:$A$233,'PY1 Data(H)'!$A$1:$CZ$233))</f>
        <v>0</v>
      </c>
      <c r="AB151" s="173" cm="1">
        <f t="array" ref="AB151">_xlfn.XLOOKUP(AB$1,'PY1 Data(H)'!$A$1:$CZ$1,_xlfn.XLOOKUP($A151,'PY1 Data(H)'!$A$1:$A$233,'PY1 Data(H)'!$A$1:$CZ$233))</f>
        <v>0</v>
      </c>
      <c r="AC151" s="173" cm="1">
        <f t="array" ref="AC151">_xlfn.XLOOKUP(AC$1,'PY1 Data(H)'!$A$1:$CZ$1,_xlfn.XLOOKUP($A151,'PY1 Data(H)'!$A$1:$A$233,'PY1 Data(H)'!$A$1:$CZ$233))</f>
        <v>0</v>
      </c>
      <c r="AD151" s="173" cm="1">
        <f t="array" ref="AD151">_xlfn.XLOOKUP(AD$1,'PY1 Data(H)'!$A$1:$CZ$1,_xlfn.XLOOKUP($A151,'PY1 Data(H)'!$A$1:$A$233,'PY1 Data(H)'!$A$1:$CZ$233))</f>
        <v>0</v>
      </c>
      <c r="AE151" s="173" cm="1">
        <f t="array" ref="AE151">_xlfn.XLOOKUP(AE$1,'PY1 Data(H)'!$A$1:$CZ$1,_xlfn.XLOOKUP($A151,'PY1 Data(H)'!$A$1:$A$233,'PY1 Data(H)'!$A$1:$CZ$233))</f>
        <v>0</v>
      </c>
      <c r="AF151" s="173" cm="1">
        <f t="array" ref="AF151">_xlfn.XLOOKUP(AF$1,'PY1 Data(H)'!$A$1:$CZ$1,_xlfn.XLOOKUP($A151,'PY1 Data(H)'!$A$1:$A$233,'PY1 Data(H)'!$A$1:$CZ$233))</f>
        <v>0</v>
      </c>
      <c r="AG151" s="173" cm="1">
        <f t="array" ref="AG151">_xlfn.XLOOKUP(AG$1,'PY1 Data(H)'!$A$1:$CZ$1,_xlfn.XLOOKUP($A151,'PY1 Data(H)'!$A$1:$A$233,'PY1 Data(H)'!$A$1:$CZ$233))</f>
        <v>0</v>
      </c>
      <c r="AH151" s="173" cm="1">
        <f t="array" ref="AH151">_xlfn.XLOOKUP(AH$1,'PY1 Data(H)'!$A$1:$CZ$1,_xlfn.XLOOKUP($A151,'PY1 Data(H)'!$A$1:$A$233,'PY1 Data(H)'!$A$1:$CZ$233))</f>
        <v>0</v>
      </c>
      <c r="AI151" s="173" cm="1">
        <f t="array" ref="AI151">_xlfn.XLOOKUP(AI$1,'PY1 Data(H)'!$A$1:$CZ$1,_xlfn.XLOOKUP($A151,'PY1 Data(H)'!$A$1:$A$233,'PY1 Data(H)'!$A$1:$CZ$233))</f>
        <v>0</v>
      </c>
      <c r="AJ151" s="173" cm="1">
        <f t="array" ref="AJ151">_xlfn.XLOOKUP(AJ$1,'PY1 Data(H)'!$A$1:$CZ$1,_xlfn.XLOOKUP($A151,'PY1 Data(H)'!$A$1:$A$233,'PY1 Data(H)'!$A$1:$CZ$233))</f>
        <v>0</v>
      </c>
      <c r="AK151" s="173" cm="1">
        <f t="array" ref="AK151">_xlfn.XLOOKUP(AK$1,'PY1 Data(H)'!$A$1:$CZ$1,_xlfn.XLOOKUP($A151,'PY1 Data(H)'!$A$1:$A$233,'PY1 Data(H)'!$A$1:$CZ$233))</f>
        <v>0</v>
      </c>
      <c r="AL151" s="173" cm="1">
        <f t="array" ref="AL151">_xlfn.XLOOKUP(AL$1,'PY1 Data(H)'!$A$1:$CZ$1,_xlfn.XLOOKUP($A151,'PY1 Data(H)'!$A$1:$A$233,'PY1 Data(H)'!$A$1:$CZ$233))</f>
        <v>0</v>
      </c>
      <c r="AM151" s="173" cm="1">
        <f t="array" ref="AM151">_xlfn.XLOOKUP(AM$1,'PY1 Data(H)'!$A$1:$CZ$1,_xlfn.XLOOKUP($A151,'PY1 Data(H)'!$A$1:$A$233,'PY1 Data(H)'!$A$1:$CZ$233))</f>
        <v>0</v>
      </c>
      <c r="AN151" s="173" cm="1">
        <f t="array" ref="AN151">_xlfn.XLOOKUP(AN$1,'PY1 Data(H)'!$A$1:$CZ$1,_xlfn.XLOOKUP($A151,'PY1 Data(H)'!$A$1:$A$233,'PY1 Data(H)'!$A$1:$CZ$233))</f>
        <v>0</v>
      </c>
      <c r="AO151" s="173" cm="1">
        <f t="array" ref="AO151">_xlfn.XLOOKUP(AO$1,'PY1 Data(H)'!$A$1:$CZ$1,_xlfn.XLOOKUP($A151,'PY1 Data(H)'!$A$1:$A$233,'PY1 Data(H)'!$A$1:$CZ$233))</f>
        <v>0</v>
      </c>
      <c r="AP151" s="173" cm="1">
        <f t="array" ref="AP151">_xlfn.XLOOKUP(AP$1,'PY1 Data(H)'!$A$1:$CZ$1,_xlfn.XLOOKUP($A151,'PY1 Data(H)'!$A$1:$A$233,'PY1 Data(H)'!$A$1:$CZ$233))</f>
        <v>0</v>
      </c>
      <c r="AQ151" s="173" cm="1">
        <f t="array" ref="AQ151">_xlfn.XLOOKUP(AQ$1,'PY1 Data(H)'!$A$1:$CZ$1,_xlfn.XLOOKUP($A151,'PY1 Data(H)'!$A$1:$A$233,'PY1 Data(H)'!$A$1:$CZ$233))</f>
        <v>0</v>
      </c>
      <c r="AR151" s="173" cm="1">
        <f t="array" ref="AR151">_xlfn.XLOOKUP(AR$1,'PY1 Data(H)'!$A$1:$CZ$1,_xlfn.XLOOKUP($A151,'PY1 Data(H)'!$A$1:$A$233,'PY1 Data(H)'!$A$1:$CZ$233))</f>
        <v>0</v>
      </c>
      <c r="AS151" s="173" cm="1">
        <f t="array" ref="AS151">_xlfn.XLOOKUP(AS$1,'PY1 Data(H)'!$A$1:$CZ$1,_xlfn.XLOOKUP($A151,'PY1 Data(H)'!$A$1:$A$233,'PY1 Data(H)'!$A$1:$CZ$233))</f>
        <v>0</v>
      </c>
      <c r="AT151" s="173" cm="1">
        <f t="array" ref="AT151">_xlfn.XLOOKUP(AT$1,'PY1 Data(H)'!$A$1:$CZ$1,_xlfn.XLOOKUP($A151,'PY1 Data(H)'!$A$1:$A$233,'PY1 Data(H)'!$A$1:$CZ$233))</f>
        <v>0</v>
      </c>
      <c r="AU151" s="173" cm="1">
        <f t="array" ref="AU151">_xlfn.XLOOKUP(AU$1,'PY1 Data(H)'!$A$1:$CZ$1,_xlfn.XLOOKUP($A151,'PY1 Data(H)'!$A$1:$A$233,'PY1 Data(H)'!$A$1:$CZ$233))</f>
        <v>0</v>
      </c>
      <c r="AV151" s="173" cm="1">
        <f t="array" ref="AV151">_xlfn.XLOOKUP(AV$1,'PY1 Data(H)'!$A$1:$CZ$1,_xlfn.XLOOKUP($A151,'PY1 Data(H)'!$A$1:$A$233,'PY1 Data(H)'!$A$1:$CZ$233))</f>
        <v>0</v>
      </c>
      <c r="AW151" s="173" cm="1">
        <f t="array" ref="AW151">_xlfn.XLOOKUP(AW$1,'PY1 Data(H)'!$A$1:$CZ$1,_xlfn.XLOOKUP($A151,'PY1 Data(H)'!$A$1:$A$233,'PY1 Data(H)'!$A$1:$CZ$233))</f>
        <v>0</v>
      </c>
      <c r="AX151" s="173" cm="1">
        <f t="array" ref="AX151">_xlfn.XLOOKUP(AX$1,'PY1 Data(H)'!$A$1:$CZ$1,_xlfn.XLOOKUP($A151,'PY1 Data(H)'!$A$1:$A$233,'PY1 Data(H)'!$A$1:$CZ$233))</f>
        <v>0</v>
      </c>
      <c r="AY151" s="173" cm="1">
        <f t="array" ref="AY151">_xlfn.XLOOKUP(AY$1,'PY1 Data(H)'!$A$1:$CZ$1,_xlfn.XLOOKUP($A151,'PY1 Data(H)'!$A$1:$A$233,'PY1 Data(H)'!$A$1:$CZ$233))</f>
        <v>0</v>
      </c>
      <c r="AZ151" s="173" cm="1">
        <f t="array" ref="AZ151">_xlfn.XLOOKUP(AZ$1,'PY1 Data(H)'!$A$1:$CZ$1,_xlfn.XLOOKUP($A151,'PY1 Data(H)'!$A$1:$A$233,'PY1 Data(H)'!$A$1:$CZ$233))</f>
        <v>0</v>
      </c>
      <c r="BA151" s="173" cm="1">
        <f t="array" ref="BA151">_xlfn.XLOOKUP(BA$1,'PY1 Data(H)'!$A$1:$CZ$1,_xlfn.XLOOKUP($A151,'PY1 Data(H)'!$A$1:$A$233,'PY1 Data(H)'!$A$1:$CZ$233))</f>
        <v>0</v>
      </c>
      <c r="BB151" s="173" cm="1">
        <f t="array" ref="BB151">_xlfn.XLOOKUP(BB$1,'PY1 Data(H)'!$A$1:$CZ$1,_xlfn.XLOOKUP($A151,'PY1 Data(H)'!$A$1:$A$233,'PY1 Data(H)'!$A$1:$CZ$233))</f>
        <v>0</v>
      </c>
      <c r="BC151" s="173" cm="1">
        <f t="array" ref="BC151">_xlfn.XLOOKUP(BC$1,'PY1 Data(H)'!$A$1:$CZ$1,_xlfn.XLOOKUP($A151,'PY1 Data(H)'!$A$1:$A$233,'PY1 Data(H)'!$A$1:$CZ$233))</f>
        <v>0</v>
      </c>
      <c r="BD151" s="173" cm="1">
        <f t="array" ref="BD151">_xlfn.XLOOKUP(BD$1,'PY1 Data(H)'!$A$1:$CZ$1,_xlfn.XLOOKUP($A151,'PY1 Data(H)'!$A$1:$A$233,'PY1 Data(H)'!$A$1:$CZ$233))</f>
        <v>0</v>
      </c>
      <c r="BE151" s="173" cm="1">
        <f t="array" ref="BE151">_xlfn.XLOOKUP(BE$1,'PY1 Data(H)'!$A$1:$CZ$1,_xlfn.XLOOKUP($A151,'PY1 Data(H)'!$A$1:$A$233,'PY1 Data(H)'!$A$1:$CZ$233))</f>
        <v>0</v>
      </c>
      <c r="BF151" s="173" cm="1">
        <f t="array" ref="BF151">_xlfn.XLOOKUP(BF$1,'PY1 Data(H)'!$A$1:$CZ$1,_xlfn.XLOOKUP($A151,'PY1 Data(H)'!$A$1:$A$233,'PY1 Data(H)'!$A$1:$CZ$233))</f>
        <v>0</v>
      </c>
      <c r="BG151" s="173" cm="1">
        <f t="array" ref="BG151">_xlfn.XLOOKUP(BG$1,'PY1 Data(H)'!$A$1:$CZ$1,_xlfn.XLOOKUP($A151,'PY1 Data(H)'!$A$1:$A$233,'PY1 Data(H)'!$A$1:$CZ$233))</f>
        <v>0</v>
      </c>
      <c r="BH151" s="173" cm="1">
        <f t="array" ref="BH151">_xlfn.XLOOKUP(BH$1,'PY1 Data(H)'!$A$1:$CZ$1,_xlfn.XLOOKUP($A151,'PY1 Data(H)'!$A$1:$A$233,'PY1 Data(H)'!$A$1:$CZ$233))</f>
        <v>0</v>
      </c>
      <c r="BI151" s="173" cm="1">
        <f t="array" ref="BI151">_xlfn.XLOOKUP(BI$1,'PY1 Data(H)'!$A$1:$CZ$1,_xlfn.XLOOKUP($A151,'PY1 Data(H)'!$A$1:$A$233,'PY1 Data(H)'!$A$1:$CZ$233))</f>
        <v>0</v>
      </c>
      <c r="BJ151" s="173" cm="1">
        <f t="array" ref="BJ151">_xlfn.XLOOKUP(BJ$1,'PY1 Data(H)'!$A$1:$CZ$1,_xlfn.XLOOKUP($A151,'PY1 Data(H)'!$A$1:$A$233,'PY1 Data(H)'!$A$1:$CZ$233))</f>
        <v>0</v>
      </c>
      <c r="BK151" s="173" cm="1">
        <f t="array" ref="BK151">_xlfn.XLOOKUP(BK$1,'PY1 Data(H)'!$A$1:$CZ$1,_xlfn.XLOOKUP($A151,'PY1 Data(H)'!$A$1:$A$233,'PY1 Data(H)'!$A$1:$CZ$233))</f>
        <v>0</v>
      </c>
      <c r="BL151" s="173" cm="1">
        <f t="array" ref="BL151">_xlfn.XLOOKUP(BL$1,'PY1 Data(H)'!$A$1:$CZ$1,_xlfn.XLOOKUP($A151,'PY1 Data(H)'!$A$1:$A$233,'PY1 Data(H)'!$A$1:$CZ$233))</f>
        <v>0</v>
      </c>
      <c r="BM151" s="173" cm="1">
        <f t="array" ref="BM151">_xlfn.XLOOKUP(BM$1,'PY1 Data(H)'!$A$1:$CZ$1,_xlfn.XLOOKUP($A151,'PY1 Data(H)'!$A$1:$A$233,'PY1 Data(H)'!$A$1:$CZ$233))</f>
        <v>0</v>
      </c>
      <c r="BN151" s="173" cm="1">
        <f t="array" ref="BN151">_xlfn.XLOOKUP(BN$1,'PY1 Data(H)'!$A$1:$CZ$1,_xlfn.XLOOKUP($A151,'PY1 Data(H)'!$A$1:$A$233,'PY1 Data(H)'!$A$1:$CZ$233))</f>
        <v>0</v>
      </c>
      <c r="BO151" s="173" cm="1">
        <f t="array" ref="BO151">_xlfn.XLOOKUP(BO$1,'PY1 Data(H)'!$A$1:$CZ$1,_xlfn.XLOOKUP($A151,'PY1 Data(H)'!$A$1:$A$233,'PY1 Data(H)'!$A$1:$CZ$233))</f>
        <v>0</v>
      </c>
      <c r="BP151" s="173" cm="1">
        <f t="array" ref="BP151">_xlfn.XLOOKUP(BP$1,'PY1 Data(H)'!$A$1:$CZ$1,_xlfn.XLOOKUP($A151,'PY1 Data(H)'!$A$1:$A$233,'PY1 Data(H)'!$A$1:$CZ$233))</f>
        <v>0</v>
      </c>
      <c r="BQ151" s="173" cm="1">
        <f t="array" ref="BQ151">_xlfn.XLOOKUP(BQ$1,'PY1 Data(H)'!$A$1:$CZ$1,_xlfn.XLOOKUP($A151,'PY1 Data(H)'!$A$1:$A$233,'PY1 Data(H)'!$A$1:$CZ$233))</f>
        <v>0</v>
      </c>
      <c r="BR151" s="173" cm="1">
        <f t="array" ref="BR151">_xlfn.XLOOKUP(BR$1,'PY1 Data(H)'!$A$1:$CZ$1,_xlfn.XLOOKUP($A151,'PY1 Data(H)'!$A$1:$A$233,'PY1 Data(H)'!$A$1:$CZ$233))</f>
        <v>0</v>
      </c>
      <c r="BS151" s="173" cm="1">
        <f t="array" ref="BS151">_xlfn.XLOOKUP(BS$1,'PY1 Data(H)'!$A$1:$CZ$1,_xlfn.XLOOKUP($A151,'PY1 Data(H)'!$A$1:$A$233,'PY1 Data(H)'!$A$1:$CZ$233))</f>
        <v>0</v>
      </c>
      <c r="BT151" s="173" cm="1">
        <f t="array" ref="BT151">_xlfn.XLOOKUP(BT$1,'PY1 Data(H)'!$A$1:$CZ$1,_xlfn.XLOOKUP($A151,'PY1 Data(H)'!$A$1:$A$233,'PY1 Data(H)'!$A$1:$CZ$233))</f>
        <v>0</v>
      </c>
      <c r="BU151" s="173" cm="1">
        <f t="array" ref="BU151">_xlfn.XLOOKUP(BU$1,'PY1 Data(H)'!$A$1:$CZ$1,_xlfn.XLOOKUP($A151,'PY1 Data(H)'!$A$1:$A$233,'PY1 Data(H)'!$A$1:$CZ$233))</f>
        <v>0</v>
      </c>
      <c r="BV151" s="173" cm="1">
        <f t="array" ref="BV151">_xlfn.XLOOKUP(BV$1,'PY1 Data(H)'!$A$1:$CZ$1,_xlfn.XLOOKUP($A151,'PY1 Data(H)'!$A$1:$A$233,'PY1 Data(H)'!$A$1:$CZ$233))</f>
        <v>0</v>
      </c>
      <c r="BW151" s="173" cm="1">
        <f t="array" ref="BW151">_xlfn.XLOOKUP(BW$1,'PY1 Data(H)'!$A$1:$CZ$1,_xlfn.XLOOKUP($A151,'PY1 Data(H)'!$A$1:$A$233,'PY1 Data(H)'!$A$1:$CZ$233))</f>
        <v>0</v>
      </c>
      <c r="BX151" s="173" cm="1">
        <f t="array" ref="BX151">_xlfn.XLOOKUP(BX$1,'PY1 Data(H)'!$A$1:$CZ$1,_xlfn.XLOOKUP($A151,'PY1 Data(H)'!$A$1:$A$233,'PY1 Data(H)'!$A$1:$CZ$233))</f>
        <v>0</v>
      </c>
      <c r="BY151" s="173" cm="1">
        <f t="array" ref="BY151">_xlfn.XLOOKUP(BY$1,'PY1 Data(H)'!$A$1:$CZ$1,_xlfn.XLOOKUP($A151,'PY1 Data(H)'!$A$1:$A$233,'PY1 Data(H)'!$A$1:$CZ$233))</f>
        <v>0</v>
      </c>
      <c r="BZ151" s="173" cm="1">
        <f t="array" ref="BZ151">_xlfn.XLOOKUP(BZ$1,'PY1 Data(H)'!$A$1:$CZ$1,_xlfn.XLOOKUP($A151,'PY1 Data(H)'!$A$1:$A$233,'PY1 Data(H)'!$A$1:$CZ$233))</f>
        <v>0</v>
      </c>
      <c r="CA151" s="173" cm="1">
        <f t="array" ref="CA151">_xlfn.XLOOKUP(CA$1,'PY1 Data(H)'!$A$1:$CZ$1,_xlfn.XLOOKUP($A151,'PY1 Data(H)'!$A$1:$A$233,'PY1 Data(H)'!$A$1:$CZ$233))</f>
        <v>0</v>
      </c>
      <c r="CB151" s="173" cm="1">
        <f t="array" ref="CB151">_xlfn.XLOOKUP(CB$1,'PY1 Data(H)'!$A$1:$CZ$1,_xlfn.XLOOKUP($A151,'PY1 Data(H)'!$A$1:$A$233,'PY1 Data(H)'!$A$1:$CZ$233))</f>
        <v>0</v>
      </c>
      <c r="CC151" s="173" cm="1">
        <f t="array" ref="CC151">_xlfn.XLOOKUP(CC$1,'PY1 Data(H)'!$A$1:$CZ$1,_xlfn.XLOOKUP($A151,'PY1 Data(H)'!$A$1:$A$233,'PY1 Data(H)'!$A$1:$CZ$233))</f>
        <v>0</v>
      </c>
      <c r="CD151" s="173" cm="1">
        <f t="array" ref="CD151">_xlfn.XLOOKUP(CD$1,'PY1 Data(H)'!$A$1:$CZ$1,_xlfn.XLOOKUP($A151,'PY1 Data(H)'!$A$1:$A$233,'PY1 Data(H)'!$A$1:$CZ$233))</f>
        <v>0</v>
      </c>
      <c r="CE151" s="173" cm="1">
        <f t="array" ref="CE151">_xlfn.XLOOKUP(CE$1,'PY1 Data(H)'!$A$1:$CZ$1,_xlfn.XLOOKUP($A151,'PY1 Data(H)'!$A$1:$A$233,'PY1 Data(H)'!$A$1:$CZ$233))</f>
        <v>0</v>
      </c>
      <c r="CF151" s="173" cm="1">
        <f t="array" ref="CF151">_xlfn.XLOOKUP(CF$1,'PY1 Data(H)'!$A$1:$CZ$1,_xlfn.XLOOKUP($A151,'PY1 Data(H)'!$A$1:$A$233,'PY1 Data(H)'!$A$1:$CZ$233))</f>
        <v>0</v>
      </c>
      <c r="CG151" s="173" cm="1">
        <f t="array" ref="CG151">_xlfn.XLOOKUP(CG$1,'PY1 Data(H)'!$A$1:$CZ$1,_xlfn.XLOOKUP($A151,'PY1 Data(H)'!$A$1:$A$233,'PY1 Data(H)'!$A$1:$CZ$233))</f>
        <v>0</v>
      </c>
      <c r="CH151" s="173" cm="1">
        <f t="array" ref="CH151">_xlfn.XLOOKUP(CH$1,'PY1 Data(H)'!$A$1:$CZ$1,_xlfn.XLOOKUP($A151,'PY1 Data(H)'!$A$1:$A$233,'PY1 Data(H)'!$A$1:$CZ$233))</f>
        <v>0</v>
      </c>
      <c r="CI151" s="173" cm="1">
        <f t="array" ref="CI151">_xlfn.XLOOKUP(CI$1,'PY1 Data(H)'!$A$1:$CZ$1,_xlfn.XLOOKUP($A151,'PY1 Data(H)'!$A$1:$A$233,'PY1 Data(H)'!$A$1:$CZ$233))</f>
        <v>0</v>
      </c>
      <c r="CJ151" s="173" cm="1">
        <f t="array" ref="CJ151">_xlfn.XLOOKUP(CJ$1,'PY1 Data(H)'!$A$1:$CZ$1,_xlfn.XLOOKUP($A151,'PY1 Data(H)'!$A$1:$A$233,'PY1 Data(H)'!$A$1:$CZ$233))</f>
        <v>0</v>
      </c>
      <c r="CK151" s="173" cm="1">
        <f t="array" ref="CK151">_xlfn.XLOOKUP(CK$1,'PY1 Data(H)'!$A$1:$CZ$1,_xlfn.XLOOKUP($A151,'PY1 Data(H)'!$A$1:$A$233,'PY1 Data(H)'!$A$1:$CZ$233))</f>
        <v>0</v>
      </c>
      <c r="CL151" s="173" cm="1">
        <f t="array" ref="CL151">_xlfn.XLOOKUP(CL$1,'PY1 Data(H)'!$A$1:$CZ$1,_xlfn.XLOOKUP($A151,'PY1 Data(H)'!$A$1:$A$233,'PY1 Data(H)'!$A$1:$CZ$233))</f>
        <v>0</v>
      </c>
      <c r="CM151" s="173" cm="1">
        <f t="array" ref="CM151">_xlfn.XLOOKUP(CM$1,'PY1 Data(H)'!$A$1:$CZ$1,_xlfn.XLOOKUP($A151,'PY1 Data(H)'!$A$1:$A$233,'PY1 Data(H)'!$A$1:$CZ$233))</f>
        <v>0</v>
      </c>
      <c r="CN151" s="173" cm="1">
        <f t="array" ref="CN151">_xlfn.XLOOKUP(CN$1,'PY1 Data(H)'!$A$1:$CZ$1,_xlfn.XLOOKUP($A151,'PY1 Data(H)'!$A$1:$A$233,'PY1 Data(H)'!$A$1:$CZ$233))</f>
        <v>0</v>
      </c>
      <c r="CO151" s="173" cm="1">
        <f t="array" ref="CO151">_xlfn.XLOOKUP(CO$1,'PY1 Data(H)'!$A$1:$CZ$1,_xlfn.XLOOKUP($A151,'PY1 Data(H)'!$A$1:$A$233,'PY1 Data(H)'!$A$1:$CZ$233))</f>
        <v>0</v>
      </c>
      <c r="CP151" s="173" cm="1">
        <f t="array" ref="CP151">_xlfn.XLOOKUP(CP$1,'PY1 Data(H)'!$A$1:$CZ$1,_xlfn.XLOOKUP($A151,'PY1 Data(H)'!$A$1:$A$233,'PY1 Data(H)'!$A$1:$CZ$233))</f>
        <v>0</v>
      </c>
      <c r="CQ151" s="173" cm="1">
        <f t="array" ref="CQ151">_xlfn.XLOOKUP(CQ$1,'PY1 Data(H)'!$A$1:$CZ$1,_xlfn.XLOOKUP($A151,'PY1 Data(H)'!$A$1:$A$233,'PY1 Data(H)'!$A$1:$CZ$233))</f>
        <v>0</v>
      </c>
      <c r="CR151" s="173" cm="1">
        <f t="array" ref="CR151">_xlfn.XLOOKUP(CR$1,'PY1 Data(H)'!$A$1:$CZ$1,_xlfn.XLOOKUP($A151,'PY1 Data(H)'!$A$1:$A$233,'PY1 Data(H)'!$A$1:$CZ$233))</f>
        <v>0</v>
      </c>
      <c r="CS151" s="173" cm="1">
        <f t="array" ref="CS151">_xlfn.XLOOKUP(CS$1,'PY1 Data(H)'!$A$1:$CZ$1,_xlfn.XLOOKUP($A151,'PY1 Data(H)'!$A$1:$A$233,'PY1 Data(H)'!$A$1:$CZ$233))</f>
        <v>0</v>
      </c>
      <c r="CT151" s="173" cm="1">
        <f t="array" ref="CT151">_xlfn.XLOOKUP(CT$1,'PY1 Data(H)'!$A$1:$CZ$1,_xlfn.XLOOKUP($A151,'PY1 Data(H)'!$A$1:$A$233,'PY1 Data(H)'!$A$1:$CZ$233))</f>
        <v>0</v>
      </c>
      <c r="CU151" s="173" cm="1">
        <f t="array" ref="CU151">_xlfn.XLOOKUP(CU$1,'PY1 Data(H)'!$A$1:$CZ$1,_xlfn.XLOOKUP($A151,'PY1 Data(H)'!$A$1:$A$233,'PY1 Data(H)'!$A$1:$CZ$233))</f>
        <v>0</v>
      </c>
      <c r="CV151" s="173" cm="1">
        <f t="array" ref="CV151">_xlfn.XLOOKUP(CV$1,'PY1 Data(H)'!$A$1:$CZ$1,_xlfn.XLOOKUP($A151,'PY1 Data(H)'!$A$1:$A$233,'PY1 Data(H)'!$A$1:$CZ$233))</f>
        <v>0</v>
      </c>
      <c r="CW151" s="173" cm="1">
        <f t="array" ref="CW151">_xlfn.XLOOKUP(CW$1,'PY1 Data(H)'!$A$1:$CZ$1,_xlfn.XLOOKUP($A151,'PY1 Data(H)'!$A$1:$A$233,'PY1 Data(H)'!$A$1:$CZ$233))</f>
        <v>0</v>
      </c>
      <c r="CX151" s="173" cm="1">
        <f t="array" ref="CX151">_xlfn.XLOOKUP(CX$1,'PY1 Data(H)'!$A$1:$CZ$1,_xlfn.XLOOKUP($A151,'PY1 Data(H)'!$A$1:$A$233,'PY1 Data(H)'!$A$1:$CZ$233))</f>
        <v>0</v>
      </c>
      <c r="CY151" s="173" cm="1">
        <f t="array" ref="CY151">_xlfn.XLOOKUP(CY$1,'PY1 Data(H)'!$A$1:$CZ$1,_xlfn.XLOOKUP($A151,'PY1 Data(H)'!$A$1:$A$233,'PY1 Data(H)'!$A$1:$CZ$233))</f>
        <v>0</v>
      </c>
    </row>
    <row r="152" spans="1:103" x14ac:dyDescent="0.3">
      <c r="D152" s="173" cm="1">
        <f t="array" ref="D152">_xlfn.XLOOKUP(D$1,'PY1 Data(H)'!$A$1:$CZ$1,_xlfn.XLOOKUP($A152,'PY1 Data(H)'!$A$1:$A$233,'PY1 Data(H)'!$A$1:$CZ$233))</f>
        <v>0</v>
      </c>
      <c r="E152" s="173" cm="1">
        <f t="array" ref="E152">_xlfn.XLOOKUP(E$1,'PY1 Data(H)'!$A$1:$CZ$1,_xlfn.XLOOKUP($A152,'PY1 Data(H)'!$A$1:$A$233,'PY1 Data(H)'!$A$1:$CZ$233))</f>
        <v>0</v>
      </c>
      <c r="F152" s="173" cm="1">
        <f t="array" ref="F152">_xlfn.XLOOKUP(F$1,'PY1 Data(H)'!$A$1:$CZ$1,_xlfn.XLOOKUP($A152,'PY1 Data(H)'!$A$1:$A$233,'PY1 Data(H)'!$A$1:$CZ$233))</f>
        <v>0</v>
      </c>
      <c r="G152" s="173" cm="1">
        <f t="array" ref="G152">_xlfn.XLOOKUP(G$1,'PY1 Data(H)'!$A$1:$CZ$1,_xlfn.XLOOKUP($A152,'PY1 Data(H)'!$A$1:$A$233,'PY1 Data(H)'!$A$1:$CZ$233))</f>
        <v>0</v>
      </c>
      <c r="H152" s="173" cm="1">
        <f t="array" ref="H152">_xlfn.XLOOKUP(H$1,'PY1 Data(H)'!$A$1:$CZ$1,_xlfn.XLOOKUP($A152,'PY1 Data(H)'!$A$1:$A$233,'PY1 Data(H)'!$A$1:$CZ$233))</f>
        <v>0</v>
      </c>
      <c r="I152" s="173" cm="1">
        <f t="array" ref="I152">_xlfn.XLOOKUP(I$1,'PY1 Data(H)'!$A$1:$CZ$1,_xlfn.XLOOKUP($A152,'PY1 Data(H)'!$A$1:$A$233,'PY1 Data(H)'!$A$1:$CZ$233))</f>
        <v>0</v>
      </c>
      <c r="J152" s="173" cm="1">
        <f t="array" ref="J152">_xlfn.XLOOKUP(J$1,'PY1 Data(H)'!$A$1:$CZ$1,_xlfn.XLOOKUP($A152,'PY1 Data(H)'!$A$1:$A$233,'PY1 Data(H)'!$A$1:$CZ$233))</f>
        <v>0</v>
      </c>
      <c r="K152" s="173" cm="1">
        <f t="array" ref="K152">_xlfn.XLOOKUP(K$1,'PY1 Data(H)'!$A$1:$CZ$1,_xlfn.XLOOKUP($A152,'PY1 Data(H)'!$A$1:$A$233,'PY1 Data(H)'!$A$1:$CZ$233))</f>
        <v>0</v>
      </c>
      <c r="L152" s="173" cm="1">
        <f t="array" ref="L152">_xlfn.XLOOKUP(L$1,'PY1 Data(H)'!$A$1:$CZ$1,_xlfn.XLOOKUP($A152,'PY1 Data(H)'!$A$1:$A$233,'PY1 Data(H)'!$A$1:$CZ$233))</f>
        <v>0</v>
      </c>
      <c r="M152" s="173" cm="1">
        <f t="array" ref="M152">_xlfn.XLOOKUP(M$1,'PY1 Data(H)'!$A$1:$CZ$1,_xlfn.XLOOKUP($A152,'PY1 Data(H)'!$A$1:$A$233,'PY1 Data(H)'!$A$1:$CZ$233))</f>
        <v>0</v>
      </c>
      <c r="N152" s="173" cm="1">
        <f t="array" ref="N152">_xlfn.XLOOKUP(N$1,'PY1 Data(H)'!$A$1:$CZ$1,_xlfn.XLOOKUP($A152,'PY1 Data(H)'!$A$1:$A$233,'PY1 Data(H)'!$A$1:$CZ$233))</f>
        <v>0</v>
      </c>
      <c r="O152" s="173" cm="1">
        <f t="array" ref="O152">_xlfn.XLOOKUP(O$1,'PY1 Data(H)'!$A$1:$CZ$1,_xlfn.XLOOKUP($A152,'PY1 Data(H)'!$A$1:$A$233,'PY1 Data(H)'!$A$1:$CZ$233))</f>
        <v>0</v>
      </c>
      <c r="P152" s="173" cm="1">
        <f t="array" ref="P152">_xlfn.XLOOKUP(P$1,'PY1 Data(H)'!$A$1:$CZ$1,_xlfn.XLOOKUP($A152,'PY1 Data(H)'!$A$1:$A$233,'PY1 Data(H)'!$A$1:$CZ$233))</f>
        <v>0</v>
      </c>
      <c r="Q152" s="173" cm="1">
        <f t="array" ref="Q152">_xlfn.XLOOKUP(Q$1,'PY1 Data(H)'!$A$1:$CZ$1,_xlfn.XLOOKUP($A152,'PY1 Data(H)'!$A$1:$A$233,'PY1 Data(H)'!$A$1:$CZ$233))</f>
        <v>0</v>
      </c>
      <c r="R152" s="173" cm="1">
        <f t="array" ref="R152">_xlfn.XLOOKUP(R$1,'PY1 Data(H)'!$A$1:$CZ$1,_xlfn.XLOOKUP($A152,'PY1 Data(H)'!$A$1:$A$233,'PY1 Data(H)'!$A$1:$CZ$233))</f>
        <v>0</v>
      </c>
      <c r="S152" s="173" cm="1">
        <f t="array" ref="S152">_xlfn.XLOOKUP(S$1,'PY1 Data(H)'!$A$1:$CZ$1,_xlfn.XLOOKUP($A152,'PY1 Data(H)'!$A$1:$A$233,'PY1 Data(H)'!$A$1:$CZ$233))</f>
        <v>0</v>
      </c>
      <c r="T152" s="173" cm="1">
        <f t="array" ref="T152">_xlfn.XLOOKUP(T$1,'PY1 Data(H)'!$A$1:$CZ$1,_xlfn.XLOOKUP($A152,'PY1 Data(H)'!$A$1:$A$233,'PY1 Data(H)'!$A$1:$CZ$233))</f>
        <v>0</v>
      </c>
      <c r="U152" s="173" cm="1">
        <f t="array" ref="U152">_xlfn.XLOOKUP(U$1,'PY1 Data(H)'!$A$1:$CZ$1,_xlfn.XLOOKUP($A152,'PY1 Data(H)'!$A$1:$A$233,'PY1 Data(H)'!$A$1:$CZ$233))</f>
        <v>0</v>
      </c>
      <c r="V152" s="173" cm="1">
        <f t="array" ref="V152">_xlfn.XLOOKUP(V$1,'PY1 Data(H)'!$A$1:$CZ$1,_xlfn.XLOOKUP($A152,'PY1 Data(H)'!$A$1:$A$233,'PY1 Data(H)'!$A$1:$CZ$233))</f>
        <v>0</v>
      </c>
      <c r="W152" s="173" cm="1">
        <f t="array" ref="W152">_xlfn.XLOOKUP(W$1,'PY1 Data(H)'!$A$1:$CZ$1,_xlfn.XLOOKUP($A152,'PY1 Data(H)'!$A$1:$A$233,'PY1 Data(H)'!$A$1:$CZ$233))</f>
        <v>0</v>
      </c>
      <c r="X152" s="173" cm="1">
        <f t="array" ref="X152">_xlfn.XLOOKUP(X$1,'PY1 Data(H)'!$A$1:$CZ$1,_xlfn.XLOOKUP($A152,'PY1 Data(H)'!$A$1:$A$233,'PY1 Data(H)'!$A$1:$CZ$233))</f>
        <v>0</v>
      </c>
      <c r="Y152" s="173" cm="1">
        <f t="array" ref="Y152">_xlfn.XLOOKUP(Y$1,'PY1 Data(H)'!$A$1:$CZ$1,_xlfn.XLOOKUP($A152,'PY1 Data(H)'!$A$1:$A$233,'PY1 Data(H)'!$A$1:$CZ$233))</f>
        <v>0</v>
      </c>
      <c r="Z152" s="173" cm="1">
        <f t="array" ref="Z152">_xlfn.XLOOKUP(Z$1,'PY1 Data(H)'!$A$1:$CZ$1,_xlfn.XLOOKUP($A152,'PY1 Data(H)'!$A$1:$A$233,'PY1 Data(H)'!$A$1:$CZ$233))</f>
        <v>0</v>
      </c>
      <c r="AA152" s="173" cm="1">
        <f t="array" ref="AA152">_xlfn.XLOOKUP(AA$1,'PY1 Data(H)'!$A$1:$CZ$1,_xlfn.XLOOKUP($A152,'PY1 Data(H)'!$A$1:$A$233,'PY1 Data(H)'!$A$1:$CZ$233))</f>
        <v>0</v>
      </c>
      <c r="AB152" s="173" cm="1">
        <f t="array" ref="AB152">_xlfn.XLOOKUP(AB$1,'PY1 Data(H)'!$A$1:$CZ$1,_xlfn.XLOOKUP($A152,'PY1 Data(H)'!$A$1:$A$233,'PY1 Data(H)'!$A$1:$CZ$233))</f>
        <v>0</v>
      </c>
      <c r="AC152" s="173" cm="1">
        <f t="array" ref="AC152">_xlfn.XLOOKUP(AC$1,'PY1 Data(H)'!$A$1:$CZ$1,_xlfn.XLOOKUP($A152,'PY1 Data(H)'!$A$1:$A$233,'PY1 Data(H)'!$A$1:$CZ$233))</f>
        <v>0</v>
      </c>
      <c r="AD152" s="173" cm="1">
        <f t="array" ref="AD152">_xlfn.XLOOKUP(AD$1,'PY1 Data(H)'!$A$1:$CZ$1,_xlfn.XLOOKUP($A152,'PY1 Data(H)'!$A$1:$A$233,'PY1 Data(H)'!$A$1:$CZ$233))</f>
        <v>0</v>
      </c>
      <c r="AE152" s="173" cm="1">
        <f t="array" ref="AE152">_xlfn.XLOOKUP(AE$1,'PY1 Data(H)'!$A$1:$CZ$1,_xlfn.XLOOKUP($A152,'PY1 Data(H)'!$A$1:$A$233,'PY1 Data(H)'!$A$1:$CZ$233))</f>
        <v>0</v>
      </c>
      <c r="AF152" s="173" cm="1">
        <f t="array" ref="AF152">_xlfn.XLOOKUP(AF$1,'PY1 Data(H)'!$A$1:$CZ$1,_xlfn.XLOOKUP($A152,'PY1 Data(H)'!$A$1:$A$233,'PY1 Data(H)'!$A$1:$CZ$233))</f>
        <v>0</v>
      </c>
      <c r="AG152" s="173" cm="1">
        <f t="array" ref="AG152">_xlfn.XLOOKUP(AG$1,'PY1 Data(H)'!$A$1:$CZ$1,_xlfn.XLOOKUP($A152,'PY1 Data(H)'!$A$1:$A$233,'PY1 Data(H)'!$A$1:$CZ$233))</f>
        <v>0</v>
      </c>
      <c r="AH152" s="173" cm="1">
        <f t="array" ref="AH152">_xlfn.XLOOKUP(AH$1,'PY1 Data(H)'!$A$1:$CZ$1,_xlfn.XLOOKUP($A152,'PY1 Data(H)'!$A$1:$A$233,'PY1 Data(H)'!$A$1:$CZ$233))</f>
        <v>0</v>
      </c>
      <c r="AI152" s="173" cm="1">
        <f t="array" ref="AI152">_xlfn.XLOOKUP(AI$1,'PY1 Data(H)'!$A$1:$CZ$1,_xlfn.XLOOKUP($A152,'PY1 Data(H)'!$A$1:$A$233,'PY1 Data(H)'!$A$1:$CZ$233))</f>
        <v>0</v>
      </c>
      <c r="AJ152" s="173" cm="1">
        <f t="array" ref="AJ152">_xlfn.XLOOKUP(AJ$1,'PY1 Data(H)'!$A$1:$CZ$1,_xlfn.XLOOKUP($A152,'PY1 Data(H)'!$A$1:$A$233,'PY1 Data(H)'!$A$1:$CZ$233))</f>
        <v>0</v>
      </c>
      <c r="AK152" s="173" cm="1">
        <f t="array" ref="AK152">_xlfn.XLOOKUP(AK$1,'PY1 Data(H)'!$A$1:$CZ$1,_xlfn.XLOOKUP($A152,'PY1 Data(H)'!$A$1:$A$233,'PY1 Data(H)'!$A$1:$CZ$233))</f>
        <v>0</v>
      </c>
      <c r="AL152" s="173" cm="1">
        <f t="array" ref="AL152">_xlfn.XLOOKUP(AL$1,'PY1 Data(H)'!$A$1:$CZ$1,_xlfn.XLOOKUP($A152,'PY1 Data(H)'!$A$1:$A$233,'PY1 Data(H)'!$A$1:$CZ$233))</f>
        <v>0</v>
      </c>
      <c r="AM152" s="173" cm="1">
        <f t="array" ref="AM152">_xlfn.XLOOKUP(AM$1,'PY1 Data(H)'!$A$1:$CZ$1,_xlfn.XLOOKUP($A152,'PY1 Data(H)'!$A$1:$A$233,'PY1 Data(H)'!$A$1:$CZ$233))</f>
        <v>0</v>
      </c>
      <c r="AN152" s="173" cm="1">
        <f t="array" ref="AN152">_xlfn.XLOOKUP(AN$1,'PY1 Data(H)'!$A$1:$CZ$1,_xlfn.XLOOKUP($A152,'PY1 Data(H)'!$A$1:$A$233,'PY1 Data(H)'!$A$1:$CZ$233))</f>
        <v>0</v>
      </c>
      <c r="AO152" s="173" cm="1">
        <f t="array" ref="AO152">_xlfn.XLOOKUP(AO$1,'PY1 Data(H)'!$A$1:$CZ$1,_xlfn.XLOOKUP($A152,'PY1 Data(H)'!$A$1:$A$233,'PY1 Data(H)'!$A$1:$CZ$233))</f>
        <v>0</v>
      </c>
      <c r="AP152" s="173" cm="1">
        <f t="array" ref="AP152">_xlfn.XLOOKUP(AP$1,'PY1 Data(H)'!$A$1:$CZ$1,_xlfn.XLOOKUP($A152,'PY1 Data(H)'!$A$1:$A$233,'PY1 Data(H)'!$A$1:$CZ$233))</f>
        <v>0</v>
      </c>
      <c r="AQ152" s="173" cm="1">
        <f t="array" ref="AQ152">_xlfn.XLOOKUP(AQ$1,'PY1 Data(H)'!$A$1:$CZ$1,_xlfn.XLOOKUP($A152,'PY1 Data(H)'!$A$1:$A$233,'PY1 Data(H)'!$A$1:$CZ$233))</f>
        <v>0</v>
      </c>
      <c r="AR152" s="173" cm="1">
        <f t="array" ref="AR152">_xlfn.XLOOKUP(AR$1,'PY1 Data(H)'!$A$1:$CZ$1,_xlfn.XLOOKUP($A152,'PY1 Data(H)'!$A$1:$A$233,'PY1 Data(H)'!$A$1:$CZ$233))</f>
        <v>0</v>
      </c>
      <c r="AS152" s="173" cm="1">
        <f t="array" ref="AS152">_xlfn.XLOOKUP(AS$1,'PY1 Data(H)'!$A$1:$CZ$1,_xlfn.XLOOKUP($A152,'PY1 Data(H)'!$A$1:$A$233,'PY1 Data(H)'!$A$1:$CZ$233))</f>
        <v>0</v>
      </c>
      <c r="AT152" s="173" cm="1">
        <f t="array" ref="AT152">_xlfn.XLOOKUP(AT$1,'PY1 Data(H)'!$A$1:$CZ$1,_xlfn.XLOOKUP($A152,'PY1 Data(H)'!$A$1:$A$233,'PY1 Data(H)'!$A$1:$CZ$233))</f>
        <v>0</v>
      </c>
      <c r="AU152" s="173" cm="1">
        <f t="array" ref="AU152">_xlfn.XLOOKUP(AU$1,'PY1 Data(H)'!$A$1:$CZ$1,_xlfn.XLOOKUP($A152,'PY1 Data(H)'!$A$1:$A$233,'PY1 Data(H)'!$A$1:$CZ$233))</f>
        <v>0</v>
      </c>
      <c r="AV152" s="173" cm="1">
        <f t="array" ref="AV152">_xlfn.XLOOKUP(AV$1,'PY1 Data(H)'!$A$1:$CZ$1,_xlfn.XLOOKUP($A152,'PY1 Data(H)'!$A$1:$A$233,'PY1 Data(H)'!$A$1:$CZ$233))</f>
        <v>0</v>
      </c>
      <c r="AW152" s="173" cm="1">
        <f t="array" ref="AW152">_xlfn.XLOOKUP(AW$1,'PY1 Data(H)'!$A$1:$CZ$1,_xlfn.XLOOKUP($A152,'PY1 Data(H)'!$A$1:$A$233,'PY1 Data(H)'!$A$1:$CZ$233))</f>
        <v>0</v>
      </c>
      <c r="AX152" s="173" cm="1">
        <f t="array" ref="AX152">_xlfn.XLOOKUP(AX$1,'PY1 Data(H)'!$A$1:$CZ$1,_xlfn.XLOOKUP($A152,'PY1 Data(H)'!$A$1:$A$233,'PY1 Data(H)'!$A$1:$CZ$233))</f>
        <v>0</v>
      </c>
      <c r="AY152" s="173" cm="1">
        <f t="array" ref="AY152">_xlfn.XLOOKUP(AY$1,'PY1 Data(H)'!$A$1:$CZ$1,_xlfn.XLOOKUP($A152,'PY1 Data(H)'!$A$1:$A$233,'PY1 Data(H)'!$A$1:$CZ$233))</f>
        <v>0</v>
      </c>
      <c r="AZ152" s="173" cm="1">
        <f t="array" ref="AZ152">_xlfn.XLOOKUP(AZ$1,'PY1 Data(H)'!$A$1:$CZ$1,_xlfn.XLOOKUP($A152,'PY1 Data(H)'!$A$1:$A$233,'PY1 Data(H)'!$A$1:$CZ$233))</f>
        <v>0</v>
      </c>
      <c r="BA152" s="173" cm="1">
        <f t="array" ref="BA152">_xlfn.XLOOKUP(BA$1,'PY1 Data(H)'!$A$1:$CZ$1,_xlfn.XLOOKUP($A152,'PY1 Data(H)'!$A$1:$A$233,'PY1 Data(H)'!$A$1:$CZ$233))</f>
        <v>0</v>
      </c>
      <c r="BB152" s="173" cm="1">
        <f t="array" ref="BB152">_xlfn.XLOOKUP(BB$1,'PY1 Data(H)'!$A$1:$CZ$1,_xlfn.XLOOKUP($A152,'PY1 Data(H)'!$A$1:$A$233,'PY1 Data(H)'!$A$1:$CZ$233))</f>
        <v>0</v>
      </c>
      <c r="BC152" s="173" cm="1">
        <f t="array" ref="BC152">_xlfn.XLOOKUP(BC$1,'PY1 Data(H)'!$A$1:$CZ$1,_xlfn.XLOOKUP($A152,'PY1 Data(H)'!$A$1:$A$233,'PY1 Data(H)'!$A$1:$CZ$233))</f>
        <v>0</v>
      </c>
      <c r="BD152" s="173" cm="1">
        <f t="array" ref="BD152">_xlfn.XLOOKUP(BD$1,'PY1 Data(H)'!$A$1:$CZ$1,_xlfn.XLOOKUP($A152,'PY1 Data(H)'!$A$1:$A$233,'PY1 Data(H)'!$A$1:$CZ$233))</f>
        <v>0</v>
      </c>
      <c r="BE152" s="173" cm="1">
        <f t="array" ref="BE152">_xlfn.XLOOKUP(BE$1,'PY1 Data(H)'!$A$1:$CZ$1,_xlfn.XLOOKUP($A152,'PY1 Data(H)'!$A$1:$A$233,'PY1 Data(H)'!$A$1:$CZ$233))</f>
        <v>0</v>
      </c>
      <c r="BF152" s="173" cm="1">
        <f t="array" ref="BF152">_xlfn.XLOOKUP(BF$1,'PY1 Data(H)'!$A$1:$CZ$1,_xlfn.XLOOKUP($A152,'PY1 Data(H)'!$A$1:$A$233,'PY1 Data(H)'!$A$1:$CZ$233))</f>
        <v>0</v>
      </c>
      <c r="BG152" s="173" cm="1">
        <f t="array" ref="BG152">_xlfn.XLOOKUP(BG$1,'PY1 Data(H)'!$A$1:$CZ$1,_xlfn.XLOOKUP($A152,'PY1 Data(H)'!$A$1:$A$233,'PY1 Data(H)'!$A$1:$CZ$233))</f>
        <v>0</v>
      </c>
      <c r="BH152" s="173" cm="1">
        <f t="array" ref="BH152">_xlfn.XLOOKUP(BH$1,'PY1 Data(H)'!$A$1:$CZ$1,_xlfn.XLOOKUP($A152,'PY1 Data(H)'!$A$1:$A$233,'PY1 Data(H)'!$A$1:$CZ$233))</f>
        <v>0</v>
      </c>
      <c r="BI152" s="173" cm="1">
        <f t="array" ref="BI152">_xlfn.XLOOKUP(BI$1,'PY1 Data(H)'!$A$1:$CZ$1,_xlfn.XLOOKUP($A152,'PY1 Data(H)'!$A$1:$A$233,'PY1 Data(H)'!$A$1:$CZ$233))</f>
        <v>0</v>
      </c>
      <c r="BJ152" s="173" cm="1">
        <f t="array" ref="BJ152">_xlfn.XLOOKUP(BJ$1,'PY1 Data(H)'!$A$1:$CZ$1,_xlfn.XLOOKUP($A152,'PY1 Data(H)'!$A$1:$A$233,'PY1 Data(H)'!$A$1:$CZ$233))</f>
        <v>0</v>
      </c>
      <c r="BK152" s="173" cm="1">
        <f t="array" ref="BK152">_xlfn.XLOOKUP(BK$1,'PY1 Data(H)'!$A$1:$CZ$1,_xlfn.XLOOKUP($A152,'PY1 Data(H)'!$A$1:$A$233,'PY1 Data(H)'!$A$1:$CZ$233))</f>
        <v>0</v>
      </c>
      <c r="BL152" s="173" cm="1">
        <f t="array" ref="BL152">_xlfn.XLOOKUP(BL$1,'PY1 Data(H)'!$A$1:$CZ$1,_xlfn.XLOOKUP($A152,'PY1 Data(H)'!$A$1:$A$233,'PY1 Data(H)'!$A$1:$CZ$233))</f>
        <v>0</v>
      </c>
      <c r="BM152" s="173" cm="1">
        <f t="array" ref="BM152">_xlfn.XLOOKUP(BM$1,'PY1 Data(H)'!$A$1:$CZ$1,_xlfn.XLOOKUP($A152,'PY1 Data(H)'!$A$1:$A$233,'PY1 Data(H)'!$A$1:$CZ$233))</f>
        <v>0</v>
      </c>
      <c r="BN152" s="173" cm="1">
        <f t="array" ref="BN152">_xlfn.XLOOKUP(BN$1,'PY1 Data(H)'!$A$1:$CZ$1,_xlfn.XLOOKUP($A152,'PY1 Data(H)'!$A$1:$A$233,'PY1 Data(H)'!$A$1:$CZ$233))</f>
        <v>0</v>
      </c>
      <c r="BO152" s="173" cm="1">
        <f t="array" ref="BO152">_xlfn.XLOOKUP(BO$1,'PY1 Data(H)'!$A$1:$CZ$1,_xlfn.XLOOKUP($A152,'PY1 Data(H)'!$A$1:$A$233,'PY1 Data(H)'!$A$1:$CZ$233))</f>
        <v>0</v>
      </c>
      <c r="BP152" s="173" cm="1">
        <f t="array" ref="BP152">_xlfn.XLOOKUP(BP$1,'PY1 Data(H)'!$A$1:$CZ$1,_xlfn.XLOOKUP($A152,'PY1 Data(H)'!$A$1:$A$233,'PY1 Data(H)'!$A$1:$CZ$233))</f>
        <v>0</v>
      </c>
      <c r="BQ152" s="173" cm="1">
        <f t="array" ref="BQ152">_xlfn.XLOOKUP(BQ$1,'PY1 Data(H)'!$A$1:$CZ$1,_xlfn.XLOOKUP($A152,'PY1 Data(H)'!$A$1:$A$233,'PY1 Data(H)'!$A$1:$CZ$233))</f>
        <v>0</v>
      </c>
      <c r="BR152" s="173" cm="1">
        <f t="array" ref="BR152">_xlfn.XLOOKUP(BR$1,'PY1 Data(H)'!$A$1:$CZ$1,_xlfn.XLOOKUP($A152,'PY1 Data(H)'!$A$1:$A$233,'PY1 Data(H)'!$A$1:$CZ$233))</f>
        <v>0</v>
      </c>
      <c r="BS152" s="173" cm="1">
        <f t="array" ref="BS152">_xlfn.XLOOKUP(BS$1,'PY1 Data(H)'!$A$1:$CZ$1,_xlfn.XLOOKUP($A152,'PY1 Data(H)'!$A$1:$A$233,'PY1 Data(H)'!$A$1:$CZ$233))</f>
        <v>0</v>
      </c>
      <c r="BT152" s="173" cm="1">
        <f t="array" ref="BT152">_xlfn.XLOOKUP(BT$1,'PY1 Data(H)'!$A$1:$CZ$1,_xlfn.XLOOKUP($A152,'PY1 Data(H)'!$A$1:$A$233,'PY1 Data(H)'!$A$1:$CZ$233))</f>
        <v>0</v>
      </c>
      <c r="BU152" s="173" cm="1">
        <f t="array" ref="BU152">_xlfn.XLOOKUP(BU$1,'PY1 Data(H)'!$A$1:$CZ$1,_xlfn.XLOOKUP($A152,'PY1 Data(H)'!$A$1:$A$233,'PY1 Data(H)'!$A$1:$CZ$233))</f>
        <v>0</v>
      </c>
      <c r="BV152" s="173" cm="1">
        <f t="array" ref="BV152">_xlfn.XLOOKUP(BV$1,'PY1 Data(H)'!$A$1:$CZ$1,_xlfn.XLOOKUP($A152,'PY1 Data(H)'!$A$1:$A$233,'PY1 Data(H)'!$A$1:$CZ$233))</f>
        <v>0</v>
      </c>
      <c r="BW152" s="173" cm="1">
        <f t="array" ref="BW152">_xlfn.XLOOKUP(BW$1,'PY1 Data(H)'!$A$1:$CZ$1,_xlfn.XLOOKUP($A152,'PY1 Data(H)'!$A$1:$A$233,'PY1 Data(H)'!$A$1:$CZ$233))</f>
        <v>0</v>
      </c>
      <c r="BX152" s="173" cm="1">
        <f t="array" ref="BX152">_xlfn.XLOOKUP(BX$1,'PY1 Data(H)'!$A$1:$CZ$1,_xlfn.XLOOKUP($A152,'PY1 Data(H)'!$A$1:$A$233,'PY1 Data(H)'!$A$1:$CZ$233))</f>
        <v>0</v>
      </c>
      <c r="BY152" s="173" cm="1">
        <f t="array" ref="BY152">_xlfn.XLOOKUP(BY$1,'PY1 Data(H)'!$A$1:$CZ$1,_xlfn.XLOOKUP($A152,'PY1 Data(H)'!$A$1:$A$233,'PY1 Data(H)'!$A$1:$CZ$233))</f>
        <v>0</v>
      </c>
      <c r="BZ152" s="173" cm="1">
        <f t="array" ref="BZ152">_xlfn.XLOOKUP(BZ$1,'PY1 Data(H)'!$A$1:$CZ$1,_xlfn.XLOOKUP($A152,'PY1 Data(H)'!$A$1:$A$233,'PY1 Data(H)'!$A$1:$CZ$233))</f>
        <v>0</v>
      </c>
      <c r="CA152" s="173" cm="1">
        <f t="array" ref="CA152">_xlfn.XLOOKUP(CA$1,'PY1 Data(H)'!$A$1:$CZ$1,_xlfn.XLOOKUP($A152,'PY1 Data(H)'!$A$1:$A$233,'PY1 Data(H)'!$A$1:$CZ$233))</f>
        <v>0</v>
      </c>
      <c r="CB152" s="173" cm="1">
        <f t="array" ref="CB152">_xlfn.XLOOKUP(CB$1,'PY1 Data(H)'!$A$1:$CZ$1,_xlfn.XLOOKUP($A152,'PY1 Data(H)'!$A$1:$A$233,'PY1 Data(H)'!$A$1:$CZ$233))</f>
        <v>0</v>
      </c>
      <c r="CC152" s="173" cm="1">
        <f t="array" ref="CC152">_xlfn.XLOOKUP(CC$1,'PY1 Data(H)'!$A$1:$CZ$1,_xlfn.XLOOKUP($A152,'PY1 Data(H)'!$A$1:$A$233,'PY1 Data(H)'!$A$1:$CZ$233))</f>
        <v>0</v>
      </c>
      <c r="CD152" s="173" cm="1">
        <f t="array" ref="CD152">_xlfn.XLOOKUP(CD$1,'PY1 Data(H)'!$A$1:$CZ$1,_xlfn.XLOOKUP($A152,'PY1 Data(H)'!$A$1:$A$233,'PY1 Data(H)'!$A$1:$CZ$233))</f>
        <v>0</v>
      </c>
      <c r="CE152" s="173" cm="1">
        <f t="array" ref="CE152">_xlfn.XLOOKUP(CE$1,'PY1 Data(H)'!$A$1:$CZ$1,_xlfn.XLOOKUP($A152,'PY1 Data(H)'!$A$1:$A$233,'PY1 Data(H)'!$A$1:$CZ$233))</f>
        <v>0</v>
      </c>
      <c r="CF152" s="173" cm="1">
        <f t="array" ref="CF152">_xlfn.XLOOKUP(CF$1,'PY1 Data(H)'!$A$1:$CZ$1,_xlfn.XLOOKUP($A152,'PY1 Data(H)'!$A$1:$A$233,'PY1 Data(H)'!$A$1:$CZ$233))</f>
        <v>0</v>
      </c>
      <c r="CG152" s="173" cm="1">
        <f t="array" ref="CG152">_xlfn.XLOOKUP(CG$1,'PY1 Data(H)'!$A$1:$CZ$1,_xlfn.XLOOKUP($A152,'PY1 Data(H)'!$A$1:$A$233,'PY1 Data(H)'!$A$1:$CZ$233))</f>
        <v>0</v>
      </c>
      <c r="CH152" s="173" cm="1">
        <f t="array" ref="CH152">_xlfn.XLOOKUP(CH$1,'PY1 Data(H)'!$A$1:$CZ$1,_xlfn.XLOOKUP($A152,'PY1 Data(H)'!$A$1:$A$233,'PY1 Data(H)'!$A$1:$CZ$233))</f>
        <v>0</v>
      </c>
      <c r="CI152" s="173" cm="1">
        <f t="array" ref="CI152">_xlfn.XLOOKUP(CI$1,'PY1 Data(H)'!$A$1:$CZ$1,_xlfn.XLOOKUP($A152,'PY1 Data(H)'!$A$1:$A$233,'PY1 Data(H)'!$A$1:$CZ$233))</f>
        <v>0</v>
      </c>
      <c r="CJ152" s="173" cm="1">
        <f t="array" ref="CJ152">_xlfn.XLOOKUP(CJ$1,'PY1 Data(H)'!$A$1:$CZ$1,_xlfn.XLOOKUP($A152,'PY1 Data(H)'!$A$1:$A$233,'PY1 Data(H)'!$A$1:$CZ$233))</f>
        <v>0</v>
      </c>
      <c r="CK152" s="173" cm="1">
        <f t="array" ref="CK152">_xlfn.XLOOKUP(CK$1,'PY1 Data(H)'!$A$1:$CZ$1,_xlfn.XLOOKUP($A152,'PY1 Data(H)'!$A$1:$A$233,'PY1 Data(H)'!$A$1:$CZ$233))</f>
        <v>0</v>
      </c>
      <c r="CL152" s="173" cm="1">
        <f t="array" ref="CL152">_xlfn.XLOOKUP(CL$1,'PY1 Data(H)'!$A$1:$CZ$1,_xlfn.XLOOKUP($A152,'PY1 Data(H)'!$A$1:$A$233,'PY1 Data(H)'!$A$1:$CZ$233))</f>
        <v>0</v>
      </c>
      <c r="CM152" s="173" cm="1">
        <f t="array" ref="CM152">_xlfn.XLOOKUP(CM$1,'PY1 Data(H)'!$A$1:$CZ$1,_xlfn.XLOOKUP($A152,'PY1 Data(H)'!$A$1:$A$233,'PY1 Data(H)'!$A$1:$CZ$233))</f>
        <v>0</v>
      </c>
      <c r="CN152" s="173" cm="1">
        <f t="array" ref="CN152">_xlfn.XLOOKUP(CN$1,'PY1 Data(H)'!$A$1:$CZ$1,_xlfn.XLOOKUP($A152,'PY1 Data(H)'!$A$1:$A$233,'PY1 Data(H)'!$A$1:$CZ$233))</f>
        <v>0</v>
      </c>
      <c r="CO152" s="173" cm="1">
        <f t="array" ref="CO152">_xlfn.XLOOKUP(CO$1,'PY1 Data(H)'!$A$1:$CZ$1,_xlfn.XLOOKUP($A152,'PY1 Data(H)'!$A$1:$A$233,'PY1 Data(H)'!$A$1:$CZ$233))</f>
        <v>0</v>
      </c>
      <c r="CP152" s="173" cm="1">
        <f t="array" ref="CP152">_xlfn.XLOOKUP(CP$1,'PY1 Data(H)'!$A$1:$CZ$1,_xlfn.XLOOKUP($A152,'PY1 Data(H)'!$A$1:$A$233,'PY1 Data(H)'!$A$1:$CZ$233))</f>
        <v>0</v>
      </c>
      <c r="CQ152" s="173" cm="1">
        <f t="array" ref="CQ152">_xlfn.XLOOKUP(CQ$1,'PY1 Data(H)'!$A$1:$CZ$1,_xlfn.XLOOKUP($A152,'PY1 Data(H)'!$A$1:$A$233,'PY1 Data(H)'!$A$1:$CZ$233))</f>
        <v>0</v>
      </c>
      <c r="CR152" s="173" cm="1">
        <f t="array" ref="CR152">_xlfn.XLOOKUP(CR$1,'PY1 Data(H)'!$A$1:$CZ$1,_xlfn.XLOOKUP($A152,'PY1 Data(H)'!$A$1:$A$233,'PY1 Data(H)'!$A$1:$CZ$233))</f>
        <v>0</v>
      </c>
      <c r="CS152" s="173" cm="1">
        <f t="array" ref="CS152">_xlfn.XLOOKUP(CS$1,'PY1 Data(H)'!$A$1:$CZ$1,_xlfn.XLOOKUP($A152,'PY1 Data(H)'!$A$1:$A$233,'PY1 Data(H)'!$A$1:$CZ$233))</f>
        <v>0</v>
      </c>
      <c r="CT152" s="173" cm="1">
        <f t="array" ref="CT152">_xlfn.XLOOKUP(CT$1,'PY1 Data(H)'!$A$1:$CZ$1,_xlfn.XLOOKUP($A152,'PY1 Data(H)'!$A$1:$A$233,'PY1 Data(H)'!$A$1:$CZ$233))</f>
        <v>0</v>
      </c>
      <c r="CU152" s="173" cm="1">
        <f t="array" ref="CU152">_xlfn.XLOOKUP(CU$1,'PY1 Data(H)'!$A$1:$CZ$1,_xlfn.XLOOKUP($A152,'PY1 Data(H)'!$A$1:$A$233,'PY1 Data(H)'!$A$1:$CZ$233))</f>
        <v>0</v>
      </c>
      <c r="CV152" s="173" cm="1">
        <f t="array" ref="CV152">_xlfn.XLOOKUP(CV$1,'PY1 Data(H)'!$A$1:$CZ$1,_xlfn.XLOOKUP($A152,'PY1 Data(H)'!$A$1:$A$233,'PY1 Data(H)'!$A$1:$CZ$233))</f>
        <v>0</v>
      </c>
      <c r="CW152" s="173" cm="1">
        <f t="array" ref="CW152">_xlfn.XLOOKUP(CW$1,'PY1 Data(H)'!$A$1:$CZ$1,_xlfn.XLOOKUP($A152,'PY1 Data(H)'!$A$1:$A$233,'PY1 Data(H)'!$A$1:$CZ$233))</f>
        <v>0</v>
      </c>
      <c r="CX152" s="173" cm="1">
        <f t="array" ref="CX152">_xlfn.XLOOKUP(CX$1,'PY1 Data(H)'!$A$1:$CZ$1,_xlfn.XLOOKUP($A152,'PY1 Data(H)'!$A$1:$A$233,'PY1 Data(H)'!$A$1:$CZ$233))</f>
        <v>0</v>
      </c>
      <c r="CY152" s="173" cm="1">
        <f t="array" ref="CY152">_xlfn.XLOOKUP(CY$1,'PY1 Data(H)'!$A$1:$CZ$1,_xlfn.XLOOKUP($A152,'PY1 Data(H)'!$A$1:$A$233,'PY1 Data(H)'!$A$1:$CZ$233))</f>
        <v>0</v>
      </c>
    </row>
    <row r="153" spans="1:103" x14ac:dyDescent="0.3">
      <c r="A153">
        <v>515</v>
      </c>
      <c r="D153" s="173" cm="1">
        <f t="array" ref="D153">_xlfn.XLOOKUP(D$1,'PY1 Data(H)'!$A$1:$CZ$1,_xlfn.XLOOKUP($A153,'PY1 Data(H)'!$A$1:$A$233,'PY1 Data(H)'!$A$1:$CZ$233))</f>
        <v>0</v>
      </c>
      <c r="E153" s="173" cm="1">
        <f t="array" ref="E153">_xlfn.XLOOKUP(E$1,'PY1 Data(H)'!$A$1:$CZ$1,_xlfn.XLOOKUP($A153,'PY1 Data(H)'!$A$1:$A$233,'PY1 Data(H)'!$A$1:$CZ$233))</f>
        <v>0</v>
      </c>
      <c r="F153" s="173" cm="1">
        <f t="array" ref="F153">_xlfn.XLOOKUP(F$1,'PY1 Data(H)'!$A$1:$CZ$1,_xlfn.XLOOKUP($A153,'PY1 Data(H)'!$A$1:$A$233,'PY1 Data(H)'!$A$1:$CZ$233))</f>
        <v>0</v>
      </c>
      <c r="G153" s="173" cm="1">
        <f t="array" ref="G153">_xlfn.XLOOKUP(G$1,'PY1 Data(H)'!$A$1:$CZ$1,_xlfn.XLOOKUP($A153,'PY1 Data(H)'!$A$1:$A$233,'PY1 Data(H)'!$A$1:$CZ$233))</f>
        <v>0</v>
      </c>
      <c r="H153" s="173" cm="1">
        <f t="array" ref="H153">_xlfn.XLOOKUP(H$1,'PY1 Data(H)'!$A$1:$CZ$1,_xlfn.XLOOKUP($A153,'PY1 Data(H)'!$A$1:$A$233,'PY1 Data(H)'!$A$1:$CZ$233))</f>
        <v>0</v>
      </c>
      <c r="I153" s="173" cm="1">
        <f t="array" ref="I153">_xlfn.XLOOKUP(I$1,'PY1 Data(H)'!$A$1:$CZ$1,_xlfn.XLOOKUP($A153,'PY1 Data(H)'!$A$1:$A$233,'PY1 Data(H)'!$A$1:$CZ$233))</f>
        <v>0</v>
      </c>
      <c r="J153" s="173" cm="1">
        <f t="array" ref="J153">_xlfn.XLOOKUP(J$1,'PY1 Data(H)'!$A$1:$CZ$1,_xlfn.XLOOKUP($A153,'PY1 Data(H)'!$A$1:$A$233,'PY1 Data(H)'!$A$1:$CZ$233))</f>
        <v>0</v>
      </c>
      <c r="K153" s="173" cm="1">
        <f t="array" ref="K153">_xlfn.XLOOKUP(K$1,'PY1 Data(H)'!$A$1:$CZ$1,_xlfn.XLOOKUP($A153,'PY1 Data(H)'!$A$1:$A$233,'PY1 Data(H)'!$A$1:$CZ$233))</f>
        <v>0</v>
      </c>
      <c r="L153" s="173" cm="1">
        <f t="array" ref="L153">_xlfn.XLOOKUP(L$1,'PY1 Data(H)'!$A$1:$CZ$1,_xlfn.XLOOKUP($A153,'PY1 Data(H)'!$A$1:$A$233,'PY1 Data(H)'!$A$1:$CZ$233))</f>
        <v>171761</v>
      </c>
      <c r="M153" s="173" cm="1">
        <f t="array" ref="M153">_xlfn.XLOOKUP(M$1,'PY1 Data(H)'!$A$1:$CZ$1,_xlfn.XLOOKUP($A153,'PY1 Data(H)'!$A$1:$A$233,'PY1 Data(H)'!$A$1:$CZ$233))</f>
        <v>220634154</v>
      </c>
      <c r="N153" s="173" cm="1">
        <f t="array" ref="N153">_xlfn.XLOOKUP(N$1,'PY1 Data(H)'!$A$1:$CZ$1,_xlfn.XLOOKUP($A153,'PY1 Data(H)'!$A$1:$A$233,'PY1 Data(H)'!$A$1:$CZ$233))</f>
        <v>0</v>
      </c>
      <c r="O153" s="173" cm="1">
        <f t="array" ref="O153">_xlfn.XLOOKUP(O$1,'PY1 Data(H)'!$A$1:$CZ$1,_xlfn.XLOOKUP($A153,'PY1 Data(H)'!$A$1:$A$233,'PY1 Data(H)'!$A$1:$CZ$233))</f>
        <v>452401</v>
      </c>
      <c r="P153" s="173" cm="1">
        <f t="array" ref="P153">_xlfn.XLOOKUP(P$1,'PY1 Data(H)'!$A$1:$CZ$1,_xlfn.XLOOKUP($A153,'PY1 Data(H)'!$A$1:$A$233,'PY1 Data(H)'!$A$1:$CZ$233))</f>
        <v>0</v>
      </c>
      <c r="Q153" s="173" cm="1">
        <f t="array" ref="Q153">_xlfn.XLOOKUP(Q$1,'PY1 Data(H)'!$A$1:$CZ$1,_xlfn.XLOOKUP($A153,'PY1 Data(H)'!$A$1:$A$233,'PY1 Data(H)'!$A$1:$CZ$233))</f>
        <v>173863</v>
      </c>
      <c r="R153" s="173" cm="1">
        <f t="array" ref="R153">_xlfn.XLOOKUP(R$1,'PY1 Data(H)'!$A$1:$CZ$1,_xlfn.XLOOKUP($A153,'PY1 Data(H)'!$A$1:$A$233,'PY1 Data(H)'!$A$1:$CZ$233))</f>
        <v>0</v>
      </c>
      <c r="S153" s="173" cm="1">
        <f t="array" ref="S153">_xlfn.XLOOKUP(S$1,'PY1 Data(H)'!$A$1:$CZ$1,_xlfn.XLOOKUP($A153,'PY1 Data(H)'!$A$1:$A$233,'PY1 Data(H)'!$A$1:$CZ$233))</f>
        <v>2119264</v>
      </c>
      <c r="T153" s="173" cm="1">
        <f t="array" ref="T153">_xlfn.XLOOKUP(T$1,'PY1 Data(H)'!$A$1:$CZ$1,_xlfn.XLOOKUP($A153,'PY1 Data(H)'!$A$1:$A$233,'PY1 Data(H)'!$A$1:$CZ$233))</f>
        <v>0</v>
      </c>
      <c r="U153" s="173" cm="1">
        <f t="array" ref="U153">_xlfn.XLOOKUP(U$1,'PY1 Data(H)'!$A$1:$CZ$1,_xlfn.XLOOKUP($A153,'PY1 Data(H)'!$A$1:$A$233,'PY1 Data(H)'!$A$1:$CZ$233))</f>
        <v>0</v>
      </c>
      <c r="V153" s="173" cm="1">
        <f t="array" ref="V153">_xlfn.XLOOKUP(V$1,'PY1 Data(H)'!$A$1:$CZ$1,_xlfn.XLOOKUP($A153,'PY1 Data(H)'!$A$1:$A$233,'PY1 Data(H)'!$A$1:$CZ$233))</f>
        <v>5474057</v>
      </c>
      <c r="W153" s="173" cm="1">
        <f t="array" ref="W153">_xlfn.XLOOKUP(W$1,'PY1 Data(H)'!$A$1:$CZ$1,_xlfn.XLOOKUP($A153,'PY1 Data(H)'!$A$1:$A$233,'PY1 Data(H)'!$A$1:$CZ$233))</f>
        <v>0</v>
      </c>
      <c r="X153" s="173" cm="1">
        <f t="array" ref="X153">_xlfn.XLOOKUP(X$1,'PY1 Data(H)'!$A$1:$CZ$1,_xlfn.XLOOKUP($A153,'PY1 Data(H)'!$A$1:$A$233,'PY1 Data(H)'!$A$1:$CZ$233))</f>
        <v>1512335</v>
      </c>
      <c r="Y153" s="173" cm="1">
        <f t="array" ref="Y153">_xlfn.XLOOKUP(Y$1,'PY1 Data(H)'!$A$1:$CZ$1,_xlfn.XLOOKUP($A153,'PY1 Data(H)'!$A$1:$A$233,'PY1 Data(H)'!$A$1:$CZ$233))</f>
        <v>31688</v>
      </c>
      <c r="Z153" s="173" cm="1">
        <f t="array" ref="Z153">_xlfn.XLOOKUP(Z$1,'PY1 Data(H)'!$A$1:$CZ$1,_xlfn.XLOOKUP($A153,'PY1 Data(H)'!$A$1:$A$233,'PY1 Data(H)'!$A$1:$CZ$233))</f>
        <v>0</v>
      </c>
      <c r="AA153" s="173" cm="1">
        <f t="array" ref="AA153">_xlfn.XLOOKUP(AA$1,'PY1 Data(H)'!$A$1:$CZ$1,_xlfn.XLOOKUP($A153,'PY1 Data(H)'!$A$1:$A$233,'PY1 Data(H)'!$A$1:$CZ$233))</f>
        <v>0</v>
      </c>
      <c r="AB153" s="173" cm="1">
        <f t="array" ref="AB153">_xlfn.XLOOKUP(AB$1,'PY1 Data(H)'!$A$1:$CZ$1,_xlfn.XLOOKUP($A153,'PY1 Data(H)'!$A$1:$A$233,'PY1 Data(H)'!$A$1:$CZ$233))</f>
        <v>60895864</v>
      </c>
      <c r="AC153" s="173" cm="1">
        <f t="array" ref="AC153">_xlfn.XLOOKUP(AC$1,'PY1 Data(H)'!$A$1:$CZ$1,_xlfn.XLOOKUP($A153,'PY1 Data(H)'!$A$1:$A$233,'PY1 Data(H)'!$A$1:$CZ$233))</f>
        <v>0</v>
      </c>
      <c r="AD153" s="173" cm="1">
        <f t="array" ref="AD153">_xlfn.XLOOKUP(AD$1,'PY1 Data(H)'!$A$1:$CZ$1,_xlfn.XLOOKUP($A153,'PY1 Data(H)'!$A$1:$A$233,'PY1 Data(H)'!$A$1:$CZ$233))</f>
        <v>47899249</v>
      </c>
      <c r="AE153" s="173" cm="1">
        <f t="array" ref="AE153">_xlfn.XLOOKUP(AE$1,'PY1 Data(H)'!$A$1:$CZ$1,_xlfn.XLOOKUP($A153,'PY1 Data(H)'!$A$1:$A$233,'PY1 Data(H)'!$A$1:$CZ$233))</f>
        <v>57061712</v>
      </c>
      <c r="AF153" s="173" cm="1">
        <f t="array" ref="AF153">_xlfn.XLOOKUP(AF$1,'PY1 Data(H)'!$A$1:$CZ$1,_xlfn.XLOOKUP($A153,'PY1 Data(H)'!$A$1:$A$233,'PY1 Data(H)'!$A$1:$CZ$233))</f>
        <v>0</v>
      </c>
      <c r="AG153" s="173" cm="1">
        <f t="array" ref="AG153">_xlfn.XLOOKUP(AG$1,'PY1 Data(H)'!$A$1:$CZ$1,_xlfn.XLOOKUP($A153,'PY1 Data(H)'!$A$1:$A$233,'PY1 Data(H)'!$A$1:$CZ$233))</f>
        <v>15857283</v>
      </c>
      <c r="AH153" s="173" cm="1">
        <f t="array" ref="AH153">_xlfn.XLOOKUP(AH$1,'PY1 Data(H)'!$A$1:$CZ$1,_xlfn.XLOOKUP($A153,'PY1 Data(H)'!$A$1:$A$233,'PY1 Data(H)'!$A$1:$CZ$233))</f>
        <v>0</v>
      </c>
      <c r="AI153" s="173" cm="1">
        <f t="array" ref="AI153">_xlfn.XLOOKUP(AI$1,'PY1 Data(H)'!$A$1:$CZ$1,_xlfn.XLOOKUP($A153,'PY1 Data(H)'!$A$1:$A$233,'PY1 Data(H)'!$A$1:$CZ$233))</f>
        <v>56854766</v>
      </c>
      <c r="AJ153" s="173" cm="1">
        <f t="array" ref="AJ153">_xlfn.XLOOKUP(AJ$1,'PY1 Data(H)'!$A$1:$CZ$1,_xlfn.XLOOKUP($A153,'PY1 Data(H)'!$A$1:$A$233,'PY1 Data(H)'!$A$1:$CZ$233))</f>
        <v>1166880</v>
      </c>
      <c r="AK153" s="173" cm="1">
        <f t="array" ref="AK153">_xlfn.XLOOKUP(AK$1,'PY1 Data(H)'!$A$1:$CZ$1,_xlfn.XLOOKUP($A153,'PY1 Data(H)'!$A$1:$A$233,'PY1 Data(H)'!$A$1:$CZ$233))</f>
        <v>0</v>
      </c>
      <c r="AL153" s="173" cm="1">
        <f t="array" ref="AL153">_xlfn.XLOOKUP(AL$1,'PY1 Data(H)'!$A$1:$CZ$1,_xlfn.XLOOKUP($A153,'PY1 Data(H)'!$A$1:$A$233,'PY1 Data(H)'!$A$1:$CZ$233))</f>
        <v>0</v>
      </c>
      <c r="AM153" s="173" cm="1">
        <f t="array" ref="AM153">_xlfn.XLOOKUP(AM$1,'PY1 Data(H)'!$A$1:$CZ$1,_xlfn.XLOOKUP($A153,'PY1 Data(H)'!$A$1:$A$233,'PY1 Data(H)'!$A$1:$CZ$233))</f>
        <v>0</v>
      </c>
      <c r="AN153" s="173" cm="1">
        <f t="array" ref="AN153">_xlfn.XLOOKUP(AN$1,'PY1 Data(H)'!$A$1:$CZ$1,_xlfn.XLOOKUP($A153,'PY1 Data(H)'!$A$1:$A$233,'PY1 Data(H)'!$A$1:$CZ$233))</f>
        <v>0</v>
      </c>
      <c r="AO153" s="173" cm="1">
        <f t="array" ref="AO153">_xlfn.XLOOKUP(AO$1,'PY1 Data(H)'!$A$1:$CZ$1,_xlfn.XLOOKUP($A153,'PY1 Data(H)'!$A$1:$A$233,'PY1 Data(H)'!$A$1:$CZ$233))</f>
        <v>0</v>
      </c>
      <c r="AP153" s="173" cm="1">
        <f t="array" ref="AP153">_xlfn.XLOOKUP(AP$1,'PY1 Data(H)'!$A$1:$CZ$1,_xlfn.XLOOKUP($A153,'PY1 Data(H)'!$A$1:$A$233,'PY1 Data(H)'!$A$1:$CZ$233))</f>
        <v>0</v>
      </c>
      <c r="AQ153" s="173" cm="1">
        <f t="array" ref="AQ153">_xlfn.XLOOKUP(AQ$1,'PY1 Data(H)'!$A$1:$CZ$1,_xlfn.XLOOKUP($A153,'PY1 Data(H)'!$A$1:$A$233,'PY1 Data(H)'!$A$1:$CZ$233))</f>
        <v>0</v>
      </c>
      <c r="AR153" s="173" cm="1">
        <f t="array" ref="AR153">_xlfn.XLOOKUP(AR$1,'PY1 Data(H)'!$A$1:$CZ$1,_xlfn.XLOOKUP($A153,'PY1 Data(H)'!$A$1:$A$233,'PY1 Data(H)'!$A$1:$CZ$233))</f>
        <v>0</v>
      </c>
      <c r="AS153" s="173" cm="1">
        <f t="array" ref="AS153">_xlfn.XLOOKUP(AS$1,'PY1 Data(H)'!$A$1:$CZ$1,_xlfn.XLOOKUP($A153,'PY1 Data(H)'!$A$1:$A$233,'PY1 Data(H)'!$A$1:$CZ$233))</f>
        <v>0</v>
      </c>
      <c r="AT153" s="173" cm="1">
        <f t="array" ref="AT153">_xlfn.XLOOKUP(AT$1,'PY1 Data(H)'!$A$1:$CZ$1,_xlfn.XLOOKUP($A153,'PY1 Data(H)'!$A$1:$A$233,'PY1 Data(H)'!$A$1:$CZ$233))</f>
        <v>16118978</v>
      </c>
      <c r="AU153" s="173" cm="1">
        <f t="array" ref="AU153">_xlfn.XLOOKUP(AU$1,'PY1 Data(H)'!$A$1:$CZ$1,_xlfn.XLOOKUP($A153,'PY1 Data(H)'!$A$1:$A$233,'PY1 Data(H)'!$A$1:$CZ$233))</f>
        <v>0</v>
      </c>
      <c r="AV153" s="173" cm="1">
        <f t="array" ref="AV153">_xlfn.XLOOKUP(AV$1,'PY1 Data(H)'!$A$1:$CZ$1,_xlfn.XLOOKUP($A153,'PY1 Data(H)'!$A$1:$A$233,'PY1 Data(H)'!$A$1:$CZ$233))</f>
        <v>0</v>
      </c>
      <c r="AW153" s="173" cm="1">
        <f t="array" ref="AW153">_xlfn.XLOOKUP(AW$1,'PY1 Data(H)'!$A$1:$CZ$1,_xlfn.XLOOKUP($A153,'PY1 Data(H)'!$A$1:$A$233,'PY1 Data(H)'!$A$1:$CZ$233))</f>
        <v>0</v>
      </c>
      <c r="AX153" s="173" cm="1">
        <f t="array" ref="AX153">_xlfn.XLOOKUP(AX$1,'PY1 Data(H)'!$A$1:$CZ$1,_xlfn.XLOOKUP($A153,'PY1 Data(H)'!$A$1:$A$233,'PY1 Data(H)'!$A$1:$CZ$233))</f>
        <v>124620</v>
      </c>
      <c r="AY153" s="173" cm="1">
        <f t="array" ref="AY153">_xlfn.XLOOKUP(AY$1,'PY1 Data(H)'!$A$1:$CZ$1,_xlfn.XLOOKUP($A153,'PY1 Data(H)'!$A$1:$A$233,'PY1 Data(H)'!$A$1:$CZ$233))</f>
        <v>0</v>
      </c>
      <c r="AZ153" s="173" cm="1">
        <f t="array" ref="AZ153">_xlfn.XLOOKUP(AZ$1,'PY1 Data(H)'!$A$1:$CZ$1,_xlfn.XLOOKUP($A153,'PY1 Data(H)'!$A$1:$A$233,'PY1 Data(H)'!$A$1:$CZ$233))</f>
        <v>0</v>
      </c>
      <c r="BA153" s="173" cm="1">
        <f t="array" ref="BA153">_xlfn.XLOOKUP(BA$1,'PY1 Data(H)'!$A$1:$CZ$1,_xlfn.XLOOKUP($A153,'PY1 Data(H)'!$A$1:$A$233,'PY1 Data(H)'!$A$1:$CZ$233))</f>
        <v>0</v>
      </c>
      <c r="BB153" s="173" cm="1">
        <f t="array" ref="BB153">_xlfn.XLOOKUP(BB$1,'PY1 Data(H)'!$A$1:$CZ$1,_xlfn.XLOOKUP($A153,'PY1 Data(H)'!$A$1:$A$233,'PY1 Data(H)'!$A$1:$CZ$233))</f>
        <v>0</v>
      </c>
      <c r="BC153" s="173" cm="1">
        <f t="array" ref="BC153">_xlfn.XLOOKUP(BC$1,'PY1 Data(H)'!$A$1:$CZ$1,_xlfn.XLOOKUP($A153,'PY1 Data(H)'!$A$1:$A$233,'PY1 Data(H)'!$A$1:$CZ$233))</f>
        <v>0</v>
      </c>
      <c r="BD153" s="173" cm="1">
        <f t="array" ref="BD153">_xlfn.XLOOKUP(BD$1,'PY1 Data(H)'!$A$1:$CZ$1,_xlfn.XLOOKUP($A153,'PY1 Data(H)'!$A$1:$A$233,'PY1 Data(H)'!$A$1:$CZ$233))</f>
        <v>0</v>
      </c>
      <c r="BE153" s="173" cm="1">
        <f t="array" ref="BE153">_xlfn.XLOOKUP(BE$1,'PY1 Data(H)'!$A$1:$CZ$1,_xlfn.XLOOKUP($A153,'PY1 Data(H)'!$A$1:$A$233,'PY1 Data(H)'!$A$1:$CZ$233))</f>
        <v>0</v>
      </c>
      <c r="BF153" s="173" cm="1">
        <f t="array" ref="BF153">_xlfn.XLOOKUP(BF$1,'PY1 Data(H)'!$A$1:$CZ$1,_xlfn.XLOOKUP($A153,'PY1 Data(H)'!$A$1:$A$233,'PY1 Data(H)'!$A$1:$CZ$233))</f>
        <v>41787579</v>
      </c>
      <c r="BG153" s="173" cm="1">
        <f t="array" ref="BG153">_xlfn.XLOOKUP(BG$1,'PY1 Data(H)'!$A$1:$CZ$1,_xlfn.XLOOKUP($A153,'PY1 Data(H)'!$A$1:$A$233,'PY1 Data(H)'!$A$1:$CZ$233))</f>
        <v>0</v>
      </c>
      <c r="BH153" s="173" cm="1">
        <f t="array" ref="BH153">_xlfn.XLOOKUP(BH$1,'PY1 Data(H)'!$A$1:$CZ$1,_xlfn.XLOOKUP($A153,'PY1 Data(H)'!$A$1:$A$233,'PY1 Data(H)'!$A$1:$CZ$233))</f>
        <v>0</v>
      </c>
      <c r="BI153" s="173" cm="1">
        <f t="array" ref="BI153">_xlfn.XLOOKUP(BI$1,'PY1 Data(H)'!$A$1:$CZ$1,_xlfn.XLOOKUP($A153,'PY1 Data(H)'!$A$1:$A$233,'PY1 Data(H)'!$A$1:$CZ$233))</f>
        <v>0</v>
      </c>
      <c r="BJ153" s="173" cm="1">
        <f t="array" ref="BJ153">_xlfn.XLOOKUP(BJ$1,'PY1 Data(H)'!$A$1:$CZ$1,_xlfn.XLOOKUP($A153,'PY1 Data(H)'!$A$1:$A$233,'PY1 Data(H)'!$A$1:$CZ$233))</f>
        <v>0</v>
      </c>
      <c r="BK153" s="173" cm="1">
        <f t="array" ref="BK153">_xlfn.XLOOKUP(BK$1,'PY1 Data(H)'!$A$1:$CZ$1,_xlfn.XLOOKUP($A153,'PY1 Data(H)'!$A$1:$A$233,'PY1 Data(H)'!$A$1:$CZ$233))</f>
        <v>0</v>
      </c>
      <c r="BL153" s="173" cm="1">
        <f t="array" ref="BL153">_xlfn.XLOOKUP(BL$1,'PY1 Data(H)'!$A$1:$CZ$1,_xlfn.XLOOKUP($A153,'PY1 Data(H)'!$A$1:$A$233,'PY1 Data(H)'!$A$1:$CZ$233))</f>
        <v>0</v>
      </c>
      <c r="BM153" s="173" cm="1">
        <f t="array" ref="BM153">_xlfn.XLOOKUP(BM$1,'PY1 Data(H)'!$A$1:$CZ$1,_xlfn.XLOOKUP($A153,'PY1 Data(H)'!$A$1:$A$233,'PY1 Data(H)'!$A$1:$CZ$233))</f>
        <v>5568132</v>
      </c>
      <c r="BN153" s="173" cm="1">
        <f t="array" ref="BN153">_xlfn.XLOOKUP(BN$1,'PY1 Data(H)'!$A$1:$CZ$1,_xlfn.XLOOKUP($A153,'PY1 Data(H)'!$A$1:$A$233,'PY1 Data(H)'!$A$1:$CZ$233))</f>
        <v>20299004</v>
      </c>
      <c r="BO153" s="173" cm="1">
        <f t="array" ref="BO153">_xlfn.XLOOKUP(BO$1,'PY1 Data(H)'!$A$1:$CZ$1,_xlfn.XLOOKUP($A153,'PY1 Data(H)'!$A$1:$A$233,'PY1 Data(H)'!$A$1:$CZ$233))</f>
        <v>0</v>
      </c>
      <c r="BP153" s="173" cm="1">
        <f t="array" ref="BP153">_xlfn.XLOOKUP(BP$1,'PY1 Data(H)'!$A$1:$CZ$1,_xlfn.XLOOKUP($A153,'PY1 Data(H)'!$A$1:$A$233,'PY1 Data(H)'!$A$1:$CZ$233))</f>
        <v>0</v>
      </c>
      <c r="BQ153" s="173" cm="1">
        <f t="array" ref="BQ153">_xlfn.XLOOKUP(BQ$1,'PY1 Data(H)'!$A$1:$CZ$1,_xlfn.XLOOKUP($A153,'PY1 Data(H)'!$A$1:$A$233,'PY1 Data(H)'!$A$1:$CZ$233))</f>
        <v>0</v>
      </c>
      <c r="BR153" s="173" cm="1">
        <f t="array" ref="BR153">_xlfn.XLOOKUP(BR$1,'PY1 Data(H)'!$A$1:$CZ$1,_xlfn.XLOOKUP($A153,'PY1 Data(H)'!$A$1:$A$233,'PY1 Data(H)'!$A$1:$CZ$233))</f>
        <v>0</v>
      </c>
      <c r="BS153" s="173" cm="1">
        <f t="array" ref="BS153">_xlfn.XLOOKUP(BS$1,'PY1 Data(H)'!$A$1:$CZ$1,_xlfn.XLOOKUP($A153,'PY1 Data(H)'!$A$1:$A$233,'PY1 Data(H)'!$A$1:$CZ$233))</f>
        <v>0</v>
      </c>
      <c r="BT153" s="173" cm="1">
        <f t="array" ref="BT153">_xlfn.XLOOKUP(BT$1,'PY1 Data(H)'!$A$1:$CZ$1,_xlfn.XLOOKUP($A153,'PY1 Data(H)'!$A$1:$A$233,'PY1 Data(H)'!$A$1:$CZ$233))</f>
        <v>7262585</v>
      </c>
      <c r="BU153" s="173" cm="1">
        <f t="array" ref="BU153">_xlfn.XLOOKUP(BU$1,'PY1 Data(H)'!$A$1:$CZ$1,_xlfn.XLOOKUP($A153,'PY1 Data(H)'!$A$1:$A$233,'PY1 Data(H)'!$A$1:$CZ$233))</f>
        <v>14881284</v>
      </c>
      <c r="BV153" s="173" cm="1">
        <f t="array" ref="BV153">_xlfn.XLOOKUP(BV$1,'PY1 Data(H)'!$A$1:$CZ$1,_xlfn.XLOOKUP($A153,'PY1 Data(H)'!$A$1:$A$233,'PY1 Data(H)'!$A$1:$CZ$233))</f>
        <v>0</v>
      </c>
      <c r="BW153" s="173" cm="1">
        <f t="array" ref="BW153">_xlfn.XLOOKUP(BW$1,'PY1 Data(H)'!$A$1:$CZ$1,_xlfn.XLOOKUP($A153,'PY1 Data(H)'!$A$1:$A$233,'PY1 Data(H)'!$A$1:$CZ$233))</f>
        <v>0</v>
      </c>
      <c r="BX153" s="173" cm="1">
        <f t="array" ref="BX153">_xlfn.XLOOKUP(BX$1,'PY1 Data(H)'!$A$1:$CZ$1,_xlfn.XLOOKUP($A153,'PY1 Data(H)'!$A$1:$A$233,'PY1 Data(H)'!$A$1:$CZ$233))</f>
        <v>0</v>
      </c>
      <c r="BY153" s="173" cm="1">
        <f t="array" ref="BY153">_xlfn.XLOOKUP(BY$1,'PY1 Data(H)'!$A$1:$CZ$1,_xlfn.XLOOKUP($A153,'PY1 Data(H)'!$A$1:$A$233,'PY1 Data(H)'!$A$1:$CZ$233))</f>
        <v>0</v>
      </c>
      <c r="BZ153" s="173" cm="1">
        <f t="array" ref="BZ153">_xlfn.XLOOKUP(BZ$1,'PY1 Data(H)'!$A$1:$CZ$1,_xlfn.XLOOKUP($A153,'PY1 Data(H)'!$A$1:$A$233,'PY1 Data(H)'!$A$1:$CZ$233))</f>
        <v>0</v>
      </c>
      <c r="CA153" s="173" cm="1">
        <f t="array" ref="CA153">_xlfn.XLOOKUP(CA$1,'PY1 Data(H)'!$A$1:$CZ$1,_xlfn.XLOOKUP($A153,'PY1 Data(H)'!$A$1:$A$233,'PY1 Data(H)'!$A$1:$CZ$233))</f>
        <v>0</v>
      </c>
      <c r="CB153" s="173" cm="1">
        <f t="array" ref="CB153">_xlfn.XLOOKUP(CB$1,'PY1 Data(H)'!$A$1:$CZ$1,_xlfn.XLOOKUP($A153,'PY1 Data(H)'!$A$1:$A$233,'PY1 Data(H)'!$A$1:$CZ$233))</f>
        <v>653587</v>
      </c>
      <c r="CC153" s="173" cm="1">
        <f t="array" ref="CC153">_xlfn.XLOOKUP(CC$1,'PY1 Data(H)'!$A$1:$CZ$1,_xlfn.XLOOKUP($A153,'PY1 Data(H)'!$A$1:$A$233,'PY1 Data(H)'!$A$1:$CZ$233))</f>
        <v>1379921</v>
      </c>
      <c r="CD153" s="173" cm="1">
        <f t="array" ref="CD153">_xlfn.XLOOKUP(CD$1,'PY1 Data(H)'!$A$1:$CZ$1,_xlfn.XLOOKUP($A153,'PY1 Data(H)'!$A$1:$A$233,'PY1 Data(H)'!$A$1:$CZ$233))</f>
        <v>28037089</v>
      </c>
      <c r="CE153" s="173" cm="1">
        <f t="array" ref="CE153">_xlfn.XLOOKUP(CE$1,'PY1 Data(H)'!$A$1:$CZ$1,_xlfn.XLOOKUP($A153,'PY1 Data(H)'!$A$1:$A$233,'PY1 Data(H)'!$A$1:$CZ$233))</f>
        <v>0</v>
      </c>
      <c r="CF153" s="173" cm="1">
        <f t="array" ref="CF153">_xlfn.XLOOKUP(CF$1,'PY1 Data(H)'!$A$1:$CZ$1,_xlfn.XLOOKUP($A153,'PY1 Data(H)'!$A$1:$A$233,'PY1 Data(H)'!$A$1:$CZ$233))</f>
        <v>0</v>
      </c>
      <c r="CG153" s="173" cm="1">
        <f t="array" ref="CG153">_xlfn.XLOOKUP(CG$1,'PY1 Data(H)'!$A$1:$CZ$1,_xlfn.XLOOKUP($A153,'PY1 Data(H)'!$A$1:$A$233,'PY1 Data(H)'!$A$1:$CZ$233))</f>
        <v>0</v>
      </c>
      <c r="CH153" s="173" cm="1">
        <f t="array" ref="CH153">_xlfn.XLOOKUP(CH$1,'PY1 Data(H)'!$A$1:$CZ$1,_xlfn.XLOOKUP($A153,'PY1 Data(H)'!$A$1:$A$233,'PY1 Data(H)'!$A$1:$CZ$233))</f>
        <v>0</v>
      </c>
      <c r="CI153" s="173" cm="1">
        <f t="array" ref="CI153">_xlfn.XLOOKUP(CI$1,'PY1 Data(H)'!$A$1:$CZ$1,_xlfn.XLOOKUP($A153,'PY1 Data(H)'!$A$1:$A$233,'PY1 Data(H)'!$A$1:$CZ$233))</f>
        <v>0</v>
      </c>
      <c r="CJ153" s="173" cm="1">
        <f t="array" ref="CJ153">_xlfn.XLOOKUP(CJ$1,'PY1 Data(H)'!$A$1:$CZ$1,_xlfn.XLOOKUP($A153,'PY1 Data(H)'!$A$1:$A$233,'PY1 Data(H)'!$A$1:$CZ$233))</f>
        <v>0</v>
      </c>
      <c r="CK153" s="173" cm="1">
        <f t="array" ref="CK153">_xlfn.XLOOKUP(CK$1,'PY1 Data(H)'!$A$1:$CZ$1,_xlfn.XLOOKUP($A153,'PY1 Data(H)'!$A$1:$A$233,'PY1 Data(H)'!$A$1:$CZ$233))</f>
        <v>0</v>
      </c>
      <c r="CL153" s="173" cm="1">
        <f t="array" ref="CL153">_xlfn.XLOOKUP(CL$1,'PY1 Data(H)'!$A$1:$CZ$1,_xlfn.XLOOKUP($A153,'PY1 Data(H)'!$A$1:$A$233,'PY1 Data(H)'!$A$1:$CZ$233))</f>
        <v>0</v>
      </c>
      <c r="CM153" s="173" cm="1">
        <f t="array" ref="CM153">_xlfn.XLOOKUP(CM$1,'PY1 Data(H)'!$A$1:$CZ$1,_xlfn.XLOOKUP($A153,'PY1 Data(H)'!$A$1:$A$233,'PY1 Data(H)'!$A$1:$CZ$233))</f>
        <v>0</v>
      </c>
      <c r="CN153" s="173" cm="1">
        <f t="array" ref="CN153">_xlfn.XLOOKUP(CN$1,'PY1 Data(H)'!$A$1:$CZ$1,_xlfn.XLOOKUP($A153,'PY1 Data(H)'!$A$1:$A$233,'PY1 Data(H)'!$A$1:$CZ$233))</f>
        <v>21837</v>
      </c>
      <c r="CO153" s="173" cm="1">
        <f t="array" ref="CO153">_xlfn.XLOOKUP(CO$1,'PY1 Data(H)'!$A$1:$CZ$1,_xlfn.XLOOKUP($A153,'PY1 Data(H)'!$A$1:$A$233,'PY1 Data(H)'!$A$1:$CZ$233))</f>
        <v>10833210</v>
      </c>
      <c r="CP153" s="173" cm="1">
        <f t="array" ref="CP153">_xlfn.XLOOKUP(CP$1,'PY1 Data(H)'!$A$1:$CZ$1,_xlfn.XLOOKUP($A153,'PY1 Data(H)'!$A$1:$A$233,'PY1 Data(H)'!$A$1:$CZ$233))</f>
        <v>0</v>
      </c>
      <c r="CQ153" s="173" cm="1">
        <f t="array" ref="CQ153">_xlfn.XLOOKUP(CQ$1,'PY1 Data(H)'!$A$1:$CZ$1,_xlfn.XLOOKUP($A153,'PY1 Data(H)'!$A$1:$A$233,'PY1 Data(H)'!$A$1:$CZ$233))</f>
        <v>0</v>
      </c>
      <c r="CR153" s="173" cm="1">
        <f t="array" ref="CR153">_xlfn.XLOOKUP(CR$1,'PY1 Data(H)'!$A$1:$CZ$1,_xlfn.XLOOKUP($A153,'PY1 Data(H)'!$A$1:$A$233,'PY1 Data(H)'!$A$1:$CZ$233))</f>
        <v>0</v>
      </c>
      <c r="CS153" s="173" cm="1">
        <f t="array" ref="CS153">_xlfn.XLOOKUP(CS$1,'PY1 Data(H)'!$A$1:$CZ$1,_xlfn.XLOOKUP($A153,'PY1 Data(H)'!$A$1:$A$233,'PY1 Data(H)'!$A$1:$CZ$233))</f>
        <v>0</v>
      </c>
      <c r="CT153" s="173" cm="1">
        <f t="array" ref="CT153">_xlfn.XLOOKUP(CT$1,'PY1 Data(H)'!$A$1:$CZ$1,_xlfn.XLOOKUP($A153,'PY1 Data(H)'!$A$1:$A$233,'PY1 Data(H)'!$A$1:$CZ$233))</f>
        <v>0</v>
      </c>
      <c r="CU153" s="173" cm="1">
        <f t="array" ref="CU153">_xlfn.XLOOKUP(CU$1,'PY1 Data(H)'!$A$1:$CZ$1,_xlfn.XLOOKUP($A153,'PY1 Data(H)'!$A$1:$A$233,'PY1 Data(H)'!$A$1:$CZ$233))</f>
        <v>150762</v>
      </c>
      <c r="CV153" s="173" cm="1">
        <f t="array" ref="CV153">_xlfn.XLOOKUP(CV$1,'PY1 Data(H)'!$A$1:$CZ$1,_xlfn.XLOOKUP($A153,'PY1 Data(H)'!$A$1:$A$233,'PY1 Data(H)'!$A$1:$CZ$233))</f>
        <v>0</v>
      </c>
      <c r="CW153" s="173" cm="1">
        <f t="array" ref="CW153">_xlfn.XLOOKUP(CW$1,'PY1 Data(H)'!$A$1:$CZ$1,_xlfn.XLOOKUP($A153,'PY1 Data(H)'!$A$1:$A$233,'PY1 Data(H)'!$A$1:$CZ$233))</f>
        <v>0</v>
      </c>
      <c r="CX153" s="173" cm="1">
        <f t="array" ref="CX153">_xlfn.XLOOKUP(CX$1,'PY1 Data(H)'!$A$1:$CZ$1,_xlfn.XLOOKUP($A153,'PY1 Data(H)'!$A$1:$A$233,'PY1 Data(H)'!$A$1:$CZ$233))</f>
        <v>0</v>
      </c>
      <c r="CY153" s="173" cm="1">
        <f t="array" ref="CY153">_xlfn.XLOOKUP(CY$1,'PY1 Data(H)'!$A$1:$CZ$1,_xlfn.XLOOKUP($A153,'PY1 Data(H)'!$A$1:$A$233,'PY1 Data(H)'!$A$1:$CZ$233))</f>
        <v>0</v>
      </c>
    </row>
    <row r="154" spans="1:103" x14ac:dyDescent="0.3">
      <c r="A154">
        <v>516</v>
      </c>
      <c r="D154" s="173" cm="1">
        <f t="array" ref="D154">_xlfn.XLOOKUP(D$1,'PY1 Data(H)'!$A$1:$CZ$1,_xlfn.XLOOKUP($A154,'PY1 Data(H)'!$A$1:$A$233,'PY1 Data(H)'!$A$1:$CZ$233))</f>
        <v>0</v>
      </c>
      <c r="E154" s="173" cm="1">
        <f t="array" ref="E154">_xlfn.XLOOKUP(E$1,'PY1 Data(H)'!$A$1:$CZ$1,_xlfn.XLOOKUP($A154,'PY1 Data(H)'!$A$1:$A$233,'PY1 Data(H)'!$A$1:$CZ$233))</f>
        <v>0</v>
      </c>
      <c r="F154" s="173" cm="1">
        <f t="array" ref="F154">_xlfn.XLOOKUP(F$1,'PY1 Data(H)'!$A$1:$CZ$1,_xlfn.XLOOKUP($A154,'PY1 Data(H)'!$A$1:$A$233,'PY1 Data(H)'!$A$1:$CZ$233))</f>
        <v>0</v>
      </c>
      <c r="G154" s="173" cm="1">
        <f t="array" ref="G154">_xlfn.XLOOKUP(G$1,'PY1 Data(H)'!$A$1:$CZ$1,_xlfn.XLOOKUP($A154,'PY1 Data(H)'!$A$1:$A$233,'PY1 Data(H)'!$A$1:$CZ$233))</f>
        <v>0</v>
      </c>
      <c r="H154" s="173" cm="1">
        <f t="array" ref="H154">_xlfn.XLOOKUP(H$1,'PY1 Data(H)'!$A$1:$CZ$1,_xlfn.XLOOKUP($A154,'PY1 Data(H)'!$A$1:$A$233,'PY1 Data(H)'!$A$1:$CZ$233))</f>
        <v>0</v>
      </c>
      <c r="I154" s="173" cm="1">
        <f t="array" ref="I154">_xlfn.XLOOKUP(I$1,'PY1 Data(H)'!$A$1:$CZ$1,_xlfn.XLOOKUP($A154,'PY1 Data(H)'!$A$1:$A$233,'PY1 Data(H)'!$A$1:$CZ$233))</f>
        <v>0</v>
      </c>
      <c r="J154" s="173" cm="1">
        <f t="array" ref="J154">_xlfn.XLOOKUP(J$1,'PY1 Data(H)'!$A$1:$CZ$1,_xlfn.XLOOKUP($A154,'PY1 Data(H)'!$A$1:$A$233,'PY1 Data(H)'!$A$1:$CZ$233))</f>
        <v>79008763</v>
      </c>
      <c r="K154" s="173" cm="1">
        <f t="array" ref="K154">_xlfn.XLOOKUP(K$1,'PY1 Data(H)'!$A$1:$CZ$1,_xlfn.XLOOKUP($A154,'PY1 Data(H)'!$A$1:$A$233,'PY1 Data(H)'!$A$1:$CZ$233))</f>
        <v>43448838</v>
      </c>
      <c r="L154" s="173" cm="1">
        <f t="array" ref="L154">_xlfn.XLOOKUP(L$1,'PY1 Data(H)'!$A$1:$CZ$1,_xlfn.XLOOKUP($A154,'PY1 Data(H)'!$A$1:$A$233,'PY1 Data(H)'!$A$1:$CZ$233))</f>
        <v>38074826</v>
      </c>
      <c r="M154" s="173" cm="1">
        <f t="array" ref="M154">_xlfn.XLOOKUP(M$1,'PY1 Data(H)'!$A$1:$CZ$1,_xlfn.XLOOKUP($A154,'PY1 Data(H)'!$A$1:$A$233,'PY1 Data(H)'!$A$1:$CZ$233))</f>
        <v>304205352</v>
      </c>
      <c r="N154" s="173" cm="1">
        <f t="array" ref="N154">_xlfn.XLOOKUP(N$1,'PY1 Data(H)'!$A$1:$CZ$1,_xlfn.XLOOKUP($A154,'PY1 Data(H)'!$A$1:$A$233,'PY1 Data(H)'!$A$1:$CZ$233))</f>
        <v>0</v>
      </c>
      <c r="O154" s="173" cm="1">
        <f t="array" ref="O154">_xlfn.XLOOKUP(O$1,'PY1 Data(H)'!$A$1:$CZ$1,_xlfn.XLOOKUP($A154,'PY1 Data(H)'!$A$1:$A$233,'PY1 Data(H)'!$A$1:$CZ$233))</f>
        <v>29125983</v>
      </c>
      <c r="P154" s="173" cm="1">
        <f t="array" ref="P154">_xlfn.XLOOKUP(P$1,'PY1 Data(H)'!$A$1:$CZ$1,_xlfn.XLOOKUP($A154,'PY1 Data(H)'!$A$1:$A$233,'PY1 Data(H)'!$A$1:$CZ$233))</f>
        <v>0</v>
      </c>
      <c r="Q154" s="173" cm="1">
        <f t="array" ref="Q154">_xlfn.XLOOKUP(Q$1,'PY1 Data(H)'!$A$1:$CZ$1,_xlfn.XLOOKUP($A154,'PY1 Data(H)'!$A$1:$A$233,'PY1 Data(H)'!$A$1:$CZ$233))</f>
        <v>20832225</v>
      </c>
      <c r="R154" s="173" cm="1">
        <f t="array" ref="R154">_xlfn.XLOOKUP(R$1,'PY1 Data(H)'!$A$1:$CZ$1,_xlfn.XLOOKUP($A154,'PY1 Data(H)'!$A$1:$A$233,'PY1 Data(H)'!$A$1:$CZ$233))</f>
        <v>30715857</v>
      </c>
      <c r="S154" s="173" cm="1">
        <f t="array" ref="S154">_xlfn.XLOOKUP(S$1,'PY1 Data(H)'!$A$1:$CZ$1,_xlfn.XLOOKUP($A154,'PY1 Data(H)'!$A$1:$A$233,'PY1 Data(H)'!$A$1:$CZ$233))</f>
        <v>0</v>
      </c>
      <c r="T154" s="173" cm="1">
        <f t="array" ref="T154">_xlfn.XLOOKUP(T$1,'PY1 Data(H)'!$A$1:$CZ$1,_xlfn.XLOOKUP($A154,'PY1 Data(H)'!$A$1:$A$233,'PY1 Data(H)'!$A$1:$CZ$233))</f>
        <v>0</v>
      </c>
      <c r="U154" s="173" cm="1">
        <f t="array" ref="U154">_xlfn.XLOOKUP(U$1,'PY1 Data(H)'!$A$1:$CZ$1,_xlfn.XLOOKUP($A154,'PY1 Data(H)'!$A$1:$A$233,'PY1 Data(H)'!$A$1:$CZ$233))</f>
        <v>0</v>
      </c>
      <c r="V154" s="173" cm="1">
        <f t="array" ref="V154">_xlfn.XLOOKUP(V$1,'PY1 Data(H)'!$A$1:$CZ$1,_xlfn.XLOOKUP($A154,'PY1 Data(H)'!$A$1:$A$233,'PY1 Data(H)'!$A$1:$CZ$233))</f>
        <v>54908709</v>
      </c>
      <c r="W154" s="173" cm="1">
        <f t="array" ref="W154">_xlfn.XLOOKUP(W$1,'PY1 Data(H)'!$A$1:$CZ$1,_xlfn.XLOOKUP($A154,'PY1 Data(H)'!$A$1:$A$233,'PY1 Data(H)'!$A$1:$CZ$233))</f>
        <v>0</v>
      </c>
      <c r="X154" s="173" cm="1">
        <f t="array" ref="X154">_xlfn.XLOOKUP(X$1,'PY1 Data(H)'!$A$1:$CZ$1,_xlfn.XLOOKUP($A154,'PY1 Data(H)'!$A$1:$A$233,'PY1 Data(H)'!$A$1:$CZ$233))</f>
        <v>10695956</v>
      </c>
      <c r="Y154" s="173" cm="1">
        <f t="array" ref="Y154">_xlfn.XLOOKUP(Y$1,'PY1 Data(H)'!$A$1:$CZ$1,_xlfn.XLOOKUP($A154,'PY1 Data(H)'!$A$1:$A$233,'PY1 Data(H)'!$A$1:$CZ$233))</f>
        <v>11754817</v>
      </c>
      <c r="Z154" s="173" cm="1">
        <f t="array" ref="Z154">_xlfn.XLOOKUP(Z$1,'PY1 Data(H)'!$A$1:$CZ$1,_xlfn.XLOOKUP($A154,'PY1 Data(H)'!$A$1:$A$233,'PY1 Data(H)'!$A$1:$CZ$233))</f>
        <v>0</v>
      </c>
      <c r="AA154" s="173" cm="1">
        <f t="array" ref="AA154">_xlfn.XLOOKUP(AA$1,'PY1 Data(H)'!$A$1:$CZ$1,_xlfn.XLOOKUP($A154,'PY1 Data(H)'!$A$1:$A$233,'PY1 Data(H)'!$A$1:$CZ$233))</f>
        <v>0</v>
      </c>
      <c r="AB154" s="173" cm="1">
        <f t="array" ref="AB154">_xlfn.XLOOKUP(AB$1,'PY1 Data(H)'!$A$1:$CZ$1,_xlfn.XLOOKUP($A154,'PY1 Data(H)'!$A$1:$A$233,'PY1 Data(H)'!$A$1:$CZ$233))</f>
        <v>0</v>
      </c>
      <c r="AC154" s="173" cm="1">
        <f t="array" ref="AC154">_xlfn.XLOOKUP(AC$1,'PY1 Data(H)'!$A$1:$CZ$1,_xlfn.XLOOKUP($A154,'PY1 Data(H)'!$A$1:$A$233,'PY1 Data(H)'!$A$1:$CZ$233))</f>
        <v>17212349</v>
      </c>
      <c r="AD154" s="173" cm="1">
        <f t="array" ref="AD154">_xlfn.XLOOKUP(AD$1,'PY1 Data(H)'!$A$1:$CZ$1,_xlfn.XLOOKUP($A154,'PY1 Data(H)'!$A$1:$A$233,'PY1 Data(H)'!$A$1:$CZ$233))</f>
        <v>16527671</v>
      </c>
      <c r="AE154" s="173" cm="1">
        <f t="array" ref="AE154">_xlfn.XLOOKUP(AE$1,'PY1 Data(H)'!$A$1:$CZ$1,_xlfn.XLOOKUP($A154,'PY1 Data(H)'!$A$1:$A$233,'PY1 Data(H)'!$A$1:$CZ$233))</f>
        <v>52593832</v>
      </c>
      <c r="AF154" s="173" cm="1">
        <f t="array" ref="AF154">_xlfn.XLOOKUP(AF$1,'PY1 Data(H)'!$A$1:$CZ$1,_xlfn.XLOOKUP($A154,'PY1 Data(H)'!$A$1:$A$233,'PY1 Data(H)'!$A$1:$CZ$233))</f>
        <v>18127698</v>
      </c>
      <c r="AG154" s="173" cm="1">
        <f t="array" ref="AG154">_xlfn.XLOOKUP(AG$1,'PY1 Data(H)'!$A$1:$CZ$1,_xlfn.XLOOKUP($A154,'PY1 Data(H)'!$A$1:$A$233,'PY1 Data(H)'!$A$1:$CZ$233))</f>
        <v>40056029</v>
      </c>
      <c r="AH154" s="173" cm="1">
        <f t="array" ref="AH154">_xlfn.XLOOKUP(AH$1,'PY1 Data(H)'!$A$1:$CZ$1,_xlfn.XLOOKUP($A154,'PY1 Data(H)'!$A$1:$A$233,'PY1 Data(H)'!$A$1:$CZ$233))</f>
        <v>62141823</v>
      </c>
      <c r="AI154" s="173" cm="1">
        <f t="array" ref="AI154">_xlfn.XLOOKUP(AI$1,'PY1 Data(H)'!$A$1:$CZ$1,_xlfn.XLOOKUP($A154,'PY1 Data(H)'!$A$1:$A$233,'PY1 Data(H)'!$A$1:$CZ$233))</f>
        <v>29072626</v>
      </c>
      <c r="AJ154" s="173" cm="1">
        <f t="array" ref="AJ154">_xlfn.XLOOKUP(AJ$1,'PY1 Data(H)'!$A$1:$CZ$1,_xlfn.XLOOKUP($A154,'PY1 Data(H)'!$A$1:$A$233,'PY1 Data(H)'!$A$1:$CZ$233))</f>
        <v>67772195</v>
      </c>
      <c r="AK154" s="173" cm="1">
        <f t="array" ref="AK154">_xlfn.XLOOKUP(AK$1,'PY1 Data(H)'!$A$1:$CZ$1,_xlfn.XLOOKUP($A154,'PY1 Data(H)'!$A$1:$A$233,'PY1 Data(H)'!$A$1:$CZ$233))</f>
        <v>0</v>
      </c>
      <c r="AL154" s="173" cm="1">
        <f t="array" ref="AL154">_xlfn.XLOOKUP(AL$1,'PY1 Data(H)'!$A$1:$CZ$1,_xlfn.XLOOKUP($A154,'PY1 Data(H)'!$A$1:$A$233,'PY1 Data(H)'!$A$1:$CZ$233))</f>
        <v>50008051</v>
      </c>
      <c r="AM154" s="173" cm="1">
        <f t="array" ref="AM154">_xlfn.XLOOKUP(AM$1,'PY1 Data(H)'!$A$1:$CZ$1,_xlfn.XLOOKUP($A154,'PY1 Data(H)'!$A$1:$A$233,'PY1 Data(H)'!$A$1:$CZ$233))</f>
        <v>0</v>
      </c>
      <c r="AN154" s="173" cm="1">
        <f t="array" ref="AN154">_xlfn.XLOOKUP(AN$1,'PY1 Data(H)'!$A$1:$CZ$1,_xlfn.XLOOKUP($A154,'PY1 Data(H)'!$A$1:$A$233,'PY1 Data(H)'!$A$1:$CZ$233))</f>
        <v>13900444</v>
      </c>
      <c r="AO154" s="173" cm="1">
        <f t="array" ref="AO154">_xlfn.XLOOKUP(AO$1,'PY1 Data(H)'!$A$1:$CZ$1,_xlfn.XLOOKUP($A154,'PY1 Data(H)'!$A$1:$A$233,'PY1 Data(H)'!$A$1:$CZ$233))</f>
        <v>0</v>
      </c>
      <c r="AP154" s="173" cm="1">
        <f t="array" ref="AP154">_xlfn.XLOOKUP(AP$1,'PY1 Data(H)'!$A$1:$CZ$1,_xlfn.XLOOKUP($A154,'PY1 Data(H)'!$A$1:$A$233,'PY1 Data(H)'!$A$1:$CZ$233))</f>
        <v>0</v>
      </c>
      <c r="AQ154" s="173" cm="1">
        <f t="array" ref="AQ154">_xlfn.XLOOKUP(AQ$1,'PY1 Data(H)'!$A$1:$CZ$1,_xlfn.XLOOKUP($A154,'PY1 Data(H)'!$A$1:$A$233,'PY1 Data(H)'!$A$1:$CZ$233))</f>
        <v>56814974</v>
      </c>
      <c r="AR154" s="173" cm="1">
        <f t="array" ref="AR154">_xlfn.XLOOKUP(AR$1,'PY1 Data(H)'!$A$1:$CZ$1,_xlfn.XLOOKUP($A154,'PY1 Data(H)'!$A$1:$A$233,'PY1 Data(H)'!$A$1:$CZ$233))</f>
        <v>0</v>
      </c>
      <c r="AS154" s="173" cm="1">
        <f t="array" ref="AS154">_xlfn.XLOOKUP(AS$1,'PY1 Data(H)'!$A$1:$CZ$1,_xlfn.XLOOKUP($A154,'PY1 Data(H)'!$A$1:$A$233,'PY1 Data(H)'!$A$1:$CZ$233))</f>
        <v>55180228</v>
      </c>
      <c r="AT154" s="173" cm="1">
        <f t="array" ref="AT154">_xlfn.XLOOKUP(AT$1,'PY1 Data(H)'!$A$1:$CZ$1,_xlfn.XLOOKUP($A154,'PY1 Data(H)'!$A$1:$A$233,'PY1 Data(H)'!$A$1:$CZ$233))</f>
        <v>414029004</v>
      </c>
      <c r="AU154" s="173" cm="1">
        <f t="array" ref="AU154">_xlfn.XLOOKUP(AU$1,'PY1 Data(H)'!$A$1:$CZ$1,_xlfn.XLOOKUP($A154,'PY1 Data(H)'!$A$1:$A$233,'PY1 Data(H)'!$A$1:$CZ$233))</f>
        <v>0</v>
      </c>
      <c r="AV154" s="173" cm="1">
        <f t="array" ref="AV154">_xlfn.XLOOKUP(AV$1,'PY1 Data(H)'!$A$1:$CZ$1,_xlfn.XLOOKUP($A154,'PY1 Data(H)'!$A$1:$A$233,'PY1 Data(H)'!$A$1:$CZ$233))</f>
        <v>434523</v>
      </c>
      <c r="AW154" s="173" cm="1">
        <f t="array" ref="AW154">_xlfn.XLOOKUP(AW$1,'PY1 Data(H)'!$A$1:$CZ$1,_xlfn.XLOOKUP($A154,'PY1 Data(H)'!$A$1:$A$233,'PY1 Data(H)'!$A$1:$CZ$233))</f>
        <v>0</v>
      </c>
      <c r="AX154" s="173" cm="1">
        <f t="array" ref="AX154">_xlfn.XLOOKUP(AX$1,'PY1 Data(H)'!$A$1:$CZ$1,_xlfn.XLOOKUP($A154,'PY1 Data(H)'!$A$1:$A$233,'PY1 Data(H)'!$A$1:$CZ$233))</f>
        <v>81181496</v>
      </c>
      <c r="AY154" s="173" cm="1">
        <f t="array" ref="AY154">_xlfn.XLOOKUP(AY$1,'PY1 Data(H)'!$A$1:$CZ$1,_xlfn.XLOOKUP($A154,'PY1 Data(H)'!$A$1:$A$233,'PY1 Data(H)'!$A$1:$CZ$233))</f>
        <v>0</v>
      </c>
      <c r="AZ154" s="173" cm="1">
        <f t="array" ref="AZ154">_xlfn.XLOOKUP(AZ$1,'PY1 Data(H)'!$A$1:$CZ$1,_xlfn.XLOOKUP($A154,'PY1 Data(H)'!$A$1:$A$233,'PY1 Data(H)'!$A$1:$CZ$233))</f>
        <v>0</v>
      </c>
      <c r="BA154" s="173" cm="1">
        <f t="array" ref="BA154">_xlfn.XLOOKUP(BA$1,'PY1 Data(H)'!$A$1:$CZ$1,_xlfn.XLOOKUP($A154,'PY1 Data(H)'!$A$1:$A$233,'PY1 Data(H)'!$A$1:$CZ$233))</f>
        <v>0</v>
      </c>
      <c r="BB154" s="173" cm="1">
        <f t="array" ref="BB154">_xlfn.XLOOKUP(BB$1,'PY1 Data(H)'!$A$1:$CZ$1,_xlfn.XLOOKUP($A154,'PY1 Data(H)'!$A$1:$A$233,'PY1 Data(H)'!$A$1:$CZ$233))</f>
        <v>330621071</v>
      </c>
      <c r="BC154" s="173" cm="1">
        <f t="array" ref="BC154">_xlfn.XLOOKUP(BC$1,'PY1 Data(H)'!$A$1:$CZ$1,_xlfn.XLOOKUP($A154,'PY1 Data(H)'!$A$1:$A$233,'PY1 Data(H)'!$A$1:$CZ$233))</f>
        <v>13579908</v>
      </c>
      <c r="BD154" s="173" cm="1">
        <f t="array" ref="BD154">_xlfn.XLOOKUP(BD$1,'PY1 Data(H)'!$A$1:$CZ$1,_xlfn.XLOOKUP($A154,'PY1 Data(H)'!$A$1:$A$233,'PY1 Data(H)'!$A$1:$CZ$233))</f>
        <v>0</v>
      </c>
      <c r="BE154" s="173" cm="1">
        <f t="array" ref="BE154">_xlfn.XLOOKUP(BE$1,'PY1 Data(H)'!$A$1:$CZ$1,_xlfn.XLOOKUP($A154,'PY1 Data(H)'!$A$1:$A$233,'PY1 Data(H)'!$A$1:$CZ$233))</f>
        <v>0</v>
      </c>
      <c r="BF154" s="173" cm="1">
        <f t="array" ref="BF154">_xlfn.XLOOKUP(BF$1,'PY1 Data(H)'!$A$1:$CZ$1,_xlfn.XLOOKUP($A154,'PY1 Data(H)'!$A$1:$A$233,'PY1 Data(H)'!$A$1:$CZ$233))</f>
        <v>80860924</v>
      </c>
      <c r="BG154" s="173" cm="1">
        <f t="array" ref="BG154">_xlfn.XLOOKUP(BG$1,'PY1 Data(H)'!$A$1:$CZ$1,_xlfn.XLOOKUP($A154,'PY1 Data(H)'!$A$1:$A$233,'PY1 Data(H)'!$A$1:$CZ$233))</f>
        <v>0</v>
      </c>
      <c r="BH154" s="173" cm="1">
        <f t="array" ref="BH154">_xlfn.XLOOKUP(BH$1,'PY1 Data(H)'!$A$1:$CZ$1,_xlfn.XLOOKUP($A154,'PY1 Data(H)'!$A$1:$A$233,'PY1 Data(H)'!$A$1:$CZ$233))</f>
        <v>0</v>
      </c>
      <c r="BI154" s="173" cm="1">
        <f t="array" ref="BI154">_xlfn.XLOOKUP(BI$1,'PY1 Data(H)'!$A$1:$CZ$1,_xlfn.XLOOKUP($A154,'PY1 Data(H)'!$A$1:$A$233,'PY1 Data(H)'!$A$1:$CZ$233))</f>
        <v>17813752</v>
      </c>
      <c r="BJ154" s="173" cm="1">
        <f t="array" ref="BJ154">_xlfn.XLOOKUP(BJ$1,'PY1 Data(H)'!$A$1:$CZ$1,_xlfn.XLOOKUP($A154,'PY1 Data(H)'!$A$1:$A$233,'PY1 Data(H)'!$A$1:$CZ$233))</f>
        <v>7263330</v>
      </c>
      <c r="BK154" s="173" cm="1">
        <f t="array" ref="BK154">_xlfn.XLOOKUP(BK$1,'PY1 Data(H)'!$A$1:$CZ$1,_xlfn.XLOOKUP($A154,'PY1 Data(H)'!$A$1:$A$233,'PY1 Data(H)'!$A$1:$CZ$233))</f>
        <v>0</v>
      </c>
      <c r="BL154" s="173" cm="1">
        <f t="array" ref="BL154">_xlfn.XLOOKUP(BL$1,'PY1 Data(H)'!$A$1:$CZ$1,_xlfn.XLOOKUP($A154,'PY1 Data(H)'!$A$1:$A$233,'PY1 Data(H)'!$A$1:$CZ$233))</f>
        <v>0</v>
      </c>
      <c r="BM154" s="173" cm="1">
        <f t="array" ref="BM154">_xlfn.XLOOKUP(BM$1,'PY1 Data(H)'!$A$1:$CZ$1,_xlfn.XLOOKUP($A154,'PY1 Data(H)'!$A$1:$A$233,'PY1 Data(H)'!$A$1:$CZ$233))</f>
        <v>0</v>
      </c>
      <c r="BN154" s="173" cm="1">
        <f t="array" ref="BN154">_xlfn.XLOOKUP(BN$1,'PY1 Data(H)'!$A$1:$CZ$1,_xlfn.XLOOKUP($A154,'PY1 Data(H)'!$A$1:$A$233,'PY1 Data(H)'!$A$1:$CZ$233))</f>
        <v>102821135</v>
      </c>
      <c r="BO154" s="173" cm="1">
        <f t="array" ref="BO154">_xlfn.XLOOKUP(BO$1,'PY1 Data(H)'!$A$1:$CZ$1,_xlfn.XLOOKUP($A154,'PY1 Data(H)'!$A$1:$A$233,'PY1 Data(H)'!$A$1:$CZ$233))</f>
        <v>0</v>
      </c>
      <c r="BP154" s="173" cm="1">
        <f t="array" ref="BP154">_xlfn.XLOOKUP(BP$1,'PY1 Data(H)'!$A$1:$CZ$1,_xlfn.XLOOKUP($A154,'PY1 Data(H)'!$A$1:$A$233,'PY1 Data(H)'!$A$1:$CZ$233))</f>
        <v>0</v>
      </c>
      <c r="BQ154" s="173" cm="1">
        <f t="array" ref="BQ154">_xlfn.XLOOKUP(BQ$1,'PY1 Data(H)'!$A$1:$CZ$1,_xlfn.XLOOKUP($A154,'PY1 Data(H)'!$A$1:$A$233,'PY1 Data(H)'!$A$1:$CZ$233))</f>
        <v>0</v>
      </c>
      <c r="BR154" s="173" cm="1">
        <f t="array" ref="BR154">_xlfn.XLOOKUP(BR$1,'PY1 Data(H)'!$A$1:$CZ$1,_xlfn.XLOOKUP($A154,'PY1 Data(H)'!$A$1:$A$233,'PY1 Data(H)'!$A$1:$CZ$233))</f>
        <v>0</v>
      </c>
      <c r="BS154" s="173" cm="1">
        <f t="array" ref="BS154">_xlfn.XLOOKUP(BS$1,'PY1 Data(H)'!$A$1:$CZ$1,_xlfn.XLOOKUP($A154,'PY1 Data(H)'!$A$1:$A$233,'PY1 Data(H)'!$A$1:$CZ$233))</f>
        <v>0</v>
      </c>
      <c r="BT154" s="173" cm="1">
        <f t="array" ref="BT154">_xlfn.XLOOKUP(BT$1,'PY1 Data(H)'!$A$1:$CZ$1,_xlfn.XLOOKUP($A154,'PY1 Data(H)'!$A$1:$A$233,'PY1 Data(H)'!$A$1:$CZ$233))</f>
        <v>12069930</v>
      </c>
      <c r="BU154" s="173" cm="1">
        <f t="array" ref="BU154">_xlfn.XLOOKUP(BU$1,'PY1 Data(H)'!$A$1:$CZ$1,_xlfn.XLOOKUP($A154,'PY1 Data(H)'!$A$1:$A$233,'PY1 Data(H)'!$A$1:$CZ$233))</f>
        <v>26834078</v>
      </c>
      <c r="BV154" s="173" cm="1">
        <f t="array" ref="BV154">_xlfn.XLOOKUP(BV$1,'PY1 Data(H)'!$A$1:$CZ$1,_xlfn.XLOOKUP($A154,'PY1 Data(H)'!$A$1:$A$233,'PY1 Data(H)'!$A$1:$CZ$233))</f>
        <v>114338790</v>
      </c>
      <c r="BW154" s="173" cm="1">
        <f t="array" ref="BW154">_xlfn.XLOOKUP(BW$1,'PY1 Data(H)'!$A$1:$CZ$1,_xlfn.XLOOKUP($A154,'PY1 Data(H)'!$A$1:$A$233,'PY1 Data(H)'!$A$1:$CZ$233))</f>
        <v>18352581</v>
      </c>
      <c r="BX154" s="173" cm="1">
        <f t="array" ref="BX154">_xlfn.XLOOKUP(BX$1,'PY1 Data(H)'!$A$1:$CZ$1,_xlfn.XLOOKUP($A154,'PY1 Data(H)'!$A$1:$A$233,'PY1 Data(H)'!$A$1:$CZ$233))</f>
        <v>0</v>
      </c>
      <c r="BY154" s="173" cm="1">
        <f t="array" ref="BY154">_xlfn.XLOOKUP(BY$1,'PY1 Data(H)'!$A$1:$CZ$1,_xlfn.XLOOKUP($A154,'PY1 Data(H)'!$A$1:$A$233,'PY1 Data(H)'!$A$1:$CZ$233))</f>
        <v>0</v>
      </c>
      <c r="BZ154" s="173" cm="1">
        <f t="array" ref="BZ154">_xlfn.XLOOKUP(BZ$1,'PY1 Data(H)'!$A$1:$CZ$1,_xlfn.XLOOKUP($A154,'PY1 Data(H)'!$A$1:$A$233,'PY1 Data(H)'!$A$1:$CZ$233))</f>
        <v>11272219</v>
      </c>
      <c r="CA154" s="173" cm="1">
        <f t="array" ref="CA154">_xlfn.XLOOKUP(CA$1,'PY1 Data(H)'!$A$1:$CZ$1,_xlfn.XLOOKUP($A154,'PY1 Data(H)'!$A$1:$A$233,'PY1 Data(H)'!$A$1:$CZ$233))</f>
        <v>0</v>
      </c>
      <c r="CB154" s="173" cm="1">
        <f t="array" ref="CB154">_xlfn.XLOOKUP(CB$1,'PY1 Data(H)'!$A$1:$CZ$1,_xlfn.XLOOKUP($A154,'PY1 Data(H)'!$A$1:$A$233,'PY1 Data(H)'!$A$1:$CZ$233))</f>
        <v>76283656</v>
      </c>
      <c r="CC154" s="173" cm="1">
        <f t="array" ref="CC154">_xlfn.XLOOKUP(CC$1,'PY1 Data(H)'!$A$1:$CZ$1,_xlfn.XLOOKUP($A154,'PY1 Data(H)'!$A$1:$A$233,'PY1 Data(H)'!$A$1:$CZ$233))</f>
        <v>91938506</v>
      </c>
      <c r="CD154" s="173" cm="1">
        <f t="array" ref="CD154">_xlfn.XLOOKUP(CD$1,'PY1 Data(H)'!$A$1:$CZ$1,_xlfn.XLOOKUP($A154,'PY1 Data(H)'!$A$1:$A$233,'PY1 Data(H)'!$A$1:$CZ$233))</f>
        <v>0</v>
      </c>
      <c r="CE154" s="173" cm="1">
        <f t="array" ref="CE154">_xlfn.XLOOKUP(CE$1,'PY1 Data(H)'!$A$1:$CZ$1,_xlfn.XLOOKUP($A154,'PY1 Data(H)'!$A$1:$A$233,'PY1 Data(H)'!$A$1:$CZ$233))</f>
        <v>0</v>
      </c>
      <c r="CF154" s="173" cm="1">
        <f t="array" ref="CF154">_xlfn.XLOOKUP(CF$1,'PY1 Data(H)'!$A$1:$CZ$1,_xlfn.XLOOKUP($A154,'PY1 Data(H)'!$A$1:$A$233,'PY1 Data(H)'!$A$1:$CZ$233))</f>
        <v>0</v>
      </c>
      <c r="CG154" s="173" cm="1">
        <f t="array" ref="CG154">_xlfn.XLOOKUP(CG$1,'PY1 Data(H)'!$A$1:$CZ$1,_xlfn.XLOOKUP($A154,'PY1 Data(H)'!$A$1:$A$233,'PY1 Data(H)'!$A$1:$CZ$233))</f>
        <v>36282843</v>
      </c>
      <c r="CH154" s="173" cm="1">
        <f t="array" ref="CH154">_xlfn.XLOOKUP(CH$1,'PY1 Data(H)'!$A$1:$CZ$1,_xlfn.XLOOKUP($A154,'PY1 Data(H)'!$A$1:$A$233,'PY1 Data(H)'!$A$1:$CZ$233))</f>
        <v>12374449</v>
      </c>
      <c r="CI154" s="173" cm="1">
        <f t="array" ref="CI154">_xlfn.XLOOKUP(CI$1,'PY1 Data(H)'!$A$1:$CZ$1,_xlfn.XLOOKUP($A154,'PY1 Data(H)'!$A$1:$A$233,'PY1 Data(H)'!$A$1:$CZ$233))</f>
        <v>47810859</v>
      </c>
      <c r="CJ154" s="173" cm="1">
        <f t="array" ref="CJ154">_xlfn.XLOOKUP(CJ$1,'PY1 Data(H)'!$A$1:$CZ$1,_xlfn.XLOOKUP($A154,'PY1 Data(H)'!$A$1:$A$233,'PY1 Data(H)'!$A$1:$CZ$233))</f>
        <v>5522972</v>
      </c>
      <c r="CK154" s="173" cm="1">
        <f t="array" ref="CK154">_xlfn.XLOOKUP(CK$1,'PY1 Data(H)'!$A$1:$CZ$1,_xlfn.XLOOKUP($A154,'PY1 Data(H)'!$A$1:$A$233,'PY1 Data(H)'!$A$1:$CZ$233))</f>
        <v>12819270</v>
      </c>
      <c r="CL154" s="173" cm="1">
        <f t="array" ref="CL154">_xlfn.XLOOKUP(CL$1,'PY1 Data(H)'!$A$1:$CZ$1,_xlfn.XLOOKUP($A154,'PY1 Data(H)'!$A$1:$A$233,'PY1 Data(H)'!$A$1:$CZ$233))</f>
        <v>0</v>
      </c>
      <c r="CM154" s="173" cm="1">
        <f t="array" ref="CM154">_xlfn.XLOOKUP(CM$1,'PY1 Data(H)'!$A$1:$CZ$1,_xlfn.XLOOKUP($A154,'PY1 Data(H)'!$A$1:$A$233,'PY1 Data(H)'!$A$1:$CZ$233))</f>
        <v>0</v>
      </c>
      <c r="CN154" s="173" cm="1">
        <f t="array" ref="CN154">_xlfn.XLOOKUP(CN$1,'PY1 Data(H)'!$A$1:$CZ$1,_xlfn.XLOOKUP($A154,'PY1 Data(H)'!$A$1:$A$233,'PY1 Data(H)'!$A$1:$CZ$233))</f>
        <v>23506991</v>
      </c>
      <c r="CO154" s="173" cm="1">
        <f t="array" ref="CO154">_xlfn.XLOOKUP(CO$1,'PY1 Data(H)'!$A$1:$CZ$1,_xlfn.XLOOKUP($A154,'PY1 Data(H)'!$A$1:$A$233,'PY1 Data(H)'!$A$1:$CZ$233))</f>
        <v>496356835</v>
      </c>
      <c r="CP154" s="173" cm="1">
        <f t="array" ref="CP154">_xlfn.XLOOKUP(CP$1,'PY1 Data(H)'!$A$1:$CZ$1,_xlfn.XLOOKUP($A154,'PY1 Data(H)'!$A$1:$A$233,'PY1 Data(H)'!$A$1:$CZ$233))</f>
        <v>16502085</v>
      </c>
      <c r="CQ154" s="173" cm="1">
        <f t="array" ref="CQ154">_xlfn.XLOOKUP(CQ$1,'PY1 Data(H)'!$A$1:$CZ$1,_xlfn.XLOOKUP($A154,'PY1 Data(H)'!$A$1:$A$233,'PY1 Data(H)'!$A$1:$CZ$233))</f>
        <v>0</v>
      </c>
      <c r="CR154" s="173" cm="1">
        <f t="array" ref="CR154">_xlfn.XLOOKUP(CR$1,'PY1 Data(H)'!$A$1:$CZ$1,_xlfn.XLOOKUP($A154,'PY1 Data(H)'!$A$1:$A$233,'PY1 Data(H)'!$A$1:$CZ$233))</f>
        <v>45847542</v>
      </c>
      <c r="CS154" s="173" cm="1">
        <f t="array" ref="CS154">_xlfn.XLOOKUP(CS$1,'PY1 Data(H)'!$A$1:$CZ$1,_xlfn.XLOOKUP($A154,'PY1 Data(H)'!$A$1:$A$233,'PY1 Data(H)'!$A$1:$CZ$233))</f>
        <v>11102839</v>
      </c>
      <c r="CT154" s="173" cm="1">
        <f t="array" ref="CT154">_xlfn.XLOOKUP(CT$1,'PY1 Data(H)'!$A$1:$CZ$1,_xlfn.XLOOKUP($A154,'PY1 Data(H)'!$A$1:$A$233,'PY1 Data(H)'!$A$1:$CZ$233))</f>
        <v>0</v>
      </c>
      <c r="CU154" s="173" cm="1">
        <f t="array" ref="CU154">_xlfn.XLOOKUP(CU$1,'PY1 Data(H)'!$A$1:$CZ$1,_xlfn.XLOOKUP($A154,'PY1 Data(H)'!$A$1:$A$233,'PY1 Data(H)'!$A$1:$CZ$233))</f>
        <v>0</v>
      </c>
      <c r="CV154" s="173" cm="1">
        <f t="array" ref="CV154">_xlfn.XLOOKUP(CV$1,'PY1 Data(H)'!$A$1:$CZ$1,_xlfn.XLOOKUP($A154,'PY1 Data(H)'!$A$1:$A$233,'PY1 Data(H)'!$A$1:$CZ$233))</f>
        <v>0</v>
      </c>
      <c r="CW154" s="173" cm="1">
        <f t="array" ref="CW154">_xlfn.XLOOKUP(CW$1,'PY1 Data(H)'!$A$1:$CZ$1,_xlfn.XLOOKUP($A154,'PY1 Data(H)'!$A$1:$A$233,'PY1 Data(H)'!$A$1:$CZ$233))</f>
        <v>27001853</v>
      </c>
      <c r="CX154" s="173" cm="1">
        <f t="array" ref="CX154">_xlfn.XLOOKUP(CX$1,'PY1 Data(H)'!$A$1:$CZ$1,_xlfn.XLOOKUP($A154,'PY1 Data(H)'!$A$1:$A$233,'PY1 Data(H)'!$A$1:$CZ$233))</f>
        <v>13849804</v>
      </c>
      <c r="CY154" s="173" cm="1">
        <f t="array" ref="CY154">_xlfn.XLOOKUP(CY$1,'PY1 Data(H)'!$A$1:$CZ$1,_xlfn.XLOOKUP($A154,'PY1 Data(H)'!$A$1:$A$233,'PY1 Data(H)'!$A$1:$CZ$233))</f>
        <v>0</v>
      </c>
    </row>
    <row r="155" spans="1:103" x14ac:dyDescent="0.3">
      <c r="A155">
        <v>517</v>
      </c>
      <c r="D155" s="173" cm="1">
        <f t="array" ref="D155">_xlfn.XLOOKUP(D$1,'PY1 Data(H)'!$A$1:$CZ$1,_xlfn.XLOOKUP($A155,'PY1 Data(H)'!$A$1:$A$233,'PY1 Data(H)'!$A$1:$CZ$233))</f>
        <v>0</v>
      </c>
      <c r="E155" s="173" cm="1">
        <f t="array" ref="E155">_xlfn.XLOOKUP(E$1,'PY1 Data(H)'!$A$1:$CZ$1,_xlfn.XLOOKUP($A155,'PY1 Data(H)'!$A$1:$A$233,'PY1 Data(H)'!$A$1:$CZ$233))</f>
        <v>27672901</v>
      </c>
      <c r="F155" s="173" cm="1">
        <f t="array" ref="F155">_xlfn.XLOOKUP(F$1,'PY1 Data(H)'!$A$1:$CZ$1,_xlfn.XLOOKUP($A155,'PY1 Data(H)'!$A$1:$A$233,'PY1 Data(H)'!$A$1:$CZ$233))</f>
        <v>0</v>
      </c>
      <c r="G155" s="173" cm="1">
        <f t="array" ref="G155">_xlfn.XLOOKUP(G$1,'PY1 Data(H)'!$A$1:$CZ$1,_xlfn.XLOOKUP($A155,'PY1 Data(H)'!$A$1:$A$233,'PY1 Data(H)'!$A$1:$CZ$233))</f>
        <v>0</v>
      </c>
      <c r="H155" s="173" cm="1">
        <f t="array" ref="H155">_xlfn.XLOOKUP(H$1,'PY1 Data(H)'!$A$1:$CZ$1,_xlfn.XLOOKUP($A155,'PY1 Data(H)'!$A$1:$A$233,'PY1 Data(H)'!$A$1:$CZ$233))</f>
        <v>0</v>
      </c>
      <c r="I155" s="173" cm="1">
        <f t="array" ref="I155">_xlfn.XLOOKUP(I$1,'PY1 Data(H)'!$A$1:$CZ$1,_xlfn.XLOOKUP($A155,'PY1 Data(H)'!$A$1:$A$233,'PY1 Data(H)'!$A$1:$CZ$233))</f>
        <v>0</v>
      </c>
      <c r="J155" s="173" cm="1">
        <f t="array" ref="J155">_xlfn.XLOOKUP(J$1,'PY1 Data(H)'!$A$1:$CZ$1,_xlfn.XLOOKUP($A155,'PY1 Data(H)'!$A$1:$A$233,'PY1 Data(H)'!$A$1:$CZ$233))</f>
        <v>0</v>
      </c>
      <c r="K155" s="173" cm="1">
        <f t="array" ref="K155">_xlfn.XLOOKUP(K$1,'PY1 Data(H)'!$A$1:$CZ$1,_xlfn.XLOOKUP($A155,'PY1 Data(H)'!$A$1:$A$233,'PY1 Data(H)'!$A$1:$CZ$233))</f>
        <v>0</v>
      </c>
      <c r="L155" s="173" cm="1">
        <f t="array" ref="L155">_xlfn.XLOOKUP(L$1,'PY1 Data(H)'!$A$1:$CZ$1,_xlfn.XLOOKUP($A155,'PY1 Data(H)'!$A$1:$A$233,'PY1 Data(H)'!$A$1:$CZ$233))</f>
        <v>0</v>
      </c>
      <c r="M155" s="173" cm="1">
        <f t="array" ref="M155">_xlfn.XLOOKUP(M$1,'PY1 Data(H)'!$A$1:$CZ$1,_xlfn.XLOOKUP($A155,'PY1 Data(H)'!$A$1:$A$233,'PY1 Data(H)'!$A$1:$CZ$233))</f>
        <v>0</v>
      </c>
      <c r="N155" s="173" cm="1">
        <f t="array" ref="N155">_xlfn.XLOOKUP(N$1,'PY1 Data(H)'!$A$1:$CZ$1,_xlfn.XLOOKUP($A155,'PY1 Data(H)'!$A$1:$A$233,'PY1 Data(H)'!$A$1:$CZ$233))</f>
        <v>0</v>
      </c>
      <c r="O155" s="173" cm="1">
        <f t="array" ref="O155">_xlfn.XLOOKUP(O$1,'PY1 Data(H)'!$A$1:$CZ$1,_xlfn.XLOOKUP($A155,'PY1 Data(H)'!$A$1:$A$233,'PY1 Data(H)'!$A$1:$CZ$233))</f>
        <v>0</v>
      </c>
      <c r="P155" s="173" cm="1">
        <f t="array" ref="P155">_xlfn.XLOOKUP(P$1,'PY1 Data(H)'!$A$1:$CZ$1,_xlfn.XLOOKUP($A155,'PY1 Data(H)'!$A$1:$A$233,'PY1 Data(H)'!$A$1:$CZ$233))</f>
        <v>0</v>
      </c>
      <c r="Q155" s="173" cm="1">
        <f t="array" ref="Q155">_xlfn.XLOOKUP(Q$1,'PY1 Data(H)'!$A$1:$CZ$1,_xlfn.XLOOKUP($A155,'PY1 Data(H)'!$A$1:$A$233,'PY1 Data(H)'!$A$1:$CZ$233))</f>
        <v>0</v>
      </c>
      <c r="R155" s="173" cm="1">
        <f t="array" ref="R155">_xlfn.XLOOKUP(R$1,'PY1 Data(H)'!$A$1:$CZ$1,_xlfn.XLOOKUP($A155,'PY1 Data(H)'!$A$1:$A$233,'PY1 Data(H)'!$A$1:$CZ$233))</f>
        <v>0</v>
      </c>
      <c r="S155" s="173" cm="1">
        <f t="array" ref="S155">_xlfn.XLOOKUP(S$1,'PY1 Data(H)'!$A$1:$CZ$1,_xlfn.XLOOKUP($A155,'PY1 Data(H)'!$A$1:$A$233,'PY1 Data(H)'!$A$1:$CZ$233))</f>
        <v>9618564</v>
      </c>
      <c r="T155" s="173" cm="1">
        <f t="array" ref="T155">_xlfn.XLOOKUP(T$1,'PY1 Data(H)'!$A$1:$CZ$1,_xlfn.XLOOKUP($A155,'PY1 Data(H)'!$A$1:$A$233,'PY1 Data(H)'!$A$1:$CZ$233))</f>
        <v>0</v>
      </c>
      <c r="U155" s="173" cm="1">
        <f t="array" ref="U155">_xlfn.XLOOKUP(U$1,'PY1 Data(H)'!$A$1:$CZ$1,_xlfn.XLOOKUP($A155,'PY1 Data(H)'!$A$1:$A$233,'PY1 Data(H)'!$A$1:$CZ$233))</f>
        <v>0</v>
      </c>
      <c r="V155" s="173" cm="1">
        <f t="array" ref="V155">_xlfn.XLOOKUP(V$1,'PY1 Data(H)'!$A$1:$CZ$1,_xlfn.XLOOKUP($A155,'PY1 Data(H)'!$A$1:$A$233,'PY1 Data(H)'!$A$1:$CZ$233))</f>
        <v>0</v>
      </c>
      <c r="W155" s="173" cm="1">
        <f t="array" ref="W155">_xlfn.XLOOKUP(W$1,'PY1 Data(H)'!$A$1:$CZ$1,_xlfn.XLOOKUP($A155,'PY1 Data(H)'!$A$1:$A$233,'PY1 Data(H)'!$A$1:$CZ$233))</f>
        <v>0</v>
      </c>
      <c r="X155" s="173" cm="1">
        <f t="array" ref="X155">_xlfn.XLOOKUP(X$1,'PY1 Data(H)'!$A$1:$CZ$1,_xlfn.XLOOKUP($A155,'PY1 Data(H)'!$A$1:$A$233,'PY1 Data(H)'!$A$1:$CZ$233))</f>
        <v>0</v>
      </c>
      <c r="Y155" s="173" cm="1">
        <f t="array" ref="Y155">_xlfn.XLOOKUP(Y$1,'PY1 Data(H)'!$A$1:$CZ$1,_xlfn.XLOOKUP($A155,'PY1 Data(H)'!$A$1:$A$233,'PY1 Data(H)'!$A$1:$CZ$233))</f>
        <v>0</v>
      </c>
      <c r="Z155" s="173" cm="1">
        <f t="array" ref="Z155">_xlfn.XLOOKUP(Z$1,'PY1 Data(H)'!$A$1:$CZ$1,_xlfn.XLOOKUP($A155,'PY1 Data(H)'!$A$1:$A$233,'PY1 Data(H)'!$A$1:$CZ$233))</f>
        <v>0</v>
      </c>
      <c r="AA155" s="173" cm="1">
        <f t="array" ref="AA155">_xlfn.XLOOKUP(AA$1,'PY1 Data(H)'!$A$1:$CZ$1,_xlfn.XLOOKUP($A155,'PY1 Data(H)'!$A$1:$A$233,'PY1 Data(H)'!$A$1:$CZ$233))</f>
        <v>0</v>
      </c>
      <c r="AB155" s="173" cm="1">
        <f t="array" ref="AB155">_xlfn.XLOOKUP(AB$1,'PY1 Data(H)'!$A$1:$CZ$1,_xlfn.XLOOKUP($A155,'PY1 Data(H)'!$A$1:$A$233,'PY1 Data(H)'!$A$1:$CZ$233))</f>
        <v>0</v>
      </c>
      <c r="AC155" s="173" cm="1">
        <f t="array" ref="AC155">_xlfn.XLOOKUP(AC$1,'PY1 Data(H)'!$A$1:$CZ$1,_xlfn.XLOOKUP($A155,'PY1 Data(H)'!$A$1:$A$233,'PY1 Data(H)'!$A$1:$CZ$233))</f>
        <v>0</v>
      </c>
      <c r="AD155" s="173" cm="1">
        <f t="array" ref="AD155">_xlfn.XLOOKUP(AD$1,'PY1 Data(H)'!$A$1:$CZ$1,_xlfn.XLOOKUP($A155,'PY1 Data(H)'!$A$1:$A$233,'PY1 Data(H)'!$A$1:$CZ$233))</f>
        <v>0</v>
      </c>
      <c r="AE155" s="173" cm="1">
        <f t="array" ref="AE155">_xlfn.XLOOKUP(AE$1,'PY1 Data(H)'!$A$1:$CZ$1,_xlfn.XLOOKUP($A155,'PY1 Data(H)'!$A$1:$A$233,'PY1 Data(H)'!$A$1:$CZ$233))</f>
        <v>0</v>
      </c>
      <c r="AF155" s="173" cm="1">
        <f t="array" ref="AF155">_xlfn.XLOOKUP(AF$1,'PY1 Data(H)'!$A$1:$CZ$1,_xlfn.XLOOKUP($A155,'PY1 Data(H)'!$A$1:$A$233,'PY1 Data(H)'!$A$1:$CZ$233))</f>
        <v>0</v>
      </c>
      <c r="AG155" s="173" cm="1">
        <f t="array" ref="AG155">_xlfn.XLOOKUP(AG$1,'PY1 Data(H)'!$A$1:$CZ$1,_xlfn.XLOOKUP($A155,'PY1 Data(H)'!$A$1:$A$233,'PY1 Data(H)'!$A$1:$CZ$233))</f>
        <v>0</v>
      </c>
      <c r="AH155" s="173" cm="1">
        <f t="array" ref="AH155">_xlfn.XLOOKUP(AH$1,'PY1 Data(H)'!$A$1:$CZ$1,_xlfn.XLOOKUP($A155,'PY1 Data(H)'!$A$1:$A$233,'PY1 Data(H)'!$A$1:$CZ$233))</f>
        <v>0</v>
      </c>
      <c r="AI155" s="173" cm="1">
        <f t="array" ref="AI155">_xlfn.XLOOKUP(AI$1,'PY1 Data(H)'!$A$1:$CZ$1,_xlfn.XLOOKUP($A155,'PY1 Data(H)'!$A$1:$A$233,'PY1 Data(H)'!$A$1:$CZ$233))</f>
        <v>0</v>
      </c>
      <c r="AJ155" s="173" cm="1">
        <f t="array" ref="AJ155">_xlfn.XLOOKUP(AJ$1,'PY1 Data(H)'!$A$1:$CZ$1,_xlfn.XLOOKUP($A155,'PY1 Data(H)'!$A$1:$A$233,'PY1 Data(H)'!$A$1:$CZ$233))</f>
        <v>0</v>
      </c>
      <c r="AK155" s="173" cm="1">
        <f t="array" ref="AK155">_xlfn.XLOOKUP(AK$1,'PY1 Data(H)'!$A$1:$CZ$1,_xlfn.XLOOKUP($A155,'PY1 Data(H)'!$A$1:$A$233,'PY1 Data(H)'!$A$1:$CZ$233))</f>
        <v>0</v>
      </c>
      <c r="AL155" s="173" cm="1">
        <f t="array" ref="AL155">_xlfn.XLOOKUP(AL$1,'PY1 Data(H)'!$A$1:$CZ$1,_xlfn.XLOOKUP($A155,'PY1 Data(H)'!$A$1:$A$233,'PY1 Data(H)'!$A$1:$CZ$233))</f>
        <v>0</v>
      </c>
      <c r="AM155" s="173" cm="1">
        <f t="array" ref="AM155">_xlfn.XLOOKUP(AM$1,'PY1 Data(H)'!$A$1:$CZ$1,_xlfn.XLOOKUP($A155,'PY1 Data(H)'!$A$1:$A$233,'PY1 Data(H)'!$A$1:$CZ$233))</f>
        <v>0</v>
      </c>
      <c r="AN155" s="173" cm="1">
        <f t="array" ref="AN155">_xlfn.XLOOKUP(AN$1,'PY1 Data(H)'!$A$1:$CZ$1,_xlfn.XLOOKUP($A155,'PY1 Data(H)'!$A$1:$A$233,'PY1 Data(H)'!$A$1:$CZ$233))</f>
        <v>0</v>
      </c>
      <c r="AO155" s="173" cm="1">
        <f t="array" ref="AO155">_xlfn.XLOOKUP(AO$1,'PY1 Data(H)'!$A$1:$CZ$1,_xlfn.XLOOKUP($A155,'PY1 Data(H)'!$A$1:$A$233,'PY1 Data(H)'!$A$1:$CZ$233))</f>
        <v>0</v>
      </c>
      <c r="AP155" s="173" cm="1">
        <f t="array" ref="AP155">_xlfn.XLOOKUP(AP$1,'PY1 Data(H)'!$A$1:$CZ$1,_xlfn.XLOOKUP($A155,'PY1 Data(H)'!$A$1:$A$233,'PY1 Data(H)'!$A$1:$CZ$233))</f>
        <v>0</v>
      </c>
      <c r="AQ155" s="173" cm="1">
        <f t="array" ref="AQ155">_xlfn.XLOOKUP(AQ$1,'PY1 Data(H)'!$A$1:$CZ$1,_xlfn.XLOOKUP($A155,'PY1 Data(H)'!$A$1:$A$233,'PY1 Data(H)'!$A$1:$CZ$233))</f>
        <v>0</v>
      </c>
      <c r="AR155" s="173" cm="1">
        <f t="array" ref="AR155">_xlfn.XLOOKUP(AR$1,'PY1 Data(H)'!$A$1:$CZ$1,_xlfn.XLOOKUP($A155,'PY1 Data(H)'!$A$1:$A$233,'PY1 Data(H)'!$A$1:$CZ$233))</f>
        <v>0</v>
      </c>
      <c r="AS155" s="173" cm="1">
        <f t="array" ref="AS155">_xlfn.XLOOKUP(AS$1,'PY1 Data(H)'!$A$1:$CZ$1,_xlfn.XLOOKUP($A155,'PY1 Data(H)'!$A$1:$A$233,'PY1 Data(H)'!$A$1:$CZ$233))</f>
        <v>0</v>
      </c>
      <c r="AT155" s="173" cm="1">
        <f t="array" ref="AT155">_xlfn.XLOOKUP(AT$1,'PY1 Data(H)'!$A$1:$CZ$1,_xlfn.XLOOKUP($A155,'PY1 Data(H)'!$A$1:$A$233,'PY1 Data(H)'!$A$1:$CZ$233))</f>
        <v>0</v>
      </c>
      <c r="AU155" s="173" cm="1">
        <f t="array" ref="AU155">_xlfn.XLOOKUP(AU$1,'PY1 Data(H)'!$A$1:$CZ$1,_xlfn.XLOOKUP($A155,'PY1 Data(H)'!$A$1:$A$233,'PY1 Data(H)'!$A$1:$CZ$233))</f>
        <v>0</v>
      </c>
      <c r="AV155" s="173" cm="1">
        <f t="array" ref="AV155">_xlfn.XLOOKUP(AV$1,'PY1 Data(H)'!$A$1:$CZ$1,_xlfn.XLOOKUP($A155,'PY1 Data(H)'!$A$1:$A$233,'PY1 Data(H)'!$A$1:$CZ$233))</f>
        <v>0</v>
      </c>
      <c r="AW155" s="173" cm="1">
        <f t="array" ref="AW155">_xlfn.XLOOKUP(AW$1,'PY1 Data(H)'!$A$1:$CZ$1,_xlfn.XLOOKUP($A155,'PY1 Data(H)'!$A$1:$A$233,'PY1 Data(H)'!$A$1:$CZ$233))</f>
        <v>0</v>
      </c>
      <c r="AX155" s="173" cm="1">
        <f t="array" ref="AX155">_xlfn.XLOOKUP(AX$1,'PY1 Data(H)'!$A$1:$CZ$1,_xlfn.XLOOKUP($A155,'PY1 Data(H)'!$A$1:$A$233,'PY1 Data(H)'!$A$1:$CZ$233))</f>
        <v>0</v>
      </c>
      <c r="AY155" s="173" cm="1">
        <f t="array" ref="AY155">_xlfn.XLOOKUP(AY$1,'PY1 Data(H)'!$A$1:$CZ$1,_xlfn.XLOOKUP($A155,'PY1 Data(H)'!$A$1:$A$233,'PY1 Data(H)'!$A$1:$CZ$233))</f>
        <v>17967168</v>
      </c>
      <c r="AZ155" s="173" cm="1">
        <f t="array" ref="AZ155">_xlfn.XLOOKUP(AZ$1,'PY1 Data(H)'!$A$1:$CZ$1,_xlfn.XLOOKUP($A155,'PY1 Data(H)'!$A$1:$A$233,'PY1 Data(H)'!$A$1:$CZ$233))</f>
        <v>0</v>
      </c>
      <c r="BA155" s="173" cm="1">
        <f t="array" ref="BA155">_xlfn.XLOOKUP(BA$1,'PY1 Data(H)'!$A$1:$CZ$1,_xlfn.XLOOKUP($A155,'PY1 Data(H)'!$A$1:$A$233,'PY1 Data(H)'!$A$1:$CZ$233))</f>
        <v>0</v>
      </c>
      <c r="BB155" s="173" cm="1">
        <f t="array" ref="BB155">_xlfn.XLOOKUP(BB$1,'PY1 Data(H)'!$A$1:$CZ$1,_xlfn.XLOOKUP($A155,'PY1 Data(H)'!$A$1:$A$233,'PY1 Data(H)'!$A$1:$CZ$233))</f>
        <v>0</v>
      </c>
      <c r="BC155" s="173" cm="1">
        <f t="array" ref="BC155">_xlfn.XLOOKUP(BC$1,'PY1 Data(H)'!$A$1:$CZ$1,_xlfn.XLOOKUP($A155,'PY1 Data(H)'!$A$1:$A$233,'PY1 Data(H)'!$A$1:$CZ$233))</f>
        <v>0</v>
      </c>
      <c r="BD155" s="173" cm="1">
        <f t="array" ref="BD155">_xlfn.XLOOKUP(BD$1,'PY1 Data(H)'!$A$1:$CZ$1,_xlfn.XLOOKUP($A155,'PY1 Data(H)'!$A$1:$A$233,'PY1 Data(H)'!$A$1:$CZ$233))</f>
        <v>0</v>
      </c>
      <c r="BE155" s="173" cm="1">
        <f t="array" ref="BE155">_xlfn.XLOOKUP(BE$1,'PY1 Data(H)'!$A$1:$CZ$1,_xlfn.XLOOKUP($A155,'PY1 Data(H)'!$A$1:$A$233,'PY1 Data(H)'!$A$1:$CZ$233))</f>
        <v>0</v>
      </c>
      <c r="BF155" s="173" cm="1">
        <f t="array" ref="BF155">_xlfn.XLOOKUP(BF$1,'PY1 Data(H)'!$A$1:$CZ$1,_xlfn.XLOOKUP($A155,'PY1 Data(H)'!$A$1:$A$233,'PY1 Data(H)'!$A$1:$CZ$233))</f>
        <v>935461</v>
      </c>
      <c r="BG155" s="173" cm="1">
        <f t="array" ref="BG155">_xlfn.XLOOKUP(BG$1,'PY1 Data(H)'!$A$1:$CZ$1,_xlfn.XLOOKUP($A155,'PY1 Data(H)'!$A$1:$A$233,'PY1 Data(H)'!$A$1:$CZ$233))</f>
        <v>0</v>
      </c>
      <c r="BH155" s="173" cm="1">
        <f t="array" ref="BH155">_xlfn.XLOOKUP(BH$1,'PY1 Data(H)'!$A$1:$CZ$1,_xlfn.XLOOKUP($A155,'PY1 Data(H)'!$A$1:$A$233,'PY1 Data(H)'!$A$1:$CZ$233))</f>
        <v>0</v>
      </c>
      <c r="BI155" s="173" cm="1">
        <f t="array" ref="BI155">_xlfn.XLOOKUP(BI$1,'PY1 Data(H)'!$A$1:$CZ$1,_xlfn.XLOOKUP($A155,'PY1 Data(H)'!$A$1:$A$233,'PY1 Data(H)'!$A$1:$CZ$233))</f>
        <v>0</v>
      </c>
      <c r="BJ155" s="173" cm="1">
        <f t="array" ref="BJ155">_xlfn.XLOOKUP(BJ$1,'PY1 Data(H)'!$A$1:$CZ$1,_xlfn.XLOOKUP($A155,'PY1 Data(H)'!$A$1:$A$233,'PY1 Data(H)'!$A$1:$CZ$233))</f>
        <v>0</v>
      </c>
      <c r="BK155" s="173" cm="1">
        <f t="array" ref="BK155">_xlfn.XLOOKUP(BK$1,'PY1 Data(H)'!$A$1:$CZ$1,_xlfn.XLOOKUP($A155,'PY1 Data(H)'!$A$1:$A$233,'PY1 Data(H)'!$A$1:$CZ$233))</f>
        <v>0</v>
      </c>
      <c r="BL155" s="173" cm="1">
        <f t="array" ref="BL155">_xlfn.XLOOKUP(BL$1,'PY1 Data(H)'!$A$1:$CZ$1,_xlfn.XLOOKUP($A155,'PY1 Data(H)'!$A$1:$A$233,'PY1 Data(H)'!$A$1:$CZ$233))</f>
        <v>0</v>
      </c>
      <c r="BM155" s="173" cm="1">
        <f t="array" ref="BM155">_xlfn.XLOOKUP(BM$1,'PY1 Data(H)'!$A$1:$CZ$1,_xlfn.XLOOKUP($A155,'PY1 Data(H)'!$A$1:$A$233,'PY1 Data(H)'!$A$1:$CZ$233))</f>
        <v>35969994</v>
      </c>
      <c r="BN155" s="173" cm="1">
        <f t="array" ref="BN155">_xlfn.XLOOKUP(BN$1,'PY1 Data(H)'!$A$1:$CZ$1,_xlfn.XLOOKUP($A155,'PY1 Data(H)'!$A$1:$A$233,'PY1 Data(H)'!$A$1:$CZ$233))</f>
        <v>0</v>
      </c>
      <c r="BO155" s="173" cm="1">
        <f t="array" ref="BO155">_xlfn.XLOOKUP(BO$1,'PY1 Data(H)'!$A$1:$CZ$1,_xlfn.XLOOKUP($A155,'PY1 Data(H)'!$A$1:$A$233,'PY1 Data(H)'!$A$1:$CZ$233))</f>
        <v>37292240</v>
      </c>
      <c r="BP155" s="173" cm="1">
        <f t="array" ref="BP155">_xlfn.XLOOKUP(BP$1,'PY1 Data(H)'!$A$1:$CZ$1,_xlfn.XLOOKUP($A155,'PY1 Data(H)'!$A$1:$A$233,'PY1 Data(H)'!$A$1:$CZ$233))</f>
        <v>0</v>
      </c>
      <c r="BQ155" s="173" cm="1">
        <f t="array" ref="BQ155">_xlfn.XLOOKUP(BQ$1,'PY1 Data(H)'!$A$1:$CZ$1,_xlfn.XLOOKUP($A155,'PY1 Data(H)'!$A$1:$A$233,'PY1 Data(H)'!$A$1:$CZ$233))</f>
        <v>0</v>
      </c>
      <c r="BR155" s="173" cm="1">
        <f t="array" ref="BR155">_xlfn.XLOOKUP(BR$1,'PY1 Data(H)'!$A$1:$CZ$1,_xlfn.XLOOKUP($A155,'PY1 Data(H)'!$A$1:$A$233,'PY1 Data(H)'!$A$1:$CZ$233))</f>
        <v>0</v>
      </c>
      <c r="BS155" s="173" cm="1">
        <f t="array" ref="BS155">_xlfn.XLOOKUP(BS$1,'PY1 Data(H)'!$A$1:$CZ$1,_xlfn.XLOOKUP($A155,'PY1 Data(H)'!$A$1:$A$233,'PY1 Data(H)'!$A$1:$CZ$233))</f>
        <v>0</v>
      </c>
      <c r="BT155" s="173" cm="1">
        <f t="array" ref="BT155">_xlfn.XLOOKUP(BT$1,'PY1 Data(H)'!$A$1:$CZ$1,_xlfn.XLOOKUP($A155,'PY1 Data(H)'!$A$1:$A$233,'PY1 Data(H)'!$A$1:$CZ$233))</f>
        <v>0</v>
      </c>
      <c r="BU155" s="173" cm="1">
        <f t="array" ref="BU155">_xlfn.XLOOKUP(BU$1,'PY1 Data(H)'!$A$1:$CZ$1,_xlfn.XLOOKUP($A155,'PY1 Data(H)'!$A$1:$A$233,'PY1 Data(H)'!$A$1:$CZ$233))</f>
        <v>0</v>
      </c>
      <c r="BV155" s="173" cm="1">
        <f t="array" ref="BV155">_xlfn.XLOOKUP(BV$1,'PY1 Data(H)'!$A$1:$CZ$1,_xlfn.XLOOKUP($A155,'PY1 Data(H)'!$A$1:$A$233,'PY1 Data(H)'!$A$1:$CZ$233))</f>
        <v>0</v>
      </c>
      <c r="BW155" s="173" cm="1">
        <f t="array" ref="BW155">_xlfn.XLOOKUP(BW$1,'PY1 Data(H)'!$A$1:$CZ$1,_xlfn.XLOOKUP($A155,'PY1 Data(H)'!$A$1:$A$233,'PY1 Data(H)'!$A$1:$CZ$233))</f>
        <v>0</v>
      </c>
      <c r="BX155" s="173" cm="1">
        <f t="array" ref="BX155">_xlfn.XLOOKUP(BX$1,'PY1 Data(H)'!$A$1:$CZ$1,_xlfn.XLOOKUP($A155,'PY1 Data(H)'!$A$1:$A$233,'PY1 Data(H)'!$A$1:$CZ$233))</f>
        <v>0</v>
      </c>
      <c r="BY155" s="173" cm="1">
        <f t="array" ref="BY155">_xlfn.XLOOKUP(BY$1,'PY1 Data(H)'!$A$1:$CZ$1,_xlfn.XLOOKUP($A155,'PY1 Data(H)'!$A$1:$A$233,'PY1 Data(H)'!$A$1:$CZ$233))</f>
        <v>0</v>
      </c>
      <c r="BZ155" s="173" cm="1">
        <f t="array" ref="BZ155">_xlfn.XLOOKUP(BZ$1,'PY1 Data(H)'!$A$1:$CZ$1,_xlfn.XLOOKUP($A155,'PY1 Data(H)'!$A$1:$A$233,'PY1 Data(H)'!$A$1:$CZ$233))</f>
        <v>0</v>
      </c>
      <c r="CA155" s="173" cm="1">
        <f t="array" ref="CA155">_xlfn.XLOOKUP(CA$1,'PY1 Data(H)'!$A$1:$CZ$1,_xlfn.XLOOKUP($A155,'PY1 Data(H)'!$A$1:$A$233,'PY1 Data(H)'!$A$1:$CZ$233))</f>
        <v>0</v>
      </c>
      <c r="CB155" s="173" cm="1">
        <f t="array" ref="CB155">_xlfn.XLOOKUP(CB$1,'PY1 Data(H)'!$A$1:$CZ$1,_xlfn.XLOOKUP($A155,'PY1 Data(H)'!$A$1:$A$233,'PY1 Data(H)'!$A$1:$CZ$233))</f>
        <v>0</v>
      </c>
      <c r="CC155" s="173" cm="1">
        <f t="array" ref="CC155">_xlfn.XLOOKUP(CC$1,'PY1 Data(H)'!$A$1:$CZ$1,_xlfn.XLOOKUP($A155,'PY1 Data(H)'!$A$1:$A$233,'PY1 Data(H)'!$A$1:$CZ$233))</f>
        <v>0</v>
      </c>
      <c r="CD155" s="173" cm="1">
        <f t="array" ref="CD155">_xlfn.XLOOKUP(CD$1,'PY1 Data(H)'!$A$1:$CZ$1,_xlfn.XLOOKUP($A155,'PY1 Data(H)'!$A$1:$A$233,'PY1 Data(H)'!$A$1:$CZ$233))</f>
        <v>0</v>
      </c>
      <c r="CE155" s="173" cm="1">
        <f t="array" ref="CE155">_xlfn.XLOOKUP(CE$1,'PY1 Data(H)'!$A$1:$CZ$1,_xlfn.XLOOKUP($A155,'PY1 Data(H)'!$A$1:$A$233,'PY1 Data(H)'!$A$1:$CZ$233))</f>
        <v>0</v>
      </c>
      <c r="CF155" s="173" cm="1">
        <f t="array" ref="CF155">_xlfn.XLOOKUP(CF$1,'PY1 Data(H)'!$A$1:$CZ$1,_xlfn.XLOOKUP($A155,'PY1 Data(H)'!$A$1:$A$233,'PY1 Data(H)'!$A$1:$CZ$233))</f>
        <v>0</v>
      </c>
      <c r="CG155" s="173" cm="1">
        <f t="array" ref="CG155">_xlfn.XLOOKUP(CG$1,'PY1 Data(H)'!$A$1:$CZ$1,_xlfn.XLOOKUP($A155,'PY1 Data(H)'!$A$1:$A$233,'PY1 Data(H)'!$A$1:$CZ$233))</f>
        <v>0</v>
      </c>
      <c r="CH155" s="173" cm="1">
        <f t="array" ref="CH155">_xlfn.XLOOKUP(CH$1,'PY1 Data(H)'!$A$1:$CZ$1,_xlfn.XLOOKUP($A155,'PY1 Data(H)'!$A$1:$A$233,'PY1 Data(H)'!$A$1:$CZ$233))</f>
        <v>0</v>
      </c>
      <c r="CI155" s="173" cm="1">
        <f t="array" ref="CI155">_xlfn.XLOOKUP(CI$1,'PY1 Data(H)'!$A$1:$CZ$1,_xlfn.XLOOKUP($A155,'PY1 Data(H)'!$A$1:$A$233,'PY1 Data(H)'!$A$1:$CZ$233))</f>
        <v>0</v>
      </c>
      <c r="CJ155" s="173" cm="1">
        <f t="array" ref="CJ155">_xlfn.XLOOKUP(CJ$1,'PY1 Data(H)'!$A$1:$CZ$1,_xlfn.XLOOKUP($A155,'PY1 Data(H)'!$A$1:$A$233,'PY1 Data(H)'!$A$1:$CZ$233))</f>
        <v>0</v>
      </c>
      <c r="CK155" s="173" cm="1">
        <f t="array" ref="CK155">_xlfn.XLOOKUP(CK$1,'PY1 Data(H)'!$A$1:$CZ$1,_xlfn.XLOOKUP($A155,'PY1 Data(H)'!$A$1:$A$233,'PY1 Data(H)'!$A$1:$CZ$233))</f>
        <v>0</v>
      </c>
      <c r="CL155" s="173" cm="1">
        <f t="array" ref="CL155">_xlfn.XLOOKUP(CL$1,'PY1 Data(H)'!$A$1:$CZ$1,_xlfn.XLOOKUP($A155,'PY1 Data(H)'!$A$1:$A$233,'PY1 Data(H)'!$A$1:$CZ$233))</f>
        <v>0</v>
      </c>
      <c r="CM155" s="173" cm="1">
        <f t="array" ref="CM155">_xlfn.XLOOKUP(CM$1,'PY1 Data(H)'!$A$1:$CZ$1,_xlfn.XLOOKUP($A155,'PY1 Data(H)'!$A$1:$A$233,'PY1 Data(H)'!$A$1:$CZ$233))</f>
        <v>0</v>
      </c>
      <c r="CN155" s="173" cm="1">
        <f t="array" ref="CN155">_xlfn.XLOOKUP(CN$1,'PY1 Data(H)'!$A$1:$CZ$1,_xlfn.XLOOKUP($A155,'PY1 Data(H)'!$A$1:$A$233,'PY1 Data(H)'!$A$1:$CZ$233))</f>
        <v>0</v>
      </c>
      <c r="CO155" s="173" cm="1">
        <f t="array" ref="CO155">_xlfn.XLOOKUP(CO$1,'PY1 Data(H)'!$A$1:$CZ$1,_xlfn.XLOOKUP($A155,'PY1 Data(H)'!$A$1:$A$233,'PY1 Data(H)'!$A$1:$CZ$233))</f>
        <v>0</v>
      </c>
      <c r="CP155" s="173" cm="1">
        <f t="array" ref="CP155">_xlfn.XLOOKUP(CP$1,'PY1 Data(H)'!$A$1:$CZ$1,_xlfn.XLOOKUP($A155,'PY1 Data(H)'!$A$1:$A$233,'PY1 Data(H)'!$A$1:$CZ$233))</f>
        <v>0</v>
      </c>
      <c r="CQ155" s="173" cm="1">
        <f t="array" ref="CQ155">_xlfn.XLOOKUP(CQ$1,'PY1 Data(H)'!$A$1:$CZ$1,_xlfn.XLOOKUP($A155,'PY1 Data(H)'!$A$1:$A$233,'PY1 Data(H)'!$A$1:$CZ$233))</f>
        <v>0</v>
      </c>
      <c r="CR155" s="173" cm="1">
        <f t="array" ref="CR155">_xlfn.XLOOKUP(CR$1,'PY1 Data(H)'!$A$1:$CZ$1,_xlfn.XLOOKUP($A155,'PY1 Data(H)'!$A$1:$A$233,'PY1 Data(H)'!$A$1:$CZ$233))</f>
        <v>0</v>
      </c>
      <c r="CS155" s="173" cm="1">
        <f t="array" ref="CS155">_xlfn.XLOOKUP(CS$1,'PY1 Data(H)'!$A$1:$CZ$1,_xlfn.XLOOKUP($A155,'PY1 Data(H)'!$A$1:$A$233,'PY1 Data(H)'!$A$1:$CZ$233))</f>
        <v>0</v>
      </c>
      <c r="CT155" s="173" cm="1">
        <f t="array" ref="CT155">_xlfn.XLOOKUP(CT$1,'PY1 Data(H)'!$A$1:$CZ$1,_xlfn.XLOOKUP($A155,'PY1 Data(H)'!$A$1:$A$233,'PY1 Data(H)'!$A$1:$CZ$233))</f>
        <v>0</v>
      </c>
      <c r="CU155" s="173" cm="1">
        <f t="array" ref="CU155">_xlfn.XLOOKUP(CU$1,'PY1 Data(H)'!$A$1:$CZ$1,_xlfn.XLOOKUP($A155,'PY1 Data(H)'!$A$1:$A$233,'PY1 Data(H)'!$A$1:$CZ$233))</f>
        <v>6072090</v>
      </c>
      <c r="CV155" s="173" cm="1">
        <f t="array" ref="CV155">_xlfn.XLOOKUP(CV$1,'PY1 Data(H)'!$A$1:$CZ$1,_xlfn.XLOOKUP($A155,'PY1 Data(H)'!$A$1:$A$233,'PY1 Data(H)'!$A$1:$CZ$233))</f>
        <v>0</v>
      </c>
      <c r="CW155" s="173" cm="1">
        <f t="array" ref="CW155">_xlfn.XLOOKUP(CW$1,'PY1 Data(H)'!$A$1:$CZ$1,_xlfn.XLOOKUP($A155,'PY1 Data(H)'!$A$1:$A$233,'PY1 Data(H)'!$A$1:$CZ$233))</f>
        <v>0</v>
      </c>
      <c r="CX155" s="173" cm="1">
        <f t="array" ref="CX155">_xlfn.XLOOKUP(CX$1,'PY1 Data(H)'!$A$1:$CZ$1,_xlfn.XLOOKUP($A155,'PY1 Data(H)'!$A$1:$A$233,'PY1 Data(H)'!$A$1:$CZ$233))</f>
        <v>0</v>
      </c>
      <c r="CY155" s="173" cm="1">
        <f t="array" ref="CY155">_xlfn.XLOOKUP(CY$1,'PY1 Data(H)'!$A$1:$CZ$1,_xlfn.XLOOKUP($A155,'PY1 Data(H)'!$A$1:$A$233,'PY1 Data(H)'!$A$1:$CZ$233))</f>
        <v>0</v>
      </c>
    </row>
    <row r="156" spans="1:103" x14ac:dyDescent="0.3">
      <c r="A156">
        <v>518</v>
      </c>
      <c r="D156" s="173" cm="1">
        <f t="array" ref="D156">_xlfn.XLOOKUP(D$1,'PY1 Data(H)'!$A$1:$CZ$1,_xlfn.XLOOKUP($A156,'PY1 Data(H)'!$A$1:$A$233,'PY1 Data(H)'!$A$1:$CZ$233))</f>
        <v>0</v>
      </c>
      <c r="E156" s="173" cm="1">
        <f t="array" ref="E156">_xlfn.XLOOKUP(E$1,'PY1 Data(H)'!$A$1:$CZ$1,_xlfn.XLOOKUP($A156,'PY1 Data(H)'!$A$1:$A$233,'PY1 Data(H)'!$A$1:$CZ$233))</f>
        <v>8500</v>
      </c>
      <c r="F156" s="173" cm="1">
        <f t="array" ref="F156">_xlfn.XLOOKUP(F$1,'PY1 Data(H)'!$A$1:$CZ$1,_xlfn.XLOOKUP($A156,'PY1 Data(H)'!$A$1:$A$233,'PY1 Data(H)'!$A$1:$CZ$233))</f>
        <v>0</v>
      </c>
      <c r="G156" s="173" cm="1">
        <f t="array" ref="G156">_xlfn.XLOOKUP(G$1,'PY1 Data(H)'!$A$1:$CZ$1,_xlfn.XLOOKUP($A156,'PY1 Data(H)'!$A$1:$A$233,'PY1 Data(H)'!$A$1:$CZ$233))</f>
        <v>0</v>
      </c>
      <c r="H156" s="173" cm="1">
        <f t="array" ref="H156">_xlfn.XLOOKUP(H$1,'PY1 Data(H)'!$A$1:$CZ$1,_xlfn.XLOOKUP($A156,'PY1 Data(H)'!$A$1:$A$233,'PY1 Data(H)'!$A$1:$CZ$233))</f>
        <v>0</v>
      </c>
      <c r="I156" s="173" cm="1">
        <f t="array" ref="I156">_xlfn.XLOOKUP(I$1,'PY1 Data(H)'!$A$1:$CZ$1,_xlfn.XLOOKUP($A156,'PY1 Data(H)'!$A$1:$A$233,'PY1 Data(H)'!$A$1:$CZ$233))</f>
        <v>0</v>
      </c>
      <c r="J156" s="173" cm="1">
        <f t="array" ref="J156">_xlfn.XLOOKUP(J$1,'PY1 Data(H)'!$A$1:$CZ$1,_xlfn.XLOOKUP($A156,'PY1 Data(H)'!$A$1:$A$233,'PY1 Data(H)'!$A$1:$CZ$233))</f>
        <v>1636887</v>
      </c>
      <c r="K156" s="173" cm="1">
        <f t="array" ref="K156">_xlfn.XLOOKUP(K$1,'PY1 Data(H)'!$A$1:$CZ$1,_xlfn.XLOOKUP($A156,'PY1 Data(H)'!$A$1:$A$233,'PY1 Data(H)'!$A$1:$CZ$233))</f>
        <v>172825</v>
      </c>
      <c r="L156" s="173" cm="1">
        <f t="array" ref="L156">_xlfn.XLOOKUP(L$1,'PY1 Data(H)'!$A$1:$CZ$1,_xlfn.XLOOKUP($A156,'PY1 Data(H)'!$A$1:$A$233,'PY1 Data(H)'!$A$1:$CZ$233))</f>
        <v>1572418</v>
      </c>
      <c r="M156" s="173" cm="1">
        <f t="array" ref="M156">_xlfn.XLOOKUP(M$1,'PY1 Data(H)'!$A$1:$CZ$1,_xlfn.XLOOKUP($A156,'PY1 Data(H)'!$A$1:$A$233,'PY1 Data(H)'!$A$1:$CZ$233))</f>
        <v>39851943</v>
      </c>
      <c r="N156" s="173" cm="1">
        <f t="array" ref="N156">_xlfn.XLOOKUP(N$1,'PY1 Data(H)'!$A$1:$CZ$1,_xlfn.XLOOKUP($A156,'PY1 Data(H)'!$A$1:$A$233,'PY1 Data(H)'!$A$1:$CZ$233))</f>
        <v>0</v>
      </c>
      <c r="O156" s="173" cm="1">
        <f t="array" ref="O156">_xlfn.XLOOKUP(O$1,'PY1 Data(H)'!$A$1:$CZ$1,_xlfn.XLOOKUP($A156,'PY1 Data(H)'!$A$1:$A$233,'PY1 Data(H)'!$A$1:$CZ$233))</f>
        <v>604667</v>
      </c>
      <c r="P156" s="173" cm="1">
        <f t="array" ref="P156">_xlfn.XLOOKUP(P$1,'PY1 Data(H)'!$A$1:$CZ$1,_xlfn.XLOOKUP($A156,'PY1 Data(H)'!$A$1:$A$233,'PY1 Data(H)'!$A$1:$CZ$233))</f>
        <v>0</v>
      </c>
      <c r="Q156" s="173" cm="1">
        <f t="array" ref="Q156">_xlfn.XLOOKUP(Q$1,'PY1 Data(H)'!$A$1:$CZ$1,_xlfn.XLOOKUP($A156,'PY1 Data(H)'!$A$1:$A$233,'PY1 Data(H)'!$A$1:$CZ$233))</f>
        <v>1710134</v>
      </c>
      <c r="R156" s="173" cm="1">
        <f t="array" ref="R156">_xlfn.XLOOKUP(R$1,'PY1 Data(H)'!$A$1:$CZ$1,_xlfn.XLOOKUP($A156,'PY1 Data(H)'!$A$1:$A$233,'PY1 Data(H)'!$A$1:$CZ$233))</f>
        <v>800488</v>
      </c>
      <c r="S156" s="173" cm="1">
        <f t="array" ref="S156">_xlfn.XLOOKUP(S$1,'PY1 Data(H)'!$A$1:$CZ$1,_xlfn.XLOOKUP($A156,'PY1 Data(H)'!$A$1:$A$233,'PY1 Data(H)'!$A$1:$CZ$233))</f>
        <v>234607</v>
      </c>
      <c r="T156" s="173" cm="1">
        <f t="array" ref="T156">_xlfn.XLOOKUP(T$1,'PY1 Data(H)'!$A$1:$CZ$1,_xlfn.XLOOKUP($A156,'PY1 Data(H)'!$A$1:$A$233,'PY1 Data(H)'!$A$1:$CZ$233))</f>
        <v>0</v>
      </c>
      <c r="U156" s="173" cm="1">
        <f t="array" ref="U156">_xlfn.XLOOKUP(U$1,'PY1 Data(H)'!$A$1:$CZ$1,_xlfn.XLOOKUP($A156,'PY1 Data(H)'!$A$1:$A$233,'PY1 Data(H)'!$A$1:$CZ$233))</f>
        <v>0</v>
      </c>
      <c r="V156" s="173" cm="1">
        <f t="array" ref="V156">_xlfn.XLOOKUP(V$1,'PY1 Data(H)'!$A$1:$CZ$1,_xlfn.XLOOKUP($A156,'PY1 Data(H)'!$A$1:$A$233,'PY1 Data(H)'!$A$1:$CZ$233))</f>
        <v>2560370</v>
      </c>
      <c r="W156" s="173" cm="1">
        <f t="array" ref="W156">_xlfn.XLOOKUP(W$1,'PY1 Data(H)'!$A$1:$CZ$1,_xlfn.XLOOKUP($A156,'PY1 Data(H)'!$A$1:$A$233,'PY1 Data(H)'!$A$1:$CZ$233))</f>
        <v>0</v>
      </c>
      <c r="X156" s="173" cm="1">
        <f t="array" ref="X156">_xlfn.XLOOKUP(X$1,'PY1 Data(H)'!$A$1:$CZ$1,_xlfn.XLOOKUP($A156,'PY1 Data(H)'!$A$1:$A$233,'PY1 Data(H)'!$A$1:$CZ$233))</f>
        <v>630809</v>
      </c>
      <c r="Y156" s="173" cm="1">
        <f t="array" ref="Y156">_xlfn.XLOOKUP(Y$1,'PY1 Data(H)'!$A$1:$CZ$1,_xlfn.XLOOKUP($A156,'PY1 Data(H)'!$A$1:$A$233,'PY1 Data(H)'!$A$1:$CZ$233))</f>
        <v>261873</v>
      </c>
      <c r="Z156" s="173" cm="1">
        <f t="array" ref="Z156">_xlfn.XLOOKUP(Z$1,'PY1 Data(H)'!$A$1:$CZ$1,_xlfn.XLOOKUP($A156,'PY1 Data(H)'!$A$1:$A$233,'PY1 Data(H)'!$A$1:$CZ$233))</f>
        <v>0</v>
      </c>
      <c r="AA156" s="173" cm="1">
        <f t="array" ref="AA156">_xlfn.XLOOKUP(AA$1,'PY1 Data(H)'!$A$1:$CZ$1,_xlfn.XLOOKUP($A156,'PY1 Data(H)'!$A$1:$A$233,'PY1 Data(H)'!$A$1:$CZ$233))</f>
        <v>0</v>
      </c>
      <c r="AB156" s="173" cm="1">
        <f t="array" ref="AB156">_xlfn.XLOOKUP(AB$1,'PY1 Data(H)'!$A$1:$CZ$1,_xlfn.XLOOKUP($A156,'PY1 Data(H)'!$A$1:$A$233,'PY1 Data(H)'!$A$1:$CZ$233))</f>
        <v>690860</v>
      </c>
      <c r="AC156" s="173" cm="1">
        <f t="array" ref="AC156">_xlfn.XLOOKUP(AC$1,'PY1 Data(H)'!$A$1:$CZ$1,_xlfn.XLOOKUP($A156,'PY1 Data(H)'!$A$1:$A$233,'PY1 Data(H)'!$A$1:$CZ$233))</f>
        <v>0</v>
      </c>
      <c r="AD156" s="173" cm="1">
        <f t="array" ref="AD156">_xlfn.XLOOKUP(AD$1,'PY1 Data(H)'!$A$1:$CZ$1,_xlfn.XLOOKUP($A156,'PY1 Data(H)'!$A$1:$A$233,'PY1 Data(H)'!$A$1:$CZ$233))</f>
        <v>40615863</v>
      </c>
      <c r="AE156" s="173" cm="1">
        <f t="array" ref="AE156">_xlfn.XLOOKUP(AE$1,'PY1 Data(H)'!$A$1:$CZ$1,_xlfn.XLOOKUP($A156,'PY1 Data(H)'!$A$1:$A$233,'PY1 Data(H)'!$A$1:$CZ$233))</f>
        <v>7261325</v>
      </c>
      <c r="AF156" s="173" cm="1">
        <f t="array" ref="AF156">_xlfn.XLOOKUP(AF$1,'PY1 Data(H)'!$A$1:$CZ$1,_xlfn.XLOOKUP($A156,'PY1 Data(H)'!$A$1:$A$233,'PY1 Data(H)'!$A$1:$CZ$233))</f>
        <v>127481</v>
      </c>
      <c r="AG156" s="173" cm="1">
        <f t="array" ref="AG156">_xlfn.XLOOKUP(AG$1,'PY1 Data(H)'!$A$1:$CZ$1,_xlfn.XLOOKUP($A156,'PY1 Data(H)'!$A$1:$A$233,'PY1 Data(H)'!$A$1:$CZ$233))</f>
        <v>3138150</v>
      </c>
      <c r="AH156" s="173" cm="1">
        <f t="array" ref="AH156">_xlfn.XLOOKUP(AH$1,'PY1 Data(H)'!$A$1:$CZ$1,_xlfn.XLOOKUP($A156,'PY1 Data(H)'!$A$1:$A$233,'PY1 Data(H)'!$A$1:$CZ$233))</f>
        <v>425463</v>
      </c>
      <c r="AI156" s="173" cm="1">
        <f t="array" ref="AI156">_xlfn.XLOOKUP(AI$1,'PY1 Data(H)'!$A$1:$CZ$1,_xlfn.XLOOKUP($A156,'PY1 Data(H)'!$A$1:$A$233,'PY1 Data(H)'!$A$1:$CZ$233))</f>
        <v>4278613</v>
      </c>
      <c r="AJ156" s="173" cm="1">
        <f t="array" ref="AJ156">_xlfn.XLOOKUP(AJ$1,'PY1 Data(H)'!$A$1:$CZ$1,_xlfn.XLOOKUP($A156,'PY1 Data(H)'!$A$1:$A$233,'PY1 Data(H)'!$A$1:$CZ$233))</f>
        <v>1620737</v>
      </c>
      <c r="AK156" s="173" cm="1">
        <f t="array" ref="AK156">_xlfn.XLOOKUP(AK$1,'PY1 Data(H)'!$A$1:$CZ$1,_xlfn.XLOOKUP($A156,'PY1 Data(H)'!$A$1:$A$233,'PY1 Data(H)'!$A$1:$CZ$233))</f>
        <v>0</v>
      </c>
      <c r="AL156" s="173" cm="1">
        <f t="array" ref="AL156">_xlfn.XLOOKUP(AL$1,'PY1 Data(H)'!$A$1:$CZ$1,_xlfn.XLOOKUP($A156,'PY1 Data(H)'!$A$1:$A$233,'PY1 Data(H)'!$A$1:$CZ$233))</f>
        <v>3842884</v>
      </c>
      <c r="AM156" s="173" cm="1">
        <f t="array" ref="AM156">_xlfn.XLOOKUP(AM$1,'PY1 Data(H)'!$A$1:$CZ$1,_xlfn.XLOOKUP($A156,'PY1 Data(H)'!$A$1:$A$233,'PY1 Data(H)'!$A$1:$CZ$233))</f>
        <v>0</v>
      </c>
      <c r="AN156" s="173" cm="1">
        <f t="array" ref="AN156">_xlfn.XLOOKUP(AN$1,'PY1 Data(H)'!$A$1:$CZ$1,_xlfn.XLOOKUP($A156,'PY1 Data(H)'!$A$1:$A$233,'PY1 Data(H)'!$A$1:$CZ$233))</f>
        <v>476553</v>
      </c>
      <c r="AO156" s="173" cm="1">
        <f t="array" ref="AO156">_xlfn.XLOOKUP(AO$1,'PY1 Data(H)'!$A$1:$CZ$1,_xlfn.XLOOKUP($A156,'PY1 Data(H)'!$A$1:$A$233,'PY1 Data(H)'!$A$1:$CZ$233))</f>
        <v>0</v>
      </c>
      <c r="AP156" s="173" cm="1">
        <f t="array" ref="AP156">_xlfn.XLOOKUP(AP$1,'PY1 Data(H)'!$A$1:$CZ$1,_xlfn.XLOOKUP($A156,'PY1 Data(H)'!$A$1:$A$233,'PY1 Data(H)'!$A$1:$CZ$233))</f>
        <v>0</v>
      </c>
      <c r="AQ156" s="173" cm="1">
        <f t="array" ref="AQ156">_xlfn.XLOOKUP(AQ$1,'PY1 Data(H)'!$A$1:$CZ$1,_xlfn.XLOOKUP($A156,'PY1 Data(H)'!$A$1:$A$233,'PY1 Data(H)'!$A$1:$CZ$233))</f>
        <v>1030908</v>
      </c>
      <c r="AR156" s="173" cm="1">
        <f t="array" ref="AR156">_xlfn.XLOOKUP(AR$1,'PY1 Data(H)'!$A$1:$CZ$1,_xlfn.XLOOKUP($A156,'PY1 Data(H)'!$A$1:$A$233,'PY1 Data(H)'!$A$1:$CZ$233))</f>
        <v>0</v>
      </c>
      <c r="AS156" s="173" cm="1">
        <f t="array" ref="AS156">_xlfn.XLOOKUP(AS$1,'PY1 Data(H)'!$A$1:$CZ$1,_xlfn.XLOOKUP($A156,'PY1 Data(H)'!$A$1:$A$233,'PY1 Data(H)'!$A$1:$CZ$233))</f>
        <v>3461608</v>
      </c>
      <c r="AT156" s="173" cm="1">
        <f t="array" ref="AT156">_xlfn.XLOOKUP(AT$1,'PY1 Data(H)'!$A$1:$CZ$1,_xlfn.XLOOKUP($A156,'PY1 Data(H)'!$A$1:$A$233,'PY1 Data(H)'!$A$1:$CZ$233))</f>
        <v>6989406</v>
      </c>
      <c r="AU156" s="173" cm="1">
        <f t="array" ref="AU156">_xlfn.XLOOKUP(AU$1,'PY1 Data(H)'!$A$1:$CZ$1,_xlfn.XLOOKUP($A156,'PY1 Data(H)'!$A$1:$A$233,'PY1 Data(H)'!$A$1:$CZ$233))</f>
        <v>0</v>
      </c>
      <c r="AV156" s="173" cm="1">
        <f t="array" ref="AV156">_xlfn.XLOOKUP(AV$1,'PY1 Data(H)'!$A$1:$CZ$1,_xlfn.XLOOKUP($A156,'PY1 Data(H)'!$A$1:$A$233,'PY1 Data(H)'!$A$1:$CZ$233))</f>
        <v>17234</v>
      </c>
      <c r="AW156" s="173" cm="1">
        <f t="array" ref="AW156">_xlfn.XLOOKUP(AW$1,'PY1 Data(H)'!$A$1:$CZ$1,_xlfn.XLOOKUP($A156,'PY1 Data(H)'!$A$1:$A$233,'PY1 Data(H)'!$A$1:$CZ$233))</f>
        <v>0</v>
      </c>
      <c r="AX156" s="173" cm="1">
        <f t="array" ref="AX156">_xlfn.XLOOKUP(AX$1,'PY1 Data(H)'!$A$1:$CZ$1,_xlfn.XLOOKUP($A156,'PY1 Data(H)'!$A$1:$A$233,'PY1 Data(H)'!$A$1:$CZ$233))</f>
        <v>3073543</v>
      </c>
      <c r="AY156" s="173" cm="1">
        <f t="array" ref="AY156">_xlfn.XLOOKUP(AY$1,'PY1 Data(H)'!$A$1:$CZ$1,_xlfn.XLOOKUP($A156,'PY1 Data(H)'!$A$1:$A$233,'PY1 Data(H)'!$A$1:$CZ$233))</f>
        <v>720183</v>
      </c>
      <c r="AZ156" s="173" cm="1">
        <f t="array" ref="AZ156">_xlfn.XLOOKUP(AZ$1,'PY1 Data(H)'!$A$1:$CZ$1,_xlfn.XLOOKUP($A156,'PY1 Data(H)'!$A$1:$A$233,'PY1 Data(H)'!$A$1:$CZ$233))</f>
        <v>0</v>
      </c>
      <c r="BA156" s="173" cm="1">
        <f t="array" ref="BA156">_xlfn.XLOOKUP(BA$1,'PY1 Data(H)'!$A$1:$CZ$1,_xlfn.XLOOKUP($A156,'PY1 Data(H)'!$A$1:$A$233,'PY1 Data(H)'!$A$1:$CZ$233))</f>
        <v>0</v>
      </c>
      <c r="BB156" s="173" cm="1">
        <f t="array" ref="BB156">_xlfn.XLOOKUP(BB$1,'PY1 Data(H)'!$A$1:$CZ$1,_xlfn.XLOOKUP($A156,'PY1 Data(H)'!$A$1:$A$233,'PY1 Data(H)'!$A$1:$CZ$233))</f>
        <v>54484181</v>
      </c>
      <c r="BC156" s="173" cm="1">
        <f t="array" ref="BC156">_xlfn.XLOOKUP(BC$1,'PY1 Data(H)'!$A$1:$CZ$1,_xlfn.XLOOKUP($A156,'PY1 Data(H)'!$A$1:$A$233,'PY1 Data(H)'!$A$1:$CZ$233))</f>
        <v>442777</v>
      </c>
      <c r="BD156" s="173" cm="1">
        <f t="array" ref="BD156">_xlfn.XLOOKUP(BD$1,'PY1 Data(H)'!$A$1:$CZ$1,_xlfn.XLOOKUP($A156,'PY1 Data(H)'!$A$1:$A$233,'PY1 Data(H)'!$A$1:$CZ$233))</f>
        <v>0</v>
      </c>
      <c r="BE156" s="173" cm="1">
        <f t="array" ref="BE156">_xlfn.XLOOKUP(BE$1,'PY1 Data(H)'!$A$1:$CZ$1,_xlfn.XLOOKUP($A156,'PY1 Data(H)'!$A$1:$A$233,'PY1 Data(H)'!$A$1:$CZ$233))</f>
        <v>0</v>
      </c>
      <c r="BF156" s="173" cm="1">
        <f t="array" ref="BF156">_xlfn.XLOOKUP(BF$1,'PY1 Data(H)'!$A$1:$CZ$1,_xlfn.XLOOKUP($A156,'PY1 Data(H)'!$A$1:$A$233,'PY1 Data(H)'!$A$1:$CZ$233))</f>
        <v>5463768</v>
      </c>
      <c r="BG156" s="173" cm="1">
        <f t="array" ref="BG156">_xlfn.XLOOKUP(BG$1,'PY1 Data(H)'!$A$1:$CZ$1,_xlfn.XLOOKUP($A156,'PY1 Data(H)'!$A$1:$A$233,'PY1 Data(H)'!$A$1:$CZ$233))</f>
        <v>0</v>
      </c>
      <c r="BH156" s="173" cm="1">
        <f t="array" ref="BH156">_xlfn.XLOOKUP(BH$1,'PY1 Data(H)'!$A$1:$CZ$1,_xlfn.XLOOKUP($A156,'PY1 Data(H)'!$A$1:$A$233,'PY1 Data(H)'!$A$1:$CZ$233))</f>
        <v>0</v>
      </c>
      <c r="BI156" s="173" cm="1">
        <f t="array" ref="BI156">_xlfn.XLOOKUP(BI$1,'PY1 Data(H)'!$A$1:$CZ$1,_xlfn.XLOOKUP($A156,'PY1 Data(H)'!$A$1:$A$233,'PY1 Data(H)'!$A$1:$CZ$233))</f>
        <v>376518</v>
      </c>
      <c r="BJ156" s="173" cm="1">
        <f t="array" ref="BJ156">_xlfn.XLOOKUP(BJ$1,'PY1 Data(H)'!$A$1:$CZ$1,_xlfn.XLOOKUP($A156,'PY1 Data(H)'!$A$1:$A$233,'PY1 Data(H)'!$A$1:$CZ$233))</f>
        <v>1144</v>
      </c>
      <c r="BK156" s="173" cm="1">
        <f t="array" ref="BK156">_xlfn.XLOOKUP(BK$1,'PY1 Data(H)'!$A$1:$CZ$1,_xlfn.XLOOKUP($A156,'PY1 Data(H)'!$A$1:$A$233,'PY1 Data(H)'!$A$1:$CZ$233))</f>
        <v>0</v>
      </c>
      <c r="BL156" s="173" cm="1">
        <f t="array" ref="BL156">_xlfn.XLOOKUP(BL$1,'PY1 Data(H)'!$A$1:$CZ$1,_xlfn.XLOOKUP($A156,'PY1 Data(H)'!$A$1:$A$233,'PY1 Data(H)'!$A$1:$CZ$233))</f>
        <v>0</v>
      </c>
      <c r="BM156" s="173" cm="1">
        <f t="array" ref="BM156">_xlfn.XLOOKUP(BM$1,'PY1 Data(H)'!$A$1:$CZ$1,_xlfn.XLOOKUP($A156,'PY1 Data(H)'!$A$1:$A$233,'PY1 Data(H)'!$A$1:$CZ$233))</f>
        <v>4671228</v>
      </c>
      <c r="BN156" s="173" cm="1">
        <f t="array" ref="BN156">_xlfn.XLOOKUP(BN$1,'PY1 Data(H)'!$A$1:$CZ$1,_xlfn.XLOOKUP($A156,'PY1 Data(H)'!$A$1:$A$233,'PY1 Data(H)'!$A$1:$CZ$233))</f>
        <v>5062880</v>
      </c>
      <c r="BO156" s="173" cm="1">
        <f t="array" ref="BO156">_xlfn.XLOOKUP(BO$1,'PY1 Data(H)'!$A$1:$CZ$1,_xlfn.XLOOKUP($A156,'PY1 Data(H)'!$A$1:$A$233,'PY1 Data(H)'!$A$1:$CZ$233))</f>
        <v>178829</v>
      </c>
      <c r="BP156" s="173" cm="1">
        <f t="array" ref="BP156">_xlfn.XLOOKUP(BP$1,'PY1 Data(H)'!$A$1:$CZ$1,_xlfn.XLOOKUP($A156,'PY1 Data(H)'!$A$1:$A$233,'PY1 Data(H)'!$A$1:$CZ$233))</f>
        <v>0</v>
      </c>
      <c r="BQ156" s="173" cm="1">
        <f t="array" ref="BQ156">_xlfn.XLOOKUP(BQ$1,'PY1 Data(H)'!$A$1:$CZ$1,_xlfn.XLOOKUP($A156,'PY1 Data(H)'!$A$1:$A$233,'PY1 Data(H)'!$A$1:$CZ$233))</f>
        <v>0</v>
      </c>
      <c r="BR156" s="173" cm="1">
        <f t="array" ref="BR156">_xlfn.XLOOKUP(BR$1,'PY1 Data(H)'!$A$1:$CZ$1,_xlfn.XLOOKUP($A156,'PY1 Data(H)'!$A$1:$A$233,'PY1 Data(H)'!$A$1:$CZ$233))</f>
        <v>0</v>
      </c>
      <c r="BS156" s="173" cm="1">
        <f t="array" ref="BS156">_xlfn.XLOOKUP(BS$1,'PY1 Data(H)'!$A$1:$CZ$1,_xlfn.XLOOKUP($A156,'PY1 Data(H)'!$A$1:$A$233,'PY1 Data(H)'!$A$1:$CZ$233))</f>
        <v>0</v>
      </c>
      <c r="BT156" s="173" cm="1">
        <f t="array" ref="BT156">_xlfn.XLOOKUP(BT$1,'PY1 Data(H)'!$A$1:$CZ$1,_xlfn.XLOOKUP($A156,'PY1 Data(H)'!$A$1:$A$233,'PY1 Data(H)'!$A$1:$CZ$233))</f>
        <v>2773922</v>
      </c>
      <c r="BU156" s="173" cm="1">
        <f t="array" ref="BU156">_xlfn.XLOOKUP(BU$1,'PY1 Data(H)'!$A$1:$CZ$1,_xlfn.XLOOKUP($A156,'PY1 Data(H)'!$A$1:$A$233,'PY1 Data(H)'!$A$1:$CZ$233))</f>
        <v>1980285</v>
      </c>
      <c r="BV156" s="173" cm="1">
        <f t="array" ref="BV156">_xlfn.XLOOKUP(BV$1,'PY1 Data(H)'!$A$1:$CZ$1,_xlfn.XLOOKUP($A156,'PY1 Data(H)'!$A$1:$A$233,'PY1 Data(H)'!$A$1:$CZ$233))</f>
        <v>5399190</v>
      </c>
      <c r="BW156" s="173" cm="1">
        <f t="array" ref="BW156">_xlfn.XLOOKUP(BW$1,'PY1 Data(H)'!$A$1:$CZ$1,_xlfn.XLOOKUP($A156,'PY1 Data(H)'!$A$1:$A$233,'PY1 Data(H)'!$A$1:$CZ$233))</f>
        <v>860719</v>
      </c>
      <c r="BX156" s="173" cm="1">
        <f t="array" ref="BX156">_xlfn.XLOOKUP(BX$1,'PY1 Data(H)'!$A$1:$CZ$1,_xlfn.XLOOKUP($A156,'PY1 Data(H)'!$A$1:$A$233,'PY1 Data(H)'!$A$1:$CZ$233))</f>
        <v>0</v>
      </c>
      <c r="BY156" s="173" cm="1">
        <f t="array" ref="BY156">_xlfn.XLOOKUP(BY$1,'PY1 Data(H)'!$A$1:$CZ$1,_xlfn.XLOOKUP($A156,'PY1 Data(H)'!$A$1:$A$233,'PY1 Data(H)'!$A$1:$CZ$233))</f>
        <v>0</v>
      </c>
      <c r="BZ156" s="173" cm="1">
        <f t="array" ref="BZ156">_xlfn.XLOOKUP(BZ$1,'PY1 Data(H)'!$A$1:$CZ$1,_xlfn.XLOOKUP($A156,'PY1 Data(H)'!$A$1:$A$233,'PY1 Data(H)'!$A$1:$CZ$233))</f>
        <v>0</v>
      </c>
      <c r="CA156" s="173" cm="1">
        <f t="array" ref="CA156">_xlfn.XLOOKUP(CA$1,'PY1 Data(H)'!$A$1:$CZ$1,_xlfn.XLOOKUP($A156,'PY1 Data(H)'!$A$1:$A$233,'PY1 Data(H)'!$A$1:$CZ$233))</f>
        <v>0</v>
      </c>
      <c r="CB156" s="173" cm="1">
        <f t="array" ref="CB156">_xlfn.XLOOKUP(CB$1,'PY1 Data(H)'!$A$1:$CZ$1,_xlfn.XLOOKUP($A156,'PY1 Data(H)'!$A$1:$A$233,'PY1 Data(H)'!$A$1:$CZ$233))</f>
        <v>2434069</v>
      </c>
      <c r="CC156" s="173" cm="1">
        <f t="array" ref="CC156">_xlfn.XLOOKUP(CC$1,'PY1 Data(H)'!$A$1:$CZ$1,_xlfn.XLOOKUP($A156,'PY1 Data(H)'!$A$1:$A$233,'PY1 Data(H)'!$A$1:$CZ$233))</f>
        <v>12789387</v>
      </c>
      <c r="CD156" s="173" cm="1">
        <f t="array" ref="CD156">_xlfn.XLOOKUP(CD$1,'PY1 Data(H)'!$A$1:$CZ$1,_xlfn.XLOOKUP($A156,'PY1 Data(H)'!$A$1:$A$233,'PY1 Data(H)'!$A$1:$CZ$233))</f>
        <v>695656</v>
      </c>
      <c r="CE156" s="173" cm="1">
        <f t="array" ref="CE156">_xlfn.XLOOKUP(CE$1,'PY1 Data(H)'!$A$1:$CZ$1,_xlfn.XLOOKUP($A156,'PY1 Data(H)'!$A$1:$A$233,'PY1 Data(H)'!$A$1:$CZ$233))</f>
        <v>3372625</v>
      </c>
      <c r="CF156" s="173" cm="1">
        <f t="array" ref="CF156">_xlfn.XLOOKUP(CF$1,'PY1 Data(H)'!$A$1:$CZ$1,_xlfn.XLOOKUP($A156,'PY1 Data(H)'!$A$1:$A$233,'PY1 Data(H)'!$A$1:$CZ$233))</f>
        <v>0</v>
      </c>
      <c r="CG156" s="173" cm="1">
        <f t="array" ref="CG156">_xlfn.XLOOKUP(CG$1,'PY1 Data(H)'!$A$1:$CZ$1,_xlfn.XLOOKUP($A156,'PY1 Data(H)'!$A$1:$A$233,'PY1 Data(H)'!$A$1:$CZ$233))</f>
        <v>1258454</v>
      </c>
      <c r="CH156" s="173" cm="1">
        <f t="array" ref="CH156">_xlfn.XLOOKUP(CH$1,'PY1 Data(H)'!$A$1:$CZ$1,_xlfn.XLOOKUP($A156,'PY1 Data(H)'!$A$1:$A$233,'PY1 Data(H)'!$A$1:$CZ$233))</f>
        <v>8592</v>
      </c>
      <c r="CI156" s="173" cm="1">
        <f t="array" ref="CI156">_xlfn.XLOOKUP(CI$1,'PY1 Data(H)'!$A$1:$CZ$1,_xlfn.XLOOKUP($A156,'PY1 Data(H)'!$A$1:$A$233,'PY1 Data(H)'!$A$1:$CZ$233))</f>
        <v>1175655</v>
      </c>
      <c r="CJ156" s="173" cm="1">
        <f t="array" ref="CJ156">_xlfn.XLOOKUP(CJ$1,'PY1 Data(H)'!$A$1:$CZ$1,_xlfn.XLOOKUP($A156,'PY1 Data(H)'!$A$1:$A$233,'PY1 Data(H)'!$A$1:$CZ$233))</f>
        <v>1614193</v>
      </c>
      <c r="CK156" s="173" cm="1">
        <f t="array" ref="CK156">_xlfn.XLOOKUP(CK$1,'PY1 Data(H)'!$A$1:$CZ$1,_xlfn.XLOOKUP($A156,'PY1 Data(H)'!$A$1:$A$233,'PY1 Data(H)'!$A$1:$CZ$233))</f>
        <v>0</v>
      </c>
      <c r="CL156" s="173" cm="1">
        <f t="array" ref="CL156">_xlfn.XLOOKUP(CL$1,'PY1 Data(H)'!$A$1:$CZ$1,_xlfn.XLOOKUP($A156,'PY1 Data(H)'!$A$1:$A$233,'PY1 Data(H)'!$A$1:$CZ$233))</f>
        <v>0</v>
      </c>
      <c r="CM156" s="173" cm="1">
        <f t="array" ref="CM156">_xlfn.XLOOKUP(CM$1,'PY1 Data(H)'!$A$1:$CZ$1,_xlfn.XLOOKUP($A156,'PY1 Data(H)'!$A$1:$A$233,'PY1 Data(H)'!$A$1:$CZ$233))</f>
        <v>0</v>
      </c>
      <c r="CN156" s="173" cm="1">
        <f t="array" ref="CN156">_xlfn.XLOOKUP(CN$1,'PY1 Data(H)'!$A$1:$CZ$1,_xlfn.XLOOKUP($A156,'PY1 Data(H)'!$A$1:$A$233,'PY1 Data(H)'!$A$1:$CZ$233))</f>
        <v>616720</v>
      </c>
      <c r="CO156" s="173" cm="1">
        <f t="array" ref="CO156">_xlfn.XLOOKUP(CO$1,'PY1 Data(H)'!$A$1:$CZ$1,_xlfn.XLOOKUP($A156,'PY1 Data(H)'!$A$1:$A$233,'PY1 Data(H)'!$A$1:$CZ$233))</f>
        <v>12627112</v>
      </c>
      <c r="CP156" s="173" cm="1">
        <f t="array" ref="CP156">_xlfn.XLOOKUP(CP$1,'PY1 Data(H)'!$A$1:$CZ$1,_xlfn.XLOOKUP($A156,'PY1 Data(H)'!$A$1:$A$233,'PY1 Data(H)'!$A$1:$CZ$233))</f>
        <v>0</v>
      </c>
      <c r="CQ156" s="173" cm="1">
        <f t="array" ref="CQ156">_xlfn.XLOOKUP(CQ$1,'PY1 Data(H)'!$A$1:$CZ$1,_xlfn.XLOOKUP($A156,'PY1 Data(H)'!$A$1:$A$233,'PY1 Data(H)'!$A$1:$CZ$233))</f>
        <v>0</v>
      </c>
      <c r="CR156" s="173" cm="1">
        <f t="array" ref="CR156">_xlfn.XLOOKUP(CR$1,'PY1 Data(H)'!$A$1:$CZ$1,_xlfn.XLOOKUP($A156,'PY1 Data(H)'!$A$1:$A$233,'PY1 Data(H)'!$A$1:$CZ$233))</f>
        <v>2329420</v>
      </c>
      <c r="CS156" s="173" cm="1">
        <f t="array" ref="CS156">_xlfn.XLOOKUP(CS$1,'PY1 Data(H)'!$A$1:$CZ$1,_xlfn.XLOOKUP($A156,'PY1 Data(H)'!$A$1:$A$233,'PY1 Data(H)'!$A$1:$CZ$233))</f>
        <v>494931</v>
      </c>
      <c r="CT156" s="173" cm="1">
        <f t="array" ref="CT156">_xlfn.XLOOKUP(CT$1,'PY1 Data(H)'!$A$1:$CZ$1,_xlfn.XLOOKUP($A156,'PY1 Data(H)'!$A$1:$A$233,'PY1 Data(H)'!$A$1:$CZ$233))</f>
        <v>0</v>
      </c>
      <c r="CU156" s="173" cm="1">
        <f t="array" ref="CU156">_xlfn.XLOOKUP(CU$1,'PY1 Data(H)'!$A$1:$CZ$1,_xlfn.XLOOKUP($A156,'PY1 Data(H)'!$A$1:$A$233,'PY1 Data(H)'!$A$1:$CZ$233))</f>
        <v>639332</v>
      </c>
      <c r="CV156" s="173" cm="1">
        <f t="array" ref="CV156">_xlfn.XLOOKUP(CV$1,'PY1 Data(H)'!$A$1:$CZ$1,_xlfn.XLOOKUP($A156,'PY1 Data(H)'!$A$1:$A$233,'PY1 Data(H)'!$A$1:$CZ$233))</f>
        <v>0</v>
      </c>
      <c r="CW156" s="173" cm="1">
        <f t="array" ref="CW156">_xlfn.XLOOKUP(CW$1,'PY1 Data(H)'!$A$1:$CZ$1,_xlfn.XLOOKUP($A156,'PY1 Data(H)'!$A$1:$A$233,'PY1 Data(H)'!$A$1:$CZ$233))</f>
        <v>191479</v>
      </c>
      <c r="CX156" s="173" cm="1">
        <f t="array" ref="CX156">_xlfn.XLOOKUP(CX$1,'PY1 Data(H)'!$A$1:$CZ$1,_xlfn.XLOOKUP($A156,'PY1 Data(H)'!$A$1:$A$233,'PY1 Data(H)'!$A$1:$CZ$233))</f>
        <v>0</v>
      </c>
      <c r="CY156" s="173" cm="1">
        <f t="array" ref="CY156">_xlfn.XLOOKUP(CY$1,'PY1 Data(H)'!$A$1:$CZ$1,_xlfn.XLOOKUP($A156,'PY1 Data(H)'!$A$1:$A$233,'PY1 Data(H)'!$A$1:$CZ$233))</f>
        <v>0</v>
      </c>
    </row>
    <row r="157" spans="1:103" x14ac:dyDescent="0.3">
      <c r="D157" s="173" cm="1">
        <f t="array" ref="D157">_xlfn.XLOOKUP(D$1,'PY1 Data(H)'!$A$1:$CZ$1,_xlfn.XLOOKUP($A157,'PY1 Data(H)'!$A$1:$A$233,'PY1 Data(H)'!$A$1:$CZ$233))</f>
        <v>0</v>
      </c>
      <c r="E157" s="173" cm="1">
        <f t="array" ref="E157">_xlfn.XLOOKUP(E$1,'PY1 Data(H)'!$A$1:$CZ$1,_xlfn.XLOOKUP($A157,'PY1 Data(H)'!$A$1:$A$233,'PY1 Data(H)'!$A$1:$CZ$233))</f>
        <v>0</v>
      </c>
      <c r="F157" s="173" cm="1">
        <f t="array" ref="F157">_xlfn.XLOOKUP(F$1,'PY1 Data(H)'!$A$1:$CZ$1,_xlfn.XLOOKUP($A157,'PY1 Data(H)'!$A$1:$A$233,'PY1 Data(H)'!$A$1:$CZ$233))</f>
        <v>0</v>
      </c>
      <c r="G157" s="173" cm="1">
        <f t="array" ref="G157">_xlfn.XLOOKUP(G$1,'PY1 Data(H)'!$A$1:$CZ$1,_xlfn.XLOOKUP($A157,'PY1 Data(H)'!$A$1:$A$233,'PY1 Data(H)'!$A$1:$CZ$233))</f>
        <v>0</v>
      </c>
      <c r="H157" s="173" cm="1">
        <f t="array" ref="H157">_xlfn.XLOOKUP(H$1,'PY1 Data(H)'!$A$1:$CZ$1,_xlfn.XLOOKUP($A157,'PY1 Data(H)'!$A$1:$A$233,'PY1 Data(H)'!$A$1:$CZ$233))</f>
        <v>0</v>
      </c>
      <c r="I157" s="173" cm="1">
        <f t="array" ref="I157">_xlfn.XLOOKUP(I$1,'PY1 Data(H)'!$A$1:$CZ$1,_xlfn.XLOOKUP($A157,'PY1 Data(H)'!$A$1:$A$233,'PY1 Data(H)'!$A$1:$CZ$233))</f>
        <v>0</v>
      </c>
      <c r="J157" s="173" cm="1">
        <f t="array" ref="J157">_xlfn.XLOOKUP(J$1,'PY1 Data(H)'!$A$1:$CZ$1,_xlfn.XLOOKUP($A157,'PY1 Data(H)'!$A$1:$A$233,'PY1 Data(H)'!$A$1:$CZ$233))</f>
        <v>0</v>
      </c>
      <c r="K157" s="173" cm="1">
        <f t="array" ref="K157">_xlfn.XLOOKUP(K$1,'PY1 Data(H)'!$A$1:$CZ$1,_xlfn.XLOOKUP($A157,'PY1 Data(H)'!$A$1:$A$233,'PY1 Data(H)'!$A$1:$CZ$233))</f>
        <v>0</v>
      </c>
      <c r="L157" s="173" cm="1">
        <f t="array" ref="L157">_xlfn.XLOOKUP(L$1,'PY1 Data(H)'!$A$1:$CZ$1,_xlfn.XLOOKUP($A157,'PY1 Data(H)'!$A$1:$A$233,'PY1 Data(H)'!$A$1:$CZ$233))</f>
        <v>0</v>
      </c>
      <c r="M157" s="173" cm="1">
        <f t="array" ref="M157">_xlfn.XLOOKUP(M$1,'PY1 Data(H)'!$A$1:$CZ$1,_xlfn.XLOOKUP($A157,'PY1 Data(H)'!$A$1:$A$233,'PY1 Data(H)'!$A$1:$CZ$233))</f>
        <v>0</v>
      </c>
      <c r="N157" s="173" cm="1">
        <f t="array" ref="N157">_xlfn.XLOOKUP(N$1,'PY1 Data(H)'!$A$1:$CZ$1,_xlfn.XLOOKUP($A157,'PY1 Data(H)'!$A$1:$A$233,'PY1 Data(H)'!$A$1:$CZ$233))</f>
        <v>0</v>
      </c>
      <c r="O157" s="173" cm="1">
        <f t="array" ref="O157">_xlfn.XLOOKUP(O$1,'PY1 Data(H)'!$A$1:$CZ$1,_xlfn.XLOOKUP($A157,'PY1 Data(H)'!$A$1:$A$233,'PY1 Data(H)'!$A$1:$CZ$233))</f>
        <v>0</v>
      </c>
      <c r="P157" s="173" cm="1">
        <f t="array" ref="P157">_xlfn.XLOOKUP(P$1,'PY1 Data(H)'!$A$1:$CZ$1,_xlfn.XLOOKUP($A157,'PY1 Data(H)'!$A$1:$A$233,'PY1 Data(H)'!$A$1:$CZ$233))</f>
        <v>0</v>
      </c>
      <c r="Q157" s="173" cm="1">
        <f t="array" ref="Q157">_xlfn.XLOOKUP(Q$1,'PY1 Data(H)'!$A$1:$CZ$1,_xlfn.XLOOKUP($A157,'PY1 Data(H)'!$A$1:$A$233,'PY1 Data(H)'!$A$1:$CZ$233))</f>
        <v>0</v>
      </c>
      <c r="R157" s="173" cm="1">
        <f t="array" ref="R157">_xlfn.XLOOKUP(R$1,'PY1 Data(H)'!$A$1:$CZ$1,_xlfn.XLOOKUP($A157,'PY1 Data(H)'!$A$1:$A$233,'PY1 Data(H)'!$A$1:$CZ$233))</f>
        <v>0</v>
      </c>
      <c r="S157" s="173" cm="1">
        <f t="array" ref="S157">_xlfn.XLOOKUP(S$1,'PY1 Data(H)'!$A$1:$CZ$1,_xlfn.XLOOKUP($A157,'PY1 Data(H)'!$A$1:$A$233,'PY1 Data(H)'!$A$1:$CZ$233))</f>
        <v>0</v>
      </c>
      <c r="T157" s="173" cm="1">
        <f t="array" ref="T157">_xlfn.XLOOKUP(T$1,'PY1 Data(H)'!$A$1:$CZ$1,_xlfn.XLOOKUP($A157,'PY1 Data(H)'!$A$1:$A$233,'PY1 Data(H)'!$A$1:$CZ$233))</f>
        <v>0</v>
      </c>
      <c r="U157" s="173" cm="1">
        <f t="array" ref="U157">_xlfn.XLOOKUP(U$1,'PY1 Data(H)'!$A$1:$CZ$1,_xlfn.XLOOKUP($A157,'PY1 Data(H)'!$A$1:$A$233,'PY1 Data(H)'!$A$1:$CZ$233))</f>
        <v>0</v>
      </c>
      <c r="V157" s="173" cm="1">
        <f t="array" ref="V157">_xlfn.XLOOKUP(V$1,'PY1 Data(H)'!$A$1:$CZ$1,_xlfn.XLOOKUP($A157,'PY1 Data(H)'!$A$1:$A$233,'PY1 Data(H)'!$A$1:$CZ$233))</f>
        <v>0</v>
      </c>
      <c r="W157" s="173" cm="1">
        <f t="array" ref="W157">_xlfn.XLOOKUP(W$1,'PY1 Data(H)'!$A$1:$CZ$1,_xlfn.XLOOKUP($A157,'PY1 Data(H)'!$A$1:$A$233,'PY1 Data(H)'!$A$1:$CZ$233))</f>
        <v>0</v>
      </c>
      <c r="X157" s="173" cm="1">
        <f t="array" ref="X157">_xlfn.XLOOKUP(X$1,'PY1 Data(H)'!$A$1:$CZ$1,_xlfn.XLOOKUP($A157,'PY1 Data(H)'!$A$1:$A$233,'PY1 Data(H)'!$A$1:$CZ$233))</f>
        <v>0</v>
      </c>
      <c r="Y157" s="173" cm="1">
        <f t="array" ref="Y157">_xlfn.XLOOKUP(Y$1,'PY1 Data(H)'!$A$1:$CZ$1,_xlfn.XLOOKUP($A157,'PY1 Data(H)'!$A$1:$A$233,'PY1 Data(H)'!$A$1:$CZ$233))</f>
        <v>0</v>
      </c>
      <c r="Z157" s="173" cm="1">
        <f t="array" ref="Z157">_xlfn.XLOOKUP(Z$1,'PY1 Data(H)'!$A$1:$CZ$1,_xlfn.XLOOKUP($A157,'PY1 Data(H)'!$A$1:$A$233,'PY1 Data(H)'!$A$1:$CZ$233))</f>
        <v>0</v>
      </c>
      <c r="AA157" s="173" cm="1">
        <f t="array" ref="AA157">_xlfn.XLOOKUP(AA$1,'PY1 Data(H)'!$A$1:$CZ$1,_xlfn.XLOOKUP($A157,'PY1 Data(H)'!$A$1:$A$233,'PY1 Data(H)'!$A$1:$CZ$233))</f>
        <v>0</v>
      </c>
      <c r="AB157" s="173" cm="1">
        <f t="array" ref="AB157">_xlfn.XLOOKUP(AB$1,'PY1 Data(H)'!$A$1:$CZ$1,_xlfn.XLOOKUP($A157,'PY1 Data(H)'!$A$1:$A$233,'PY1 Data(H)'!$A$1:$CZ$233))</f>
        <v>0</v>
      </c>
      <c r="AC157" s="173" cm="1">
        <f t="array" ref="AC157">_xlfn.XLOOKUP(AC$1,'PY1 Data(H)'!$A$1:$CZ$1,_xlfn.XLOOKUP($A157,'PY1 Data(H)'!$A$1:$A$233,'PY1 Data(H)'!$A$1:$CZ$233))</f>
        <v>0</v>
      </c>
      <c r="AD157" s="173" cm="1">
        <f t="array" ref="AD157">_xlfn.XLOOKUP(AD$1,'PY1 Data(H)'!$A$1:$CZ$1,_xlfn.XLOOKUP($A157,'PY1 Data(H)'!$A$1:$A$233,'PY1 Data(H)'!$A$1:$CZ$233))</f>
        <v>0</v>
      </c>
      <c r="AE157" s="173" cm="1">
        <f t="array" ref="AE157">_xlfn.XLOOKUP(AE$1,'PY1 Data(H)'!$A$1:$CZ$1,_xlfn.XLOOKUP($A157,'PY1 Data(H)'!$A$1:$A$233,'PY1 Data(H)'!$A$1:$CZ$233))</f>
        <v>0</v>
      </c>
      <c r="AF157" s="173" cm="1">
        <f t="array" ref="AF157">_xlfn.XLOOKUP(AF$1,'PY1 Data(H)'!$A$1:$CZ$1,_xlfn.XLOOKUP($A157,'PY1 Data(H)'!$A$1:$A$233,'PY1 Data(H)'!$A$1:$CZ$233))</f>
        <v>0</v>
      </c>
      <c r="AG157" s="173" cm="1">
        <f t="array" ref="AG157">_xlfn.XLOOKUP(AG$1,'PY1 Data(H)'!$A$1:$CZ$1,_xlfn.XLOOKUP($A157,'PY1 Data(H)'!$A$1:$A$233,'PY1 Data(H)'!$A$1:$CZ$233))</f>
        <v>0</v>
      </c>
      <c r="AH157" s="173" cm="1">
        <f t="array" ref="AH157">_xlfn.XLOOKUP(AH$1,'PY1 Data(H)'!$A$1:$CZ$1,_xlfn.XLOOKUP($A157,'PY1 Data(H)'!$A$1:$A$233,'PY1 Data(H)'!$A$1:$CZ$233))</f>
        <v>0</v>
      </c>
      <c r="AI157" s="173" cm="1">
        <f t="array" ref="AI157">_xlfn.XLOOKUP(AI$1,'PY1 Data(H)'!$A$1:$CZ$1,_xlfn.XLOOKUP($A157,'PY1 Data(H)'!$A$1:$A$233,'PY1 Data(H)'!$A$1:$CZ$233))</f>
        <v>0</v>
      </c>
      <c r="AJ157" s="173" cm="1">
        <f t="array" ref="AJ157">_xlfn.XLOOKUP(AJ$1,'PY1 Data(H)'!$A$1:$CZ$1,_xlfn.XLOOKUP($A157,'PY1 Data(H)'!$A$1:$A$233,'PY1 Data(H)'!$A$1:$CZ$233))</f>
        <v>0</v>
      </c>
      <c r="AK157" s="173" cm="1">
        <f t="array" ref="AK157">_xlfn.XLOOKUP(AK$1,'PY1 Data(H)'!$A$1:$CZ$1,_xlfn.XLOOKUP($A157,'PY1 Data(H)'!$A$1:$A$233,'PY1 Data(H)'!$A$1:$CZ$233))</f>
        <v>0</v>
      </c>
      <c r="AL157" s="173" cm="1">
        <f t="array" ref="AL157">_xlfn.XLOOKUP(AL$1,'PY1 Data(H)'!$A$1:$CZ$1,_xlfn.XLOOKUP($A157,'PY1 Data(H)'!$A$1:$A$233,'PY1 Data(H)'!$A$1:$CZ$233))</f>
        <v>0</v>
      </c>
      <c r="AM157" s="173" cm="1">
        <f t="array" ref="AM157">_xlfn.XLOOKUP(AM$1,'PY1 Data(H)'!$A$1:$CZ$1,_xlfn.XLOOKUP($A157,'PY1 Data(H)'!$A$1:$A$233,'PY1 Data(H)'!$A$1:$CZ$233))</f>
        <v>0</v>
      </c>
      <c r="AN157" s="173" cm="1">
        <f t="array" ref="AN157">_xlfn.XLOOKUP(AN$1,'PY1 Data(H)'!$A$1:$CZ$1,_xlfn.XLOOKUP($A157,'PY1 Data(H)'!$A$1:$A$233,'PY1 Data(H)'!$A$1:$CZ$233))</f>
        <v>0</v>
      </c>
      <c r="AO157" s="173" cm="1">
        <f t="array" ref="AO157">_xlfn.XLOOKUP(AO$1,'PY1 Data(H)'!$A$1:$CZ$1,_xlfn.XLOOKUP($A157,'PY1 Data(H)'!$A$1:$A$233,'PY1 Data(H)'!$A$1:$CZ$233))</f>
        <v>0</v>
      </c>
      <c r="AP157" s="173" cm="1">
        <f t="array" ref="AP157">_xlfn.XLOOKUP(AP$1,'PY1 Data(H)'!$A$1:$CZ$1,_xlfn.XLOOKUP($A157,'PY1 Data(H)'!$A$1:$A$233,'PY1 Data(H)'!$A$1:$CZ$233))</f>
        <v>0</v>
      </c>
      <c r="AQ157" s="173" cm="1">
        <f t="array" ref="AQ157">_xlfn.XLOOKUP(AQ$1,'PY1 Data(H)'!$A$1:$CZ$1,_xlfn.XLOOKUP($A157,'PY1 Data(H)'!$A$1:$A$233,'PY1 Data(H)'!$A$1:$CZ$233))</f>
        <v>0</v>
      </c>
      <c r="AR157" s="173" cm="1">
        <f t="array" ref="AR157">_xlfn.XLOOKUP(AR$1,'PY1 Data(H)'!$A$1:$CZ$1,_xlfn.XLOOKUP($A157,'PY1 Data(H)'!$A$1:$A$233,'PY1 Data(H)'!$A$1:$CZ$233))</f>
        <v>0</v>
      </c>
      <c r="AS157" s="173" cm="1">
        <f t="array" ref="AS157">_xlfn.XLOOKUP(AS$1,'PY1 Data(H)'!$A$1:$CZ$1,_xlfn.XLOOKUP($A157,'PY1 Data(H)'!$A$1:$A$233,'PY1 Data(H)'!$A$1:$CZ$233))</f>
        <v>0</v>
      </c>
      <c r="AT157" s="173" cm="1">
        <f t="array" ref="AT157">_xlfn.XLOOKUP(AT$1,'PY1 Data(H)'!$A$1:$CZ$1,_xlfn.XLOOKUP($A157,'PY1 Data(H)'!$A$1:$A$233,'PY1 Data(H)'!$A$1:$CZ$233))</f>
        <v>0</v>
      </c>
      <c r="AU157" s="173" cm="1">
        <f t="array" ref="AU157">_xlfn.XLOOKUP(AU$1,'PY1 Data(H)'!$A$1:$CZ$1,_xlfn.XLOOKUP($A157,'PY1 Data(H)'!$A$1:$A$233,'PY1 Data(H)'!$A$1:$CZ$233))</f>
        <v>0</v>
      </c>
      <c r="AV157" s="173" cm="1">
        <f t="array" ref="AV157">_xlfn.XLOOKUP(AV$1,'PY1 Data(H)'!$A$1:$CZ$1,_xlfn.XLOOKUP($A157,'PY1 Data(H)'!$A$1:$A$233,'PY1 Data(H)'!$A$1:$CZ$233))</f>
        <v>0</v>
      </c>
      <c r="AW157" s="173" cm="1">
        <f t="array" ref="AW157">_xlfn.XLOOKUP(AW$1,'PY1 Data(H)'!$A$1:$CZ$1,_xlfn.XLOOKUP($A157,'PY1 Data(H)'!$A$1:$A$233,'PY1 Data(H)'!$A$1:$CZ$233))</f>
        <v>0</v>
      </c>
      <c r="AX157" s="173" cm="1">
        <f t="array" ref="AX157">_xlfn.XLOOKUP(AX$1,'PY1 Data(H)'!$A$1:$CZ$1,_xlfn.XLOOKUP($A157,'PY1 Data(H)'!$A$1:$A$233,'PY1 Data(H)'!$A$1:$CZ$233))</f>
        <v>0</v>
      </c>
      <c r="AY157" s="173" cm="1">
        <f t="array" ref="AY157">_xlfn.XLOOKUP(AY$1,'PY1 Data(H)'!$A$1:$CZ$1,_xlfn.XLOOKUP($A157,'PY1 Data(H)'!$A$1:$A$233,'PY1 Data(H)'!$A$1:$CZ$233))</f>
        <v>0</v>
      </c>
      <c r="AZ157" s="173" cm="1">
        <f t="array" ref="AZ157">_xlfn.XLOOKUP(AZ$1,'PY1 Data(H)'!$A$1:$CZ$1,_xlfn.XLOOKUP($A157,'PY1 Data(H)'!$A$1:$A$233,'PY1 Data(H)'!$A$1:$CZ$233))</f>
        <v>0</v>
      </c>
      <c r="BA157" s="173" cm="1">
        <f t="array" ref="BA157">_xlfn.XLOOKUP(BA$1,'PY1 Data(H)'!$A$1:$CZ$1,_xlfn.XLOOKUP($A157,'PY1 Data(H)'!$A$1:$A$233,'PY1 Data(H)'!$A$1:$CZ$233))</f>
        <v>0</v>
      </c>
      <c r="BB157" s="173" cm="1">
        <f t="array" ref="BB157">_xlfn.XLOOKUP(BB$1,'PY1 Data(H)'!$A$1:$CZ$1,_xlfn.XLOOKUP($A157,'PY1 Data(H)'!$A$1:$A$233,'PY1 Data(H)'!$A$1:$CZ$233))</f>
        <v>0</v>
      </c>
      <c r="BC157" s="173" cm="1">
        <f t="array" ref="BC157">_xlfn.XLOOKUP(BC$1,'PY1 Data(H)'!$A$1:$CZ$1,_xlfn.XLOOKUP($A157,'PY1 Data(H)'!$A$1:$A$233,'PY1 Data(H)'!$A$1:$CZ$233))</f>
        <v>0</v>
      </c>
      <c r="BD157" s="173" cm="1">
        <f t="array" ref="BD157">_xlfn.XLOOKUP(BD$1,'PY1 Data(H)'!$A$1:$CZ$1,_xlfn.XLOOKUP($A157,'PY1 Data(H)'!$A$1:$A$233,'PY1 Data(H)'!$A$1:$CZ$233))</f>
        <v>0</v>
      </c>
      <c r="BE157" s="173" cm="1">
        <f t="array" ref="BE157">_xlfn.XLOOKUP(BE$1,'PY1 Data(H)'!$A$1:$CZ$1,_xlfn.XLOOKUP($A157,'PY1 Data(H)'!$A$1:$A$233,'PY1 Data(H)'!$A$1:$CZ$233))</f>
        <v>0</v>
      </c>
      <c r="BF157" s="173" cm="1">
        <f t="array" ref="BF157">_xlfn.XLOOKUP(BF$1,'PY1 Data(H)'!$A$1:$CZ$1,_xlfn.XLOOKUP($A157,'PY1 Data(H)'!$A$1:$A$233,'PY1 Data(H)'!$A$1:$CZ$233))</f>
        <v>0</v>
      </c>
      <c r="BG157" s="173" cm="1">
        <f t="array" ref="BG157">_xlfn.XLOOKUP(BG$1,'PY1 Data(H)'!$A$1:$CZ$1,_xlfn.XLOOKUP($A157,'PY1 Data(H)'!$A$1:$A$233,'PY1 Data(H)'!$A$1:$CZ$233))</f>
        <v>0</v>
      </c>
      <c r="BH157" s="173" cm="1">
        <f t="array" ref="BH157">_xlfn.XLOOKUP(BH$1,'PY1 Data(H)'!$A$1:$CZ$1,_xlfn.XLOOKUP($A157,'PY1 Data(H)'!$A$1:$A$233,'PY1 Data(H)'!$A$1:$CZ$233))</f>
        <v>0</v>
      </c>
      <c r="BI157" s="173" cm="1">
        <f t="array" ref="BI157">_xlfn.XLOOKUP(BI$1,'PY1 Data(H)'!$A$1:$CZ$1,_xlfn.XLOOKUP($A157,'PY1 Data(H)'!$A$1:$A$233,'PY1 Data(H)'!$A$1:$CZ$233))</f>
        <v>0</v>
      </c>
      <c r="BJ157" s="173" cm="1">
        <f t="array" ref="BJ157">_xlfn.XLOOKUP(BJ$1,'PY1 Data(H)'!$A$1:$CZ$1,_xlfn.XLOOKUP($A157,'PY1 Data(H)'!$A$1:$A$233,'PY1 Data(H)'!$A$1:$CZ$233))</f>
        <v>0</v>
      </c>
      <c r="BK157" s="173" cm="1">
        <f t="array" ref="BK157">_xlfn.XLOOKUP(BK$1,'PY1 Data(H)'!$A$1:$CZ$1,_xlfn.XLOOKUP($A157,'PY1 Data(H)'!$A$1:$A$233,'PY1 Data(H)'!$A$1:$CZ$233))</f>
        <v>0</v>
      </c>
      <c r="BL157" s="173" cm="1">
        <f t="array" ref="BL157">_xlfn.XLOOKUP(BL$1,'PY1 Data(H)'!$A$1:$CZ$1,_xlfn.XLOOKUP($A157,'PY1 Data(H)'!$A$1:$A$233,'PY1 Data(H)'!$A$1:$CZ$233))</f>
        <v>0</v>
      </c>
      <c r="BM157" s="173" cm="1">
        <f t="array" ref="BM157">_xlfn.XLOOKUP(BM$1,'PY1 Data(H)'!$A$1:$CZ$1,_xlfn.XLOOKUP($A157,'PY1 Data(H)'!$A$1:$A$233,'PY1 Data(H)'!$A$1:$CZ$233))</f>
        <v>0</v>
      </c>
      <c r="BN157" s="173" cm="1">
        <f t="array" ref="BN157">_xlfn.XLOOKUP(BN$1,'PY1 Data(H)'!$A$1:$CZ$1,_xlfn.XLOOKUP($A157,'PY1 Data(H)'!$A$1:$A$233,'PY1 Data(H)'!$A$1:$CZ$233))</f>
        <v>0</v>
      </c>
      <c r="BO157" s="173" cm="1">
        <f t="array" ref="BO157">_xlfn.XLOOKUP(BO$1,'PY1 Data(H)'!$A$1:$CZ$1,_xlfn.XLOOKUP($A157,'PY1 Data(H)'!$A$1:$A$233,'PY1 Data(H)'!$A$1:$CZ$233))</f>
        <v>0</v>
      </c>
      <c r="BP157" s="173" cm="1">
        <f t="array" ref="BP157">_xlfn.XLOOKUP(BP$1,'PY1 Data(H)'!$A$1:$CZ$1,_xlfn.XLOOKUP($A157,'PY1 Data(H)'!$A$1:$A$233,'PY1 Data(H)'!$A$1:$CZ$233))</f>
        <v>0</v>
      </c>
      <c r="BQ157" s="173" cm="1">
        <f t="array" ref="BQ157">_xlfn.XLOOKUP(BQ$1,'PY1 Data(H)'!$A$1:$CZ$1,_xlfn.XLOOKUP($A157,'PY1 Data(H)'!$A$1:$A$233,'PY1 Data(H)'!$A$1:$CZ$233))</f>
        <v>0</v>
      </c>
      <c r="BR157" s="173" cm="1">
        <f t="array" ref="BR157">_xlfn.XLOOKUP(BR$1,'PY1 Data(H)'!$A$1:$CZ$1,_xlfn.XLOOKUP($A157,'PY1 Data(H)'!$A$1:$A$233,'PY1 Data(H)'!$A$1:$CZ$233))</f>
        <v>0</v>
      </c>
      <c r="BS157" s="173" cm="1">
        <f t="array" ref="BS157">_xlfn.XLOOKUP(BS$1,'PY1 Data(H)'!$A$1:$CZ$1,_xlfn.XLOOKUP($A157,'PY1 Data(H)'!$A$1:$A$233,'PY1 Data(H)'!$A$1:$CZ$233))</f>
        <v>0</v>
      </c>
      <c r="BT157" s="173" cm="1">
        <f t="array" ref="BT157">_xlfn.XLOOKUP(BT$1,'PY1 Data(H)'!$A$1:$CZ$1,_xlfn.XLOOKUP($A157,'PY1 Data(H)'!$A$1:$A$233,'PY1 Data(H)'!$A$1:$CZ$233))</f>
        <v>0</v>
      </c>
      <c r="BU157" s="173" cm="1">
        <f t="array" ref="BU157">_xlfn.XLOOKUP(BU$1,'PY1 Data(H)'!$A$1:$CZ$1,_xlfn.XLOOKUP($A157,'PY1 Data(H)'!$A$1:$A$233,'PY1 Data(H)'!$A$1:$CZ$233))</f>
        <v>0</v>
      </c>
      <c r="BV157" s="173" cm="1">
        <f t="array" ref="BV157">_xlfn.XLOOKUP(BV$1,'PY1 Data(H)'!$A$1:$CZ$1,_xlfn.XLOOKUP($A157,'PY1 Data(H)'!$A$1:$A$233,'PY1 Data(H)'!$A$1:$CZ$233))</f>
        <v>0</v>
      </c>
      <c r="BW157" s="173" cm="1">
        <f t="array" ref="BW157">_xlfn.XLOOKUP(BW$1,'PY1 Data(H)'!$A$1:$CZ$1,_xlfn.XLOOKUP($A157,'PY1 Data(H)'!$A$1:$A$233,'PY1 Data(H)'!$A$1:$CZ$233))</f>
        <v>0</v>
      </c>
      <c r="BX157" s="173" cm="1">
        <f t="array" ref="BX157">_xlfn.XLOOKUP(BX$1,'PY1 Data(H)'!$A$1:$CZ$1,_xlfn.XLOOKUP($A157,'PY1 Data(H)'!$A$1:$A$233,'PY1 Data(H)'!$A$1:$CZ$233))</f>
        <v>0</v>
      </c>
      <c r="BY157" s="173" cm="1">
        <f t="array" ref="BY157">_xlfn.XLOOKUP(BY$1,'PY1 Data(H)'!$A$1:$CZ$1,_xlfn.XLOOKUP($A157,'PY1 Data(H)'!$A$1:$A$233,'PY1 Data(H)'!$A$1:$CZ$233))</f>
        <v>0</v>
      </c>
      <c r="BZ157" s="173" cm="1">
        <f t="array" ref="BZ157">_xlfn.XLOOKUP(BZ$1,'PY1 Data(H)'!$A$1:$CZ$1,_xlfn.XLOOKUP($A157,'PY1 Data(H)'!$A$1:$A$233,'PY1 Data(H)'!$A$1:$CZ$233))</f>
        <v>0</v>
      </c>
      <c r="CA157" s="173" cm="1">
        <f t="array" ref="CA157">_xlfn.XLOOKUP(CA$1,'PY1 Data(H)'!$A$1:$CZ$1,_xlfn.XLOOKUP($A157,'PY1 Data(H)'!$A$1:$A$233,'PY1 Data(H)'!$A$1:$CZ$233))</f>
        <v>0</v>
      </c>
      <c r="CB157" s="173" cm="1">
        <f t="array" ref="CB157">_xlfn.XLOOKUP(CB$1,'PY1 Data(H)'!$A$1:$CZ$1,_xlfn.XLOOKUP($A157,'PY1 Data(H)'!$A$1:$A$233,'PY1 Data(H)'!$A$1:$CZ$233))</f>
        <v>0</v>
      </c>
      <c r="CC157" s="173" cm="1">
        <f t="array" ref="CC157">_xlfn.XLOOKUP(CC$1,'PY1 Data(H)'!$A$1:$CZ$1,_xlfn.XLOOKUP($A157,'PY1 Data(H)'!$A$1:$A$233,'PY1 Data(H)'!$A$1:$CZ$233))</f>
        <v>0</v>
      </c>
      <c r="CD157" s="173" cm="1">
        <f t="array" ref="CD157">_xlfn.XLOOKUP(CD$1,'PY1 Data(H)'!$A$1:$CZ$1,_xlfn.XLOOKUP($A157,'PY1 Data(H)'!$A$1:$A$233,'PY1 Data(H)'!$A$1:$CZ$233))</f>
        <v>0</v>
      </c>
      <c r="CE157" s="173" cm="1">
        <f t="array" ref="CE157">_xlfn.XLOOKUP(CE$1,'PY1 Data(H)'!$A$1:$CZ$1,_xlfn.XLOOKUP($A157,'PY1 Data(H)'!$A$1:$A$233,'PY1 Data(H)'!$A$1:$CZ$233))</f>
        <v>0</v>
      </c>
      <c r="CF157" s="173" cm="1">
        <f t="array" ref="CF157">_xlfn.XLOOKUP(CF$1,'PY1 Data(H)'!$A$1:$CZ$1,_xlfn.XLOOKUP($A157,'PY1 Data(H)'!$A$1:$A$233,'PY1 Data(H)'!$A$1:$CZ$233))</f>
        <v>0</v>
      </c>
      <c r="CG157" s="173" cm="1">
        <f t="array" ref="CG157">_xlfn.XLOOKUP(CG$1,'PY1 Data(H)'!$A$1:$CZ$1,_xlfn.XLOOKUP($A157,'PY1 Data(H)'!$A$1:$A$233,'PY1 Data(H)'!$A$1:$CZ$233))</f>
        <v>0</v>
      </c>
      <c r="CH157" s="173" cm="1">
        <f t="array" ref="CH157">_xlfn.XLOOKUP(CH$1,'PY1 Data(H)'!$A$1:$CZ$1,_xlfn.XLOOKUP($A157,'PY1 Data(H)'!$A$1:$A$233,'PY1 Data(H)'!$A$1:$CZ$233))</f>
        <v>0</v>
      </c>
      <c r="CI157" s="173" cm="1">
        <f t="array" ref="CI157">_xlfn.XLOOKUP(CI$1,'PY1 Data(H)'!$A$1:$CZ$1,_xlfn.XLOOKUP($A157,'PY1 Data(H)'!$A$1:$A$233,'PY1 Data(H)'!$A$1:$CZ$233))</f>
        <v>0</v>
      </c>
      <c r="CJ157" s="173" cm="1">
        <f t="array" ref="CJ157">_xlfn.XLOOKUP(CJ$1,'PY1 Data(H)'!$A$1:$CZ$1,_xlfn.XLOOKUP($A157,'PY1 Data(H)'!$A$1:$A$233,'PY1 Data(H)'!$A$1:$CZ$233))</f>
        <v>0</v>
      </c>
      <c r="CK157" s="173" cm="1">
        <f t="array" ref="CK157">_xlfn.XLOOKUP(CK$1,'PY1 Data(H)'!$A$1:$CZ$1,_xlfn.XLOOKUP($A157,'PY1 Data(H)'!$A$1:$A$233,'PY1 Data(H)'!$A$1:$CZ$233))</f>
        <v>0</v>
      </c>
      <c r="CL157" s="173" cm="1">
        <f t="array" ref="CL157">_xlfn.XLOOKUP(CL$1,'PY1 Data(H)'!$A$1:$CZ$1,_xlfn.XLOOKUP($A157,'PY1 Data(H)'!$A$1:$A$233,'PY1 Data(H)'!$A$1:$CZ$233))</f>
        <v>0</v>
      </c>
      <c r="CM157" s="173" cm="1">
        <f t="array" ref="CM157">_xlfn.XLOOKUP(CM$1,'PY1 Data(H)'!$A$1:$CZ$1,_xlfn.XLOOKUP($A157,'PY1 Data(H)'!$A$1:$A$233,'PY1 Data(H)'!$A$1:$CZ$233))</f>
        <v>0</v>
      </c>
      <c r="CN157" s="173" cm="1">
        <f t="array" ref="CN157">_xlfn.XLOOKUP(CN$1,'PY1 Data(H)'!$A$1:$CZ$1,_xlfn.XLOOKUP($A157,'PY1 Data(H)'!$A$1:$A$233,'PY1 Data(H)'!$A$1:$CZ$233))</f>
        <v>0</v>
      </c>
      <c r="CO157" s="173" cm="1">
        <f t="array" ref="CO157">_xlfn.XLOOKUP(CO$1,'PY1 Data(H)'!$A$1:$CZ$1,_xlfn.XLOOKUP($A157,'PY1 Data(H)'!$A$1:$A$233,'PY1 Data(H)'!$A$1:$CZ$233))</f>
        <v>0</v>
      </c>
      <c r="CP157" s="173" cm="1">
        <f t="array" ref="CP157">_xlfn.XLOOKUP(CP$1,'PY1 Data(H)'!$A$1:$CZ$1,_xlfn.XLOOKUP($A157,'PY1 Data(H)'!$A$1:$A$233,'PY1 Data(H)'!$A$1:$CZ$233))</f>
        <v>0</v>
      </c>
      <c r="CQ157" s="173" cm="1">
        <f t="array" ref="CQ157">_xlfn.XLOOKUP(CQ$1,'PY1 Data(H)'!$A$1:$CZ$1,_xlfn.XLOOKUP($A157,'PY1 Data(H)'!$A$1:$A$233,'PY1 Data(H)'!$A$1:$CZ$233))</f>
        <v>0</v>
      </c>
      <c r="CR157" s="173" cm="1">
        <f t="array" ref="CR157">_xlfn.XLOOKUP(CR$1,'PY1 Data(H)'!$A$1:$CZ$1,_xlfn.XLOOKUP($A157,'PY1 Data(H)'!$A$1:$A$233,'PY1 Data(H)'!$A$1:$CZ$233))</f>
        <v>0</v>
      </c>
      <c r="CS157" s="173" cm="1">
        <f t="array" ref="CS157">_xlfn.XLOOKUP(CS$1,'PY1 Data(H)'!$A$1:$CZ$1,_xlfn.XLOOKUP($A157,'PY1 Data(H)'!$A$1:$A$233,'PY1 Data(H)'!$A$1:$CZ$233))</f>
        <v>0</v>
      </c>
      <c r="CT157" s="173" cm="1">
        <f t="array" ref="CT157">_xlfn.XLOOKUP(CT$1,'PY1 Data(H)'!$A$1:$CZ$1,_xlfn.XLOOKUP($A157,'PY1 Data(H)'!$A$1:$A$233,'PY1 Data(H)'!$A$1:$CZ$233))</f>
        <v>0</v>
      </c>
      <c r="CU157" s="173" cm="1">
        <f t="array" ref="CU157">_xlfn.XLOOKUP(CU$1,'PY1 Data(H)'!$A$1:$CZ$1,_xlfn.XLOOKUP($A157,'PY1 Data(H)'!$A$1:$A$233,'PY1 Data(H)'!$A$1:$CZ$233))</f>
        <v>0</v>
      </c>
      <c r="CV157" s="173" cm="1">
        <f t="array" ref="CV157">_xlfn.XLOOKUP(CV$1,'PY1 Data(H)'!$A$1:$CZ$1,_xlfn.XLOOKUP($A157,'PY1 Data(H)'!$A$1:$A$233,'PY1 Data(H)'!$A$1:$CZ$233))</f>
        <v>0</v>
      </c>
      <c r="CW157" s="173" cm="1">
        <f t="array" ref="CW157">_xlfn.XLOOKUP(CW$1,'PY1 Data(H)'!$A$1:$CZ$1,_xlfn.XLOOKUP($A157,'PY1 Data(H)'!$A$1:$A$233,'PY1 Data(H)'!$A$1:$CZ$233))</f>
        <v>0</v>
      </c>
      <c r="CX157" s="173" cm="1">
        <f t="array" ref="CX157">_xlfn.XLOOKUP(CX$1,'PY1 Data(H)'!$A$1:$CZ$1,_xlfn.XLOOKUP($A157,'PY1 Data(H)'!$A$1:$A$233,'PY1 Data(H)'!$A$1:$CZ$233))</f>
        <v>0</v>
      </c>
      <c r="CY157" s="173" cm="1">
        <f t="array" ref="CY157">_xlfn.XLOOKUP(CY$1,'PY1 Data(H)'!$A$1:$CZ$1,_xlfn.XLOOKUP($A157,'PY1 Data(H)'!$A$1:$A$233,'PY1 Data(H)'!$A$1:$CZ$233))</f>
        <v>0</v>
      </c>
    </row>
    <row r="158" spans="1:103" x14ac:dyDescent="0.3">
      <c r="D158" s="173" cm="1">
        <f t="array" ref="D158">_xlfn.XLOOKUP(D$1,'PY1 Data(H)'!$A$1:$CZ$1,_xlfn.XLOOKUP($A158,'PY1 Data(H)'!$A$1:$A$233,'PY1 Data(H)'!$A$1:$CZ$233))</f>
        <v>0</v>
      </c>
      <c r="E158" s="173" cm="1">
        <f t="array" ref="E158">_xlfn.XLOOKUP(E$1,'PY1 Data(H)'!$A$1:$CZ$1,_xlfn.XLOOKUP($A158,'PY1 Data(H)'!$A$1:$A$233,'PY1 Data(H)'!$A$1:$CZ$233))</f>
        <v>0</v>
      </c>
      <c r="F158" s="173" cm="1">
        <f t="array" ref="F158">_xlfn.XLOOKUP(F$1,'PY1 Data(H)'!$A$1:$CZ$1,_xlfn.XLOOKUP($A158,'PY1 Data(H)'!$A$1:$A$233,'PY1 Data(H)'!$A$1:$CZ$233))</f>
        <v>0</v>
      </c>
      <c r="G158" s="173" cm="1">
        <f t="array" ref="G158">_xlfn.XLOOKUP(G$1,'PY1 Data(H)'!$A$1:$CZ$1,_xlfn.XLOOKUP($A158,'PY1 Data(H)'!$A$1:$A$233,'PY1 Data(H)'!$A$1:$CZ$233))</f>
        <v>0</v>
      </c>
      <c r="H158" s="173" cm="1">
        <f t="array" ref="H158">_xlfn.XLOOKUP(H$1,'PY1 Data(H)'!$A$1:$CZ$1,_xlfn.XLOOKUP($A158,'PY1 Data(H)'!$A$1:$A$233,'PY1 Data(H)'!$A$1:$CZ$233))</f>
        <v>0</v>
      </c>
      <c r="I158" s="173" cm="1">
        <f t="array" ref="I158">_xlfn.XLOOKUP(I$1,'PY1 Data(H)'!$A$1:$CZ$1,_xlfn.XLOOKUP($A158,'PY1 Data(H)'!$A$1:$A$233,'PY1 Data(H)'!$A$1:$CZ$233))</f>
        <v>0</v>
      </c>
      <c r="J158" s="173" cm="1">
        <f t="array" ref="J158">_xlfn.XLOOKUP(J$1,'PY1 Data(H)'!$A$1:$CZ$1,_xlfn.XLOOKUP($A158,'PY1 Data(H)'!$A$1:$A$233,'PY1 Data(H)'!$A$1:$CZ$233))</f>
        <v>0</v>
      </c>
      <c r="K158" s="173" cm="1">
        <f t="array" ref="K158">_xlfn.XLOOKUP(K$1,'PY1 Data(H)'!$A$1:$CZ$1,_xlfn.XLOOKUP($A158,'PY1 Data(H)'!$A$1:$A$233,'PY1 Data(H)'!$A$1:$CZ$233))</f>
        <v>0</v>
      </c>
      <c r="L158" s="173" cm="1">
        <f t="array" ref="L158">_xlfn.XLOOKUP(L$1,'PY1 Data(H)'!$A$1:$CZ$1,_xlfn.XLOOKUP($A158,'PY1 Data(H)'!$A$1:$A$233,'PY1 Data(H)'!$A$1:$CZ$233))</f>
        <v>0</v>
      </c>
      <c r="M158" s="173" cm="1">
        <f t="array" ref="M158">_xlfn.XLOOKUP(M$1,'PY1 Data(H)'!$A$1:$CZ$1,_xlfn.XLOOKUP($A158,'PY1 Data(H)'!$A$1:$A$233,'PY1 Data(H)'!$A$1:$CZ$233))</f>
        <v>0</v>
      </c>
      <c r="N158" s="173" cm="1">
        <f t="array" ref="N158">_xlfn.XLOOKUP(N$1,'PY1 Data(H)'!$A$1:$CZ$1,_xlfn.XLOOKUP($A158,'PY1 Data(H)'!$A$1:$A$233,'PY1 Data(H)'!$A$1:$CZ$233))</f>
        <v>0</v>
      </c>
      <c r="O158" s="173" cm="1">
        <f t="array" ref="O158">_xlfn.XLOOKUP(O$1,'PY1 Data(H)'!$A$1:$CZ$1,_xlfn.XLOOKUP($A158,'PY1 Data(H)'!$A$1:$A$233,'PY1 Data(H)'!$A$1:$CZ$233))</f>
        <v>0</v>
      </c>
      <c r="P158" s="173" cm="1">
        <f t="array" ref="P158">_xlfn.XLOOKUP(P$1,'PY1 Data(H)'!$A$1:$CZ$1,_xlfn.XLOOKUP($A158,'PY1 Data(H)'!$A$1:$A$233,'PY1 Data(H)'!$A$1:$CZ$233))</f>
        <v>0</v>
      </c>
      <c r="Q158" s="173" cm="1">
        <f t="array" ref="Q158">_xlfn.XLOOKUP(Q$1,'PY1 Data(H)'!$A$1:$CZ$1,_xlfn.XLOOKUP($A158,'PY1 Data(H)'!$A$1:$A$233,'PY1 Data(H)'!$A$1:$CZ$233))</f>
        <v>0</v>
      </c>
      <c r="R158" s="173" cm="1">
        <f t="array" ref="R158">_xlfn.XLOOKUP(R$1,'PY1 Data(H)'!$A$1:$CZ$1,_xlfn.XLOOKUP($A158,'PY1 Data(H)'!$A$1:$A$233,'PY1 Data(H)'!$A$1:$CZ$233))</f>
        <v>0</v>
      </c>
      <c r="S158" s="173" cm="1">
        <f t="array" ref="S158">_xlfn.XLOOKUP(S$1,'PY1 Data(H)'!$A$1:$CZ$1,_xlfn.XLOOKUP($A158,'PY1 Data(H)'!$A$1:$A$233,'PY1 Data(H)'!$A$1:$CZ$233))</f>
        <v>0</v>
      </c>
      <c r="T158" s="173" cm="1">
        <f t="array" ref="T158">_xlfn.XLOOKUP(T$1,'PY1 Data(H)'!$A$1:$CZ$1,_xlfn.XLOOKUP($A158,'PY1 Data(H)'!$A$1:$A$233,'PY1 Data(H)'!$A$1:$CZ$233))</f>
        <v>0</v>
      </c>
      <c r="U158" s="173" cm="1">
        <f t="array" ref="U158">_xlfn.XLOOKUP(U$1,'PY1 Data(H)'!$A$1:$CZ$1,_xlfn.XLOOKUP($A158,'PY1 Data(H)'!$A$1:$A$233,'PY1 Data(H)'!$A$1:$CZ$233))</f>
        <v>0</v>
      </c>
      <c r="V158" s="173" cm="1">
        <f t="array" ref="V158">_xlfn.XLOOKUP(V$1,'PY1 Data(H)'!$A$1:$CZ$1,_xlfn.XLOOKUP($A158,'PY1 Data(H)'!$A$1:$A$233,'PY1 Data(H)'!$A$1:$CZ$233))</f>
        <v>0</v>
      </c>
      <c r="W158" s="173" cm="1">
        <f t="array" ref="W158">_xlfn.XLOOKUP(W$1,'PY1 Data(H)'!$A$1:$CZ$1,_xlfn.XLOOKUP($A158,'PY1 Data(H)'!$A$1:$A$233,'PY1 Data(H)'!$A$1:$CZ$233))</f>
        <v>0</v>
      </c>
      <c r="X158" s="173" cm="1">
        <f t="array" ref="X158">_xlfn.XLOOKUP(X$1,'PY1 Data(H)'!$A$1:$CZ$1,_xlfn.XLOOKUP($A158,'PY1 Data(H)'!$A$1:$A$233,'PY1 Data(H)'!$A$1:$CZ$233))</f>
        <v>0</v>
      </c>
      <c r="Y158" s="173" cm="1">
        <f t="array" ref="Y158">_xlfn.XLOOKUP(Y$1,'PY1 Data(H)'!$A$1:$CZ$1,_xlfn.XLOOKUP($A158,'PY1 Data(H)'!$A$1:$A$233,'PY1 Data(H)'!$A$1:$CZ$233))</f>
        <v>0</v>
      </c>
      <c r="Z158" s="173" cm="1">
        <f t="array" ref="Z158">_xlfn.XLOOKUP(Z$1,'PY1 Data(H)'!$A$1:$CZ$1,_xlfn.XLOOKUP($A158,'PY1 Data(H)'!$A$1:$A$233,'PY1 Data(H)'!$A$1:$CZ$233))</f>
        <v>0</v>
      </c>
      <c r="AA158" s="173" cm="1">
        <f t="array" ref="AA158">_xlfn.XLOOKUP(AA$1,'PY1 Data(H)'!$A$1:$CZ$1,_xlfn.XLOOKUP($A158,'PY1 Data(H)'!$A$1:$A$233,'PY1 Data(H)'!$A$1:$CZ$233))</f>
        <v>0</v>
      </c>
      <c r="AB158" s="173" cm="1">
        <f t="array" ref="AB158">_xlfn.XLOOKUP(AB$1,'PY1 Data(H)'!$A$1:$CZ$1,_xlfn.XLOOKUP($A158,'PY1 Data(H)'!$A$1:$A$233,'PY1 Data(H)'!$A$1:$CZ$233))</f>
        <v>0</v>
      </c>
      <c r="AC158" s="173" cm="1">
        <f t="array" ref="AC158">_xlfn.XLOOKUP(AC$1,'PY1 Data(H)'!$A$1:$CZ$1,_xlfn.XLOOKUP($A158,'PY1 Data(H)'!$A$1:$A$233,'PY1 Data(H)'!$A$1:$CZ$233))</f>
        <v>0</v>
      </c>
      <c r="AD158" s="173" cm="1">
        <f t="array" ref="AD158">_xlfn.XLOOKUP(AD$1,'PY1 Data(H)'!$A$1:$CZ$1,_xlfn.XLOOKUP($A158,'PY1 Data(H)'!$A$1:$A$233,'PY1 Data(H)'!$A$1:$CZ$233))</f>
        <v>0</v>
      </c>
      <c r="AE158" s="173" cm="1">
        <f t="array" ref="AE158">_xlfn.XLOOKUP(AE$1,'PY1 Data(H)'!$A$1:$CZ$1,_xlfn.XLOOKUP($A158,'PY1 Data(H)'!$A$1:$A$233,'PY1 Data(H)'!$A$1:$CZ$233))</f>
        <v>0</v>
      </c>
      <c r="AF158" s="173" cm="1">
        <f t="array" ref="AF158">_xlfn.XLOOKUP(AF$1,'PY1 Data(H)'!$A$1:$CZ$1,_xlfn.XLOOKUP($A158,'PY1 Data(H)'!$A$1:$A$233,'PY1 Data(H)'!$A$1:$CZ$233))</f>
        <v>0</v>
      </c>
      <c r="AG158" s="173" cm="1">
        <f t="array" ref="AG158">_xlfn.XLOOKUP(AG$1,'PY1 Data(H)'!$A$1:$CZ$1,_xlfn.XLOOKUP($A158,'PY1 Data(H)'!$A$1:$A$233,'PY1 Data(H)'!$A$1:$CZ$233))</f>
        <v>0</v>
      </c>
      <c r="AH158" s="173" cm="1">
        <f t="array" ref="AH158">_xlfn.XLOOKUP(AH$1,'PY1 Data(H)'!$A$1:$CZ$1,_xlfn.XLOOKUP($A158,'PY1 Data(H)'!$A$1:$A$233,'PY1 Data(H)'!$A$1:$CZ$233))</f>
        <v>0</v>
      </c>
      <c r="AI158" s="173" cm="1">
        <f t="array" ref="AI158">_xlfn.XLOOKUP(AI$1,'PY1 Data(H)'!$A$1:$CZ$1,_xlfn.XLOOKUP($A158,'PY1 Data(H)'!$A$1:$A$233,'PY1 Data(H)'!$A$1:$CZ$233))</f>
        <v>0</v>
      </c>
      <c r="AJ158" s="173" cm="1">
        <f t="array" ref="AJ158">_xlfn.XLOOKUP(AJ$1,'PY1 Data(H)'!$A$1:$CZ$1,_xlfn.XLOOKUP($A158,'PY1 Data(H)'!$A$1:$A$233,'PY1 Data(H)'!$A$1:$CZ$233))</f>
        <v>0</v>
      </c>
      <c r="AK158" s="173" cm="1">
        <f t="array" ref="AK158">_xlfn.XLOOKUP(AK$1,'PY1 Data(H)'!$A$1:$CZ$1,_xlfn.XLOOKUP($A158,'PY1 Data(H)'!$A$1:$A$233,'PY1 Data(H)'!$A$1:$CZ$233))</f>
        <v>0</v>
      </c>
      <c r="AL158" s="173" cm="1">
        <f t="array" ref="AL158">_xlfn.XLOOKUP(AL$1,'PY1 Data(H)'!$A$1:$CZ$1,_xlfn.XLOOKUP($A158,'PY1 Data(H)'!$A$1:$A$233,'PY1 Data(H)'!$A$1:$CZ$233))</f>
        <v>0</v>
      </c>
      <c r="AM158" s="173" cm="1">
        <f t="array" ref="AM158">_xlfn.XLOOKUP(AM$1,'PY1 Data(H)'!$A$1:$CZ$1,_xlfn.XLOOKUP($A158,'PY1 Data(H)'!$A$1:$A$233,'PY1 Data(H)'!$A$1:$CZ$233))</f>
        <v>0</v>
      </c>
      <c r="AN158" s="173" cm="1">
        <f t="array" ref="AN158">_xlfn.XLOOKUP(AN$1,'PY1 Data(H)'!$A$1:$CZ$1,_xlfn.XLOOKUP($A158,'PY1 Data(H)'!$A$1:$A$233,'PY1 Data(H)'!$A$1:$CZ$233))</f>
        <v>0</v>
      </c>
      <c r="AO158" s="173" cm="1">
        <f t="array" ref="AO158">_xlfn.XLOOKUP(AO$1,'PY1 Data(H)'!$A$1:$CZ$1,_xlfn.XLOOKUP($A158,'PY1 Data(H)'!$A$1:$A$233,'PY1 Data(H)'!$A$1:$CZ$233))</f>
        <v>0</v>
      </c>
      <c r="AP158" s="173" cm="1">
        <f t="array" ref="AP158">_xlfn.XLOOKUP(AP$1,'PY1 Data(H)'!$A$1:$CZ$1,_xlfn.XLOOKUP($A158,'PY1 Data(H)'!$A$1:$A$233,'PY1 Data(H)'!$A$1:$CZ$233))</f>
        <v>0</v>
      </c>
      <c r="AQ158" s="173" cm="1">
        <f t="array" ref="AQ158">_xlfn.XLOOKUP(AQ$1,'PY1 Data(H)'!$A$1:$CZ$1,_xlfn.XLOOKUP($A158,'PY1 Data(H)'!$A$1:$A$233,'PY1 Data(H)'!$A$1:$CZ$233))</f>
        <v>0</v>
      </c>
      <c r="AR158" s="173" cm="1">
        <f t="array" ref="AR158">_xlfn.XLOOKUP(AR$1,'PY1 Data(H)'!$A$1:$CZ$1,_xlfn.XLOOKUP($A158,'PY1 Data(H)'!$A$1:$A$233,'PY1 Data(H)'!$A$1:$CZ$233))</f>
        <v>0</v>
      </c>
      <c r="AS158" s="173" cm="1">
        <f t="array" ref="AS158">_xlfn.XLOOKUP(AS$1,'PY1 Data(H)'!$A$1:$CZ$1,_xlfn.XLOOKUP($A158,'PY1 Data(H)'!$A$1:$A$233,'PY1 Data(H)'!$A$1:$CZ$233))</f>
        <v>0</v>
      </c>
      <c r="AT158" s="173" cm="1">
        <f t="array" ref="AT158">_xlfn.XLOOKUP(AT$1,'PY1 Data(H)'!$A$1:$CZ$1,_xlfn.XLOOKUP($A158,'PY1 Data(H)'!$A$1:$A$233,'PY1 Data(H)'!$A$1:$CZ$233))</f>
        <v>0</v>
      </c>
      <c r="AU158" s="173" cm="1">
        <f t="array" ref="AU158">_xlfn.XLOOKUP(AU$1,'PY1 Data(H)'!$A$1:$CZ$1,_xlfn.XLOOKUP($A158,'PY1 Data(H)'!$A$1:$A$233,'PY1 Data(H)'!$A$1:$CZ$233))</f>
        <v>0</v>
      </c>
      <c r="AV158" s="173" cm="1">
        <f t="array" ref="AV158">_xlfn.XLOOKUP(AV$1,'PY1 Data(H)'!$A$1:$CZ$1,_xlfn.XLOOKUP($A158,'PY1 Data(H)'!$A$1:$A$233,'PY1 Data(H)'!$A$1:$CZ$233))</f>
        <v>0</v>
      </c>
      <c r="AW158" s="173" cm="1">
        <f t="array" ref="AW158">_xlfn.XLOOKUP(AW$1,'PY1 Data(H)'!$A$1:$CZ$1,_xlfn.XLOOKUP($A158,'PY1 Data(H)'!$A$1:$A$233,'PY1 Data(H)'!$A$1:$CZ$233))</f>
        <v>0</v>
      </c>
      <c r="AX158" s="173" cm="1">
        <f t="array" ref="AX158">_xlfn.XLOOKUP(AX$1,'PY1 Data(H)'!$A$1:$CZ$1,_xlfn.XLOOKUP($A158,'PY1 Data(H)'!$A$1:$A$233,'PY1 Data(H)'!$A$1:$CZ$233))</f>
        <v>0</v>
      </c>
      <c r="AY158" s="173" cm="1">
        <f t="array" ref="AY158">_xlfn.XLOOKUP(AY$1,'PY1 Data(H)'!$A$1:$CZ$1,_xlfn.XLOOKUP($A158,'PY1 Data(H)'!$A$1:$A$233,'PY1 Data(H)'!$A$1:$CZ$233))</f>
        <v>0</v>
      </c>
      <c r="AZ158" s="173" cm="1">
        <f t="array" ref="AZ158">_xlfn.XLOOKUP(AZ$1,'PY1 Data(H)'!$A$1:$CZ$1,_xlfn.XLOOKUP($A158,'PY1 Data(H)'!$A$1:$A$233,'PY1 Data(H)'!$A$1:$CZ$233))</f>
        <v>0</v>
      </c>
      <c r="BA158" s="173" cm="1">
        <f t="array" ref="BA158">_xlfn.XLOOKUP(BA$1,'PY1 Data(H)'!$A$1:$CZ$1,_xlfn.XLOOKUP($A158,'PY1 Data(H)'!$A$1:$A$233,'PY1 Data(H)'!$A$1:$CZ$233))</f>
        <v>0</v>
      </c>
      <c r="BB158" s="173" cm="1">
        <f t="array" ref="BB158">_xlfn.XLOOKUP(BB$1,'PY1 Data(H)'!$A$1:$CZ$1,_xlfn.XLOOKUP($A158,'PY1 Data(H)'!$A$1:$A$233,'PY1 Data(H)'!$A$1:$CZ$233))</f>
        <v>0</v>
      </c>
      <c r="BC158" s="173" cm="1">
        <f t="array" ref="BC158">_xlfn.XLOOKUP(BC$1,'PY1 Data(H)'!$A$1:$CZ$1,_xlfn.XLOOKUP($A158,'PY1 Data(H)'!$A$1:$A$233,'PY1 Data(H)'!$A$1:$CZ$233))</f>
        <v>0</v>
      </c>
      <c r="BD158" s="173" cm="1">
        <f t="array" ref="BD158">_xlfn.XLOOKUP(BD$1,'PY1 Data(H)'!$A$1:$CZ$1,_xlfn.XLOOKUP($A158,'PY1 Data(H)'!$A$1:$A$233,'PY1 Data(H)'!$A$1:$CZ$233))</f>
        <v>0</v>
      </c>
      <c r="BE158" s="173" cm="1">
        <f t="array" ref="BE158">_xlfn.XLOOKUP(BE$1,'PY1 Data(H)'!$A$1:$CZ$1,_xlfn.XLOOKUP($A158,'PY1 Data(H)'!$A$1:$A$233,'PY1 Data(H)'!$A$1:$CZ$233))</f>
        <v>0</v>
      </c>
      <c r="BF158" s="173" cm="1">
        <f t="array" ref="BF158">_xlfn.XLOOKUP(BF$1,'PY1 Data(H)'!$A$1:$CZ$1,_xlfn.XLOOKUP($A158,'PY1 Data(H)'!$A$1:$A$233,'PY1 Data(H)'!$A$1:$CZ$233))</f>
        <v>0</v>
      </c>
      <c r="BG158" s="173" cm="1">
        <f t="array" ref="BG158">_xlfn.XLOOKUP(BG$1,'PY1 Data(H)'!$A$1:$CZ$1,_xlfn.XLOOKUP($A158,'PY1 Data(H)'!$A$1:$A$233,'PY1 Data(H)'!$A$1:$CZ$233))</f>
        <v>0</v>
      </c>
      <c r="BH158" s="173" cm="1">
        <f t="array" ref="BH158">_xlfn.XLOOKUP(BH$1,'PY1 Data(H)'!$A$1:$CZ$1,_xlfn.XLOOKUP($A158,'PY1 Data(H)'!$A$1:$A$233,'PY1 Data(H)'!$A$1:$CZ$233))</f>
        <v>0</v>
      </c>
      <c r="BI158" s="173" cm="1">
        <f t="array" ref="BI158">_xlfn.XLOOKUP(BI$1,'PY1 Data(H)'!$A$1:$CZ$1,_xlfn.XLOOKUP($A158,'PY1 Data(H)'!$A$1:$A$233,'PY1 Data(H)'!$A$1:$CZ$233))</f>
        <v>0</v>
      </c>
      <c r="BJ158" s="173" cm="1">
        <f t="array" ref="BJ158">_xlfn.XLOOKUP(BJ$1,'PY1 Data(H)'!$A$1:$CZ$1,_xlfn.XLOOKUP($A158,'PY1 Data(H)'!$A$1:$A$233,'PY1 Data(H)'!$A$1:$CZ$233))</f>
        <v>0</v>
      </c>
      <c r="BK158" s="173" cm="1">
        <f t="array" ref="BK158">_xlfn.XLOOKUP(BK$1,'PY1 Data(H)'!$A$1:$CZ$1,_xlfn.XLOOKUP($A158,'PY1 Data(H)'!$A$1:$A$233,'PY1 Data(H)'!$A$1:$CZ$233))</f>
        <v>0</v>
      </c>
      <c r="BL158" s="173" cm="1">
        <f t="array" ref="BL158">_xlfn.XLOOKUP(BL$1,'PY1 Data(H)'!$A$1:$CZ$1,_xlfn.XLOOKUP($A158,'PY1 Data(H)'!$A$1:$A$233,'PY1 Data(H)'!$A$1:$CZ$233))</f>
        <v>0</v>
      </c>
      <c r="BM158" s="173" cm="1">
        <f t="array" ref="BM158">_xlfn.XLOOKUP(BM$1,'PY1 Data(H)'!$A$1:$CZ$1,_xlfn.XLOOKUP($A158,'PY1 Data(H)'!$A$1:$A$233,'PY1 Data(H)'!$A$1:$CZ$233))</f>
        <v>0</v>
      </c>
      <c r="BN158" s="173" cm="1">
        <f t="array" ref="BN158">_xlfn.XLOOKUP(BN$1,'PY1 Data(H)'!$A$1:$CZ$1,_xlfn.XLOOKUP($A158,'PY1 Data(H)'!$A$1:$A$233,'PY1 Data(H)'!$A$1:$CZ$233))</f>
        <v>0</v>
      </c>
      <c r="BO158" s="173" cm="1">
        <f t="array" ref="BO158">_xlfn.XLOOKUP(BO$1,'PY1 Data(H)'!$A$1:$CZ$1,_xlfn.XLOOKUP($A158,'PY1 Data(H)'!$A$1:$A$233,'PY1 Data(H)'!$A$1:$CZ$233))</f>
        <v>0</v>
      </c>
      <c r="BP158" s="173" cm="1">
        <f t="array" ref="BP158">_xlfn.XLOOKUP(BP$1,'PY1 Data(H)'!$A$1:$CZ$1,_xlfn.XLOOKUP($A158,'PY1 Data(H)'!$A$1:$A$233,'PY1 Data(H)'!$A$1:$CZ$233))</f>
        <v>0</v>
      </c>
      <c r="BQ158" s="173" cm="1">
        <f t="array" ref="BQ158">_xlfn.XLOOKUP(BQ$1,'PY1 Data(H)'!$A$1:$CZ$1,_xlfn.XLOOKUP($A158,'PY1 Data(H)'!$A$1:$A$233,'PY1 Data(H)'!$A$1:$CZ$233))</f>
        <v>0</v>
      </c>
      <c r="BR158" s="173" cm="1">
        <f t="array" ref="BR158">_xlfn.XLOOKUP(BR$1,'PY1 Data(H)'!$A$1:$CZ$1,_xlfn.XLOOKUP($A158,'PY1 Data(H)'!$A$1:$A$233,'PY1 Data(H)'!$A$1:$CZ$233))</f>
        <v>0</v>
      </c>
      <c r="BS158" s="173" cm="1">
        <f t="array" ref="BS158">_xlfn.XLOOKUP(BS$1,'PY1 Data(H)'!$A$1:$CZ$1,_xlfn.XLOOKUP($A158,'PY1 Data(H)'!$A$1:$A$233,'PY1 Data(H)'!$A$1:$CZ$233))</f>
        <v>0</v>
      </c>
      <c r="BT158" s="173" cm="1">
        <f t="array" ref="BT158">_xlfn.XLOOKUP(BT$1,'PY1 Data(H)'!$A$1:$CZ$1,_xlfn.XLOOKUP($A158,'PY1 Data(H)'!$A$1:$A$233,'PY1 Data(H)'!$A$1:$CZ$233))</f>
        <v>0</v>
      </c>
      <c r="BU158" s="173" cm="1">
        <f t="array" ref="BU158">_xlfn.XLOOKUP(BU$1,'PY1 Data(H)'!$A$1:$CZ$1,_xlfn.XLOOKUP($A158,'PY1 Data(H)'!$A$1:$A$233,'PY1 Data(H)'!$A$1:$CZ$233))</f>
        <v>0</v>
      </c>
      <c r="BV158" s="173" cm="1">
        <f t="array" ref="BV158">_xlfn.XLOOKUP(BV$1,'PY1 Data(H)'!$A$1:$CZ$1,_xlfn.XLOOKUP($A158,'PY1 Data(H)'!$A$1:$A$233,'PY1 Data(H)'!$A$1:$CZ$233))</f>
        <v>0</v>
      </c>
      <c r="BW158" s="173" cm="1">
        <f t="array" ref="BW158">_xlfn.XLOOKUP(BW$1,'PY1 Data(H)'!$A$1:$CZ$1,_xlfn.XLOOKUP($A158,'PY1 Data(H)'!$A$1:$A$233,'PY1 Data(H)'!$A$1:$CZ$233))</f>
        <v>0</v>
      </c>
      <c r="BX158" s="173" cm="1">
        <f t="array" ref="BX158">_xlfn.XLOOKUP(BX$1,'PY1 Data(H)'!$A$1:$CZ$1,_xlfn.XLOOKUP($A158,'PY1 Data(H)'!$A$1:$A$233,'PY1 Data(H)'!$A$1:$CZ$233))</f>
        <v>0</v>
      </c>
      <c r="BY158" s="173" cm="1">
        <f t="array" ref="BY158">_xlfn.XLOOKUP(BY$1,'PY1 Data(H)'!$A$1:$CZ$1,_xlfn.XLOOKUP($A158,'PY1 Data(H)'!$A$1:$A$233,'PY1 Data(H)'!$A$1:$CZ$233))</f>
        <v>0</v>
      </c>
      <c r="BZ158" s="173" cm="1">
        <f t="array" ref="BZ158">_xlfn.XLOOKUP(BZ$1,'PY1 Data(H)'!$A$1:$CZ$1,_xlfn.XLOOKUP($A158,'PY1 Data(H)'!$A$1:$A$233,'PY1 Data(H)'!$A$1:$CZ$233))</f>
        <v>0</v>
      </c>
      <c r="CA158" s="173" cm="1">
        <f t="array" ref="CA158">_xlfn.XLOOKUP(CA$1,'PY1 Data(H)'!$A$1:$CZ$1,_xlfn.XLOOKUP($A158,'PY1 Data(H)'!$A$1:$A$233,'PY1 Data(H)'!$A$1:$CZ$233))</f>
        <v>0</v>
      </c>
      <c r="CB158" s="173" cm="1">
        <f t="array" ref="CB158">_xlfn.XLOOKUP(CB$1,'PY1 Data(H)'!$A$1:$CZ$1,_xlfn.XLOOKUP($A158,'PY1 Data(H)'!$A$1:$A$233,'PY1 Data(H)'!$A$1:$CZ$233))</f>
        <v>0</v>
      </c>
      <c r="CC158" s="173" cm="1">
        <f t="array" ref="CC158">_xlfn.XLOOKUP(CC$1,'PY1 Data(H)'!$A$1:$CZ$1,_xlfn.XLOOKUP($A158,'PY1 Data(H)'!$A$1:$A$233,'PY1 Data(H)'!$A$1:$CZ$233))</f>
        <v>0</v>
      </c>
      <c r="CD158" s="173" cm="1">
        <f t="array" ref="CD158">_xlfn.XLOOKUP(CD$1,'PY1 Data(H)'!$A$1:$CZ$1,_xlfn.XLOOKUP($A158,'PY1 Data(H)'!$A$1:$A$233,'PY1 Data(H)'!$A$1:$CZ$233))</f>
        <v>0</v>
      </c>
      <c r="CE158" s="173" cm="1">
        <f t="array" ref="CE158">_xlfn.XLOOKUP(CE$1,'PY1 Data(H)'!$A$1:$CZ$1,_xlfn.XLOOKUP($A158,'PY1 Data(H)'!$A$1:$A$233,'PY1 Data(H)'!$A$1:$CZ$233))</f>
        <v>0</v>
      </c>
      <c r="CF158" s="173" cm="1">
        <f t="array" ref="CF158">_xlfn.XLOOKUP(CF$1,'PY1 Data(H)'!$A$1:$CZ$1,_xlfn.XLOOKUP($A158,'PY1 Data(H)'!$A$1:$A$233,'PY1 Data(H)'!$A$1:$CZ$233))</f>
        <v>0</v>
      </c>
      <c r="CG158" s="173" cm="1">
        <f t="array" ref="CG158">_xlfn.XLOOKUP(CG$1,'PY1 Data(H)'!$A$1:$CZ$1,_xlfn.XLOOKUP($A158,'PY1 Data(H)'!$A$1:$A$233,'PY1 Data(H)'!$A$1:$CZ$233))</f>
        <v>0</v>
      </c>
      <c r="CH158" s="173" cm="1">
        <f t="array" ref="CH158">_xlfn.XLOOKUP(CH$1,'PY1 Data(H)'!$A$1:$CZ$1,_xlfn.XLOOKUP($A158,'PY1 Data(H)'!$A$1:$A$233,'PY1 Data(H)'!$A$1:$CZ$233))</f>
        <v>0</v>
      </c>
      <c r="CI158" s="173" cm="1">
        <f t="array" ref="CI158">_xlfn.XLOOKUP(CI$1,'PY1 Data(H)'!$A$1:$CZ$1,_xlfn.XLOOKUP($A158,'PY1 Data(H)'!$A$1:$A$233,'PY1 Data(H)'!$A$1:$CZ$233))</f>
        <v>0</v>
      </c>
      <c r="CJ158" s="173" cm="1">
        <f t="array" ref="CJ158">_xlfn.XLOOKUP(CJ$1,'PY1 Data(H)'!$A$1:$CZ$1,_xlfn.XLOOKUP($A158,'PY1 Data(H)'!$A$1:$A$233,'PY1 Data(H)'!$A$1:$CZ$233))</f>
        <v>0</v>
      </c>
      <c r="CK158" s="173" cm="1">
        <f t="array" ref="CK158">_xlfn.XLOOKUP(CK$1,'PY1 Data(H)'!$A$1:$CZ$1,_xlfn.XLOOKUP($A158,'PY1 Data(H)'!$A$1:$A$233,'PY1 Data(H)'!$A$1:$CZ$233))</f>
        <v>0</v>
      </c>
      <c r="CL158" s="173" cm="1">
        <f t="array" ref="CL158">_xlfn.XLOOKUP(CL$1,'PY1 Data(H)'!$A$1:$CZ$1,_xlfn.XLOOKUP($A158,'PY1 Data(H)'!$A$1:$A$233,'PY1 Data(H)'!$A$1:$CZ$233))</f>
        <v>0</v>
      </c>
      <c r="CM158" s="173" cm="1">
        <f t="array" ref="CM158">_xlfn.XLOOKUP(CM$1,'PY1 Data(H)'!$A$1:$CZ$1,_xlfn.XLOOKUP($A158,'PY1 Data(H)'!$A$1:$A$233,'PY1 Data(H)'!$A$1:$CZ$233))</f>
        <v>0</v>
      </c>
      <c r="CN158" s="173" cm="1">
        <f t="array" ref="CN158">_xlfn.XLOOKUP(CN$1,'PY1 Data(H)'!$A$1:$CZ$1,_xlfn.XLOOKUP($A158,'PY1 Data(H)'!$A$1:$A$233,'PY1 Data(H)'!$A$1:$CZ$233))</f>
        <v>0</v>
      </c>
      <c r="CO158" s="173" cm="1">
        <f t="array" ref="CO158">_xlfn.XLOOKUP(CO$1,'PY1 Data(H)'!$A$1:$CZ$1,_xlfn.XLOOKUP($A158,'PY1 Data(H)'!$A$1:$A$233,'PY1 Data(H)'!$A$1:$CZ$233))</f>
        <v>0</v>
      </c>
      <c r="CP158" s="173" cm="1">
        <f t="array" ref="CP158">_xlfn.XLOOKUP(CP$1,'PY1 Data(H)'!$A$1:$CZ$1,_xlfn.XLOOKUP($A158,'PY1 Data(H)'!$A$1:$A$233,'PY1 Data(H)'!$A$1:$CZ$233))</f>
        <v>0</v>
      </c>
      <c r="CQ158" s="173" cm="1">
        <f t="array" ref="CQ158">_xlfn.XLOOKUP(CQ$1,'PY1 Data(H)'!$A$1:$CZ$1,_xlfn.XLOOKUP($A158,'PY1 Data(H)'!$A$1:$A$233,'PY1 Data(H)'!$A$1:$CZ$233))</f>
        <v>0</v>
      </c>
      <c r="CR158" s="173" cm="1">
        <f t="array" ref="CR158">_xlfn.XLOOKUP(CR$1,'PY1 Data(H)'!$A$1:$CZ$1,_xlfn.XLOOKUP($A158,'PY1 Data(H)'!$A$1:$A$233,'PY1 Data(H)'!$A$1:$CZ$233))</f>
        <v>0</v>
      </c>
      <c r="CS158" s="173" cm="1">
        <f t="array" ref="CS158">_xlfn.XLOOKUP(CS$1,'PY1 Data(H)'!$A$1:$CZ$1,_xlfn.XLOOKUP($A158,'PY1 Data(H)'!$A$1:$A$233,'PY1 Data(H)'!$A$1:$CZ$233))</f>
        <v>0</v>
      </c>
      <c r="CT158" s="173" cm="1">
        <f t="array" ref="CT158">_xlfn.XLOOKUP(CT$1,'PY1 Data(H)'!$A$1:$CZ$1,_xlfn.XLOOKUP($A158,'PY1 Data(H)'!$A$1:$A$233,'PY1 Data(H)'!$A$1:$CZ$233))</f>
        <v>0</v>
      </c>
      <c r="CU158" s="173" cm="1">
        <f t="array" ref="CU158">_xlfn.XLOOKUP(CU$1,'PY1 Data(H)'!$A$1:$CZ$1,_xlfn.XLOOKUP($A158,'PY1 Data(H)'!$A$1:$A$233,'PY1 Data(H)'!$A$1:$CZ$233))</f>
        <v>0</v>
      </c>
      <c r="CV158" s="173" cm="1">
        <f t="array" ref="CV158">_xlfn.XLOOKUP(CV$1,'PY1 Data(H)'!$A$1:$CZ$1,_xlfn.XLOOKUP($A158,'PY1 Data(H)'!$A$1:$A$233,'PY1 Data(H)'!$A$1:$CZ$233))</f>
        <v>0</v>
      </c>
      <c r="CW158" s="173" cm="1">
        <f t="array" ref="CW158">_xlfn.XLOOKUP(CW$1,'PY1 Data(H)'!$A$1:$CZ$1,_xlfn.XLOOKUP($A158,'PY1 Data(H)'!$A$1:$A$233,'PY1 Data(H)'!$A$1:$CZ$233))</f>
        <v>0</v>
      </c>
      <c r="CX158" s="173" cm="1">
        <f t="array" ref="CX158">_xlfn.XLOOKUP(CX$1,'PY1 Data(H)'!$A$1:$CZ$1,_xlfn.XLOOKUP($A158,'PY1 Data(H)'!$A$1:$A$233,'PY1 Data(H)'!$A$1:$CZ$233))</f>
        <v>0</v>
      </c>
      <c r="CY158" s="173" cm="1">
        <f t="array" ref="CY158">_xlfn.XLOOKUP(CY$1,'PY1 Data(H)'!$A$1:$CZ$1,_xlfn.XLOOKUP($A158,'PY1 Data(H)'!$A$1:$A$233,'PY1 Data(H)'!$A$1:$CZ$233))</f>
        <v>0</v>
      </c>
    </row>
    <row r="159" spans="1:103" x14ac:dyDescent="0.3">
      <c r="A159">
        <v>519</v>
      </c>
      <c r="D159" s="173" cm="1">
        <f t="array" ref="D159">_xlfn.XLOOKUP(D$1,'PY1 Data(H)'!$A$1:$CZ$1,_xlfn.XLOOKUP($A159,'PY1 Data(H)'!$A$1:$A$233,'PY1 Data(H)'!$A$1:$CZ$233))</f>
        <v>0</v>
      </c>
      <c r="E159" s="173" cm="1">
        <f t="array" ref="E159">_xlfn.XLOOKUP(E$1,'PY1 Data(H)'!$A$1:$CZ$1,_xlfn.XLOOKUP($A159,'PY1 Data(H)'!$A$1:$A$233,'PY1 Data(H)'!$A$1:$CZ$233))</f>
        <v>0</v>
      </c>
      <c r="F159" s="173" cm="1">
        <f t="array" ref="F159">_xlfn.XLOOKUP(F$1,'PY1 Data(H)'!$A$1:$CZ$1,_xlfn.XLOOKUP($A159,'PY1 Data(H)'!$A$1:$A$233,'PY1 Data(H)'!$A$1:$CZ$233))</f>
        <v>0</v>
      </c>
      <c r="G159" s="173" cm="1">
        <f t="array" ref="G159">_xlfn.XLOOKUP(G$1,'PY1 Data(H)'!$A$1:$CZ$1,_xlfn.XLOOKUP($A159,'PY1 Data(H)'!$A$1:$A$233,'PY1 Data(H)'!$A$1:$CZ$233))</f>
        <v>0</v>
      </c>
      <c r="H159" s="173" cm="1">
        <f t="array" ref="H159">_xlfn.XLOOKUP(H$1,'PY1 Data(H)'!$A$1:$CZ$1,_xlfn.XLOOKUP($A159,'PY1 Data(H)'!$A$1:$A$233,'PY1 Data(H)'!$A$1:$CZ$233))</f>
        <v>0</v>
      </c>
      <c r="I159" s="173" cm="1">
        <f t="array" ref="I159">_xlfn.XLOOKUP(I$1,'PY1 Data(H)'!$A$1:$CZ$1,_xlfn.XLOOKUP($A159,'PY1 Data(H)'!$A$1:$A$233,'PY1 Data(H)'!$A$1:$CZ$233))</f>
        <v>0</v>
      </c>
      <c r="J159" s="173" cm="1">
        <f t="array" ref="J159">_xlfn.XLOOKUP(J$1,'PY1 Data(H)'!$A$1:$CZ$1,_xlfn.XLOOKUP($A159,'PY1 Data(H)'!$A$1:$A$233,'PY1 Data(H)'!$A$1:$CZ$233))</f>
        <v>0</v>
      </c>
      <c r="K159" s="173" cm="1">
        <f t="array" ref="K159">_xlfn.XLOOKUP(K$1,'PY1 Data(H)'!$A$1:$CZ$1,_xlfn.XLOOKUP($A159,'PY1 Data(H)'!$A$1:$A$233,'PY1 Data(H)'!$A$1:$CZ$233))</f>
        <v>0</v>
      </c>
      <c r="L159" s="173" cm="1">
        <f t="array" ref="L159">_xlfn.XLOOKUP(L$1,'PY1 Data(H)'!$A$1:$CZ$1,_xlfn.XLOOKUP($A159,'PY1 Data(H)'!$A$1:$A$233,'PY1 Data(H)'!$A$1:$CZ$233))</f>
        <v>0</v>
      </c>
      <c r="M159" s="173" cm="1">
        <f t="array" ref="M159">_xlfn.XLOOKUP(M$1,'PY1 Data(H)'!$A$1:$CZ$1,_xlfn.XLOOKUP($A159,'PY1 Data(H)'!$A$1:$A$233,'PY1 Data(H)'!$A$1:$CZ$233))</f>
        <v>6685254</v>
      </c>
      <c r="N159" s="173" cm="1">
        <f t="array" ref="N159">_xlfn.XLOOKUP(N$1,'PY1 Data(H)'!$A$1:$CZ$1,_xlfn.XLOOKUP($A159,'PY1 Data(H)'!$A$1:$A$233,'PY1 Data(H)'!$A$1:$CZ$233))</f>
        <v>0</v>
      </c>
      <c r="O159" s="173" cm="1">
        <f t="array" ref="O159">_xlfn.XLOOKUP(O$1,'PY1 Data(H)'!$A$1:$CZ$1,_xlfn.XLOOKUP($A159,'PY1 Data(H)'!$A$1:$A$233,'PY1 Data(H)'!$A$1:$CZ$233))</f>
        <v>0</v>
      </c>
      <c r="P159" s="173" cm="1">
        <f t="array" ref="P159">_xlfn.XLOOKUP(P$1,'PY1 Data(H)'!$A$1:$CZ$1,_xlfn.XLOOKUP($A159,'PY1 Data(H)'!$A$1:$A$233,'PY1 Data(H)'!$A$1:$CZ$233))</f>
        <v>0</v>
      </c>
      <c r="Q159" s="173" cm="1">
        <f t="array" ref="Q159">_xlfn.XLOOKUP(Q$1,'PY1 Data(H)'!$A$1:$CZ$1,_xlfn.XLOOKUP($A159,'PY1 Data(H)'!$A$1:$A$233,'PY1 Data(H)'!$A$1:$CZ$233))</f>
        <v>6361</v>
      </c>
      <c r="R159" s="173" cm="1">
        <f t="array" ref="R159">_xlfn.XLOOKUP(R$1,'PY1 Data(H)'!$A$1:$CZ$1,_xlfn.XLOOKUP($A159,'PY1 Data(H)'!$A$1:$A$233,'PY1 Data(H)'!$A$1:$CZ$233))</f>
        <v>0</v>
      </c>
      <c r="S159" s="173" cm="1">
        <f t="array" ref="S159">_xlfn.XLOOKUP(S$1,'PY1 Data(H)'!$A$1:$CZ$1,_xlfn.XLOOKUP($A159,'PY1 Data(H)'!$A$1:$A$233,'PY1 Data(H)'!$A$1:$CZ$233))</f>
        <v>70642</v>
      </c>
      <c r="T159" s="173" cm="1">
        <f t="array" ref="T159">_xlfn.XLOOKUP(T$1,'PY1 Data(H)'!$A$1:$CZ$1,_xlfn.XLOOKUP($A159,'PY1 Data(H)'!$A$1:$A$233,'PY1 Data(H)'!$A$1:$CZ$233))</f>
        <v>0</v>
      </c>
      <c r="U159" s="173" cm="1">
        <f t="array" ref="U159">_xlfn.XLOOKUP(U$1,'PY1 Data(H)'!$A$1:$CZ$1,_xlfn.XLOOKUP($A159,'PY1 Data(H)'!$A$1:$A$233,'PY1 Data(H)'!$A$1:$CZ$233))</f>
        <v>0</v>
      </c>
      <c r="V159" s="173" cm="1">
        <f t="array" ref="V159">_xlfn.XLOOKUP(V$1,'PY1 Data(H)'!$A$1:$CZ$1,_xlfn.XLOOKUP($A159,'PY1 Data(H)'!$A$1:$A$233,'PY1 Data(H)'!$A$1:$CZ$233))</f>
        <v>51473</v>
      </c>
      <c r="W159" s="173" cm="1">
        <f t="array" ref="W159">_xlfn.XLOOKUP(W$1,'PY1 Data(H)'!$A$1:$CZ$1,_xlfn.XLOOKUP($A159,'PY1 Data(H)'!$A$1:$A$233,'PY1 Data(H)'!$A$1:$CZ$233))</f>
        <v>0</v>
      </c>
      <c r="X159" s="173" cm="1">
        <f t="array" ref="X159">_xlfn.XLOOKUP(X$1,'PY1 Data(H)'!$A$1:$CZ$1,_xlfn.XLOOKUP($A159,'PY1 Data(H)'!$A$1:$A$233,'PY1 Data(H)'!$A$1:$CZ$233))</f>
        <v>35514</v>
      </c>
      <c r="Y159" s="173" cm="1">
        <f t="array" ref="Y159">_xlfn.XLOOKUP(Y$1,'PY1 Data(H)'!$A$1:$CZ$1,_xlfn.XLOOKUP($A159,'PY1 Data(H)'!$A$1:$A$233,'PY1 Data(H)'!$A$1:$CZ$233))</f>
        <v>2113</v>
      </c>
      <c r="Z159" s="173" cm="1">
        <f t="array" ref="Z159">_xlfn.XLOOKUP(Z$1,'PY1 Data(H)'!$A$1:$CZ$1,_xlfn.XLOOKUP($A159,'PY1 Data(H)'!$A$1:$A$233,'PY1 Data(H)'!$A$1:$CZ$233))</f>
        <v>0</v>
      </c>
      <c r="AA159" s="173" cm="1">
        <f t="array" ref="AA159">_xlfn.XLOOKUP(AA$1,'PY1 Data(H)'!$A$1:$CZ$1,_xlfn.XLOOKUP($A159,'PY1 Data(H)'!$A$1:$A$233,'PY1 Data(H)'!$A$1:$CZ$233))</f>
        <v>0</v>
      </c>
      <c r="AB159" s="173" cm="1">
        <f t="array" ref="AB159">_xlfn.XLOOKUP(AB$1,'PY1 Data(H)'!$A$1:$CZ$1,_xlfn.XLOOKUP($A159,'PY1 Data(H)'!$A$1:$A$233,'PY1 Data(H)'!$A$1:$CZ$233))</f>
        <v>1635534</v>
      </c>
      <c r="AC159" s="173" cm="1">
        <f t="array" ref="AC159">_xlfn.XLOOKUP(AC$1,'PY1 Data(H)'!$A$1:$CZ$1,_xlfn.XLOOKUP($A159,'PY1 Data(H)'!$A$1:$A$233,'PY1 Data(H)'!$A$1:$CZ$233))</f>
        <v>0</v>
      </c>
      <c r="AD159" s="173" cm="1">
        <f t="array" ref="AD159">_xlfn.XLOOKUP(AD$1,'PY1 Data(H)'!$A$1:$CZ$1,_xlfn.XLOOKUP($A159,'PY1 Data(H)'!$A$1:$A$233,'PY1 Data(H)'!$A$1:$CZ$233))</f>
        <v>1543095</v>
      </c>
      <c r="AE159" s="173" cm="1">
        <f t="array" ref="AE159">_xlfn.XLOOKUP(AE$1,'PY1 Data(H)'!$A$1:$CZ$1,_xlfn.XLOOKUP($A159,'PY1 Data(H)'!$A$1:$A$233,'PY1 Data(H)'!$A$1:$CZ$233))</f>
        <v>1301001</v>
      </c>
      <c r="AF159" s="173" cm="1">
        <f t="array" ref="AF159">_xlfn.XLOOKUP(AF$1,'PY1 Data(H)'!$A$1:$CZ$1,_xlfn.XLOOKUP($A159,'PY1 Data(H)'!$A$1:$A$233,'PY1 Data(H)'!$A$1:$CZ$233))</f>
        <v>0</v>
      </c>
      <c r="AG159" s="173" cm="1">
        <f t="array" ref="AG159">_xlfn.XLOOKUP(AG$1,'PY1 Data(H)'!$A$1:$CZ$1,_xlfn.XLOOKUP($A159,'PY1 Data(H)'!$A$1:$A$233,'PY1 Data(H)'!$A$1:$CZ$233))</f>
        <v>311547</v>
      </c>
      <c r="AH159" s="173" cm="1">
        <f t="array" ref="AH159">_xlfn.XLOOKUP(AH$1,'PY1 Data(H)'!$A$1:$CZ$1,_xlfn.XLOOKUP($A159,'PY1 Data(H)'!$A$1:$A$233,'PY1 Data(H)'!$A$1:$CZ$233))</f>
        <v>0</v>
      </c>
      <c r="AI159" s="173" cm="1">
        <f t="array" ref="AI159">_xlfn.XLOOKUP(AI$1,'PY1 Data(H)'!$A$1:$CZ$1,_xlfn.XLOOKUP($A159,'PY1 Data(H)'!$A$1:$A$233,'PY1 Data(H)'!$A$1:$CZ$233))</f>
        <v>2372435</v>
      </c>
      <c r="AJ159" s="173" cm="1">
        <f t="array" ref="AJ159">_xlfn.XLOOKUP(AJ$1,'PY1 Data(H)'!$A$1:$CZ$1,_xlfn.XLOOKUP($A159,'PY1 Data(H)'!$A$1:$A$233,'PY1 Data(H)'!$A$1:$CZ$233))</f>
        <v>18383</v>
      </c>
      <c r="AK159" s="173" cm="1">
        <f t="array" ref="AK159">_xlfn.XLOOKUP(AK$1,'PY1 Data(H)'!$A$1:$CZ$1,_xlfn.XLOOKUP($A159,'PY1 Data(H)'!$A$1:$A$233,'PY1 Data(H)'!$A$1:$CZ$233))</f>
        <v>0</v>
      </c>
      <c r="AL159" s="173" cm="1">
        <f t="array" ref="AL159">_xlfn.XLOOKUP(AL$1,'PY1 Data(H)'!$A$1:$CZ$1,_xlfn.XLOOKUP($A159,'PY1 Data(H)'!$A$1:$A$233,'PY1 Data(H)'!$A$1:$CZ$233))</f>
        <v>0</v>
      </c>
      <c r="AM159" s="173" cm="1">
        <f t="array" ref="AM159">_xlfn.XLOOKUP(AM$1,'PY1 Data(H)'!$A$1:$CZ$1,_xlfn.XLOOKUP($A159,'PY1 Data(H)'!$A$1:$A$233,'PY1 Data(H)'!$A$1:$CZ$233))</f>
        <v>0</v>
      </c>
      <c r="AN159" s="173" cm="1">
        <f t="array" ref="AN159">_xlfn.XLOOKUP(AN$1,'PY1 Data(H)'!$A$1:$CZ$1,_xlfn.XLOOKUP($A159,'PY1 Data(H)'!$A$1:$A$233,'PY1 Data(H)'!$A$1:$CZ$233))</f>
        <v>0</v>
      </c>
      <c r="AO159" s="173" cm="1">
        <f t="array" ref="AO159">_xlfn.XLOOKUP(AO$1,'PY1 Data(H)'!$A$1:$CZ$1,_xlfn.XLOOKUP($A159,'PY1 Data(H)'!$A$1:$A$233,'PY1 Data(H)'!$A$1:$CZ$233))</f>
        <v>0</v>
      </c>
      <c r="AP159" s="173" cm="1">
        <f t="array" ref="AP159">_xlfn.XLOOKUP(AP$1,'PY1 Data(H)'!$A$1:$CZ$1,_xlfn.XLOOKUP($A159,'PY1 Data(H)'!$A$1:$A$233,'PY1 Data(H)'!$A$1:$CZ$233))</f>
        <v>0</v>
      </c>
      <c r="AQ159" s="173" cm="1">
        <f t="array" ref="AQ159">_xlfn.XLOOKUP(AQ$1,'PY1 Data(H)'!$A$1:$CZ$1,_xlfn.XLOOKUP($A159,'PY1 Data(H)'!$A$1:$A$233,'PY1 Data(H)'!$A$1:$CZ$233))</f>
        <v>0</v>
      </c>
      <c r="AR159" s="173" cm="1">
        <f t="array" ref="AR159">_xlfn.XLOOKUP(AR$1,'PY1 Data(H)'!$A$1:$CZ$1,_xlfn.XLOOKUP($A159,'PY1 Data(H)'!$A$1:$A$233,'PY1 Data(H)'!$A$1:$CZ$233))</f>
        <v>0</v>
      </c>
      <c r="AS159" s="173" cm="1">
        <f t="array" ref="AS159">_xlfn.XLOOKUP(AS$1,'PY1 Data(H)'!$A$1:$CZ$1,_xlfn.XLOOKUP($A159,'PY1 Data(H)'!$A$1:$A$233,'PY1 Data(H)'!$A$1:$CZ$233))</f>
        <v>0</v>
      </c>
      <c r="AT159" s="173" cm="1">
        <f t="array" ref="AT159">_xlfn.XLOOKUP(AT$1,'PY1 Data(H)'!$A$1:$CZ$1,_xlfn.XLOOKUP($A159,'PY1 Data(H)'!$A$1:$A$233,'PY1 Data(H)'!$A$1:$CZ$233))</f>
        <v>1713186</v>
      </c>
      <c r="AU159" s="173" cm="1">
        <f t="array" ref="AU159">_xlfn.XLOOKUP(AU$1,'PY1 Data(H)'!$A$1:$CZ$1,_xlfn.XLOOKUP($A159,'PY1 Data(H)'!$A$1:$A$233,'PY1 Data(H)'!$A$1:$CZ$233))</f>
        <v>0</v>
      </c>
      <c r="AV159" s="173" cm="1">
        <f t="array" ref="AV159">_xlfn.XLOOKUP(AV$1,'PY1 Data(H)'!$A$1:$CZ$1,_xlfn.XLOOKUP($A159,'PY1 Data(H)'!$A$1:$A$233,'PY1 Data(H)'!$A$1:$CZ$233))</f>
        <v>0</v>
      </c>
      <c r="AW159" s="173" cm="1">
        <f t="array" ref="AW159">_xlfn.XLOOKUP(AW$1,'PY1 Data(H)'!$A$1:$CZ$1,_xlfn.XLOOKUP($A159,'PY1 Data(H)'!$A$1:$A$233,'PY1 Data(H)'!$A$1:$CZ$233))</f>
        <v>0</v>
      </c>
      <c r="AX159" s="173" cm="1">
        <f t="array" ref="AX159">_xlfn.XLOOKUP(AX$1,'PY1 Data(H)'!$A$1:$CZ$1,_xlfn.XLOOKUP($A159,'PY1 Data(H)'!$A$1:$A$233,'PY1 Data(H)'!$A$1:$CZ$233))</f>
        <v>2493</v>
      </c>
      <c r="AY159" s="173" cm="1">
        <f t="array" ref="AY159">_xlfn.XLOOKUP(AY$1,'PY1 Data(H)'!$A$1:$CZ$1,_xlfn.XLOOKUP($A159,'PY1 Data(H)'!$A$1:$A$233,'PY1 Data(H)'!$A$1:$CZ$233))</f>
        <v>0</v>
      </c>
      <c r="AZ159" s="173" cm="1">
        <f t="array" ref="AZ159">_xlfn.XLOOKUP(AZ$1,'PY1 Data(H)'!$A$1:$CZ$1,_xlfn.XLOOKUP($A159,'PY1 Data(H)'!$A$1:$A$233,'PY1 Data(H)'!$A$1:$CZ$233))</f>
        <v>0</v>
      </c>
      <c r="BA159" s="173" cm="1">
        <f t="array" ref="BA159">_xlfn.XLOOKUP(BA$1,'PY1 Data(H)'!$A$1:$CZ$1,_xlfn.XLOOKUP($A159,'PY1 Data(H)'!$A$1:$A$233,'PY1 Data(H)'!$A$1:$CZ$233))</f>
        <v>0</v>
      </c>
      <c r="BB159" s="173" cm="1">
        <f t="array" ref="BB159">_xlfn.XLOOKUP(BB$1,'PY1 Data(H)'!$A$1:$CZ$1,_xlfn.XLOOKUP($A159,'PY1 Data(H)'!$A$1:$A$233,'PY1 Data(H)'!$A$1:$CZ$233))</f>
        <v>0</v>
      </c>
      <c r="BC159" s="173" cm="1">
        <f t="array" ref="BC159">_xlfn.XLOOKUP(BC$1,'PY1 Data(H)'!$A$1:$CZ$1,_xlfn.XLOOKUP($A159,'PY1 Data(H)'!$A$1:$A$233,'PY1 Data(H)'!$A$1:$CZ$233))</f>
        <v>0</v>
      </c>
      <c r="BD159" s="173" cm="1">
        <f t="array" ref="BD159">_xlfn.XLOOKUP(BD$1,'PY1 Data(H)'!$A$1:$CZ$1,_xlfn.XLOOKUP($A159,'PY1 Data(H)'!$A$1:$A$233,'PY1 Data(H)'!$A$1:$CZ$233))</f>
        <v>0</v>
      </c>
      <c r="BE159" s="173" cm="1">
        <f t="array" ref="BE159">_xlfn.XLOOKUP(BE$1,'PY1 Data(H)'!$A$1:$CZ$1,_xlfn.XLOOKUP($A159,'PY1 Data(H)'!$A$1:$A$233,'PY1 Data(H)'!$A$1:$CZ$233))</f>
        <v>0</v>
      </c>
      <c r="BF159" s="173" cm="1">
        <f t="array" ref="BF159">_xlfn.XLOOKUP(BF$1,'PY1 Data(H)'!$A$1:$CZ$1,_xlfn.XLOOKUP($A159,'PY1 Data(H)'!$A$1:$A$233,'PY1 Data(H)'!$A$1:$CZ$233))</f>
        <v>1643567</v>
      </c>
      <c r="BG159" s="173" cm="1">
        <f t="array" ref="BG159">_xlfn.XLOOKUP(BG$1,'PY1 Data(H)'!$A$1:$CZ$1,_xlfn.XLOOKUP($A159,'PY1 Data(H)'!$A$1:$A$233,'PY1 Data(H)'!$A$1:$CZ$233))</f>
        <v>0</v>
      </c>
      <c r="BH159" s="173" cm="1">
        <f t="array" ref="BH159">_xlfn.XLOOKUP(BH$1,'PY1 Data(H)'!$A$1:$CZ$1,_xlfn.XLOOKUP($A159,'PY1 Data(H)'!$A$1:$A$233,'PY1 Data(H)'!$A$1:$CZ$233))</f>
        <v>0</v>
      </c>
      <c r="BI159" s="173" cm="1">
        <f t="array" ref="BI159">_xlfn.XLOOKUP(BI$1,'PY1 Data(H)'!$A$1:$CZ$1,_xlfn.XLOOKUP($A159,'PY1 Data(H)'!$A$1:$A$233,'PY1 Data(H)'!$A$1:$CZ$233))</f>
        <v>0</v>
      </c>
      <c r="BJ159" s="173" cm="1">
        <f t="array" ref="BJ159">_xlfn.XLOOKUP(BJ$1,'PY1 Data(H)'!$A$1:$CZ$1,_xlfn.XLOOKUP($A159,'PY1 Data(H)'!$A$1:$A$233,'PY1 Data(H)'!$A$1:$CZ$233))</f>
        <v>0</v>
      </c>
      <c r="BK159" s="173" cm="1">
        <f t="array" ref="BK159">_xlfn.XLOOKUP(BK$1,'PY1 Data(H)'!$A$1:$CZ$1,_xlfn.XLOOKUP($A159,'PY1 Data(H)'!$A$1:$A$233,'PY1 Data(H)'!$A$1:$CZ$233))</f>
        <v>0</v>
      </c>
      <c r="BL159" s="173" cm="1">
        <f t="array" ref="BL159">_xlfn.XLOOKUP(BL$1,'PY1 Data(H)'!$A$1:$CZ$1,_xlfn.XLOOKUP($A159,'PY1 Data(H)'!$A$1:$A$233,'PY1 Data(H)'!$A$1:$CZ$233))</f>
        <v>0</v>
      </c>
      <c r="BM159" s="173" cm="1">
        <f t="array" ref="BM159">_xlfn.XLOOKUP(BM$1,'PY1 Data(H)'!$A$1:$CZ$1,_xlfn.XLOOKUP($A159,'PY1 Data(H)'!$A$1:$A$233,'PY1 Data(H)'!$A$1:$CZ$233))</f>
        <v>137840</v>
      </c>
      <c r="BN159" s="173" cm="1">
        <f t="array" ref="BN159">_xlfn.XLOOKUP(BN$1,'PY1 Data(H)'!$A$1:$CZ$1,_xlfn.XLOOKUP($A159,'PY1 Data(H)'!$A$1:$A$233,'PY1 Data(H)'!$A$1:$CZ$233))</f>
        <v>1029195</v>
      </c>
      <c r="BO159" s="173" cm="1">
        <f t="array" ref="BO159">_xlfn.XLOOKUP(BO$1,'PY1 Data(H)'!$A$1:$CZ$1,_xlfn.XLOOKUP($A159,'PY1 Data(H)'!$A$1:$A$233,'PY1 Data(H)'!$A$1:$CZ$233))</f>
        <v>0</v>
      </c>
      <c r="BP159" s="173" cm="1">
        <f t="array" ref="BP159">_xlfn.XLOOKUP(BP$1,'PY1 Data(H)'!$A$1:$CZ$1,_xlfn.XLOOKUP($A159,'PY1 Data(H)'!$A$1:$A$233,'PY1 Data(H)'!$A$1:$CZ$233))</f>
        <v>0</v>
      </c>
      <c r="BQ159" s="173" cm="1">
        <f t="array" ref="BQ159">_xlfn.XLOOKUP(BQ$1,'PY1 Data(H)'!$A$1:$CZ$1,_xlfn.XLOOKUP($A159,'PY1 Data(H)'!$A$1:$A$233,'PY1 Data(H)'!$A$1:$CZ$233))</f>
        <v>0</v>
      </c>
      <c r="BR159" s="173" cm="1">
        <f t="array" ref="BR159">_xlfn.XLOOKUP(BR$1,'PY1 Data(H)'!$A$1:$CZ$1,_xlfn.XLOOKUP($A159,'PY1 Data(H)'!$A$1:$A$233,'PY1 Data(H)'!$A$1:$CZ$233))</f>
        <v>0</v>
      </c>
      <c r="BS159" s="173" cm="1">
        <f t="array" ref="BS159">_xlfn.XLOOKUP(BS$1,'PY1 Data(H)'!$A$1:$CZ$1,_xlfn.XLOOKUP($A159,'PY1 Data(H)'!$A$1:$A$233,'PY1 Data(H)'!$A$1:$CZ$233))</f>
        <v>0</v>
      </c>
      <c r="BT159" s="173" cm="1">
        <f t="array" ref="BT159">_xlfn.XLOOKUP(BT$1,'PY1 Data(H)'!$A$1:$CZ$1,_xlfn.XLOOKUP($A159,'PY1 Data(H)'!$A$1:$A$233,'PY1 Data(H)'!$A$1:$CZ$233))</f>
        <v>293020</v>
      </c>
      <c r="BU159" s="173" cm="1">
        <f t="array" ref="BU159">_xlfn.XLOOKUP(BU$1,'PY1 Data(H)'!$A$1:$CZ$1,_xlfn.XLOOKUP($A159,'PY1 Data(H)'!$A$1:$A$233,'PY1 Data(H)'!$A$1:$CZ$233))</f>
        <v>447838</v>
      </c>
      <c r="BV159" s="173" cm="1">
        <f t="array" ref="BV159">_xlfn.XLOOKUP(BV$1,'PY1 Data(H)'!$A$1:$CZ$1,_xlfn.XLOOKUP($A159,'PY1 Data(H)'!$A$1:$A$233,'PY1 Data(H)'!$A$1:$CZ$233))</f>
        <v>0</v>
      </c>
      <c r="BW159" s="173" cm="1">
        <f t="array" ref="BW159">_xlfn.XLOOKUP(BW$1,'PY1 Data(H)'!$A$1:$CZ$1,_xlfn.XLOOKUP($A159,'PY1 Data(H)'!$A$1:$A$233,'PY1 Data(H)'!$A$1:$CZ$233))</f>
        <v>0</v>
      </c>
      <c r="BX159" s="173" cm="1">
        <f t="array" ref="BX159">_xlfn.XLOOKUP(BX$1,'PY1 Data(H)'!$A$1:$CZ$1,_xlfn.XLOOKUP($A159,'PY1 Data(H)'!$A$1:$A$233,'PY1 Data(H)'!$A$1:$CZ$233))</f>
        <v>0</v>
      </c>
      <c r="BY159" s="173" cm="1">
        <f t="array" ref="BY159">_xlfn.XLOOKUP(BY$1,'PY1 Data(H)'!$A$1:$CZ$1,_xlfn.XLOOKUP($A159,'PY1 Data(H)'!$A$1:$A$233,'PY1 Data(H)'!$A$1:$CZ$233))</f>
        <v>0</v>
      </c>
      <c r="BZ159" s="173" cm="1">
        <f t="array" ref="BZ159">_xlfn.XLOOKUP(BZ$1,'PY1 Data(H)'!$A$1:$CZ$1,_xlfn.XLOOKUP($A159,'PY1 Data(H)'!$A$1:$A$233,'PY1 Data(H)'!$A$1:$CZ$233))</f>
        <v>0</v>
      </c>
      <c r="CA159" s="173" cm="1">
        <f t="array" ref="CA159">_xlfn.XLOOKUP(CA$1,'PY1 Data(H)'!$A$1:$CZ$1,_xlfn.XLOOKUP($A159,'PY1 Data(H)'!$A$1:$A$233,'PY1 Data(H)'!$A$1:$CZ$233))</f>
        <v>0</v>
      </c>
      <c r="CB159" s="173" cm="1">
        <f t="array" ref="CB159">_xlfn.XLOOKUP(CB$1,'PY1 Data(H)'!$A$1:$CZ$1,_xlfn.XLOOKUP($A159,'PY1 Data(H)'!$A$1:$A$233,'PY1 Data(H)'!$A$1:$CZ$233))</f>
        <v>16340</v>
      </c>
      <c r="CC159" s="173" cm="1">
        <f t="array" ref="CC159">_xlfn.XLOOKUP(CC$1,'PY1 Data(H)'!$A$1:$CZ$1,_xlfn.XLOOKUP($A159,'PY1 Data(H)'!$A$1:$A$233,'PY1 Data(H)'!$A$1:$CZ$233))</f>
        <v>0</v>
      </c>
      <c r="CD159" s="173" cm="1">
        <f t="array" ref="CD159">_xlfn.XLOOKUP(CD$1,'PY1 Data(H)'!$A$1:$CZ$1,_xlfn.XLOOKUP($A159,'PY1 Data(H)'!$A$1:$A$233,'PY1 Data(H)'!$A$1:$CZ$233))</f>
        <v>662835</v>
      </c>
      <c r="CE159" s="173" cm="1">
        <f t="array" ref="CE159">_xlfn.XLOOKUP(CE$1,'PY1 Data(H)'!$A$1:$CZ$1,_xlfn.XLOOKUP($A159,'PY1 Data(H)'!$A$1:$A$233,'PY1 Data(H)'!$A$1:$CZ$233))</f>
        <v>0</v>
      </c>
      <c r="CF159" s="173" cm="1">
        <f t="array" ref="CF159">_xlfn.XLOOKUP(CF$1,'PY1 Data(H)'!$A$1:$CZ$1,_xlfn.XLOOKUP($A159,'PY1 Data(H)'!$A$1:$A$233,'PY1 Data(H)'!$A$1:$CZ$233))</f>
        <v>0</v>
      </c>
      <c r="CG159" s="173" cm="1">
        <f t="array" ref="CG159">_xlfn.XLOOKUP(CG$1,'PY1 Data(H)'!$A$1:$CZ$1,_xlfn.XLOOKUP($A159,'PY1 Data(H)'!$A$1:$A$233,'PY1 Data(H)'!$A$1:$CZ$233))</f>
        <v>0</v>
      </c>
      <c r="CH159" s="173" cm="1">
        <f t="array" ref="CH159">_xlfn.XLOOKUP(CH$1,'PY1 Data(H)'!$A$1:$CZ$1,_xlfn.XLOOKUP($A159,'PY1 Data(H)'!$A$1:$A$233,'PY1 Data(H)'!$A$1:$CZ$233))</f>
        <v>0</v>
      </c>
      <c r="CI159" s="173" cm="1">
        <f t="array" ref="CI159">_xlfn.XLOOKUP(CI$1,'PY1 Data(H)'!$A$1:$CZ$1,_xlfn.XLOOKUP($A159,'PY1 Data(H)'!$A$1:$A$233,'PY1 Data(H)'!$A$1:$CZ$233))</f>
        <v>0</v>
      </c>
      <c r="CJ159" s="173" cm="1">
        <f t="array" ref="CJ159">_xlfn.XLOOKUP(CJ$1,'PY1 Data(H)'!$A$1:$CZ$1,_xlfn.XLOOKUP($A159,'PY1 Data(H)'!$A$1:$A$233,'PY1 Data(H)'!$A$1:$CZ$233))</f>
        <v>0</v>
      </c>
      <c r="CK159" s="173" cm="1">
        <f t="array" ref="CK159">_xlfn.XLOOKUP(CK$1,'PY1 Data(H)'!$A$1:$CZ$1,_xlfn.XLOOKUP($A159,'PY1 Data(H)'!$A$1:$A$233,'PY1 Data(H)'!$A$1:$CZ$233))</f>
        <v>0</v>
      </c>
      <c r="CL159" s="173" cm="1">
        <f t="array" ref="CL159">_xlfn.XLOOKUP(CL$1,'PY1 Data(H)'!$A$1:$CZ$1,_xlfn.XLOOKUP($A159,'PY1 Data(H)'!$A$1:$A$233,'PY1 Data(H)'!$A$1:$CZ$233))</f>
        <v>0</v>
      </c>
      <c r="CM159" s="173" cm="1">
        <f t="array" ref="CM159">_xlfn.XLOOKUP(CM$1,'PY1 Data(H)'!$A$1:$CZ$1,_xlfn.XLOOKUP($A159,'PY1 Data(H)'!$A$1:$A$233,'PY1 Data(H)'!$A$1:$CZ$233))</f>
        <v>0</v>
      </c>
      <c r="CN159" s="173" cm="1">
        <f t="array" ref="CN159">_xlfn.XLOOKUP(CN$1,'PY1 Data(H)'!$A$1:$CZ$1,_xlfn.XLOOKUP($A159,'PY1 Data(H)'!$A$1:$A$233,'PY1 Data(H)'!$A$1:$CZ$233))</f>
        <v>2184</v>
      </c>
      <c r="CO159" s="173" cm="1">
        <f t="array" ref="CO159">_xlfn.XLOOKUP(CO$1,'PY1 Data(H)'!$A$1:$CZ$1,_xlfn.XLOOKUP($A159,'PY1 Data(H)'!$A$1:$A$233,'PY1 Data(H)'!$A$1:$CZ$233))</f>
        <v>292893</v>
      </c>
      <c r="CP159" s="173" cm="1">
        <f t="array" ref="CP159">_xlfn.XLOOKUP(CP$1,'PY1 Data(H)'!$A$1:$CZ$1,_xlfn.XLOOKUP($A159,'PY1 Data(H)'!$A$1:$A$233,'PY1 Data(H)'!$A$1:$CZ$233))</f>
        <v>0</v>
      </c>
      <c r="CQ159" s="173" cm="1">
        <f t="array" ref="CQ159">_xlfn.XLOOKUP(CQ$1,'PY1 Data(H)'!$A$1:$CZ$1,_xlfn.XLOOKUP($A159,'PY1 Data(H)'!$A$1:$A$233,'PY1 Data(H)'!$A$1:$CZ$233))</f>
        <v>0</v>
      </c>
      <c r="CR159" s="173" cm="1">
        <f t="array" ref="CR159">_xlfn.XLOOKUP(CR$1,'PY1 Data(H)'!$A$1:$CZ$1,_xlfn.XLOOKUP($A159,'PY1 Data(H)'!$A$1:$A$233,'PY1 Data(H)'!$A$1:$CZ$233))</f>
        <v>0</v>
      </c>
      <c r="CS159" s="173" cm="1">
        <f t="array" ref="CS159">_xlfn.XLOOKUP(CS$1,'PY1 Data(H)'!$A$1:$CZ$1,_xlfn.XLOOKUP($A159,'PY1 Data(H)'!$A$1:$A$233,'PY1 Data(H)'!$A$1:$CZ$233))</f>
        <v>0</v>
      </c>
      <c r="CT159" s="173" cm="1">
        <f t="array" ref="CT159">_xlfn.XLOOKUP(CT$1,'PY1 Data(H)'!$A$1:$CZ$1,_xlfn.XLOOKUP($A159,'PY1 Data(H)'!$A$1:$A$233,'PY1 Data(H)'!$A$1:$CZ$233))</f>
        <v>0</v>
      </c>
      <c r="CU159" s="173" cm="1">
        <f t="array" ref="CU159">_xlfn.XLOOKUP(CU$1,'PY1 Data(H)'!$A$1:$CZ$1,_xlfn.XLOOKUP($A159,'PY1 Data(H)'!$A$1:$A$233,'PY1 Data(H)'!$A$1:$CZ$233))</f>
        <v>5296</v>
      </c>
      <c r="CV159" s="173" cm="1">
        <f t="array" ref="CV159">_xlfn.XLOOKUP(CV$1,'PY1 Data(H)'!$A$1:$CZ$1,_xlfn.XLOOKUP($A159,'PY1 Data(H)'!$A$1:$A$233,'PY1 Data(H)'!$A$1:$CZ$233))</f>
        <v>0</v>
      </c>
      <c r="CW159" s="173" cm="1">
        <f t="array" ref="CW159">_xlfn.XLOOKUP(CW$1,'PY1 Data(H)'!$A$1:$CZ$1,_xlfn.XLOOKUP($A159,'PY1 Data(H)'!$A$1:$A$233,'PY1 Data(H)'!$A$1:$CZ$233))</f>
        <v>0</v>
      </c>
      <c r="CX159" s="173" cm="1">
        <f t="array" ref="CX159">_xlfn.XLOOKUP(CX$1,'PY1 Data(H)'!$A$1:$CZ$1,_xlfn.XLOOKUP($A159,'PY1 Data(H)'!$A$1:$A$233,'PY1 Data(H)'!$A$1:$CZ$233))</f>
        <v>0</v>
      </c>
      <c r="CY159" s="173" cm="1">
        <f t="array" ref="CY159">_xlfn.XLOOKUP(CY$1,'PY1 Data(H)'!$A$1:$CZ$1,_xlfn.XLOOKUP($A159,'PY1 Data(H)'!$A$1:$A$233,'PY1 Data(H)'!$A$1:$CZ$233))</f>
        <v>0</v>
      </c>
    </row>
    <row r="160" spans="1:103" x14ac:dyDescent="0.3">
      <c r="A160">
        <v>520</v>
      </c>
      <c r="D160" s="173" cm="1">
        <f t="array" ref="D160">_xlfn.XLOOKUP(D$1,'PY1 Data(H)'!$A$1:$CZ$1,_xlfn.XLOOKUP($A160,'PY1 Data(H)'!$A$1:$A$233,'PY1 Data(H)'!$A$1:$CZ$233))</f>
        <v>0</v>
      </c>
      <c r="E160" s="173" cm="1">
        <f t="array" ref="E160">_xlfn.XLOOKUP(E$1,'PY1 Data(H)'!$A$1:$CZ$1,_xlfn.XLOOKUP($A160,'PY1 Data(H)'!$A$1:$A$233,'PY1 Data(H)'!$A$1:$CZ$233))</f>
        <v>0</v>
      </c>
      <c r="F160" s="173" cm="1">
        <f t="array" ref="F160">_xlfn.XLOOKUP(F$1,'PY1 Data(H)'!$A$1:$CZ$1,_xlfn.XLOOKUP($A160,'PY1 Data(H)'!$A$1:$A$233,'PY1 Data(H)'!$A$1:$CZ$233))</f>
        <v>0</v>
      </c>
      <c r="G160" s="173" cm="1">
        <f t="array" ref="G160">_xlfn.XLOOKUP(G$1,'PY1 Data(H)'!$A$1:$CZ$1,_xlfn.XLOOKUP($A160,'PY1 Data(H)'!$A$1:$A$233,'PY1 Data(H)'!$A$1:$CZ$233))</f>
        <v>0</v>
      </c>
      <c r="H160" s="173" cm="1">
        <f t="array" ref="H160">_xlfn.XLOOKUP(H$1,'PY1 Data(H)'!$A$1:$CZ$1,_xlfn.XLOOKUP($A160,'PY1 Data(H)'!$A$1:$A$233,'PY1 Data(H)'!$A$1:$CZ$233))</f>
        <v>0</v>
      </c>
      <c r="I160" s="173" cm="1">
        <f t="array" ref="I160">_xlfn.XLOOKUP(I$1,'PY1 Data(H)'!$A$1:$CZ$1,_xlfn.XLOOKUP($A160,'PY1 Data(H)'!$A$1:$A$233,'PY1 Data(H)'!$A$1:$CZ$233))</f>
        <v>0</v>
      </c>
      <c r="J160" s="173" cm="1">
        <f t="array" ref="J160">_xlfn.XLOOKUP(J$1,'PY1 Data(H)'!$A$1:$CZ$1,_xlfn.XLOOKUP($A160,'PY1 Data(H)'!$A$1:$A$233,'PY1 Data(H)'!$A$1:$CZ$233))</f>
        <v>2087715</v>
      </c>
      <c r="K160" s="173" cm="1">
        <f t="array" ref="K160">_xlfn.XLOOKUP(K$1,'PY1 Data(H)'!$A$1:$CZ$1,_xlfn.XLOOKUP($A160,'PY1 Data(H)'!$A$1:$A$233,'PY1 Data(H)'!$A$1:$CZ$233))</f>
        <v>887186</v>
      </c>
      <c r="L160" s="173" cm="1">
        <f t="array" ref="L160">_xlfn.XLOOKUP(L$1,'PY1 Data(H)'!$A$1:$CZ$1,_xlfn.XLOOKUP($A160,'PY1 Data(H)'!$A$1:$A$233,'PY1 Data(H)'!$A$1:$CZ$233))</f>
        <v>1627356</v>
      </c>
      <c r="M160" s="173" cm="1">
        <f t="array" ref="M160">_xlfn.XLOOKUP(M$1,'PY1 Data(H)'!$A$1:$CZ$1,_xlfn.XLOOKUP($A160,'PY1 Data(H)'!$A$1:$A$233,'PY1 Data(H)'!$A$1:$CZ$233))</f>
        <v>5886041</v>
      </c>
      <c r="N160" s="173" cm="1">
        <f t="array" ref="N160">_xlfn.XLOOKUP(N$1,'PY1 Data(H)'!$A$1:$CZ$1,_xlfn.XLOOKUP($A160,'PY1 Data(H)'!$A$1:$A$233,'PY1 Data(H)'!$A$1:$CZ$233))</f>
        <v>0</v>
      </c>
      <c r="O160" s="173" cm="1">
        <f t="array" ref="O160">_xlfn.XLOOKUP(O$1,'PY1 Data(H)'!$A$1:$CZ$1,_xlfn.XLOOKUP($A160,'PY1 Data(H)'!$A$1:$A$233,'PY1 Data(H)'!$A$1:$CZ$233))</f>
        <v>804660</v>
      </c>
      <c r="P160" s="173" cm="1">
        <f t="array" ref="P160">_xlfn.XLOOKUP(P$1,'PY1 Data(H)'!$A$1:$CZ$1,_xlfn.XLOOKUP($A160,'PY1 Data(H)'!$A$1:$A$233,'PY1 Data(H)'!$A$1:$CZ$233))</f>
        <v>0</v>
      </c>
      <c r="Q160" s="173" cm="1">
        <f t="array" ref="Q160">_xlfn.XLOOKUP(Q$1,'PY1 Data(H)'!$A$1:$CZ$1,_xlfn.XLOOKUP($A160,'PY1 Data(H)'!$A$1:$A$233,'PY1 Data(H)'!$A$1:$CZ$233))</f>
        <v>178446</v>
      </c>
      <c r="R160" s="173" cm="1">
        <f t="array" ref="R160">_xlfn.XLOOKUP(R$1,'PY1 Data(H)'!$A$1:$CZ$1,_xlfn.XLOOKUP($A160,'PY1 Data(H)'!$A$1:$A$233,'PY1 Data(H)'!$A$1:$CZ$233))</f>
        <v>635181</v>
      </c>
      <c r="S160" s="173" cm="1">
        <f t="array" ref="S160">_xlfn.XLOOKUP(S$1,'PY1 Data(H)'!$A$1:$CZ$1,_xlfn.XLOOKUP($A160,'PY1 Data(H)'!$A$1:$A$233,'PY1 Data(H)'!$A$1:$CZ$233))</f>
        <v>0</v>
      </c>
      <c r="T160" s="173" cm="1">
        <f t="array" ref="T160">_xlfn.XLOOKUP(T$1,'PY1 Data(H)'!$A$1:$CZ$1,_xlfn.XLOOKUP($A160,'PY1 Data(H)'!$A$1:$A$233,'PY1 Data(H)'!$A$1:$CZ$233))</f>
        <v>0</v>
      </c>
      <c r="U160" s="173" cm="1">
        <f t="array" ref="U160">_xlfn.XLOOKUP(U$1,'PY1 Data(H)'!$A$1:$CZ$1,_xlfn.XLOOKUP($A160,'PY1 Data(H)'!$A$1:$A$233,'PY1 Data(H)'!$A$1:$CZ$233))</f>
        <v>0</v>
      </c>
      <c r="V160" s="173" cm="1">
        <f t="array" ref="V160">_xlfn.XLOOKUP(V$1,'PY1 Data(H)'!$A$1:$CZ$1,_xlfn.XLOOKUP($A160,'PY1 Data(H)'!$A$1:$A$233,'PY1 Data(H)'!$A$1:$CZ$233))</f>
        <v>1172502</v>
      </c>
      <c r="W160" s="173" cm="1">
        <f t="array" ref="W160">_xlfn.XLOOKUP(W$1,'PY1 Data(H)'!$A$1:$CZ$1,_xlfn.XLOOKUP($A160,'PY1 Data(H)'!$A$1:$A$233,'PY1 Data(H)'!$A$1:$CZ$233))</f>
        <v>0</v>
      </c>
      <c r="X160" s="173" cm="1">
        <f t="array" ref="X160">_xlfn.XLOOKUP(X$1,'PY1 Data(H)'!$A$1:$CZ$1,_xlfn.XLOOKUP($A160,'PY1 Data(H)'!$A$1:$A$233,'PY1 Data(H)'!$A$1:$CZ$233))</f>
        <v>283053</v>
      </c>
      <c r="Y160" s="173" cm="1">
        <f t="array" ref="Y160">_xlfn.XLOOKUP(Y$1,'PY1 Data(H)'!$A$1:$CZ$1,_xlfn.XLOOKUP($A160,'PY1 Data(H)'!$A$1:$A$233,'PY1 Data(H)'!$A$1:$CZ$233))</f>
        <v>484183</v>
      </c>
      <c r="Z160" s="173" cm="1">
        <f t="array" ref="Z160">_xlfn.XLOOKUP(Z$1,'PY1 Data(H)'!$A$1:$CZ$1,_xlfn.XLOOKUP($A160,'PY1 Data(H)'!$A$1:$A$233,'PY1 Data(H)'!$A$1:$CZ$233))</f>
        <v>0</v>
      </c>
      <c r="AA160" s="173" cm="1">
        <f t="array" ref="AA160">_xlfn.XLOOKUP(AA$1,'PY1 Data(H)'!$A$1:$CZ$1,_xlfn.XLOOKUP($A160,'PY1 Data(H)'!$A$1:$A$233,'PY1 Data(H)'!$A$1:$CZ$233))</f>
        <v>0</v>
      </c>
      <c r="AB160" s="173" cm="1">
        <f t="array" ref="AB160">_xlfn.XLOOKUP(AB$1,'PY1 Data(H)'!$A$1:$CZ$1,_xlfn.XLOOKUP($A160,'PY1 Data(H)'!$A$1:$A$233,'PY1 Data(H)'!$A$1:$CZ$233))</f>
        <v>0</v>
      </c>
      <c r="AC160" s="173" cm="1">
        <f t="array" ref="AC160">_xlfn.XLOOKUP(AC$1,'PY1 Data(H)'!$A$1:$CZ$1,_xlfn.XLOOKUP($A160,'PY1 Data(H)'!$A$1:$A$233,'PY1 Data(H)'!$A$1:$CZ$233))</f>
        <v>419962</v>
      </c>
      <c r="AD160" s="173" cm="1">
        <f t="array" ref="AD160">_xlfn.XLOOKUP(AD$1,'PY1 Data(H)'!$A$1:$CZ$1,_xlfn.XLOOKUP($A160,'PY1 Data(H)'!$A$1:$A$233,'PY1 Data(H)'!$A$1:$CZ$233))</f>
        <v>448142</v>
      </c>
      <c r="AE160" s="173" cm="1">
        <f t="array" ref="AE160">_xlfn.XLOOKUP(AE$1,'PY1 Data(H)'!$A$1:$CZ$1,_xlfn.XLOOKUP($A160,'PY1 Data(H)'!$A$1:$A$233,'PY1 Data(H)'!$A$1:$CZ$233))</f>
        <v>1996919</v>
      </c>
      <c r="AF160" s="173" cm="1">
        <f t="array" ref="AF160">_xlfn.XLOOKUP(AF$1,'PY1 Data(H)'!$A$1:$CZ$1,_xlfn.XLOOKUP($A160,'PY1 Data(H)'!$A$1:$A$233,'PY1 Data(H)'!$A$1:$CZ$233))</f>
        <v>362343</v>
      </c>
      <c r="AG160" s="173" cm="1">
        <f t="array" ref="AG160">_xlfn.XLOOKUP(AG$1,'PY1 Data(H)'!$A$1:$CZ$1,_xlfn.XLOOKUP($A160,'PY1 Data(H)'!$A$1:$A$233,'PY1 Data(H)'!$A$1:$CZ$233))</f>
        <v>349181</v>
      </c>
      <c r="AH160" s="173" cm="1">
        <f t="array" ref="AH160">_xlfn.XLOOKUP(AH$1,'PY1 Data(H)'!$A$1:$CZ$1,_xlfn.XLOOKUP($A160,'PY1 Data(H)'!$A$1:$A$233,'PY1 Data(H)'!$A$1:$CZ$233))</f>
        <v>1258048</v>
      </c>
      <c r="AI160" s="173" cm="1">
        <f t="array" ref="AI160">_xlfn.XLOOKUP(AI$1,'PY1 Data(H)'!$A$1:$CZ$1,_xlfn.XLOOKUP($A160,'PY1 Data(H)'!$A$1:$A$233,'PY1 Data(H)'!$A$1:$CZ$233))</f>
        <v>555636</v>
      </c>
      <c r="AJ160" s="173" cm="1">
        <f t="array" ref="AJ160">_xlfn.XLOOKUP(AJ$1,'PY1 Data(H)'!$A$1:$CZ$1,_xlfn.XLOOKUP($A160,'PY1 Data(H)'!$A$1:$A$233,'PY1 Data(H)'!$A$1:$CZ$233))</f>
        <v>1360398</v>
      </c>
      <c r="AK160" s="173" cm="1">
        <f t="array" ref="AK160">_xlfn.XLOOKUP(AK$1,'PY1 Data(H)'!$A$1:$CZ$1,_xlfn.XLOOKUP($A160,'PY1 Data(H)'!$A$1:$A$233,'PY1 Data(H)'!$A$1:$CZ$233))</f>
        <v>0</v>
      </c>
      <c r="AL160" s="173" cm="1">
        <f t="array" ref="AL160">_xlfn.XLOOKUP(AL$1,'PY1 Data(H)'!$A$1:$CZ$1,_xlfn.XLOOKUP($A160,'PY1 Data(H)'!$A$1:$A$233,'PY1 Data(H)'!$A$1:$CZ$233))</f>
        <v>1393130</v>
      </c>
      <c r="AM160" s="173" cm="1">
        <f t="array" ref="AM160">_xlfn.XLOOKUP(AM$1,'PY1 Data(H)'!$A$1:$CZ$1,_xlfn.XLOOKUP($A160,'PY1 Data(H)'!$A$1:$A$233,'PY1 Data(H)'!$A$1:$CZ$233))</f>
        <v>0</v>
      </c>
      <c r="AN160" s="173" cm="1">
        <f t="array" ref="AN160">_xlfn.XLOOKUP(AN$1,'PY1 Data(H)'!$A$1:$CZ$1,_xlfn.XLOOKUP($A160,'PY1 Data(H)'!$A$1:$A$233,'PY1 Data(H)'!$A$1:$CZ$233))</f>
        <v>278323</v>
      </c>
      <c r="AO160" s="173" cm="1">
        <f t="array" ref="AO160">_xlfn.XLOOKUP(AO$1,'PY1 Data(H)'!$A$1:$CZ$1,_xlfn.XLOOKUP($A160,'PY1 Data(H)'!$A$1:$A$233,'PY1 Data(H)'!$A$1:$CZ$233))</f>
        <v>0</v>
      </c>
      <c r="AP160" s="173" cm="1">
        <f t="array" ref="AP160">_xlfn.XLOOKUP(AP$1,'PY1 Data(H)'!$A$1:$CZ$1,_xlfn.XLOOKUP($A160,'PY1 Data(H)'!$A$1:$A$233,'PY1 Data(H)'!$A$1:$CZ$233))</f>
        <v>0</v>
      </c>
      <c r="AQ160" s="173" cm="1">
        <f t="array" ref="AQ160">_xlfn.XLOOKUP(AQ$1,'PY1 Data(H)'!$A$1:$CZ$1,_xlfn.XLOOKUP($A160,'PY1 Data(H)'!$A$1:$A$233,'PY1 Data(H)'!$A$1:$CZ$233))</f>
        <v>1168778</v>
      </c>
      <c r="AR160" s="173" cm="1">
        <f t="array" ref="AR160">_xlfn.XLOOKUP(AR$1,'PY1 Data(H)'!$A$1:$CZ$1,_xlfn.XLOOKUP($A160,'PY1 Data(H)'!$A$1:$A$233,'PY1 Data(H)'!$A$1:$CZ$233))</f>
        <v>0</v>
      </c>
      <c r="AS160" s="173" cm="1">
        <f t="array" ref="AS160">_xlfn.XLOOKUP(AS$1,'PY1 Data(H)'!$A$1:$CZ$1,_xlfn.XLOOKUP($A160,'PY1 Data(H)'!$A$1:$A$233,'PY1 Data(H)'!$A$1:$CZ$233))</f>
        <v>1551550</v>
      </c>
      <c r="AT160" s="173" cm="1">
        <f t="array" ref="AT160">_xlfn.XLOOKUP(AT$1,'PY1 Data(H)'!$A$1:$CZ$1,_xlfn.XLOOKUP($A160,'PY1 Data(H)'!$A$1:$A$233,'PY1 Data(H)'!$A$1:$CZ$233))</f>
        <v>10019903</v>
      </c>
      <c r="AU160" s="173" cm="1">
        <f t="array" ref="AU160">_xlfn.XLOOKUP(AU$1,'PY1 Data(H)'!$A$1:$CZ$1,_xlfn.XLOOKUP($A160,'PY1 Data(H)'!$A$1:$A$233,'PY1 Data(H)'!$A$1:$CZ$233))</f>
        <v>0</v>
      </c>
      <c r="AV160" s="173" cm="1">
        <f t="array" ref="AV160">_xlfn.XLOOKUP(AV$1,'PY1 Data(H)'!$A$1:$CZ$1,_xlfn.XLOOKUP($A160,'PY1 Data(H)'!$A$1:$A$233,'PY1 Data(H)'!$A$1:$CZ$233))</f>
        <v>10863</v>
      </c>
      <c r="AW160" s="173" cm="1">
        <f t="array" ref="AW160">_xlfn.XLOOKUP(AW$1,'PY1 Data(H)'!$A$1:$CZ$1,_xlfn.XLOOKUP($A160,'PY1 Data(H)'!$A$1:$A$233,'PY1 Data(H)'!$A$1:$CZ$233))</f>
        <v>0</v>
      </c>
      <c r="AX160" s="173" cm="1">
        <f t="array" ref="AX160">_xlfn.XLOOKUP(AX$1,'PY1 Data(H)'!$A$1:$CZ$1,_xlfn.XLOOKUP($A160,'PY1 Data(H)'!$A$1:$A$233,'PY1 Data(H)'!$A$1:$CZ$233))</f>
        <v>1900967</v>
      </c>
      <c r="AY160" s="173" cm="1">
        <f t="array" ref="AY160">_xlfn.XLOOKUP(AY$1,'PY1 Data(H)'!$A$1:$CZ$1,_xlfn.XLOOKUP($A160,'PY1 Data(H)'!$A$1:$A$233,'PY1 Data(H)'!$A$1:$CZ$233))</f>
        <v>0</v>
      </c>
      <c r="AZ160" s="173" cm="1">
        <f t="array" ref="AZ160">_xlfn.XLOOKUP(AZ$1,'PY1 Data(H)'!$A$1:$CZ$1,_xlfn.XLOOKUP($A160,'PY1 Data(H)'!$A$1:$A$233,'PY1 Data(H)'!$A$1:$CZ$233))</f>
        <v>0</v>
      </c>
      <c r="BA160" s="173" cm="1">
        <f t="array" ref="BA160">_xlfn.XLOOKUP(BA$1,'PY1 Data(H)'!$A$1:$CZ$1,_xlfn.XLOOKUP($A160,'PY1 Data(H)'!$A$1:$A$233,'PY1 Data(H)'!$A$1:$CZ$233))</f>
        <v>0</v>
      </c>
      <c r="BB160" s="173" cm="1">
        <f t="array" ref="BB160">_xlfn.XLOOKUP(BB$1,'PY1 Data(H)'!$A$1:$CZ$1,_xlfn.XLOOKUP($A160,'PY1 Data(H)'!$A$1:$A$233,'PY1 Data(H)'!$A$1:$CZ$233))</f>
        <v>6683605</v>
      </c>
      <c r="BC160" s="173" cm="1">
        <f t="array" ref="BC160">_xlfn.XLOOKUP(BC$1,'PY1 Data(H)'!$A$1:$CZ$1,_xlfn.XLOOKUP($A160,'PY1 Data(H)'!$A$1:$A$233,'PY1 Data(H)'!$A$1:$CZ$233))</f>
        <v>430145</v>
      </c>
      <c r="BD160" s="173" cm="1">
        <f t="array" ref="BD160">_xlfn.XLOOKUP(BD$1,'PY1 Data(H)'!$A$1:$CZ$1,_xlfn.XLOOKUP($A160,'PY1 Data(H)'!$A$1:$A$233,'PY1 Data(H)'!$A$1:$CZ$233))</f>
        <v>0</v>
      </c>
      <c r="BE160" s="173" cm="1">
        <f t="array" ref="BE160">_xlfn.XLOOKUP(BE$1,'PY1 Data(H)'!$A$1:$CZ$1,_xlfn.XLOOKUP($A160,'PY1 Data(H)'!$A$1:$A$233,'PY1 Data(H)'!$A$1:$CZ$233))</f>
        <v>0</v>
      </c>
      <c r="BF160" s="173" cm="1">
        <f t="array" ref="BF160">_xlfn.XLOOKUP(BF$1,'PY1 Data(H)'!$A$1:$CZ$1,_xlfn.XLOOKUP($A160,'PY1 Data(H)'!$A$1:$A$233,'PY1 Data(H)'!$A$1:$CZ$233))</f>
        <v>1880178</v>
      </c>
      <c r="BG160" s="173" cm="1">
        <f t="array" ref="BG160">_xlfn.XLOOKUP(BG$1,'PY1 Data(H)'!$A$1:$CZ$1,_xlfn.XLOOKUP($A160,'PY1 Data(H)'!$A$1:$A$233,'PY1 Data(H)'!$A$1:$CZ$233))</f>
        <v>0</v>
      </c>
      <c r="BH160" s="173" cm="1">
        <f t="array" ref="BH160">_xlfn.XLOOKUP(BH$1,'PY1 Data(H)'!$A$1:$CZ$1,_xlfn.XLOOKUP($A160,'PY1 Data(H)'!$A$1:$A$233,'PY1 Data(H)'!$A$1:$CZ$233))</f>
        <v>0</v>
      </c>
      <c r="BI160" s="173" cm="1">
        <f t="array" ref="BI160">_xlfn.XLOOKUP(BI$1,'PY1 Data(H)'!$A$1:$CZ$1,_xlfn.XLOOKUP($A160,'PY1 Data(H)'!$A$1:$A$233,'PY1 Data(H)'!$A$1:$CZ$233))</f>
        <v>356305</v>
      </c>
      <c r="BJ160" s="173" cm="1">
        <f t="array" ref="BJ160">_xlfn.XLOOKUP(BJ$1,'PY1 Data(H)'!$A$1:$CZ$1,_xlfn.XLOOKUP($A160,'PY1 Data(H)'!$A$1:$A$233,'PY1 Data(H)'!$A$1:$CZ$233))</f>
        <v>145140</v>
      </c>
      <c r="BK160" s="173" cm="1">
        <f t="array" ref="BK160">_xlfn.XLOOKUP(BK$1,'PY1 Data(H)'!$A$1:$CZ$1,_xlfn.XLOOKUP($A160,'PY1 Data(H)'!$A$1:$A$233,'PY1 Data(H)'!$A$1:$CZ$233))</f>
        <v>0</v>
      </c>
      <c r="BL160" s="173" cm="1">
        <f t="array" ref="BL160">_xlfn.XLOOKUP(BL$1,'PY1 Data(H)'!$A$1:$CZ$1,_xlfn.XLOOKUP($A160,'PY1 Data(H)'!$A$1:$A$233,'PY1 Data(H)'!$A$1:$CZ$233))</f>
        <v>0</v>
      </c>
      <c r="BM160" s="173" cm="1">
        <f t="array" ref="BM160">_xlfn.XLOOKUP(BM$1,'PY1 Data(H)'!$A$1:$CZ$1,_xlfn.XLOOKUP($A160,'PY1 Data(H)'!$A$1:$A$233,'PY1 Data(H)'!$A$1:$CZ$233))</f>
        <v>0</v>
      </c>
      <c r="BN160" s="173" cm="1">
        <f t="array" ref="BN160">_xlfn.XLOOKUP(BN$1,'PY1 Data(H)'!$A$1:$CZ$1,_xlfn.XLOOKUP($A160,'PY1 Data(H)'!$A$1:$A$233,'PY1 Data(H)'!$A$1:$CZ$233))</f>
        <v>3873913</v>
      </c>
      <c r="BO160" s="173" cm="1">
        <f t="array" ref="BO160">_xlfn.XLOOKUP(BO$1,'PY1 Data(H)'!$A$1:$CZ$1,_xlfn.XLOOKUP($A160,'PY1 Data(H)'!$A$1:$A$233,'PY1 Data(H)'!$A$1:$CZ$233))</f>
        <v>0</v>
      </c>
      <c r="BP160" s="173" cm="1">
        <f t="array" ref="BP160">_xlfn.XLOOKUP(BP$1,'PY1 Data(H)'!$A$1:$CZ$1,_xlfn.XLOOKUP($A160,'PY1 Data(H)'!$A$1:$A$233,'PY1 Data(H)'!$A$1:$CZ$233))</f>
        <v>0</v>
      </c>
      <c r="BQ160" s="173" cm="1">
        <f t="array" ref="BQ160">_xlfn.XLOOKUP(BQ$1,'PY1 Data(H)'!$A$1:$CZ$1,_xlfn.XLOOKUP($A160,'PY1 Data(H)'!$A$1:$A$233,'PY1 Data(H)'!$A$1:$CZ$233))</f>
        <v>0</v>
      </c>
      <c r="BR160" s="173" cm="1">
        <f t="array" ref="BR160">_xlfn.XLOOKUP(BR$1,'PY1 Data(H)'!$A$1:$CZ$1,_xlfn.XLOOKUP($A160,'PY1 Data(H)'!$A$1:$A$233,'PY1 Data(H)'!$A$1:$CZ$233))</f>
        <v>0</v>
      </c>
      <c r="BS160" s="173" cm="1">
        <f t="array" ref="BS160">_xlfn.XLOOKUP(BS$1,'PY1 Data(H)'!$A$1:$CZ$1,_xlfn.XLOOKUP($A160,'PY1 Data(H)'!$A$1:$A$233,'PY1 Data(H)'!$A$1:$CZ$233))</f>
        <v>0</v>
      </c>
      <c r="BT160" s="173" cm="1">
        <f t="array" ref="BT160">_xlfn.XLOOKUP(BT$1,'PY1 Data(H)'!$A$1:$CZ$1,_xlfn.XLOOKUP($A160,'PY1 Data(H)'!$A$1:$A$233,'PY1 Data(H)'!$A$1:$CZ$233))</f>
        <v>345268</v>
      </c>
      <c r="BU160" s="173" cm="1">
        <f t="array" ref="BU160">_xlfn.XLOOKUP(BU$1,'PY1 Data(H)'!$A$1:$CZ$1,_xlfn.XLOOKUP($A160,'PY1 Data(H)'!$A$1:$A$233,'PY1 Data(H)'!$A$1:$CZ$233))</f>
        <v>727368</v>
      </c>
      <c r="BV160" s="173" cm="1">
        <f t="array" ref="BV160">_xlfn.XLOOKUP(BV$1,'PY1 Data(H)'!$A$1:$CZ$1,_xlfn.XLOOKUP($A160,'PY1 Data(H)'!$A$1:$A$233,'PY1 Data(H)'!$A$1:$CZ$233))</f>
        <v>3241635</v>
      </c>
      <c r="BW160" s="173" cm="1">
        <f t="array" ref="BW160">_xlfn.XLOOKUP(BW$1,'PY1 Data(H)'!$A$1:$CZ$1,_xlfn.XLOOKUP($A160,'PY1 Data(H)'!$A$1:$A$233,'PY1 Data(H)'!$A$1:$CZ$233))</f>
        <v>390721</v>
      </c>
      <c r="BX160" s="173" cm="1">
        <f t="array" ref="BX160">_xlfn.XLOOKUP(BX$1,'PY1 Data(H)'!$A$1:$CZ$1,_xlfn.XLOOKUP($A160,'PY1 Data(H)'!$A$1:$A$233,'PY1 Data(H)'!$A$1:$CZ$233))</f>
        <v>0</v>
      </c>
      <c r="BY160" s="173" cm="1">
        <f t="array" ref="BY160">_xlfn.XLOOKUP(BY$1,'PY1 Data(H)'!$A$1:$CZ$1,_xlfn.XLOOKUP($A160,'PY1 Data(H)'!$A$1:$A$233,'PY1 Data(H)'!$A$1:$CZ$233))</f>
        <v>0</v>
      </c>
      <c r="BZ160" s="173" cm="1">
        <f t="array" ref="BZ160">_xlfn.XLOOKUP(BZ$1,'PY1 Data(H)'!$A$1:$CZ$1,_xlfn.XLOOKUP($A160,'PY1 Data(H)'!$A$1:$A$233,'PY1 Data(H)'!$A$1:$CZ$233))</f>
        <v>233205</v>
      </c>
      <c r="CA160" s="173" cm="1">
        <f t="array" ref="CA160">_xlfn.XLOOKUP(CA$1,'PY1 Data(H)'!$A$1:$CZ$1,_xlfn.XLOOKUP($A160,'PY1 Data(H)'!$A$1:$A$233,'PY1 Data(H)'!$A$1:$CZ$233))</f>
        <v>0</v>
      </c>
      <c r="CB160" s="173" cm="1">
        <f t="array" ref="CB160">_xlfn.XLOOKUP(CB$1,'PY1 Data(H)'!$A$1:$CZ$1,_xlfn.XLOOKUP($A160,'PY1 Data(H)'!$A$1:$A$233,'PY1 Data(H)'!$A$1:$CZ$233))</f>
        <v>2631820</v>
      </c>
      <c r="CC160" s="173" cm="1">
        <f t="array" ref="CC160">_xlfn.XLOOKUP(CC$1,'PY1 Data(H)'!$A$1:$CZ$1,_xlfn.XLOOKUP($A160,'PY1 Data(H)'!$A$1:$A$233,'PY1 Data(H)'!$A$1:$CZ$233))</f>
        <v>5261487</v>
      </c>
      <c r="CD160" s="173" cm="1">
        <f t="array" ref="CD160">_xlfn.XLOOKUP(CD$1,'PY1 Data(H)'!$A$1:$CZ$1,_xlfn.XLOOKUP($A160,'PY1 Data(H)'!$A$1:$A$233,'PY1 Data(H)'!$A$1:$CZ$233))</f>
        <v>0</v>
      </c>
      <c r="CE160" s="173" cm="1">
        <f t="array" ref="CE160">_xlfn.XLOOKUP(CE$1,'PY1 Data(H)'!$A$1:$CZ$1,_xlfn.XLOOKUP($A160,'PY1 Data(H)'!$A$1:$A$233,'PY1 Data(H)'!$A$1:$CZ$233))</f>
        <v>0</v>
      </c>
      <c r="CF160" s="173" cm="1">
        <f t="array" ref="CF160">_xlfn.XLOOKUP(CF$1,'PY1 Data(H)'!$A$1:$CZ$1,_xlfn.XLOOKUP($A160,'PY1 Data(H)'!$A$1:$A$233,'PY1 Data(H)'!$A$1:$CZ$233))</f>
        <v>0</v>
      </c>
      <c r="CG160" s="173" cm="1">
        <f t="array" ref="CG160">_xlfn.XLOOKUP(CG$1,'PY1 Data(H)'!$A$1:$CZ$1,_xlfn.XLOOKUP($A160,'PY1 Data(H)'!$A$1:$A$233,'PY1 Data(H)'!$A$1:$CZ$233))</f>
        <v>901208</v>
      </c>
      <c r="CH160" s="173" cm="1">
        <f t="array" ref="CH160">_xlfn.XLOOKUP(CH$1,'PY1 Data(H)'!$A$1:$CZ$1,_xlfn.XLOOKUP($A160,'PY1 Data(H)'!$A$1:$A$233,'PY1 Data(H)'!$A$1:$CZ$233))</f>
        <v>327589</v>
      </c>
      <c r="CI160" s="173" cm="1">
        <f t="array" ref="CI160">_xlfn.XLOOKUP(CI$1,'PY1 Data(H)'!$A$1:$CZ$1,_xlfn.XLOOKUP($A160,'PY1 Data(H)'!$A$1:$A$233,'PY1 Data(H)'!$A$1:$CZ$233))</f>
        <v>951744</v>
      </c>
      <c r="CJ160" s="173" cm="1">
        <f t="array" ref="CJ160">_xlfn.XLOOKUP(CJ$1,'PY1 Data(H)'!$A$1:$CZ$1,_xlfn.XLOOKUP($A160,'PY1 Data(H)'!$A$1:$A$233,'PY1 Data(H)'!$A$1:$CZ$233))</f>
        <v>180273</v>
      </c>
      <c r="CK160" s="173" cm="1">
        <f t="array" ref="CK160">_xlfn.XLOOKUP(CK$1,'PY1 Data(H)'!$A$1:$CZ$1,_xlfn.XLOOKUP($A160,'PY1 Data(H)'!$A$1:$A$233,'PY1 Data(H)'!$A$1:$CZ$233))</f>
        <v>320481</v>
      </c>
      <c r="CL160" s="173" cm="1">
        <f t="array" ref="CL160">_xlfn.XLOOKUP(CL$1,'PY1 Data(H)'!$A$1:$CZ$1,_xlfn.XLOOKUP($A160,'PY1 Data(H)'!$A$1:$A$233,'PY1 Data(H)'!$A$1:$CZ$233))</f>
        <v>0</v>
      </c>
      <c r="CM160" s="173" cm="1">
        <f t="array" ref="CM160">_xlfn.XLOOKUP(CM$1,'PY1 Data(H)'!$A$1:$CZ$1,_xlfn.XLOOKUP($A160,'PY1 Data(H)'!$A$1:$A$233,'PY1 Data(H)'!$A$1:$CZ$233))</f>
        <v>0</v>
      </c>
      <c r="CN160" s="173" cm="1">
        <f t="array" ref="CN160">_xlfn.XLOOKUP(CN$1,'PY1 Data(H)'!$A$1:$CZ$1,_xlfn.XLOOKUP($A160,'PY1 Data(H)'!$A$1:$A$233,'PY1 Data(H)'!$A$1:$CZ$233))</f>
        <v>477643</v>
      </c>
      <c r="CO160" s="173" cm="1">
        <f t="array" ref="CO160">_xlfn.XLOOKUP(CO$1,'PY1 Data(H)'!$A$1:$CZ$1,_xlfn.XLOOKUP($A160,'PY1 Data(H)'!$A$1:$A$233,'PY1 Data(H)'!$A$1:$CZ$233))</f>
        <v>17843516</v>
      </c>
      <c r="CP160" s="173" cm="1">
        <f t="array" ref="CP160">_xlfn.XLOOKUP(CP$1,'PY1 Data(H)'!$A$1:$CZ$1,_xlfn.XLOOKUP($A160,'PY1 Data(H)'!$A$1:$A$233,'PY1 Data(H)'!$A$1:$CZ$233))</f>
        <v>416719</v>
      </c>
      <c r="CQ160" s="173" cm="1">
        <f t="array" ref="CQ160">_xlfn.XLOOKUP(CQ$1,'PY1 Data(H)'!$A$1:$CZ$1,_xlfn.XLOOKUP($A160,'PY1 Data(H)'!$A$1:$A$233,'PY1 Data(H)'!$A$1:$CZ$233))</f>
        <v>0</v>
      </c>
      <c r="CR160" s="173" cm="1">
        <f t="array" ref="CR160">_xlfn.XLOOKUP(CR$1,'PY1 Data(H)'!$A$1:$CZ$1,_xlfn.XLOOKUP($A160,'PY1 Data(H)'!$A$1:$A$233,'PY1 Data(H)'!$A$1:$CZ$233))</f>
        <v>1212965</v>
      </c>
      <c r="CS160" s="173" cm="1">
        <f t="array" ref="CS160">_xlfn.XLOOKUP(CS$1,'PY1 Data(H)'!$A$1:$CZ$1,_xlfn.XLOOKUP($A160,'PY1 Data(H)'!$A$1:$A$233,'PY1 Data(H)'!$A$1:$CZ$233))</f>
        <v>240375</v>
      </c>
      <c r="CT160" s="173" cm="1">
        <f t="array" ref="CT160">_xlfn.XLOOKUP(CT$1,'PY1 Data(H)'!$A$1:$CZ$1,_xlfn.XLOOKUP($A160,'PY1 Data(H)'!$A$1:$A$233,'PY1 Data(H)'!$A$1:$CZ$233))</f>
        <v>0</v>
      </c>
      <c r="CU160" s="173" cm="1">
        <f t="array" ref="CU160">_xlfn.XLOOKUP(CU$1,'PY1 Data(H)'!$A$1:$CZ$1,_xlfn.XLOOKUP($A160,'PY1 Data(H)'!$A$1:$A$233,'PY1 Data(H)'!$A$1:$CZ$233))</f>
        <v>0</v>
      </c>
      <c r="CV160" s="173" cm="1">
        <f t="array" ref="CV160">_xlfn.XLOOKUP(CV$1,'PY1 Data(H)'!$A$1:$CZ$1,_xlfn.XLOOKUP($A160,'PY1 Data(H)'!$A$1:$A$233,'PY1 Data(H)'!$A$1:$CZ$233))</f>
        <v>0</v>
      </c>
      <c r="CW160" s="173" cm="1">
        <f t="array" ref="CW160">_xlfn.XLOOKUP(CW$1,'PY1 Data(H)'!$A$1:$CZ$1,_xlfn.XLOOKUP($A160,'PY1 Data(H)'!$A$1:$A$233,'PY1 Data(H)'!$A$1:$CZ$233))</f>
        <v>648512</v>
      </c>
      <c r="CX160" s="173" cm="1">
        <f t="array" ref="CX160">_xlfn.XLOOKUP(CX$1,'PY1 Data(H)'!$A$1:$CZ$1,_xlfn.XLOOKUP($A160,'PY1 Data(H)'!$A$1:$A$233,'PY1 Data(H)'!$A$1:$CZ$233))</f>
        <v>395916</v>
      </c>
      <c r="CY160" s="173" cm="1">
        <f t="array" ref="CY160">_xlfn.XLOOKUP(CY$1,'PY1 Data(H)'!$A$1:$CZ$1,_xlfn.XLOOKUP($A160,'PY1 Data(H)'!$A$1:$A$233,'PY1 Data(H)'!$A$1:$CZ$233))</f>
        <v>0</v>
      </c>
    </row>
    <row r="161" spans="1:103" x14ac:dyDescent="0.3">
      <c r="A161">
        <v>521</v>
      </c>
      <c r="D161" s="173" cm="1">
        <f t="array" ref="D161">_xlfn.XLOOKUP(D$1,'PY1 Data(H)'!$A$1:$CZ$1,_xlfn.XLOOKUP($A161,'PY1 Data(H)'!$A$1:$A$233,'PY1 Data(H)'!$A$1:$CZ$233))</f>
        <v>0</v>
      </c>
      <c r="E161" s="173" cm="1">
        <f t="array" ref="E161">_xlfn.XLOOKUP(E$1,'PY1 Data(H)'!$A$1:$CZ$1,_xlfn.XLOOKUP($A161,'PY1 Data(H)'!$A$1:$A$233,'PY1 Data(H)'!$A$1:$CZ$233))</f>
        <v>989976</v>
      </c>
      <c r="F161" s="173" cm="1">
        <f t="array" ref="F161">_xlfn.XLOOKUP(F$1,'PY1 Data(H)'!$A$1:$CZ$1,_xlfn.XLOOKUP($A161,'PY1 Data(H)'!$A$1:$A$233,'PY1 Data(H)'!$A$1:$CZ$233))</f>
        <v>0</v>
      </c>
      <c r="G161" s="173" cm="1">
        <f t="array" ref="G161">_xlfn.XLOOKUP(G$1,'PY1 Data(H)'!$A$1:$CZ$1,_xlfn.XLOOKUP($A161,'PY1 Data(H)'!$A$1:$A$233,'PY1 Data(H)'!$A$1:$CZ$233))</f>
        <v>0</v>
      </c>
      <c r="H161" s="173" cm="1">
        <f t="array" ref="H161">_xlfn.XLOOKUP(H$1,'PY1 Data(H)'!$A$1:$CZ$1,_xlfn.XLOOKUP($A161,'PY1 Data(H)'!$A$1:$A$233,'PY1 Data(H)'!$A$1:$CZ$233))</f>
        <v>0</v>
      </c>
      <c r="I161" s="173" cm="1">
        <f t="array" ref="I161">_xlfn.XLOOKUP(I$1,'PY1 Data(H)'!$A$1:$CZ$1,_xlfn.XLOOKUP($A161,'PY1 Data(H)'!$A$1:$A$233,'PY1 Data(H)'!$A$1:$CZ$233))</f>
        <v>0</v>
      </c>
      <c r="J161" s="173" cm="1">
        <f t="array" ref="J161">_xlfn.XLOOKUP(J$1,'PY1 Data(H)'!$A$1:$CZ$1,_xlfn.XLOOKUP($A161,'PY1 Data(H)'!$A$1:$A$233,'PY1 Data(H)'!$A$1:$CZ$233))</f>
        <v>0</v>
      </c>
      <c r="K161" s="173" cm="1">
        <f t="array" ref="K161">_xlfn.XLOOKUP(K$1,'PY1 Data(H)'!$A$1:$CZ$1,_xlfn.XLOOKUP($A161,'PY1 Data(H)'!$A$1:$A$233,'PY1 Data(H)'!$A$1:$CZ$233))</f>
        <v>0</v>
      </c>
      <c r="L161" s="173" cm="1">
        <f t="array" ref="L161">_xlfn.XLOOKUP(L$1,'PY1 Data(H)'!$A$1:$CZ$1,_xlfn.XLOOKUP($A161,'PY1 Data(H)'!$A$1:$A$233,'PY1 Data(H)'!$A$1:$CZ$233))</f>
        <v>0</v>
      </c>
      <c r="M161" s="173" cm="1">
        <f t="array" ref="M161">_xlfn.XLOOKUP(M$1,'PY1 Data(H)'!$A$1:$CZ$1,_xlfn.XLOOKUP($A161,'PY1 Data(H)'!$A$1:$A$233,'PY1 Data(H)'!$A$1:$CZ$233))</f>
        <v>0</v>
      </c>
      <c r="N161" s="173" cm="1">
        <f t="array" ref="N161">_xlfn.XLOOKUP(N$1,'PY1 Data(H)'!$A$1:$CZ$1,_xlfn.XLOOKUP($A161,'PY1 Data(H)'!$A$1:$A$233,'PY1 Data(H)'!$A$1:$CZ$233))</f>
        <v>0</v>
      </c>
      <c r="O161" s="173" cm="1">
        <f t="array" ref="O161">_xlfn.XLOOKUP(O$1,'PY1 Data(H)'!$A$1:$CZ$1,_xlfn.XLOOKUP($A161,'PY1 Data(H)'!$A$1:$A$233,'PY1 Data(H)'!$A$1:$CZ$233))</f>
        <v>0</v>
      </c>
      <c r="P161" s="173" cm="1">
        <f t="array" ref="P161">_xlfn.XLOOKUP(P$1,'PY1 Data(H)'!$A$1:$CZ$1,_xlfn.XLOOKUP($A161,'PY1 Data(H)'!$A$1:$A$233,'PY1 Data(H)'!$A$1:$CZ$233))</f>
        <v>0</v>
      </c>
      <c r="Q161" s="173" cm="1">
        <f t="array" ref="Q161">_xlfn.XLOOKUP(Q$1,'PY1 Data(H)'!$A$1:$CZ$1,_xlfn.XLOOKUP($A161,'PY1 Data(H)'!$A$1:$A$233,'PY1 Data(H)'!$A$1:$CZ$233))</f>
        <v>0</v>
      </c>
      <c r="R161" s="173" cm="1">
        <f t="array" ref="R161">_xlfn.XLOOKUP(R$1,'PY1 Data(H)'!$A$1:$CZ$1,_xlfn.XLOOKUP($A161,'PY1 Data(H)'!$A$1:$A$233,'PY1 Data(H)'!$A$1:$CZ$233))</f>
        <v>0</v>
      </c>
      <c r="S161" s="173" cm="1">
        <f t="array" ref="S161">_xlfn.XLOOKUP(S$1,'PY1 Data(H)'!$A$1:$CZ$1,_xlfn.XLOOKUP($A161,'PY1 Data(H)'!$A$1:$A$233,'PY1 Data(H)'!$A$1:$CZ$233))</f>
        <v>277548</v>
      </c>
      <c r="T161" s="173" cm="1">
        <f t="array" ref="T161">_xlfn.XLOOKUP(T$1,'PY1 Data(H)'!$A$1:$CZ$1,_xlfn.XLOOKUP($A161,'PY1 Data(H)'!$A$1:$A$233,'PY1 Data(H)'!$A$1:$CZ$233))</f>
        <v>0</v>
      </c>
      <c r="U161" s="173" cm="1">
        <f t="array" ref="U161">_xlfn.XLOOKUP(U$1,'PY1 Data(H)'!$A$1:$CZ$1,_xlfn.XLOOKUP($A161,'PY1 Data(H)'!$A$1:$A$233,'PY1 Data(H)'!$A$1:$CZ$233))</f>
        <v>0</v>
      </c>
      <c r="V161" s="173" cm="1">
        <f t="array" ref="V161">_xlfn.XLOOKUP(V$1,'PY1 Data(H)'!$A$1:$CZ$1,_xlfn.XLOOKUP($A161,'PY1 Data(H)'!$A$1:$A$233,'PY1 Data(H)'!$A$1:$CZ$233))</f>
        <v>0</v>
      </c>
      <c r="W161" s="173" cm="1">
        <f t="array" ref="W161">_xlfn.XLOOKUP(W$1,'PY1 Data(H)'!$A$1:$CZ$1,_xlfn.XLOOKUP($A161,'PY1 Data(H)'!$A$1:$A$233,'PY1 Data(H)'!$A$1:$CZ$233))</f>
        <v>0</v>
      </c>
      <c r="X161" s="173" cm="1">
        <f t="array" ref="X161">_xlfn.XLOOKUP(X$1,'PY1 Data(H)'!$A$1:$CZ$1,_xlfn.XLOOKUP($A161,'PY1 Data(H)'!$A$1:$A$233,'PY1 Data(H)'!$A$1:$CZ$233))</f>
        <v>0</v>
      </c>
      <c r="Y161" s="173" cm="1">
        <f t="array" ref="Y161">_xlfn.XLOOKUP(Y$1,'PY1 Data(H)'!$A$1:$CZ$1,_xlfn.XLOOKUP($A161,'PY1 Data(H)'!$A$1:$A$233,'PY1 Data(H)'!$A$1:$CZ$233))</f>
        <v>0</v>
      </c>
      <c r="Z161" s="173" cm="1">
        <f t="array" ref="Z161">_xlfn.XLOOKUP(Z$1,'PY1 Data(H)'!$A$1:$CZ$1,_xlfn.XLOOKUP($A161,'PY1 Data(H)'!$A$1:$A$233,'PY1 Data(H)'!$A$1:$CZ$233))</f>
        <v>0</v>
      </c>
      <c r="AA161" s="173" cm="1">
        <f t="array" ref="AA161">_xlfn.XLOOKUP(AA$1,'PY1 Data(H)'!$A$1:$CZ$1,_xlfn.XLOOKUP($A161,'PY1 Data(H)'!$A$1:$A$233,'PY1 Data(H)'!$A$1:$CZ$233))</f>
        <v>0</v>
      </c>
      <c r="AB161" s="173" cm="1">
        <f t="array" ref="AB161">_xlfn.XLOOKUP(AB$1,'PY1 Data(H)'!$A$1:$CZ$1,_xlfn.XLOOKUP($A161,'PY1 Data(H)'!$A$1:$A$233,'PY1 Data(H)'!$A$1:$CZ$233))</f>
        <v>0</v>
      </c>
      <c r="AC161" s="173" cm="1">
        <f t="array" ref="AC161">_xlfn.XLOOKUP(AC$1,'PY1 Data(H)'!$A$1:$CZ$1,_xlfn.XLOOKUP($A161,'PY1 Data(H)'!$A$1:$A$233,'PY1 Data(H)'!$A$1:$CZ$233))</f>
        <v>0</v>
      </c>
      <c r="AD161" s="173" cm="1">
        <f t="array" ref="AD161">_xlfn.XLOOKUP(AD$1,'PY1 Data(H)'!$A$1:$CZ$1,_xlfn.XLOOKUP($A161,'PY1 Data(H)'!$A$1:$A$233,'PY1 Data(H)'!$A$1:$CZ$233))</f>
        <v>0</v>
      </c>
      <c r="AE161" s="173" cm="1">
        <f t="array" ref="AE161">_xlfn.XLOOKUP(AE$1,'PY1 Data(H)'!$A$1:$CZ$1,_xlfn.XLOOKUP($A161,'PY1 Data(H)'!$A$1:$A$233,'PY1 Data(H)'!$A$1:$CZ$233))</f>
        <v>0</v>
      </c>
      <c r="AF161" s="173" cm="1">
        <f t="array" ref="AF161">_xlfn.XLOOKUP(AF$1,'PY1 Data(H)'!$A$1:$CZ$1,_xlfn.XLOOKUP($A161,'PY1 Data(H)'!$A$1:$A$233,'PY1 Data(H)'!$A$1:$CZ$233))</f>
        <v>0</v>
      </c>
      <c r="AG161" s="173" cm="1">
        <f t="array" ref="AG161">_xlfn.XLOOKUP(AG$1,'PY1 Data(H)'!$A$1:$CZ$1,_xlfn.XLOOKUP($A161,'PY1 Data(H)'!$A$1:$A$233,'PY1 Data(H)'!$A$1:$CZ$233))</f>
        <v>0</v>
      </c>
      <c r="AH161" s="173" cm="1">
        <f t="array" ref="AH161">_xlfn.XLOOKUP(AH$1,'PY1 Data(H)'!$A$1:$CZ$1,_xlfn.XLOOKUP($A161,'PY1 Data(H)'!$A$1:$A$233,'PY1 Data(H)'!$A$1:$CZ$233))</f>
        <v>0</v>
      </c>
      <c r="AI161" s="173" cm="1">
        <f t="array" ref="AI161">_xlfn.XLOOKUP(AI$1,'PY1 Data(H)'!$A$1:$CZ$1,_xlfn.XLOOKUP($A161,'PY1 Data(H)'!$A$1:$A$233,'PY1 Data(H)'!$A$1:$CZ$233))</f>
        <v>0</v>
      </c>
      <c r="AJ161" s="173" cm="1">
        <f t="array" ref="AJ161">_xlfn.XLOOKUP(AJ$1,'PY1 Data(H)'!$A$1:$CZ$1,_xlfn.XLOOKUP($A161,'PY1 Data(H)'!$A$1:$A$233,'PY1 Data(H)'!$A$1:$CZ$233))</f>
        <v>0</v>
      </c>
      <c r="AK161" s="173" cm="1">
        <f t="array" ref="AK161">_xlfn.XLOOKUP(AK$1,'PY1 Data(H)'!$A$1:$CZ$1,_xlfn.XLOOKUP($A161,'PY1 Data(H)'!$A$1:$A$233,'PY1 Data(H)'!$A$1:$CZ$233))</f>
        <v>0</v>
      </c>
      <c r="AL161" s="173" cm="1">
        <f t="array" ref="AL161">_xlfn.XLOOKUP(AL$1,'PY1 Data(H)'!$A$1:$CZ$1,_xlfn.XLOOKUP($A161,'PY1 Data(H)'!$A$1:$A$233,'PY1 Data(H)'!$A$1:$CZ$233))</f>
        <v>0</v>
      </c>
      <c r="AM161" s="173" cm="1">
        <f t="array" ref="AM161">_xlfn.XLOOKUP(AM$1,'PY1 Data(H)'!$A$1:$CZ$1,_xlfn.XLOOKUP($A161,'PY1 Data(H)'!$A$1:$A$233,'PY1 Data(H)'!$A$1:$CZ$233))</f>
        <v>0</v>
      </c>
      <c r="AN161" s="173" cm="1">
        <f t="array" ref="AN161">_xlfn.XLOOKUP(AN$1,'PY1 Data(H)'!$A$1:$CZ$1,_xlfn.XLOOKUP($A161,'PY1 Data(H)'!$A$1:$A$233,'PY1 Data(H)'!$A$1:$CZ$233))</f>
        <v>0</v>
      </c>
      <c r="AO161" s="173" cm="1">
        <f t="array" ref="AO161">_xlfn.XLOOKUP(AO$1,'PY1 Data(H)'!$A$1:$CZ$1,_xlfn.XLOOKUP($A161,'PY1 Data(H)'!$A$1:$A$233,'PY1 Data(H)'!$A$1:$CZ$233))</f>
        <v>0</v>
      </c>
      <c r="AP161" s="173" cm="1">
        <f t="array" ref="AP161">_xlfn.XLOOKUP(AP$1,'PY1 Data(H)'!$A$1:$CZ$1,_xlfn.XLOOKUP($A161,'PY1 Data(H)'!$A$1:$A$233,'PY1 Data(H)'!$A$1:$CZ$233))</f>
        <v>0</v>
      </c>
      <c r="AQ161" s="173" cm="1">
        <f t="array" ref="AQ161">_xlfn.XLOOKUP(AQ$1,'PY1 Data(H)'!$A$1:$CZ$1,_xlfn.XLOOKUP($A161,'PY1 Data(H)'!$A$1:$A$233,'PY1 Data(H)'!$A$1:$CZ$233))</f>
        <v>0</v>
      </c>
      <c r="AR161" s="173" cm="1">
        <f t="array" ref="AR161">_xlfn.XLOOKUP(AR$1,'PY1 Data(H)'!$A$1:$CZ$1,_xlfn.XLOOKUP($A161,'PY1 Data(H)'!$A$1:$A$233,'PY1 Data(H)'!$A$1:$CZ$233))</f>
        <v>0</v>
      </c>
      <c r="AS161" s="173" cm="1">
        <f t="array" ref="AS161">_xlfn.XLOOKUP(AS$1,'PY1 Data(H)'!$A$1:$CZ$1,_xlfn.XLOOKUP($A161,'PY1 Data(H)'!$A$1:$A$233,'PY1 Data(H)'!$A$1:$CZ$233))</f>
        <v>0</v>
      </c>
      <c r="AT161" s="173" cm="1">
        <f t="array" ref="AT161">_xlfn.XLOOKUP(AT$1,'PY1 Data(H)'!$A$1:$CZ$1,_xlfn.XLOOKUP($A161,'PY1 Data(H)'!$A$1:$A$233,'PY1 Data(H)'!$A$1:$CZ$233))</f>
        <v>0</v>
      </c>
      <c r="AU161" s="173" cm="1">
        <f t="array" ref="AU161">_xlfn.XLOOKUP(AU$1,'PY1 Data(H)'!$A$1:$CZ$1,_xlfn.XLOOKUP($A161,'PY1 Data(H)'!$A$1:$A$233,'PY1 Data(H)'!$A$1:$CZ$233))</f>
        <v>0</v>
      </c>
      <c r="AV161" s="173" cm="1">
        <f t="array" ref="AV161">_xlfn.XLOOKUP(AV$1,'PY1 Data(H)'!$A$1:$CZ$1,_xlfn.XLOOKUP($A161,'PY1 Data(H)'!$A$1:$A$233,'PY1 Data(H)'!$A$1:$CZ$233))</f>
        <v>0</v>
      </c>
      <c r="AW161" s="173" cm="1">
        <f t="array" ref="AW161">_xlfn.XLOOKUP(AW$1,'PY1 Data(H)'!$A$1:$CZ$1,_xlfn.XLOOKUP($A161,'PY1 Data(H)'!$A$1:$A$233,'PY1 Data(H)'!$A$1:$CZ$233))</f>
        <v>0</v>
      </c>
      <c r="AX161" s="173" cm="1">
        <f t="array" ref="AX161">_xlfn.XLOOKUP(AX$1,'PY1 Data(H)'!$A$1:$CZ$1,_xlfn.XLOOKUP($A161,'PY1 Data(H)'!$A$1:$A$233,'PY1 Data(H)'!$A$1:$CZ$233))</f>
        <v>0</v>
      </c>
      <c r="AY161" s="173" cm="1">
        <f t="array" ref="AY161">_xlfn.XLOOKUP(AY$1,'PY1 Data(H)'!$A$1:$CZ$1,_xlfn.XLOOKUP($A161,'PY1 Data(H)'!$A$1:$A$233,'PY1 Data(H)'!$A$1:$CZ$233))</f>
        <v>386161</v>
      </c>
      <c r="AZ161" s="173" cm="1">
        <f t="array" ref="AZ161">_xlfn.XLOOKUP(AZ$1,'PY1 Data(H)'!$A$1:$CZ$1,_xlfn.XLOOKUP($A161,'PY1 Data(H)'!$A$1:$A$233,'PY1 Data(H)'!$A$1:$CZ$233))</f>
        <v>0</v>
      </c>
      <c r="BA161" s="173" cm="1">
        <f t="array" ref="BA161">_xlfn.XLOOKUP(BA$1,'PY1 Data(H)'!$A$1:$CZ$1,_xlfn.XLOOKUP($A161,'PY1 Data(H)'!$A$1:$A$233,'PY1 Data(H)'!$A$1:$CZ$233))</f>
        <v>0</v>
      </c>
      <c r="BB161" s="173" cm="1">
        <f t="array" ref="BB161">_xlfn.XLOOKUP(BB$1,'PY1 Data(H)'!$A$1:$CZ$1,_xlfn.XLOOKUP($A161,'PY1 Data(H)'!$A$1:$A$233,'PY1 Data(H)'!$A$1:$CZ$233))</f>
        <v>0</v>
      </c>
      <c r="BC161" s="173" cm="1">
        <f t="array" ref="BC161">_xlfn.XLOOKUP(BC$1,'PY1 Data(H)'!$A$1:$CZ$1,_xlfn.XLOOKUP($A161,'PY1 Data(H)'!$A$1:$A$233,'PY1 Data(H)'!$A$1:$CZ$233))</f>
        <v>0</v>
      </c>
      <c r="BD161" s="173" cm="1">
        <f t="array" ref="BD161">_xlfn.XLOOKUP(BD$1,'PY1 Data(H)'!$A$1:$CZ$1,_xlfn.XLOOKUP($A161,'PY1 Data(H)'!$A$1:$A$233,'PY1 Data(H)'!$A$1:$CZ$233))</f>
        <v>0</v>
      </c>
      <c r="BE161" s="173" cm="1">
        <f t="array" ref="BE161">_xlfn.XLOOKUP(BE$1,'PY1 Data(H)'!$A$1:$CZ$1,_xlfn.XLOOKUP($A161,'PY1 Data(H)'!$A$1:$A$233,'PY1 Data(H)'!$A$1:$CZ$233))</f>
        <v>0</v>
      </c>
      <c r="BF161" s="173" cm="1">
        <f t="array" ref="BF161">_xlfn.XLOOKUP(BF$1,'PY1 Data(H)'!$A$1:$CZ$1,_xlfn.XLOOKUP($A161,'PY1 Data(H)'!$A$1:$A$233,'PY1 Data(H)'!$A$1:$CZ$233))</f>
        <v>40898</v>
      </c>
      <c r="BG161" s="173" cm="1">
        <f t="array" ref="BG161">_xlfn.XLOOKUP(BG$1,'PY1 Data(H)'!$A$1:$CZ$1,_xlfn.XLOOKUP($A161,'PY1 Data(H)'!$A$1:$A$233,'PY1 Data(H)'!$A$1:$CZ$233))</f>
        <v>0</v>
      </c>
      <c r="BH161" s="173" cm="1">
        <f t="array" ref="BH161">_xlfn.XLOOKUP(BH$1,'PY1 Data(H)'!$A$1:$CZ$1,_xlfn.XLOOKUP($A161,'PY1 Data(H)'!$A$1:$A$233,'PY1 Data(H)'!$A$1:$CZ$233))</f>
        <v>0</v>
      </c>
      <c r="BI161" s="173" cm="1">
        <f t="array" ref="BI161">_xlfn.XLOOKUP(BI$1,'PY1 Data(H)'!$A$1:$CZ$1,_xlfn.XLOOKUP($A161,'PY1 Data(H)'!$A$1:$A$233,'PY1 Data(H)'!$A$1:$CZ$233))</f>
        <v>0</v>
      </c>
      <c r="BJ161" s="173" cm="1">
        <f t="array" ref="BJ161">_xlfn.XLOOKUP(BJ$1,'PY1 Data(H)'!$A$1:$CZ$1,_xlfn.XLOOKUP($A161,'PY1 Data(H)'!$A$1:$A$233,'PY1 Data(H)'!$A$1:$CZ$233))</f>
        <v>0</v>
      </c>
      <c r="BK161" s="173" cm="1">
        <f t="array" ref="BK161">_xlfn.XLOOKUP(BK$1,'PY1 Data(H)'!$A$1:$CZ$1,_xlfn.XLOOKUP($A161,'PY1 Data(H)'!$A$1:$A$233,'PY1 Data(H)'!$A$1:$CZ$233))</f>
        <v>0</v>
      </c>
      <c r="BL161" s="173" cm="1">
        <f t="array" ref="BL161">_xlfn.XLOOKUP(BL$1,'PY1 Data(H)'!$A$1:$CZ$1,_xlfn.XLOOKUP($A161,'PY1 Data(H)'!$A$1:$A$233,'PY1 Data(H)'!$A$1:$CZ$233))</f>
        <v>0</v>
      </c>
      <c r="BM161" s="173" cm="1">
        <f t="array" ref="BM161">_xlfn.XLOOKUP(BM$1,'PY1 Data(H)'!$A$1:$CZ$1,_xlfn.XLOOKUP($A161,'PY1 Data(H)'!$A$1:$A$233,'PY1 Data(H)'!$A$1:$CZ$233))</f>
        <v>869340</v>
      </c>
      <c r="BN161" s="173" cm="1">
        <f t="array" ref="BN161">_xlfn.XLOOKUP(BN$1,'PY1 Data(H)'!$A$1:$CZ$1,_xlfn.XLOOKUP($A161,'PY1 Data(H)'!$A$1:$A$233,'PY1 Data(H)'!$A$1:$CZ$233))</f>
        <v>0</v>
      </c>
      <c r="BO161" s="173" cm="1">
        <f t="array" ref="BO161">_xlfn.XLOOKUP(BO$1,'PY1 Data(H)'!$A$1:$CZ$1,_xlfn.XLOOKUP($A161,'PY1 Data(H)'!$A$1:$A$233,'PY1 Data(H)'!$A$1:$CZ$233))</f>
        <v>882919</v>
      </c>
      <c r="BP161" s="173" cm="1">
        <f t="array" ref="BP161">_xlfn.XLOOKUP(BP$1,'PY1 Data(H)'!$A$1:$CZ$1,_xlfn.XLOOKUP($A161,'PY1 Data(H)'!$A$1:$A$233,'PY1 Data(H)'!$A$1:$CZ$233))</f>
        <v>0</v>
      </c>
      <c r="BQ161" s="173" cm="1">
        <f t="array" ref="BQ161">_xlfn.XLOOKUP(BQ$1,'PY1 Data(H)'!$A$1:$CZ$1,_xlfn.XLOOKUP($A161,'PY1 Data(H)'!$A$1:$A$233,'PY1 Data(H)'!$A$1:$CZ$233))</f>
        <v>0</v>
      </c>
      <c r="BR161" s="173" cm="1">
        <f t="array" ref="BR161">_xlfn.XLOOKUP(BR$1,'PY1 Data(H)'!$A$1:$CZ$1,_xlfn.XLOOKUP($A161,'PY1 Data(H)'!$A$1:$A$233,'PY1 Data(H)'!$A$1:$CZ$233))</f>
        <v>0</v>
      </c>
      <c r="BS161" s="173" cm="1">
        <f t="array" ref="BS161">_xlfn.XLOOKUP(BS$1,'PY1 Data(H)'!$A$1:$CZ$1,_xlfn.XLOOKUP($A161,'PY1 Data(H)'!$A$1:$A$233,'PY1 Data(H)'!$A$1:$CZ$233))</f>
        <v>0</v>
      </c>
      <c r="BT161" s="173" cm="1">
        <f t="array" ref="BT161">_xlfn.XLOOKUP(BT$1,'PY1 Data(H)'!$A$1:$CZ$1,_xlfn.XLOOKUP($A161,'PY1 Data(H)'!$A$1:$A$233,'PY1 Data(H)'!$A$1:$CZ$233))</f>
        <v>0</v>
      </c>
      <c r="BU161" s="173" cm="1">
        <f t="array" ref="BU161">_xlfn.XLOOKUP(BU$1,'PY1 Data(H)'!$A$1:$CZ$1,_xlfn.XLOOKUP($A161,'PY1 Data(H)'!$A$1:$A$233,'PY1 Data(H)'!$A$1:$CZ$233))</f>
        <v>0</v>
      </c>
      <c r="BV161" s="173" cm="1">
        <f t="array" ref="BV161">_xlfn.XLOOKUP(BV$1,'PY1 Data(H)'!$A$1:$CZ$1,_xlfn.XLOOKUP($A161,'PY1 Data(H)'!$A$1:$A$233,'PY1 Data(H)'!$A$1:$CZ$233))</f>
        <v>0</v>
      </c>
      <c r="BW161" s="173" cm="1">
        <f t="array" ref="BW161">_xlfn.XLOOKUP(BW$1,'PY1 Data(H)'!$A$1:$CZ$1,_xlfn.XLOOKUP($A161,'PY1 Data(H)'!$A$1:$A$233,'PY1 Data(H)'!$A$1:$CZ$233))</f>
        <v>0</v>
      </c>
      <c r="BX161" s="173" cm="1">
        <f t="array" ref="BX161">_xlfn.XLOOKUP(BX$1,'PY1 Data(H)'!$A$1:$CZ$1,_xlfn.XLOOKUP($A161,'PY1 Data(H)'!$A$1:$A$233,'PY1 Data(H)'!$A$1:$CZ$233))</f>
        <v>0</v>
      </c>
      <c r="BY161" s="173" cm="1">
        <f t="array" ref="BY161">_xlfn.XLOOKUP(BY$1,'PY1 Data(H)'!$A$1:$CZ$1,_xlfn.XLOOKUP($A161,'PY1 Data(H)'!$A$1:$A$233,'PY1 Data(H)'!$A$1:$CZ$233))</f>
        <v>0</v>
      </c>
      <c r="BZ161" s="173" cm="1">
        <f t="array" ref="BZ161">_xlfn.XLOOKUP(BZ$1,'PY1 Data(H)'!$A$1:$CZ$1,_xlfn.XLOOKUP($A161,'PY1 Data(H)'!$A$1:$A$233,'PY1 Data(H)'!$A$1:$CZ$233))</f>
        <v>0</v>
      </c>
      <c r="CA161" s="173" cm="1">
        <f t="array" ref="CA161">_xlfn.XLOOKUP(CA$1,'PY1 Data(H)'!$A$1:$CZ$1,_xlfn.XLOOKUP($A161,'PY1 Data(H)'!$A$1:$A$233,'PY1 Data(H)'!$A$1:$CZ$233))</f>
        <v>0</v>
      </c>
      <c r="CB161" s="173" cm="1">
        <f t="array" ref="CB161">_xlfn.XLOOKUP(CB$1,'PY1 Data(H)'!$A$1:$CZ$1,_xlfn.XLOOKUP($A161,'PY1 Data(H)'!$A$1:$A$233,'PY1 Data(H)'!$A$1:$CZ$233))</f>
        <v>0</v>
      </c>
      <c r="CC161" s="173" cm="1">
        <f t="array" ref="CC161">_xlfn.XLOOKUP(CC$1,'PY1 Data(H)'!$A$1:$CZ$1,_xlfn.XLOOKUP($A161,'PY1 Data(H)'!$A$1:$A$233,'PY1 Data(H)'!$A$1:$CZ$233))</f>
        <v>0</v>
      </c>
      <c r="CD161" s="173" cm="1">
        <f t="array" ref="CD161">_xlfn.XLOOKUP(CD$1,'PY1 Data(H)'!$A$1:$CZ$1,_xlfn.XLOOKUP($A161,'PY1 Data(H)'!$A$1:$A$233,'PY1 Data(H)'!$A$1:$CZ$233))</f>
        <v>0</v>
      </c>
      <c r="CE161" s="173" cm="1">
        <f t="array" ref="CE161">_xlfn.XLOOKUP(CE$1,'PY1 Data(H)'!$A$1:$CZ$1,_xlfn.XLOOKUP($A161,'PY1 Data(H)'!$A$1:$A$233,'PY1 Data(H)'!$A$1:$CZ$233))</f>
        <v>0</v>
      </c>
      <c r="CF161" s="173" cm="1">
        <f t="array" ref="CF161">_xlfn.XLOOKUP(CF$1,'PY1 Data(H)'!$A$1:$CZ$1,_xlfn.XLOOKUP($A161,'PY1 Data(H)'!$A$1:$A$233,'PY1 Data(H)'!$A$1:$CZ$233))</f>
        <v>0</v>
      </c>
      <c r="CG161" s="173" cm="1">
        <f t="array" ref="CG161">_xlfn.XLOOKUP(CG$1,'PY1 Data(H)'!$A$1:$CZ$1,_xlfn.XLOOKUP($A161,'PY1 Data(H)'!$A$1:$A$233,'PY1 Data(H)'!$A$1:$CZ$233))</f>
        <v>0</v>
      </c>
      <c r="CH161" s="173" cm="1">
        <f t="array" ref="CH161">_xlfn.XLOOKUP(CH$1,'PY1 Data(H)'!$A$1:$CZ$1,_xlfn.XLOOKUP($A161,'PY1 Data(H)'!$A$1:$A$233,'PY1 Data(H)'!$A$1:$CZ$233))</f>
        <v>0</v>
      </c>
      <c r="CI161" s="173" cm="1">
        <f t="array" ref="CI161">_xlfn.XLOOKUP(CI$1,'PY1 Data(H)'!$A$1:$CZ$1,_xlfn.XLOOKUP($A161,'PY1 Data(H)'!$A$1:$A$233,'PY1 Data(H)'!$A$1:$CZ$233))</f>
        <v>0</v>
      </c>
      <c r="CJ161" s="173" cm="1">
        <f t="array" ref="CJ161">_xlfn.XLOOKUP(CJ$1,'PY1 Data(H)'!$A$1:$CZ$1,_xlfn.XLOOKUP($A161,'PY1 Data(H)'!$A$1:$A$233,'PY1 Data(H)'!$A$1:$CZ$233))</f>
        <v>0</v>
      </c>
      <c r="CK161" s="173" cm="1">
        <f t="array" ref="CK161">_xlfn.XLOOKUP(CK$1,'PY1 Data(H)'!$A$1:$CZ$1,_xlfn.XLOOKUP($A161,'PY1 Data(H)'!$A$1:$A$233,'PY1 Data(H)'!$A$1:$CZ$233))</f>
        <v>0</v>
      </c>
      <c r="CL161" s="173" cm="1">
        <f t="array" ref="CL161">_xlfn.XLOOKUP(CL$1,'PY1 Data(H)'!$A$1:$CZ$1,_xlfn.XLOOKUP($A161,'PY1 Data(H)'!$A$1:$A$233,'PY1 Data(H)'!$A$1:$CZ$233))</f>
        <v>0</v>
      </c>
      <c r="CM161" s="173" cm="1">
        <f t="array" ref="CM161">_xlfn.XLOOKUP(CM$1,'PY1 Data(H)'!$A$1:$CZ$1,_xlfn.XLOOKUP($A161,'PY1 Data(H)'!$A$1:$A$233,'PY1 Data(H)'!$A$1:$CZ$233))</f>
        <v>0</v>
      </c>
      <c r="CN161" s="173" cm="1">
        <f t="array" ref="CN161">_xlfn.XLOOKUP(CN$1,'PY1 Data(H)'!$A$1:$CZ$1,_xlfn.XLOOKUP($A161,'PY1 Data(H)'!$A$1:$A$233,'PY1 Data(H)'!$A$1:$CZ$233))</f>
        <v>0</v>
      </c>
      <c r="CO161" s="173" cm="1">
        <f t="array" ref="CO161">_xlfn.XLOOKUP(CO$1,'PY1 Data(H)'!$A$1:$CZ$1,_xlfn.XLOOKUP($A161,'PY1 Data(H)'!$A$1:$A$233,'PY1 Data(H)'!$A$1:$CZ$233))</f>
        <v>0</v>
      </c>
      <c r="CP161" s="173" cm="1">
        <f t="array" ref="CP161">_xlfn.XLOOKUP(CP$1,'PY1 Data(H)'!$A$1:$CZ$1,_xlfn.XLOOKUP($A161,'PY1 Data(H)'!$A$1:$A$233,'PY1 Data(H)'!$A$1:$CZ$233))</f>
        <v>0</v>
      </c>
      <c r="CQ161" s="173" cm="1">
        <f t="array" ref="CQ161">_xlfn.XLOOKUP(CQ$1,'PY1 Data(H)'!$A$1:$CZ$1,_xlfn.XLOOKUP($A161,'PY1 Data(H)'!$A$1:$A$233,'PY1 Data(H)'!$A$1:$CZ$233))</f>
        <v>0</v>
      </c>
      <c r="CR161" s="173" cm="1">
        <f t="array" ref="CR161">_xlfn.XLOOKUP(CR$1,'PY1 Data(H)'!$A$1:$CZ$1,_xlfn.XLOOKUP($A161,'PY1 Data(H)'!$A$1:$A$233,'PY1 Data(H)'!$A$1:$CZ$233))</f>
        <v>0</v>
      </c>
      <c r="CS161" s="173" cm="1">
        <f t="array" ref="CS161">_xlfn.XLOOKUP(CS$1,'PY1 Data(H)'!$A$1:$CZ$1,_xlfn.XLOOKUP($A161,'PY1 Data(H)'!$A$1:$A$233,'PY1 Data(H)'!$A$1:$CZ$233))</f>
        <v>0</v>
      </c>
      <c r="CT161" s="173" cm="1">
        <f t="array" ref="CT161">_xlfn.XLOOKUP(CT$1,'PY1 Data(H)'!$A$1:$CZ$1,_xlfn.XLOOKUP($A161,'PY1 Data(H)'!$A$1:$A$233,'PY1 Data(H)'!$A$1:$CZ$233))</f>
        <v>0</v>
      </c>
      <c r="CU161" s="173" cm="1">
        <f t="array" ref="CU161">_xlfn.XLOOKUP(CU$1,'PY1 Data(H)'!$A$1:$CZ$1,_xlfn.XLOOKUP($A161,'PY1 Data(H)'!$A$1:$A$233,'PY1 Data(H)'!$A$1:$CZ$233))</f>
        <v>114469</v>
      </c>
      <c r="CV161" s="173" cm="1">
        <f t="array" ref="CV161">_xlfn.XLOOKUP(CV$1,'PY1 Data(H)'!$A$1:$CZ$1,_xlfn.XLOOKUP($A161,'PY1 Data(H)'!$A$1:$A$233,'PY1 Data(H)'!$A$1:$CZ$233))</f>
        <v>0</v>
      </c>
      <c r="CW161" s="173" cm="1">
        <f t="array" ref="CW161">_xlfn.XLOOKUP(CW$1,'PY1 Data(H)'!$A$1:$CZ$1,_xlfn.XLOOKUP($A161,'PY1 Data(H)'!$A$1:$A$233,'PY1 Data(H)'!$A$1:$CZ$233))</f>
        <v>0</v>
      </c>
      <c r="CX161" s="173" cm="1">
        <f t="array" ref="CX161">_xlfn.XLOOKUP(CX$1,'PY1 Data(H)'!$A$1:$CZ$1,_xlfn.XLOOKUP($A161,'PY1 Data(H)'!$A$1:$A$233,'PY1 Data(H)'!$A$1:$CZ$233))</f>
        <v>0</v>
      </c>
      <c r="CY161" s="173" cm="1">
        <f t="array" ref="CY161">_xlfn.XLOOKUP(CY$1,'PY1 Data(H)'!$A$1:$CZ$1,_xlfn.XLOOKUP($A161,'PY1 Data(H)'!$A$1:$A$233,'PY1 Data(H)'!$A$1:$CZ$233))</f>
        <v>0</v>
      </c>
    </row>
    <row r="162" spans="1:103" x14ac:dyDescent="0.3">
      <c r="A162">
        <v>522</v>
      </c>
      <c r="D162" s="173" cm="1">
        <f t="array" ref="D162">_xlfn.XLOOKUP(D$1,'PY1 Data(H)'!$A$1:$CZ$1,_xlfn.XLOOKUP($A162,'PY1 Data(H)'!$A$1:$A$233,'PY1 Data(H)'!$A$1:$CZ$233))</f>
        <v>0</v>
      </c>
      <c r="E162" s="173" cm="1">
        <f t="array" ref="E162">_xlfn.XLOOKUP(E$1,'PY1 Data(H)'!$A$1:$CZ$1,_xlfn.XLOOKUP($A162,'PY1 Data(H)'!$A$1:$A$233,'PY1 Data(H)'!$A$1:$CZ$233))</f>
        <v>0</v>
      </c>
      <c r="F162" s="173" cm="1">
        <f t="array" ref="F162">_xlfn.XLOOKUP(F$1,'PY1 Data(H)'!$A$1:$CZ$1,_xlfn.XLOOKUP($A162,'PY1 Data(H)'!$A$1:$A$233,'PY1 Data(H)'!$A$1:$CZ$233))</f>
        <v>0</v>
      </c>
      <c r="G162" s="173" cm="1">
        <f t="array" ref="G162">_xlfn.XLOOKUP(G$1,'PY1 Data(H)'!$A$1:$CZ$1,_xlfn.XLOOKUP($A162,'PY1 Data(H)'!$A$1:$A$233,'PY1 Data(H)'!$A$1:$CZ$233))</f>
        <v>0</v>
      </c>
      <c r="H162" s="173" cm="1">
        <f t="array" ref="H162">_xlfn.XLOOKUP(H$1,'PY1 Data(H)'!$A$1:$CZ$1,_xlfn.XLOOKUP($A162,'PY1 Data(H)'!$A$1:$A$233,'PY1 Data(H)'!$A$1:$CZ$233))</f>
        <v>0</v>
      </c>
      <c r="I162" s="173" cm="1">
        <f t="array" ref="I162">_xlfn.XLOOKUP(I$1,'PY1 Data(H)'!$A$1:$CZ$1,_xlfn.XLOOKUP($A162,'PY1 Data(H)'!$A$1:$A$233,'PY1 Data(H)'!$A$1:$CZ$233))</f>
        <v>0</v>
      </c>
      <c r="J162" s="173" cm="1">
        <f t="array" ref="J162">_xlfn.XLOOKUP(J$1,'PY1 Data(H)'!$A$1:$CZ$1,_xlfn.XLOOKUP($A162,'PY1 Data(H)'!$A$1:$A$233,'PY1 Data(H)'!$A$1:$CZ$233))</f>
        <v>151094</v>
      </c>
      <c r="K162" s="173" cm="1">
        <f t="array" ref="K162">_xlfn.XLOOKUP(K$1,'PY1 Data(H)'!$A$1:$CZ$1,_xlfn.XLOOKUP($A162,'PY1 Data(H)'!$A$1:$A$233,'PY1 Data(H)'!$A$1:$CZ$233))</f>
        <v>0</v>
      </c>
      <c r="L162" s="173" cm="1">
        <f t="array" ref="L162">_xlfn.XLOOKUP(L$1,'PY1 Data(H)'!$A$1:$CZ$1,_xlfn.XLOOKUP($A162,'PY1 Data(H)'!$A$1:$A$233,'PY1 Data(H)'!$A$1:$CZ$233))</f>
        <v>122939</v>
      </c>
      <c r="M162" s="173" cm="1">
        <f t="array" ref="M162">_xlfn.XLOOKUP(M$1,'PY1 Data(H)'!$A$1:$CZ$1,_xlfn.XLOOKUP($A162,'PY1 Data(H)'!$A$1:$A$233,'PY1 Data(H)'!$A$1:$CZ$233))</f>
        <v>2628763</v>
      </c>
      <c r="N162" s="173" cm="1">
        <f t="array" ref="N162">_xlfn.XLOOKUP(N$1,'PY1 Data(H)'!$A$1:$CZ$1,_xlfn.XLOOKUP($A162,'PY1 Data(H)'!$A$1:$A$233,'PY1 Data(H)'!$A$1:$CZ$233))</f>
        <v>0</v>
      </c>
      <c r="O162" s="173" cm="1">
        <f t="array" ref="O162">_xlfn.XLOOKUP(O$1,'PY1 Data(H)'!$A$1:$CZ$1,_xlfn.XLOOKUP($A162,'PY1 Data(H)'!$A$1:$A$233,'PY1 Data(H)'!$A$1:$CZ$233))</f>
        <v>27482</v>
      </c>
      <c r="P162" s="173" cm="1">
        <f t="array" ref="P162">_xlfn.XLOOKUP(P$1,'PY1 Data(H)'!$A$1:$CZ$1,_xlfn.XLOOKUP($A162,'PY1 Data(H)'!$A$1:$A$233,'PY1 Data(H)'!$A$1:$CZ$233))</f>
        <v>0</v>
      </c>
      <c r="Q162" s="173" cm="1">
        <f t="array" ref="Q162">_xlfn.XLOOKUP(Q$1,'PY1 Data(H)'!$A$1:$CZ$1,_xlfn.XLOOKUP($A162,'PY1 Data(H)'!$A$1:$A$233,'PY1 Data(H)'!$A$1:$CZ$233))</f>
        <v>166643</v>
      </c>
      <c r="R162" s="173" cm="1">
        <f t="array" ref="R162">_xlfn.XLOOKUP(R$1,'PY1 Data(H)'!$A$1:$CZ$1,_xlfn.XLOOKUP($A162,'PY1 Data(H)'!$A$1:$A$233,'PY1 Data(H)'!$A$1:$CZ$233))</f>
        <v>20778</v>
      </c>
      <c r="S162" s="173" cm="1">
        <f t="array" ref="S162">_xlfn.XLOOKUP(S$1,'PY1 Data(H)'!$A$1:$CZ$1,_xlfn.XLOOKUP($A162,'PY1 Data(H)'!$A$1:$A$233,'PY1 Data(H)'!$A$1:$CZ$233))</f>
        <v>8997</v>
      </c>
      <c r="T162" s="173" cm="1">
        <f t="array" ref="T162">_xlfn.XLOOKUP(T$1,'PY1 Data(H)'!$A$1:$CZ$1,_xlfn.XLOOKUP($A162,'PY1 Data(H)'!$A$1:$A$233,'PY1 Data(H)'!$A$1:$CZ$233))</f>
        <v>0</v>
      </c>
      <c r="U162" s="173" cm="1">
        <f t="array" ref="U162">_xlfn.XLOOKUP(U$1,'PY1 Data(H)'!$A$1:$CZ$1,_xlfn.XLOOKUP($A162,'PY1 Data(H)'!$A$1:$A$233,'PY1 Data(H)'!$A$1:$CZ$233))</f>
        <v>0</v>
      </c>
      <c r="V162" s="173" cm="1">
        <f t="array" ref="V162">_xlfn.XLOOKUP(V$1,'PY1 Data(H)'!$A$1:$CZ$1,_xlfn.XLOOKUP($A162,'PY1 Data(H)'!$A$1:$A$233,'PY1 Data(H)'!$A$1:$CZ$233))</f>
        <v>152748</v>
      </c>
      <c r="W162" s="173" cm="1">
        <f t="array" ref="W162">_xlfn.XLOOKUP(W$1,'PY1 Data(H)'!$A$1:$CZ$1,_xlfn.XLOOKUP($A162,'PY1 Data(H)'!$A$1:$A$233,'PY1 Data(H)'!$A$1:$CZ$233))</f>
        <v>0</v>
      </c>
      <c r="X162" s="173" cm="1">
        <f t="array" ref="X162">_xlfn.XLOOKUP(X$1,'PY1 Data(H)'!$A$1:$CZ$1,_xlfn.XLOOKUP($A162,'PY1 Data(H)'!$A$1:$A$233,'PY1 Data(H)'!$A$1:$CZ$233))</f>
        <v>23469</v>
      </c>
      <c r="Y162" s="173" cm="1">
        <f t="array" ref="Y162">_xlfn.XLOOKUP(Y$1,'PY1 Data(H)'!$A$1:$CZ$1,_xlfn.XLOOKUP($A162,'PY1 Data(H)'!$A$1:$A$233,'PY1 Data(H)'!$A$1:$CZ$233))</f>
        <v>15823</v>
      </c>
      <c r="Z162" s="173" cm="1">
        <f t="array" ref="Z162">_xlfn.XLOOKUP(Z$1,'PY1 Data(H)'!$A$1:$CZ$1,_xlfn.XLOOKUP($A162,'PY1 Data(H)'!$A$1:$A$233,'PY1 Data(H)'!$A$1:$CZ$233))</f>
        <v>0</v>
      </c>
      <c r="AA162" s="173" cm="1">
        <f t="array" ref="AA162">_xlfn.XLOOKUP(AA$1,'PY1 Data(H)'!$A$1:$CZ$1,_xlfn.XLOOKUP($A162,'PY1 Data(H)'!$A$1:$A$233,'PY1 Data(H)'!$A$1:$CZ$233))</f>
        <v>0</v>
      </c>
      <c r="AB162" s="173" cm="1">
        <f t="array" ref="AB162">_xlfn.XLOOKUP(AB$1,'PY1 Data(H)'!$A$1:$CZ$1,_xlfn.XLOOKUP($A162,'PY1 Data(H)'!$A$1:$A$233,'PY1 Data(H)'!$A$1:$CZ$233))</f>
        <v>71603</v>
      </c>
      <c r="AC162" s="173" cm="1">
        <f t="array" ref="AC162">_xlfn.XLOOKUP(AC$1,'PY1 Data(H)'!$A$1:$CZ$1,_xlfn.XLOOKUP($A162,'PY1 Data(H)'!$A$1:$A$233,'PY1 Data(H)'!$A$1:$CZ$233))</f>
        <v>0</v>
      </c>
      <c r="AD162" s="173" cm="1">
        <f t="array" ref="AD162">_xlfn.XLOOKUP(AD$1,'PY1 Data(H)'!$A$1:$CZ$1,_xlfn.XLOOKUP($A162,'PY1 Data(H)'!$A$1:$A$233,'PY1 Data(H)'!$A$1:$CZ$233))</f>
        <v>1403959</v>
      </c>
      <c r="AE162" s="173" cm="1">
        <f t="array" ref="AE162">_xlfn.XLOOKUP(AE$1,'PY1 Data(H)'!$A$1:$CZ$1,_xlfn.XLOOKUP($A162,'PY1 Data(H)'!$A$1:$A$233,'PY1 Data(H)'!$A$1:$CZ$233))</f>
        <v>330821</v>
      </c>
      <c r="AF162" s="173" cm="1">
        <f t="array" ref="AF162">_xlfn.XLOOKUP(AF$1,'PY1 Data(H)'!$A$1:$CZ$1,_xlfn.XLOOKUP($A162,'PY1 Data(H)'!$A$1:$A$233,'PY1 Data(H)'!$A$1:$CZ$233))</f>
        <v>10257</v>
      </c>
      <c r="AG162" s="173" cm="1">
        <f t="array" ref="AG162">_xlfn.XLOOKUP(AG$1,'PY1 Data(H)'!$A$1:$CZ$1,_xlfn.XLOOKUP($A162,'PY1 Data(H)'!$A$1:$A$233,'PY1 Data(H)'!$A$1:$CZ$233))</f>
        <v>190981</v>
      </c>
      <c r="AH162" s="173" cm="1">
        <f t="array" ref="AH162">_xlfn.XLOOKUP(AH$1,'PY1 Data(H)'!$A$1:$CZ$1,_xlfn.XLOOKUP($A162,'PY1 Data(H)'!$A$1:$A$233,'PY1 Data(H)'!$A$1:$CZ$233))</f>
        <v>0</v>
      </c>
      <c r="AI162" s="173" cm="1">
        <f t="array" ref="AI162">_xlfn.XLOOKUP(AI$1,'PY1 Data(H)'!$A$1:$CZ$1,_xlfn.XLOOKUP($A162,'PY1 Data(H)'!$A$1:$A$233,'PY1 Data(H)'!$A$1:$CZ$233))</f>
        <v>612904</v>
      </c>
      <c r="AJ162" s="173" cm="1">
        <f t="array" ref="AJ162">_xlfn.XLOOKUP(AJ$1,'PY1 Data(H)'!$A$1:$CZ$1,_xlfn.XLOOKUP($A162,'PY1 Data(H)'!$A$1:$A$233,'PY1 Data(H)'!$A$1:$CZ$233))</f>
        <v>114236</v>
      </c>
      <c r="AK162" s="173" cm="1">
        <f t="array" ref="AK162">_xlfn.XLOOKUP(AK$1,'PY1 Data(H)'!$A$1:$CZ$1,_xlfn.XLOOKUP($A162,'PY1 Data(H)'!$A$1:$A$233,'PY1 Data(H)'!$A$1:$CZ$233))</f>
        <v>0</v>
      </c>
      <c r="AL162" s="173" cm="1">
        <f t="array" ref="AL162">_xlfn.XLOOKUP(AL$1,'PY1 Data(H)'!$A$1:$CZ$1,_xlfn.XLOOKUP($A162,'PY1 Data(H)'!$A$1:$A$233,'PY1 Data(H)'!$A$1:$CZ$233))</f>
        <v>322491</v>
      </c>
      <c r="AM162" s="173" cm="1">
        <f t="array" ref="AM162">_xlfn.XLOOKUP(AM$1,'PY1 Data(H)'!$A$1:$CZ$1,_xlfn.XLOOKUP($A162,'PY1 Data(H)'!$A$1:$A$233,'PY1 Data(H)'!$A$1:$CZ$233))</f>
        <v>0</v>
      </c>
      <c r="AN162" s="173" cm="1">
        <f t="array" ref="AN162">_xlfn.XLOOKUP(AN$1,'PY1 Data(H)'!$A$1:$CZ$1,_xlfn.XLOOKUP($A162,'PY1 Data(H)'!$A$1:$A$233,'PY1 Data(H)'!$A$1:$CZ$233))</f>
        <v>20158</v>
      </c>
      <c r="AO162" s="173" cm="1">
        <f t="array" ref="AO162">_xlfn.XLOOKUP(AO$1,'PY1 Data(H)'!$A$1:$CZ$1,_xlfn.XLOOKUP($A162,'PY1 Data(H)'!$A$1:$A$233,'PY1 Data(H)'!$A$1:$CZ$233))</f>
        <v>0</v>
      </c>
      <c r="AP162" s="173" cm="1">
        <f t="array" ref="AP162">_xlfn.XLOOKUP(AP$1,'PY1 Data(H)'!$A$1:$CZ$1,_xlfn.XLOOKUP($A162,'PY1 Data(H)'!$A$1:$A$233,'PY1 Data(H)'!$A$1:$CZ$233))</f>
        <v>0</v>
      </c>
      <c r="AQ162" s="173" cm="1">
        <f t="array" ref="AQ162">_xlfn.XLOOKUP(AQ$1,'PY1 Data(H)'!$A$1:$CZ$1,_xlfn.XLOOKUP($A162,'PY1 Data(H)'!$A$1:$A$233,'PY1 Data(H)'!$A$1:$CZ$233))</f>
        <v>77360</v>
      </c>
      <c r="AR162" s="173" cm="1">
        <f t="array" ref="AR162">_xlfn.XLOOKUP(AR$1,'PY1 Data(H)'!$A$1:$CZ$1,_xlfn.XLOOKUP($A162,'PY1 Data(H)'!$A$1:$A$233,'PY1 Data(H)'!$A$1:$CZ$233))</f>
        <v>0</v>
      </c>
      <c r="AS162" s="173" cm="1">
        <f t="array" ref="AS162">_xlfn.XLOOKUP(AS$1,'PY1 Data(H)'!$A$1:$CZ$1,_xlfn.XLOOKUP($A162,'PY1 Data(H)'!$A$1:$A$233,'PY1 Data(H)'!$A$1:$CZ$233))</f>
        <v>238003</v>
      </c>
      <c r="AT162" s="173" cm="1">
        <f t="array" ref="AT162">_xlfn.XLOOKUP(AT$1,'PY1 Data(H)'!$A$1:$CZ$1,_xlfn.XLOOKUP($A162,'PY1 Data(H)'!$A$1:$A$233,'PY1 Data(H)'!$A$1:$CZ$233))</f>
        <v>979238</v>
      </c>
      <c r="AU162" s="173" cm="1">
        <f t="array" ref="AU162">_xlfn.XLOOKUP(AU$1,'PY1 Data(H)'!$A$1:$CZ$1,_xlfn.XLOOKUP($A162,'PY1 Data(H)'!$A$1:$A$233,'PY1 Data(H)'!$A$1:$CZ$233))</f>
        <v>0</v>
      </c>
      <c r="AV162" s="173" cm="1">
        <f t="array" ref="AV162">_xlfn.XLOOKUP(AV$1,'PY1 Data(H)'!$A$1:$CZ$1,_xlfn.XLOOKUP($A162,'PY1 Data(H)'!$A$1:$A$233,'PY1 Data(H)'!$A$1:$CZ$233))</f>
        <v>0</v>
      </c>
      <c r="AW162" s="173" cm="1">
        <f t="array" ref="AW162">_xlfn.XLOOKUP(AW$1,'PY1 Data(H)'!$A$1:$CZ$1,_xlfn.XLOOKUP($A162,'PY1 Data(H)'!$A$1:$A$233,'PY1 Data(H)'!$A$1:$CZ$233))</f>
        <v>0</v>
      </c>
      <c r="AX162" s="173" cm="1">
        <f t="array" ref="AX162">_xlfn.XLOOKUP(AX$1,'PY1 Data(H)'!$A$1:$CZ$1,_xlfn.XLOOKUP($A162,'PY1 Data(H)'!$A$1:$A$233,'PY1 Data(H)'!$A$1:$CZ$233))</f>
        <v>175950</v>
      </c>
      <c r="AY162" s="173" cm="1">
        <f t="array" ref="AY162">_xlfn.XLOOKUP(AY$1,'PY1 Data(H)'!$A$1:$CZ$1,_xlfn.XLOOKUP($A162,'PY1 Data(H)'!$A$1:$A$233,'PY1 Data(H)'!$A$1:$CZ$233))</f>
        <v>42974</v>
      </c>
      <c r="AZ162" s="173" cm="1">
        <f t="array" ref="AZ162">_xlfn.XLOOKUP(AZ$1,'PY1 Data(H)'!$A$1:$CZ$1,_xlfn.XLOOKUP($A162,'PY1 Data(H)'!$A$1:$A$233,'PY1 Data(H)'!$A$1:$CZ$233))</f>
        <v>0</v>
      </c>
      <c r="BA162" s="173" cm="1">
        <f t="array" ref="BA162">_xlfn.XLOOKUP(BA$1,'PY1 Data(H)'!$A$1:$CZ$1,_xlfn.XLOOKUP($A162,'PY1 Data(H)'!$A$1:$A$233,'PY1 Data(H)'!$A$1:$CZ$233))</f>
        <v>0</v>
      </c>
      <c r="BB162" s="173" cm="1">
        <f t="array" ref="BB162">_xlfn.XLOOKUP(BB$1,'PY1 Data(H)'!$A$1:$CZ$1,_xlfn.XLOOKUP($A162,'PY1 Data(H)'!$A$1:$A$233,'PY1 Data(H)'!$A$1:$CZ$233))</f>
        <v>1712902</v>
      </c>
      <c r="BC162" s="173" cm="1">
        <f t="array" ref="BC162">_xlfn.XLOOKUP(BC$1,'PY1 Data(H)'!$A$1:$CZ$1,_xlfn.XLOOKUP($A162,'PY1 Data(H)'!$A$1:$A$233,'PY1 Data(H)'!$A$1:$CZ$233))</f>
        <v>12330</v>
      </c>
      <c r="BD162" s="173" cm="1">
        <f t="array" ref="BD162">_xlfn.XLOOKUP(BD$1,'PY1 Data(H)'!$A$1:$CZ$1,_xlfn.XLOOKUP($A162,'PY1 Data(H)'!$A$1:$A$233,'PY1 Data(H)'!$A$1:$CZ$233))</f>
        <v>0</v>
      </c>
      <c r="BE162" s="173" cm="1">
        <f t="array" ref="BE162">_xlfn.XLOOKUP(BE$1,'PY1 Data(H)'!$A$1:$CZ$1,_xlfn.XLOOKUP($A162,'PY1 Data(H)'!$A$1:$A$233,'PY1 Data(H)'!$A$1:$CZ$233))</f>
        <v>0</v>
      </c>
      <c r="BF162" s="173" cm="1">
        <f t="array" ref="BF162">_xlfn.XLOOKUP(BF$1,'PY1 Data(H)'!$A$1:$CZ$1,_xlfn.XLOOKUP($A162,'PY1 Data(H)'!$A$1:$A$233,'PY1 Data(H)'!$A$1:$CZ$233))</f>
        <v>316449</v>
      </c>
      <c r="BG162" s="173" cm="1">
        <f t="array" ref="BG162">_xlfn.XLOOKUP(BG$1,'PY1 Data(H)'!$A$1:$CZ$1,_xlfn.XLOOKUP($A162,'PY1 Data(H)'!$A$1:$A$233,'PY1 Data(H)'!$A$1:$CZ$233))</f>
        <v>0</v>
      </c>
      <c r="BH162" s="173" cm="1">
        <f t="array" ref="BH162">_xlfn.XLOOKUP(BH$1,'PY1 Data(H)'!$A$1:$CZ$1,_xlfn.XLOOKUP($A162,'PY1 Data(H)'!$A$1:$A$233,'PY1 Data(H)'!$A$1:$CZ$233))</f>
        <v>0</v>
      </c>
      <c r="BI162" s="173" cm="1">
        <f t="array" ref="BI162">_xlfn.XLOOKUP(BI$1,'PY1 Data(H)'!$A$1:$CZ$1,_xlfn.XLOOKUP($A162,'PY1 Data(H)'!$A$1:$A$233,'PY1 Data(H)'!$A$1:$CZ$233))</f>
        <v>31928</v>
      </c>
      <c r="BJ162" s="173" cm="1">
        <f t="array" ref="BJ162">_xlfn.XLOOKUP(BJ$1,'PY1 Data(H)'!$A$1:$CZ$1,_xlfn.XLOOKUP($A162,'PY1 Data(H)'!$A$1:$A$233,'PY1 Data(H)'!$A$1:$CZ$233))</f>
        <v>0</v>
      </c>
      <c r="BK162" s="173" cm="1">
        <f t="array" ref="BK162">_xlfn.XLOOKUP(BK$1,'PY1 Data(H)'!$A$1:$CZ$1,_xlfn.XLOOKUP($A162,'PY1 Data(H)'!$A$1:$A$233,'PY1 Data(H)'!$A$1:$CZ$233))</f>
        <v>0</v>
      </c>
      <c r="BL162" s="173" cm="1">
        <f t="array" ref="BL162">_xlfn.XLOOKUP(BL$1,'PY1 Data(H)'!$A$1:$CZ$1,_xlfn.XLOOKUP($A162,'PY1 Data(H)'!$A$1:$A$233,'PY1 Data(H)'!$A$1:$CZ$233))</f>
        <v>0</v>
      </c>
      <c r="BM162" s="173" cm="1">
        <f t="array" ref="BM162">_xlfn.XLOOKUP(BM$1,'PY1 Data(H)'!$A$1:$CZ$1,_xlfn.XLOOKUP($A162,'PY1 Data(H)'!$A$1:$A$233,'PY1 Data(H)'!$A$1:$CZ$233))</f>
        <v>152683</v>
      </c>
      <c r="BN162" s="173" cm="1">
        <f t="array" ref="BN162">_xlfn.XLOOKUP(BN$1,'PY1 Data(H)'!$A$1:$CZ$1,_xlfn.XLOOKUP($A162,'PY1 Data(H)'!$A$1:$A$233,'PY1 Data(H)'!$A$1:$CZ$233))</f>
        <v>384650</v>
      </c>
      <c r="BO162" s="173" cm="1">
        <f t="array" ref="BO162">_xlfn.XLOOKUP(BO$1,'PY1 Data(H)'!$A$1:$CZ$1,_xlfn.XLOOKUP($A162,'PY1 Data(H)'!$A$1:$A$233,'PY1 Data(H)'!$A$1:$CZ$233))</f>
        <v>5372</v>
      </c>
      <c r="BP162" s="173" cm="1">
        <f t="array" ref="BP162">_xlfn.XLOOKUP(BP$1,'PY1 Data(H)'!$A$1:$CZ$1,_xlfn.XLOOKUP($A162,'PY1 Data(H)'!$A$1:$A$233,'PY1 Data(H)'!$A$1:$CZ$233))</f>
        <v>0</v>
      </c>
      <c r="BQ162" s="173" cm="1">
        <f t="array" ref="BQ162">_xlfn.XLOOKUP(BQ$1,'PY1 Data(H)'!$A$1:$CZ$1,_xlfn.XLOOKUP($A162,'PY1 Data(H)'!$A$1:$A$233,'PY1 Data(H)'!$A$1:$CZ$233))</f>
        <v>0</v>
      </c>
      <c r="BR162" s="173" cm="1">
        <f t="array" ref="BR162">_xlfn.XLOOKUP(BR$1,'PY1 Data(H)'!$A$1:$CZ$1,_xlfn.XLOOKUP($A162,'PY1 Data(H)'!$A$1:$A$233,'PY1 Data(H)'!$A$1:$CZ$233))</f>
        <v>0</v>
      </c>
      <c r="BS162" s="173" cm="1">
        <f t="array" ref="BS162">_xlfn.XLOOKUP(BS$1,'PY1 Data(H)'!$A$1:$CZ$1,_xlfn.XLOOKUP($A162,'PY1 Data(H)'!$A$1:$A$233,'PY1 Data(H)'!$A$1:$CZ$233))</f>
        <v>0</v>
      </c>
      <c r="BT162" s="173" cm="1">
        <f t="array" ref="BT162">_xlfn.XLOOKUP(BT$1,'PY1 Data(H)'!$A$1:$CZ$1,_xlfn.XLOOKUP($A162,'PY1 Data(H)'!$A$1:$A$233,'PY1 Data(H)'!$A$1:$CZ$233))</f>
        <v>135198</v>
      </c>
      <c r="BU162" s="173" cm="1">
        <f t="array" ref="BU162">_xlfn.XLOOKUP(BU$1,'PY1 Data(H)'!$A$1:$CZ$1,_xlfn.XLOOKUP($A162,'PY1 Data(H)'!$A$1:$A$233,'PY1 Data(H)'!$A$1:$CZ$233))</f>
        <v>139999</v>
      </c>
      <c r="BV162" s="173" cm="1">
        <f t="array" ref="BV162">_xlfn.XLOOKUP(BV$1,'PY1 Data(H)'!$A$1:$CZ$1,_xlfn.XLOOKUP($A162,'PY1 Data(H)'!$A$1:$A$233,'PY1 Data(H)'!$A$1:$CZ$233))</f>
        <v>478060</v>
      </c>
      <c r="BW162" s="173" cm="1">
        <f t="array" ref="BW162">_xlfn.XLOOKUP(BW$1,'PY1 Data(H)'!$A$1:$CZ$1,_xlfn.XLOOKUP($A162,'PY1 Data(H)'!$A$1:$A$233,'PY1 Data(H)'!$A$1:$CZ$233))</f>
        <v>32559</v>
      </c>
      <c r="BX162" s="173" cm="1">
        <f t="array" ref="BX162">_xlfn.XLOOKUP(BX$1,'PY1 Data(H)'!$A$1:$CZ$1,_xlfn.XLOOKUP($A162,'PY1 Data(H)'!$A$1:$A$233,'PY1 Data(H)'!$A$1:$CZ$233))</f>
        <v>0</v>
      </c>
      <c r="BY162" s="173" cm="1">
        <f t="array" ref="BY162">_xlfn.XLOOKUP(BY$1,'PY1 Data(H)'!$A$1:$CZ$1,_xlfn.XLOOKUP($A162,'PY1 Data(H)'!$A$1:$A$233,'PY1 Data(H)'!$A$1:$CZ$233))</f>
        <v>0</v>
      </c>
      <c r="BZ162" s="173" cm="1">
        <f t="array" ref="BZ162">_xlfn.XLOOKUP(BZ$1,'PY1 Data(H)'!$A$1:$CZ$1,_xlfn.XLOOKUP($A162,'PY1 Data(H)'!$A$1:$A$233,'PY1 Data(H)'!$A$1:$CZ$233))</f>
        <v>0</v>
      </c>
      <c r="CA162" s="173" cm="1">
        <f t="array" ref="CA162">_xlfn.XLOOKUP(CA$1,'PY1 Data(H)'!$A$1:$CZ$1,_xlfn.XLOOKUP($A162,'PY1 Data(H)'!$A$1:$A$233,'PY1 Data(H)'!$A$1:$CZ$233))</f>
        <v>0</v>
      </c>
      <c r="CB162" s="173" cm="1">
        <f t="array" ref="CB162">_xlfn.XLOOKUP(CB$1,'PY1 Data(H)'!$A$1:$CZ$1,_xlfn.XLOOKUP($A162,'PY1 Data(H)'!$A$1:$A$233,'PY1 Data(H)'!$A$1:$CZ$233))</f>
        <v>60612</v>
      </c>
      <c r="CC162" s="173" cm="1">
        <f t="array" ref="CC162">_xlfn.XLOOKUP(CC$1,'PY1 Data(H)'!$A$1:$CZ$1,_xlfn.XLOOKUP($A162,'PY1 Data(H)'!$A$1:$A$233,'PY1 Data(H)'!$A$1:$CZ$233))</f>
        <v>27796</v>
      </c>
      <c r="CD162" s="173" cm="1">
        <f t="array" ref="CD162">_xlfn.XLOOKUP(CD$1,'PY1 Data(H)'!$A$1:$CZ$1,_xlfn.XLOOKUP($A162,'PY1 Data(H)'!$A$1:$A$233,'PY1 Data(H)'!$A$1:$CZ$233))</f>
        <v>70762</v>
      </c>
      <c r="CE162" s="173" cm="1">
        <f t="array" ref="CE162">_xlfn.XLOOKUP(CE$1,'PY1 Data(H)'!$A$1:$CZ$1,_xlfn.XLOOKUP($A162,'PY1 Data(H)'!$A$1:$A$233,'PY1 Data(H)'!$A$1:$CZ$233))</f>
        <v>82984</v>
      </c>
      <c r="CF162" s="173" cm="1">
        <f t="array" ref="CF162">_xlfn.XLOOKUP(CF$1,'PY1 Data(H)'!$A$1:$CZ$1,_xlfn.XLOOKUP($A162,'PY1 Data(H)'!$A$1:$A$233,'PY1 Data(H)'!$A$1:$CZ$233))</f>
        <v>0</v>
      </c>
      <c r="CG162" s="173" cm="1">
        <f t="array" ref="CG162">_xlfn.XLOOKUP(CG$1,'PY1 Data(H)'!$A$1:$CZ$1,_xlfn.XLOOKUP($A162,'PY1 Data(H)'!$A$1:$A$233,'PY1 Data(H)'!$A$1:$CZ$233))</f>
        <v>79711</v>
      </c>
      <c r="CH162" s="173" cm="1">
        <f t="array" ref="CH162">_xlfn.XLOOKUP(CH$1,'PY1 Data(H)'!$A$1:$CZ$1,_xlfn.XLOOKUP($A162,'PY1 Data(H)'!$A$1:$A$233,'PY1 Data(H)'!$A$1:$CZ$233))</f>
        <v>856</v>
      </c>
      <c r="CI162" s="173" cm="1">
        <f t="array" ref="CI162">_xlfn.XLOOKUP(CI$1,'PY1 Data(H)'!$A$1:$CZ$1,_xlfn.XLOOKUP($A162,'PY1 Data(H)'!$A$1:$A$233,'PY1 Data(H)'!$A$1:$CZ$233))</f>
        <v>77071</v>
      </c>
      <c r="CJ162" s="173" cm="1">
        <f t="array" ref="CJ162">_xlfn.XLOOKUP(CJ$1,'PY1 Data(H)'!$A$1:$CZ$1,_xlfn.XLOOKUP($A162,'PY1 Data(H)'!$A$1:$A$233,'PY1 Data(H)'!$A$1:$CZ$233))</f>
        <v>50071</v>
      </c>
      <c r="CK162" s="173" cm="1">
        <f t="array" ref="CK162">_xlfn.XLOOKUP(CK$1,'PY1 Data(H)'!$A$1:$CZ$1,_xlfn.XLOOKUP($A162,'PY1 Data(H)'!$A$1:$A$233,'PY1 Data(H)'!$A$1:$CZ$233))</f>
        <v>0</v>
      </c>
      <c r="CL162" s="173" cm="1">
        <f t="array" ref="CL162">_xlfn.XLOOKUP(CL$1,'PY1 Data(H)'!$A$1:$CZ$1,_xlfn.XLOOKUP($A162,'PY1 Data(H)'!$A$1:$A$233,'PY1 Data(H)'!$A$1:$CZ$233))</f>
        <v>0</v>
      </c>
      <c r="CM162" s="173" cm="1">
        <f t="array" ref="CM162">_xlfn.XLOOKUP(CM$1,'PY1 Data(H)'!$A$1:$CZ$1,_xlfn.XLOOKUP($A162,'PY1 Data(H)'!$A$1:$A$233,'PY1 Data(H)'!$A$1:$CZ$233))</f>
        <v>0</v>
      </c>
      <c r="CN162" s="173" cm="1">
        <f t="array" ref="CN162">_xlfn.XLOOKUP(CN$1,'PY1 Data(H)'!$A$1:$CZ$1,_xlfn.XLOOKUP($A162,'PY1 Data(H)'!$A$1:$A$233,'PY1 Data(H)'!$A$1:$CZ$233))</f>
        <v>40475</v>
      </c>
      <c r="CO162" s="173" cm="1">
        <f t="array" ref="CO162">_xlfn.XLOOKUP(CO$1,'PY1 Data(H)'!$A$1:$CZ$1,_xlfn.XLOOKUP($A162,'PY1 Data(H)'!$A$1:$A$233,'PY1 Data(H)'!$A$1:$CZ$233))</f>
        <v>906417</v>
      </c>
      <c r="CP162" s="173" cm="1">
        <f t="array" ref="CP162">_xlfn.XLOOKUP(CP$1,'PY1 Data(H)'!$A$1:$CZ$1,_xlfn.XLOOKUP($A162,'PY1 Data(H)'!$A$1:$A$233,'PY1 Data(H)'!$A$1:$CZ$233))</f>
        <v>0</v>
      </c>
      <c r="CQ162" s="173" cm="1">
        <f t="array" ref="CQ162">_xlfn.XLOOKUP(CQ$1,'PY1 Data(H)'!$A$1:$CZ$1,_xlfn.XLOOKUP($A162,'PY1 Data(H)'!$A$1:$A$233,'PY1 Data(H)'!$A$1:$CZ$233))</f>
        <v>0</v>
      </c>
      <c r="CR162" s="173" cm="1">
        <f t="array" ref="CR162">_xlfn.XLOOKUP(CR$1,'PY1 Data(H)'!$A$1:$CZ$1,_xlfn.XLOOKUP($A162,'PY1 Data(H)'!$A$1:$A$233,'PY1 Data(H)'!$A$1:$CZ$233))</f>
        <v>73560</v>
      </c>
      <c r="CS162" s="173" cm="1">
        <f t="array" ref="CS162">_xlfn.XLOOKUP(CS$1,'PY1 Data(H)'!$A$1:$CZ$1,_xlfn.XLOOKUP($A162,'PY1 Data(H)'!$A$1:$A$233,'PY1 Data(H)'!$A$1:$CZ$233))</f>
        <v>18548</v>
      </c>
      <c r="CT162" s="173" cm="1">
        <f t="array" ref="CT162">_xlfn.XLOOKUP(CT$1,'PY1 Data(H)'!$A$1:$CZ$1,_xlfn.XLOOKUP($A162,'PY1 Data(H)'!$A$1:$A$233,'PY1 Data(H)'!$A$1:$CZ$233))</f>
        <v>0</v>
      </c>
      <c r="CU162" s="173" cm="1">
        <f t="array" ref="CU162">_xlfn.XLOOKUP(CU$1,'PY1 Data(H)'!$A$1:$CZ$1,_xlfn.XLOOKUP($A162,'PY1 Data(H)'!$A$1:$A$233,'PY1 Data(H)'!$A$1:$CZ$233))</f>
        <v>35108</v>
      </c>
      <c r="CV162" s="173" cm="1">
        <f t="array" ref="CV162">_xlfn.XLOOKUP(CV$1,'PY1 Data(H)'!$A$1:$CZ$1,_xlfn.XLOOKUP($A162,'PY1 Data(H)'!$A$1:$A$233,'PY1 Data(H)'!$A$1:$CZ$233))</f>
        <v>0</v>
      </c>
      <c r="CW162" s="173" cm="1">
        <f t="array" ref="CW162">_xlfn.XLOOKUP(CW$1,'PY1 Data(H)'!$A$1:$CZ$1,_xlfn.XLOOKUP($A162,'PY1 Data(H)'!$A$1:$A$233,'PY1 Data(H)'!$A$1:$CZ$233))</f>
        <v>10433</v>
      </c>
      <c r="CX162" s="173" cm="1">
        <f t="array" ref="CX162">_xlfn.XLOOKUP(CX$1,'PY1 Data(H)'!$A$1:$CZ$1,_xlfn.XLOOKUP($A162,'PY1 Data(H)'!$A$1:$A$233,'PY1 Data(H)'!$A$1:$CZ$233))</f>
        <v>0</v>
      </c>
      <c r="CY162" s="173" cm="1">
        <f t="array" ref="CY162">_xlfn.XLOOKUP(CY$1,'PY1 Data(H)'!$A$1:$CZ$1,_xlfn.XLOOKUP($A162,'PY1 Data(H)'!$A$1:$A$233,'PY1 Data(H)'!$A$1:$CZ$233))</f>
        <v>0</v>
      </c>
    </row>
    <row r="163" spans="1:103" x14ac:dyDescent="0.3">
      <c r="D163" s="173" cm="1">
        <f t="array" ref="D163">_xlfn.XLOOKUP(D$1,'PY1 Data(H)'!$A$1:$CZ$1,_xlfn.XLOOKUP($A163,'PY1 Data(H)'!$A$1:$A$233,'PY1 Data(H)'!$A$1:$CZ$233))</f>
        <v>0</v>
      </c>
      <c r="E163" s="173" cm="1">
        <f t="array" ref="E163">_xlfn.XLOOKUP(E$1,'PY1 Data(H)'!$A$1:$CZ$1,_xlfn.XLOOKUP($A163,'PY1 Data(H)'!$A$1:$A$233,'PY1 Data(H)'!$A$1:$CZ$233))</f>
        <v>0</v>
      </c>
      <c r="F163" s="173" cm="1">
        <f t="array" ref="F163">_xlfn.XLOOKUP(F$1,'PY1 Data(H)'!$A$1:$CZ$1,_xlfn.XLOOKUP($A163,'PY1 Data(H)'!$A$1:$A$233,'PY1 Data(H)'!$A$1:$CZ$233))</f>
        <v>0</v>
      </c>
      <c r="G163" s="173" cm="1">
        <f t="array" ref="G163">_xlfn.XLOOKUP(G$1,'PY1 Data(H)'!$A$1:$CZ$1,_xlfn.XLOOKUP($A163,'PY1 Data(H)'!$A$1:$A$233,'PY1 Data(H)'!$A$1:$CZ$233))</f>
        <v>0</v>
      </c>
      <c r="H163" s="173" cm="1">
        <f t="array" ref="H163">_xlfn.XLOOKUP(H$1,'PY1 Data(H)'!$A$1:$CZ$1,_xlfn.XLOOKUP($A163,'PY1 Data(H)'!$A$1:$A$233,'PY1 Data(H)'!$A$1:$CZ$233))</f>
        <v>0</v>
      </c>
      <c r="I163" s="173" cm="1">
        <f t="array" ref="I163">_xlfn.XLOOKUP(I$1,'PY1 Data(H)'!$A$1:$CZ$1,_xlfn.XLOOKUP($A163,'PY1 Data(H)'!$A$1:$A$233,'PY1 Data(H)'!$A$1:$CZ$233))</f>
        <v>0</v>
      </c>
      <c r="J163" s="173" cm="1">
        <f t="array" ref="J163">_xlfn.XLOOKUP(J$1,'PY1 Data(H)'!$A$1:$CZ$1,_xlfn.XLOOKUP($A163,'PY1 Data(H)'!$A$1:$A$233,'PY1 Data(H)'!$A$1:$CZ$233))</f>
        <v>0</v>
      </c>
      <c r="K163" s="173" cm="1">
        <f t="array" ref="K163">_xlfn.XLOOKUP(K$1,'PY1 Data(H)'!$A$1:$CZ$1,_xlfn.XLOOKUP($A163,'PY1 Data(H)'!$A$1:$A$233,'PY1 Data(H)'!$A$1:$CZ$233))</f>
        <v>0</v>
      </c>
      <c r="L163" s="173" cm="1">
        <f t="array" ref="L163">_xlfn.XLOOKUP(L$1,'PY1 Data(H)'!$A$1:$CZ$1,_xlfn.XLOOKUP($A163,'PY1 Data(H)'!$A$1:$A$233,'PY1 Data(H)'!$A$1:$CZ$233))</f>
        <v>0</v>
      </c>
      <c r="M163" s="173" cm="1">
        <f t="array" ref="M163">_xlfn.XLOOKUP(M$1,'PY1 Data(H)'!$A$1:$CZ$1,_xlfn.XLOOKUP($A163,'PY1 Data(H)'!$A$1:$A$233,'PY1 Data(H)'!$A$1:$CZ$233))</f>
        <v>0</v>
      </c>
      <c r="N163" s="173" cm="1">
        <f t="array" ref="N163">_xlfn.XLOOKUP(N$1,'PY1 Data(H)'!$A$1:$CZ$1,_xlfn.XLOOKUP($A163,'PY1 Data(H)'!$A$1:$A$233,'PY1 Data(H)'!$A$1:$CZ$233))</f>
        <v>0</v>
      </c>
      <c r="O163" s="173" cm="1">
        <f t="array" ref="O163">_xlfn.XLOOKUP(O$1,'PY1 Data(H)'!$A$1:$CZ$1,_xlfn.XLOOKUP($A163,'PY1 Data(H)'!$A$1:$A$233,'PY1 Data(H)'!$A$1:$CZ$233))</f>
        <v>0</v>
      </c>
      <c r="P163" s="173" cm="1">
        <f t="array" ref="P163">_xlfn.XLOOKUP(P$1,'PY1 Data(H)'!$A$1:$CZ$1,_xlfn.XLOOKUP($A163,'PY1 Data(H)'!$A$1:$A$233,'PY1 Data(H)'!$A$1:$CZ$233))</f>
        <v>0</v>
      </c>
      <c r="Q163" s="173" cm="1">
        <f t="array" ref="Q163">_xlfn.XLOOKUP(Q$1,'PY1 Data(H)'!$A$1:$CZ$1,_xlfn.XLOOKUP($A163,'PY1 Data(H)'!$A$1:$A$233,'PY1 Data(H)'!$A$1:$CZ$233))</f>
        <v>0</v>
      </c>
      <c r="R163" s="173" cm="1">
        <f t="array" ref="R163">_xlfn.XLOOKUP(R$1,'PY1 Data(H)'!$A$1:$CZ$1,_xlfn.XLOOKUP($A163,'PY1 Data(H)'!$A$1:$A$233,'PY1 Data(H)'!$A$1:$CZ$233))</f>
        <v>0</v>
      </c>
      <c r="S163" s="173" cm="1">
        <f t="array" ref="S163">_xlfn.XLOOKUP(S$1,'PY1 Data(H)'!$A$1:$CZ$1,_xlfn.XLOOKUP($A163,'PY1 Data(H)'!$A$1:$A$233,'PY1 Data(H)'!$A$1:$CZ$233))</f>
        <v>0</v>
      </c>
      <c r="T163" s="173" cm="1">
        <f t="array" ref="T163">_xlfn.XLOOKUP(T$1,'PY1 Data(H)'!$A$1:$CZ$1,_xlfn.XLOOKUP($A163,'PY1 Data(H)'!$A$1:$A$233,'PY1 Data(H)'!$A$1:$CZ$233))</f>
        <v>0</v>
      </c>
      <c r="U163" s="173" cm="1">
        <f t="array" ref="U163">_xlfn.XLOOKUP(U$1,'PY1 Data(H)'!$A$1:$CZ$1,_xlfn.XLOOKUP($A163,'PY1 Data(H)'!$A$1:$A$233,'PY1 Data(H)'!$A$1:$CZ$233))</f>
        <v>0</v>
      </c>
      <c r="V163" s="173" cm="1">
        <f t="array" ref="V163">_xlfn.XLOOKUP(V$1,'PY1 Data(H)'!$A$1:$CZ$1,_xlfn.XLOOKUP($A163,'PY1 Data(H)'!$A$1:$A$233,'PY1 Data(H)'!$A$1:$CZ$233))</f>
        <v>0</v>
      </c>
      <c r="W163" s="173" cm="1">
        <f t="array" ref="W163">_xlfn.XLOOKUP(W$1,'PY1 Data(H)'!$A$1:$CZ$1,_xlfn.XLOOKUP($A163,'PY1 Data(H)'!$A$1:$A$233,'PY1 Data(H)'!$A$1:$CZ$233))</f>
        <v>0</v>
      </c>
      <c r="X163" s="173" cm="1">
        <f t="array" ref="X163">_xlfn.XLOOKUP(X$1,'PY1 Data(H)'!$A$1:$CZ$1,_xlfn.XLOOKUP($A163,'PY1 Data(H)'!$A$1:$A$233,'PY1 Data(H)'!$A$1:$CZ$233))</f>
        <v>0</v>
      </c>
      <c r="Y163" s="173" cm="1">
        <f t="array" ref="Y163">_xlfn.XLOOKUP(Y$1,'PY1 Data(H)'!$A$1:$CZ$1,_xlfn.XLOOKUP($A163,'PY1 Data(H)'!$A$1:$A$233,'PY1 Data(H)'!$A$1:$CZ$233))</f>
        <v>0</v>
      </c>
      <c r="Z163" s="173" cm="1">
        <f t="array" ref="Z163">_xlfn.XLOOKUP(Z$1,'PY1 Data(H)'!$A$1:$CZ$1,_xlfn.XLOOKUP($A163,'PY1 Data(H)'!$A$1:$A$233,'PY1 Data(H)'!$A$1:$CZ$233))</f>
        <v>0</v>
      </c>
      <c r="AA163" s="173" cm="1">
        <f t="array" ref="AA163">_xlfn.XLOOKUP(AA$1,'PY1 Data(H)'!$A$1:$CZ$1,_xlfn.XLOOKUP($A163,'PY1 Data(H)'!$A$1:$A$233,'PY1 Data(H)'!$A$1:$CZ$233))</f>
        <v>0</v>
      </c>
      <c r="AB163" s="173" cm="1">
        <f t="array" ref="AB163">_xlfn.XLOOKUP(AB$1,'PY1 Data(H)'!$A$1:$CZ$1,_xlfn.XLOOKUP($A163,'PY1 Data(H)'!$A$1:$A$233,'PY1 Data(H)'!$A$1:$CZ$233))</f>
        <v>0</v>
      </c>
      <c r="AC163" s="173" cm="1">
        <f t="array" ref="AC163">_xlfn.XLOOKUP(AC$1,'PY1 Data(H)'!$A$1:$CZ$1,_xlfn.XLOOKUP($A163,'PY1 Data(H)'!$A$1:$A$233,'PY1 Data(H)'!$A$1:$CZ$233))</f>
        <v>0</v>
      </c>
      <c r="AD163" s="173" cm="1">
        <f t="array" ref="AD163">_xlfn.XLOOKUP(AD$1,'PY1 Data(H)'!$A$1:$CZ$1,_xlfn.XLOOKUP($A163,'PY1 Data(H)'!$A$1:$A$233,'PY1 Data(H)'!$A$1:$CZ$233))</f>
        <v>0</v>
      </c>
      <c r="AE163" s="173" cm="1">
        <f t="array" ref="AE163">_xlfn.XLOOKUP(AE$1,'PY1 Data(H)'!$A$1:$CZ$1,_xlfn.XLOOKUP($A163,'PY1 Data(H)'!$A$1:$A$233,'PY1 Data(H)'!$A$1:$CZ$233))</f>
        <v>0</v>
      </c>
      <c r="AF163" s="173" cm="1">
        <f t="array" ref="AF163">_xlfn.XLOOKUP(AF$1,'PY1 Data(H)'!$A$1:$CZ$1,_xlfn.XLOOKUP($A163,'PY1 Data(H)'!$A$1:$A$233,'PY1 Data(H)'!$A$1:$CZ$233))</f>
        <v>0</v>
      </c>
      <c r="AG163" s="173" cm="1">
        <f t="array" ref="AG163">_xlfn.XLOOKUP(AG$1,'PY1 Data(H)'!$A$1:$CZ$1,_xlfn.XLOOKUP($A163,'PY1 Data(H)'!$A$1:$A$233,'PY1 Data(H)'!$A$1:$CZ$233))</f>
        <v>0</v>
      </c>
      <c r="AH163" s="173" cm="1">
        <f t="array" ref="AH163">_xlfn.XLOOKUP(AH$1,'PY1 Data(H)'!$A$1:$CZ$1,_xlfn.XLOOKUP($A163,'PY1 Data(H)'!$A$1:$A$233,'PY1 Data(H)'!$A$1:$CZ$233))</f>
        <v>0</v>
      </c>
      <c r="AI163" s="173" cm="1">
        <f t="array" ref="AI163">_xlfn.XLOOKUP(AI$1,'PY1 Data(H)'!$A$1:$CZ$1,_xlfn.XLOOKUP($A163,'PY1 Data(H)'!$A$1:$A$233,'PY1 Data(H)'!$A$1:$CZ$233))</f>
        <v>0</v>
      </c>
      <c r="AJ163" s="173" cm="1">
        <f t="array" ref="AJ163">_xlfn.XLOOKUP(AJ$1,'PY1 Data(H)'!$A$1:$CZ$1,_xlfn.XLOOKUP($A163,'PY1 Data(H)'!$A$1:$A$233,'PY1 Data(H)'!$A$1:$CZ$233))</f>
        <v>0</v>
      </c>
      <c r="AK163" s="173" cm="1">
        <f t="array" ref="AK163">_xlfn.XLOOKUP(AK$1,'PY1 Data(H)'!$A$1:$CZ$1,_xlfn.XLOOKUP($A163,'PY1 Data(H)'!$A$1:$A$233,'PY1 Data(H)'!$A$1:$CZ$233))</f>
        <v>0</v>
      </c>
      <c r="AL163" s="173" cm="1">
        <f t="array" ref="AL163">_xlfn.XLOOKUP(AL$1,'PY1 Data(H)'!$A$1:$CZ$1,_xlfn.XLOOKUP($A163,'PY1 Data(H)'!$A$1:$A$233,'PY1 Data(H)'!$A$1:$CZ$233))</f>
        <v>0</v>
      </c>
      <c r="AM163" s="173" cm="1">
        <f t="array" ref="AM163">_xlfn.XLOOKUP(AM$1,'PY1 Data(H)'!$A$1:$CZ$1,_xlfn.XLOOKUP($A163,'PY1 Data(H)'!$A$1:$A$233,'PY1 Data(H)'!$A$1:$CZ$233))</f>
        <v>0</v>
      </c>
      <c r="AN163" s="173" cm="1">
        <f t="array" ref="AN163">_xlfn.XLOOKUP(AN$1,'PY1 Data(H)'!$A$1:$CZ$1,_xlfn.XLOOKUP($A163,'PY1 Data(H)'!$A$1:$A$233,'PY1 Data(H)'!$A$1:$CZ$233))</f>
        <v>0</v>
      </c>
      <c r="AO163" s="173" cm="1">
        <f t="array" ref="AO163">_xlfn.XLOOKUP(AO$1,'PY1 Data(H)'!$A$1:$CZ$1,_xlfn.XLOOKUP($A163,'PY1 Data(H)'!$A$1:$A$233,'PY1 Data(H)'!$A$1:$CZ$233))</f>
        <v>0</v>
      </c>
      <c r="AP163" s="173" cm="1">
        <f t="array" ref="AP163">_xlfn.XLOOKUP(AP$1,'PY1 Data(H)'!$A$1:$CZ$1,_xlfn.XLOOKUP($A163,'PY1 Data(H)'!$A$1:$A$233,'PY1 Data(H)'!$A$1:$CZ$233))</f>
        <v>0</v>
      </c>
      <c r="AQ163" s="173" cm="1">
        <f t="array" ref="AQ163">_xlfn.XLOOKUP(AQ$1,'PY1 Data(H)'!$A$1:$CZ$1,_xlfn.XLOOKUP($A163,'PY1 Data(H)'!$A$1:$A$233,'PY1 Data(H)'!$A$1:$CZ$233))</f>
        <v>0</v>
      </c>
      <c r="AR163" s="173" cm="1">
        <f t="array" ref="AR163">_xlfn.XLOOKUP(AR$1,'PY1 Data(H)'!$A$1:$CZ$1,_xlfn.XLOOKUP($A163,'PY1 Data(H)'!$A$1:$A$233,'PY1 Data(H)'!$A$1:$CZ$233))</f>
        <v>0</v>
      </c>
      <c r="AS163" s="173" cm="1">
        <f t="array" ref="AS163">_xlfn.XLOOKUP(AS$1,'PY1 Data(H)'!$A$1:$CZ$1,_xlfn.XLOOKUP($A163,'PY1 Data(H)'!$A$1:$A$233,'PY1 Data(H)'!$A$1:$CZ$233))</f>
        <v>0</v>
      </c>
      <c r="AT163" s="173" cm="1">
        <f t="array" ref="AT163">_xlfn.XLOOKUP(AT$1,'PY1 Data(H)'!$A$1:$CZ$1,_xlfn.XLOOKUP($A163,'PY1 Data(H)'!$A$1:$A$233,'PY1 Data(H)'!$A$1:$CZ$233))</f>
        <v>0</v>
      </c>
      <c r="AU163" s="173" cm="1">
        <f t="array" ref="AU163">_xlfn.XLOOKUP(AU$1,'PY1 Data(H)'!$A$1:$CZ$1,_xlfn.XLOOKUP($A163,'PY1 Data(H)'!$A$1:$A$233,'PY1 Data(H)'!$A$1:$CZ$233))</f>
        <v>0</v>
      </c>
      <c r="AV163" s="173" cm="1">
        <f t="array" ref="AV163">_xlfn.XLOOKUP(AV$1,'PY1 Data(H)'!$A$1:$CZ$1,_xlfn.XLOOKUP($A163,'PY1 Data(H)'!$A$1:$A$233,'PY1 Data(H)'!$A$1:$CZ$233))</f>
        <v>0</v>
      </c>
      <c r="AW163" s="173" cm="1">
        <f t="array" ref="AW163">_xlfn.XLOOKUP(AW$1,'PY1 Data(H)'!$A$1:$CZ$1,_xlfn.XLOOKUP($A163,'PY1 Data(H)'!$A$1:$A$233,'PY1 Data(H)'!$A$1:$CZ$233))</f>
        <v>0</v>
      </c>
      <c r="AX163" s="173" cm="1">
        <f t="array" ref="AX163">_xlfn.XLOOKUP(AX$1,'PY1 Data(H)'!$A$1:$CZ$1,_xlfn.XLOOKUP($A163,'PY1 Data(H)'!$A$1:$A$233,'PY1 Data(H)'!$A$1:$CZ$233))</f>
        <v>0</v>
      </c>
      <c r="AY163" s="173" cm="1">
        <f t="array" ref="AY163">_xlfn.XLOOKUP(AY$1,'PY1 Data(H)'!$A$1:$CZ$1,_xlfn.XLOOKUP($A163,'PY1 Data(H)'!$A$1:$A$233,'PY1 Data(H)'!$A$1:$CZ$233))</f>
        <v>0</v>
      </c>
      <c r="AZ163" s="173" cm="1">
        <f t="array" ref="AZ163">_xlfn.XLOOKUP(AZ$1,'PY1 Data(H)'!$A$1:$CZ$1,_xlfn.XLOOKUP($A163,'PY1 Data(H)'!$A$1:$A$233,'PY1 Data(H)'!$A$1:$CZ$233))</f>
        <v>0</v>
      </c>
      <c r="BA163" s="173" cm="1">
        <f t="array" ref="BA163">_xlfn.XLOOKUP(BA$1,'PY1 Data(H)'!$A$1:$CZ$1,_xlfn.XLOOKUP($A163,'PY1 Data(H)'!$A$1:$A$233,'PY1 Data(H)'!$A$1:$CZ$233))</f>
        <v>0</v>
      </c>
      <c r="BB163" s="173" cm="1">
        <f t="array" ref="BB163">_xlfn.XLOOKUP(BB$1,'PY1 Data(H)'!$A$1:$CZ$1,_xlfn.XLOOKUP($A163,'PY1 Data(H)'!$A$1:$A$233,'PY1 Data(H)'!$A$1:$CZ$233))</f>
        <v>0</v>
      </c>
      <c r="BC163" s="173" cm="1">
        <f t="array" ref="BC163">_xlfn.XLOOKUP(BC$1,'PY1 Data(H)'!$A$1:$CZ$1,_xlfn.XLOOKUP($A163,'PY1 Data(H)'!$A$1:$A$233,'PY1 Data(H)'!$A$1:$CZ$233))</f>
        <v>0</v>
      </c>
      <c r="BD163" s="173" cm="1">
        <f t="array" ref="BD163">_xlfn.XLOOKUP(BD$1,'PY1 Data(H)'!$A$1:$CZ$1,_xlfn.XLOOKUP($A163,'PY1 Data(H)'!$A$1:$A$233,'PY1 Data(H)'!$A$1:$CZ$233))</f>
        <v>0</v>
      </c>
      <c r="BE163" s="173" cm="1">
        <f t="array" ref="BE163">_xlfn.XLOOKUP(BE$1,'PY1 Data(H)'!$A$1:$CZ$1,_xlfn.XLOOKUP($A163,'PY1 Data(H)'!$A$1:$A$233,'PY1 Data(H)'!$A$1:$CZ$233))</f>
        <v>0</v>
      </c>
      <c r="BF163" s="173" cm="1">
        <f t="array" ref="BF163">_xlfn.XLOOKUP(BF$1,'PY1 Data(H)'!$A$1:$CZ$1,_xlfn.XLOOKUP($A163,'PY1 Data(H)'!$A$1:$A$233,'PY1 Data(H)'!$A$1:$CZ$233))</f>
        <v>0</v>
      </c>
      <c r="BG163" s="173" cm="1">
        <f t="array" ref="BG163">_xlfn.XLOOKUP(BG$1,'PY1 Data(H)'!$A$1:$CZ$1,_xlfn.XLOOKUP($A163,'PY1 Data(H)'!$A$1:$A$233,'PY1 Data(H)'!$A$1:$CZ$233))</f>
        <v>0</v>
      </c>
      <c r="BH163" s="173" cm="1">
        <f t="array" ref="BH163">_xlfn.XLOOKUP(BH$1,'PY1 Data(H)'!$A$1:$CZ$1,_xlfn.XLOOKUP($A163,'PY1 Data(H)'!$A$1:$A$233,'PY1 Data(H)'!$A$1:$CZ$233))</f>
        <v>0</v>
      </c>
      <c r="BI163" s="173" cm="1">
        <f t="array" ref="BI163">_xlfn.XLOOKUP(BI$1,'PY1 Data(H)'!$A$1:$CZ$1,_xlfn.XLOOKUP($A163,'PY1 Data(H)'!$A$1:$A$233,'PY1 Data(H)'!$A$1:$CZ$233))</f>
        <v>0</v>
      </c>
      <c r="BJ163" s="173" cm="1">
        <f t="array" ref="BJ163">_xlfn.XLOOKUP(BJ$1,'PY1 Data(H)'!$A$1:$CZ$1,_xlfn.XLOOKUP($A163,'PY1 Data(H)'!$A$1:$A$233,'PY1 Data(H)'!$A$1:$CZ$233))</f>
        <v>0</v>
      </c>
      <c r="BK163" s="173" cm="1">
        <f t="array" ref="BK163">_xlfn.XLOOKUP(BK$1,'PY1 Data(H)'!$A$1:$CZ$1,_xlfn.XLOOKUP($A163,'PY1 Data(H)'!$A$1:$A$233,'PY1 Data(H)'!$A$1:$CZ$233))</f>
        <v>0</v>
      </c>
      <c r="BL163" s="173" cm="1">
        <f t="array" ref="BL163">_xlfn.XLOOKUP(BL$1,'PY1 Data(H)'!$A$1:$CZ$1,_xlfn.XLOOKUP($A163,'PY1 Data(H)'!$A$1:$A$233,'PY1 Data(H)'!$A$1:$CZ$233))</f>
        <v>0</v>
      </c>
      <c r="BM163" s="173" cm="1">
        <f t="array" ref="BM163">_xlfn.XLOOKUP(BM$1,'PY1 Data(H)'!$A$1:$CZ$1,_xlfn.XLOOKUP($A163,'PY1 Data(H)'!$A$1:$A$233,'PY1 Data(H)'!$A$1:$CZ$233))</f>
        <v>0</v>
      </c>
      <c r="BN163" s="173" cm="1">
        <f t="array" ref="BN163">_xlfn.XLOOKUP(BN$1,'PY1 Data(H)'!$A$1:$CZ$1,_xlfn.XLOOKUP($A163,'PY1 Data(H)'!$A$1:$A$233,'PY1 Data(H)'!$A$1:$CZ$233))</f>
        <v>0</v>
      </c>
      <c r="BO163" s="173" cm="1">
        <f t="array" ref="BO163">_xlfn.XLOOKUP(BO$1,'PY1 Data(H)'!$A$1:$CZ$1,_xlfn.XLOOKUP($A163,'PY1 Data(H)'!$A$1:$A$233,'PY1 Data(H)'!$A$1:$CZ$233))</f>
        <v>0</v>
      </c>
      <c r="BP163" s="173" cm="1">
        <f t="array" ref="BP163">_xlfn.XLOOKUP(BP$1,'PY1 Data(H)'!$A$1:$CZ$1,_xlfn.XLOOKUP($A163,'PY1 Data(H)'!$A$1:$A$233,'PY1 Data(H)'!$A$1:$CZ$233))</f>
        <v>0</v>
      </c>
      <c r="BQ163" s="173" cm="1">
        <f t="array" ref="BQ163">_xlfn.XLOOKUP(BQ$1,'PY1 Data(H)'!$A$1:$CZ$1,_xlfn.XLOOKUP($A163,'PY1 Data(H)'!$A$1:$A$233,'PY1 Data(H)'!$A$1:$CZ$233))</f>
        <v>0</v>
      </c>
      <c r="BR163" s="173" cm="1">
        <f t="array" ref="BR163">_xlfn.XLOOKUP(BR$1,'PY1 Data(H)'!$A$1:$CZ$1,_xlfn.XLOOKUP($A163,'PY1 Data(H)'!$A$1:$A$233,'PY1 Data(H)'!$A$1:$CZ$233))</f>
        <v>0</v>
      </c>
      <c r="BS163" s="173" cm="1">
        <f t="array" ref="BS163">_xlfn.XLOOKUP(BS$1,'PY1 Data(H)'!$A$1:$CZ$1,_xlfn.XLOOKUP($A163,'PY1 Data(H)'!$A$1:$A$233,'PY1 Data(H)'!$A$1:$CZ$233))</f>
        <v>0</v>
      </c>
      <c r="BT163" s="173" cm="1">
        <f t="array" ref="BT163">_xlfn.XLOOKUP(BT$1,'PY1 Data(H)'!$A$1:$CZ$1,_xlfn.XLOOKUP($A163,'PY1 Data(H)'!$A$1:$A$233,'PY1 Data(H)'!$A$1:$CZ$233))</f>
        <v>0</v>
      </c>
      <c r="BU163" s="173" cm="1">
        <f t="array" ref="BU163">_xlfn.XLOOKUP(BU$1,'PY1 Data(H)'!$A$1:$CZ$1,_xlfn.XLOOKUP($A163,'PY1 Data(H)'!$A$1:$A$233,'PY1 Data(H)'!$A$1:$CZ$233))</f>
        <v>0</v>
      </c>
      <c r="BV163" s="173" cm="1">
        <f t="array" ref="BV163">_xlfn.XLOOKUP(BV$1,'PY1 Data(H)'!$A$1:$CZ$1,_xlfn.XLOOKUP($A163,'PY1 Data(H)'!$A$1:$A$233,'PY1 Data(H)'!$A$1:$CZ$233))</f>
        <v>0</v>
      </c>
      <c r="BW163" s="173" cm="1">
        <f t="array" ref="BW163">_xlfn.XLOOKUP(BW$1,'PY1 Data(H)'!$A$1:$CZ$1,_xlfn.XLOOKUP($A163,'PY1 Data(H)'!$A$1:$A$233,'PY1 Data(H)'!$A$1:$CZ$233))</f>
        <v>0</v>
      </c>
      <c r="BX163" s="173" cm="1">
        <f t="array" ref="BX163">_xlfn.XLOOKUP(BX$1,'PY1 Data(H)'!$A$1:$CZ$1,_xlfn.XLOOKUP($A163,'PY1 Data(H)'!$A$1:$A$233,'PY1 Data(H)'!$A$1:$CZ$233))</f>
        <v>0</v>
      </c>
      <c r="BY163" s="173" cm="1">
        <f t="array" ref="BY163">_xlfn.XLOOKUP(BY$1,'PY1 Data(H)'!$A$1:$CZ$1,_xlfn.XLOOKUP($A163,'PY1 Data(H)'!$A$1:$A$233,'PY1 Data(H)'!$A$1:$CZ$233))</f>
        <v>0</v>
      </c>
      <c r="BZ163" s="173" cm="1">
        <f t="array" ref="BZ163">_xlfn.XLOOKUP(BZ$1,'PY1 Data(H)'!$A$1:$CZ$1,_xlfn.XLOOKUP($A163,'PY1 Data(H)'!$A$1:$A$233,'PY1 Data(H)'!$A$1:$CZ$233))</f>
        <v>0</v>
      </c>
      <c r="CA163" s="173" cm="1">
        <f t="array" ref="CA163">_xlfn.XLOOKUP(CA$1,'PY1 Data(H)'!$A$1:$CZ$1,_xlfn.XLOOKUP($A163,'PY1 Data(H)'!$A$1:$A$233,'PY1 Data(H)'!$A$1:$CZ$233))</f>
        <v>0</v>
      </c>
      <c r="CB163" s="173" cm="1">
        <f t="array" ref="CB163">_xlfn.XLOOKUP(CB$1,'PY1 Data(H)'!$A$1:$CZ$1,_xlfn.XLOOKUP($A163,'PY1 Data(H)'!$A$1:$A$233,'PY1 Data(H)'!$A$1:$CZ$233))</f>
        <v>0</v>
      </c>
      <c r="CC163" s="173" cm="1">
        <f t="array" ref="CC163">_xlfn.XLOOKUP(CC$1,'PY1 Data(H)'!$A$1:$CZ$1,_xlfn.XLOOKUP($A163,'PY1 Data(H)'!$A$1:$A$233,'PY1 Data(H)'!$A$1:$CZ$233))</f>
        <v>0</v>
      </c>
      <c r="CD163" s="173" cm="1">
        <f t="array" ref="CD163">_xlfn.XLOOKUP(CD$1,'PY1 Data(H)'!$A$1:$CZ$1,_xlfn.XLOOKUP($A163,'PY1 Data(H)'!$A$1:$A$233,'PY1 Data(H)'!$A$1:$CZ$233))</f>
        <v>0</v>
      </c>
      <c r="CE163" s="173" cm="1">
        <f t="array" ref="CE163">_xlfn.XLOOKUP(CE$1,'PY1 Data(H)'!$A$1:$CZ$1,_xlfn.XLOOKUP($A163,'PY1 Data(H)'!$A$1:$A$233,'PY1 Data(H)'!$A$1:$CZ$233))</f>
        <v>0</v>
      </c>
      <c r="CF163" s="173" cm="1">
        <f t="array" ref="CF163">_xlfn.XLOOKUP(CF$1,'PY1 Data(H)'!$A$1:$CZ$1,_xlfn.XLOOKUP($A163,'PY1 Data(H)'!$A$1:$A$233,'PY1 Data(H)'!$A$1:$CZ$233))</f>
        <v>0</v>
      </c>
      <c r="CG163" s="173" cm="1">
        <f t="array" ref="CG163">_xlfn.XLOOKUP(CG$1,'PY1 Data(H)'!$A$1:$CZ$1,_xlfn.XLOOKUP($A163,'PY1 Data(H)'!$A$1:$A$233,'PY1 Data(H)'!$A$1:$CZ$233))</f>
        <v>0</v>
      </c>
      <c r="CH163" s="173" cm="1">
        <f t="array" ref="CH163">_xlfn.XLOOKUP(CH$1,'PY1 Data(H)'!$A$1:$CZ$1,_xlfn.XLOOKUP($A163,'PY1 Data(H)'!$A$1:$A$233,'PY1 Data(H)'!$A$1:$CZ$233))</f>
        <v>0</v>
      </c>
      <c r="CI163" s="173" cm="1">
        <f t="array" ref="CI163">_xlfn.XLOOKUP(CI$1,'PY1 Data(H)'!$A$1:$CZ$1,_xlfn.XLOOKUP($A163,'PY1 Data(H)'!$A$1:$A$233,'PY1 Data(H)'!$A$1:$CZ$233))</f>
        <v>0</v>
      </c>
      <c r="CJ163" s="173" cm="1">
        <f t="array" ref="CJ163">_xlfn.XLOOKUP(CJ$1,'PY1 Data(H)'!$A$1:$CZ$1,_xlfn.XLOOKUP($A163,'PY1 Data(H)'!$A$1:$A$233,'PY1 Data(H)'!$A$1:$CZ$233))</f>
        <v>0</v>
      </c>
      <c r="CK163" s="173" cm="1">
        <f t="array" ref="CK163">_xlfn.XLOOKUP(CK$1,'PY1 Data(H)'!$A$1:$CZ$1,_xlfn.XLOOKUP($A163,'PY1 Data(H)'!$A$1:$A$233,'PY1 Data(H)'!$A$1:$CZ$233))</f>
        <v>0</v>
      </c>
      <c r="CL163" s="173" cm="1">
        <f t="array" ref="CL163">_xlfn.XLOOKUP(CL$1,'PY1 Data(H)'!$A$1:$CZ$1,_xlfn.XLOOKUP($A163,'PY1 Data(H)'!$A$1:$A$233,'PY1 Data(H)'!$A$1:$CZ$233))</f>
        <v>0</v>
      </c>
      <c r="CM163" s="173" cm="1">
        <f t="array" ref="CM163">_xlfn.XLOOKUP(CM$1,'PY1 Data(H)'!$A$1:$CZ$1,_xlfn.XLOOKUP($A163,'PY1 Data(H)'!$A$1:$A$233,'PY1 Data(H)'!$A$1:$CZ$233))</f>
        <v>0</v>
      </c>
      <c r="CN163" s="173" cm="1">
        <f t="array" ref="CN163">_xlfn.XLOOKUP(CN$1,'PY1 Data(H)'!$A$1:$CZ$1,_xlfn.XLOOKUP($A163,'PY1 Data(H)'!$A$1:$A$233,'PY1 Data(H)'!$A$1:$CZ$233))</f>
        <v>0</v>
      </c>
      <c r="CO163" s="173" cm="1">
        <f t="array" ref="CO163">_xlfn.XLOOKUP(CO$1,'PY1 Data(H)'!$A$1:$CZ$1,_xlfn.XLOOKUP($A163,'PY1 Data(H)'!$A$1:$A$233,'PY1 Data(H)'!$A$1:$CZ$233))</f>
        <v>0</v>
      </c>
      <c r="CP163" s="173" cm="1">
        <f t="array" ref="CP163">_xlfn.XLOOKUP(CP$1,'PY1 Data(H)'!$A$1:$CZ$1,_xlfn.XLOOKUP($A163,'PY1 Data(H)'!$A$1:$A$233,'PY1 Data(H)'!$A$1:$CZ$233))</f>
        <v>0</v>
      </c>
      <c r="CQ163" s="173" cm="1">
        <f t="array" ref="CQ163">_xlfn.XLOOKUP(CQ$1,'PY1 Data(H)'!$A$1:$CZ$1,_xlfn.XLOOKUP($A163,'PY1 Data(H)'!$A$1:$A$233,'PY1 Data(H)'!$A$1:$CZ$233))</f>
        <v>0</v>
      </c>
      <c r="CR163" s="173" cm="1">
        <f t="array" ref="CR163">_xlfn.XLOOKUP(CR$1,'PY1 Data(H)'!$A$1:$CZ$1,_xlfn.XLOOKUP($A163,'PY1 Data(H)'!$A$1:$A$233,'PY1 Data(H)'!$A$1:$CZ$233))</f>
        <v>0</v>
      </c>
      <c r="CS163" s="173" cm="1">
        <f t="array" ref="CS163">_xlfn.XLOOKUP(CS$1,'PY1 Data(H)'!$A$1:$CZ$1,_xlfn.XLOOKUP($A163,'PY1 Data(H)'!$A$1:$A$233,'PY1 Data(H)'!$A$1:$CZ$233))</f>
        <v>0</v>
      </c>
      <c r="CT163" s="173" cm="1">
        <f t="array" ref="CT163">_xlfn.XLOOKUP(CT$1,'PY1 Data(H)'!$A$1:$CZ$1,_xlfn.XLOOKUP($A163,'PY1 Data(H)'!$A$1:$A$233,'PY1 Data(H)'!$A$1:$CZ$233))</f>
        <v>0</v>
      </c>
      <c r="CU163" s="173" cm="1">
        <f t="array" ref="CU163">_xlfn.XLOOKUP(CU$1,'PY1 Data(H)'!$A$1:$CZ$1,_xlfn.XLOOKUP($A163,'PY1 Data(H)'!$A$1:$A$233,'PY1 Data(H)'!$A$1:$CZ$233))</f>
        <v>0</v>
      </c>
      <c r="CV163" s="173" cm="1">
        <f t="array" ref="CV163">_xlfn.XLOOKUP(CV$1,'PY1 Data(H)'!$A$1:$CZ$1,_xlfn.XLOOKUP($A163,'PY1 Data(H)'!$A$1:$A$233,'PY1 Data(H)'!$A$1:$CZ$233))</f>
        <v>0</v>
      </c>
      <c r="CW163" s="173" cm="1">
        <f t="array" ref="CW163">_xlfn.XLOOKUP(CW$1,'PY1 Data(H)'!$A$1:$CZ$1,_xlfn.XLOOKUP($A163,'PY1 Data(H)'!$A$1:$A$233,'PY1 Data(H)'!$A$1:$CZ$233))</f>
        <v>0</v>
      </c>
      <c r="CX163" s="173" cm="1">
        <f t="array" ref="CX163">_xlfn.XLOOKUP(CX$1,'PY1 Data(H)'!$A$1:$CZ$1,_xlfn.XLOOKUP($A163,'PY1 Data(H)'!$A$1:$A$233,'PY1 Data(H)'!$A$1:$CZ$233))</f>
        <v>0</v>
      </c>
      <c r="CY163" s="173" cm="1">
        <f t="array" ref="CY163">_xlfn.XLOOKUP(CY$1,'PY1 Data(H)'!$A$1:$CZ$1,_xlfn.XLOOKUP($A163,'PY1 Data(H)'!$A$1:$A$233,'PY1 Data(H)'!$A$1:$CZ$233))</f>
        <v>0</v>
      </c>
    </row>
    <row r="164" spans="1:103" x14ac:dyDescent="0.3">
      <c r="D164" s="173" cm="1">
        <f t="array" ref="D164">_xlfn.XLOOKUP(D$1,'PY1 Data(H)'!$A$1:$CZ$1,_xlfn.XLOOKUP($A164,'PY1 Data(H)'!$A$1:$A$233,'PY1 Data(H)'!$A$1:$CZ$233))</f>
        <v>0</v>
      </c>
      <c r="E164" s="173" cm="1">
        <f t="array" ref="E164">_xlfn.XLOOKUP(E$1,'PY1 Data(H)'!$A$1:$CZ$1,_xlfn.XLOOKUP($A164,'PY1 Data(H)'!$A$1:$A$233,'PY1 Data(H)'!$A$1:$CZ$233))</f>
        <v>0</v>
      </c>
      <c r="F164" s="173" cm="1">
        <f t="array" ref="F164">_xlfn.XLOOKUP(F$1,'PY1 Data(H)'!$A$1:$CZ$1,_xlfn.XLOOKUP($A164,'PY1 Data(H)'!$A$1:$A$233,'PY1 Data(H)'!$A$1:$CZ$233))</f>
        <v>0</v>
      </c>
      <c r="G164" s="173" cm="1">
        <f t="array" ref="G164">_xlfn.XLOOKUP(G$1,'PY1 Data(H)'!$A$1:$CZ$1,_xlfn.XLOOKUP($A164,'PY1 Data(H)'!$A$1:$A$233,'PY1 Data(H)'!$A$1:$CZ$233))</f>
        <v>0</v>
      </c>
      <c r="H164" s="173" cm="1">
        <f t="array" ref="H164">_xlfn.XLOOKUP(H$1,'PY1 Data(H)'!$A$1:$CZ$1,_xlfn.XLOOKUP($A164,'PY1 Data(H)'!$A$1:$A$233,'PY1 Data(H)'!$A$1:$CZ$233))</f>
        <v>0</v>
      </c>
      <c r="I164" s="173" cm="1">
        <f t="array" ref="I164">_xlfn.XLOOKUP(I$1,'PY1 Data(H)'!$A$1:$CZ$1,_xlfn.XLOOKUP($A164,'PY1 Data(H)'!$A$1:$A$233,'PY1 Data(H)'!$A$1:$CZ$233))</f>
        <v>0</v>
      </c>
      <c r="J164" s="173" cm="1">
        <f t="array" ref="J164">_xlfn.XLOOKUP(J$1,'PY1 Data(H)'!$A$1:$CZ$1,_xlfn.XLOOKUP($A164,'PY1 Data(H)'!$A$1:$A$233,'PY1 Data(H)'!$A$1:$CZ$233))</f>
        <v>0</v>
      </c>
      <c r="K164" s="173" cm="1">
        <f t="array" ref="K164">_xlfn.XLOOKUP(K$1,'PY1 Data(H)'!$A$1:$CZ$1,_xlfn.XLOOKUP($A164,'PY1 Data(H)'!$A$1:$A$233,'PY1 Data(H)'!$A$1:$CZ$233))</f>
        <v>0</v>
      </c>
      <c r="L164" s="173" cm="1">
        <f t="array" ref="L164">_xlfn.XLOOKUP(L$1,'PY1 Data(H)'!$A$1:$CZ$1,_xlfn.XLOOKUP($A164,'PY1 Data(H)'!$A$1:$A$233,'PY1 Data(H)'!$A$1:$CZ$233))</f>
        <v>0</v>
      </c>
      <c r="M164" s="173" cm="1">
        <f t="array" ref="M164">_xlfn.XLOOKUP(M$1,'PY1 Data(H)'!$A$1:$CZ$1,_xlfn.XLOOKUP($A164,'PY1 Data(H)'!$A$1:$A$233,'PY1 Data(H)'!$A$1:$CZ$233))</f>
        <v>0</v>
      </c>
      <c r="N164" s="173" cm="1">
        <f t="array" ref="N164">_xlfn.XLOOKUP(N$1,'PY1 Data(H)'!$A$1:$CZ$1,_xlfn.XLOOKUP($A164,'PY1 Data(H)'!$A$1:$A$233,'PY1 Data(H)'!$A$1:$CZ$233))</f>
        <v>0</v>
      </c>
      <c r="O164" s="173" cm="1">
        <f t="array" ref="O164">_xlfn.XLOOKUP(O$1,'PY1 Data(H)'!$A$1:$CZ$1,_xlfn.XLOOKUP($A164,'PY1 Data(H)'!$A$1:$A$233,'PY1 Data(H)'!$A$1:$CZ$233))</f>
        <v>0</v>
      </c>
      <c r="P164" s="173" cm="1">
        <f t="array" ref="P164">_xlfn.XLOOKUP(P$1,'PY1 Data(H)'!$A$1:$CZ$1,_xlfn.XLOOKUP($A164,'PY1 Data(H)'!$A$1:$A$233,'PY1 Data(H)'!$A$1:$CZ$233))</f>
        <v>0</v>
      </c>
      <c r="Q164" s="173" cm="1">
        <f t="array" ref="Q164">_xlfn.XLOOKUP(Q$1,'PY1 Data(H)'!$A$1:$CZ$1,_xlfn.XLOOKUP($A164,'PY1 Data(H)'!$A$1:$A$233,'PY1 Data(H)'!$A$1:$CZ$233))</f>
        <v>0</v>
      </c>
      <c r="R164" s="173" cm="1">
        <f t="array" ref="R164">_xlfn.XLOOKUP(R$1,'PY1 Data(H)'!$A$1:$CZ$1,_xlfn.XLOOKUP($A164,'PY1 Data(H)'!$A$1:$A$233,'PY1 Data(H)'!$A$1:$CZ$233))</f>
        <v>0</v>
      </c>
      <c r="S164" s="173" cm="1">
        <f t="array" ref="S164">_xlfn.XLOOKUP(S$1,'PY1 Data(H)'!$A$1:$CZ$1,_xlfn.XLOOKUP($A164,'PY1 Data(H)'!$A$1:$A$233,'PY1 Data(H)'!$A$1:$CZ$233))</f>
        <v>0</v>
      </c>
      <c r="T164" s="173" cm="1">
        <f t="array" ref="T164">_xlfn.XLOOKUP(T$1,'PY1 Data(H)'!$A$1:$CZ$1,_xlfn.XLOOKUP($A164,'PY1 Data(H)'!$A$1:$A$233,'PY1 Data(H)'!$A$1:$CZ$233))</f>
        <v>0</v>
      </c>
      <c r="U164" s="173" cm="1">
        <f t="array" ref="U164">_xlfn.XLOOKUP(U$1,'PY1 Data(H)'!$A$1:$CZ$1,_xlfn.XLOOKUP($A164,'PY1 Data(H)'!$A$1:$A$233,'PY1 Data(H)'!$A$1:$CZ$233))</f>
        <v>0</v>
      </c>
      <c r="V164" s="173" cm="1">
        <f t="array" ref="V164">_xlfn.XLOOKUP(V$1,'PY1 Data(H)'!$A$1:$CZ$1,_xlfn.XLOOKUP($A164,'PY1 Data(H)'!$A$1:$A$233,'PY1 Data(H)'!$A$1:$CZ$233))</f>
        <v>0</v>
      </c>
      <c r="W164" s="173" cm="1">
        <f t="array" ref="W164">_xlfn.XLOOKUP(W$1,'PY1 Data(H)'!$A$1:$CZ$1,_xlfn.XLOOKUP($A164,'PY1 Data(H)'!$A$1:$A$233,'PY1 Data(H)'!$A$1:$CZ$233))</f>
        <v>0</v>
      </c>
      <c r="X164" s="173" cm="1">
        <f t="array" ref="X164">_xlfn.XLOOKUP(X$1,'PY1 Data(H)'!$A$1:$CZ$1,_xlfn.XLOOKUP($A164,'PY1 Data(H)'!$A$1:$A$233,'PY1 Data(H)'!$A$1:$CZ$233))</f>
        <v>0</v>
      </c>
      <c r="Y164" s="173" cm="1">
        <f t="array" ref="Y164">_xlfn.XLOOKUP(Y$1,'PY1 Data(H)'!$A$1:$CZ$1,_xlfn.XLOOKUP($A164,'PY1 Data(H)'!$A$1:$A$233,'PY1 Data(H)'!$A$1:$CZ$233))</f>
        <v>0</v>
      </c>
      <c r="Z164" s="173" cm="1">
        <f t="array" ref="Z164">_xlfn.XLOOKUP(Z$1,'PY1 Data(H)'!$A$1:$CZ$1,_xlfn.XLOOKUP($A164,'PY1 Data(H)'!$A$1:$A$233,'PY1 Data(H)'!$A$1:$CZ$233))</f>
        <v>0</v>
      </c>
      <c r="AA164" s="173" cm="1">
        <f t="array" ref="AA164">_xlfn.XLOOKUP(AA$1,'PY1 Data(H)'!$A$1:$CZ$1,_xlfn.XLOOKUP($A164,'PY1 Data(H)'!$A$1:$A$233,'PY1 Data(H)'!$A$1:$CZ$233))</f>
        <v>0</v>
      </c>
      <c r="AB164" s="173" cm="1">
        <f t="array" ref="AB164">_xlfn.XLOOKUP(AB$1,'PY1 Data(H)'!$A$1:$CZ$1,_xlfn.XLOOKUP($A164,'PY1 Data(H)'!$A$1:$A$233,'PY1 Data(H)'!$A$1:$CZ$233))</f>
        <v>0</v>
      </c>
      <c r="AC164" s="173" cm="1">
        <f t="array" ref="AC164">_xlfn.XLOOKUP(AC$1,'PY1 Data(H)'!$A$1:$CZ$1,_xlfn.XLOOKUP($A164,'PY1 Data(H)'!$A$1:$A$233,'PY1 Data(H)'!$A$1:$CZ$233))</f>
        <v>0</v>
      </c>
      <c r="AD164" s="173" cm="1">
        <f t="array" ref="AD164">_xlfn.XLOOKUP(AD$1,'PY1 Data(H)'!$A$1:$CZ$1,_xlfn.XLOOKUP($A164,'PY1 Data(H)'!$A$1:$A$233,'PY1 Data(H)'!$A$1:$CZ$233))</f>
        <v>0</v>
      </c>
      <c r="AE164" s="173" cm="1">
        <f t="array" ref="AE164">_xlfn.XLOOKUP(AE$1,'PY1 Data(H)'!$A$1:$CZ$1,_xlfn.XLOOKUP($A164,'PY1 Data(H)'!$A$1:$A$233,'PY1 Data(H)'!$A$1:$CZ$233))</f>
        <v>0</v>
      </c>
      <c r="AF164" s="173" cm="1">
        <f t="array" ref="AF164">_xlfn.XLOOKUP(AF$1,'PY1 Data(H)'!$A$1:$CZ$1,_xlfn.XLOOKUP($A164,'PY1 Data(H)'!$A$1:$A$233,'PY1 Data(H)'!$A$1:$CZ$233))</f>
        <v>0</v>
      </c>
      <c r="AG164" s="173" cm="1">
        <f t="array" ref="AG164">_xlfn.XLOOKUP(AG$1,'PY1 Data(H)'!$A$1:$CZ$1,_xlfn.XLOOKUP($A164,'PY1 Data(H)'!$A$1:$A$233,'PY1 Data(H)'!$A$1:$CZ$233))</f>
        <v>0</v>
      </c>
      <c r="AH164" s="173" cm="1">
        <f t="array" ref="AH164">_xlfn.XLOOKUP(AH$1,'PY1 Data(H)'!$A$1:$CZ$1,_xlfn.XLOOKUP($A164,'PY1 Data(H)'!$A$1:$A$233,'PY1 Data(H)'!$A$1:$CZ$233))</f>
        <v>0</v>
      </c>
      <c r="AI164" s="173" cm="1">
        <f t="array" ref="AI164">_xlfn.XLOOKUP(AI$1,'PY1 Data(H)'!$A$1:$CZ$1,_xlfn.XLOOKUP($A164,'PY1 Data(H)'!$A$1:$A$233,'PY1 Data(H)'!$A$1:$CZ$233))</f>
        <v>0</v>
      </c>
      <c r="AJ164" s="173" cm="1">
        <f t="array" ref="AJ164">_xlfn.XLOOKUP(AJ$1,'PY1 Data(H)'!$A$1:$CZ$1,_xlfn.XLOOKUP($A164,'PY1 Data(H)'!$A$1:$A$233,'PY1 Data(H)'!$A$1:$CZ$233))</f>
        <v>0</v>
      </c>
      <c r="AK164" s="173" cm="1">
        <f t="array" ref="AK164">_xlfn.XLOOKUP(AK$1,'PY1 Data(H)'!$A$1:$CZ$1,_xlfn.XLOOKUP($A164,'PY1 Data(H)'!$A$1:$A$233,'PY1 Data(H)'!$A$1:$CZ$233))</f>
        <v>0</v>
      </c>
      <c r="AL164" s="173" cm="1">
        <f t="array" ref="AL164">_xlfn.XLOOKUP(AL$1,'PY1 Data(H)'!$A$1:$CZ$1,_xlfn.XLOOKUP($A164,'PY1 Data(H)'!$A$1:$A$233,'PY1 Data(H)'!$A$1:$CZ$233))</f>
        <v>0</v>
      </c>
      <c r="AM164" s="173" cm="1">
        <f t="array" ref="AM164">_xlfn.XLOOKUP(AM$1,'PY1 Data(H)'!$A$1:$CZ$1,_xlfn.XLOOKUP($A164,'PY1 Data(H)'!$A$1:$A$233,'PY1 Data(H)'!$A$1:$CZ$233))</f>
        <v>0</v>
      </c>
      <c r="AN164" s="173" cm="1">
        <f t="array" ref="AN164">_xlfn.XLOOKUP(AN$1,'PY1 Data(H)'!$A$1:$CZ$1,_xlfn.XLOOKUP($A164,'PY1 Data(H)'!$A$1:$A$233,'PY1 Data(H)'!$A$1:$CZ$233))</f>
        <v>0</v>
      </c>
      <c r="AO164" s="173" cm="1">
        <f t="array" ref="AO164">_xlfn.XLOOKUP(AO$1,'PY1 Data(H)'!$A$1:$CZ$1,_xlfn.XLOOKUP($A164,'PY1 Data(H)'!$A$1:$A$233,'PY1 Data(H)'!$A$1:$CZ$233))</f>
        <v>0</v>
      </c>
      <c r="AP164" s="173" cm="1">
        <f t="array" ref="AP164">_xlfn.XLOOKUP(AP$1,'PY1 Data(H)'!$A$1:$CZ$1,_xlfn.XLOOKUP($A164,'PY1 Data(H)'!$A$1:$A$233,'PY1 Data(H)'!$A$1:$CZ$233))</f>
        <v>0</v>
      </c>
      <c r="AQ164" s="173" cm="1">
        <f t="array" ref="AQ164">_xlfn.XLOOKUP(AQ$1,'PY1 Data(H)'!$A$1:$CZ$1,_xlfn.XLOOKUP($A164,'PY1 Data(H)'!$A$1:$A$233,'PY1 Data(H)'!$A$1:$CZ$233))</f>
        <v>0</v>
      </c>
      <c r="AR164" s="173" cm="1">
        <f t="array" ref="AR164">_xlfn.XLOOKUP(AR$1,'PY1 Data(H)'!$A$1:$CZ$1,_xlfn.XLOOKUP($A164,'PY1 Data(H)'!$A$1:$A$233,'PY1 Data(H)'!$A$1:$CZ$233))</f>
        <v>0</v>
      </c>
      <c r="AS164" s="173" cm="1">
        <f t="array" ref="AS164">_xlfn.XLOOKUP(AS$1,'PY1 Data(H)'!$A$1:$CZ$1,_xlfn.XLOOKUP($A164,'PY1 Data(H)'!$A$1:$A$233,'PY1 Data(H)'!$A$1:$CZ$233))</f>
        <v>0</v>
      </c>
      <c r="AT164" s="173" cm="1">
        <f t="array" ref="AT164">_xlfn.XLOOKUP(AT$1,'PY1 Data(H)'!$A$1:$CZ$1,_xlfn.XLOOKUP($A164,'PY1 Data(H)'!$A$1:$A$233,'PY1 Data(H)'!$A$1:$CZ$233))</f>
        <v>0</v>
      </c>
      <c r="AU164" s="173" cm="1">
        <f t="array" ref="AU164">_xlfn.XLOOKUP(AU$1,'PY1 Data(H)'!$A$1:$CZ$1,_xlfn.XLOOKUP($A164,'PY1 Data(H)'!$A$1:$A$233,'PY1 Data(H)'!$A$1:$CZ$233))</f>
        <v>0</v>
      </c>
      <c r="AV164" s="173" cm="1">
        <f t="array" ref="AV164">_xlfn.XLOOKUP(AV$1,'PY1 Data(H)'!$A$1:$CZ$1,_xlfn.XLOOKUP($A164,'PY1 Data(H)'!$A$1:$A$233,'PY1 Data(H)'!$A$1:$CZ$233))</f>
        <v>0</v>
      </c>
      <c r="AW164" s="173" cm="1">
        <f t="array" ref="AW164">_xlfn.XLOOKUP(AW$1,'PY1 Data(H)'!$A$1:$CZ$1,_xlfn.XLOOKUP($A164,'PY1 Data(H)'!$A$1:$A$233,'PY1 Data(H)'!$A$1:$CZ$233))</f>
        <v>0</v>
      </c>
      <c r="AX164" s="173" cm="1">
        <f t="array" ref="AX164">_xlfn.XLOOKUP(AX$1,'PY1 Data(H)'!$A$1:$CZ$1,_xlfn.XLOOKUP($A164,'PY1 Data(H)'!$A$1:$A$233,'PY1 Data(H)'!$A$1:$CZ$233))</f>
        <v>0</v>
      </c>
      <c r="AY164" s="173" cm="1">
        <f t="array" ref="AY164">_xlfn.XLOOKUP(AY$1,'PY1 Data(H)'!$A$1:$CZ$1,_xlfn.XLOOKUP($A164,'PY1 Data(H)'!$A$1:$A$233,'PY1 Data(H)'!$A$1:$CZ$233))</f>
        <v>0</v>
      </c>
      <c r="AZ164" s="173" cm="1">
        <f t="array" ref="AZ164">_xlfn.XLOOKUP(AZ$1,'PY1 Data(H)'!$A$1:$CZ$1,_xlfn.XLOOKUP($A164,'PY1 Data(H)'!$A$1:$A$233,'PY1 Data(H)'!$A$1:$CZ$233))</f>
        <v>0</v>
      </c>
      <c r="BA164" s="173" cm="1">
        <f t="array" ref="BA164">_xlfn.XLOOKUP(BA$1,'PY1 Data(H)'!$A$1:$CZ$1,_xlfn.XLOOKUP($A164,'PY1 Data(H)'!$A$1:$A$233,'PY1 Data(H)'!$A$1:$CZ$233))</f>
        <v>0</v>
      </c>
      <c r="BB164" s="173" cm="1">
        <f t="array" ref="BB164">_xlfn.XLOOKUP(BB$1,'PY1 Data(H)'!$A$1:$CZ$1,_xlfn.XLOOKUP($A164,'PY1 Data(H)'!$A$1:$A$233,'PY1 Data(H)'!$A$1:$CZ$233))</f>
        <v>0</v>
      </c>
      <c r="BC164" s="173" cm="1">
        <f t="array" ref="BC164">_xlfn.XLOOKUP(BC$1,'PY1 Data(H)'!$A$1:$CZ$1,_xlfn.XLOOKUP($A164,'PY1 Data(H)'!$A$1:$A$233,'PY1 Data(H)'!$A$1:$CZ$233))</f>
        <v>0</v>
      </c>
      <c r="BD164" s="173" cm="1">
        <f t="array" ref="BD164">_xlfn.XLOOKUP(BD$1,'PY1 Data(H)'!$A$1:$CZ$1,_xlfn.XLOOKUP($A164,'PY1 Data(H)'!$A$1:$A$233,'PY1 Data(H)'!$A$1:$CZ$233))</f>
        <v>0</v>
      </c>
      <c r="BE164" s="173" cm="1">
        <f t="array" ref="BE164">_xlfn.XLOOKUP(BE$1,'PY1 Data(H)'!$A$1:$CZ$1,_xlfn.XLOOKUP($A164,'PY1 Data(H)'!$A$1:$A$233,'PY1 Data(H)'!$A$1:$CZ$233))</f>
        <v>0</v>
      </c>
      <c r="BF164" s="173" cm="1">
        <f t="array" ref="BF164">_xlfn.XLOOKUP(BF$1,'PY1 Data(H)'!$A$1:$CZ$1,_xlfn.XLOOKUP($A164,'PY1 Data(H)'!$A$1:$A$233,'PY1 Data(H)'!$A$1:$CZ$233))</f>
        <v>0</v>
      </c>
      <c r="BG164" s="173" cm="1">
        <f t="array" ref="BG164">_xlfn.XLOOKUP(BG$1,'PY1 Data(H)'!$A$1:$CZ$1,_xlfn.XLOOKUP($A164,'PY1 Data(H)'!$A$1:$A$233,'PY1 Data(H)'!$A$1:$CZ$233))</f>
        <v>0</v>
      </c>
      <c r="BH164" s="173" cm="1">
        <f t="array" ref="BH164">_xlfn.XLOOKUP(BH$1,'PY1 Data(H)'!$A$1:$CZ$1,_xlfn.XLOOKUP($A164,'PY1 Data(H)'!$A$1:$A$233,'PY1 Data(H)'!$A$1:$CZ$233))</f>
        <v>0</v>
      </c>
      <c r="BI164" s="173" cm="1">
        <f t="array" ref="BI164">_xlfn.XLOOKUP(BI$1,'PY1 Data(H)'!$A$1:$CZ$1,_xlfn.XLOOKUP($A164,'PY1 Data(H)'!$A$1:$A$233,'PY1 Data(H)'!$A$1:$CZ$233))</f>
        <v>0</v>
      </c>
      <c r="BJ164" s="173" cm="1">
        <f t="array" ref="BJ164">_xlfn.XLOOKUP(BJ$1,'PY1 Data(H)'!$A$1:$CZ$1,_xlfn.XLOOKUP($A164,'PY1 Data(H)'!$A$1:$A$233,'PY1 Data(H)'!$A$1:$CZ$233))</f>
        <v>0</v>
      </c>
      <c r="BK164" s="173" cm="1">
        <f t="array" ref="BK164">_xlfn.XLOOKUP(BK$1,'PY1 Data(H)'!$A$1:$CZ$1,_xlfn.XLOOKUP($A164,'PY1 Data(H)'!$A$1:$A$233,'PY1 Data(H)'!$A$1:$CZ$233))</f>
        <v>0</v>
      </c>
      <c r="BL164" s="173" cm="1">
        <f t="array" ref="BL164">_xlfn.XLOOKUP(BL$1,'PY1 Data(H)'!$A$1:$CZ$1,_xlfn.XLOOKUP($A164,'PY1 Data(H)'!$A$1:$A$233,'PY1 Data(H)'!$A$1:$CZ$233))</f>
        <v>0</v>
      </c>
      <c r="BM164" s="173" cm="1">
        <f t="array" ref="BM164">_xlfn.XLOOKUP(BM$1,'PY1 Data(H)'!$A$1:$CZ$1,_xlfn.XLOOKUP($A164,'PY1 Data(H)'!$A$1:$A$233,'PY1 Data(H)'!$A$1:$CZ$233))</f>
        <v>0</v>
      </c>
      <c r="BN164" s="173" cm="1">
        <f t="array" ref="BN164">_xlfn.XLOOKUP(BN$1,'PY1 Data(H)'!$A$1:$CZ$1,_xlfn.XLOOKUP($A164,'PY1 Data(H)'!$A$1:$A$233,'PY1 Data(H)'!$A$1:$CZ$233))</f>
        <v>0</v>
      </c>
      <c r="BO164" s="173" cm="1">
        <f t="array" ref="BO164">_xlfn.XLOOKUP(BO$1,'PY1 Data(H)'!$A$1:$CZ$1,_xlfn.XLOOKUP($A164,'PY1 Data(H)'!$A$1:$A$233,'PY1 Data(H)'!$A$1:$CZ$233))</f>
        <v>0</v>
      </c>
      <c r="BP164" s="173" cm="1">
        <f t="array" ref="BP164">_xlfn.XLOOKUP(BP$1,'PY1 Data(H)'!$A$1:$CZ$1,_xlfn.XLOOKUP($A164,'PY1 Data(H)'!$A$1:$A$233,'PY1 Data(H)'!$A$1:$CZ$233))</f>
        <v>0</v>
      </c>
      <c r="BQ164" s="173" cm="1">
        <f t="array" ref="BQ164">_xlfn.XLOOKUP(BQ$1,'PY1 Data(H)'!$A$1:$CZ$1,_xlfn.XLOOKUP($A164,'PY1 Data(H)'!$A$1:$A$233,'PY1 Data(H)'!$A$1:$CZ$233))</f>
        <v>0</v>
      </c>
      <c r="BR164" s="173" cm="1">
        <f t="array" ref="BR164">_xlfn.XLOOKUP(BR$1,'PY1 Data(H)'!$A$1:$CZ$1,_xlfn.XLOOKUP($A164,'PY1 Data(H)'!$A$1:$A$233,'PY1 Data(H)'!$A$1:$CZ$233))</f>
        <v>0</v>
      </c>
      <c r="BS164" s="173" cm="1">
        <f t="array" ref="BS164">_xlfn.XLOOKUP(BS$1,'PY1 Data(H)'!$A$1:$CZ$1,_xlfn.XLOOKUP($A164,'PY1 Data(H)'!$A$1:$A$233,'PY1 Data(H)'!$A$1:$CZ$233))</f>
        <v>0</v>
      </c>
      <c r="BT164" s="173" cm="1">
        <f t="array" ref="BT164">_xlfn.XLOOKUP(BT$1,'PY1 Data(H)'!$A$1:$CZ$1,_xlfn.XLOOKUP($A164,'PY1 Data(H)'!$A$1:$A$233,'PY1 Data(H)'!$A$1:$CZ$233))</f>
        <v>0</v>
      </c>
      <c r="BU164" s="173" cm="1">
        <f t="array" ref="BU164">_xlfn.XLOOKUP(BU$1,'PY1 Data(H)'!$A$1:$CZ$1,_xlfn.XLOOKUP($A164,'PY1 Data(H)'!$A$1:$A$233,'PY1 Data(H)'!$A$1:$CZ$233))</f>
        <v>0</v>
      </c>
      <c r="BV164" s="173" cm="1">
        <f t="array" ref="BV164">_xlfn.XLOOKUP(BV$1,'PY1 Data(H)'!$A$1:$CZ$1,_xlfn.XLOOKUP($A164,'PY1 Data(H)'!$A$1:$A$233,'PY1 Data(H)'!$A$1:$CZ$233))</f>
        <v>0</v>
      </c>
      <c r="BW164" s="173" cm="1">
        <f t="array" ref="BW164">_xlfn.XLOOKUP(BW$1,'PY1 Data(H)'!$A$1:$CZ$1,_xlfn.XLOOKUP($A164,'PY1 Data(H)'!$A$1:$A$233,'PY1 Data(H)'!$A$1:$CZ$233))</f>
        <v>0</v>
      </c>
      <c r="BX164" s="173" cm="1">
        <f t="array" ref="BX164">_xlfn.XLOOKUP(BX$1,'PY1 Data(H)'!$A$1:$CZ$1,_xlfn.XLOOKUP($A164,'PY1 Data(H)'!$A$1:$A$233,'PY1 Data(H)'!$A$1:$CZ$233))</f>
        <v>0</v>
      </c>
      <c r="BY164" s="173" cm="1">
        <f t="array" ref="BY164">_xlfn.XLOOKUP(BY$1,'PY1 Data(H)'!$A$1:$CZ$1,_xlfn.XLOOKUP($A164,'PY1 Data(H)'!$A$1:$A$233,'PY1 Data(H)'!$A$1:$CZ$233))</f>
        <v>0</v>
      </c>
      <c r="BZ164" s="173" cm="1">
        <f t="array" ref="BZ164">_xlfn.XLOOKUP(BZ$1,'PY1 Data(H)'!$A$1:$CZ$1,_xlfn.XLOOKUP($A164,'PY1 Data(H)'!$A$1:$A$233,'PY1 Data(H)'!$A$1:$CZ$233))</f>
        <v>0</v>
      </c>
      <c r="CA164" s="173" cm="1">
        <f t="array" ref="CA164">_xlfn.XLOOKUP(CA$1,'PY1 Data(H)'!$A$1:$CZ$1,_xlfn.XLOOKUP($A164,'PY1 Data(H)'!$A$1:$A$233,'PY1 Data(H)'!$A$1:$CZ$233))</f>
        <v>0</v>
      </c>
      <c r="CB164" s="173" cm="1">
        <f t="array" ref="CB164">_xlfn.XLOOKUP(CB$1,'PY1 Data(H)'!$A$1:$CZ$1,_xlfn.XLOOKUP($A164,'PY1 Data(H)'!$A$1:$A$233,'PY1 Data(H)'!$A$1:$CZ$233))</f>
        <v>0</v>
      </c>
      <c r="CC164" s="173" cm="1">
        <f t="array" ref="CC164">_xlfn.XLOOKUP(CC$1,'PY1 Data(H)'!$A$1:$CZ$1,_xlfn.XLOOKUP($A164,'PY1 Data(H)'!$A$1:$A$233,'PY1 Data(H)'!$A$1:$CZ$233))</f>
        <v>0</v>
      </c>
      <c r="CD164" s="173" cm="1">
        <f t="array" ref="CD164">_xlfn.XLOOKUP(CD$1,'PY1 Data(H)'!$A$1:$CZ$1,_xlfn.XLOOKUP($A164,'PY1 Data(H)'!$A$1:$A$233,'PY1 Data(H)'!$A$1:$CZ$233))</f>
        <v>0</v>
      </c>
      <c r="CE164" s="173" cm="1">
        <f t="array" ref="CE164">_xlfn.XLOOKUP(CE$1,'PY1 Data(H)'!$A$1:$CZ$1,_xlfn.XLOOKUP($A164,'PY1 Data(H)'!$A$1:$A$233,'PY1 Data(H)'!$A$1:$CZ$233))</f>
        <v>0</v>
      </c>
      <c r="CF164" s="173" cm="1">
        <f t="array" ref="CF164">_xlfn.XLOOKUP(CF$1,'PY1 Data(H)'!$A$1:$CZ$1,_xlfn.XLOOKUP($A164,'PY1 Data(H)'!$A$1:$A$233,'PY1 Data(H)'!$A$1:$CZ$233))</f>
        <v>0</v>
      </c>
      <c r="CG164" s="173" cm="1">
        <f t="array" ref="CG164">_xlfn.XLOOKUP(CG$1,'PY1 Data(H)'!$A$1:$CZ$1,_xlfn.XLOOKUP($A164,'PY1 Data(H)'!$A$1:$A$233,'PY1 Data(H)'!$A$1:$CZ$233))</f>
        <v>0</v>
      </c>
      <c r="CH164" s="173" cm="1">
        <f t="array" ref="CH164">_xlfn.XLOOKUP(CH$1,'PY1 Data(H)'!$A$1:$CZ$1,_xlfn.XLOOKUP($A164,'PY1 Data(H)'!$A$1:$A$233,'PY1 Data(H)'!$A$1:$CZ$233))</f>
        <v>0</v>
      </c>
      <c r="CI164" s="173" cm="1">
        <f t="array" ref="CI164">_xlfn.XLOOKUP(CI$1,'PY1 Data(H)'!$A$1:$CZ$1,_xlfn.XLOOKUP($A164,'PY1 Data(H)'!$A$1:$A$233,'PY1 Data(H)'!$A$1:$CZ$233))</f>
        <v>0</v>
      </c>
      <c r="CJ164" s="173" cm="1">
        <f t="array" ref="CJ164">_xlfn.XLOOKUP(CJ$1,'PY1 Data(H)'!$A$1:$CZ$1,_xlfn.XLOOKUP($A164,'PY1 Data(H)'!$A$1:$A$233,'PY1 Data(H)'!$A$1:$CZ$233))</f>
        <v>0</v>
      </c>
      <c r="CK164" s="173" cm="1">
        <f t="array" ref="CK164">_xlfn.XLOOKUP(CK$1,'PY1 Data(H)'!$A$1:$CZ$1,_xlfn.XLOOKUP($A164,'PY1 Data(H)'!$A$1:$A$233,'PY1 Data(H)'!$A$1:$CZ$233))</f>
        <v>0</v>
      </c>
      <c r="CL164" s="173" cm="1">
        <f t="array" ref="CL164">_xlfn.XLOOKUP(CL$1,'PY1 Data(H)'!$A$1:$CZ$1,_xlfn.XLOOKUP($A164,'PY1 Data(H)'!$A$1:$A$233,'PY1 Data(H)'!$A$1:$CZ$233))</f>
        <v>0</v>
      </c>
      <c r="CM164" s="173" cm="1">
        <f t="array" ref="CM164">_xlfn.XLOOKUP(CM$1,'PY1 Data(H)'!$A$1:$CZ$1,_xlfn.XLOOKUP($A164,'PY1 Data(H)'!$A$1:$A$233,'PY1 Data(H)'!$A$1:$CZ$233))</f>
        <v>0</v>
      </c>
      <c r="CN164" s="173" cm="1">
        <f t="array" ref="CN164">_xlfn.XLOOKUP(CN$1,'PY1 Data(H)'!$A$1:$CZ$1,_xlfn.XLOOKUP($A164,'PY1 Data(H)'!$A$1:$A$233,'PY1 Data(H)'!$A$1:$CZ$233))</f>
        <v>0</v>
      </c>
      <c r="CO164" s="173" cm="1">
        <f t="array" ref="CO164">_xlfn.XLOOKUP(CO$1,'PY1 Data(H)'!$A$1:$CZ$1,_xlfn.XLOOKUP($A164,'PY1 Data(H)'!$A$1:$A$233,'PY1 Data(H)'!$A$1:$CZ$233))</f>
        <v>0</v>
      </c>
      <c r="CP164" s="173" cm="1">
        <f t="array" ref="CP164">_xlfn.XLOOKUP(CP$1,'PY1 Data(H)'!$A$1:$CZ$1,_xlfn.XLOOKUP($A164,'PY1 Data(H)'!$A$1:$A$233,'PY1 Data(H)'!$A$1:$CZ$233))</f>
        <v>0</v>
      </c>
      <c r="CQ164" s="173" cm="1">
        <f t="array" ref="CQ164">_xlfn.XLOOKUP(CQ$1,'PY1 Data(H)'!$A$1:$CZ$1,_xlfn.XLOOKUP($A164,'PY1 Data(H)'!$A$1:$A$233,'PY1 Data(H)'!$A$1:$CZ$233))</f>
        <v>0</v>
      </c>
      <c r="CR164" s="173" cm="1">
        <f t="array" ref="CR164">_xlfn.XLOOKUP(CR$1,'PY1 Data(H)'!$A$1:$CZ$1,_xlfn.XLOOKUP($A164,'PY1 Data(H)'!$A$1:$A$233,'PY1 Data(H)'!$A$1:$CZ$233))</f>
        <v>0</v>
      </c>
      <c r="CS164" s="173" cm="1">
        <f t="array" ref="CS164">_xlfn.XLOOKUP(CS$1,'PY1 Data(H)'!$A$1:$CZ$1,_xlfn.XLOOKUP($A164,'PY1 Data(H)'!$A$1:$A$233,'PY1 Data(H)'!$A$1:$CZ$233))</f>
        <v>0</v>
      </c>
      <c r="CT164" s="173" cm="1">
        <f t="array" ref="CT164">_xlfn.XLOOKUP(CT$1,'PY1 Data(H)'!$A$1:$CZ$1,_xlfn.XLOOKUP($A164,'PY1 Data(H)'!$A$1:$A$233,'PY1 Data(H)'!$A$1:$CZ$233))</f>
        <v>0</v>
      </c>
      <c r="CU164" s="173" cm="1">
        <f t="array" ref="CU164">_xlfn.XLOOKUP(CU$1,'PY1 Data(H)'!$A$1:$CZ$1,_xlfn.XLOOKUP($A164,'PY1 Data(H)'!$A$1:$A$233,'PY1 Data(H)'!$A$1:$CZ$233))</f>
        <v>0</v>
      </c>
      <c r="CV164" s="173" cm="1">
        <f t="array" ref="CV164">_xlfn.XLOOKUP(CV$1,'PY1 Data(H)'!$A$1:$CZ$1,_xlfn.XLOOKUP($A164,'PY1 Data(H)'!$A$1:$A$233,'PY1 Data(H)'!$A$1:$CZ$233))</f>
        <v>0</v>
      </c>
      <c r="CW164" s="173" cm="1">
        <f t="array" ref="CW164">_xlfn.XLOOKUP(CW$1,'PY1 Data(H)'!$A$1:$CZ$1,_xlfn.XLOOKUP($A164,'PY1 Data(H)'!$A$1:$A$233,'PY1 Data(H)'!$A$1:$CZ$233))</f>
        <v>0</v>
      </c>
      <c r="CX164" s="173" cm="1">
        <f t="array" ref="CX164">_xlfn.XLOOKUP(CX$1,'PY1 Data(H)'!$A$1:$CZ$1,_xlfn.XLOOKUP($A164,'PY1 Data(H)'!$A$1:$A$233,'PY1 Data(H)'!$A$1:$CZ$233))</f>
        <v>0</v>
      </c>
      <c r="CY164" s="173" cm="1">
        <f t="array" ref="CY164">_xlfn.XLOOKUP(CY$1,'PY1 Data(H)'!$A$1:$CZ$1,_xlfn.XLOOKUP($A164,'PY1 Data(H)'!$A$1:$A$233,'PY1 Data(H)'!$A$1:$CZ$233))</f>
        <v>0</v>
      </c>
    </row>
    <row r="165" spans="1:103" x14ac:dyDescent="0.3">
      <c r="A165">
        <v>523</v>
      </c>
      <c r="D165" s="173" cm="1">
        <f t="array" ref="D165">_xlfn.XLOOKUP(D$1,'PY1 Data(H)'!$A$1:$CZ$1,_xlfn.XLOOKUP($A165,'PY1 Data(H)'!$A$1:$A$233,'PY1 Data(H)'!$A$1:$CZ$233))</f>
        <v>0</v>
      </c>
      <c r="E165" s="173" cm="1">
        <f t="array" ref="E165">_xlfn.XLOOKUP(E$1,'PY1 Data(H)'!$A$1:$CZ$1,_xlfn.XLOOKUP($A165,'PY1 Data(H)'!$A$1:$A$233,'PY1 Data(H)'!$A$1:$CZ$233))</f>
        <v>0</v>
      </c>
      <c r="F165" s="173" cm="1">
        <f t="array" ref="F165">_xlfn.XLOOKUP(F$1,'PY1 Data(H)'!$A$1:$CZ$1,_xlfn.XLOOKUP($A165,'PY1 Data(H)'!$A$1:$A$233,'PY1 Data(H)'!$A$1:$CZ$233))</f>
        <v>0</v>
      </c>
      <c r="G165" s="173" cm="1">
        <f t="array" ref="G165">_xlfn.XLOOKUP(G$1,'PY1 Data(H)'!$A$1:$CZ$1,_xlfn.XLOOKUP($A165,'PY1 Data(H)'!$A$1:$A$233,'PY1 Data(H)'!$A$1:$CZ$233))</f>
        <v>0</v>
      </c>
      <c r="H165" s="173" cm="1">
        <f t="array" ref="H165">_xlfn.XLOOKUP(H$1,'PY1 Data(H)'!$A$1:$CZ$1,_xlfn.XLOOKUP($A165,'PY1 Data(H)'!$A$1:$A$233,'PY1 Data(H)'!$A$1:$CZ$233))</f>
        <v>0</v>
      </c>
      <c r="I165" s="173" cm="1">
        <f t="array" ref="I165">_xlfn.XLOOKUP(I$1,'PY1 Data(H)'!$A$1:$CZ$1,_xlfn.XLOOKUP($A165,'PY1 Data(H)'!$A$1:$A$233,'PY1 Data(H)'!$A$1:$CZ$233))</f>
        <v>0</v>
      </c>
      <c r="J165" s="173" cm="1">
        <f t="array" ref="J165">_xlfn.XLOOKUP(J$1,'PY1 Data(H)'!$A$1:$CZ$1,_xlfn.XLOOKUP($A165,'PY1 Data(H)'!$A$1:$A$233,'PY1 Data(H)'!$A$1:$CZ$233))</f>
        <v>0</v>
      </c>
      <c r="K165" s="173" cm="1">
        <f t="array" ref="K165">_xlfn.XLOOKUP(K$1,'PY1 Data(H)'!$A$1:$CZ$1,_xlfn.XLOOKUP($A165,'PY1 Data(H)'!$A$1:$A$233,'PY1 Data(H)'!$A$1:$CZ$233))</f>
        <v>0</v>
      </c>
      <c r="L165" s="173" cm="1">
        <f t="array" ref="L165">_xlfn.XLOOKUP(L$1,'PY1 Data(H)'!$A$1:$CZ$1,_xlfn.XLOOKUP($A165,'PY1 Data(H)'!$A$1:$A$233,'PY1 Data(H)'!$A$1:$CZ$233))</f>
        <v>0</v>
      </c>
      <c r="M165" s="173" cm="1">
        <f t="array" ref="M165">_xlfn.XLOOKUP(M$1,'PY1 Data(H)'!$A$1:$CZ$1,_xlfn.XLOOKUP($A165,'PY1 Data(H)'!$A$1:$A$233,'PY1 Data(H)'!$A$1:$CZ$233))</f>
        <v>85939180</v>
      </c>
      <c r="N165" s="173" cm="1">
        <f t="array" ref="N165">_xlfn.XLOOKUP(N$1,'PY1 Data(H)'!$A$1:$CZ$1,_xlfn.XLOOKUP($A165,'PY1 Data(H)'!$A$1:$A$233,'PY1 Data(H)'!$A$1:$CZ$233))</f>
        <v>0</v>
      </c>
      <c r="O165" s="173" cm="1">
        <f t="array" ref="O165">_xlfn.XLOOKUP(O$1,'PY1 Data(H)'!$A$1:$CZ$1,_xlfn.XLOOKUP($A165,'PY1 Data(H)'!$A$1:$A$233,'PY1 Data(H)'!$A$1:$CZ$233))</f>
        <v>411551</v>
      </c>
      <c r="P165" s="173" cm="1">
        <f t="array" ref="P165">_xlfn.XLOOKUP(P$1,'PY1 Data(H)'!$A$1:$CZ$1,_xlfn.XLOOKUP($A165,'PY1 Data(H)'!$A$1:$A$233,'PY1 Data(H)'!$A$1:$CZ$233))</f>
        <v>0</v>
      </c>
      <c r="Q165" s="173" cm="1">
        <f t="array" ref="Q165">_xlfn.XLOOKUP(Q$1,'PY1 Data(H)'!$A$1:$CZ$1,_xlfn.XLOOKUP($A165,'PY1 Data(H)'!$A$1:$A$233,'PY1 Data(H)'!$A$1:$CZ$233))</f>
        <v>48147</v>
      </c>
      <c r="R165" s="173" cm="1">
        <f t="array" ref="R165">_xlfn.XLOOKUP(R$1,'PY1 Data(H)'!$A$1:$CZ$1,_xlfn.XLOOKUP($A165,'PY1 Data(H)'!$A$1:$A$233,'PY1 Data(H)'!$A$1:$CZ$233))</f>
        <v>0</v>
      </c>
      <c r="S165" s="173" cm="1">
        <f t="array" ref="S165">_xlfn.XLOOKUP(S$1,'PY1 Data(H)'!$A$1:$CZ$1,_xlfn.XLOOKUP($A165,'PY1 Data(H)'!$A$1:$A$233,'PY1 Data(H)'!$A$1:$CZ$233))</f>
        <v>1318652</v>
      </c>
      <c r="T165" s="173" cm="1">
        <f t="array" ref="T165">_xlfn.XLOOKUP(T$1,'PY1 Data(H)'!$A$1:$CZ$1,_xlfn.XLOOKUP($A165,'PY1 Data(H)'!$A$1:$A$233,'PY1 Data(H)'!$A$1:$CZ$233))</f>
        <v>0</v>
      </c>
      <c r="U165" s="173" cm="1">
        <f t="array" ref="U165">_xlfn.XLOOKUP(U$1,'PY1 Data(H)'!$A$1:$CZ$1,_xlfn.XLOOKUP($A165,'PY1 Data(H)'!$A$1:$A$233,'PY1 Data(H)'!$A$1:$CZ$233))</f>
        <v>0</v>
      </c>
      <c r="V165" s="173" cm="1">
        <f t="array" ref="V165">_xlfn.XLOOKUP(V$1,'PY1 Data(H)'!$A$1:$CZ$1,_xlfn.XLOOKUP($A165,'PY1 Data(H)'!$A$1:$A$233,'PY1 Data(H)'!$A$1:$CZ$233))</f>
        <v>5323926</v>
      </c>
      <c r="W165" s="173" cm="1">
        <f t="array" ref="W165">_xlfn.XLOOKUP(W$1,'PY1 Data(H)'!$A$1:$CZ$1,_xlfn.XLOOKUP($A165,'PY1 Data(H)'!$A$1:$A$233,'PY1 Data(H)'!$A$1:$CZ$233))</f>
        <v>0</v>
      </c>
      <c r="X165" s="173" cm="1">
        <f t="array" ref="X165">_xlfn.XLOOKUP(X$1,'PY1 Data(H)'!$A$1:$CZ$1,_xlfn.XLOOKUP($A165,'PY1 Data(H)'!$A$1:$A$233,'PY1 Data(H)'!$A$1:$CZ$233))</f>
        <v>1262695</v>
      </c>
      <c r="Y165" s="173" cm="1">
        <f t="array" ref="Y165">_xlfn.XLOOKUP(Y$1,'PY1 Data(H)'!$A$1:$CZ$1,_xlfn.XLOOKUP($A165,'PY1 Data(H)'!$A$1:$A$233,'PY1 Data(H)'!$A$1:$CZ$233))</f>
        <v>7394</v>
      </c>
      <c r="Z165" s="173" cm="1">
        <f t="array" ref="Z165">_xlfn.XLOOKUP(Z$1,'PY1 Data(H)'!$A$1:$CZ$1,_xlfn.XLOOKUP($A165,'PY1 Data(H)'!$A$1:$A$233,'PY1 Data(H)'!$A$1:$CZ$233))</f>
        <v>0</v>
      </c>
      <c r="AA165" s="173" cm="1">
        <f t="array" ref="AA165">_xlfn.XLOOKUP(AA$1,'PY1 Data(H)'!$A$1:$CZ$1,_xlfn.XLOOKUP($A165,'PY1 Data(H)'!$A$1:$A$233,'PY1 Data(H)'!$A$1:$CZ$233))</f>
        <v>0</v>
      </c>
      <c r="AB165" s="173" cm="1">
        <f t="array" ref="AB165">_xlfn.XLOOKUP(AB$1,'PY1 Data(H)'!$A$1:$CZ$1,_xlfn.XLOOKUP($A165,'PY1 Data(H)'!$A$1:$A$233,'PY1 Data(H)'!$A$1:$CZ$233))</f>
        <v>24751057</v>
      </c>
      <c r="AC165" s="173" cm="1">
        <f t="array" ref="AC165">_xlfn.XLOOKUP(AC$1,'PY1 Data(H)'!$A$1:$CZ$1,_xlfn.XLOOKUP($A165,'PY1 Data(H)'!$A$1:$A$233,'PY1 Data(H)'!$A$1:$CZ$233))</f>
        <v>0</v>
      </c>
      <c r="AD165" s="173" cm="1">
        <f t="array" ref="AD165">_xlfn.XLOOKUP(AD$1,'PY1 Data(H)'!$A$1:$CZ$1,_xlfn.XLOOKUP($A165,'PY1 Data(H)'!$A$1:$A$233,'PY1 Data(H)'!$A$1:$CZ$233))</f>
        <v>22715720</v>
      </c>
      <c r="AE165" s="173" cm="1">
        <f t="array" ref="AE165">_xlfn.XLOOKUP(AE$1,'PY1 Data(H)'!$A$1:$CZ$1,_xlfn.XLOOKUP($A165,'PY1 Data(H)'!$A$1:$A$233,'PY1 Data(H)'!$A$1:$CZ$233))</f>
        <v>31891572</v>
      </c>
      <c r="AF165" s="173" cm="1">
        <f t="array" ref="AF165">_xlfn.XLOOKUP(AF$1,'PY1 Data(H)'!$A$1:$CZ$1,_xlfn.XLOOKUP($A165,'PY1 Data(H)'!$A$1:$A$233,'PY1 Data(H)'!$A$1:$CZ$233))</f>
        <v>0</v>
      </c>
      <c r="AG165" s="173" cm="1">
        <f t="array" ref="AG165">_xlfn.XLOOKUP(AG$1,'PY1 Data(H)'!$A$1:$CZ$1,_xlfn.XLOOKUP($A165,'PY1 Data(H)'!$A$1:$A$233,'PY1 Data(H)'!$A$1:$CZ$233))</f>
        <v>8328740</v>
      </c>
      <c r="AH165" s="173" cm="1">
        <f t="array" ref="AH165">_xlfn.XLOOKUP(AH$1,'PY1 Data(H)'!$A$1:$CZ$1,_xlfn.XLOOKUP($A165,'PY1 Data(H)'!$A$1:$A$233,'PY1 Data(H)'!$A$1:$CZ$233))</f>
        <v>0</v>
      </c>
      <c r="AI165" s="173" cm="1">
        <f t="array" ref="AI165">_xlfn.XLOOKUP(AI$1,'PY1 Data(H)'!$A$1:$CZ$1,_xlfn.XLOOKUP($A165,'PY1 Data(H)'!$A$1:$A$233,'PY1 Data(H)'!$A$1:$CZ$233))</f>
        <v>16913499</v>
      </c>
      <c r="AJ165" s="173" cm="1">
        <f t="array" ref="AJ165">_xlfn.XLOOKUP(AJ$1,'PY1 Data(H)'!$A$1:$CZ$1,_xlfn.XLOOKUP($A165,'PY1 Data(H)'!$A$1:$A$233,'PY1 Data(H)'!$A$1:$CZ$233))</f>
        <v>314727</v>
      </c>
      <c r="AK165" s="173" cm="1">
        <f t="array" ref="AK165">_xlfn.XLOOKUP(AK$1,'PY1 Data(H)'!$A$1:$CZ$1,_xlfn.XLOOKUP($A165,'PY1 Data(H)'!$A$1:$A$233,'PY1 Data(H)'!$A$1:$CZ$233))</f>
        <v>0</v>
      </c>
      <c r="AL165" s="173" cm="1">
        <f t="array" ref="AL165">_xlfn.XLOOKUP(AL$1,'PY1 Data(H)'!$A$1:$CZ$1,_xlfn.XLOOKUP($A165,'PY1 Data(H)'!$A$1:$A$233,'PY1 Data(H)'!$A$1:$CZ$233))</f>
        <v>0</v>
      </c>
      <c r="AM165" s="173" cm="1">
        <f t="array" ref="AM165">_xlfn.XLOOKUP(AM$1,'PY1 Data(H)'!$A$1:$CZ$1,_xlfn.XLOOKUP($A165,'PY1 Data(H)'!$A$1:$A$233,'PY1 Data(H)'!$A$1:$CZ$233))</f>
        <v>0</v>
      </c>
      <c r="AN165" s="173" cm="1">
        <f t="array" ref="AN165">_xlfn.XLOOKUP(AN$1,'PY1 Data(H)'!$A$1:$CZ$1,_xlfn.XLOOKUP($A165,'PY1 Data(H)'!$A$1:$A$233,'PY1 Data(H)'!$A$1:$CZ$233))</f>
        <v>0</v>
      </c>
      <c r="AO165" s="173" cm="1">
        <f t="array" ref="AO165">_xlfn.XLOOKUP(AO$1,'PY1 Data(H)'!$A$1:$CZ$1,_xlfn.XLOOKUP($A165,'PY1 Data(H)'!$A$1:$A$233,'PY1 Data(H)'!$A$1:$CZ$233))</f>
        <v>0</v>
      </c>
      <c r="AP165" s="173" cm="1">
        <f t="array" ref="AP165">_xlfn.XLOOKUP(AP$1,'PY1 Data(H)'!$A$1:$CZ$1,_xlfn.XLOOKUP($A165,'PY1 Data(H)'!$A$1:$A$233,'PY1 Data(H)'!$A$1:$CZ$233))</f>
        <v>0</v>
      </c>
      <c r="AQ165" s="173" cm="1">
        <f t="array" ref="AQ165">_xlfn.XLOOKUP(AQ$1,'PY1 Data(H)'!$A$1:$CZ$1,_xlfn.XLOOKUP($A165,'PY1 Data(H)'!$A$1:$A$233,'PY1 Data(H)'!$A$1:$CZ$233))</f>
        <v>0</v>
      </c>
      <c r="AR165" s="173" cm="1">
        <f t="array" ref="AR165">_xlfn.XLOOKUP(AR$1,'PY1 Data(H)'!$A$1:$CZ$1,_xlfn.XLOOKUP($A165,'PY1 Data(H)'!$A$1:$A$233,'PY1 Data(H)'!$A$1:$CZ$233))</f>
        <v>0</v>
      </c>
      <c r="AS165" s="173" cm="1">
        <f t="array" ref="AS165">_xlfn.XLOOKUP(AS$1,'PY1 Data(H)'!$A$1:$CZ$1,_xlfn.XLOOKUP($A165,'PY1 Data(H)'!$A$1:$A$233,'PY1 Data(H)'!$A$1:$CZ$233))</f>
        <v>0</v>
      </c>
      <c r="AT165" s="173" cm="1">
        <f t="array" ref="AT165">_xlfn.XLOOKUP(AT$1,'PY1 Data(H)'!$A$1:$CZ$1,_xlfn.XLOOKUP($A165,'PY1 Data(H)'!$A$1:$A$233,'PY1 Data(H)'!$A$1:$CZ$233))</f>
        <v>6887764</v>
      </c>
      <c r="AU165" s="173" cm="1">
        <f t="array" ref="AU165">_xlfn.XLOOKUP(AU$1,'PY1 Data(H)'!$A$1:$CZ$1,_xlfn.XLOOKUP($A165,'PY1 Data(H)'!$A$1:$A$233,'PY1 Data(H)'!$A$1:$CZ$233))</f>
        <v>0</v>
      </c>
      <c r="AV165" s="173" cm="1">
        <f t="array" ref="AV165">_xlfn.XLOOKUP(AV$1,'PY1 Data(H)'!$A$1:$CZ$1,_xlfn.XLOOKUP($A165,'PY1 Data(H)'!$A$1:$A$233,'PY1 Data(H)'!$A$1:$CZ$233))</f>
        <v>0</v>
      </c>
      <c r="AW165" s="173" cm="1">
        <f t="array" ref="AW165">_xlfn.XLOOKUP(AW$1,'PY1 Data(H)'!$A$1:$CZ$1,_xlfn.XLOOKUP($A165,'PY1 Data(H)'!$A$1:$A$233,'PY1 Data(H)'!$A$1:$CZ$233))</f>
        <v>0</v>
      </c>
      <c r="AX165" s="173" cm="1">
        <f t="array" ref="AX165">_xlfn.XLOOKUP(AX$1,'PY1 Data(H)'!$A$1:$CZ$1,_xlfn.XLOOKUP($A165,'PY1 Data(H)'!$A$1:$A$233,'PY1 Data(H)'!$A$1:$CZ$233))</f>
        <v>33231</v>
      </c>
      <c r="AY165" s="173" cm="1">
        <f t="array" ref="AY165">_xlfn.XLOOKUP(AY$1,'PY1 Data(H)'!$A$1:$CZ$1,_xlfn.XLOOKUP($A165,'PY1 Data(H)'!$A$1:$A$233,'PY1 Data(H)'!$A$1:$CZ$233))</f>
        <v>0</v>
      </c>
      <c r="AZ165" s="173" cm="1">
        <f t="array" ref="AZ165">_xlfn.XLOOKUP(AZ$1,'PY1 Data(H)'!$A$1:$CZ$1,_xlfn.XLOOKUP($A165,'PY1 Data(H)'!$A$1:$A$233,'PY1 Data(H)'!$A$1:$CZ$233))</f>
        <v>0</v>
      </c>
      <c r="BA165" s="173" cm="1">
        <f t="array" ref="BA165">_xlfn.XLOOKUP(BA$1,'PY1 Data(H)'!$A$1:$CZ$1,_xlfn.XLOOKUP($A165,'PY1 Data(H)'!$A$1:$A$233,'PY1 Data(H)'!$A$1:$CZ$233))</f>
        <v>0</v>
      </c>
      <c r="BB165" s="173" cm="1">
        <f t="array" ref="BB165">_xlfn.XLOOKUP(BB$1,'PY1 Data(H)'!$A$1:$CZ$1,_xlfn.XLOOKUP($A165,'PY1 Data(H)'!$A$1:$A$233,'PY1 Data(H)'!$A$1:$CZ$233))</f>
        <v>0</v>
      </c>
      <c r="BC165" s="173" cm="1">
        <f t="array" ref="BC165">_xlfn.XLOOKUP(BC$1,'PY1 Data(H)'!$A$1:$CZ$1,_xlfn.XLOOKUP($A165,'PY1 Data(H)'!$A$1:$A$233,'PY1 Data(H)'!$A$1:$CZ$233))</f>
        <v>0</v>
      </c>
      <c r="BD165" s="173" cm="1">
        <f t="array" ref="BD165">_xlfn.XLOOKUP(BD$1,'PY1 Data(H)'!$A$1:$CZ$1,_xlfn.XLOOKUP($A165,'PY1 Data(H)'!$A$1:$A$233,'PY1 Data(H)'!$A$1:$CZ$233))</f>
        <v>0</v>
      </c>
      <c r="BE165" s="173" cm="1">
        <f t="array" ref="BE165">_xlfn.XLOOKUP(BE$1,'PY1 Data(H)'!$A$1:$CZ$1,_xlfn.XLOOKUP($A165,'PY1 Data(H)'!$A$1:$A$233,'PY1 Data(H)'!$A$1:$CZ$233))</f>
        <v>0</v>
      </c>
      <c r="BF165" s="173" cm="1">
        <f t="array" ref="BF165">_xlfn.XLOOKUP(BF$1,'PY1 Data(H)'!$A$1:$CZ$1,_xlfn.XLOOKUP($A165,'PY1 Data(H)'!$A$1:$A$233,'PY1 Data(H)'!$A$1:$CZ$233))</f>
        <v>17534689</v>
      </c>
      <c r="BG165" s="173" cm="1">
        <f t="array" ref="BG165">_xlfn.XLOOKUP(BG$1,'PY1 Data(H)'!$A$1:$CZ$1,_xlfn.XLOOKUP($A165,'PY1 Data(H)'!$A$1:$A$233,'PY1 Data(H)'!$A$1:$CZ$233))</f>
        <v>0</v>
      </c>
      <c r="BH165" s="173" cm="1">
        <f t="array" ref="BH165">_xlfn.XLOOKUP(BH$1,'PY1 Data(H)'!$A$1:$CZ$1,_xlfn.XLOOKUP($A165,'PY1 Data(H)'!$A$1:$A$233,'PY1 Data(H)'!$A$1:$CZ$233))</f>
        <v>0</v>
      </c>
      <c r="BI165" s="173" cm="1">
        <f t="array" ref="BI165">_xlfn.XLOOKUP(BI$1,'PY1 Data(H)'!$A$1:$CZ$1,_xlfn.XLOOKUP($A165,'PY1 Data(H)'!$A$1:$A$233,'PY1 Data(H)'!$A$1:$CZ$233))</f>
        <v>0</v>
      </c>
      <c r="BJ165" s="173" cm="1">
        <f t="array" ref="BJ165">_xlfn.XLOOKUP(BJ$1,'PY1 Data(H)'!$A$1:$CZ$1,_xlfn.XLOOKUP($A165,'PY1 Data(H)'!$A$1:$A$233,'PY1 Data(H)'!$A$1:$CZ$233))</f>
        <v>0</v>
      </c>
      <c r="BK165" s="173" cm="1">
        <f t="array" ref="BK165">_xlfn.XLOOKUP(BK$1,'PY1 Data(H)'!$A$1:$CZ$1,_xlfn.XLOOKUP($A165,'PY1 Data(H)'!$A$1:$A$233,'PY1 Data(H)'!$A$1:$CZ$233))</f>
        <v>0</v>
      </c>
      <c r="BL165" s="173" cm="1">
        <f t="array" ref="BL165">_xlfn.XLOOKUP(BL$1,'PY1 Data(H)'!$A$1:$CZ$1,_xlfn.XLOOKUP($A165,'PY1 Data(H)'!$A$1:$A$233,'PY1 Data(H)'!$A$1:$CZ$233))</f>
        <v>0</v>
      </c>
      <c r="BM165" s="173" cm="1">
        <f t="array" ref="BM165">_xlfn.XLOOKUP(BM$1,'PY1 Data(H)'!$A$1:$CZ$1,_xlfn.XLOOKUP($A165,'PY1 Data(H)'!$A$1:$A$233,'PY1 Data(H)'!$A$1:$CZ$233))</f>
        <v>5201448</v>
      </c>
      <c r="BN165" s="173" cm="1">
        <f t="array" ref="BN165">_xlfn.XLOOKUP(BN$1,'PY1 Data(H)'!$A$1:$CZ$1,_xlfn.XLOOKUP($A165,'PY1 Data(H)'!$A$1:$A$233,'PY1 Data(H)'!$A$1:$CZ$233))</f>
        <v>11840927</v>
      </c>
      <c r="BO165" s="173" cm="1">
        <f t="array" ref="BO165">_xlfn.XLOOKUP(BO$1,'PY1 Data(H)'!$A$1:$CZ$1,_xlfn.XLOOKUP($A165,'PY1 Data(H)'!$A$1:$A$233,'PY1 Data(H)'!$A$1:$CZ$233))</f>
        <v>0</v>
      </c>
      <c r="BP165" s="173" cm="1">
        <f t="array" ref="BP165">_xlfn.XLOOKUP(BP$1,'PY1 Data(H)'!$A$1:$CZ$1,_xlfn.XLOOKUP($A165,'PY1 Data(H)'!$A$1:$A$233,'PY1 Data(H)'!$A$1:$CZ$233))</f>
        <v>0</v>
      </c>
      <c r="BQ165" s="173" cm="1">
        <f t="array" ref="BQ165">_xlfn.XLOOKUP(BQ$1,'PY1 Data(H)'!$A$1:$CZ$1,_xlfn.XLOOKUP($A165,'PY1 Data(H)'!$A$1:$A$233,'PY1 Data(H)'!$A$1:$CZ$233))</f>
        <v>0</v>
      </c>
      <c r="BR165" s="173" cm="1">
        <f t="array" ref="BR165">_xlfn.XLOOKUP(BR$1,'PY1 Data(H)'!$A$1:$CZ$1,_xlfn.XLOOKUP($A165,'PY1 Data(H)'!$A$1:$A$233,'PY1 Data(H)'!$A$1:$CZ$233))</f>
        <v>0</v>
      </c>
      <c r="BS165" s="173" cm="1">
        <f t="array" ref="BS165">_xlfn.XLOOKUP(BS$1,'PY1 Data(H)'!$A$1:$CZ$1,_xlfn.XLOOKUP($A165,'PY1 Data(H)'!$A$1:$A$233,'PY1 Data(H)'!$A$1:$CZ$233))</f>
        <v>0</v>
      </c>
      <c r="BT165" s="173" cm="1">
        <f t="array" ref="BT165">_xlfn.XLOOKUP(BT$1,'PY1 Data(H)'!$A$1:$CZ$1,_xlfn.XLOOKUP($A165,'PY1 Data(H)'!$A$1:$A$233,'PY1 Data(H)'!$A$1:$CZ$233))</f>
        <v>4581340</v>
      </c>
      <c r="BU165" s="173" cm="1">
        <f t="array" ref="BU165">_xlfn.XLOOKUP(BU$1,'PY1 Data(H)'!$A$1:$CZ$1,_xlfn.XLOOKUP($A165,'PY1 Data(H)'!$A$1:$A$233,'PY1 Data(H)'!$A$1:$CZ$233))</f>
        <v>6021853</v>
      </c>
      <c r="BV165" s="173" cm="1">
        <f t="array" ref="BV165">_xlfn.XLOOKUP(BV$1,'PY1 Data(H)'!$A$1:$CZ$1,_xlfn.XLOOKUP($A165,'PY1 Data(H)'!$A$1:$A$233,'PY1 Data(H)'!$A$1:$CZ$233))</f>
        <v>0</v>
      </c>
      <c r="BW165" s="173" cm="1">
        <f t="array" ref="BW165">_xlfn.XLOOKUP(BW$1,'PY1 Data(H)'!$A$1:$CZ$1,_xlfn.XLOOKUP($A165,'PY1 Data(H)'!$A$1:$A$233,'PY1 Data(H)'!$A$1:$CZ$233))</f>
        <v>0</v>
      </c>
      <c r="BX165" s="173" cm="1">
        <f t="array" ref="BX165">_xlfn.XLOOKUP(BX$1,'PY1 Data(H)'!$A$1:$CZ$1,_xlfn.XLOOKUP($A165,'PY1 Data(H)'!$A$1:$A$233,'PY1 Data(H)'!$A$1:$CZ$233))</f>
        <v>0</v>
      </c>
      <c r="BY165" s="173" cm="1">
        <f t="array" ref="BY165">_xlfn.XLOOKUP(BY$1,'PY1 Data(H)'!$A$1:$CZ$1,_xlfn.XLOOKUP($A165,'PY1 Data(H)'!$A$1:$A$233,'PY1 Data(H)'!$A$1:$CZ$233))</f>
        <v>0</v>
      </c>
      <c r="BZ165" s="173" cm="1">
        <f t="array" ref="BZ165">_xlfn.XLOOKUP(BZ$1,'PY1 Data(H)'!$A$1:$CZ$1,_xlfn.XLOOKUP($A165,'PY1 Data(H)'!$A$1:$A$233,'PY1 Data(H)'!$A$1:$CZ$233))</f>
        <v>0</v>
      </c>
      <c r="CA165" s="173" cm="1">
        <f t="array" ref="CA165">_xlfn.XLOOKUP(CA$1,'PY1 Data(H)'!$A$1:$CZ$1,_xlfn.XLOOKUP($A165,'PY1 Data(H)'!$A$1:$A$233,'PY1 Data(H)'!$A$1:$CZ$233))</f>
        <v>0</v>
      </c>
      <c r="CB165" s="173" cm="1">
        <f t="array" ref="CB165">_xlfn.XLOOKUP(CB$1,'PY1 Data(H)'!$A$1:$CZ$1,_xlfn.XLOOKUP($A165,'PY1 Data(H)'!$A$1:$A$233,'PY1 Data(H)'!$A$1:$CZ$233))</f>
        <v>99198</v>
      </c>
      <c r="CC165" s="173" cm="1">
        <f t="array" ref="CC165">_xlfn.XLOOKUP(CC$1,'PY1 Data(H)'!$A$1:$CZ$1,_xlfn.XLOOKUP($A165,'PY1 Data(H)'!$A$1:$A$233,'PY1 Data(H)'!$A$1:$CZ$233))</f>
        <v>1379921</v>
      </c>
      <c r="CD165" s="173" cm="1">
        <f t="array" ref="CD165">_xlfn.XLOOKUP(CD$1,'PY1 Data(H)'!$A$1:$CZ$1,_xlfn.XLOOKUP($A165,'PY1 Data(H)'!$A$1:$A$233,'PY1 Data(H)'!$A$1:$CZ$233))</f>
        <v>9478872</v>
      </c>
      <c r="CE165" s="173" cm="1">
        <f t="array" ref="CE165">_xlfn.XLOOKUP(CE$1,'PY1 Data(H)'!$A$1:$CZ$1,_xlfn.XLOOKUP($A165,'PY1 Data(H)'!$A$1:$A$233,'PY1 Data(H)'!$A$1:$CZ$233))</f>
        <v>0</v>
      </c>
      <c r="CF165" s="173" cm="1">
        <f t="array" ref="CF165">_xlfn.XLOOKUP(CF$1,'PY1 Data(H)'!$A$1:$CZ$1,_xlfn.XLOOKUP($A165,'PY1 Data(H)'!$A$1:$A$233,'PY1 Data(H)'!$A$1:$CZ$233))</f>
        <v>0</v>
      </c>
      <c r="CG165" s="173" cm="1">
        <f t="array" ref="CG165">_xlfn.XLOOKUP(CG$1,'PY1 Data(H)'!$A$1:$CZ$1,_xlfn.XLOOKUP($A165,'PY1 Data(H)'!$A$1:$A$233,'PY1 Data(H)'!$A$1:$CZ$233))</f>
        <v>0</v>
      </c>
      <c r="CH165" s="173" cm="1">
        <f t="array" ref="CH165">_xlfn.XLOOKUP(CH$1,'PY1 Data(H)'!$A$1:$CZ$1,_xlfn.XLOOKUP($A165,'PY1 Data(H)'!$A$1:$A$233,'PY1 Data(H)'!$A$1:$CZ$233))</f>
        <v>0</v>
      </c>
      <c r="CI165" s="173" cm="1">
        <f t="array" ref="CI165">_xlfn.XLOOKUP(CI$1,'PY1 Data(H)'!$A$1:$CZ$1,_xlfn.XLOOKUP($A165,'PY1 Data(H)'!$A$1:$A$233,'PY1 Data(H)'!$A$1:$CZ$233))</f>
        <v>0</v>
      </c>
      <c r="CJ165" s="173" cm="1">
        <f t="array" ref="CJ165">_xlfn.XLOOKUP(CJ$1,'PY1 Data(H)'!$A$1:$CZ$1,_xlfn.XLOOKUP($A165,'PY1 Data(H)'!$A$1:$A$233,'PY1 Data(H)'!$A$1:$CZ$233))</f>
        <v>0</v>
      </c>
      <c r="CK165" s="173" cm="1">
        <f t="array" ref="CK165">_xlfn.XLOOKUP(CK$1,'PY1 Data(H)'!$A$1:$CZ$1,_xlfn.XLOOKUP($A165,'PY1 Data(H)'!$A$1:$A$233,'PY1 Data(H)'!$A$1:$CZ$233))</f>
        <v>0</v>
      </c>
      <c r="CL165" s="173" cm="1">
        <f t="array" ref="CL165">_xlfn.XLOOKUP(CL$1,'PY1 Data(H)'!$A$1:$CZ$1,_xlfn.XLOOKUP($A165,'PY1 Data(H)'!$A$1:$A$233,'PY1 Data(H)'!$A$1:$CZ$233))</f>
        <v>0</v>
      </c>
      <c r="CM165" s="173" cm="1">
        <f t="array" ref="CM165">_xlfn.XLOOKUP(CM$1,'PY1 Data(H)'!$A$1:$CZ$1,_xlfn.XLOOKUP($A165,'PY1 Data(H)'!$A$1:$A$233,'PY1 Data(H)'!$A$1:$CZ$233))</f>
        <v>0</v>
      </c>
      <c r="CN165" s="173" cm="1">
        <f t="array" ref="CN165">_xlfn.XLOOKUP(CN$1,'PY1 Data(H)'!$A$1:$CZ$1,_xlfn.XLOOKUP($A165,'PY1 Data(H)'!$A$1:$A$233,'PY1 Data(H)'!$A$1:$CZ$233))</f>
        <v>16885</v>
      </c>
      <c r="CO165" s="173" cm="1">
        <f t="array" ref="CO165">_xlfn.XLOOKUP(CO$1,'PY1 Data(H)'!$A$1:$CZ$1,_xlfn.XLOOKUP($A165,'PY1 Data(H)'!$A$1:$A$233,'PY1 Data(H)'!$A$1:$CZ$233))</f>
        <v>2139911</v>
      </c>
      <c r="CP165" s="173" cm="1">
        <f t="array" ref="CP165">_xlfn.XLOOKUP(CP$1,'PY1 Data(H)'!$A$1:$CZ$1,_xlfn.XLOOKUP($A165,'PY1 Data(H)'!$A$1:$A$233,'PY1 Data(H)'!$A$1:$CZ$233))</f>
        <v>0</v>
      </c>
      <c r="CQ165" s="173" cm="1">
        <f t="array" ref="CQ165">_xlfn.XLOOKUP(CQ$1,'PY1 Data(H)'!$A$1:$CZ$1,_xlfn.XLOOKUP($A165,'PY1 Data(H)'!$A$1:$A$233,'PY1 Data(H)'!$A$1:$CZ$233))</f>
        <v>0</v>
      </c>
      <c r="CR165" s="173" cm="1">
        <f t="array" ref="CR165">_xlfn.XLOOKUP(CR$1,'PY1 Data(H)'!$A$1:$CZ$1,_xlfn.XLOOKUP($A165,'PY1 Data(H)'!$A$1:$A$233,'PY1 Data(H)'!$A$1:$CZ$233))</f>
        <v>0</v>
      </c>
      <c r="CS165" s="173" cm="1">
        <f t="array" ref="CS165">_xlfn.XLOOKUP(CS$1,'PY1 Data(H)'!$A$1:$CZ$1,_xlfn.XLOOKUP($A165,'PY1 Data(H)'!$A$1:$A$233,'PY1 Data(H)'!$A$1:$CZ$233))</f>
        <v>0</v>
      </c>
      <c r="CT165" s="173" cm="1">
        <f t="array" ref="CT165">_xlfn.XLOOKUP(CT$1,'PY1 Data(H)'!$A$1:$CZ$1,_xlfn.XLOOKUP($A165,'PY1 Data(H)'!$A$1:$A$233,'PY1 Data(H)'!$A$1:$CZ$233))</f>
        <v>0</v>
      </c>
      <c r="CU165" s="173" cm="1">
        <f t="array" ref="CU165">_xlfn.XLOOKUP(CU$1,'PY1 Data(H)'!$A$1:$CZ$1,_xlfn.XLOOKUP($A165,'PY1 Data(H)'!$A$1:$A$233,'PY1 Data(H)'!$A$1:$CZ$233))</f>
        <v>48415</v>
      </c>
      <c r="CV165" s="173" cm="1">
        <f t="array" ref="CV165">_xlfn.XLOOKUP(CV$1,'PY1 Data(H)'!$A$1:$CZ$1,_xlfn.XLOOKUP($A165,'PY1 Data(H)'!$A$1:$A$233,'PY1 Data(H)'!$A$1:$CZ$233))</f>
        <v>0</v>
      </c>
      <c r="CW165" s="173" cm="1">
        <f t="array" ref="CW165">_xlfn.XLOOKUP(CW$1,'PY1 Data(H)'!$A$1:$CZ$1,_xlfn.XLOOKUP($A165,'PY1 Data(H)'!$A$1:$A$233,'PY1 Data(H)'!$A$1:$CZ$233))</f>
        <v>0</v>
      </c>
      <c r="CX165" s="173" cm="1">
        <f t="array" ref="CX165">_xlfn.XLOOKUP(CX$1,'PY1 Data(H)'!$A$1:$CZ$1,_xlfn.XLOOKUP($A165,'PY1 Data(H)'!$A$1:$A$233,'PY1 Data(H)'!$A$1:$CZ$233))</f>
        <v>0</v>
      </c>
      <c r="CY165" s="173" cm="1">
        <f t="array" ref="CY165">_xlfn.XLOOKUP(CY$1,'PY1 Data(H)'!$A$1:$CZ$1,_xlfn.XLOOKUP($A165,'PY1 Data(H)'!$A$1:$A$233,'PY1 Data(H)'!$A$1:$CZ$233))</f>
        <v>0</v>
      </c>
    </row>
    <row r="166" spans="1:103" x14ac:dyDescent="0.3">
      <c r="A166">
        <v>524</v>
      </c>
      <c r="D166" s="173" cm="1">
        <f t="array" ref="D166">_xlfn.XLOOKUP(D$1,'PY1 Data(H)'!$A$1:$CZ$1,_xlfn.XLOOKUP($A166,'PY1 Data(H)'!$A$1:$A$233,'PY1 Data(H)'!$A$1:$CZ$233))</f>
        <v>0</v>
      </c>
      <c r="E166" s="173" cm="1">
        <f t="array" ref="E166">_xlfn.XLOOKUP(E$1,'PY1 Data(H)'!$A$1:$CZ$1,_xlfn.XLOOKUP($A166,'PY1 Data(H)'!$A$1:$A$233,'PY1 Data(H)'!$A$1:$CZ$233))</f>
        <v>0</v>
      </c>
      <c r="F166" s="173" cm="1">
        <f t="array" ref="F166">_xlfn.XLOOKUP(F$1,'PY1 Data(H)'!$A$1:$CZ$1,_xlfn.XLOOKUP($A166,'PY1 Data(H)'!$A$1:$A$233,'PY1 Data(H)'!$A$1:$CZ$233))</f>
        <v>0</v>
      </c>
      <c r="G166" s="173" cm="1">
        <f t="array" ref="G166">_xlfn.XLOOKUP(G$1,'PY1 Data(H)'!$A$1:$CZ$1,_xlfn.XLOOKUP($A166,'PY1 Data(H)'!$A$1:$A$233,'PY1 Data(H)'!$A$1:$CZ$233))</f>
        <v>0</v>
      </c>
      <c r="H166" s="173" cm="1">
        <f t="array" ref="H166">_xlfn.XLOOKUP(H$1,'PY1 Data(H)'!$A$1:$CZ$1,_xlfn.XLOOKUP($A166,'PY1 Data(H)'!$A$1:$A$233,'PY1 Data(H)'!$A$1:$CZ$233))</f>
        <v>0</v>
      </c>
      <c r="I166" s="173" cm="1">
        <f t="array" ref="I166">_xlfn.XLOOKUP(I$1,'PY1 Data(H)'!$A$1:$CZ$1,_xlfn.XLOOKUP($A166,'PY1 Data(H)'!$A$1:$A$233,'PY1 Data(H)'!$A$1:$CZ$233))</f>
        <v>0</v>
      </c>
      <c r="J166" s="173" cm="1">
        <f t="array" ref="J166">_xlfn.XLOOKUP(J$1,'PY1 Data(H)'!$A$1:$CZ$1,_xlfn.XLOOKUP($A166,'PY1 Data(H)'!$A$1:$A$233,'PY1 Data(H)'!$A$1:$CZ$233))</f>
        <v>28477240</v>
      </c>
      <c r="K166" s="173" cm="1">
        <f t="array" ref="K166">_xlfn.XLOOKUP(K$1,'PY1 Data(H)'!$A$1:$CZ$1,_xlfn.XLOOKUP($A166,'PY1 Data(H)'!$A$1:$A$233,'PY1 Data(H)'!$A$1:$CZ$233))</f>
        <v>14683187</v>
      </c>
      <c r="L166" s="173" cm="1">
        <f t="array" ref="L166">_xlfn.XLOOKUP(L$1,'PY1 Data(H)'!$A$1:$CZ$1,_xlfn.XLOOKUP($A166,'PY1 Data(H)'!$A$1:$A$233,'PY1 Data(H)'!$A$1:$CZ$233))</f>
        <v>14056233</v>
      </c>
      <c r="M166" s="173" cm="1">
        <f t="array" ref="M166">_xlfn.XLOOKUP(M$1,'PY1 Data(H)'!$A$1:$CZ$1,_xlfn.XLOOKUP($A166,'PY1 Data(H)'!$A$1:$A$233,'PY1 Data(H)'!$A$1:$CZ$233))</f>
        <v>84726519</v>
      </c>
      <c r="N166" s="173" cm="1">
        <f t="array" ref="N166">_xlfn.XLOOKUP(N$1,'PY1 Data(H)'!$A$1:$CZ$1,_xlfn.XLOOKUP($A166,'PY1 Data(H)'!$A$1:$A$233,'PY1 Data(H)'!$A$1:$CZ$233))</f>
        <v>0</v>
      </c>
      <c r="O166" s="173" cm="1">
        <f t="array" ref="O166">_xlfn.XLOOKUP(O$1,'PY1 Data(H)'!$A$1:$CZ$1,_xlfn.XLOOKUP($A166,'PY1 Data(H)'!$A$1:$A$233,'PY1 Data(H)'!$A$1:$CZ$233))</f>
        <v>14895812</v>
      </c>
      <c r="P166" s="173" cm="1">
        <f t="array" ref="P166">_xlfn.XLOOKUP(P$1,'PY1 Data(H)'!$A$1:$CZ$1,_xlfn.XLOOKUP($A166,'PY1 Data(H)'!$A$1:$A$233,'PY1 Data(H)'!$A$1:$CZ$233))</f>
        <v>0</v>
      </c>
      <c r="Q166" s="173" cm="1">
        <f t="array" ref="Q166">_xlfn.XLOOKUP(Q$1,'PY1 Data(H)'!$A$1:$CZ$1,_xlfn.XLOOKUP($A166,'PY1 Data(H)'!$A$1:$A$233,'PY1 Data(H)'!$A$1:$CZ$233))</f>
        <v>15707105</v>
      </c>
      <c r="R166" s="173" cm="1">
        <f t="array" ref="R166">_xlfn.XLOOKUP(R$1,'PY1 Data(H)'!$A$1:$CZ$1,_xlfn.XLOOKUP($A166,'PY1 Data(H)'!$A$1:$A$233,'PY1 Data(H)'!$A$1:$CZ$233))</f>
        <v>8849074</v>
      </c>
      <c r="S166" s="173" cm="1">
        <f t="array" ref="S166">_xlfn.XLOOKUP(S$1,'PY1 Data(H)'!$A$1:$CZ$1,_xlfn.XLOOKUP($A166,'PY1 Data(H)'!$A$1:$A$233,'PY1 Data(H)'!$A$1:$CZ$233))</f>
        <v>0</v>
      </c>
      <c r="T166" s="173" cm="1">
        <f t="array" ref="T166">_xlfn.XLOOKUP(T$1,'PY1 Data(H)'!$A$1:$CZ$1,_xlfn.XLOOKUP($A166,'PY1 Data(H)'!$A$1:$A$233,'PY1 Data(H)'!$A$1:$CZ$233))</f>
        <v>0</v>
      </c>
      <c r="U166" s="173" cm="1">
        <f t="array" ref="U166">_xlfn.XLOOKUP(U$1,'PY1 Data(H)'!$A$1:$CZ$1,_xlfn.XLOOKUP($A166,'PY1 Data(H)'!$A$1:$A$233,'PY1 Data(H)'!$A$1:$CZ$233))</f>
        <v>0</v>
      </c>
      <c r="V166" s="173" cm="1">
        <f t="array" ref="V166">_xlfn.XLOOKUP(V$1,'PY1 Data(H)'!$A$1:$CZ$1,_xlfn.XLOOKUP($A166,'PY1 Data(H)'!$A$1:$A$233,'PY1 Data(H)'!$A$1:$CZ$233))</f>
        <v>17811320</v>
      </c>
      <c r="W166" s="173" cm="1">
        <f t="array" ref="W166">_xlfn.XLOOKUP(W$1,'PY1 Data(H)'!$A$1:$CZ$1,_xlfn.XLOOKUP($A166,'PY1 Data(H)'!$A$1:$A$233,'PY1 Data(H)'!$A$1:$CZ$233))</f>
        <v>0</v>
      </c>
      <c r="X166" s="173" cm="1">
        <f t="array" ref="X166">_xlfn.XLOOKUP(X$1,'PY1 Data(H)'!$A$1:$CZ$1,_xlfn.XLOOKUP($A166,'PY1 Data(H)'!$A$1:$A$233,'PY1 Data(H)'!$A$1:$CZ$233))</f>
        <v>8252587</v>
      </c>
      <c r="Y166" s="173" cm="1">
        <f t="array" ref="Y166">_xlfn.XLOOKUP(Y$1,'PY1 Data(H)'!$A$1:$CZ$1,_xlfn.XLOOKUP($A166,'PY1 Data(H)'!$A$1:$A$233,'PY1 Data(H)'!$A$1:$CZ$233))</f>
        <v>8118404</v>
      </c>
      <c r="Z166" s="173" cm="1">
        <f t="array" ref="Z166">_xlfn.XLOOKUP(Z$1,'PY1 Data(H)'!$A$1:$CZ$1,_xlfn.XLOOKUP($A166,'PY1 Data(H)'!$A$1:$A$233,'PY1 Data(H)'!$A$1:$CZ$233))</f>
        <v>0</v>
      </c>
      <c r="AA166" s="173" cm="1">
        <f t="array" ref="AA166">_xlfn.XLOOKUP(AA$1,'PY1 Data(H)'!$A$1:$CZ$1,_xlfn.XLOOKUP($A166,'PY1 Data(H)'!$A$1:$A$233,'PY1 Data(H)'!$A$1:$CZ$233))</f>
        <v>0</v>
      </c>
      <c r="AB166" s="173" cm="1">
        <f t="array" ref="AB166">_xlfn.XLOOKUP(AB$1,'PY1 Data(H)'!$A$1:$CZ$1,_xlfn.XLOOKUP($A166,'PY1 Data(H)'!$A$1:$A$233,'PY1 Data(H)'!$A$1:$CZ$233))</f>
        <v>0</v>
      </c>
      <c r="AC166" s="173" cm="1">
        <f t="array" ref="AC166">_xlfn.XLOOKUP(AC$1,'PY1 Data(H)'!$A$1:$CZ$1,_xlfn.XLOOKUP($A166,'PY1 Data(H)'!$A$1:$A$233,'PY1 Data(H)'!$A$1:$CZ$233))</f>
        <v>5646037</v>
      </c>
      <c r="AD166" s="173" cm="1">
        <f t="array" ref="AD166">_xlfn.XLOOKUP(AD$1,'PY1 Data(H)'!$A$1:$CZ$1,_xlfn.XLOOKUP($A166,'PY1 Data(H)'!$A$1:$A$233,'PY1 Data(H)'!$A$1:$CZ$233))</f>
        <v>5985557</v>
      </c>
      <c r="AE166" s="173" cm="1">
        <f t="array" ref="AE166">_xlfn.XLOOKUP(AE$1,'PY1 Data(H)'!$A$1:$CZ$1,_xlfn.XLOOKUP($A166,'PY1 Data(H)'!$A$1:$A$233,'PY1 Data(H)'!$A$1:$CZ$233))</f>
        <v>28169783</v>
      </c>
      <c r="AF166" s="173" cm="1">
        <f t="array" ref="AF166">_xlfn.XLOOKUP(AF$1,'PY1 Data(H)'!$A$1:$CZ$1,_xlfn.XLOOKUP($A166,'PY1 Data(H)'!$A$1:$A$233,'PY1 Data(H)'!$A$1:$CZ$233))</f>
        <v>4520461</v>
      </c>
      <c r="AG166" s="173" cm="1">
        <f t="array" ref="AG166">_xlfn.XLOOKUP(AG$1,'PY1 Data(H)'!$A$1:$CZ$1,_xlfn.XLOOKUP($A166,'PY1 Data(H)'!$A$1:$A$233,'PY1 Data(H)'!$A$1:$CZ$233))</f>
        <v>11593159</v>
      </c>
      <c r="AH166" s="173" cm="1">
        <f t="array" ref="AH166">_xlfn.XLOOKUP(AH$1,'PY1 Data(H)'!$A$1:$CZ$1,_xlfn.XLOOKUP($A166,'PY1 Data(H)'!$A$1:$A$233,'PY1 Data(H)'!$A$1:$CZ$233))</f>
        <v>23900332</v>
      </c>
      <c r="AI166" s="173" cm="1">
        <f t="array" ref="AI166">_xlfn.XLOOKUP(AI$1,'PY1 Data(H)'!$A$1:$CZ$1,_xlfn.XLOOKUP($A166,'PY1 Data(H)'!$A$1:$A$233,'PY1 Data(H)'!$A$1:$CZ$233))</f>
        <v>20957541</v>
      </c>
      <c r="AJ166" s="173" cm="1">
        <f t="array" ref="AJ166">_xlfn.XLOOKUP(AJ$1,'PY1 Data(H)'!$A$1:$CZ$1,_xlfn.XLOOKUP($A166,'PY1 Data(H)'!$A$1:$A$233,'PY1 Data(H)'!$A$1:$CZ$233))</f>
        <v>16417895</v>
      </c>
      <c r="AK166" s="173" cm="1">
        <f t="array" ref="AK166">_xlfn.XLOOKUP(AK$1,'PY1 Data(H)'!$A$1:$CZ$1,_xlfn.XLOOKUP($A166,'PY1 Data(H)'!$A$1:$A$233,'PY1 Data(H)'!$A$1:$CZ$233))</f>
        <v>0</v>
      </c>
      <c r="AL166" s="173" cm="1">
        <f t="array" ref="AL166">_xlfn.XLOOKUP(AL$1,'PY1 Data(H)'!$A$1:$CZ$1,_xlfn.XLOOKUP($A166,'PY1 Data(H)'!$A$1:$A$233,'PY1 Data(H)'!$A$1:$CZ$233))</f>
        <v>22569068</v>
      </c>
      <c r="AM166" s="173" cm="1">
        <f t="array" ref="AM166">_xlfn.XLOOKUP(AM$1,'PY1 Data(H)'!$A$1:$CZ$1,_xlfn.XLOOKUP($A166,'PY1 Data(H)'!$A$1:$A$233,'PY1 Data(H)'!$A$1:$CZ$233))</f>
        <v>0</v>
      </c>
      <c r="AN166" s="173" cm="1">
        <f t="array" ref="AN166">_xlfn.XLOOKUP(AN$1,'PY1 Data(H)'!$A$1:$CZ$1,_xlfn.XLOOKUP($A166,'PY1 Data(H)'!$A$1:$A$233,'PY1 Data(H)'!$A$1:$CZ$233))</f>
        <v>6613397</v>
      </c>
      <c r="AO166" s="173" cm="1">
        <f t="array" ref="AO166">_xlfn.XLOOKUP(AO$1,'PY1 Data(H)'!$A$1:$CZ$1,_xlfn.XLOOKUP($A166,'PY1 Data(H)'!$A$1:$A$233,'PY1 Data(H)'!$A$1:$CZ$233))</f>
        <v>0</v>
      </c>
      <c r="AP166" s="173" cm="1">
        <f t="array" ref="AP166">_xlfn.XLOOKUP(AP$1,'PY1 Data(H)'!$A$1:$CZ$1,_xlfn.XLOOKUP($A166,'PY1 Data(H)'!$A$1:$A$233,'PY1 Data(H)'!$A$1:$CZ$233))</f>
        <v>0</v>
      </c>
      <c r="AQ166" s="173" cm="1">
        <f t="array" ref="AQ166">_xlfn.XLOOKUP(AQ$1,'PY1 Data(H)'!$A$1:$CZ$1,_xlfn.XLOOKUP($A166,'PY1 Data(H)'!$A$1:$A$233,'PY1 Data(H)'!$A$1:$CZ$233))</f>
        <v>16917398</v>
      </c>
      <c r="AR166" s="173" cm="1">
        <f t="array" ref="AR166">_xlfn.XLOOKUP(AR$1,'PY1 Data(H)'!$A$1:$CZ$1,_xlfn.XLOOKUP($A166,'PY1 Data(H)'!$A$1:$A$233,'PY1 Data(H)'!$A$1:$CZ$233))</f>
        <v>0</v>
      </c>
      <c r="AS166" s="173" cm="1">
        <f t="array" ref="AS166">_xlfn.XLOOKUP(AS$1,'PY1 Data(H)'!$A$1:$CZ$1,_xlfn.XLOOKUP($A166,'PY1 Data(H)'!$A$1:$A$233,'PY1 Data(H)'!$A$1:$CZ$233))</f>
        <v>30532054</v>
      </c>
      <c r="AT166" s="173" cm="1">
        <f t="array" ref="AT166">_xlfn.XLOOKUP(AT$1,'PY1 Data(H)'!$A$1:$CZ$1,_xlfn.XLOOKUP($A166,'PY1 Data(H)'!$A$1:$A$233,'PY1 Data(H)'!$A$1:$CZ$233))</f>
        <v>131320916</v>
      </c>
      <c r="AU166" s="173" cm="1">
        <f t="array" ref="AU166">_xlfn.XLOOKUP(AU$1,'PY1 Data(H)'!$A$1:$CZ$1,_xlfn.XLOOKUP($A166,'PY1 Data(H)'!$A$1:$A$233,'PY1 Data(H)'!$A$1:$CZ$233))</f>
        <v>0</v>
      </c>
      <c r="AV166" s="173" cm="1">
        <f t="array" ref="AV166">_xlfn.XLOOKUP(AV$1,'PY1 Data(H)'!$A$1:$CZ$1,_xlfn.XLOOKUP($A166,'PY1 Data(H)'!$A$1:$A$233,'PY1 Data(H)'!$A$1:$CZ$233))</f>
        <v>260714</v>
      </c>
      <c r="AW166" s="173" cm="1">
        <f t="array" ref="AW166">_xlfn.XLOOKUP(AW$1,'PY1 Data(H)'!$A$1:$CZ$1,_xlfn.XLOOKUP($A166,'PY1 Data(H)'!$A$1:$A$233,'PY1 Data(H)'!$A$1:$CZ$233))</f>
        <v>0</v>
      </c>
      <c r="AX166" s="173" cm="1">
        <f t="array" ref="AX166">_xlfn.XLOOKUP(AX$1,'PY1 Data(H)'!$A$1:$CZ$1,_xlfn.XLOOKUP($A166,'PY1 Data(H)'!$A$1:$A$233,'PY1 Data(H)'!$A$1:$CZ$233))</f>
        <v>22512664</v>
      </c>
      <c r="AY166" s="173" cm="1">
        <f t="array" ref="AY166">_xlfn.XLOOKUP(AY$1,'PY1 Data(H)'!$A$1:$CZ$1,_xlfn.XLOOKUP($A166,'PY1 Data(H)'!$A$1:$A$233,'PY1 Data(H)'!$A$1:$CZ$233))</f>
        <v>0</v>
      </c>
      <c r="AZ166" s="173" cm="1">
        <f t="array" ref="AZ166">_xlfn.XLOOKUP(AZ$1,'PY1 Data(H)'!$A$1:$CZ$1,_xlfn.XLOOKUP($A166,'PY1 Data(H)'!$A$1:$A$233,'PY1 Data(H)'!$A$1:$CZ$233))</f>
        <v>0</v>
      </c>
      <c r="BA166" s="173" cm="1">
        <f t="array" ref="BA166">_xlfn.XLOOKUP(BA$1,'PY1 Data(H)'!$A$1:$CZ$1,_xlfn.XLOOKUP($A166,'PY1 Data(H)'!$A$1:$A$233,'PY1 Data(H)'!$A$1:$CZ$233))</f>
        <v>0</v>
      </c>
      <c r="BB166" s="173" cm="1">
        <f t="array" ref="BB166">_xlfn.XLOOKUP(BB$1,'PY1 Data(H)'!$A$1:$CZ$1,_xlfn.XLOOKUP($A166,'PY1 Data(H)'!$A$1:$A$233,'PY1 Data(H)'!$A$1:$CZ$233))</f>
        <v>136934214</v>
      </c>
      <c r="BC166" s="173" cm="1">
        <f t="array" ref="BC166">_xlfn.XLOOKUP(BC$1,'PY1 Data(H)'!$A$1:$CZ$1,_xlfn.XLOOKUP($A166,'PY1 Data(H)'!$A$1:$A$233,'PY1 Data(H)'!$A$1:$CZ$233))</f>
        <v>7413515</v>
      </c>
      <c r="BD166" s="173" cm="1">
        <f t="array" ref="BD166">_xlfn.XLOOKUP(BD$1,'PY1 Data(H)'!$A$1:$CZ$1,_xlfn.XLOOKUP($A166,'PY1 Data(H)'!$A$1:$A$233,'PY1 Data(H)'!$A$1:$CZ$233))</f>
        <v>0</v>
      </c>
      <c r="BE166" s="173" cm="1">
        <f t="array" ref="BE166">_xlfn.XLOOKUP(BE$1,'PY1 Data(H)'!$A$1:$CZ$1,_xlfn.XLOOKUP($A166,'PY1 Data(H)'!$A$1:$A$233,'PY1 Data(H)'!$A$1:$CZ$233))</f>
        <v>0</v>
      </c>
      <c r="BF166" s="173" cm="1">
        <f t="array" ref="BF166">_xlfn.XLOOKUP(BF$1,'PY1 Data(H)'!$A$1:$CZ$1,_xlfn.XLOOKUP($A166,'PY1 Data(H)'!$A$1:$A$233,'PY1 Data(H)'!$A$1:$CZ$233))</f>
        <v>30426027</v>
      </c>
      <c r="BG166" s="173" cm="1">
        <f t="array" ref="BG166">_xlfn.XLOOKUP(BG$1,'PY1 Data(H)'!$A$1:$CZ$1,_xlfn.XLOOKUP($A166,'PY1 Data(H)'!$A$1:$A$233,'PY1 Data(H)'!$A$1:$CZ$233))</f>
        <v>0</v>
      </c>
      <c r="BH166" s="173" cm="1">
        <f t="array" ref="BH166">_xlfn.XLOOKUP(BH$1,'PY1 Data(H)'!$A$1:$CZ$1,_xlfn.XLOOKUP($A166,'PY1 Data(H)'!$A$1:$A$233,'PY1 Data(H)'!$A$1:$CZ$233))</f>
        <v>0</v>
      </c>
      <c r="BI166" s="173" cm="1">
        <f t="array" ref="BI166">_xlfn.XLOOKUP(BI$1,'PY1 Data(H)'!$A$1:$CZ$1,_xlfn.XLOOKUP($A166,'PY1 Data(H)'!$A$1:$A$233,'PY1 Data(H)'!$A$1:$CZ$233))</f>
        <v>5012579</v>
      </c>
      <c r="BJ166" s="173" cm="1">
        <f t="array" ref="BJ166">_xlfn.XLOOKUP(BJ$1,'PY1 Data(H)'!$A$1:$CZ$1,_xlfn.XLOOKUP($A166,'PY1 Data(H)'!$A$1:$A$233,'PY1 Data(H)'!$A$1:$CZ$233))</f>
        <v>1394267</v>
      </c>
      <c r="BK166" s="173" cm="1">
        <f t="array" ref="BK166">_xlfn.XLOOKUP(BK$1,'PY1 Data(H)'!$A$1:$CZ$1,_xlfn.XLOOKUP($A166,'PY1 Data(H)'!$A$1:$A$233,'PY1 Data(H)'!$A$1:$CZ$233))</f>
        <v>0</v>
      </c>
      <c r="BL166" s="173" cm="1">
        <f t="array" ref="BL166">_xlfn.XLOOKUP(BL$1,'PY1 Data(H)'!$A$1:$CZ$1,_xlfn.XLOOKUP($A166,'PY1 Data(H)'!$A$1:$A$233,'PY1 Data(H)'!$A$1:$CZ$233))</f>
        <v>0</v>
      </c>
      <c r="BM166" s="173" cm="1">
        <f t="array" ref="BM166">_xlfn.XLOOKUP(BM$1,'PY1 Data(H)'!$A$1:$CZ$1,_xlfn.XLOOKUP($A166,'PY1 Data(H)'!$A$1:$A$233,'PY1 Data(H)'!$A$1:$CZ$233))</f>
        <v>0</v>
      </c>
      <c r="BN166" s="173" cm="1">
        <f t="array" ref="BN166">_xlfn.XLOOKUP(BN$1,'PY1 Data(H)'!$A$1:$CZ$1,_xlfn.XLOOKUP($A166,'PY1 Data(H)'!$A$1:$A$233,'PY1 Data(H)'!$A$1:$CZ$233))</f>
        <v>55881048</v>
      </c>
      <c r="BO166" s="173" cm="1">
        <f t="array" ref="BO166">_xlfn.XLOOKUP(BO$1,'PY1 Data(H)'!$A$1:$CZ$1,_xlfn.XLOOKUP($A166,'PY1 Data(H)'!$A$1:$A$233,'PY1 Data(H)'!$A$1:$CZ$233))</f>
        <v>0</v>
      </c>
      <c r="BP166" s="173" cm="1">
        <f t="array" ref="BP166">_xlfn.XLOOKUP(BP$1,'PY1 Data(H)'!$A$1:$CZ$1,_xlfn.XLOOKUP($A166,'PY1 Data(H)'!$A$1:$A$233,'PY1 Data(H)'!$A$1:$CZ$233))</f>
        <v>0</v>
      </c>
      <c r="BQ166" s="173" cm="1">
        <f t="array" ref="BQ166">_xlfn.XLOOKUP(BQ$1,'PY1 Data(H)'!$A$1:$CZ$1,_xlfn.XLOOKUP($A166,'PY1 Data(H)'!$A$1:$A$233,'PY1 Data(H)'!$A$1:$CZ$233))</f>
        <v>0</v>
      </c>
      <c r="BR166" s="173" cm="1">
        <f t="array" ref="BR166">_xlfn.XLOOKUP(BR$1,'PY1 Data(H)'!$A$1:$CZ$1,_xlfn.XLOOKUP($A166,'PY1 Data(H)'!$A$1:$A$233,'PY1 Data(H)'!$A$1:$CZ$233))</f>
        <v>0</v>
      </c>
      <c r="BS166" s="173" cm="1">
        <f t="array" ref="BS166">_xlfn.XLOOKUP(BS$1,'PY1 Data(H)'!$A$1:$CZ$1,_xlfn.XLOOKUP($A166,'PY1 Data(H)'!$A$1:$A$233,'PY1 Data(H)'!$A$1:$CZ$233))</f>
        <v>0</v>
      </c>
      <c r="BT166" s="173" cm="1">
        <f t="array" ref="BT166">_xlfn.XLOOKUP(BT$1,'PY1 Data(H)'!$A$1:$CZ$1,_xlfn.XLOOKUP($A166,'PY1 Data(H)'!$A$1:$A$233,'PY1 Data(H)'!$A$1:$CZ$233))</f>
        <v>4983171</v>
      </c>
      <c r="BU166" s="173" cm="1">
        <f t="array" ref="BU166">_xlfn.XLOOKUP(BU$1,'PY1 Data(H)'!$A$1:$CZ$1,_xlfn.XLOOKUP($A166,'PY1 Data(H)'!$A$1:$A$233,'PY1 Data(H)'!$A$1:$CZ$233))</f>
        <v>15218543</v>
      </c>
      <c r="BV166" s="173" cm="1">
        <f t="array" ref="BV166">_xlfn.XLOOKUP(BV$1,'PY1 Data(H)'!$A$1:$CZ$1,_xlfn.XLOOKUP($A166,'PY1 Data(H)'!$A$1:$A$233,'PY1 Data(H)'!$A$1:$CZ$233))</f>
        <v>22705524</v>
      </c>
      <c r="BW166" s="173" cm="1">
        <f t="array" ref="BW166">_xlfn.XLOOKUP(BW$1,'PY1 Data(H)'!$A$1:$CZ$1,_xlfn.XLOOKUP($A166,'PY1 Data(H)'!$A$1:$A$233,'PY1 Data(H)'!$A$1:$CZ$233))</f>
        <v>10576690</v>
      </c>
      <c r="BX166" s="173" cm="1">
        <f t="array" ref="BX166">_xlfn.XLOOKUP(BX$1,'PY1 Data(H)'!$A$1:$CZ$1,_xlfn.XLOOKUP($A166,'PY1 Data(H)'!$A$1:$A$233,'PY1 Data(H)'!$A$1:$CZ$233))</f>
        <v>0</v>
      </c>
      <c r="BY166" s="173" cm="1">
        <f t="array" ref="BY166">_xlfn.XLOOKUP(BY$1,'PY1 Data(H)'!$A$1:$CZ$1,_xlfn.XLOOKUP($A166,'PY1 Data(H)'!$A$1:$A$233,'PY1 Data(H)'!$A$1:$CZ$233))</f>
        <v>0</v>
      </c>
      <c r="BZ166" s="173" cm="1">
        <f t="array" ref="BZ166">_xlfn.XLOOKUP(BZ$1,'PY1 Data(H)'!$A$1:$CZ$1,_xlfn.XLOOKUP($A166,'PY1 Data(H)'!$A$1:$A$233,'PY1 Data(H)'!$A$1:$CZ$233))</f>
        <v>2654695</v>
      </c>
      <c r="CA166" s="173" cm="1">
        <f t="array" ref="CA166">_xlfn.XLOOKUP(CA$1,'PY1 Data(H)'!$A$1:$CZ$1,_xlfn.XLOOKUP($A166,'PY1 Data(H)'!$A$1:$A$233,'PY1 Data(H)'!$A$1:$CZ$233))</f>
        <v>0</v>
      </c>
      <c r="CB166" s="173" cm="1">
        <f t="array" ref="CB166">_xlfn.XLOOKUP(CB$1,'PY1 Data(H)'!$A$1:$CZ$1,_xlfn.XLOOKUP($A166,'PY1 Data(H)'!$A$1:$A$233,'PY1 Data(H)'!$A$1:$CZ$233))</f>
        <v>43754810</v>
      </c>
      <c r="CC166" s="173" cm="1">
        <f t="array" ref="CC166">_xlfn.XLOOKUP(CC$1,'PY1 Data(H)'!$A$1:$CZ$1,_xlfn.XLOOKUP($A166,'PY1 Data(H)'!$A$1:$A$233,'PY1 Data(H)'!$A$1:$CZ$233))</f>
        <v>62365150</v>
      </c>
      <c r="CD166" s="173" cm="1">
        <f t="array" ref="CD166">_xlfn.XLOOKUP(CD$1,'PY1 Data(H)'!$A$1:$CZ$1,_xlfn.XLOOKUP($A166,'PY1 Data(H)'!$A$1:$A$233,'PY1 Data(H)'!$A$1:$CZ$233))</f>
        <v>0</v>
      </c>
      <c r="CE166" s="173" cm="1">
        <f t="array" ref="CE166">_xlfn.XLOOKUP(CE$1,'PY1 Data(H)'!$A$1:$CZ$1,_xlfn.XLOOKUP($A166,'PY1 Data(H)'!$A$1:$A$233,'PY1 Data(H)'!$A$1:$CZ$233))</f>
        <v>0</v>
      </c>
      <c r="CF166" s="173" cm="1">
        <f t="array" ref="CF166">_xlfn.XLOOKUP(CF$1,'PY1 Data(H)'!$A$1:$CZ$1,_xlfn.XLOOKUP($A166,'PY1 Data(H)'!$A$1:$A$233,'PY1 Data(H)'!$A$1:$CZ$233))</f>
        <v>0</v>
      </c>
      <c r="CG166" s="173" cm="1">
        <f t="array" ref="CG166">_xlfn.XLOOKUP(CG$1,'PY1 Data(H)'!$A$1:$CZ$1,_xlfn.XLOOKUP($A166,'PY1 Data(H)'!$A$1:$A$233,'PY1 Data(H)'!$A$1:$CZ$233))</f>
        <v>15387100</v>
      </c>
      <c r="CH166" s="173" cm="1">
        <f t="array" ref="CH166">_xlfn.XLOOKUP(CH$1,'PY1 Data(H)'!$A$1:$CZ$1,_xlfn.XLOOKUP($A166,'PY1 Data(H)'!$A$1:$A$233,'PY1 Data(H)'!$A$1:$CZ$233))</f>
        <v>6119563</v>
      </c>
      <c r="CI166" s="173" cm="1">
        <f t="array" ref="CI166">_xlfn.XLOOKUP(CI$1,'PY1 Data(H)'!$A$1:$CZ$1,_xlfn.XLOOKUP($A166,'PY1 Data(H)'!$A$1:$A$233,'PY1 Data(H)'!$A$1:$CZ$233))</f>
        <v>27521941</v>
      </c>
      <c r="CJ166" s="173" cm="1">
        <f t="array" ref="CJ166">_xlfn.XLOOKUP(CJ$1,'PY1 Data(H)'!$A$1:$CZ$1,_xlfn.XLOOKUP($A166,'PY1 Data(H)'!$A$1:$A$233,'PY1 Data(H)'!$A$1:$CZ$233))</f>
        <v>1911119</v>
      </c>
      <c r="CK166" s="173" cm="1">
        <f t="array" ref="CK166">_xlfn.XLOOKUP(CK$1,'PY1 Data(H)'!$A$1:$CZ$1,_xlfn.XLOOKUP($A166,'PY1 Data(H)'!$A$1:$A$233,'PY1 Data(H)'!$A$1:$CZ$233))</f>
        <v>2902301</v>
      </c>
      <c r="CL166" s="173" cm="1">
        <f t="array" ref="CL166">_xlfn.XLOOKUP(CL$1,'PY1 Data(H)'!$A$1:$CZ$1,_xlfn.XLOOKUP($A166,'PY1 Data(H)'!$A$1:$A$233,'PY1 Data(H)'!$A$1:$CZ$233))</f>
        <v>0</v>
      </c>
      <c r="CM166" s="173" cm="1">
        <f t="array" ref="CM166">_xlfn.XLOOKUP(CM$1,'PY1 Data(H)'!$A$1:$CZ$1,_xlfn.XLOOKUP($A166,'PY1 Data(H)'!$A$1:$A$233,'PY1 Data(H)'!$A$1:$CZ$233))</f>
        <v>0</v>
      </c>
      <c r="CN166" s="173" cm="1">
        <f t="array" ref="CN166">_xlfn.XLOOKUP(CN$1,'PY1 Data(H)'!$A$1:$CZ$1,_xlfn.XLOOKUP($A166,'PY1 Data(H)'!$A$1:$A$233,'PY1 Data(H)'!$A$1:$CZ$233))</f>
        <v>6566904</v>
      </c>
      <c r="CO166" s="173" cm="1">
        <f t="array" ref="CO166">_xlfn.XLOOKUP(CO$1,'PY1 Data(H)'!$A$1:$CZ$1,_xlfn.XLOOKUP($A166,'PY1 Data(H)'!$A$1:$A$233,'PY1 Data(H)'!$A$1:$CZ$233))</f>
        <v>233356519</v>
      </c>
      <c r="CP166" s="173" cm="1">
        <f t="array" ref="CP166">_xlfn.XLOOKUP(CP$1,'PY1 Data(H)'!$A$1:$CZ$1,_xlfn.XLOOKUP($A166,'PY1 Data(H)'!$A$1:$A$233,'PY1 Data(H)'!$A$1:$CZ$233))</f>
        <v>2446840</v>
      </c>
      <c r="CQ166" s="173" cm="1">
        <f t="array" ref="CQ166">_xlfn.XLOOKUP(CQ$1,'PY1 Data(H)'!$A$1:$CZ$1,_xlfn.XLOOKUP($A166,'PY1 Data(H)'!$A$1:$A$233,'PY1 Data(H)'!$A$1:$CZ$233))</f>
        <v>0</v>
      </c>
      <c r="CR166" s="173" cm="1">
        <f t="array" ref="CR166">_xlfn.XLOOKUP(CR$1,'PY1 Data(H)'!$A$1:$CZ$1,_xlfn.XLOOKUP($A166,'PY1 Data(H)'!$A$1:$A$233,'PY1 Data(H)'!$A$1:$CZ$233))</f>
        <v>19774227</v>
      </c>
      <c r="CS166" s="173" cm="1">
        <f t="array" ref="CS166">_xlfn.XLOOKUP(CS$1,'PY1 Data(H)'!$A$1:$CZ$1,_xlfn.XLOOKUP($A166,'PY1 Data(H)'!$A$1:$A$233,'PY1 Data(H)'!$A$1:$CZ$233))</f>
        <v>5422243</v>
      </c>
      <c r="CT166" s="173" cm="1">
        <f t="array" ref="CT166">_xlfn.XLOOKUP(CT$1,'PY1 Data(H)'!$A$1:$CZ$1,_xlfn.XLOOKUP($A166,'PY1 Data(H)'!$A$1:$A$233,'PY1 Data(H)'!$A$1:$CZ$233))</f>
        <v>0</v>
      </c>
      <c r="CU166" s="173" cm="1">
        <f t="array" ref="CU166">_xlfn.XLOOKUP(CU$1,'PY1 Data(H)'!$A$1:$CZ$1,_xlfn.XLOOKUP($A166,'PY1 Data(H)'!$A$1:$A$233,'PY1 Data(H)'!$A$1:$CZ$233))</f>
        <v>0</v>
      </c>
      <c r="CV166" s="173" cm="1">
        <f t="array" ref="CV166">_xlfn.XLOOKUP(CV$1,'PY1 Data(H)'!$A$1:$CZ$1,_xlfn.XLOOKUP($A166,'PY1 Data(H)'!$A$1:$A$233,'PY1 Data(H)'!$A$1:$CZ$233))</f>
        <v>0</v>
      </c>
      <c r="CW166" s="173" cm="1">
        <f t="array" ref="CW166">_xlfn.XLOOKUP(CW$1,'PY1 Data(H)'!$A$1:$CZ$1,_xlfn.XLOOKUP($A166,'PY1 Data(H)'!$A$1:$A$233,'PY1 Data(H)'!$A$1:$CZ$233))</f>
        <v>10491912</v>
      </c>
      <c r="CX166" s="173" cm="1">
        <f t="array" ref="CX166">_xlfn.XLOOKUP(CX$1,'PY1 Data(H)'!$A$1:$CZ$1,_xlfn.XLOOKUP($A166,'PY1 Data(H)'!$A$1:$A$233,'PY1 Data(H)'!$A$1:$CZ$233))</f>
        <v>4750289</v>
      </c>
      <c r="CY166" s="173" cm="1">
        <f t="array" ref="CY166">_xlfn.XLOOKUP(CY$1,'PY1 Data(H)'!$A$1:$CZ$1,_xlfn.XLOOKUP($A166,'PY1 Data(H)'!$A$1:$A$233,'PY1 Data(H)'!$A$1:$CZ$233))</f>
        <v>0</v>
      </c>
    </row>
    <row r="167" spans="1:103" x14ac:dyDescent="0.3">
      <c r="A167">
        <v>525</v>
      </c>
      <c r="D167" s="173" cm="1">
        <f t="array" ref="D167">_xlfn.XLOOKUP(D$1,'PY1 Data(H)'!$A$1:$CZ$1,_xlfn.XLOOKUP($A167,'PY1 Data(H)'!$A$1:$A$233,'PY1 Data(H)'!$A$1:$CZ$233))</f>
        <v>0</v>
      </c>
      <c r="E167" s="173" cm="1">
        <f t="array" ref="E167">_xlfn.XLOOKUP(E$1,'PY1 Data(H)'!$A$1:$CZ$1,_xlfn.XLOOKUP($A167,'PY1 Data(H)'!$A$1:$A$233,'PY1 Data(H)'!$A$1:$CZ$233))</f>
        <v>14281752</v>
      </c>
      <c r="F167" s="173" cm="1">
        <f t="array" ref="F167">_xlfn.XLOOKUP(F$1,'PY1 Data(H)'!$A$1:$CZ$1,_xlfn.XLOOKUP($A167,'PY1 Data(H)'!$A$1:$A$233,'PY1 Data(H)'!$A$1:$CZ$233))</f>
        <v>0</v>
      </c>
      <c r="G167" s="173" cm="1">
        <f t="array" ref="G167">_xlfn.XLOOKUP(G$1,'PY1 Data(H)'!$A$1:$CZ$1,_xlfn.XLOOKUP($A167,'PY1 Data(H)'!$A$1:$A$233,'PY1 Data(H)'!$A$1:$CZ$233))</f>
        <v>0</v>
      </c>
      <c r="H167" s="173" cm="1">
        <f t="array" ref="H167">_xlfn.XLOOKUP(H$1,'PY1 Data(H)'!$A$1:$CZ$1,_xlfn.XLOOKUP($A167,'PY1 Data(H)'!$A$1:$A$233,'PY1 Data(H)'!$A$1:$CZ$233))</f>
        <v>0</v>
      </c>
      <c r="I167" s="173" cm="1">
        <f t="array" ref="I167">_xlfn.XLOOKUP(I$1,'PY1 Data(H)'!$A$1:$CZ$1,_xlfn.XLOOKUP($A167,'PY1 Data(H)'!$A$1:$A$233,'PY1 Data(H)'!$A$1:$CZ$233))</f>
        <v>0</v>
      </c>
      <c r="J167" s="173" cm="1">
        <f t="array" ref="J167">_xlfn.XLOOKUP(J$1,'PY1 Data(H)'!$A$1:$CZ$1,_xlfn.XLOOKUP($A167,'PY1 Data(H)'!$A$1:$A$233,'PY1 Data(H)'!$A$1:$CZ$233))</f>
        <v>0</v>
      </c>
      <c r="K167" s="173" cm="1">
        <f t="array" ref="K167">_xlfn.XLOOKUP(K$1,'PY1 Data(H)'!$A$1:$CZ$1,_xlfn.XLOOKUP($A167,'PY1 Data(H)'!$A$1:$A$233,'PY1 Data(H)'!$A$1:$CZ$233))</f>
        <v>0</v>
      </c>
      <c r="L167" s="173" cm="1">
        <f t="array" ref="L167">_xlfn.XLOOKUP(L$1,'PY1 Data(H)'!$A$1:$CZ$1,_xlfn.XLOOKUP($A167,'PY1 Data(H)'!$A$1:$A$233,'PY1 Data(H)'!$A$1:$CZ$233))</f>
        <v>0</v>
      </c>
      <c r="M167" s="173" cm="1">
        <f t="array" ref="M167">_xlfn.XLOOKUP(M$1,'PY1 Data(H)'!$A$1:$CZ$1,_xlfn.XLOOKUP($A167,'PY1 Data(H)'!$A$1:$A$233,'PY1 Data(H)'!$A$1:$CZ$233))</f>
        <v>0</v>
      </c>
      <c r="N167" s="173" cm="1">
        <f t="array" ref="N167">_xlfn.XLOOKUP(N$1,'PY1 Data(H)'!$A$1:$CZ$1,_xlfn.XLOOKUP($A167,'PY1 Data(H)'!$A$1:$A$233,'PY1 Data(H)'!$A$1:$CZ$233))</f>
        <v>0</v>
      </c>
      <c r="O167" s="173" cm="1">
        <f t="array" ref="O167">_xlfn.XLOOKUP(O$1,'PY1 Data(H)'!$A$1:$CZ$1,_xlfn.XLOOKUP($A167,'PY1 Data(H)'!$A$1:$A$233,'PY1 Data(H)'!$A$1:$CZ$233))</f>
        <v>0</v>
      </c>
      <c r="P167" s="173" cm="1">
        <f t="array" ref="P167">_xlfn.XLOOKUP(P$1,'PY1 Data(H)'!$A$1:$CZ$1,_xlfn.XLOOKUP($A167,'PY1 Data(H)'!$A$1:$A$233,'PY1 Data(H)'!$A$1:$CZ$233))</f>
        <v>0</v>
      </c>
      <c r="Q167" s="173" cm="1">
        <f t="array" ref="Q167">_xlfn.XLOOKUP(Q$1,'PY1 Data(H)'!$A$1:$CZ$1,_xlfn.XLOOKUP($A167,'PY1 Data(H)'!$A$1:$A$233,'PY1 Data(H)'!$A$1:$CZ$233))</f>
        <v>0</v>
      </c>
      <c r="R167" s="173" cm="1">
        <f t="array" ref="R167">_xlfn.XLOOKUP(R$1,'PY1 Data(H)'!$A$1:$CZ$1,_xlfn.XLOOKUP($A167,'PY1 Data(H)'!$A$1:$A$233,'PY1 Data(H)'!$A$1:$CZ$233))</f>
        <v>0</v>
      </c>
      <c r="S167" s="173" cm="1">
        <f t="array" ref="S167">_xlfn.XLOOKUP(S$1,'PY1 Data(H)'!$A$1:$CZ$1,_xlfn.XLOOKUP($A167,'PY1 Data(H)'!$A$1:$A$233,'PY1 Data(H)'!$A$1:$CZ$233))</f>
        <v>5243544</v>
      </c>
      <c r="T167" s="173" cm="1">
        <f t="array" ref="T167">_xlfn.XLOOKUP(T$1,'PY1 Data(H)'!$A$1:$CZ$1,_xlfn.XLOOKUP($A167,'PY1 Data(H)'!$A$1:$A$233,'PY1 Data(H)'!$A$1:$CZ$233))</f>
        <v>0</v>
      </c>
      <c r="U167" s="173" cm="1">
        <f t="array" ref="U167">_xlfn.XLOOKUP(U$1,'PY1 Data(H)'!$A$1:$CZ$1,_xlfn.XLOOKUP($A167,'PY1 Data(H)'!$A$1:$A$233,'PY1 Data(H)'!$A$1:$CZ$233))</f>
        <v>0</v>
      </c>
      <c r="V167" s="173" cm="1">
        <f t="array" ref="V167">_xlfn.XLOOKUP(V$1,'PY1 Data(H)'!$A$1:$CZ$1,_xlfn.XLOOKUP($A167,'PY1 Data(H)'!$A$1:$A$233,'PY1 Data(H)'!$A$1:$CZ$233))</f>
        <v>0</v>
      </c>
      <c r="W167" s="173" cm="1">
        <f t="array" ref="W167">_xlfn.XLOOKUP(W$1,'PY1 Data(H)'!$A$1:$CZ$1,_xlfn.XLOOKUP($A167,'PY1 Data(H)'!$A$1:$A$233,'PY1 Data(H)'!$A$1:$CZ$233))</f>
        <v>0</v>
      </c>
      <c r="X167" s="173" cm="1">
        <f t="array" ref="X167">_xlfn.XLOOKUP(X$1,'PY1 Data(H)'!$A$1:$CZ$1,_xlfn.XLOOKUP($A167,'PY1 Data(H)'!$A$1:$A$233,'PY1 Data(H)'!$A$1:$CZ$233))</f>
        <v>0</v>
      </c>
      <c r="Y167" s="173" cm="1">
        <f t="array" ref="Y167">_xlfn.XLOOKUP(Y$1,'PY1 Data(H)'!$A$1:$CZ$1,_xlfn.XLOOKUP($A167,'PY1 Data(H)'!$A$1:$A$233,'PY1 Data(H)'!$A$1:$CZ$233))</f>
        <v>0</v>
      </c>
      <c r="Z167" s="173" cm="1">
        <f t="array" ref="Z167">_xlfn.XLOOKUP(Z$1,'PY1 Data(H)'!$A$1:$CZ$1,_xlfn.XLOOKUP($A167,'PY1 Data(H)'!$A$1:$A$233,'PY1 Data(H)'!$A$1:$CZ$233))</f>
        <v>0</v>
      </c>
      <c r="AA167" s="173" cm="1">
        <f t="array" ref="AA167">_xlfn.XLOOKUP(AA$1,'PY1 Data(H)'!$A$1:$CZ$1,_xlfn.XLOOKUP($A167,'PY1 Data(H)'!$A$1:$A$233,'PY1 Data(H)'!$A$1:$CZ$233))</f>
        <v>0</v>
      </c>
      <c r="AB167" s="173" cm="1">
        <f t="array" ref="AB167">_xlfn.XLOOKUP(AB$1,'PY1 Data(H)'!$A$1:$CZ$1,_xlfn.XLOOKUP($A167,'PY1 Data(H)'!$A$1:$A$233,'PY1 Data(H)'!$A$1:$CZ$233))</f>
        <v>0</v>
      </c>
      <c r="AC167" s="173" cm="1">
        <f t="array" ref="AC167">_xlfn.XLOOKUP(AC$1,'PY1 Data(H)'!$A$1:$CZ$1,_xlfn.XLOOKUP($A167,'PY1 Data(H)'!$A$1:$A$233,'PY1 Data(H)'!$A$1:$CZ$233))</f>
        <v>0</v>
      </c>
      <c r="AD167" s="173" cm="1">
        <f t="array" ref="AD167">_xlfn.XLOOKUP(AD$1,'PY1 Data(H)'!$A$1:$CZ$1,_xlfn.XLOOKUP($A167,'PY1 Data(H)'!$A$1:$A$233,'PY1 Data(H)'!$A$1:$CZ$233))</f>
        <v>0</v>
      </c>
      <c r="AE167" s="173" cm="1">
        <f t="array" ref="AE167">_xlfn.XLOOKUP(AE$1,'PY1 Data(H)'!$A$1:$CZ$1,_xlfn.XLOOKUP($A167,'PY1 Data(H)'!$A$1:$A$233,'PY1 Data(H)'!$A$1:$CZ$233))</f>
        <v>0</v>
      </c>
      <c r="AF167" s="173" cm="1">
        <f t="array" ref="AF167">_xlfn.XLOOKUP(AF$1,'PY1 Data(H)'!$A$1:$CZ$1,_xlfn.XLOOKUP($A167,'PY1 Data(H)'!$A$1:$A$233,'PY1 Data(H)'!$A$1:$CZ$233))</f>
        <v>0</v>
      </c>
      <c r="AG167" s="173" cm="1">
        <f t="array" ref="AG167">_xlfn.XLOOKUP(AG$1,'PY1 Data(H)'!$A$1:$CZ$1,_xlfn.XLOOKUP($A167,'PY1 Data(H)'!$A$1:$A$233,'PY1 Data(H)'!$A$1:$CZ$233))</f>
        <v>0</v>
      </c>
      <c r="AH167" s="173" cm="1">
        <f t="array" ref="AH167">_xlfn.XLOOKUP(AH$1,'PY1 Data(H)'!$A$1:$CZ$1,_xlfn.XLOOKUP($A167,'PY1 Data(H)'!$A$1:$A$233,'PY1 Data(H)'!$A$1:$CZ$233))</f>
        <v>0</v>
      </c>
      <c r="AI167" s="173" cm="1">
        <f t="array" ref="AI167">_xlfn.XLOOKUP(AI$1,'PY1 Data(H)'!$A$1:$CZ$1,_xlfn.XLOOKUP($A167,'PY1 Data(H)'!$A$1:$A$233,'PY1 Data(H)'!$A$1:$CZ$233))</f>
        <v>0</v>
      </c>
      <c r="AJ167" s="173" cm="1">
        <f t="array" ref="AJ167">_xlfn.XLOOKUP(AJ$1,'PY1 Data(H)'!$A$1:$CZ$1,_xlfn.XLOOKUP($A167,'PY1 Data(H)'!$A$1:$A$233,'PY1 Data(H)'!$A$1:$CZ$233))</f>
        <v>0</v>
      </c>
      <c r="AK167" s="173" cm="1">
        <f t="array" ref="AK167">_xlfn.XLOOKUP(AK$1,'PY1 Data(H)'!$A$1:$CZ$1,_xlfn.XLOOKUP($A167,'PY1 Data(H)'!$A$1:$A$233,'PY1 Data(H)'!$A$1:$CZ$233))</f>
        <v>0</v>
      </c>
      <c r="AL167" s="173" cm="1">
        <f t="array" ref="AL167">_xlfn.XLOOKUP(AL$1,'PY1 Data(H)'!$A$1:$CZ$1,_xlfn.XLOOKUP($A167,'PY1 Data(H)'!$A$1:$A$233,'PY1 Data(H)'!$A$1:$CZ$233))</f>
        <v>0</v>
      </c>
      <c r="AM167" s="173" cm="1">
        <f t="array" ref="AM167">_xlfn.XLOOKUP(AM$1,'PY1 Data(H)'!$A$1:$CZ$1,_xlfn.XLOOKUP($A167,'PY1 Data(H)'!$A$1:$A$233,'PY1 Data(H)'!$A$1:$CZ$233))</f>
        <v>0</v>
      </c>
      <c r="AN167" s="173" cm="1">
        <f t="array" ref="AN167">_xlfn.XLOOKUP(AN$1,'PY1 Data(H)'!$A$1:$CZ$1,_xlfn.XLOOKUP($A167,'PY1 Data(H)'!$A$1:$A$233,'PY1 Data(H)'!$A$1:$CZ$233))</f>
        <v>0</v>
      </c>
      <c r="AO167" s="173" cm="1">
        <f t="array" ref="AO167">_xlfn.XLOOKUP(AO$1,'PY1 Data(H)'!$A$1:$CZ$1,_xlfn.XLOOKUP($A167,'PY1 Data(H)'!$A$1:$A$233,'PY1 Data(H)'!$A$1:$CZ$233))</f>
        <v>0</v>
      </c>
      <c r="AP167" s="173" cm="1">
        <f t="array" ref="AP167">_xlfn.XLOOKUP(AP$1,'PY1 Data(H)'!$A$1:$CZ$1,_xlfn.XLOOKUP($A167,'PY1 Data(H)'!$A$1:$A$233,'PY1 Data(H)'!$A$1:$CZ$233))</f>
        <v>0</v>
      </c>
      <c r="AQ167" s="173" cm="1">
        <f t="array" ref="AQ167">_xlfn.XLOOKUP(AQ$1,'PY1 Data(H)'!$A$1:$CZ$1,_xlfn.XLOOKUP($A167,'PY1 Data(H)'!$A$1:$A$233,'PY1 Data(H)'!$A$1:$CZ$233))</f>
        <v>0</v>
      </c>
      <c r="AR167" s="173" cm="1">
        <f t="array" ref="AR167">_xlfn.XLOOKUP(AR$1,'PY1 Data(H)'!$A$1:$CZ$1,_xlfn.XLOOKUP($A167,'PY1 Data(H)'!$A$1:$A$233,'PY1 Data(H)'!$A$1:$CZ$233))</f>
        <v>0</v>
      </c>
      <c r="AS167" s="173" cm="1">
        <f t="array" ref="AS167">_xlfn.XLOOKUP(AS$1,'PY1 Data(H)'!$A$1:$CZ$1,_xlfn.XLOOKUP($A167,'PY1 Data(H)'!$A$1:$A$233,'PY1 Data(H)'!$A$1:$CZ$233))</f>
        <v>0</v>
      </c>
      <c r="AT167" s="173" cm="1">
        <f t="array" ref="AT167">_xlfn.XLOOKUP(AT$1,'PY1 Data(H)'!$A$1:$CZ$1,_xlfn.XLOOKUP($A167,'PY1 Data(H)'!$A$1:$A$233,'PY1 Data(H)'!$A$1:$CZ$233))</f>
        <v>0</v>
      </c>
      <c r="AU167" s="173" cm="1">
        <f t="array" ref="AU167">_xlfn.XLOOKUP(AU$1,'PY1 Data(H)'!$A$1:$CZ$1,_xlfn.XLOOKUP($A167,'PY1 Data(H)'!$A$1:$A$233,'PY1 Data(H)'!$A$1:$CZ$233))</f>
        <v>0</v>
      </c>
      <c r="AV167" s="173" cm="1">
        <f t="array" ref="AV167">_xlfn.XLOOKUP(AV$1,'PY1 Data(H)'!$A$1:$CZ$1,_xlfn.XLOOKUP($A167,'PY1 Data(H)'!$A$1:$A$233,'PY1 Data(H)'!$A$1:$CZ$233))</f>
        <v>0</v>
      </c>
      <c r="AW167" s="173" cm="1">
        <f t="array" ref="AW167">_xlfn.XLOOKUP(AW$1,'PY1 Data(H)'!$A$1:$CZ$1,_xlfn.XLOOKUP($A167,'PY1 Data(H)'!$A$1:$A$233,'PY1 Data(H)'!$A$1:$CZ$233))</f>
        <v>0</v>
      </c>
      <c r="AX167" s="173" cm="1">
        <f t="array" ref="AX167">_xlfn.XLOOKUP(AX$1,'PY1 Data(H)'!$A$1:$CZ$1,_xlfn.XLOOKUP($A167,'PY1 Data(H)'!$A$1:$A$233,'PY1 Data(H)'!$A$1:$CZ$233))</f>
        <v>0</v>
      </c>
      <c r="AY167" s="173" cm="1">
        <f t="array" ref="AY167">_xlfn.XLOOKUP(AY$1,'PY1 Data(H)'!$A$1:$CZ$1,_xlfn.XLOOKUP($A167,'PY1 Data(H)'!$A$1:$A$233,'PY1 Data(H)'!$A$1:$CZ$233))</f>
        <v>9056848</v>
      </c>
      <c r="AZ167" s="173" cm="1">
        <f t="array" ref="AZ167">_xlfn.XLOOKUP(AZ$1,'PY1 Data(H)'!$A$1:$CZ$1,_xlfn.XLOOKUP($A167,'PY1 Data(H)'!$A$1:$A$233,'PY1 Data(H)'!$A$1:$CZ$233))</f>
        <v>0</v>
      </c>
      <c r="BA167" s="173" cm="1">
        <f t="array" ref="BA167">_xlfn.XLOOKUP(BA$1,'PY1 Data(H)'!$A$1:$CZ$1,_xlfn.XLOOKUP($A167,'PY1 Data(H)'!$A$1:$A$233,'PY1 Data(H)'!$A$1:$CZ$233))</f>
        <v>0</v>
      </c>
      <c r="BB167" s="173" cm="1">
        <f t="array" ref="BB167">_xlfn.XLOOKUP(BB$1,'PY1 Data(H)'!$A$1:$CZ$1,_xlfn.XLOOKUP($A167,'PY1 Data(H)'!$A$1:$A$233,'PY1 Data(H)'!$A$1:$CZ$233))</f>
        <v>0</v>
      </c>
      <c r="BC167" s="173" cm="1">
        <f t="array" ref="BC167">_xlfn.XLOOKUP(BC$1,'PY1 Data(H)'!$A$1:$CZ$1,_xlfn.XLOOKUP($A167,'PY1 Data(H)'!$A$1:$A$233,'PY1 Data(H)'!$A$1:$CZ$233))</f>
        <v>0</v>
      </c>
      <c r="BD167" s="173" cm="1">
        <f t="array" ref="BD167">_xlfn.XLOOKUP(BD$1,'PY1 Data(H)'!$A$1:$CZ$1,_xlfn.XLOOKUP($A167,'PY1 Data(H)'!$A$1:$A$233,'PY1 Data(H)'!$A$1:$CZ$233))</f>
        <v>0</v>
      </c>
      <c r="BE167" s="173" cm="1">
        <f t="array" ref="BE167">_xlfn.XLOOKUP(BE$1,'PY1 Data(H)'!$A$1:$CZ$1,_xlfn.XLOOKUP($A167,'PY1 Data(H)'!$A$1:$A$233,'PY1 Data(H)'!$A$1:$CZ$233))</f>
        <v>0</v>
      </c>
      <c r="BF167" s="173" cm="1">
        <f t="array" ref="BF167">_xlfn.XLOOKUP(BF$1,'PY1 Data(H)'!$A$1:$CZ$1,_xlfn.XLOOKUP($A167,'PY1 Data(H)'!$A$1:$A$233,'PY1 Data(H)'!$A$1:$CZ$233))</f>
        <v>540909</v>
      </c>
      <c r="BG167" s="173" cm="1">
        <f t="array" ref="BG167">_xlfn.XLOOKUP(BG$1,'PY1 Data(H)'!$A$1:$CZ$1,_xlfn.XLOOKUP($A167,'PY1 Data(H)'!$A$1:$A$233,'PY1 Data(H)'!$A$1:$CZ$233))</f>
        <v>0</v>
      </c>
      <c r="BH167" s="173" cm="1">
        <f t="array" ref="BH167">_xlfn.XLOOKUP(BH$1,'PY1 Data(H)'!$A$1:$CZ$1,_xlfn.XLOOKUP($A167,'PY1 Data(H)'!$A$1:$A$233,'PY1 Data(H)'!$A$1:$CZ$233))</f>
        <v>0</v>
      </c>
      <c r="BI167" s="173" cm="1">
        <f t="array" ref="BI167">_xlfn.XLOOKUP(BI$1,'PY1 Data(H)'!$A$1:$CZ$1,_xlfn.XLOOKUP($A167,'PY1 Data(H)'!$A$1:$A$233,'PY1 Data(H)'!$A$1:$CZ$233))</f>
        <v>0</v>
      </c>
      <c r="BJ167" s="173" cm="1">
        <f t="array" ref="BJ167">_xlfn.XLOOKUP(BJ$1,'PY1 Data(H)'!$A$1:$CZ$1,_xlfn.XLOOKUP($A167,'PY1 Data(H)'!$A$1:$A$233,'PY1 Data(H)'!$A$1:$CZ$233))</f>
        <v>0</v>
      </c>
      <c r="BK167" s="173" cm="1">
        <f t="array" ref="BK167">_xlfn.XLOOKUP(BK$1,'PY1 Data(H)'!$A$1:$CZ$1,_xlfn.XLOOKUP($A167,'PY1 Data(H)'!$A$1:$A$233,'PY1 Data(H)'!$A$1:$CZ$233))</f>
        <v>0</v>
      </c>
      <c r="BL167" s="173" cm="1">
        <f t="array" ref="BL167">_xlfn.XLOOKUP(BL$1,'PY1 Data(H)'!$A$1:$CZ$1,_xlfn.XLOOKUP($A167,'PY1 Data(H)'!$A$1:$A$233,'PY1 Data(H)'!$A$1:$CZ$233))</f>
        <v>0</v>
      </c>
      <c r="BM167" s="173" cm="1">
        <f t="array" ref="BM167">_xlfn.XLOOKUP(BM$1,'PY1 Data(H)'!$A$1:$CZ$1,_xlfn.XLOOKUP($A167,'PY1 Data(H)'!$A$1:$A$233,'PY1 Data(H)'!$A$1:$CZ$233))</f>
        <v>18900196</v>
      </c>
      <c r="BN167" s="173" cm="1">
        <f t="array" ref="BN167">_xlfn.XLOOKUP(BN$1,'PY1 Data(H)'!$A$1:$CZ$1,_xlfn.XLOOKUP($A167,'PY1 Data(H)'!$A$1:$A$233,'PY1 Data(H)'!$A$1:$CZ$233))</f>
        <v>0</v>
      </c>
      <c r="BO167" s="173" cm="1">
        <f t="array" ref="BO167">_xlfn.XLOOKUP(BO$1,'PY1 Data(H)'!$A$1:$CZ$1,_xlfn.XLOOKUP($A167,'PY1 Data(H)'!$A$1:$A$233,'PY1 Data(H)'!$A$1:$CZ$233))</f>
        <v>8614348</v>
      </c>
      <c r="BP167" s="173" cm="1">
        <f t="array" ref="BP167">_xlfn.XLOOKUP(BP$1,'PY1 Data(H)'!$A$1:$CZ$1,_xlfn.XLOOKUP($A167,'PY1 Data(H)'!$A$1:$A$233,'PY1 Data(H)'!$A$1:$CZ$233))</f>
        <v>0</v>
      </c>
      <c r="BQ167" s="173" cm="1">
        <f t="array" ref="BQ167">_xlfn.XLOOKUP(BQ$1,'PY1 Data(H)'!$A$1:$CZ$1,_xlfn.XLOOKUP($A167,'PY1 Data(H)'!$A$1:$A$233,'PY1 Data(H)'!$A$1:$CZ$233))</f>
        <v>0</v>
      </c>
      <c r="BR167" s="173" cm="1">
        <f t="array" ref="BR167">_xlfn.XLOOKUP(BR$1,'PY1 Data(H)'!$A$1:$CZ$1,_xlfn.XLOOKUP($A167,'PY1 Data(H)'!$A$1:$A$233,'PY1 Data(H)'!$A$1:$CZ$233))</f>
        <v>0</v>
      </c>
      <c r="BS167" s="173" cm="1">
        <f t="array" ref="BS167">_xlfn.XLOOKUP(BS$1,'PY1 Data(H)'!$A$1:$CZ$1,_xlfn.XLOOKUP($A167,'PY1 Data(H)'!$A$1:$A$233,'PY1 Data(H)'!$A$1:$CZ$233))</f>
        <v>0</v>
      </c>
      <c r="BT167" s="173" cm="1">
        <f t="array" ref="BT167">_xlfn.XLOOKUP(BT$1,'PY1 Data(H)'!$A$1:$CZ$1,_xlfn.XLOOKUP($A167,'PY1 Data(H)'!$A$1:$A$233,'PY1 Data(H)'!$A$1:$CZ$233))</f>
        <v>0</v>
      </c>
      <c r="BU167" s="173" cm="1">
        <f t="array" ref="BU167">_xlfn.XLOOKUP(BU$1,'PY1 Data(H)'!$A$1:$CZ$1,_xlfn.XLOOKUP($A167,'PY1 Data(H)'!$A$1:$A$233,'PY1 Data(H)'!$A$1:$CZ$233))</f>
        <v>0</v>
      </c>
      <c r="BV167" s="173" cm="1">
        <f t="array" ref="BV167">_xlfn.XLOOKUP(BV$1,'PY1 Data(H)'!$A$1:$CZ$1,_xlfn.XLOOKUP($A167,'PY1 Data(H)'!$A$1:$A$233,'PY1 Data(H)'!$A$1:$CZ$233))</f>
        <v>0</v>
      </c>
      <c r="BW167" s="173" cm="1">
        <f t="array" ref="BW167">_xlfn.XLOOKUP(BW$1,'PY1 Data(H)'!$A$1:$CZ$1,_xlfn.XLOOKUP($A167,'PY1 Data(H)'!$A$1:$A$233,'PY1 Data(H)'!$A$1:$CZ$233))</f>
        <v>0</v>
      </c>
      <c r="BX167" s="173" cm="1">
        <f t="array" ref="BX167">_xlfn.XLOOKUP(BX$1,'PY1 Data(H)'!$A$1:$CZ$1,_xlfn.XLOOKUP($A167,'PY1 Data(H)'!$A$1:$A$233,'PY1 Data(H)'!$A$1:$CZ$233))</f>
        <v>0</v>
      </c>
      <c r="BY167" s="173" cm="1">
        <f t="array" ref="BY167">_xlfn.XLOOKUP(BY$1,'PY1 Data(H)'!$A$1:$CZ$1,_xlfn.XLOOKUP($A167,'PY1 Data(H)'!$A$1:$A$233,'PY1 Data(H)'!$A$1:$CZ$233))</f>
        <v>0</v>
      </c>
      <c r="BZ167" s="173" cm="1">
        <f t="array" ref="BZ167">_xlfn.XLOOKUP(BZ$1,'PY1 Data(H)'!$A$1:$CZ$1,_xlfn.XLOOKUP($A167,'PY1 Data(H)'!$A$1:$A$233,'PY1 Data(H)'!$A$1:$CZ$233))</f>
        <v>0</v>
      </c>
      <c r="CA167" s="173" cm="1">
        <f t="array" ref="CA167">_xlfn.XLOOKUP(CA$1,'PY1 Data(H)'!$A$1:$CZ$1,_xlfn.XLOOKUP($A167,'PY1 Data(H)'!$A$1:$A$233,'PY1 Data(H)'!$A$1:$CZ$233))</f>
        <v>0</v>
      </c>
      <c r="CB167" s="173" cm="1">
        <f t="array" ref="CB167">_xlfn.XLOOKUP(CB$1,'PY1 Data(H)'!$A$1:$CZ$1,_xlfn.XLOOKUP($A167,'PY1 Data(H)'!$A$1:$A$233,'PY1 Data(H)'!$A$1:$CZ$233))</f>
        <v>0</v>
      </c>
      <c r="CC167" s="173" cm="1">
        <f t="array" ref="CC167">_xlfn.XLOOKUP(CC$1,'PY1 Data(H)'!$A$1:$CZ$1,_xlfn.XLOOKUP($A167,'PY1 Data(H)'!$A$1:$A$233,'PY1 Data(H)'!$A$1:$CZ$233))</f>
        <v>0</v>
      </c>
      <c r="CD167" s="173" cm="1">
        <f t="array" ref="CD167">_xlfn.XLOOKUP(CD$1,'PY1 Data(H)'!$A$1:$CZ$1,_xlfn.XLOOKUP($A167,'PY1 Data(H)'!$A$1:$A$233,'PY1 Data(H)'!$A$1:$CZ$233))</f>
        <v>0</v>
      </c>
      <c r="CE167" s="173" cm="1">
        <f t="array" ref="CE167">_xlfn.XLOOKUP(CE$1,'PY1 Data(H)'!$A$1:$CZ$1,_xlfn.XLOOKUP($A167,'PY1 Data(H)'!$A$1:$A$233,'PY1 Data(H)'!$A$1:$CZ$233))</f>
        <v>0</v>
      </c>
      <c r="CF167" s="173" cm="1">
        <f t="array" ref="CF167">_xlfn.XLOOKUP(CF$1,'PY1 Data(H)'!$A$1:$CZ$1,_xlfn.XLOOKUP($A167,'PY1 Data(H)'!$A$1:$A$233,'PY1 Data(H)'!$A$1:$CZ$233))</f>
        <v>0</v>
      </c>
      <c r="CG167" s="173" cm="1">
        <f t="array" ref="CG167">_xlfn.XLOOKUP(CG$1,'PY1 Data(H)'!$A$1:$CZ$1,_xlfn.XLOOKUP($A167,'PY1 Data(H)'!$A$1:$A$233,'PY1 Data(H)'!$A$1:$CZ$233))</f>
        <v>0</v>
      </c>
      <c r="CH167" s="173" cm="1">
        <f t="array" ref="CH167">_xlfn.XLOOKUP(CH$1,'PY1 Data(H)'!$A$1:$CZ$1,_xlfn.XLOOKUP($A167,'PY1 Data(H)'!$A$1:$A$233,'PY1 Data(H)'!$A$1:$CZ$233))</f>
        <v>0</v>
      </c>
      <c r="CI167" s="173" cm="1">
        <f t="array" ref="CI167">_xlfn.XLOOKUP(CI$1,'PY1 Data(H)'!$A$1:$CZ$1,_xlfn.XLOOKUP($A167,'PY1 Data(H)'!$A$1:$A$233,'PY1 Data(H)'!$A$1:$CZ$233))</f>
        <v>0</v>
      </c>
      <c r="CJ167" s="173" cm="1">
        <f t="array" ref="CJ167">_xlfn.XLOOKUP(CJ$1,'PY1 Data(H)'!$A$1:$CZ$1,_xlfn.XLOOKUP($A167,'PY1 Data(H)'!$A$1:$A$233,'PY1 Data(H)'!$A$1:$CZ$233))</f>
        <v>0</v>
      </c>
      <c r="CK167" s="173" cm="1">
        <f t="array" ref="CK167">_xlfn.XLOOKUP(CK$1,'PY1 Data(H)'!$A$1:$CZ$1,_xlfn.XLOOKUP($A167,'PY1 Data(H)'!$A$1:$A$233,'PY1 Data(H)'!$A$1:$CZ$233))</f>
        <v>0</v>
      </c>
      <c r="CL167" s="173" cm="1">
        <f t="array" ref="CL167">_xlfn.XLOOKUP(CL$1,'PY1 Data(H)'!$A$1:$CZ$1,_xlfn.XLOOKUP($A167,'PY1 Data(H)'!$A$1:$A$233,'PY1 Data(H)'!$A$1:$CZ$233))</f>
        <v>0</v>
      </c>
      <c r="CM167" s="173" cm="1">
        <f t="array" ref="CM167">_xlfn.XLOOKUP(CM$1,'PY1 Data(H)'!$A$1:$CZ$1,_xlfn.XLOOKUP($A167,'PY1 Data(H)'!$A$1:$A$233,'PY1 Data(H)'!$A$1:$CZ$233))</f>
        <v>0</v>
      </c>
      <c r="CN167" s="173" cm="1">
        <f t="array" ref="CN167">_xlfn.XLOOKUP(CN$1,'PY1 Data(H)'!$A$1:$CZ$1,_xlfn.XLOOKUP($A167,'PY1 Data(H)'!$A$1:$A$233,'PY1 Data(H)'!$A$1:$CZ$233))</f>
        <v>0</v>
      </c>
      <c r="CO167" s="173" cm="1">
        <f t="array" ref="CO167">_xlfn.XLOOKUP(CO$1,'PY1 Data(H)'!$A$1:$CZ$1,_xlfn.XLOOKUP($A167,'PY1 Data(H)'!$A$1:$A$233,'PY1 Data(H)'!$A$1:$CZ$233))</f>
        <v>0</v>
      </c>
      <c r="CP167" s="173" cm="1">
        <f t="array" ref="CP167">_xlfn.XLOOKUP(CP$1,'PY1 Data(H)'!$A$1:$CZ$1,_xlfn.XLOOKUP($A167,'PY1 Data(H)'!$A$1:$A$233,'PY1 Data(H)'!$A$1:$CZ$233))</f>
        <v>0</v>
      </c>
      <c r="CQ167" s="173" cm="1">
        <f t="array" ref="CQ167">_xlfn.XLOOKUP(CQ$1,'PY1 Data(H)'!$A$1:$CZ$1,_xlfn.XLOOKUP($A167,'PY1 Data(H)'!$A$1:$A$233,'PY1 Data(H)'!$A$1:$CZ$233))</f>
        <v>0</v>
      </c>
      <c r="CR167" s="173" cm="1">
        <f t="array" ref="CR167">_xlfn.XLOOKUP(CR$1,'PY1 Data(H)'!$A$1:$CZ$1,_xlfn.XLOOKUP($A167,'PY1 Data(H)'!$A$1:$A$233,'PY1 Data(H)'!$A$1:$CZ$233))</f>
        <v>0</v>
      </c>
      <c r="CS167" s="173" cm="1">
        <f t="array" ref="CS167">_xlfn.XLOOKUP(CS$1,'PY1 Data(H)'!$A$1:$CZ$1,_xlfn.XLOOKUP($A167,'PY1 Data(H)'!$A$1:$A$233,'PY1 Data(H)'!$A$1:$CZ$233))</f>
        <v>0</v>
      </c>
      <c r="CT167" s="173" cm="1">
        <f t="array" ref="CT167">_xlfn.XLOOKUP(CT$1,'PY1 Data(H)'!$A$1:$CZ$1,_xlfn.XLOOKUP($A167,'PY1 Data(H)'!$A$1:$A$233,'PY1 Data(H)'!$A$1:$CZ$233))</f>
        <v>0</v>
      </c>
      <c r="CU167" s="173" cm="1">
        <f t="array" ref="CU167">_xlfn.XLOOKUP(CU$1,'PY1 Data(H)'!$A$1:$CZ$1,_xlfn.XLOOKUP($A167,'PY1 Data(H)'!$A$1:$A$233,'PY1 Data(H)'!$A$1:$CZ$233))</f>
        <v>2746506</v>
      </c>
      <c r="CV167" s="173" cm="1">
        <f t="array" ref="CV167">_xlfn.XLOOKUP(CV$1,'PY1 Data(H)'!$A$1:$CZ$1,_xlfn.XLOOKUP($A167,'PY1 Data(H)'!$A$1:$A$233,'PY1 Data(H)'!$A$1:$CZ$233))</f>
        <v>0</v>
      </c>
      <c r="CW167" s="173" cm="1">
        <f t="array" ref="CW167">_xlfn.XLOOKUP(CW$1,'PY1 Data(H)'!$A$1:$CZ$1,_xlfn.XLOOKUP($A167,'PY1 Data(H)'!$A$1:$A$233,'PY1 Data(H)'!$A$1:$CZ$233))</f>
        <v>0</v>
      </c>
      <c r="CX167" s="173" cm="1">
        <f t="array" ref="CX167">_xlfn.XLOOKUP(CX$1,'PY1 Data(H)'!$A$1:$CZ$1,_xlfn.XLOOKUP($A167,'PY1 Data(H)'!$A$1:$A$233,'PY1 Data(H)'!$A$1:$CZ$233))</f>
        <v>0</v>
      </c>
      <c r="CY167" s="173" cm="1">
        <f t="array" ref="CY167">_xlfn.XLOOKUP(CY$1,'PY1 Data(H)'!$A$1:$CZ$1,_xlfn.XLOOKUP($A167,'PY1 Data(H)'!$A$1:$A$233,'PY1 Data(H)'!$A$1:$CZ$233))</f>
        <v>0</v>
      </c>
    </row>
    <row r="168" spans="1:103" x14ac:dyDescent="0.3">
      <c r="A168">
        <v>526</v>
      </c>
      <c r="D168" s="173" cm="1">
        <f t="array" ref="D168">_xlfn.XLOOKUP(D$1,'PY1 Data(H)'!$A$1:$CZ$1,_xlfn.XLOOKUP($A168,'PY1 Data(H)'!$A$1:$A$233,'PY1 Data(H)'!$A$1:$CZ$233))</f>
        <v>0</v>
      </c>
      <c r="E168" s="173" cm="1">
        <f t="array" ref="E168">_xlfn.XLOOKUP(E$1,'PY1 Data(H)'!$A$1:$CZ$1,_xlfn.XLOOKUP($A168,'PY1 Data(H)'!$A$1:$A$233,'PY1 Data(H)'!$A$1:$CZ$233))</f>
        <v>8500</v>
      </c>
      <c r="F168" s="173" cm="1">
        <f t="array" ref="F168">_xlfn.XLOOKUP(F$1,'PY1 Data(H)'!$A$1:$CZ$1,_xlfn.XLOOKUP($A168,'PY1 Data(H)'!$A$1:$A$233,'PY1 Data(H)'!$A$1:$CZ$233))</f>
        <v>0</v>
      </c>
      <c r="G168" s="173" cm="1">
        <f t="array" ref="G168">_xlfn.XLOOKUP(G$1,'PY1 Data(H)'!$A$1:$CZ$1,_xlfn.XLOOKUP($A168,'PY1 Data(H)'!$A$1:$A$233,'PY1 Data(H)'!$A$1:$CZ$233))</f>
        <v>0</v>
      </c>
      <c r="H168" s="173" cm="1">
        <f t="array" ref="H168">_xlfn.XLOOKUP(H$1,'PY1 Data(H)'!$A$1:$CZ$1,_xlfn.XLOOKUP($A168,'PY1 Data(H)'!$A$1:$A$233,'PY1 Data(H)'!$A$1:$CZ$233))</f>
        <v>0</v>
      </c>
      <c r="I168" s="173" cm="1">
        <f t="array" ref="I168">_xlfn.XLOOKUP(I$1,'PY1 Data(H)'!$A$1:$CZ$1,_xlfn.XLOOKUP($A168,'PY1 Data(H)'!$A$1:$A$233,'PY1 Data(H)'!$A$1:$CZ$233))</f>
        <v>0</v>
      </c>
      <c r="J168" s="173" cm="1">
        <f t="array" ref="J168">_xlfn.XLOOKUP(J$1,'PY1 Data(H)'!$A$1:$CZ$1,_xlfn.XLOOKUP($A168,'PY1 Data(H)'!$A$1:$A$233,'PY1 Data(H)'!$A$1:$CZ$233))</f>
        <v>781089</v>
      </c>
      <c r="K168" s="173" cm="1">
        <f t="array" ref="K168">_xlfn.XLOOKUP(K$1,'PY1 Data(H)'!$A$1:$CZ$1,_xlfn.XLOOKUP($A168,'PY1 Data(H)'!$A$1:$A$233,'PY1 Data(H)'!$A$1:$CZ$233))</f>
        <v>172825</v>
      </c>
      <c r="L168" s="173" cm="1">
        <f t="array" ref="L168">_xlfn.XLOOKUP(L$1,'PY1 Data(H)'!$A$1:$CZ$1,_xlfn.XLOOKUP($A168,'PY1 Data(H)'!$A$1:$A$233,'PY1 Data(H)'!$A$1:$CZ$233))</f>
        <v>1309441</v>
      </c>
      <c r="M168" s="173" cm="1">
        <f t="array" ref="M168">_xlfn.XLOOKUP(M$1,'PY1 Data(H)'!$A$1:$CZ$1,_xlfn.XLOOKUP($A168,'PY1 Data(H)'!$A$1:$A$233,'PY1 Data(H)'!$A$1:$CZ$233))</f>
        <v>21139481</v>
      </c>
      <c r="N168" s="173" cm="1">
        <f t="array" ref="N168">_xlfn.XLOOKUP(N$1,'PY1 Data(H)'!$A$1:$CZ$1,_xlfn.XLOOKUP($A168,'PY1 Data(H)'!$A$1:$A$233,'PY1 Data(H)'!$A$1:$CZ$233))</f>
        <v>0</v>
      </c>
      <c r="O168" s="173" cm="1">
        <f t="array" ref="O168">_xlfn.XLOOKUP(O$1,'PY1 Data(H)'!$A$1:$CZ$1,_xlfn.XLOOKUP($A168,'PY1 Data(H)'!$A$1:$A$233,'PY1 Data(H)'!$A$1:$CZ$233))</f>
        <v>494294</v>
      </c>
      <c r="P168" s="173" cm="1">
        <f t="array" ref="P168">_xlfn.XLOOKUP(P$1,'PY1 Data(H)'!$A$1:$CZ$1,_xlfn.XLOOKUP($A168,'PY1 Data(H)'!$A$1:$A$233,'PY1 Data(H)'!$A$1:$CZ$233))</f>
        <v>0</v>
      </c>
      <c r="Q168" s="173" cm="1">
        <f t="array" ref="Q168">_xlfn.XLOOKUP(Q$1,'PY1 Data(H)'!$A$1:$CZ$1,_xlfn.XLOOKUP($A168,'PY1 Data(H)'!$A$1:$A$233,'PY1 Data(H)'!$A$1:$CZ$233))</f>
        <v>1623223</v>
      </c>
      <c r="R168" s="173" cm="1">
        <f t="array" ref="R168">_xlfn.XLOOKUP(R$1,'PY1 Data(H)'!$A$1:$CZ$1,_xlfn.XLOOKUP($A168,'PY1 Data(H)'!$A$1:$A$233,'PY1 Data(H)'!$A$1:$CZ$233))</f>
        <v>242312</v>
      </c>
      <c r="S168" s="173" cm="1">
        <f t="array" ref="S168">_xlfn.XLOOKUP(S$1,'PY1 Data(H)'!$A$1:$CZ$1,_xlfn.XLOOKUP($A168,'PY1 Data(H)'!$A$1:$A$233,'PY1 Data(H)'!$A$1:$CZ$233))</f>
        <v>230820</v>
      </c>
      <c r="T168" s="173" cm="1">
        <f t="array" ref="T168">_xlfn.XLOOKUP(T$1,'PY1 Data(H)'!$A$1:$CZ$1,_xlfn.XLOOKUP($A168,'PY1 Data(H)'!$A$1:$A$233,'PY1 Data(H)'!$A$1:$CZ$233))</f>
        <v>0</v>
      </c>
      <c r="U168" s="173" cm="1">
        <f t="array" ref="U168">_xlfn.XLOOKUP(U$1,'PY1 Data(H)'!$A$1:$CZ$1,_xlfn.XLOOKUP($A168,'PY1 Data(H)'!$A$1:$A$233,'PY1 Data(H)'!$A$1:$CZ$233))</f>
        <v>0</v>
      </c>
      <c r="V168" s="173" cm="1">
        <f t="array" ref="V168">_xlfn.XLOOKUP(V$1,'PY1 Data(H)'!$A$1:$CZ$1,_xlfn.XLOOKUP($A168,'PY1 Data(H)'!$A$1:$A$233,'PY1 Data(H)'!$A$1:$CZ$233))</f>
        <v>1795670</v>
      </c>
      <c r="W168" s="173" cm="1">
        <f t="array" ref="W168">_xlfn.XLOOKUP(W$1,'PY1 Data(H)'!$A$1:$CZ$1,_xlfn.XLOOKUP($A168,'PY1 Data(H)'!$A$1:$A$233,'PY1 Data(H)'!$A$1:$CZ$233))</f>
        <v>0</v>
      </c>
      <c r="X168" s="173" cm="1">
        <f t="array" ref="X168">_xlfn.XLOOKUP(X$1,'PY1 Data(H)'!$A$1:$CZ$1,_xlfn.XLOOKUP($A168,'PY1 Data(H)'!$A$1:$A$233,'PY1 Data(H)'!$A$1:$CZ$233))</f>
        <v>519746</v>
      </c>
      <c r="Y168" s="173" cm="1">
        <f t="array" ref="Y168">_xlfn.XLOOKUP(Y$1,'PY1 Data(H)'!$A$1:$CZ$1,_xlfn.XLOOKUP($A168,'PY1 Data(H)'!$A$1:$A$233,'PY1 Data(H)'!$A$1:$CZ$233))</f>
        <v>194817</v>
      </c>
      <c r="Z168" s="173" cm="1">
        <f t="array" ref="Z168">_xlfn.XLOOKUP(Z$1,'PY1 Data(H)'!$A$1:$CZ$1,_xlfn.XLOOKUP($A168,'PY1 Data(H)'!$A$1:$A$233,'PY1 Data(H)'!$A$1:$CZ$233))</f>
        <v>0</v>
      </c>
      <c r="AA168" s="173" cm="1">
        <f t="array" ref="AA168">_xlfn.XLOOKUP(AA$1,'PY1 Data(H)'!$A$1:$CZ$1,_xlfn.XLOOKUP($A168,'PY1 Data(H)'!$A$1:$A$233,'PY1 Data(H)'!$A$1:$CZ$233))</f>
        <v>0</v>
      </c>
      <c r="AB168" s="173" cm="1">
        <f t="array" ref="AB168">_xlfn.XLOOKUP(AB$1,'PY1 Data(H)'!$A$1:$CZ$1,_xlfn.XLOOKUP($A168,'PY1 Data(H)'!$A$1:$A$233,'PY1 Data(H)'!$A$1:$CZ$233))</f>
        <v>494853</v>
      </c>
      <c r="AC168" s="173" cm="1">
        <f t="array" ref="AC168">_xlfn.XLOOKUP(AC$1,'PY1 Data(H)'!$A$1:$CZ$1,_xlfn.XLOOKUP($A168,'PY1 Data(H)'!$A$1:$A$233,'PY1 Data(H)'!$A$1:$CZ$233))</f>
        <v>0</v>
      </c>
      <c r="AD168" s="173" cm="1">
        <f t="array" ref="AD168">_xlfn.XLOOKUP(AD$1,'PY1 Data(H)'!$A$1:$CZ$1,_xlfn.XLOOKUP($A168,'PY1 Data(H)'!$A$1:$A$233,'PY1 Data(H)'!$A$1:$CZ$233))</f>
        <v>28081577</v>
      </c>
      <c r="AE168" s="173" cm="1">
        <f t="array" ref="AE168">_xlfn.XLOOKUP(AE$1,'PY1 Data(H)'!$A$1:$CZ$1,_xlfn.XLOOKUP($A168,'PY1 Data(H)'!$A$1:$A$233,'PY1 Data(H)'!$A$1:$CZ$233))</f>
        <v>6141624</v>
      </c>
      <c r="AF168" s="173" cm="1">
        <f t="array" ref="AF168">_xlfn.XLOOKUP(AF$1,'PY1 Data(H)'!$A$1:$CZ$1,_xlfn.XLOOKUP($A168,'PY1 Data(H)'!$A$1:$A$233,'PY1 Data(H)'!$A$1:$CZ$233))</f>
        <v>87310</v>
      </c>
      <c r="AG168" s="173" cm="1">
        <f t="array" ref="AG168">_xlfn.XLOOKUP(AG$1,'PY1 Data(H)'!$A$1:$CZ$1,_xlfn.XLOOKUP($A168,'PY1 Data(H)'!$A$1:$A$233,'PY1 Data(H)'!$A$1:$CZ$233))</f>
        <v>2604655</v>
      </c>
      <c r="AH168" s="173" cm="1">
        <f t="array" ref="AH168">_xlfn.XLOOKUP(AH$1,'PY1 Data(H)'!$A$1:$CZ$1,_xlfn.XLOOKUP($A168,'PY1 Data(H)'!$A$1:$A$233,'PY1 Data(H)'!$A$1:$CZ$233))</f>
        <v>345529</v>
      </c>
      <c r="AI168" s="173" cm="1">
        <f t="array" ref="AI168">_xlfn.XLOOKUP(AI$1,'PY1 Data(H)'!$A$1:$CZ$1,_xlfn.XLOOKUP($A168,'PY1 Data(H)'!$A$1:$A$233,'PY1 Data(H)'!$A$1:$CZ$233))</f>
        <v>2145362</v>
      </c>
      <c r="AJ168" s="173" cm="1">
        <f t="array" ref="AJ168">_xlfn.XLOOKUP(AJ$1,'PY1 Data(H)'!$A$1:$CZ$1,_xlfn.XLOOKUP($A168,'PY1 Data(H)'!$A$1:$A$233,'PY1 Data(H)'!$A$1:$CZ$233))</f>
        <v>1321345</v>
      </c>
      <c r="AK168" s="173" cm="1">
        <f t="array" ref="AK168">_xlfn.XLOOKUP(AK$1,'PY1 Data(H)'!$A$1:$CZ$1,_xlfn.XLOOKUP($A168,'PY1 Data(H)'!$A$1:$A$233,'PY1 Data(H)'!$A$1:$CZ$233))</f>
        <v>0</v>
      </c>
      <c r="AL168" s="173" cm="1">
        <f t="array" ref="AL168">_xlfn.XLOOKUP(AL$1,'PY1 Data(H)'!$A$1:$CZ$1,_xlfn.XLOOKUP($A168,'PY1 Data(H)'!$A$1:$A$233,'PY1 Data(H)'!$A$1:$CZ$233))</f>
        <v>2842078</v>
      </c>
      <c r="AM168" s="173" cm="1">
        <f t="array" ref="AM168">_xlfn.XLOOKUP(AM$1,'PY1 Data(H)'!$A$1:$CZ$1,_xlfn.XLOOKUP($A168,'PY1 Data(H)'!$A$1:$A$233,'PY1 Data(H)'!$A$1:$CZ$233))</f>
        <v>0</v>
      </c>
      <c r="AN168" s="173" cm="1">
        <f t="array" ref="AN168">_xlfn.XLOOKUP(AN$1,'PY1 Data(H)'!$A$1:$CZ$1,_xlfn.XLOOKUP($A168,'PY1 Data(H)'!$A$1:$A$233,'PY1 Data(H)'!$A$1:$CZ$233))</f>
        <v>419349</v>
      </c>
      <c r="AO168" s="173" cm="1">
        <f t="array" ref="AO168">_xlfn.XLOOKUP(AO$1,'PY1 Data(H)'!$A$1:$CZ$1,_xlfn.XLOOKUP($A168,'PY1 Data(H)'!$A$1:$A$233,'PY1 Data(H)'!$A$1:$CZ$233))</f>
        <v>0</v>
      </c>
      <c r="AP168" s="173" cm="1">
        <f t="array" ref="AP168">_xlfn.XLOOKUP(AP$1,'PY1 Data(H)'!$A$1:$CZ$1,_xlfn.XLOOKUP($A168,'PY1 Data(H)'!$A$1:$A$233,'PY1 Data(H)'!$A$1:$CZ$233))</f>
        <v>0</v>
      </c>
      <c r="AQ168" s="173" cm="1">
        <f t="array" ref="AQ168">_xlfn.XLOOKUP(AQ$1,'PY1 Data(H)'!$A$1:$CZ$1,_xlfn.XLOOKUP($A168,'PY1 Data(H)'!$A$1:$A$233,'PY1 Data(H)'!$A$1:$CZ$233))</f>
        <v>683950</v>
      </c>
      <c r="AR168" s="173" cm="1">
        <f t="array" ref="AR168">_xlfn.XLOOKUP(AR$1,'PY1 Data(H)'!$A$1:$CZ$1,_xlfn.XLOOKUP($A168,'PY1 Data(H)'!$A$1:$A$233,'PY1 Data(H)'!$A$1:$CZ$233))</f>
        <v>0</v>
      </c>
      <c r="AS168" s="173" cm="1">
        <f t="array" ref="AS168">_xlfn.XLOOKUP(AS$1,'PY1 Data(H)'!$A$1:$CZ$1,_xlfn.XLOOKUP($A168,'PY1 Data(H)'!$A$1:$A$233,'PY1 Data(H)'!$A$1:$CZ$233))</f>
        <v>2934829</v>
      </c>
      <c r="AT168" s="173" cm="1">
        <f t="array" ref="AT168">_xlfn.XLOOKUP(AT$1,'PY1 Data(H)'!$A$1:$CZ$1,_xlfn.XLOOKUP($A168,'PY1 Data(H)'!$A$1:$A$233,'PY1 Data(H)'!$A$1:$CZ$233))</f>
        <v>6104655</v>
      </c>
      <c r="AU168" s="173" cm="1">
        <f t="array" ref="AU168">_xlfn.XLOOKUP(AU$1,'PY1 Data(H)'!$A$1:$CZ$1,_xlfn.XLOOKUP($A168,'PY1 Data(H)'!$A$1:$A$233,'PY1 Data(H)'!$A$1:$CZ$233))</f>
        <v>0</v>
      </c>
      <c r="AV168" s="173" cm="1">
        <f t="array" ref="AV168">_xlfn.XLOOKUP(AV$1,'PY1 Data(H)'!$A$1:$CZ$1,_xlfn.XLOOKUP($A168,'PY1 Data(H)'!$A$1:$A$233,'PY1 Data(H)'!$A$1:$CZ$233))</f>
        <v>17234</v>
      </c>
      <c r="AW168" s="173" cm="1">
        <f t="array" ref="AW168">_xlfn.XLOOKUP(AW$1,'PY1 Data(H)'!$A$1:$CZ$1,_xlfn.XLOOKUP($A168,'PY1 Data(H)'!$A$1:$A$233,'PY1 Data(H)'!$A$1:$CZ$233))</f>
        <v>0</v>
      </c>
      <c r="AX168" s="173" cm="1">
        <f t="array" ref="AX168">_xlfn.XLOOKUP(AX$1,'PY1 Data(H)'!$A$1:$CZ$1,_xlfn.XLOOKUP($A168,'PY1 Data(H)'!$A$1:$A$233,'PY1 Data(H)'!$A$1:$CZ$233))</f>
        <v>2061673</v>
      </c>
      <c r="AY168" s="173" cm="1">
        <f t="array" ref="AY168">_xlfn.XLOOKUP(AY$1,'PY1 Data(H)'!$A$1:$CZ$1,_xlfn.XLOOKUP($A168,'PY1 Data(H)'!$A$1:$A$233,'PY1 Data(H)'!$A$1:$CZ$233))</f>
        <v>497310</v>
      </c>
      <c r="AZ168" s="173" cm="1">
        <f t="array" ref="AZ168">_xlfn.XLOOKUP(AZ$1,'PY1 Data(H)'!$A$1:$CZ$1,_xlfn.XLOOKUP($A168,'PY1 Data(H)'!$A$1:$A$233,'PY1 Data(H)'!$A$1:$CZ$233))</f>
        <v>0</v>
      </c>
      <c r="BA168" s="173" cm="1">
        <f t="array" ref="BA168">_xlfn.XLOOKUP(BA$1,'PY1 Data(H)'!$A$1:$CZ$1,_xlfn.XLOOKUP($A168,'PY1 Data(H)'!$A$1:$A$233,'PY1 Data(H)'!$A$1:$CZ$233))</f>
        <v>0</v>
      </c>
      <c r="BB168" s="173" cm="1">
        <f t="array" ref="BB168">_xlfn.XLOOKUP(BB$1,'PY1 Data(H)'!$A$1:$CZ$1,_xlfn.XLOOKUP($A168,'PY1 Data(H)'!$A$1:$A$233,'PY1 Data(H)'!$A$1:$CZ$233))</f>
        <v>25251681</v>
      </c>
      <c r="BC168" s="173" cm="1">
        <f t="array" ref="BC168">_xlfn.XLOOKUP(BC$1,'PY1 Data(H)'!$A$1:$CZ$1,_xlfn.XLOOKUP($A168,'PY1 Data(H)'!$A$1:$A$233,'PY1 Data(H)'!$A$1:$CZ$233))</f>
        <v>413830</v>
      </c>
      <c r="BD168" s="173" cm="1">
        <f t="array" ref="BD168">_xlfn.XLOOKUP(BD$1,'PY1 Data(H)'!$A$1:$CZ$1,_xlfn.XLOOKUP($A168,'PY1 Data(H)'!$A$1:$A$233,'PY1 Data(H)'!$A$1:$CZ$233))</f>
        <v>0</v>
      </c>
      <c r="BE168" s="173" cm="1">
        <f t="array" ref="BE168">_xlfn.XLOOKUP(BE$1,'PY1 Data(H)'!$A$1:$CZ$1,_xlfn.XLOOKUP($A168,'PY1 Data(H)'!$A$1:$A$233,'PY1 Data(H)'!$A$1:$CZ$233))</f>
        <v>0</v>
      </c>
      <c r="BF168" s="173" cm="1">
        <f t="array" ref="BF168">_xlfn.XLOOKUP(BF$1,'PY1 Data(H)'!$A$1:$CZ$1,_xlfn.XLOOKUP($A168,'PY1 Data(H)'!$A$1:$A$233,'PY1 Data(H)'!$A$1:$CZ$233))</f>
        <v>4021623</v>
      </c>
      <c r="BG168" s="173" cm="1">
        <f t="array" ref="BG168">_xlfn.XLOOKUP(BG$1,'PY1 Data(H)'!$A$1:$CZ$1,_xlfn.XLOOKUP($A168,'PY1 Data(H)'!$A$1:$A$233,'PY1 Data(H)'!$A$1:$CZ$233))</f>
        <v>0</v>
      </c>
      <c r="BH168" s="173" cm="1">
        <f t="array" ref="BH168">_xlfn.XLOOKUP(BH$1,'PY1 Data(H)'!$A$1:$CZ$1,_xlfn.XLOOKUP($A168,'PY1 Data(H)'!$A$1:$A$233,'PY1 Data(H)'!$A$1:$CZ$233))</f>
        <v>0</v>
      </c>
      <c r="BI168" s="173" cm="1">
        <f t="array" ref="BI168">_xlfn.XLOOKUP(BI$1,'PY1 Data(H)'!$A$1:$CZ$1,_xlfn.XLOOKUP($A168,'PY1 Data(H)'!$A$1:$A$233,'PY1 Data(H)'!$A$1:$CZ$233))</f>
        <v>264285</v>
      </c>
      <c r="BJ168" s="173" cm="1">
        <f t="array" ref="BJ168">_xlfn.XLOOKUP(BJ$1,'PY1 Data(H)'!$A$1:$CZ$1,_xlfn.XLOOKUP($A168,'PY1 Data(H)'!$A$1:$A$233,'PY1 Data(H)'!$A$1:$CZ$233))</f>
        <v>1144</v>
      </c>
      <c r="BK168" s="173" cm="1">
        <f t="array" ref="BK168">_xlfn.XLOOKUP(BK$1,'PY1 Data(H)'!$A$1:$CZ$1,_xlfn.XLOOKUP($A168,'PY1 Data(H)'!$A$1:$A$233,'PY1 Data(H)'!$A$1:$CZ$233))</f>
        <v>0</v>
      </c>
      <c r="BL168" s="173" cm="1">
        <f t="array" ref="BL168">_xlfn.XLOOKUP(BL$1,'PY1 Data(H)'!$A$1:$CZ$1,_xlfn.XLOOKUP($A168,'PY1 Data(H)'!$A$1:$A$233,'PY1 Data(H)'!$A$1:$CZ$233))</f>
        <v>0</v>
      </c>
      <c r="BM168" s="173" cm="1">
        <f t="array" ref="BM168">_xlfn.XLOOKUP(BM$1,'PY1 Data(H)'!$A$1:$CZ$1,_xlfn.XLOOKUP($A168,'PY1 Data(H)'!$A$1:$A$233,'PY1 Data(H)'!$A$1:$CZ$233))</f>
        <v>1930253</v>
      </c>
      <c r="BN168" s="173" cm="1">
        <f t="array" ref="BN168">_xlfn.XLOOKUP(BN$1,'PY1 Data(H)'!$A$1:$CZ$1,_xlfn.XLOOKUP($A168,'PY1 Data(H)'!$A$1:$A$233,'PY1 Data(H)'!$A$1:$CZ$233))</f>
        <v>3900048</v>
      </c>
      <c r="BO168" s="173" cm="1">
        <f t="array" ref="BO168">_xlfn.XLOOKUP(BO$1,'PY1 Data(H)'!$A$1:$CZ$1,_xlfn.XLOOKUP($A168,'PY1 Data(H)'!$A$1:$A$233,'PY1 Data(H)'!$A$1:$CZ$233))</f>
        <v>163564</v>
      </c>
      <c r="BP168" s="173" cm="1">
        <f t="array" ref="BP168">_xlfn.XLOOKUP(BP$1,'PY1 Data(H)'!$A$1:$CZ$1,_xlfn.XLOOKUP($A168,'PY1 Data(H)'!$A$1:$A$233,'PY1 Data(H)'!$A$1:$CZ$233))</f>
        <v>0</v>
      </c>
      <c r="BQ168" s="173" cm="1">
        <f t="array" ref="BQ168">_xlfn.XLOOKUP(BQ$1,'PY1 Data(H)'!$A$1:$CZ$1,_xlfn.XLOOKUP($A168,'PY1 Data(H)'!$A$1:$A$233,'PY1 Data(H)'!$A$1:$CZ$233))</f>
        <v>0</v>
      </c>
      <c r="BR168" s="173" cm="1">
        <f t="array" ref="BR168">_xlfn.XLOOKUP(BR$1,'PY1 Data(H)'!$A$1:$CZ$1,_xlfn.XLOOKUP($A168,'PY1 Data(H)'!$A$1:$A$233,'PY1 Data(H)'!$A$1:$CZ$233))</f>
        <v>0</v>
      </c>
      <c r="BS168" s="173" cm="1">
        <f t="array" ref="BS168">_xlfn.XLOOKUP(BS$1,'PY1 Data(H)'!$A$1:$CZ$1,_xlfn.XLOOKUP($A168,'PY1 Data(H)'!$A$1:$A$233,'PY1 Data(H)'!$A$1:$CZ$233))</f>
        <v>0</v>
      </c>
      <c r="BT168" s="173" cm="1">
        <f t="array" ref="BT168">_xlfn.XLOOKUP(BT$1,'PY1 Data(H)'!$A$1:$CZ$1,_xlfn.XLOOKUP($A168,'PY1 Data(H)'!$A$1:$A$233,'PY1 Data(H)'!$A$1:$CZ$233))</f>
        <v>1834837</v>
      </c>
      <c r="BU168" s="173" cm="1">
        <f t="array" ref="BU168">_xlfn.XLOOKUP(BU$1,'PY1 Data(H)'!$A$1:$CZ$1,_xlfn.XLOOKUP($A168,'PY1 Data(H)'!$A$1:$A$233,'PY1 Data(H)'!$A$1:$CZ$233))</f>
        <v>1544401</v>
      </c>
      <c r="BV168" s="173" cm="1">
        <f t="array" ref="BV168">_xlfn.XLOOKUP(BV$1,'PY1 Data(H)'!$A$1:$CZ$1,_xlfn.XLOOKUP($A168,'PY1 Data(H)'!$A$1:$A$233,'PY1 Data(H)'!$A$1:$CZ$233))</f>
        <v>3300784</v>
      </c>
      <c r="BW168" s="173" cm="1">
        <f t="array" ref="BW168">_xlfn.XLOOKUP(BW$1,'PY1 Data(H)'!$A$1:$CZ$1,_xlfn.XLOOKUP($A168,'PY1 Data(H)'!$A$1:$A$233,'PY1 Data(H)'!$A$1:$CZ$233))</f>
        <v>688683</v>
      </c>
      <c r="BX168" s="173" cm="1">
        <f t="array" ref="BX168">_xlfn.XLOOKUP(BX$1,'PY1 Data(H)'!$A$1:$CZ$1,_xlfn.XLOOKUP($A168,'PY1 Data(H)'!$A$1:$A$233,'PY1 Data(H)'!$A$1:$CZ$233))</f>
        <v>0</v>
      </c>
      <c r="BY168" s="173" cm="1">
        <f t="array" ref="BY168">_xlfn.XLOOKUP(BY$1,'PY1 Data(H)'!$A$1:$CZ$1,_xlfn.XLOOKUP($A168,'PY1 Data(H)'!$A$1:$A$233,'PY1 Data(H)'!$A$1:$CZ$233))</f>
        <v>0</v>
      </c>
      <c r="BZ168" s="173" cm="1">
        <f t="array" ref="BZ168">_xlfn.XLOOKUP(BZ$1,'PY1 Data(H)'!$A$1:$CZ$1,_xlfn.XLOOKUP($A168,'PY1 Data(H)'!$A$1:$A$233,'PY1 Data(H)'!$A$1:$CZ$233))</f>
        <v>0</v>
      </c>
      <c r="CA168" s="173" cm="1">
        <f t="array" ref="CA168">_xlfn.XLOOKUP(CA$1,'PY1 Data(H)'!$A$1:$CZ$1,_xlfn.XLOOKUP($A168,'PY1 Data(H)'!$A$1:$A$233,'PY1 Data(H)'!$A$1:$CZ$233))</f>
        <v>0</v>
      </c>
      <c r="CB168" s="173" cm="1">
        <f t="array" ref="CB168">_xlfn.XLOOKUP(CB$1,'PY1 Data(H)'!$A$1:$CZ$1,_xlfn.XLOOKUP($A168,'PY1 Data(H)'!$A$1:$A$233,'PY1 Data(H)'!$A$1:$CZ$233))</f>
        <v>2320225</v>
      </c>
      <c r="CC168" s="173" cm="1">
        <f t="array" ref="CC168">_xlfn.XLOOKUP(CC$1,'PY1 Data(H)'!$A$1:$CZ$1,_xlfn.XLOOKUP($A168,'PY1 Data(H)'!$A$1:$A$233,'PY1 Data(H)'!$A$1:$CZ$233))</f>
        <v>12676754</v>
      </c>
      <c r="CD168" s="173" cm="1">
        <f t="array" ref="CD168">_xlfn.XLOOKUP(CD$1,'PY1 Data(H)'!$A$1:$CZ$1,_xlfn.XLOOKUP($A168,'PY1 Data(H)'!$A$1:$A$233,'PY1 Data(H)'!$A$1:$CZ$233))</f>
        <v>329427</v>
      </c>
      <c r="CE168" s="173" cm="1">
        <f t="array" ref="CE168">_xlfn.XLOOKUP(CE$1,'PY1 Data(H)'!$A$1:$CZ$1,_xlfn.XLOOKUP($A168,'PY1 Data(H)'!$A$1:$A$233,'PY1 Data(H)'!$A$1:$CZ$233))</f>
        <v>267705</v>
      </c>
      <c r="CF168" s="173" cm="1">
        <f t="array" ref="CF168">_xlfn.XLOOKUP(CF$1,'PY1 Data(H)'!$A$1:$CZ$1,_xlfn.XLOOKUP($A168,'PY1 Data(H)'!$A$1:$A$233,'PY1 Data(H)'!$A$1:$CZ$233))</f>
        <v>0</v>
      </c>
      <c r="CG168" s="173" cm="1">
        <f t="array" ref="CG168">_xlfn.XLOOKUP(CG$1,'PY1 Data(H)'!$A$1:$CZ$1,_xlfn.XLOOKUP($A168,'PY1 Data(H)'!$A$1:$A$233,'PY1 Data(H)'!$A$1:$CZ$233))</f>
        <v>607190</v>
      </c>
      <c r="CH168" s="173" cm="1">
        <f t="array" ref="CH168">_xlfn.XLOOKUP(CH$1,'PY1 Data(H)'!$A$1:$CZ$1,_xlfn.XLOOKUP($A168,'PY1 Data(H)'!$A$1:$A$233,'PY1 Data(H)'!$A$1:$CZ$233))</f>
        <v>7657</v>
      </c>
      <c r="CI168" s="173" cm="1">
        <f t="array" ref="CI168">_xlfn.XLOOKUP(CI$1,'PY1 Data(H)'!$A$1:$CZ$1,_xlfn.XLOOKUP($A168,'PY1 Data(H)'!$A$1:$A$233,'PY1 Data(H)'!$A$1:$CZ$233))</f>
        <v>993184</v>
      </c>
      <c r="CJ168" s="173" cm="1">
        <f t="array" ref="CJ168">_xlfn.XLOOKUP(CJ$1,'PY1 Data(H)'!$A$1:$CZ$1,_xlfn.XLOOKUP($A168,'PY1 Data(H)'!$A$1:$A$233,'PY1 Data(H)'!$A$1:$CZ$233))</f>
        <v>616895</v>
      </c>
      <c r="CK168" s="173" cm="1">
        <f t="array" ref="CK168">_xlfn.XLOOKUP(CK$1,'PY1 Data(H)'!$A$1:$CZ$1,_xlfn.XLOOKUP($A168,'PY1 Data(H)'!$A$1:$A$233,'PY1 Data(H)'!$A$1:$CZ$233))</f>
        <v>0</v>
      </c>
      <c r="CL168" s="173" cm="1">
        <f t="array" ref="CL168">_xlfn.XLOOKUP(CL$1,'PY1 Data(H)'!$A$1:$CZ$1,_xlfn.XLOOKUP($A168,'PY1 Data(H)'!$A$1:$A$233,'PY1 Data(H)'!$A$1:$CZ$233))</f>
        <v>0</v>
      </c>
      <c r="CM168" s="173" cm="1">
        <f t="array" ref="CM168">_xlfn.XLOOKUP(CM$1,'PY1 Data(H)'!$A$1:$CZ$1,_xlfn.XLOOKUP($A168,'PY1 Data(H)'!$A$1:$A$233,'PY1 Data(H)'!$A$1:$CZ$233))</f>
        <v>0</v>
      </c>
      <c r="CN168" s="173" cm="1">
        <f t="array" ref="CN168">_xlfn.XLOOKUP(CN$1,'PY1 Data(H)'!$A$1:$CZ$1,_xlfn.XLOOKUP($A168,'PY1 Data(H)'!$A$1:$A$233,'PY1 Data(H)'!$A$1:$CZ$233))</f>
        <v>528920</v>
      </c>
      <c r="CO168" s="173" cm="1">
        <f t="array" ref="CO168">_xlfn.XLOOKUP(CO$1,'PY1 Data(H)'!$A$1:$CZ$1,_xlfn.XLOOKUP($A168,'PY1 Data(H)'!$A$1:$A$233,'PY1 Data(H)'!$A$1:$CZ$233))</f>
        <v>8605588</v>
      </c>
      <c r="CP168" s="173" cm="1">
        <f t="array" ref="CP168">_xlfn.XLOOKUP(CP$1,'PY1 Data(H)'!$A$1:$CZ$1,_xlfn.XLOOKUP($A168,'PY1 Data(H)'!$A$1:$A$233,'PY1 Data(H)'!$A$1:$CZ$233))</f>
        <v>0</v>
      </c>
      <c r="CQ168" s="173" cm="1">
        <f t="array" ref="CQ168">_xlfn.XLOOKUP(CQ$1,'PY1 Data(H)'!$A$1:$CZ$1,_xlfn.XLOOKUP($A168,'PY1 Data(H)'!$A$1:$A$233,'PY1 Data(H)'!$A$1:$CZ$233))</f>
        <v>0</v>
      </c>
      <c r="CR168" s="173" cm="1">
        <f t="array" ref="CR168">_xlfn.XLOOKUP(CR$1,'PY1 Data(H)'!$A$1:$CZ$1,_xlfn.XLOOKUP($A168,'PY1 Data(H)'!$A$1:$A$233,'PY1 Data(H)'!$A$1:$CZ$233))</f>
        <v>733071</v>
      </c>
      <c r="CS168" s="173" cm="1">
        <f t="array" ref="CS168">_xlfn.XLOOKUP(CS$1,'PY1 Data(H)'!$A$1:$CZ$1,_xlfn.XLOOKUP($A168,'PY1 Data(H)'!$A$1:$A$233,'PY1 Data(H)'!$A$1:$CZ$233))</f>
        <v>403142</v>
      </c>
      <c r="CT168" s="173" cm="1">
        <f t="array" ref="CT168">_xlfn.XLOOKUP(CT$1,'PY1 Data(H)'!$A$1:$CZ$1,_xlfn.XLOOKUP($A168,'PY1 Data(H)'!$A$1:$A$233,'PY1 Data(H)'!$A$1:$CZ$233))</f>
        <v>0</v>
      </c>
      <c r="CU168" s="173" cm="1">
        <f t="array" ref="CU168">_xlfn.XLOOKUP(CU$1,'PY1 Data(H)'!$A$1:$CZ$1,_xlfn.XLOOKUP($A168,'PY1 Data(H)'!$A$1:$A$233,'PY1 Data(H)'!$A$1:$CZ$233))</f>
        <v>331550</v>
      </c>
      <c r="CV168" s="173" cm="1">
        <f t="array" ref="CV168">_xlfn.XLOOKUP(CV$1,'PY1 Data(H)'!$A$1:$CZ$1,_xlfn.XLOOKUP($A168,'PY1 Data(H)'!$A$1:$A$233,'PY1 Data(H)'!$A$1:$CZ$233))</f>
        <v>0</v>
      </c>
      <c r="CW168" s="173" cm="1">
        <f t="array" ref="CW168">_xlfn.XLOOKUP(CW$1,'PY1 Data(H)'!$A$1:$CZ$1,_xlfn.XLOOKUP($A168,'PY1 Data(H)'!$A$1:$A$233,'PY1 Data(H)'!$A$1:$CZ$233))</f>
        <v>122965</v>
      </c>
      <c r="CX168" s="173" cm="1">
        <f t="array" ref="CX168">_xlfn.XLOOKUP(CX$1,'PY1 Data(H)'!$A$1:$CZ$1,_xlfn.XLOOKUP($A168,'PY1 Data(H)'!$A$1:$A$233,'PY1 Data(H)'!$A$1:$CZ$233))</f>
        <v>0</v>
      </c>
      <c r="CY168" s="173" cm="1">
        <f t="array" ref="CY168">_xlfn.XLOOKUP(CY$1,'PY1 Data(H)'!$A$1:$CZ$1,_xlfn.XLOOKUP($A168,'PY1 Data(H)'!$A$1:$A$233,'PY1 Data(H)'!$A$1:$CZ$233))</f>
        <v>0</v>
      </c>
    </row>
    <row r="169" spans="1:103" x14ac:dyDescent="0.3">
      <c r="D169" s="173" cm="1">
        <f t="array" ref="D169">_xlfn.XLOOKUP(D$1,'PY1 Data(H)'!$A$1:$CZ$1,_xlfn.XLOOKUP($A169,'PY1 Data(H)'!$A$1:$A$233,'PY1 Data(H)'!$A$1:$CZ$233))</f>
        <v>0</v>
      </c>
      <c r="E169" s="173" cm="1">
        <f t="array" ref="E169">_xlfn.XLOOKUP(E$1,'PY1 Data(H)'!$A$1:$CZ$1,_xlfn.XLOOKUP($A169,'PY1 Data(H)'!$A$1:$A$233,'PY1 Data(H)'!$A$1:$CZ$233))</f>
        <v>0</v>
      </c>
      <c r="F169" s="173" cm="1">
        <f t="array" ref="F169">_xlfn.XLOOKUP(F$1,'PY1 Data(H)'!$A$1:$CZ$1,_xlfn.XLOOKUP($A169,'PY1 Data(H)'!$A$1:$A$233,'PY1 Data(H)'!$A$1:$CZ$233))</f>
        <v>0</v>
      </c>
      <c r="G169" s="173" cm="1">
        <f t="array" ref="G169">_xlfn.XLOOKUP(G$1,'PY1 Data(H)'!$A$1:$CZ$1,_xlfn.XLOOKUP($A169,'PY1 Data(H)'!$A$1:$A$233,'PY1 Data(H)'!$A$1:$CZ$233))</f>
        <v>0</v>
      </c>
      <c r="H169" s="173" cm="1">
        <f t="array" ref="H169">_xlfn.XLOOKUP(H$1,'PY1 Data(H)'!$A$1:$CZ$1,_xlfn.XLOOKUP($A169,'PY1 Data(H)'!$A$1:$A$233,'PY1 Data(H)'!$A$1:$CZ$233))</f>
        <v>0</v>
      </c>
      <c r="I169" s="173" cm="1">
        <f t="array" ref="I169">_xlfn.XLOOKUP(I$1,'PY1 Data(H)'!$A$1:$CZ$1,_xlfn.XLOOKUP($A169,'PY1 Data(H)'!$A$1:$A$233,'PY1 Data(H)'!$A$1:$CZ$233))</f>
        <v>0</v>
      </c>
      <c r="J169" s="173" cm="1">
        <f t="array" ref="J169">_xlfn.XLOOKUP(J$1,'PY1 Data(H)'!$A$1:$CZ$1,_xlfn.XLOOKUP($A169,'PY1 Data(H)'!$A$1:$A$233,'PY1 Data(H)'!$A$1:$CZ$233))</f>
        <v>0</v>
      </c>
      <c r="K169" s="173" cm="1">
        <f t="array" ref="K169">_xlfn.XLOOKUP(K$1,'PY1 Data(H)'!$A$1:$CZ$1,_xlfn.XLOOKUP($A169,'PY1 Data(H)'!$A$1:$A$233,'PY1 Data(H)'!$A$1:$CZ$233))</f>
        <v>0</v>
      </c>
      <c r="L169" s="173" cm="1">
        <f t="array" ref="L169">_xlfn.XLOOKUP(L$1,'PY1 Data(H)'!$A$1:$CZ$1,_xlfn.XLOOKUP($A169,'PY1 Data(H)'!$A$1:$A$233,'PY1 Data(H)'!$A$1:$CZ$233))</f>
        <v>0</v>
      </c>
      <c r="M169" s="173" cm="1">
        <f t="array" ref="M169">_xlfn.XLOOKUP(M$1,'PY1 Data(H)'!$A$1:$CZ$1,_xlfn.XLOOKUP($A169,'PY1 Data(H)'!$A$1:$A$233,'PY1 Data(H)'!$A$1:$CZ$233))</f>
        <v>0</v>
      </c>
      <c r="N169" s="173" cm="1">
        <f t="array" ref="N169">_xlfn.XLOOKUP(N$1,'PY1 Data(H)'!$A$1:$CZ$1,_xlfn.XLOOKUP($A169,'PY1 Data(H)'!$A$1:$A$233,'PY1 Data(H)'!$A$1:$CZ$233))</f>
        <v>0</v>
      </c>
      <c r="O169" s="173" cm="1">
        <f t="array" ref="O169">_xlfn.XLOOKUP(O$1,'PY1 Data(H)'!$A$1:$CZ$1,_xlfn.XLOOKUP($A169,'PY1 Data(H)'!$A$1:$A$233,'PY1 Data(H)'!$A$1:$CZ$233))</f>
        <v>0</v>
      </c>
      <c r="P169" s="173" cm="1">
        <f t="array" ref="P169">_xlfn.XLOOKUP(P$1,'PY1 Data(H)'!$A$1:$CZ$1,_xlfn.XLOOKUP($A169,'PY1 Data(H)'!$A$1:$A$233,'PY1 Data(H)'!$A$1:$CZ$233))</f>
        <v>0</v>
      </c>
      <c r="Q169" s="173" cm="1">
        <f t="array" ref="Q169">_xlfn.XLOOKUP(Q$1,'PY1 Data(H)'!$A$1:$CZ$1,_xlfn.XLOOKUP($A169,'PY1 Data(H)'!$A$1:$A$233,'PY1 Data(H)'!$A$1:$CZ$233))</f>
        <v>0</v>
      </c>
      <c r="R169" s="173" cm="1">
        <f t="array" ref="R169">_xlfn.XLOOKUP(R$1,'PY1 Data(H)'!$A$1:$CZ$1,_xlfn.XLOOKUP($A169,'PY1 Data(H)'!$A$1:$A$233,'PY1 Data(H)'!$A$1:$CZ$233))</f>
        <v>0</v>
      </c>
      <c r="S169" s="173" cm="1">
        <f t="array" ref="S169">_xlfn.XLOOKUP(S$1,'PY1 Data(H)'!$A$1:$CZ$1,_xlfn.XLOOKUP($A169,'PY1 Data(H)'!$A$1:$A$233,'PY1 Data(H)'!$A$1:$CZ$233))</f>
        <v>0</v>
      </c>
      <c r="T169" s="173" cm="1">
        <f t="array" ref="T169">_xlfn.XLOOKUP(T$1,'PY1 Data(H)'!$A$1:$CZ$1,_xlfn.XLOOKUP($A169,'PY1 Data(H)'!$A$1:$A$233,'PY1 Data(H)'!$A$1:$CZ$233))</f>
        <v>0</v>
      </c>
      <c r="U169" s="173" cm="1">
        <f t="array" ref="U169">_xlfn.XLOOKUP(U$1,'PY1 Data(H)'!$A$1:$CZ$1,_xlfn.XLOOKUP($A169,'PY1 Data(H)'!$A$1:$A$233,'PY1 Data(H)'!$A$1:$CZ$233))</f>
        <v>0</v>
      </c>
      <c r="V169" s="173" cm="1">
        <f t="array" ref="V169">_xlfn.XLOOKUP(V$1,'PY1 Data(H)'!$A$1:$CZ$1,_xlfn.XLOOKUP($A169,'PY1 Data(H)'!$A$1:$A$233,'PY1 Data(H)'!$A$1:$CZ$233))</f>
        <v>0</v>
      </c>
      <c r="W169" s="173" cm="1">
        <f t="array" ref="W169">_xlfn.XLOOKUP(W$1,'PY1 Data(H)'!$A$1:$CZ$1,_xlfn.XLOOKUP($A169,'PY1 Data(H)'!$A$1:$A$233,'PY1 Data(H)'!$A$1:$CZ$233))</f>
        <v>0</v>
      </c>
      <c r="X169" s="173" cm="1">
        <f t="array" ref="X169">_xlfn.XLOOKUP(X$1,'PY1 Data(H)'!$A$1:$CZ$1,_xlfn.XLOOKUP($A169,'PY1 Data(H)'!$A$1:$A$233,'PY1 Data(H)'!$A$1:$CZ$233))</f>
        <v>0</v>
      </c>
      <c r="Y169" s="173" cm="1">
        <f t="array" ref="Y169">_xlfn.XLOOKUP(Y$1,'PY1 Data(H)'!$A$1:$CZ$1,_xlfn.XLOOKUP($A169,'PY1 Data(H)'!$A$1:$A$233,'PY1 Data(H)'!$A$1:$CZ$233))</f>
        <v>0</v>
      </c>
      <c r="Z169" s="173" cm="1">
        <f t="array" ref="Z169">_xlfn.XLOOKUP(Z$1,'PY1 Data(H)'!$A$1:$CZ$1,_xlfn.XLOOKUP($A169,'PY1 Data(H)'!$A$1:$A$233,'PY1 Data(H)'!$A$1:$CZ$233))</f>
        <v>0</v>
      </c>
      <c r="AA169" s="173" cm="1">
        <f t="array" ref="AA169">_xlfn.XLOOKUP(AA$1,'PY1 Data(H)'!$A$1:$CZ$1,_xlfn.XLOOKUP($A169,'PY1 Data(H)'!$A$1:$A$233,'PY1 Data(H)'!$A$1:$CZ$233))</f>
        <v>0</v>
      </c>
      <c r="AB169" s="173" cm="1">
        <f t="array" ref="AB169">_xlfn.XLOOKUP(AB$1,'PY1 Data(H)'!$A$1:$CZ$1,_xlfn.XLOOKUP($A169,'PY1 Data(H)'!$A$1:$A$233,'PY1 Data(H)'!$A$1:$CZ$233))</f>
        <v>0</v>
      </c>
      <c r="AC169" s="173" cm="1">
        <f t="array" ref="AC169">_xlfn.XLOOKUP(AC$1,'PY1 Data(H)'!$A$1:$CZ$1,_xlfn.XLOOKUP($A169,'PY1 Data(H)'!$A$1:$A$233,'PY1 Data(H)'!$A$1:$CZ$233))</f>
        <v>0</v>
      </c>
      <c r="AD169" s="173" cm="1">
        <f t="array" ref="AD169">_xlfn.XLOOKUP(AD$1,'PY1 Data(H)'!$A$1:$CZ$1,_xlfn.XLOOKUP($A169,'PY1 Data(H)'!$A$1:$A$233,'PY1 Data(H)'!$A$1:$CZ$233))</f>
        <v>0</v>
      </c>
      <c r="AE169" s="173" cm="1">
        <f t="array" ref="AE169">_xlfn.XLOOKUP(AE$1,'PY1 Data(H)'!$A$1:$CZ$1,_xlfn.XLOOKUP($A169,'PY1 Data(H)'!$A$1:$A$233,'PY1 Data(H)'!$A$1:$CZ$233))</f>
        <v>0</v>
      </c>
      <c r="AF169" s="173" cm="1">
        <f t="array" ref="AF169">_xlfn.XLOOKUP(AF$1,'PY1 Data(H)'!$A$1:$CZ$1,_xlfn.XLOOKUP($A169,'PY1 Data(H)'!$A$1:$A$233,'PY1 Data(H)'!$A$1:$CZ$233))</f>
        <v>0</v>
      </c>
      <c r="AG169" s="173" cm="1">
        <f t="array" ref="AG169">_xlfn.XLOOKUP(AG$1,'PY1 Data(H)'!$A$1:$CZ$1,_xlfn.XLOOKUP($A169,'PY1 Data(H)'!$A$1:$A$233,'PY1 Data(H)'!$A$1:$CZ$233))</f>
        <v>0</v>
      </c>
      <c r="AH169" s="173" cm="1">
        <f t="array" ref="AH169">_xlfn.XLOOKUP(AH$1,'PY1 Data(H)'!$A$1:$CZ$1,_xlfn.XLOOKUP($A169,'PY1 Data(H)'!$A$1:$A$233,'PY1 Data(H)'!$A$1:$CZ$233))</f>
        <v>0</v>
      </c>
      <c r="AI169" s="173" cm="1">
        <f t="array" ref="AI169">_xlfn.XLOOKUP(AI$1,'PY1 Data(H)'!$A$1:$CZ$1,_xlfn.XLOOKUP($A169,'PY1 Data(H)'!$A$1:$A$233,'PY1 Data(H)'!$A$1:$CZ$233))</f>
        <v>0</v>
      </c>
      <c r="AJ169" s="173" cm="1">
        <f t="array" ref="AJ169">_xlfn.XLOOKUP(AJ$1,'PY1 Data(H)'!$A$1:$CZ$1,_xlfn.XLOOKUP($A169,'PY1 Data(H)'!$A$1:$A$233,'PY1 Data(H)'!$A$1:$CZ$233))</f>
        <v>0</v>
      </c>
      <c r="AK169" s="173" cm="1">
        <f t="array" ref="AK169">_xlfn.XLOOKUP(AK$1,'PY1 Data(H)'!$A$1:$CZ$1,_xlfn.XLOOKUP($A169,'PY1 Data(H)'!$A$1:$A$233,'PY1 Data(H)'!$A$1:$CZ$233))</f>
        <v>0</v>
      </c>
      <c r="AL169" s="173" cm="1">
        <f t="array" ref="AL169">_xlfn.XLOOKUP(AL$1,'PY1 Data(H)'!$A$1:$CZ$1,_xlfn.XLOOKUP($A169,'PY1 Data(H)'!$A$1:$A$233,'PY1 Data(H)'!$A$1:$CZ$233))</f>
        <v>0</v>
      </c>
      <c r="AM169" s="173" cm="1">
        <f t="array" ref="AM169">_xlfn.XLOOKUP(AM$1,'PY1 Data(H)'!$A$1:$CZ$1,_xlfn.XLOOKUP($A169,'PY1 Data(H)'!$A$1:$A$233,'PY1 Data(H)'!$A$1:$CZ$233))</f>
        <v>0</v>
      </c>
      <c r="AN169" s="173" cm="1">
        <f t="array" ref="AN169">_xlfn.XLOOKUP(AN$1,'PY1 Data(H)'!$A$1:$CZ$1,_xlfn.XLOOKUP($A169,'PY1 Data(H)'!$A$1:$A$233,'PY1 Data(H)'!$A$1:$CZ$233))</f>
        <v>0</v>
      </c>
      <c r="AO169" s="173" cm="1">
        <f t="array" ref="AO169">_xlfn.XLOOKUP(AO$1,'PY1 Data(H)'!$A$1:$CZ$1,_xlfn.XLOOKUP($A169,'PY1 Data(H)'!$A$1:$A$233,'PY1 Data(H)'!$A$1:$CZ$233))</f>
        <v>0</v>
      </c>
      <c r="AP169" s="173" cm="1">
        <f t="array" ref="AP169">_xlfn.XLOOKUP(AP$1,'PY1 Data(H)'!$A$1:$CZ$1,_xlfn.XLOOKUP($A169,'PY1 Data(H)'!$A$1:$A$233,'PY1 Data(H)'!$A$1:$CZ$233))</f>
        <v>0</v>
      </c>
      <c r="AQ169" s="173" cm="1">
        <f t="array" ref="AQ169">_xlfn.XLOOKUP(AQ$1,'PY1 Data(H)'!$A$1:$CZ$1,_xlfn.XLOOKUP($A169,'PY1 Data(H)'!$A$1:$A$233,'PY1 Data(H)'!$A$1:$CZ$233))</f>
        <v>0</v>
      </c>
      <c r="AR169" s="173" cm="1">
        <f t="array" ref="AR169">_xlfn.XLOOKUP(AR$1,'PY1 Data(H)'!$A$1:$CZ$1,_xlfn.XLOOKUP($A169,'PY1 Data(H)'!$A$1:$A$233,'PY1 Data(H)'!$A$1:$CZ$233))</f>
        <v>0</v>
      </c>
      <c r="AS169" s="173" cm="1">
        <f t="array" ref="AS169">_xlfn.XLOOKUP(AS$1,'PY1 Data(H)'!$A$1:$CZ$1,_xlfn.XLOOKUP($A169,'PY1 Data(H)'!$A$1:$A$233,'PY1 Data(H)'!$A$1:$CZ$233))</f>
        <v>0</v>
      </c>
      <c r="AT169" s="173" cm="1">
        <f t="array" ref="AT169">_xlfn.XLOOKUP(AT$1,'PY1 Data(H)'!$A$1:$CZ$1,_xlfn.XLOOKUP($A169,'PY1 Data(H)'!$A$1:$A$233,'PY1 Data(H)'!$A$1:$CZ$233))</f>
        <v>0</v>
      </c>
      <c r="AU169" s="173" cm="1">
        <f t="array" ref="AU169">_xlfn.XLOOKUP(AU$1,'PY1 Data(H)'!$A$1:$CZ$1,_xlfn.XLOOKUP($A169,'PY1 Data(H)'!$A$1:$A$233,'PY1 Data(H)'!$A$1:$CZ$233))</f>
        <v>0</v>
      </c>
      <c r="AV169" s="173" cm="1">
        <f t="array" ref="AV169">_xlfn.XLOOKUP(AV$1,'PY1 Data(H)'!$A$1:$CZ$1,_xlfn.XLOOKUP($A169,'PY1 Data(H)'!$A$1:$A$233,'PY1 Data(H)'!$A$1:$CZ$233))</f>
        <v>0</v>
      </c>
      <c r="AW169" s="173" cm="1">
        <f t="array" ref="AW169">_xlfn.XLOOKUP(AW$1,'PY1 Data(H)'!$A$1:$CZ$1,_xlfn.XLOOKUP($A169,'PY1 Data(H)'!$A$1:$A$233,'PY1 Data(H)'!$A$1:$CZ$233))</f>
        <v>0</v>
      </c>
      <c r="AX169" s="173" cm="1">
        <f t="array" ref="AX169">_xlfn.XLOOKUP(AX$1,'PY1 Data(H)'!$A$1:$CZ$1,_xlfn.XLOOKUP($A169,'PY1 Data(H)'!$A$1:$A$233,'PY1 Data(H)'!$A$1:$CZ$233))</f>
        <v>0</v>
      </c>
      <c r="AY169" s="173" cm="1">
        <f t="array" ref="AY169">_xlfn.XLOOKUP(AY$1,'PY1 Data(H)'!$A$1:$CZ$1,_xlfn.XLOOKUP($A169,'PY1 Data(H)'!$A$1:$A$233,'PY1 Data(H)'!$A$1:$CZ$233))</f>
        <v>0</v>
      </c>
      <c r="AZ169" s="173" cm="1">
        <f t="array" ref="AZ169">_xlfn.XLOOKUP(AZ$1,'PY1 Data(H)'!$A$1:$CZ$1,_xlfn.XLOOKUP($A169,'PY1 Data(H)'!$A$1:$A$233,'PY1 Data(H)'!$A$1:$CZ$233))</f>
        <v>0</v>
      </c>
      <c r="BA169" s="173" cm="1">
        <f t="array" ref="BA169">_xlfn.XLOOKUP(BA$1,'PY1 Data(H)'!$A$1:$CZ$1,_xlfn.XLOOKUP($A169,'PY1 Data(H)'!$A$1:$A$233,'PY1 Data(H)'!$A$1:$CZ$233))</f>
        <v>0</v>
      </c>
      <c r="BB169" s="173" cm="1">
        <f t="array" ref="BB169">_xlfn.XLOOKUP(BB$1,'PY1 Data(H)'!$A$1:$CZ$1,_xlfn.XLOOKUP($A169,'PY1 Data(H)'!$A$1:$A$233,'PY1 Data(H)'!$A$1:$CZ$233))</f>
        <v>0</v>
      </c>
      <c r="BC169" s="173" cm="1">
        <f t="array" ref="BC169">_xlfn.XLOOKUP(BC$1,'PY1 Data(H)'!$A$1:$CZ$1,_xlfn.XLOOKUP($A169,'PY1 Data(H)'!$A$1:$A$233,'PY1 Data(H)'!$A$1:$CZ$233))</f>
        <v>0</v>
      </c>
      <c r="BD169" s="173" cm="1">
        <f t="array" ref="BD169">_xlfn.XLOOKUP(BD$1,'PY1 Data(H)'!$A$1:$CZ$1,_xlfn.XLOOKUP($A169,'PY1 Data(H)'!$A$1:$A$233,'PY1 Data(H)'!$A$1:$CZ$233))</f>
        <v>0</v>
      </c>
      <c r="BE169" s="173" cm="1">
        <f t="array" ref="BE169">_xlfn.XLOOKUP(BE$1,'PY1 Data(H)'!$A$1:$CZ$1,_xlfn.XLOOKUP($A169,'PY1 Data(H)'!$A$1:$A$233,'PY1 Data(H)'!$A$1:$CZ$233))</f>
        <v>0</v>
      </c>
      <c r="BF169" s="173" cm="1">
        <f t="array" ref="BF169">_xlfn.XLOOKUP(BF$1,'PY1 Data(H)'!$A$1:$CZ$1,_xlfn.XLOOKUP($A169,'PY1 Data(H)'!$A$1:$A$233,'PY1 Data(H)'!$A$1:$CZ$233))</f>
        <v>0</v>
      </c>
      <c r="BG169" s="173" cm="1">
        <f t="array" ref="BG169">_xlfn.XLOOKUP(BG$1,'PY1 Data(H)'!$A$1:$CZ$1,_xlfn.XLOOKUP($A169,'PY1 Data(H)'!$A$1:$A$233,'PY1 Data(H)'!$A$1:$CZ$233))</f>
        <v>0</v>
      </c>
      <c r="BH169" s="173" cm="1">
        <f t="array" ref="BH169">_xlfn.XLOOKUP(BH$1,'PY1 Data(H)'!$A$1:$CZ$1,_xlfn.XLOOKUP($A169,'PY1 Data(H)'!$A$1:$A$233,'PY1 Data(H)'!$A$1:$CZ$233))</f>
        <v>0</v>
      </c>
      <c r="BI169" s="173" cm="1">
        <f t="array" ref="BI169">_xlfn.XLOOKUP(BI$1,'PY1 Data(H)'!$A$1:$CZ$1,_xlfn.XLOOKUP($A169,'PY1 Data(H)'!$A$1:$A$233,'PY1 Data(H)'!$A$1:$CZ$233))</f>
        <v>0</v>
      </c>
      <c r="BJ169" s="173" cm="1">
        <f t="array" ref="BJ169">_xlfn.XLOOKUP(BJ$1,'PY1 Data(H)'!$A$1:$CZ$1,_xlfn.XLOOKUP($A169,'PY1 Data(H)'!$A$1:$A$233,'PY1 Data(H)'!$A$1:$CZ$233))</f>
        <v>0</v>
      </c>
      <c r="BK169" s="173" cm="1">
        <f t="array" ref="BK169">_xlfn.XLOOKUP(BK$1,'PY1 Data(H)'!$A$1:$CZ$1,_xlfn.XLOOKUP($A169,'PY1 Data(H)'!$A$1:$A$233,'PY1 Data(H)'!$A$1:$CZ$233))</f>
        <v>0</v>
      </c>
      <c r="BL169" s="173" cm="1">
        <f t="array" ref="BL169">_xlfn.XLOOKUP(BL$1,'PY1 Data(H)'!$A$1:$CZ$1,_xlfn.XLOOKUP($A169,'PY1 Data(H)'!$A$1:$A$233,'PY1 Data(H)'!$A$1:$CZ$233))</f>
        <v>0</v>
      </c>
      <c r="BM169" s="173" cm="1">
        <f t="array" ref="BM169">_xlfn.XLOOKUP(BM$1,'PY1 Data(H)'!$A$1:$CZ$1,_xlfn.XLOOKUP($A169,'PY1 Data(H)'!$A$1:$A$233,'PY1 Data(H)'!$A$1:$CZ$233))</f>
        <v>0</v>
      </c>
      <c r="BN169" s="173" cm="1">
        <f t="array" ref="BN169">_xlfn.XLOOKUP(BN$1,'PY1 Data(H)'!$A$1:$CZ$1,_xlfn.XLOOKUP($A169,'PY1 Data(H)'!$A$1:$A$233,'PY1 Data(H)'!$A$1:$CZ$233))</f>
        <v>0</v>
      </c>
      <c r="BO169" s="173" cm="1">
        <f t="array" ref="BO169">_xlfn.XLOOKUP(BO$1,'PY1 Data(H)'!$A$1:$CZ$1,_xlfn.XLOOKUP($A169,'PY1 Data(H)'!$A$1:$A$233,'PY1 Data(H)'!$A$1:$CZ$233))</f>
        <v>0</v>
      </c>
      <c r="BP169" s="173" cm="1">
        <f t="array" ref="BP169">_xlfn.XLOOKUP(BP$1,'PY1 Data(H)'!$A$1:$CZ$1,_xlfn.XLOOKUP($A169,'PY1 Data(H)'!$A$1:$A$233,'PY1 Data(H)'!$A$1:$CZ$233))</f>
        <v>0</v>
      </c>
      <c r="BQ169" s="173" cm="1">
        <f t="array" ref="BQ169">_xlfn.XLOOKUP(BQ$1,'PY1 Data(H)'!$A$1:$CZ$1,_xlfn.XLOOKUP($A169,'PY1 Data(H)'!$A$1:$A$233,'PY1 Data(H)'!$A$1:$CZ$233))</f>
        <v>0</v>
      </c>
      <c r="BR169" s="173" cm="1">
        <f t="array" ref="BR169">_xlfn.XLOOKUP(BR$1,'PY1 Data(H)'!$A$1:$CZ$1,_xlfn.XLOOKUP($A169,'PY1 Data(H)'!$A$1:$A$233,'PY1 Data(H)'!$A$1:$CZ$233))</f>
        <v>0</v>
      </c>
      <c r="BS169" s="173" cm="1">
        <f t="array" ref="BS169">_xlfn.XLOOKUP(BS$1,'PY1 Data(H)'!$A$1:$CZ$1,_xlfn.XLOOKUP($A169,'PY1 Data(H)'!$A$1:$A$233,'PY1 Data(H)'!$A$1:$CZ$233))</f>
        <v>0</v>
      </c>
      <c r="BT169" s="173" cm="1">
        <f t="array" ref="BT169">_xlfn.XLOOKUP(BT$1,'PY1 Data(H)'!$A$1:$CZ$1,_xlfn.XLOOKUP($A169,'PY1 Data(H)'!$A$1:$A$233,'PY1 Data(H)'!$A$1:$CZ$233))</f>
        <v>0</v>
      </c>
      <c r="BU169" s="173" cm="1">
        <f t="array" ref="BU169">_xlfn.XLOOKUP(BU$1,'PY1 Data(H)'!$A$1:$CZ$1,_xlfn.XLOOKUP($A169,'PY1 Data(H)'!$A$1:$A$233,'PY1 Data(H)'!$A$1:$CZ$233))</f>
        <v>0</v>
      </c>
      <c r="BV169" s="173" cm="1">
        <f t="array" ref="BV169">_xlfn.XLOOKUP(BV$1,'PY1 Data(H)'!$A$1:$CZ$1,_xlfn.XLOOKUP($A169,'PY1 Data(H)'!$A$1:$A$233,'PY1 Data(H)'!$A$1:$CZ$233))</f>
        <v>0</v>
      </c>
      <c r="BW169" s="173" cm="1">
        <f t="array" ref="BW169">_xlfn.XLOOKUP(BW$1,'PY1 Data(H)'!$A$1:$CZ$1,_xlfn.XLOOKUP($A169,'PY1 Data(H)'!$A$1:$A$233,'PY1 Data(H)'!$A$1:$CZ$233))</f>
        <v>0</v>
      </c>
      <c r="BX169" s="173" cm="1">
        <f t="array" ref="BX169">_xlfn.XLOOKUP(BX$1,'PY1 Data(H)'!$A$1:$CZ$1,_xlfn.XLOOKUP($A169,'PY1 Data(H)'!$A$1:$A$233,'PY1 Data(H)'!$A$1:$CZ$233))</f>
        <v>0</v>
      </c>
      <c r="BY169" s="173" cm="1">
        <f t="array" ref="BY169">_xlfn.XLOOKUP(BY$1,'PY1 Data(H)'!$A$1:$CZ$1,_xlfn.XLOOKUP($A169,'PY1 Data(H)'!$A$1:$A$233,'PY1 Data(H)'!$A$1:$CZ$233))</f>
        <v>0</v>
      </c>
      <c r="BZ169" s="173" cm="1">
        <f t="array" ref="BZ169">_xlfn.XLOOKUP(BZ$1,'PY1 Data(H)'!$A$1:$CZ$1,_xlfn.XLOOKUP($A169,'PY1 Data(H)'!$A$1:$A$233,'PY1 Data(H)'!$A$1:$CZ$233))</f>
        <v>0</v>
      </c>
      <c r="CA169" s="173" cm="1">
        <f t="array" ref="CA169">_xlfn.XLOOKUP(CA$1,'PY1 Data(H)'!$A$1:$CZ$1,_xlfn.XLOOKUP($A169,'PY1 Data(H)'!$A$1:$A$233,'PY1 Data(H)'!$A$1:$CZ$233))</f>
        <v>0</v>
      </c>
      <c r="CB169" s="173" cm="1">
        <f t="array" ref="CB169">_xlfn.XLOOKUP(CB$1,'PY1 Data(H)'!$A$1:$CZ$1,_xlfn.XLOOKUP($A169,'PY1 Data(H)'!$A$1:$A$233,'PY1 Data(H)'!$A$1:$CZ$233))</f>
        <v>0</v>
      </c>
      <c r="CC169" s="173" cm="1">
        <f t="array" ref="CC169">_xlfn.XLOOKUP(CC$1,'PY1 Data(H)'!$A$1:$CZ$1,_xlfn.XLOOKUP($A169,'PY1 Data(H)'!$A$1:$A$233,'PY1 Data(H)'!$A$1:$CZ$233))</f>
        <v>0</v>
      </c>
      <c r="CD169" s="173" cm="1">
        <f t="array" ref="CD169">_xlfn.XLOOKUP(CD$1,'PY1 Data(H)'!$A$1:$CZ$1,_xlfn.XLOOKUP($A169,'PY1 Data(H)'!$A$1:$A$233,'PY1 Data(H)'!$A$1:$CZ$233))</f>
        <v>0</v>
      </c>
      <c r="CE169" s="173" cm="1">
        <f t="array" ref="CE169">_xlfn.XLOOKUP(CE$1,'PY1 Data(H)'!$A$1:$CZ$1,_xlfn.XLOOKUP($A169,'PY1 Data(H)'!$A$1:$A$233,'PY1 Data(H)'!$A$1:$CZ$233))</f>
        <v>0</v>
      </c>
      <c r="CF169" s="173" cm="1">
        <f t="array" ref="CF169">_xlfn.XLOOKUP(CF$1,'PY1 Data(H)'!$A$1:$CZ$1,_xlfn.XLOOKUP($A169,'PY1 Data(H)'!$A$1:$A$233,'PY1 Data(H)'!$A$1:$CZ$233))</f>
        <v>0</v>
      </c>
      <c r="CG169" s="173" cm="1">
        <f t="array" ref="CG169">_xlfn.XLOOKUP(CG$1,'PY1 Data(H)'!$A$1:$CZ$1,_xlfn.XLOOKUP($A169,'PY1 Data(H)'!$A$1:$A$233,'PY1 Data(H)'!$A$1:$CZ$233))</f>
        <v>0</v>
      </c>
      <c r="CH169" s="173" cm="1">
        <f t="array" ref="CH169">_xlfn.XLOOKUP(CH$1,'PY1 Data(H)'!$A$1:$CZ$1,_xlfn.XLOOKUP($A169,'PY1 Data(H)'!$A$1:$A$233,'PY1 Data(H)'!$A$1:$CZ$233))</f>
        <v>0</v>
      </c>
      <c r="CI169" s="173" cm="1">
        <f t="array" ref="CI169">_xlfn.XLOOKUP(CI$1,'PY1 Data(H)'!$A$1:$CZ$1,_xlfn.XLOOKUP($A169,'PY1 Data(H)'!$A$1:$A$233,'PY1 Data(H)'!$A$1:$CZ$233))</f>
        <v>0</v>
      </c>
      <c r="CJ169" s="173" cm="1">
        <f t="array" ref="CJ169">_xlfn.XLOOKUP(CJ$1,'PY1 Data(H)'!$A$1:$CZ$1,_xlfn.XLOOKUP($A169,'PY1 Data(H)'!$A$1:$A$233,'PY1 Data(H)'!$A$1:$CZ$233))</f>
        <v>0</v>
      </c>
      <c r="CK169" s="173" cm="1">
        <f t="array" ref="CK169">_xlfn.XLOOKUP(CK$1,'PY1 Data(H)'!$A$1:$CZ$1,_xlfn.XLOOKUP($A169,'PY1 Data(H)'!$A$1:$A$233,'PY1 Data(H)'!$A$1:$CZ$233))</f>
        <v>0</v>
      </c>
      <c r="CL169" s="173" cm="1">
        <f t="array" ref="CL169">_xlfn.XLOOKUP(CL$1,'PY1 Data(H)'!$A$1:$CZ$1,_xlfn.XLOOKUP($A169,'PY1 Data(H)'!$A$1:$A$233,'PY1 Data(H)'!$A$1:$CZ$233))</f>
        <v>0</v>
      </c>
      <c r="CM169" s="173" cm="1">
        <f t="array" ref="CM169">_xlfn.XLOOKUP(CM$1,'PY1 Data(H)'!$A$1:$CZ$1,_xlfn.XLOOKUP($A169,'PY1 Data(H)'!$A$1:$A$233,'PY1 Data(H)'!$A$1:$CZ$233))</f>
        <v>0</v>
      </c>
      <c r="CN169" s="173" cm="1">
        <f t="array" ref="CN169">_xlfn.XLOOKUP(CN$1,'PY1 Data(H)'!$A$1:$CZ$1,_xlfn.XLOOKUP($A169,'PY1 Data(H)'!$A$1:$A$233,'PY1 Data(H)'!$A$1:$CZ$233))</f>
        <v>0</v>
      </c>
      <c r="CO169" s="173" cm="1">
        <f t="array" ref="CO169">_xlfn.XLOOKUP(CO$1,'PY1 Data(H)'!$A$1:$CZ$1,_xlfn.XLOOKUP($A169,'PY1 Data(H)'!$A$1:$A$233,'PY1 Data(H)'!$A$1:$CZ$233))</f>
        <v>0</v>
      </c>
      <c r="CP169" s="173" cm="1">
        <f t="array" ref="CP169">_xlfn.XLOOKUP(CP$1,'PY1 Data(H)'!$A$1:$CZ$1,_xlfn.XLOOKUP($A169,'PY1 Data(H)'!$A$1:$A$233,'PY1 Data(H)'!$A$1:$CZ$233))</f>
        <v>0</v>
      </c>
      <c r="CQ169" s="173" cm="1">
        <f t="array" ref="CQ169">_xlfn.XLOOKUP(CQ$1,'PY1 Data(H)'!$A$1:$CZ$1,_xlfn.XLOOKUP($A169,'PY1 Data(H)'!$A$1:$A$233,'PY1 Data(H)'!$A$1:$CZ$233))</f>
        <v>0</v>
      </c>
      <c r="CR169" s="173" cm="1">
        <f t="array" ref="CR169">_xlfn.XLOOKUP(CR$1,'PY1 Data(H)'!$A$1:$CZ$1,_xlfn.XLOOKUP($A169,'PY1 Data(H)'!$A$1:$A$233,'PY1 Data(H)'!$A$1:$CZ$233))</f>
        <v>0</v>
      </c>
      <c r="CS169" s="173" cm="1">
        <f t="array" ref="CS169">_xlfn.XLOOKUP(CS$1,'PY1 Data(H)'!$A$1:$CZ$1,_xlfn.XLOOKUP($A169,'PY1 Data(H)'!$A$1:$A$233,'PY1 Data(H)'!$A$1:$CZ$233))</f>
        <v>0</v>
      </c>
      <c r="CT169" s="173" cm="1">
        <f t="array" ref="CT169">_xlfn.XLOOKUP(CT$1,'PY1 Data(H)'!$A$1:$CZ$1,_xlfn.XLOOKUP($A169,'PY1 Data(H)'!$A$1:$A$233,'PY1 Data(H)'!$A$1:$CZ$233))</f>
        <v>0</v>
      </c>
      <c r="CU169" s="173" cm="1">
        <f t="array" ref="CU169">_xlfn.XLOOKUP(CU$1,'PY1 Data(H)'!$A$1:$CZ$1,_xlfn.XLOOKUP($A169,'PY1 Data(H)'!$A$1:$A$233,'PY1 Data(H)'!$A$1:$CZ$233))</f>
        <v>0</v>
      </c>
      <c r="CV169" s="173" cm="1">
        <f t="array" ref="CV169">_xlfn.XLOOKUP(CV$1,'PY1 Data(H)'!$A$1:$CZ$1,_xlfn.XLOOKUP($A169,'PY1 Data(H)'!$A$1:$A$233,'PY1 Data(H)'!$A$1:$CZ$233))</f>
        <v>0</v>
      </c>
      <c r="CW169" s="173" cm="1">
        <f t="array" ref="CW169">_xlfn.XLOOKUP(CW$1,'PY1 Data(H)'!$A$1:$CZ$1,_xlfn.XLOOKUP($A169,'PY1 Data(H)'!$A$1:$A$233,'PY1 Data(H)'!$A$1:$CZ$233))</f>
        <v>0</v>
      </c>
      <c r="CX169" s="173" cm="1">
        <f t="array" ref="CX169">_xlfn.XLOOKUP(CX$1,'PY1 Data(H)'!$A$1:$CZ$1,_xlfn.XLOOKUP($A169,'PY1 Data(H)'!$A$1:$A$233,'PY1 Data(H)'!$A$1:$CZ$233))</f>
        <v>0</v>
      </c>
      <c r="CY169" s="173" cm="1">
        <f t="array" ref="CY169">_xlfn.XLOOKUP(CY$1,'PY1 Data(H)'!$A$1:$CZ$1,_xlfn.XLOOKUP($A169,'PY1 Data(H)'!$A$1:$A$233,'PY1 Data(H)'!$A$1:$CZ$233))</f>
        <v>0</v>
      </c>
    </row>
    <row r="170" spans="1:103" x14ac:dyDescent="0.3">
      <c r="D170" s="173" cm="1">
        <f t="array" ref="D170">_xlfn.XLOOKUP(D$1,'PY1 Data(H)'!$A$1:$CZ$1,_xlfn.XLOOKUP($A170,'PY1 Data(H)'!$A$1:$A$233,'PY1 Data(H)'!$A$1:$CZ$233))</f>
        <v>0</v>
      </c>
      <c r="E170" s="173" cm="1">
        <f t="array" ref="E170">_xlfn.XLOOKUP(E$1,'PY1 Data(H)'!$A$1:$CZ$1,_xlfn.XLOOKUP($A170,'PY1 Data(H)'!$A$1:$A$233,'PY1 Data(H)'!$A$1:$CZ$233))</f>
        <v>0</v>
      </c>
      <c r="F170" s="173" cm="1">
        <f t="array" ref="F170">_xlfn.XLOOKUP(F$1,'PY1 Data(H)'!$A$1:$CZ$1,_xlfn.XLOOKUP($A170,'PY1 Data(H)'!$A$1:$A$233,'PY1 Data(H)'!$A$1:$CZ$233))</f>
        <v>0</v>
      </c>
      <c r="G170" s="173" cm="1">
        <f t="array" ref="G170">_xlfn.XLOOKUP(G$1,'PY1 Data(H)'!$A$1:$CZ$1,_xlfn.XLOOKUP($A170,'PY1 Data(H)'!$A$1:$A$233,'PY1 Data(H)'!$A$1:$CZ$233))</f>
        <v>0</v>
      </c>
      <c r="H170" s="173" cm="1">
        <f t="array" ref="H170">_xlfn.XLOOKUP(H$1,'PY1 Data(H)'!$A$1:$CZ$1,_xlfn.XLOOKUP($A170,'PY1 Data(H)'!$A$1:$A$233,'PY1 Data(H)'!$A$1:$CZ$233))</f>
        <v>0</v>
      </c>
      <c r="I170" s="173" cm="1">
        <f t="array" ref="I170">_xlfn.XLOOKUP(I$1,'PY1 Data(H)'!$A$1:$CZ$1,_xlfn.XLOOKUP($A170,'PY1 Data(H)'!$A$1:$A$233,'PY1 Data(H)'!$A$1:$CZ$233))</f>
        <v>0</v>
      </c>
      <c r="J170" s="173" cm="1">
        <f t="array" ref="J170">_xlfn.XLOOKUP(J$1,'PY1 Data(H)'!$A$1:$CZ$1,_xlfn.XLOOKUP($A170,'PY1 Data(H)'!$A$1:$A$233,'PY1 Data(H)'!$A$1:$CZ$233))</f>
        <v>0</v>
      </c>
      <c r="K170" s="173" cm="1">
        <f t="array" ref="K170">_xlfn.XLOOKUP(K$1,'PY1 Data(H)'!$A$1:$CZ$1,_xlfn.XLOOKUP($A170,'PY1 Data(H)'!$A$1:$A$233,'PY1 Data(H)'!$A$1:$CZ$233))</f>
        <v>0</v>
      </c>
      <c r="L170" s="173" cm="1">
        <f t="array" ref="L170">_xlfn.XLOOKUP(L$1,'PY1 Data(H)'!$A$1:$CZ$1,_xlfn.XLOOKUP($A170,'PY1 Data(H)'!$A$1:$A$233,'PY1 Data(H)'!$A$1:$CZ$233))</f>
        <v>0</v>
      </c>
      <c r="M170" s="173" cm="1">
        <f t="array" ref="M170">_xlfn.XLOOKUP(M$1,'PY1 Data(H)'!$A$1:$CZ$1,_xlfn.XLOOKUP($A170,'PY1 Data(H)'!$A$1:$A$233,'PY1 Data(H)'!$A$1:$CZ$233))</f>
        <v>0</v>
      </c>
      <c r="N170" s="173" cm="1">
        <f t="array" ref="N170">_xlfn.XLOOKUP(N$1,'PY1 Data(H)'!$A$1:$CZ$1,_xlfn.XLOOKUP($A170,'PY1 Data(H)'!$A$1:$A$233,'PY1 Data(H)'!$A$1:$CZ$233))</f>
        <v>0</v>
      </c>
      <c r="O170" s="173" cm="1">
        <f t="array" ref="O170">_xlfn.XLOOKUP(O$1,'PY1 Data(H)'!$A$1:$CZ$1,_xlfn.XLOOKUP($A170,'PY1 Data(H)'!$A$1:$A$233,'PY1 Data(H)'!$A$1:$CZ$233))</f>
        <v>0</v>
      </c>
      <c r="P170" s="173" cm="1">
        <f t="array" ref="P170">_xlfn.XLOOKUP(P$1,'PY1 Data(H)'!$A$1:$CZ$1,_xlfn.XLOOKUP($A170,'PY1 Data(H)'!$A$1:$A$233,'PY1 Data(H)'!$A$1:$CZ$233))</f>
        <v>0</v>
      </c>
      <c r="Q170" s="173" cm="1">
        <f t="array" ref="Q170">_xlfn.XLOOKUP(Q$1,'PY1 Data(H)'!$A$1:$CZ$1,_xlfn.XLOOKUP($A170,'PY1 Data(H)'!$A$1:$A$233,'PY1 Data(H)'!$A$1:$CZ$233))</f>
        <v>0</v>
      </c>
      <c r="R170" s="173" cm="1">
        <f t="array" ref="R170">_xlfn.XLOOKUP(R$1,'PY1 Data(H)'!$A$1:$CZ$1,_xlfn.XLOOKUP($A170,'PY1 Data(H)'!$A$1:$A$233,'PY1 Data(H)'!$A$1:$CZ$233))</f>
        <v>0</v>
      </c>
      <c r="S170" s="173" cm="1">
        <f t="array" ref="S170">_xlfn.XLOOKUP(S$1,'PY1 Data(H)'!$A$1:$CZ$1,_xlfn.XLOOKUP($A170,'PY1 Data(H)'!$A$1:$A$233,'PY1 Data(H)'!$A$1:$CZ$233))</f>
        <v>0</v>
      </c>
      <c r="T170" s="173" cm="1">
        <f t="array" ref="T170">_xlfn.XLOOKUP(T$1,'PY1 Data(H)'!$A$1:$CZ$1,_xlfn.XLOOKUP($A170,'PY1 Data(H)'!$A$1:$A$233,'PY1 Data(H)'!$A$1:$CZ$233))</f>
        <v>0</v>
      </c>
      <c r="U170" s="173" cm="1">
        <f t="array" ref="U170">_xlfn.XLOOKUP(U$1,'PY1 Data(H)'!$A$1:$CZ$1,_xlfn.XLOOKUP($A170,'PY1 Data(H)'!$A$1:$A$233,'PY1 Data(H)'!$A$1:$CZ$233))</f>
        <v>0</v>
      </c>
      <c r="V170" s="173" cm="1">
        <f t="array" ref="V170">_xlfn.XLOOKUP(V$1,'PY1 Data(H)'!$A$1:$CZ$1,_xlfn.XLOOKUP($A170,'PY1 Data(H)'!$A$1:$A$233,'PY1 Data(H)'!$A$1:$CZ$233))</f>
        <v>0</v>
      </c>
      <c r="W170" s="173" cm="1">
        <f t="array" ref="W170">_xlfn.XLOOKUP(W$1,'PY1 Data(H)'!$A$1:$CZ$1,_xlfn.XLOOKUP($A170,'PY1 Data(H)'!$A$1:$A$233,'PY1 Data(H)'!$A$1:$CZ$233))</f>
        <v>0</v>
      </c>
      <c r="X170" s="173" cm="1">
        <f t="array" ref="X170">_xlfn.XLOOKUP(X$1,'PY1 Data(H)'!$A$1:$CZ$1,_xlfn.XLOOKUP($A170,'PY1 Data(H)'!$A$1:$A$233,'PY1 Data(H)'!$A$1:$CZ$233))</f>
        <v>0</v>
      </c>
      <c r="Y170" s="173" cm="1">
        <f t="array" ref="Y170">_xlfn.XLOOKUP(Y$1,'PY1 Data(H)'!$A$1:$CZ$1,_xlfn.XLOOKUP($A170,'PY1 Data(H)'!$A$1:$A$233,'PY1 Data(H)'!$A$1:$CZ$233))</f>
        <v>0</v>
      </c>
      <c r="Z170" s="173" cm="1">
        <f t="array" ref="Z170">_xlfn.XLOOKUP(Z$1,'PY1 Data(H)'!$A$1:$CZ$1,_xlfn.XLOOKUP($A170,'PY1 Data(H)'!$A$1:$A$233,'PY1 Data(H)'!$A$1:$CZ$233))</f>
        <v>0</v>
      </c>
      <c r="AA170" s="173" cm="1">
        <f t="array" ref="AA170">_xlfn.XLOOKUP(AA$1,'PY1 Data(H)'!$A$1:$CZ$1,_xlfn.XLOOKUP($A170,'PY1 Data(H)'!$A$1:$A$233,'PY1 Data(H)'!$A$1:$CZ$233))</f>
        <v>0</v>
      </c>
      <c r="AB170" s="173" cm="1">
        <f t="array" ref="AB170">_xlfn.XLOOKUP(AB$1,'PY1 Data(H)'!$A$1:$CZ$1,_xlfn.XLOOKUP($A170,'PY1 Data(H)'!$A$1:$A$233,'PY1 Data(H)'!$A$1:$CZ$233))</f>
        <v>0</v>
      </c>
      <c r="AC170" s="173" cm="1">
        <f t="array" ref="AC170">_xlfn.XLOOKUP(AC$1,'PY1 Data(H)'!$A$1:$CZ$1,_xlfn.XLOOKUP($A170,'PY1 Data(H)'!$A$1:$A$233,'PY1 Data(H)'!$A$1:$CZ$233))</f>
        <v>0</v>
      </c>
      <c r="AD170" s="173" cm="1">
        <f t="array" ref="AD170">_xlfn.XLOOKUP(AD$1,'PY1 Data(H)'!$A$1:$CZ$1,_xlfn.XLOOKUP($A170,'PY1 Data(H)'!$A$1:$A$233,'PY1 Data(H)'!$A$1:$CZ$233))</f>
        <v>0</v>
      </c>
      <c r="AE170" s="173" cm="1">
        <f t="array" ref="AE170">_xlfn.XLOOKUP(AE$1,'PY1 Data(H)'!$A$1:$CZ$1,_xlfn.XLOOKUP($A170,'PY1 Data(H)'!$A$1:$A$233,'PY1 Data(H)'!$A$1:$CZ$233))</f>
        <v>0</v>
      </c>
      <c r="AF170" s="173" cm="1">
        <f t="array" ref="AF170">_xlfn.XLOOKUP(AF$1,'PY1 Data(H)'!$A$1:$CZ$1,_xlfn.XLOOKUP($A170,'PY1 Data(H)'!$A$1:$A$233,'PY1 Data(H)'!$A$1:$CZ$233))</f>
        <v>0</v>
      </c>
      <c r="AG170" s="173" cm="1">
        <f t="array" ref="AG170">_xlfn.XLOOKUP(AG$1,'PY1 Data(H)'!$A$1:$CZ$1,_xlfn.XLOOKUP($A170,'PY1 Data(H)'!$A$1:$A$233,'PY1 Data(H)'!$A$1:$CZ$233))</f>
        <v>0</v>
      </c>
      <c r="AH170" s="173" cm="1">
        <f t="array" ref="AH170">_xlfn.XLOOKUP(AH$1,'PY1 Data(H)'!$A$1:$CZ$1,_xlfn.XLOOKUP($A170,'PY1 Data(H)'!$A$1:$A$233,'PY1 Data(H)'!$A$1:$CZ$233))</f>
        <v>0</v>
      </c>
      <c r="AI170" s="173" cm="1">
        <f t="array" ref="AI170">_xlfn.XLOOKUP(AI$1,'PY1 Data(H)'!$A$1:$CZ$1,_xlfn.XLOOKUP($A170,'PY1 Data(H)'!$A$1:$A$233,'PY1 Data(H)'!$A$1:$CZ$233))</f>
        <v>0</v>
      </c>
      <c r="AJ170" s="173" cm="1">
        <f t="array" ref="AJ170">_xlfn.XLOOKUP(AJ$1,'PY1 Data(H)'!$A$1:$CZ$1,_xlfn.XLOOKUP($A170,'PY1 Data(H)'!$A$1:$A$233,'PY1 Data(H)'!$A$1:$CZ$233))</f>
        <v>0</v>
      </c>
      <c r="AK170" s="173" cm="1">
        <f t="array" ref="AK170">_xlfn.XLOOKUP(AK$1,'PY1 Data(H)'!$A$1:$CZ$1,_xlfn.XLOOKUP($A170,'PY1 Data(H)'!$A$1:$A$233,'PY1 Data(H)'!$A$1:$CZ$233))</f>
        <v>0</v>
      </c>
      <c r="AL170" s="173" cm="1">
        <f t="array" ref="AL170">_xlfn.XLOOKUP(AL$1,'PY1 Data(H)'!$A$1:$CZ$1,_xlfn.XLOOKUP($A170,'PY1 Data(H)'!$A$1:$A$233,'PY1 Data(H)'!$A$1:$CZ$233))</f>
        <v>0</v>
      </c>
      <c r="AM170" s="173" cm="1">
        <f t="array" ref="AM170">_xlfn.XLOOKUP(AM$1,'PY1 Data(H)'!$A$1:$CZ$1,_xlfn.XLOOKUP($A170,'PY1 Data(H)'!$A$1:$A$233,'PY1 Data(H)'!$A$1:$CZ$233))</f>
        <v>0</v>
      </c>
      <c r="AN170" s="173" cm="1">
        <f t="array" ref="AN170">_xlfn.XLOOKUP(AN$1,'PY1 Data(H)'!$A$1:$CZ$1,_xlfn.XLOOKUP($A170,'PY1 Data(H)'!$A$1:$A$233,'PY1 Data(H)'!$A$1:$CZ$233))</f>
        <v>0</v>
      </c>
      <c r="AO170" s="173" cm="1">
        <f t="array" ref="AO170">_xlfn.XLOOKUP(AO$1,'PY1 Data(H)'!$A$1:$CZ$1,_xlfn.XLOOKUP($A170,'PY1 Data(H)'!$A$1:$A$233,'PY1 Data(H)'!$A$1:$CZ$233))</f>
        <v>0</v>
      </c>
      <c r="AP170" s="173" cm="1">
        <f t="array" ref="AP170">_xlfn.XLOOKUP(AP$1,'PY1 Data(H)'!$A$1:$CZ$1,_xlfn.XLOOKUP($A170,'PY1 Data(H)'!$A$1:$A$233,'PY1 Data(H)'!$A$1:$CZ$233))</f>
        <v>0</v>
      </c>
      <c r="AQ170" s="173" cm="1">
        <f t="array" ref="AQ170">_xlfn.XLOOKUP(AQ$1,'PY1 Data(H)'!$A$1:$CZ$1,_xlfn.XLOOKUP($A170,'PY1 Data(H)'!$A$1:$A$233,'PY1 Data(H)'!$A$1:$CZ$233))</f>
        <v>0</v>
      </c>
      <c r="AR170" s="173" cm="1">
        <f t="array" ref="AR170">_xlfn.XLOOKUP(AR$1,'PY1 Data(H)'!$A$1:$CZ$1,_xlfn.XLOOKUP($A170,'PY1 Data(H)'!$A$1:$A$233,'PY1 Data(H)'!$A$1:$CZ$233))</f>
        <v>0</v>
      </c>
      <c r="AS170" s="173" cm="1">
        <f t="array" ref="AS170">_xlfn.XLOOKUP(AS$1,'PY1 Data(H)'!$A$1:$CZ$1,_xlfn.XLOOKUP($A170,'PY1 Data(H)'!$A$1:$A$233,'PY1 Data(H)'!$A$1:$CZ$233))</f>
        <v>0</v>
      </c>
      <c r="AT170" s="173" cm="1">
        <f t="array" ref="AT170">_xlfn.XLOOKUP(AT$1,'PY1 Data(H)'!$A$1:$CZ$1,_xlfn.XLOOKUP($A170,'PY1 Data(H)'!$A$1:$A$233,'PY1 Data(H)'!$A$1:$CZ$233))</f>
        <v>0</v>
      </c>
      <c r="AU170" s="173" cm="1">
        <f t="array" ref="AU170">_xlfn.XLOOKUP(AU$1,'PY1 Data(H)'!$A$1:$CZ$1,_xlfn.XLOOKUP($A170,'PY1 Data(H)'!$A$1:$A$233,'PY1 Data(H)'!$A$1:$CZ$233))</f>
        <v>0</v>
      </c>
      <c r="AV170" s="173" cm="1">
        <f t="array" ref="AV170">_xlfn.XLOOKUP(AV$1,'PY1 Data(H)'!$A$1:$CZ$1,_xlfn.XLOOKUP($A170,'PY1 Data(H)'!$A$1:$A$233,'PY1 Data(H)'!$A$1:$CZ$233))</f>
        <v>0</v>
      </c>
      <c r="AW170" s="173" cm="1">
        <f t="array" ref="AW170">_xlfn.XLOOKUP(AW$1,'PY1 Data(H)'!$A$1:$CZ$1,_xlfn.XLOOKUP($A170,'PY1 Data(H)'!$A$1:$A$233,'PY1 Data(H)'!$A$1:$CZ$233))</f>
        <v>0</v>
      </c>
      <c r="AX170" s="173" cm="1">
        <f t="array" ref="AX170">_xlfn.XLOOKUP(AX$1,'PY1 Data(H)'!$A$1:$CZ$1,_xlfn.XLOOKUP($A170,'PY1 Data(H)'!$A$1:$A$233,'PY1 Data(H)'!$A$1:$CZ$233))</f>
        <v>0</v>
      </c>
      <c r="AY170" s="173" cm="1">
        <f t="array" ref="AY170">_xlfn.XLOOKUP(AY$1,'PY1 Data(H)'!$A$1:$CZ$1,_xlfn.XLOOKUP($A170,'PY1 Data(H)'!$A$1:$A$233,'PY1 Data(H)'!$A$1:$CZ$233))</f>
        <v>0</v>
      </c>
      <c r="AZ170" s="173" cm="1">
        <f t="array" ref="AZ170">_xlfn.XLOOKUP(AZ$1,'PY1 Data(H)'!$A$1:$CZ$1,_xlfn.XLOOKUP($A170,'PY1 Data(H)'!$A$1:$A$233,'PY1 Data(H)'!$A$1:$CZ$233))</f>
        <v>0</v>
      </c>
      <c r="BA170" s="173" cm="1">
        <f t="array" ref="BA170">_xlfn.XLOOKUP(BA$1,'PY1 Data(H)'!$A$1:$CZ$1,_xlfn.XLOOKUP($A170,'PY1 Data(H)'!$A$1:$A$233,'PY1 Data(H)'!$A$1:$CZ$233))</f>
        <v>0</v>
      </c>
      <c r="BB170" s="173" cm="1">
        <f t="array" ref="BB170">_xlfn.XLOOKUP(BB$1,'PY1 Data(H)'!$A$1:$CZ$1,_xlfn.XLOOKUP($A170,'PY1 Data(H)'!$A$1:$A$233,'PY1 Data(H)'!$A$1:$CZ$233))</f>
        <v>0</v>
      </c>
      <c r="BC170" s="173" cm="1">
        <f t="array" ref="BC170">_xlfn.XLOOKUP(BC$1,'PY1 Data(H)'!$A$1:$CZ$1,_xlfn.XLOOKUP($A170,'PY1 Data(H)'!$A$1:$A$233,'PY1 Data(H)'!$A$1:$CZ$233))</f>
        <v>0</v>
      </c>
      <c r="BD170" s="173" cm="1">
        <f t="array" ref="BD170">_xlfn.XLOOKUP(BD$1,'PY1 Data(H)'!$A$1:$CZ$1,_xlfn.XLOOKUP($A170,'PY1 Data(H)'!$A$1:$A$233,'PY1 Data(H)'!$A$1:$CZ$233))</f>
        <v>0</v>
      </c>
      <c r="BE170" s="173" cm="1">
        <f t="array" ref="BE170">_xlfn.XLOOKUP(BE$1,'PY1 Data(H)'!$A$1:$CZ$1,_xlfn.XLOOKUP($A170,'PY1 Data(H)'!$A$1:$A$233,'PY1 Data(H)'!$A$1:$CZ$233))</f>
        <v>0</v>
      </c>
      <c r="BF170" s="173" cm="1">
        <f t="array" ref="BF170">_xlfn.XLOOKUP(BF$1,'PY1 Data(H)'!$A$1:$CZ$1,_xlfn.XLOOKUP($A170,'PY1 Data(H)'!$A$1:$A$233,'PY1 Data(H)'!$A$1:$CZ$233))</f>
        <v>0</v>
      </c>
      <c r="BG170" s="173" cm="1">
        <f t="array" ref="BG170">_xlfn.XLOOKUP(BG$1,'PY1 Data(H)'!$A$1:$CZ$1,_xlfn.XLOOKUP($A170,'PY1 Data(H)'!$A$1:$A$233,'PY1 Data(H)'!$A$1:$CZ$233))</f>
        <v>0</v>
      </c>
      <c r="BH170" s="173" cm="1">
        <f t="array" ref="BH170">_xlfn.XLOOKUP(BH$1,'PY1 Data(H)'!$A$1:$CZ$1,_xlfn.XLOOKUP($A170,'PY1 Data(H)'!$A$1:$A$233,'PY1 Data(H)'!$A$1:$CZ$233))</f>
        <v>0</v>
      </c>
      <c r="BI170" s="173" cm="1">
        <f t="array" ref="BI170">_xlfn.XLOOKUP(BI$1,'PY1 Data(H)'!$A$1:$CZ$1,_xlfn.XLOOKUP($A170,'PY1 Data(H)'!$A$1:$A$233,'PY1 Data(H)'!$A$1:$CZ$233))</f>
        <v>0</v>
      </c>
      <c r="BJ170" s="173" cm="1">
        <f t="array" ref="BJ170">_xlfn.XLOOKUP(BJ$1,'PY1 Data(H)'!$A$1:$CZ$1,_xlfn.XLOOKUP($A170,'PY1 Data(H)'!$A$1:$A$233,'PY1 Data(H)'!$A$1:$CZ$233))</f>
        <v>0</v>
      </c>
      <c r="BK170" s="173" cm="1">
        <f t="array" ref="BK170">_xlfn.XLOOKUP(BK$1,'PY1 Data(H)'!$A$1:$CZ$1,_xlfn.XLOOKUP($A170,'PY1 Data(H)'!$A$1:$A$233,'PY1 Data(H)'!$A$1:$CZ$233))</f>
        <v>0</v>
      </c>
      <c r="BL170" s="173" cm="1">
        <f t="array" ref="BL170">_xlfn.XLOOKUP(BL$1,'PY1 Data(H)'!$A$1:$CZ$1,_xlfn.XLOOKUP($A170,'PY1 Data(H)'!$A$1:$A$233,'PY1 Data(H)'!$A$1:$CZ$233))</f>
        <v>0</v>
      </c>
      <c r="BM170" s="173" cm="1">
        <f t="array" ref="BM170">_xlfn.XLOOKUP(BM$1,'PY1 Data(H)'!$A$1:$CZ$1,_xlfn.XLOOKUP($A170,'PY1 Data(H)'!$A$1:$A$233,'PY1 Data(H)'!$A$1:$CZ$233))</f>
        <v>0</v>
      </c>
      <c r="BN170" s="173" cm="1">
        <f t="array" ref="BN170">_xlfn.XLOOKUP(BN$1,'PY1 Data(H)'!$A$1:$CZ$1,_xlfn.XLOOKUP($A170,'PY1 Data(H)'!$A$1:$A$233,'PY1 Data(H)'!$A$1:$CZ$233))</f>
        <v>0</v>
      </c>
      <c r="BO170" s="173" cm="1">
        <f t="array" ref="BO170">_xlfn.XLOOKUP(BO$1,'PY1 Data(H)'!$A$1:$CZ$1,_xlfn.XLOOKUP($A170,'PY1 Data(H)'!$A$1:$A$233,'PY1 Data(H)'!$A$1:$CZ$233))</f>
        <v>0</v>
      </c>
      <c r="BP170" s="173" cm="1">
        <f t="array" ref="BP170">_xlfn.XLOOKUP(BP$1,'PY1 Data(H)'!$A$1:$CZ$1,_xlfn.XLOOKUP($A170,'PY1 Data(H)'!$A$1:$A$233,'PY1 Data(H)'!$A$1:$CZ$233))</f>
        <v>0</v>
      </c>
      <c r="BQ170" s="173" cm="1">
        <f t="array" ref="BQ170">_xlfn.XLOOKUP(BQ$1,'PY1 Data(H)'!$A$1:$CZ$1,_xlfn.XLOOKUP($A170,'PY1 Data(H)'!$A$1:$A$233,'PY1 Data(H)'!$A$1:$CZ$233))</f>
        <v>0</v>
      </c>
      <c r="BR170" s="173" cm="1">
        <f t="array" ref="BR170">_xlfn.XLOOKUP(BR$1,'PY1 Data(H)'!$A$1:$CZ$1,_xlfn.XLOOKUP($A170,'PY1 Data(H)'!$A$1:$A$233,'PY1 Data(H)'!$A$1:$CZ$233))</f>
        <v>0</v>
      </c>
      <c r="BS170" s="173" cm="1">
        <f t="array" ref="BS170">_xlfn.XLOOKUP(BS$1,'PY1 Data(H)'!$A$1:$CZ$1,_xlfn.XLOOKUP($A170,'PY1 Data(H)'!$A$1:$A$233,'PY1 Data(H)'!$A$1:$CZ$233))</f>
        <v>0</v>
      </c>
      <c r="BT170" s="173" cm="1">
        <f t="array" ref="BT170">_xlfn.XLOOKUP(BT$1,'PY1 Data(H)'!$A$1:$CZ$1,_xlfn.XLOOKUP($A170,'PY1 Data(H)'!$A$1:$A$233,'PY1 Data(H)'!$A$1:$CZ$233))</f>
        <v>0</v>
      </c>
      <c r="BU170" s="173" cm="1">
        <f t="array" ref="BU170">_xlfn.XLOOKUP(BU$1,'PY1 Data(H)'!$A$1:$CZ$1,_xlfn.XLOOKUP($A170,'PY1 Data(H)'!$A$1:$A$233,'PY1 Data(H)'!$A$1:$CZ$233))</f>
        <v>0</v>
      </c>
      <c r="BV170" s="173" cm="1">
        <f t="array" ref="BV170">_xlfn.XLOOKUP(BV$1,'PY1 Data(H)'!$A$1:$CZ$1,_xlfn.XLOOKUP($A170,'PY1 Data(H)'!$A$1:$A$233,'PY1 Data(H)'!$A$1:$CZ$233))</f>
        <v>0</v>
      </c>
      <c r="BW170" s="173" cm="1">
        <f t="array" ref="BW170">_xlfn.XLOOKUP(BW$1,'PY1 Data(H)'!$A$1:$CZ$1,_xlfn.XLOOKUP($A170,'PY1 Data(H)'!$A$1:$A$233,'PY1 Data(H)'!$A$1:$CZ$233))</f>
        <v>0</v>
      </c>
      <c r="BX170" s="173" cm="1">
        <f t="array" ref="BX170">_xlfn.XLOOKUP(BX$1,'PY1 Data(H)'!$A$1:$CZ$1,_xlfn.XLOOKUP($A170,'PY1 Data(H)'!$A$1:$A$233,'PY1 Data(H)'!$A$1:$CZ$233))</f>
        <v>0</v>
      </c>
      <c r="BY170" s="173" cm="1">
        <f t="array" ref="BY170">_xlfn.XLOOKUP(BY$1,'PY1 Data(H)'!$A$1:$CZ$1,_xlfn.XLOOKUP($A170,'PY1 Data(H)'!$A$1:$A$233,'PY1 Data(H)'!$A$1:$CZ$233))</f>
        <v>0</v>
      </c>
      <c r="BZ170" s="173" cm="1">
        <f t="array" ref="BZ170">_xlfn.XLOOKUP(BZ$1,'PY1 Data(H)'!$A$1:$CZ$1,_xlfn.XLOOKUP($A170,'PY1 Data(H)'!$A$1:$A$233,'PY1 Data(H)'!$A$1:$CZ$233))</f>
        <v>0</v>
      </c>
      <c r="CA170" s="173" cm="1">
        <f t="array" ref="CA170">_xlfn.XLOOKUP(CA$1,'PY1 Data(H)'!$A$1:$CZ$1,_xlfn.XLOOKUP($A170,'PY1 Data(H)'!$A$1:$A$233,'PY1 Data(H)'!$A$1:$CZ$233))</f>
        <v>0</v>
      </c>
      <c r="CB170" s="173" cm="1">
        <f t="array" ref="CB170">_xlfn.XLOOKUP(CB$1,'PY1 Data(H)'!$A$1:$CZ$1,_xlfn.XLOOKUP($A170,'PY1 Data(H)'!$A$1:$A$233,'PY1 Data(H)'!$A$1:$CZ$233))</f>
        <v>0</v>
      </c>
      <c r="CC170" s="173" cm="1">
        <f t="array" ref="CC170">_xlfn.XLOOKUP(CC$1,'PY1 Data(H)'!$A$1:$CZ$1,_xlfn.XLOOKUP($A170,'PY1 Data(H)'!$A$1:$A$233,'PY1 Data(H)'!$A$1:$CZ$233))</f>
        <v>0</v>
      </c>
      <c r="CD170" s="173" cm="1">
        <f t="array" ref="CD170">_xlfn.XLOOKUP(CD$1,'PY1 Data(H)'!$A$1:$CZ$1,_xlfn.XLOOKUP($A170,'PY1 Data(H)'!$A$1:$A$233,'PY1 Data(H)'!$A$1:$CZ$233))</f>
        <v>0</v>
      </c>
      <c r="CE170" s="173" cm="1">
        <f t="array" ref="CE170">_xlfn.XLOOKUP(CE$1,'PY1 Data(H)'!$A$1:$CZ$1,_xlfn.XLOOKUP($A170,'PY1 Data(H)'!$A$1:$A$233,'PY1 Data(H)'!$A$1:$CZ$233))</f>
        <v>0</v>
      </c>
      <c r="CF170" s="173" cm="1">
        <f t="array" ref="CF170">_xlfn.XLOOKUP(CF$1,'PY1 Data(H)'!$A$1:$CZ$1,_xlfn.XLOOKUP($A170,'PY1 Data(H)'!$A$1:$A$233,'PY1 Data(H)'!$A$1:$CZ$233))</f>
        <v>0</v>
      </c>
      <c r="CG170" s="173" cm="1">
        <f t="array" ref="CG170">_xlfn.XLOOKUP(CG$1,'PY1 Data(H)'!$A$1:$CZ$1,_xlfn.XLOOKUP($A170,'PY1 Data(H)'!$A$1:$A$233,'PY1 Data(H)'!$A$1:$CZ$233))</f>
        <v>0</v>
      </c>
      <c r="CH170" s="173" cm="1">
        <f t="array" ref="CH170">_xlfn.XLOOKUP(CH$1,'PY1 Data(H)'!$A$1:$CZ$1,_xlfn.XLOOKUP($A170,'PY1 Data(H)'!$A$1:$A$233,'PY1 Data(H)'!$A$1:$CZ$233))</f>
        <v>0</v>
      </c>
      <c r="CI170" s="173" cm="1">
        <f t="array" ref="CI170">_xlfn.XLOOKUP(CI$1,'PY1 Data(H)'!$A$1:$CZ$1,_xlfn.XLOOKUP($A170,'PY1 Data(H)'!$A$1:$A$233,'PY1 Data(H)'!$A$1:$CZ$233))</f>
        <v>0</v>
      </c>
      <c r="CJ170" s="173" cm="1">
        <f t="array" ref="CJ170">_xlfn.XLOOKUP(CJ$1,'PY1 Data(H)'!$A$1:$CZ$1,_xlfn.XLOOKUP($A170,'PY1 Data(H)'!$A$1:$A$233,'PY1 Data(H)'!$A$1:$CZ$233))</f>
        <v>0</v>
      </c>
      <c r="CK170" s="173" cm="1">
        <f t="array" ref="CK170">_xlfn.XLOOKUP(CK$1,'PY1 Data(H)'!$A$1:$CZ$1,_xlfn.XLOOKUP($A170,'PY1 Data(H)'!$A$1:$A$233,'PY1 Data(H)'!$A$1:$CZ$233))</f>
        <v>0</v>
      </c>
      <c r="CL170" s="173" cm="1">
        <f t="array" ref="CL170">_xlfn.XLOOKUP(CL$1,'PY1 Data(H)'!$A$1:$CZ$1,_xlfn.XLOOKUP($A170,'PY1 Data(H)'!$A$1:$A$233,'PY1 Data(H)'!$A$1:$CZ$233))</f>
        <v>0</v>
      </c>
      <c r="CM170" s="173" cm="1">
        <f t="array" ref="CM170">_xlfn.XLOOKUP(CM$1,'PY1 Data(H)'!$A$1:$CZ$1,_xlfn.XLOOKUP($A170,'PY1 Data(H)'!$A$1:$A$233,'PY1 Data(H)'!$A$1:$CZ$233))</f>
        <v>0</v>
      </c>
      <c r="CN170" s="173" cm="1">
        <f t="array" ref="CN170">_xlfn.XLOOKUP(CN$1,'PY1 Data(H)'!$A$1:$CZ$1,_xlfn.XLOOKUP($A170,'PY1 Data(H)'!$A$1:$A$233,'PY1 Data(H)'!$A$1:$CZ$233))</f>
        <v>0</v>
      </c>
      <c r="CO170" s="173" cm="1">
        <f t="array" ref="CO170">_xlfn.XLOOKUP(CO$1,'PY1 Data(H)'!$A$1:$CZ$1,_xlfn.XLOOKUP($A170,'PY1 Data(H)'!$A$1:$A$233,'PY1 Data(H)'!$A$1:$CZ$233))</f>
        <v>0</v>
      </c>
      <c r="CP170" s="173" cm="1">
        <f t="array" ref="CP170">_xlfn.XLOOKUP(CP$1,'PY1 Data(H)'!$A$1:$CZ$1,_xlfn.XLOOKUP($A170,'PY1 Data(H)'!$A$1:$A$233,'PY1 Data(H)'!$A$1:$CZ$233))</f>
        <v>0</v>
      </c>
      <c r="CQ170" s="173" cm="1">
        <f t="array" ref="CQ170">_xlfn.XLOOKUP(CQ$1,'PY1 Data(H)'!$A$1:$CZ$1,_xlfn.XLOOKUP($A170,'PY1 Data(H)'!$A$1:$A$233,'PY1 Data(H)'!$A$1:$CZ$233))</f>
        <v>0</v>
      </c>
      <c r="CR170" s="173" cm="1">
        <f t="array" ref="CR170">_xlfn.XLOOKUP(CR$1,'PY1 Data(H)'!$A$1:$CZ$1,_xlfn.XLOOKUP($A170,'PY1 Data(H)'!$A$1:$A$233,'PY1 Data(H)'!$A$1:$CZ$233))</f>
        <v>0</v>
      </c>
      <c r="CS170" s="173" cm="1">
        <f t="array" ref="CS170">_xlfn.XLOOKUP(CS$1,'PY1 Data(H)'!$A$1:$CZ$1,_xlfn.XLOOKUP($A170,'PY1 Data(H)'!$A$1:$A$233,'PY1 Data(H)'!$A$1:$CZ$233))</f>
        <v>0</v>
      </c>
      <c r="CT170" s="173" cm="1">
        <f t="array" ref="CT170">_xlfn.XLOOKUP(CT$1,'PY1 Data(H)'!$A$1:$CZ$1,_xlfn.XLOOKUP($A170,'PY1 Data(H)'!$A$1:$A$233,'PY1 Data(H)'!$A$1:$CZ$233))</f>
        <v>0</v>
      </c>
      <c r="CU170" s="173" cm="1">
        <f t="array" ref="CU170">_xlfn.XLOOKUP(CU$1,'PY1 Data(H)'!$A$1:$CZ$1,_xlfn.XLOOKUP($A170,'PY1 Data(H)'!$A$1:$A$233,'PY1 Data(H)'!$A$1:$CZ$233))</f>
        <v>0</v>
      </c>
      <c r="CV170" s="173" cm="1">
        <f t="array" ref="CV170">_xlfn.XLOOKUP(CV$1,'PY1 Data(H)'!$A$1:$CZ$1,_xlfn.XLOOKUP($A170,'PY1 Data(H)'!$A$1:$A$233,'PY1 Data(H)'!$A$1:$CZ$233))</f>
        <v>0</v>
      </c>
      <c r="CW170" s="173" cm="1">
        <f t="array" ref="CW170">_xlfn.XLOOKUP(CW$1,'PY1 Data(H)'!$A$1:$CZ$1,_xlfn.XLOOKUP($A170,'PY1 Data(H)'!$A$1:$A$233,'PY1 Data(H)'!$A$1:$CZ$233))</f>
        <v>0</v>
      </c>
      <c r="CX170" s="173" cm="1">
        <f t="array" ref="CX170">_xlfn.XLOOKUP(CX$1,'PY1 Data(H)'!$A$1:$CZ$1,_xlfn.XLOOKUP($A170,'PY1 Data(H)'!$A$1:$A$233,'PY1 Data(H)'!$A$1:$CZ$233))</f>
        <v>0</v>
      </c>
      <c r="CY170" s="173" cm="1">
        <f t="array" ref="CY170">_xlfn.XLOOKUP(CY$1,'PY1 Data(H)'!$A$1:$CZ$1,_xlfn.XLOOKUP($A170,'PY1 Data(H)'!$A$1:$A$233,'PY1 Data(H)'!$A$1:$CZ$233))</f>
        <v>0</v>
      </c>
    </row>
    <row r="171" spans="1:103" x14ac:dyDescent="0.3">
      <c r="D171" s="173" cm="1">
        <f t="array" ref="D171">_xlfn.XLOOKUP(D$1,'PY1 Data(H)'!$A$1:$CZ$1,_xlfn.XLOOKUP($A171,'PY1 Data(H)'!$A$1:$A$233,'PY1 Data(H)'!$A$1:$CZ$233))</f>
        <v>0</v>
      </c>
      <c r="E171" s="173" cm="1">
        <f t="array" ref="E171">_xlfn.XLOOKUP(E$1,'PY1 Data(H)'!$A$1:$CZ$1,_xlfn.XLOOKUP($A171,'PY1 Data(H)'!$A$1:$A$233,'PY1 Data(H)'!$A$1:$CZ$233))</f>
        <v>0</v>
      </c>
      <c r="F171" s="173" cm="1">
        <f t="array" ref="F171">_xlfn.XLOOKUP(F$1,'PY1 Data(H)'!$A$1:$CZ$1,_xlfn.XLOOKUP($A171,'PY1 Data(H)'!$A$1:$A$233,'PY1 Data(H)'!$A$1:$CZ$233))</f>
        <v>0</v>
      </c>
      <c r="G171" s="173" cm="1">
        <f t="array" ref="G171">_xlfn.XLOOKUP(G$1,'PY1 Data(H)'!$A$1:$CZ$1,_xlfn.XLOOKUP($A171,'PY1 Data(H)'!$A$1:$A$233,'PY1 Data(H)'!$A$1:$CZ$233))</f>
        <v>0</v>
      </c>
      <c r="H171" s="173" cm="1">
        <f t="array" ref="H171">_xlfn.XLOOKUP(H$1,'PY1 Data(H)'!$A$1:$CZ$1,_xlfn.XLOOKUP($A171,'PY1 Data(H)'!$A$1:$A$233,'PY1 Data(H)'!$A$1:$CZ$233))</f>
        <v>0</v>
      </c>
      <c r="I171" s="173" cm="1">
        <f t="array" ref="I171">_xlfn.XLOOKUP(I$1,'PY1 Data(H)'!$A$1:$CZ$1,_xlfn.XLOOKUP($A171,'PY1 Data(H)'!$A$1:$A$233,'PY1 Data(H)'!$A$1:$CZ$233))</f>
        <v>0</v>
      </c>
      <c r="J171" s="173" cm="1">
        <f t="array" ref="J171">_xlfn.XLOOKUP(J$1,'PY1 Data(H)'!$A$1:$CZ$1,_xlfn.XLOOKUP($A171,'PY1 Data(H)'!$A$1:$A$233,'PY1 Data(H)'!$A$1:$CZ$233))</f>
        <v>0</v>
      </c>
      <c r="K171" s="173" cm="1">
        <f t="array" ref="K171">_xlfn.XLOOKUP(K$1,'PY1 Data(H)'!$A$1:$CZ$1,_xlfn.XLOOKUP($A171,'PY1 Data(H)'!$A$1:$A$233,'PY1 Data(H)'!$A$1:$CZ$233))</f>
        <v>0</v>
      </c>
      <c r="L171" s="173" cm="1">
        <f t="array" ref="L171">_xlfn.XLOOKUP(L$1,'PY1 Data(H)'!$A$1:$CZ$1,_xlfn.XLOOKUP($A171,'PY1 Data(H)'!$A$1:$A$233,'PY1 Data(H)'!$A$1:$CZ$233))</f>
        <v>0</v>
      </c>
      <c r="M171" s="173" cm="1">
        <f t="array" ref="M171">_xlfn.XLOOKUP(M$1,'PY1 Data(H)'!$A$1:$CZ$1,_xlfn.XLOOKUP($A171,'PY1 Data(H)'!$A$1:$A$233,'PY1 Data(H)'!$A$1:$CZ$233))</f>
        <v>0</v>
      </c>
      <c r="N171" s="173" cm="1">
        <f t="array" ref="N171">_xlfn.XLOOKUP(N$1,'PY1 Data(H)'!$A$1:$CZ$1,_xlfn.XLOOKUP($A171,'PY1 Data(H)'!$A$1:$A$233,'PY1 Data(H)'!$A$1:$CZ$233))</f>
        <v>0</v>
      </c>
      <c r="O171" s="173" cm="1">
        <f t="array" ref="O171">_xlfn.XLOOKUP(O$1,'PY1 Data(H)'!$A$1:$CZ$1,_xlfn.XLOOKUP($A171,'PY1 Data(H)'!$A$1:$A$233,'PY1 Data(H)'!$A$1:$CZ$233))</f>
        <v>0</v>
      </c>
      <c r="P171" s="173" cm="1">
        <f t="array" ref="P171">_xlfn.XLOOKUP(P$1,'PY1 Data(H)'!$A$1:$CZ$1,_xlfn.XLOOKUP($A171,'PY1 Data(H)'!$A$1:$A$233,'PY1 Data(H)'!$A$1:$CZ$233))</f>
        <v>0</v>
      </c>
      <c r="Q171" s="173" cm="1">
        <f t="array" ref="Q171">_xlfn.XLOOKUP(Q$1,'PY1 Data(H)'!$A$1:$CZ$1,_xlfn.XLOOKUP($A171,'PY1 Data(H)'!$A$1:$A$233,'PY1 Data(H)'!$A$1:$CZ$233))</f>
        <v>0</v>
      </c>
      <c r="R171" s="173" cm="1">
        <f t="array" ref="R171">_xlfn.XLOOKUP(R$1,'PY1 Data(H)'!$A$1:$CZ$1,_xlfn.XLOOKUP($A171,'PY1 Data(H)'!$A$1:$A$233,'PY1 Data(H)'!$A$1:$CZ$233))</f>
        <v>0</v>
      </c>
      <c r="S171" s="173" cm="1">
        <f t="array" ref="S171">_xlfn.XLOOKUP(S$1,'PY1 Data(H)'!$A$1:$CZ$1,_xlfn.XLOOKUP($A171,'PY1 Data(H)'!$A$1:$A$233,'PY1 Data(H)'!$A$1:$CZ$233))</f>
        <v>0</v>
      </c>
      <c r="T171" s="173" cm="1">
        <f t="array" ref="T171">_xlfn.XLOOKUP(T$1,'PY1 Data(H)'!$A$1:$CZ$1,_xlfn.XLOOKUP($A171,'PY1 Data(H)'!$A$1:$A$233,'PY1 Data(H)'!$A$1:$CZ$233))</f>
        <v>0</v>
      </c>
      <c r="U171" s="173" cm="1">
        <f t="array" ref="U171">_xlfn.XLOOKUP(U$1,'PY1 Data(H)'!$A$1:$CZ$1,_xlfn.XLOOKUP($A171,'PY1 Data(H)'!$A$1:$A$233,'PY1 Data(H)'!$A$1:$CZ$233))</f>
        <v>0</v>
      </c>
      <c r="V171" s="173" cm="1">
        <f t="array" ref="V171">_xlfn.XLOOKUP(V$1,'PY1 Data(H)'!$A$1:$CZ$1,_xlfn.XLOOKUP($A171,'PY1 Data(H)'!$A$1:$A$233,'PY1 Data(H)'!$A$1:$CZ$233))</f>
        <v>0</v>
      </c>
      <c r="W171" s="173" cm="1">
        <f t="array" ref="W171">_xlfn.XLOOKUP(W$1,'PY1 Data(H)'!$A$1:$CZ$1,_xlfn.XLOOKUP($A171,'PY1 Data(H)'!$A$1:$A$233,'PY1 Data(H)'!$A$1:$CZ$233))</f>
        <v>0</v>
      </c>
      <c r="X171" s="173" cm="1">
        <f t="array" ref="X171">_xlfn.XLOOKUP(X$1,'PY1 Data(H)'!$A$1:$CZ$1,_xlfn.XLOOKUP($A171,'PY1 Data(H)'!$A$1:$A$233,'PY1 Data(H)'!$A$1:$CZ$233))</f>
        <v>0</v>
      </c>
      <c r="Y171" s="173" cm="1">
        <f t="array" ref="Y171">_xlfn.XLOOKUP(Y$1,'PY1 Data(H)'!$A$1:$CZ$1,_xlfn.XLOOKUP($A171,'PY1 Data(H)'!$A$1:$A$233,'PY1 Data(H)'!$A$1:$CZ$233))</f>
        <v>0</v>
      </c>
      <c r="Z171" s="173" cm="1">
        <f t="array" ref="Z171">_xlfn.XLOOKUP(Z$1,'PY1 Data(H)'!$A$1:$CZ$1,_xlfn.XLOOKUP($A171,'PY1 Data(H)'!$A$1:$A$233,'PY1 Data(H)'!$A$1:$CZ$233))</f>
        <v>0</v>
      </c>
      <c r="AA171" s="173" cm="1">
        <f t="array" ref="AA171">_xlfn.XLOOKUP(AA$1,'PY1 Data(H)'!$A$1:$CZ$1,_xlfn.XLOOKUP($A171,'PY1 Data(H)'!$A$1:$A$233,'PY1 Data(H)'!$A$1:$CZ$233))</f>
        <v>0</v>
      </c>
      <c r="AB171" s="173" cm="1">
        <f t="array" ref="AB171">_xlfn.XLOOKUP(AB$1,'PY1 Data(H)'!$A$1:$CZ$1,_xlfn.XLOOKUP($A171,'PY1 Data(H)'!$A$1:$A$233,'PY1 Data(H)'!$A$1:$CZ$233))</f>
        <v>0</v>
      </c>
      <c r="AC171" s="173" cm="1">
        <f t="array" ref="AC171">_xlfn.XLOOKUP(AC$1,'PY1 Data(H)'!$A$1:$CZ$1,_xlfn.XLOOKUP($A171,'PY1 Data(H)'!$A$1:$A$233,'PY1 Data(H)'!$A$1:$CZ$233))</f>
        <v>0</v>
      </c>
      <c r="AD171" s="173" cm="1">
        <f t="array" ref="AD171">_xlfn.XLOOKUP(AD$1,'PY1 Data(H)'!$A$1:$CZ$1,_xlfn.XLOOKUP($A171,'PY1 Data(H)'!$A$1:$A$233,'PY1 Data(H)'!$A$1:$CZ$233))</f>
        <v>0</v>
      </c>
      <c r="AE171" s="173" cm="1">
        <f t="array" ref="AE171">_xlfn.XLOOKUP(AE$1,'PY1 Data(H)'!$A$1:$CZ$1,_xlfn.XLOOKUP($A171,'PY1 Data(H)'!$A$1:$A$233,'PY1 Data(H)'!$A$1:$CZ$233))</f>
        <v>0</v>
      </c>
      <c r="AF171" s="173" cm="1">
        <f t="array" ref="AF171">_xlfn.XLOOKUP(AF$1,'PY1 Data(H)'!$A$1:$CZ$1,_xlfn.XLOOKUP($A171,'PY1 Data(H)'!$A$1:$A$233,'PY1 Data(H)'!$A$1:$CZ$233))</f>
        <v>0</v>
      </c>
      <c r="AG171" s="173" cm="1">
        <f t="array" ref="AG171">_xlfn.XLOOKUP(AG$1,'PY1 Data(H)'!$A$1:$CZ$1,_xlfn.XLOOKUP($A171,'PY1 Data(H)'!$A$1:$A$233,'PY1 Data(H)'!$A$1:$CZ$233))</f>
        <v>0</v>
      </c>
      <c r="AH171" s="173" cm="1">
        <f t="array" ref="AH171">_xlfn.XLOOKUP(AH$1,'PY1 Data(H)'!$A$1:$CZ$1,_xlfn.XLOOKUP($A171,'PY1 Data(H)'!$A$1:$A$233,'PY1 Data(H)'!$A$1:$CZ$233))</f>
        <v>0</v>
      </c>
      <c r="AI171" s="173" cm="1">
        <f t="array" ref="AI171">_xlfn.XLOOKUP(AI$1,'PY1 Data(H)'!$A$1:$CZ$1,_xlfn.XLOOKUP($A171,'PY1 Data(H)'!$A$1:$A$233,'PY1 Data(H)'!$A$1:$CZ$233))</f>
        <v>0</v>
      </c>
      <c r="AJ171" s="173" cm="1">
        <f t="array" ref="AJ171">_xlfn.XLOOKUP(AJ$1,'PY1 Data(H)'!$A$1:$CZ$1,_xlfn.XLOOKUP($A171,'PY1 Data(H)'!$A$1:$A$233,'PY1 Data(H)'!$A$1:$CZ$233))</f>
        <v>0</v>
      </c>
      <c r="AK171" s="173" cm="1">
        <f t="array" ref="AK171">_xlfn.XLOOKUP(AK$1,'PY1 Data(H)'!$A$1:$CZ$1,_xlfn.XLOOKUP($A171,'PY1 Data(H)'!$A$1:$A$233,'PY1 Data(H)'!$A$1:$CZ$233))</f>
        <v>0</v>
      </c>
      <c r="AL171" s="173" cm="1">
        <f t="array" ref="AL171">_xlfn.XLOOKUP(AL$1,'PY1 Data(H)'!$A$1:$CZ$1,_xlfn.XLOOKUP($A171,'PY1 Data(H)'!$A$1:$A$233,'PY1 Data(H)'!$A$1:$CZ$233))</f>
        <v>0</v>
      </c>
      <c r="AM171" s="173" cm="1">
        <f t="array" ref="AM171">_xlfn.XLOOKUP(AM$1,'PY1 Data(H)'!$A$1:$CZ$1,_xlfn.XLOOKUP($A171,'PY1 Data(H)'!$A$1:$A$233,'PY1 Data(H)'!$A$1:$CZ$233))</f>
        <v>0</v>
      </c>
      <c r="AN171" s="173" cm="1">
        <f t="array" ref="AN171">_xlfn.XLOOKUP(AN$1,'PY1 Data(H)'!$A$1:$CZ$1,_xlfn.XLOOKUP($A171,'PY1 Data(H)'!$A$1:$A$233,'PY1 Data(H)'!$A$1:$CZ$233))</f>
        <v>0</v>
      </c>
      <c r="AO171" s="173" cm="1">
        <f t="array" ref="AO171">_xlfn.XLOOKUP(AO$1,'PY1 Data(H)'!$A$1:$CZ$1,_xlfn.XLOOKUP($A171,'PY1 Data(H)'!$A$1:$A$233,'PY1 Data(H)'!$A$1:$CZ$233))</f>
        <v>0</v>
      </c>
      <c r="AP171" s="173" cm="1">
        <f t="array" ref="AP171">_xlfn.XLOOKUP(AP$1,'PY1 Data(H)'!$A$1:$CZ$1,_xlfn.XLOOKUP($A171,'PY1 Data(H)'!$A$1:$A$233,'PY1 Data(H)'!$A$1:$CZ$233))</f>
        <v>0</v>
      </c>
      <c r="AQ171" s="173" cm="1">
        <f t="array" ref="AQ171">_xlfn.XLOOKUP(AQ$1,'PY1 Data(H)'!$A$1:$CZ$1,_xlfn.XLOOKUP($A171,'PY1 Data(H)'!$A$1:$A$233,'PY1 Data(H)'!$A$1:$CZ$233))</f>
        <v>0</v>
      </c>
      <c r="AR171" s="173" cm="1">
        <f t="array" ref="AR171">_xlfn.XLOOKUP(AR$1,'PY1 Data(H)'!$A$1:$CZ$1,_xlfn.XLOOKUP($A171,'PY1 Data(H)'!$A$1:$A$233,'PY1 Data(H)'!$A$1:$CZ$233))</f>
        <v>0</v>
      </c>
      <c r="AS171" s="173" cm="1">
        <f t="array" ref="AS171">_xlfn.XLOOKUP(AS$1,'PY1 Data(H)'!$A$1:$CZ$1,_xlfn.XLOOKUP($A171,'PY1 Data(H)'!$A$1:$A$233,'PY1 Data(H)'!$A$1:$CZ$233))</f>
        <v>0</v>
      </c>
      <c r="AT171" s="173" cm="1">
        <f t="array" ref="AT171">_xlfn.XLOOKUP(AT$1,'PY1 Data(H)'!$A$1:$CZ$1,_xlfn.XLOOKUP($A171,'PY1 Data(H)'!$A$1:$A$233,'PY1 Data(H)'!$A$1:$CZ$233))</f>
        <v>0</v>
      </c>
      <c r="AU171" s="173" cm="1">
        <f t="array" ref="AU171">_xlfn.XLOOKUP(AU$1,'PY1 Data(H)'!$A$1:$CZ$1,_xlfn.XLOOKUP($A171,'PY1 Data(H)'!$A$1:$A$233,'PY1 Data(H)'!$A$1:$CZ$233))</f>
        <v>0</v>
      </c>
      <c r="AV171" s="173" cm="1">
        <f t="array" ref="AV171">_xlfn.XLOOKUP(AV$1,'PY1 Data(H)'!$A$1:$CZ$1,_xlfn.XLOOKUP($A171,'PY1 Data(H)'!$A$1:$A$233,'PY1 Data(H)'!$A$1:$CZ$233))</f>
        <v>0</v>
      </c>
      <c r="AW171" s="173" cm="1">
        <f t="array" ref="AW171">_xlfn.XLOOKUP(AW$1,'PY1 Data(H)'!$A$1:$CZ$1,_xlfn.XLOOKUP($A171,'PY1 Data(H)'!$A$1:$A$233,'PY1 Data(H)'!$A$1:$CZ$233))</f>
        <v>0</v>
      </c>
      <c r="AX171" s="173" cm="1">
        <f t="array" ref="AX171">_xlfn.XLOOKUP(AX$1,'PY1 Data(H)'!$A$1:$CZ$1,_xlfn.XLOOKUP($A171,'PY1 Data(H)'!$A$1:$A$233,'PY1 Data(H)'!$A$1:$CZ$233))</f>
        <v>0</v>
      </c>
      <c r="AY171" s="173" cm="1">
        <f t="array" ref="AY171">_xlfn.XLOOKUP(AY$1,'PY1 Data(H)'!$A$1:$CZ$1,_xlfn.XLOOKUP($A171,'PY1 Data(H)'!$A$1:$A$233,'PY1 Data(H)'!$A$1:$CZ$233))</f>
        <v>0</v>
      </c>
      <c r="AZ171" s="173" cm="1">
        <f t="array" ref="AZ171">_xlfn.XLOOKUP(AZ$1,'PY1 Data(H)'!$A$1:$CZ$1,_xlfn.XLOOKUP($A171,'PY1 Data(H)'!$A$1:$A$233,'PY1 Data(H)'!$A$1:$CZ$233))</f>
        <v>0</v>
      </c>
      <c r="BA171" s="173" cm="1">
        <f t="array" ref="BA171">_xlfn.XLOOKUP(BA$1,'PY1 Data(H)'!$A$1:$CZ$1,_xlfn.XLOOKUP($A171,'PY1 Data(H)'!$A$1:$A$233,'PY1 Data(H)'!$A$1:$CZ$233))</f>
        <v>0</v>
      </c>
      <c r="BB171" s="173" cm="1">
        <f t="array" ref="BB171">_xlfn.XLOOKUP(BB$1,'PY1 Data(H)'!$A$1:$CZ$1,_xlfn.XLOOKUP($A171,'PY1 Data(H)'!$A$1:$A$233,'PY1 Data(H)'!$A$1:$CZ$233))</f>
        <v>0</v>
      </c>
      <c r="BC171" s="173" cm="1">
        <f t="array" ref="BC171">_xlfn.XLOOKUP(BC$1,'PY1 Data(H)'!$A$1:$CZ$1,_xlfn.XLOOKUP($A171,'PY1 Data(H)'!$A$1:$A$233,'PY1 Data(H)'!$A$1:$CZ$233))</f>
        <v>0</v>
      </c>
      <c r="BD171" s="173" cm="1">
        <f t="array" ref="BD171">_xlfn.XLOOKUP(BD$1,'PY1 Data(H)'!$A$1:$CZ$1,_xlfn.XLOOKUP($A171,'PY1 Data(H)'!$A$1:$A$233,'PY1 Data(H)'!$A$1:$CZ$233))</f>
        <v>0</v>
      </c>
      <c r="BE171" s="173" cm="1">
        <f t="array" ref="BE171">_xlfn.XLOOKUP(BE$1,'PY1 Data(H)'!$A$1:$CZ$1,_xlfn.XLOOKUP($A171,'PY1 Data(H)'!$A$1:$A$233,'PY1 Data(H)'!$A$1:$CZ$233))</f>
        <v>0</v>
      </c>
      <c r="BF171" s="173" cm="1">
        <f t="array" ref="BF171">_xlfn.XLOOKUP(BF$1,'PY1 Data(H)'!$A$1:$CZ$1,_xlfn.XLOOKUP($A171,'PY1 Data(H)'!$A$1:$A$233,'PY1 Data(H)'!$A$1:$CZ$233))</f>
        <v>0</v>
      </c>
      <c r="BG171" s="173" cm="1">
        <f t="array" ref="BG171">_xlfn.XLOOKUP(BG$1,'PY1 Data(H)'!$A$1:$CZ$1,_xlfn.XLOOKUP($A171,'PY1 Data(H)'!$A$1:$A$233,'PY1 Data(H)'!$A$1:$CZ$233))</f>
        <v>0</v>
      </c>
      <c r="BH171" s="173" cm="1">
        <f t="array" ref="BH171">_xlfn.XLOOKUP(BH$1,'PY1 Data(H)'!$A$1:$CZ$1,_xlfn.XLOOKUP($A171,'PY1 Data(H)'!$A$1:$A$233,'PY1 Data(H)'!$A$1:$CZ$233))</f>
        <v>0</v>
      </c>
      <c r="BI171" s="173" cm="1">
        <f t="array" ref="BI171">_xlfn.XLOOKUP(BI$1,'PY1 Data(H)'!$A$1:$CZ$1,_xlfn.XLOOKUP($A171,'PY1 Data(H)'!$A$1:$A$233,'PY1 Data(H)'!$A$1:$CZ$233))</f>
        <v>0</v>
      </c>
      <c r="BJ171" s="173" cm="1">
        <f t="array" ref="BJ171">_xlfn.XLOOKUP(BJ$1,'PY1 Data(H)'!$A$1:$CZ$1,_xlfn.XLOOKUP($A171,'PY1 Data(H)'!$A$1:$A$233,'PY1 Data(H)'!$A$1:$CZ$233))</f>
        <v>0</v>
      </c>
      <c r="BK171" s="173" cm="1">
        <f t="array" ref="BK171">_xlfn.XLOOKUP(BK$1,'PY1 Data(H)'!$A$1:$CZ$1,_xlfn.XLOOKUP($A171,'PY1 Data(H)'!$A$1:$A$233,'PY1 Data(H)'!$A$1:$CZ$233))</f>
        <v>0</v>
      </c>
      <c r="BL171" s="173" cm="1">
        <f t="array" ref="BL171">_xlfn.XLOOKUP(BL$1,'PY1 Data(H)'!$A$1:$CZ$1,_xlfn.XLOOKUP($A171,'PY1 Data(H)'!$A$1:$A$233,'PY1 Data(H)'!$A$1:$CZ$233))</f>
        <v>0</v>
      </c>
      <c r="BM171" s="173" cm="1">
        <f t="array" ref="BM171">_xlfn.XLOOKUP(BM$1,'PY1 Data(H)'!$A$1:$CZ$1,_xlfn.XLOOKUP($A171,'PY1 Data(H)'!$A$1:$A$233,'PY1 Data(H)'!$A$1:$CZ$233))</f>
        <v>0</v>
      </c>
      <c r="BN171" s="173" cm="1">
        <f t="array" ref="BN171">_xlfn.XLOOKUP(BN$1,'PY1 Data(H)'!$A$1:$CZ$1,_xlfn.XLOOKUP($A171,'PY1 Data(H)'!$A$1:$A$233,'PY1 Data(H)'!$A$1:$CZ$233))</f>
        <v>0</v>
      </c>
      <c r="BO171" s="173" cm="1">
        <f t="array" ref="BO171">_xlfn.XLOOKUP(BO$1,'PY1 Data(H)'!$A$1:$CZ$1,_xlfn.XLOOKUP($A171,'PY1 Data(H)'!$A$1:$A$233,'PY1 Data(H)'!$A$1:$CZ$233))</f>
        <v>0</v>
      </c>
      <c r="BP171" s="173" cm="1">
        <f t="array" ref="BP171">_xlfn.XLOOKUP(BP$1,'PY1 Data(H)'!$A$1:$CZ$1,_xlfn.XLOOKUP($A171,'PY1 Data(H)'!$A$1:$A$233,'PY1 Data(H)'!$A$1:$CZ$233))</f>
        <v>0</v>
      </c>
      <c r="BQ171" s="173" cm="1">
        <f t="array" ref="BQ171">_xlfn.XLOOKUP(BQ$1,'PY1 Data(H)'!$A$1:$CZ$1,_xlfn.XLOOKUP($A171,'PY1 Data(H)'!$A$1:$A$233,'PY1 Data(H)'!$A$1:$CZ$233))</f>
        <v>0</v>
      </c>
      <c r="BR171" s="173" cm="1">
        <f t="array" ref="BR171">_xlfn.XLOOKUP(BR$1,'PY1 Data(H)'!$A$1:$CZ$1,_xlfn.XLOOKUP($A171,'PY1 Data(H)'!$A$1:$A$233,'PY1 Data(H)'!$A$1:$CZ$233))</f>
        <v>0</v>
      </c>
      <c r="BS171" s="173" cm="1">
        <f t="array" ref="BS171">_xlfn.XLOOKUP(BS$1,'PY1 Data(H)'!$A$1:$CZ$1,_xlfn.XLOOKUP($A171,'PY1 Data(H)'!$A$1:$A$233,'PY1 Data(H)'!$A$1:$CZ$233))</f>
        <v>0</v>
      </c>
      <c r="BT171" s="173" cm="1">
        <f t="array" ref="BT171">_xlfn.XLOOKUP(BT$1,'PY1 Data(H)'!$A$1:$CZ$1,_xlfn.XLOOKUP($A171,'PY1 Data(H)'!$A$1:$A$233,'PY1 Data(H)'!$A$1:$CZ$233))</f>
        <v>0</v>
      </c>
      <c r="BU171" s="173" cm="1">
        <f t="array" ref="BU171">_xlfn.XLOOKUP(BU$1,'PY1 Data(H)'!$A$1:$CZ$1,_xlfn.XLOOKUP($A171,'PY1 Data(H)'!$A$1:$A$233,'PY1 Data(H)'!$A$1:$CZ$233))</f>
        <v>0</v>
      </c>
      <c r="BV171" s="173" cm="1">
        <f t="array" ref="BV171">_xlfn.XLOOKUP(BV$1,'PY1 Data(H)'!$A$1:$CZ$1,_xlfn.XLOOKUP($A171,'PY1 Data(H)'!$A$1:$A$233,'PY1 Data(H)'!$A$1:$CZ$233))</f>
        <v>0</v>
      </c>
      <c r="BW171" s="173" cm="1">
        <f t="array" ref="BW171">_xlfn.XLOOKUP(BW$1,'PY1 Data(H)'!$A$1:$CZ$1,_xlfn.XLOOKUP($A171,'PY1 Data(H)'!$A$1:$A$233,'PY1 Data(H)'!$A$1:$CZ$233))</f>
        <v>0</v>
      </c>
      <c r="BX171" s="173" cm="1">
        <f t="array" ref="BX171">_xlfn.XLOOKUP(BX$1,'PY1 Data(H)'!$A$1:$CZ$1,_xlfn.XLOOKUP($A171,'PY1 Data(H)'!$A$1:$A$233,'PY1 Data(H)'!$A$1:$CZ$233))</f>
        <v>0</v>
      </c>
      <c r="BY171" s="173" cm="1">
        <f t="array" ref="BY171">_xlfn.XLOOKUP(BY$1,'PY1 Data(H)'!$A$1:$CZ$1,_xlfn.XLOOKUP($A171,'PY1 Data(H)'!$A$1:$A$233,'PY1 Data(H)'!$A$1:$CZ$233))</f>
        <v>0</v>
      </c>
      <c r="BZ171" s="173" cm="1">
        <f t="array" ref="BZ171">_xlfn.XLOOKUP(BZ$1,'PY1 Data(H)'!$A$1:$CZ$1,_xlfn.XLOOKUP($A171,'PY1 Data(H)'!$A$1:$A$233,'PY1 Data(H)'!$A$1:$CZ$233))</f>
        <v>0</v>
      </c>
      <c r="CA171" s="173" cm="1">
        <f t="array" ref="CA171">_xlfn.XLOOKUP(CA$1,'PY1 Data(H)'!$A$1:$CZ$1,_xlfn.XLOOKUP($A171,'PY1 Data(H)'!$A$1:$A$233,'PY1 Data(H)'!$A$1:$CZ$233))</f>
        <v>0</v>
      </c>
      <c r="CB171" s="173" cm="1">
        <f t="array" ref="CB171">_xlfn.XLOOKUP(CB$1,'PY1 Data(H)'!$A$1:$CZ$1,_xlfn.XLOOKUP($A171,'PY1 Data(H)'!$A$1:$A$233,'PY1 Data(H)'!$A$1:$CZ$233))</f>
        <v>0</v>
      </c>
      <c r="CC171" s="173" cm="1">
        <f t="array" ref="CC171">_xlfn.XLOOKUP(CC$1,'PY1 Data(H)'!$A$1:$CZ$1,_xlfn.XLOOKUP($A171,'PY1 Data(H)'!$A$1:$A$233,'PY1 Data(H)'!$A$1:$CZ$233))</f>
        <v>0</v>
      </c>
      <c r="CD171" s="173" cm="1">
        <f t="array" ref="CD171">_xlfn.XLOOKUP(CD$1,'PY1 Data(H)'!$A$1:$CZ$1,_xlfn.XLOOKUP($A171,'PY1 Data(H)'!$A$1:$A$233,'PY1 Data(H)'!$A$1:$CZ$233))</f>
        <v>0</v>
      </c>
      <c r="CE171" s="173" cm="1">
        <f t="array" ref="CE171">_xlfn.XLOOKUP(CE$1,'PY1 Data(H)'!$A$1:$CZ$1,_xlfn.XLOOKUP($A171,'PY1 Data(H)'!$A$1:$A$233,'PY1 Data(H)'!$A$1:$CZ$233))</f>
        <v>0</v>
      </c>
      <c r="CF171" s="173" cm="1">
        <f t="array" ref="CF171">_xlfn.XLOOKUP(CF$1,'PY1 Data(H)'!$A$1:$CZ$1,_xlfn.XLOOKUP($A171,'PY1 Data(H)'!$A$1:$A$233,'PY1 Data(H)'!$A$1:$CZ$233))</f>
        <v>0</v>
      </c>
      <c r="CG171" s="173" cm="1">
        <f t="array" ref="CG171">_xlfn.XLOOKUP(CG$1,'PY1 Data(H)'!$A$1:$CZ$1,_xlfn.XLOOKUP($A171,'PY1 Data(H)'!$A$1:$A$233,'PY1 Data(H)'!$A$1:$CZ$233))</f>
        <v>0</v>
      </c>
      <c r="CH171" s="173" cm="1">
        <f t="array" ref="CH171">_xlfn.XLOOKUP(CH$1,'PY1 Data(H)'!$A$1:$CZ$1,_xlfn.XLOOKUP($A171,'PY1 Data(H)'!$A$1:$A$233,'PY1 Data(H)'!$A$1:$CZ$233))</f>
        <v>0</v>
      </c>
      <c r="CI171" s="173" cm="1">
        <f t="array" ref="CI171">_xlfn.XLOOKUP(CI$1,'PY1 Data(H)'!$A$1:$CZ$1,_xlfn.XLOOKUP($A171,'PY1 Data(H)'!$A$1:$A$233,'PY1 Data(H)'!$A$1:$CZ$233))</f>
        <v>0</v>
      </c>
      <c r="CJ171" s="173" cm="1">
        <f t="array" ref="CJ171">_xlfn.XLOOKUP(CJ$1,'PY1 Data(H)'!$A$1:$CZ$1,_xlfn.XLOOKUP($A171,'PY1 Data(H)'!$A$1:$A$233,'PY1 Data(H)'!$A$1:$CZ$233))</f>
        <v>0</v>
      </c>
      <c r="CK171" s="173" cm="1">
        <f t="array" ref="CK171">_xlfn.XLOOKUP(CK$1,'PY1 Data(H)'!$A$1:$CZ$1,_xlfn.XLOOKUP($A171,'PY1 Data(H)'!$A$1:$A$233,'PY1 Data(H)'!$A$1:$CZ$233))</f>
        <v>0</v>
      </c>
      <c r="CL171" s="173" cm="1">
        <f t="array" ref="CL171">_xlfn.XLOOKUP(CL$1,'PY1 Data(H)'!$A$1:$CZ$1,_xlfn.XLOOKUP($A171,'PY1 Data(H)'!$A$1:$A$233,'PY1 Data(H)'!$A$1:$CZ$233))</f>
        <v>0</v>
      </c>
      <c r="CM171" s="173" cm="1">
        <f t="array" ref="CM171">_xlfn.XLOOKUP(CM$1,'PY1 Data(H)'!$A$1:$CZ$1,_xlfn.XLOOKUP($A171,'PY1 Data(H)'!$A$1:$A$233,'PY1 Data(H)'!$A$1:$CZ$233))</f>
        <v>0</v>
      </c>
      <c r="CN171" s="173" cm="1">
        <f t="array" ref="CN171">_xlfn.XLOOKUP(CN$1,'PY1 Data(H)'!$A$1:$CZ$1,_xlfn.XLOOKUP($A171,'PY1 Data(H)'!$A$1:$A$233,'PY1 Data(H)'!$A$1:$CZ$233))</f>
        <v>0</v>
      </c>
      <c r="CO171" s="173" cm="1">
        <f t="array" ref="CO171">_xlfn.XLOOKUP(CO$1,'PY1 Data(H)'!$A$1:$CZ$1,_xlfn.XLOOKUP($A171,'PY1 Data(H)'!$A$1:$A$233,'PY1 Data(H)'!$A$1:$CZ$233))</f>
        <v>0</v>
      </c>
      <c r="CP171" s="173" cm="1">
        <f t="array" ref="CP171">_xlfn.XLOOKUP(CP$1,'PY1 Data(H)'!$A$1:$CZ$1,_xlfn.XLOOKUP($A171,'PY1 Data(H)'!$A$1:$A$233,'PY1 Data(H)'!$A$1:$CZ$233))</f>
        <v>0</v>
      </c>
      <c r="CQ171" s="173" cm="1">
        <f t="array" ref="CQ171">_xlfn.XLOOKUP(CQ$1,'PY1 Data(H)'!$A$1:$CZ$1,_xlfn.XLOOKUP($A171,'PY1 Data(H)'!$A$1:$A$233,'PY1 Data(H)'!$A$1:$CZ$233))</f>
        <v>0</v>
      </c>
      <c r="CR171" s="173" cm="1">
        <f t="array" ref="CR171">_xlfn.XLOOKUP(CR$1,'PY1 Data(H)'!$A$1:$CZ$1,_xlfn.XLOOKUP($A171,'PY1 Data(H)'!$A$1:$A$233,'PY1 Data(H)'!$A$1:$CZ$233))</f>
        <v>0</v>
      </c>
      <c r="CS171" s="173" cm="1">
        <f t="array" ref="CS171">_xlfn.XLOOKUP(CS$1,'PY1 Data(H)'!$A$1:$CZ$1,_xlfn.XLOOKUP($A171,'PY1 Data(H)'!$A$1:$A$233,'PY1 Data(H)'!$A$1:$CZ$233))</f>
        <v>0</v>
      </c>
      <c r="CT171" s="173" cm="1">
        <f t="array" ref="CT171">_xlfn.XLOOKUP(CT$1,'PY1 Data(H)'!$A$1:$CZ$1,_xlfn.XLOOKUP($A171,'PY1 Data(H)'!$A$1:$A$233,'PY1 Data(H)'!$A$1:$CZ$233))</f>
        <v>0</v>
      </c>
      <c r="CU171" s="173" cm="1">
        <f t="array" ref="CU171">_xlfn.XLOOKUP(CU$1,'PY1 Data(H)'!$A$1:$CZ$1,_xlfn.XLOOKUP($A171,'PY1 Data(H)'!$A$1:$A$233,'PY1 Data(H)'!$A$1:$CZ$233))</f>
        <v>0</v>
      </c>
      <c r="CV171" s="173" cm="1">
        <f t="array" ref="CV171">_xlfn.XLOOKUP(CV$1,'PY1 Data(H)'!$A$1:$CZ$1,_xlfn.XLOOKUP($A171,'PY1 Data(H)'!$A$1:$A$233,'PY1 Data(H)'!$A$1:$CZ$233))</f>
        <v>0</v>
      </c>
      <c r="CW171" s="173" cm="1">
        <f t="array" ref="CW171">_xlfn.XLOOKUP(CW$1,'PY1 Data(H)'!$A$1:$CZ$1,_xlfn.XLOOKUP($A171,'PY1 Data(H)'!$A$1:$A$233,'PY1 Data(H)'!$A$1:$CZ$233))</f>
        <v>0</v>
      </c>
      <c r="CX171" s="173" cm="1">
        <f t="array" ref="CX171">_xlfn.XLOOKUP(CX$1,'PY1 Data(H)'!$A$1:$CZ$1,_xlfn.XLOOKUP($A171,'PY1 Data(H)'!$A$1:$A$233,'PY1 Data(H)'!$A$1:$CZ$233))</f>
        <v>0</v>
      </c>
      <c r="CY171" s="173" cm="1">
        <f t="array" ref="CY171">_xlfn.XLOOKUP(CY$1,'PY1 Data(H)'!$A$1:$CZ$1,_xlfn.XLOOKUP($A171,'PY1 Data(H)'!$A$1:$A$233,'PY1 Data(H)'!$A$1:$CZ$233))</f>
        <v>0</v>
      </c>
    </row>
    <row r="172" spans="1:103" x14ac:dyDescent="0.3">
      <c r="D172" s="173" cm="1">
        <f t="array" ref="D172">_xlfn.XLOOKUP(D$1,'PY1 Data(H)'!$A$1:$CZ$1,_xlfn.XLOOKUP($A172,'PY1 Data(H)'!$A$1:$A$233,'PY1 Data(H)'!$A$1:$CZ$233))</f>
        <v>0</v>
      </c>
      <c r="E172" s="173" cm="1">
        <f t="array" ref="E172">_xlfn.XLOOKUP(E$1,'PY1 Data(H)'!$A$1:$CZ$1,_xlfn.XLOOKUP($A172,'PY1 Data(H)'!$A$1:$A$233,'PY1 Data(H)'!$A$1:$CZ$233))</f>
        <v>0</v>
      </c>
      <c r="F172" s="173" cm="1">
        <f t="array" ref="F172">_xlfn.XLOOKUP(F$1,'PY1 Data(H)'!$A$1:$CZ$1,_xlfn.XLOOKUP($A172,'PY1 Data(H)'!$A$1:$A$233,'PY1 Data(H)'!$A$1:$CZ$233))</f>
        <v>0</v>
      </c>
      <c r="G172" s="173" cm="1">
        <f t="array" ref="G172">_xlfn.XLOOKUP(G$1,'PY1 Data(H)'!$A$1:$CZ$1,_xlfn.XLOOKUP($A172,'PY1 Data(H)'!$A$1:$A$233,'PY1 Data(H)'!$A$1:$CZ$233))</f>
        <v>0</v>
      </c>
      <c r="H172" s="173" cm="1">
        <f t="array" ref="H172">_xlfn.XLOOKUP(H$1,'PY1 Data(H)'!$A$1:$CZ$1,_xlfn.XLOOKUP($A172,'PY1 Data(H)'!$A$1:$A$233,'PY1 Data(H)'!$A$1:$CZ$233))</f>
        <v>0</v>
      </c>
      <c r="I172" s="173" cm="1">
        <f t="array" ref="I172">_xlfn.XLOOKUP(I$1,'PY1 Data(H)'!$A$1:$CZ$1,_xlfn.XLOOKUP($A172,'PY1 Data(H)'!$A$1:$A$233,'PY1 Data(H)'!$A$1:$CZ$233))</f>
        <v>0</v>
      </c>
      <c r="J172" s="173" cm="1">
        <f t="array" ref="J172">_xlfn.XLOOKUP(J$1,'PY1 Data(H)'!$A$1:$CZ$1,_xlfn.XLOOKUP($A172,'PY1 Data(H)'!$A$1:$A$233,'PY1 Data(H)'!$A$1:$CZ$233))</f>
        <v>0</v>
      </c>
      <c r="K172" s="173" cm="1">
        <f t="array" ref="K172">_xlfn.XLOOKUP(K$1,'PY1 Data(H)'!$A$1:$CZ$1,_xlfn.XLOOKUP($A172,'PY1 Data(H)'!$A$1:$A$233,'PY1 Data(H)'!$A$1:$CZ$233))</f>
        <v>0</v>
      </c>
      <c r="L172" s="173" cm="1">
        <f t="array" ref="L172">_xlfn.XLOOKUP(L$1,'PY1 Data(H)'!$A$1:$CZ$1,_xlfn.XLOOKUP($A172,'PY1 Data(H)'!$A$1:$A$233,'PY1 Data(H)'!$A$1:$CZ$233))</f>
        <v>0</v>
      </c>
      <c r="M172" s="173" cm="1">
        <f t="array" ref="M172">_xlfn.XLOOKUP(M$1,'PY1 Data(H)'!$A$1:$CZ$1,_xlfn.XLOOKUP($A172,'PY1 Data(H)'!$A$1:$A$233,'PY1 Data(H)'!$A$1:$CZ$233))</f>
        <v>0</v>
      </c>
      <c r="N172" s="173" cm="1">
        <f t="array" ref="N172">_xlfn.XLOOKUP(N$1,'PY1 Data(H)'!$A$1:$CZ$1,_xlfn.XLOOKUP($A172,'PY1 Data(H)'!$A$1:$A$233,'PY1 Data(H)'!$A$1:$CZ$233))</f>
        <v>0</v>
      </c>
      <c r="O172" s="173" cm="1">
        <f t="array" ref="O172">_xlfn.XLOOKUP(O$1,'PY1 Data(H)'!$A$1:$CZ$1,_xlfn.XLOOKUP($A172,'PY1 Data(H)'!$A$1:$A$233,'PY1 Data(H)'!$A$1:$CZ$233))</f>
        <v>0</v>
      </c>
      <c r="P172" s="173" cm="1">
        <f t="array" ref="P172">_xlfn.XLOOKUP(P$1,'PY1 Data(H)'!$A$1:$CZ$1,_xlfn.XLOOKUP($A172,'PY1 Data(H)'!$A$1:$A$233,'PY1 Data(H)'!$A$1:$CZ$233))</f>
        <v>0</v>
      </c>
      <c r="Q172" s="173" cm="1">
        <f t="array" ref="Q172">_xlfn.XLOOKUP(Q$1,'PY1 Data(H)'!$A$1:$CZ$1,_xlfn.XLOOKUP($A172,'PY1 Data(H)'!$A$1:$A$233,'PY1 Data(H)'!$A$1:$CZ$233))</f>
        <v>0</v>
      </c>
      <c r="R172" s="173" cm="1">
        <f t="array" ref="R172">_xlfn.XLOOKUP(R$1,'PY1 Data(H)'!$A$1:$CZ$1,_xlfn.XLOOKUP($A172,'PY1 Data(H)'!$A$1:$A$233,'PY1 Data(H)'!$A$1:$CZ$233))</f>
        <v>0</v>
      </c>
      <c r="S172" s="173" cm="1">
        <f t="array" ref="S172">_xlfn.XLOOKUP(S$1,'PY1 Data(H)'!$A$1:$CZ$1,_xlfn.XLOOKUP($A172,'PY1 Data(H)'!$A$1:$A$233,'PY1 Data(H)'!$A$1:$CZ$233))</f>
        <v>0</v>
      </c>
      <c r="T172" s="173" cm="1">
        <f t="array" ref="T172">_xlfn.XLOOKUP(T$1,'PY1 Data(H)'!$A$1:$CZ$1,_xlfn.XLOOKUP($A172,'PY1 Data(H)'!$A$1:$A$233,'PY1 Data(H)'!$A$1:$CZ$233))</f>
        <v>0</v>
      </c>
      <c r="U172" s="173" cm="1">
        <f t="array" ref="U172">_xlfn.XLOOKUP(U$1,'PY1 Data(H)'!$A$1:$CZ$1,_xlfn.XLOOKUP($A172,'PY1 Data(H)'!$A$1:$A$233,'PY1 Data(H)'!$A$1:$CZ$233))</f>
        <v>0</v>
      </c>
      <c r="V172" s="173" cm="1">
        <f t="array" ref="V172">_xlfn.XLOOKUP(V$1,'PY1 Data(H)'!$A$1:$CZ$1,_xlfn.XLOOKUP($A172,'PY1 Data(H)'!$A$1:$A$233,'PY1 Data(H)'!$A$1:$CZ$233))</f>
        <v>0</v>
      </c>
      <c r="W172" s="173" cm="1">
        <f t="array" ref="W172">_xlfn.XLOOKUP(W$1,'PY1 Data(H)'!$A$1:$CZ$1,_xlfn.XLOOKUP($A172,'PY1 Data(H)'!$A$1:$A$233,'PY1 Data(H)'!$A$1:$CZ$233))</f>
        <v>0</v>
      </c>
      <c r="X172" s="173" cm="1">
        <f t="array" ref="X172">_xlfn.XLOOKUP(X$1,'PY1 Data(H)'!$A$1:$CZ$1,_xlfn.XLOOKUP($A172,'PY1 Data(H)'!$A$1:$A$233,'PY1 Data(H)'!$A$1:$CZ$233))</f>
        <v>0</v>
      </c>
      <c r="Y172" s="173" cm="1">
        <f t="array" ref="Y172">_xlfn.XLOOKUP(Y$1,'PY1 Data(H)'!$A$1:$CZ$1,_xlfn.XLOOKUP($A172,'PY1 Data(H)'!$A$1:$A$233,'PY1 Data(H)'!$A$1:$CZ$233))</f>
        <v>0</v>
      </c>
      <c r="Z172" s="173" cm="1">
        <f t="array" ref="Z172">_xlfn.XLOOKUP(Z$1,'PY1 Data(H)'!$A$1:$CZ$1,_xlfn.XLOOKUP($A172,'PY1 Data(H)'!$A$1:$A$233,'PY1 Data(H)'!$A$1:$CZ$233))</f>
        <v>0</v>
      </c>
      <c r="AA172" s="173" cm="1">
        <f t="array" ref="AA172">_xlfn.XLOOKUP(AA$1,'PY1 Data(H)'!$A$1:$CZ$1,_xlfn.XLOOKUP($A172,'PY1 Data(H)'!$A$1:$A$233,'PY1 Data(H)'!$A$1:$CZ$233))</f>
        <v>0</v>
      </c>
      <c r="AB172" s="173" cm="1">
        <f t="array" ref="AB172">_xlfn.XLOOKUP(AB$1,'PY1 Data(H)'!$A$1:$CZ$1,_xlfn.XLOOKUP($A172,'PY1 Data(H)'!$A$1:$A$233,'PY1 Data(H)'!$A$1:$CZ$233))</f>
        <v>0</v>
      </c>
      <c r="AC172" s="173" cm="1">
        <f t="array" ref="AC172">_xlfn.XLOOKUP(AC$1,'PY1 Data(H)'!$A$1:$CZ$1,_xlfn.XLOOKUP($A172,'PY1 Data(H)'!$A$1:$A$233,'PY1 Data(H)'!$A$1:$CZ$233))</f>
        <v>0</v>
      </c>
      <c r="AD172" s="173" cm="1">
        <f t="array" ref="AD172">_xlfn.XLOOKUP(AD$1,'PY1 Data(H)'!$A$1:$CZ$1,_xlfn.XLOOKUP($A172,'PY1 Data(H)'!$A$1:$A$233,'PY1 Data(H)'!$A$1:$CZ$233))</f>
        <v>0</v>
      </c>
      <c r="AE172" s="173" cm="1">
        <f t="array" ref="AE172">_xlfn.XLOOKUP(AE$1,'PY1 Data(H)'!$A$1:$CZ$1,_xlfn.XLOOKUP($A172,'PY1 Data(H)'!$A$1:$A$233,'PY1 Data(H)'!$A$1:$CZ$233))</f>
        <v>0</v>
      </c>
      <c r="AF172" s="173" cm="1">
        <f t="array" ref="AF172">_xlfn.XLOOKUP(AF$1,'PY1 Data(H)'!$A$1:$CZ$1,_xlfn.XLOOKUP($A172,'PY1 Data(H)'!$A$1:$A$233,'PY1 Data(H)'!$A$1:$CZ$233))</f>
        <v>0</v>
      </c>
      <c r="AG172" s="173" cm="1">
        <f t="array" ref="AG172">_xlfn.XLOOKUP(AG$1,'PY1 Data(H)'!$A$1:$CZ$1,_xlfn.XLOOKUP($A172,'PY1 Data(H)'!$A$1:$A$233,'PY1 Data(H)'!$A$1:$CZ$233))</f>
        <v>0</v>
      </c>
      <c r="AH172" s="173" cm="1">
        <f t="array" ref="AH172">_xlfn.XLOOKUP(AH$1,'PY1 Data(H)'!$A$1:$CZ$1,_xlfn.XLOOKUP($A172,'PY1 Data(H)'!$A$1:$A$233,'PY1 Data(H)'!$A$1:$CZ$233))</f>
        <v>0</v>
      </c>
      <c r="AI172" s="173" cm="1">
        <f t="array" ref="AI172">_xlfn.XLOOKUP(AI$1,'PY1 Data(H)'!$A$1:$CZ$1,_xlfn.XLOOKUP($A172,'PY1 Data(H)'!$A$1:$A$233,'PY1 Data(H)'!$A$1:$CZ$233))</f>
        <v>0</v>
      </c>
      <c r="AJ172" s="173" cm="1">
        <f t="array" ref="AJ172">_xlfn.XLOOKUP(AJ$1,'PY1 Data(H)'!$A$1:$CZ$1,_xlfn.XLOOKUP($A172,'PY1 Data(H)'!$A$1:$A$233,'PY1 Data(H)'!$A$1:$CZ$233))</f>
        <v>0</v>
      </c>
      <c r="AK172" s="173" cm="1">
        <f t="array" ref="AK172">_xlfn.XLOOKUP(AK$1,'PY1 Data(H)'!$A$1:$CZ$1,_xlfn.XLOOKUP($A172,'PY1 Data(H)'!$A$1:$A$233,'PY1 Data(H)'!$A$1:$CZ$233))</f>
        <v>0</v>
      </c>
      <c r="AL172" s="173" cm="1">
        <f t="array" ref="AL172">_xlfn.XLOOKUP(AL$1,'PY1 Data(H)'!$A$1:$CZ$1,_xlfn.XLOOKUP($A172,'PY1 Data(H)'!$A$1:$A$233,'PY1 Data(H)'!$A$1:$CZ$233))</f>
        <v>0</v>
      </c>
      <c r="AM172" s="173" cm="1">
        <f t="array" ref="AM172">_xlfn.XLOOKUP(AM$1,'PY1 Data(H)'!$A$1:$CZ$1,_xlfn.XLOOKUP($A172,'PY1 Data(H)'!$A$1:$A$233,'PY1 Data(H)'!$A$1:$CZ$233))</f>
        <v>0</v>
      </c>
      <c r="AN172" s="173" cm="1">
        <f t="array" ref="AN172">_xlfn.XLOOKUP(AN$1,'PY1 Data(H)'!$A$1:$CZ$1,_xlfn.XLOOKUP($A172,'PY1 Data(H)'!$A$1:$A$233,'PY1 Data(H)'!$A$1:$CZ$233))</f>
        <v>0</v>
      </c>
      <c r="AO172" s="173" cm="1">
        <f t="array" ref="AO172">_xlfn.XLOOKUP(AO$1,'PY1 Data(H)'!$A$1:$CZ$1,_xlfn.XLOOKUP($A172,'PY1 Data(H)'!$A$1:$A$233,'PY1 Data(H)'!$A$1:$CZ$233))</f>
        <v>0</v>
      </c>
      <c r="AP172" s="173" cm="1">
        <f t="array" ref="AP172">_xlfn.XLOOKUP(AP$1,'PY1 Data(H)'!$A$1:$CZ$1,_xlfn.XLOOKUP($A172,'PY1 Data(H)'!$A$1:$A$233,'PY1 Data(H)'!$A$1:$CZ$233))</f>
        <v>0</v>
      </c>
      <c r="AQ172" s="173" cm="1">
        <f t="array" ref="AQ172">_xlfn.XLOOKUP(AQ$1,'PY1 Data(H)'!$A$1:$CZ$1,_xlfn.XLOOKUP($A172,'PY1 Data(H)'!$A$1:$A$233,'PY1 Data(H)'!$A$1:$CZ$233))</f>
        <v>0</v>
      </c>
      <c r="AR172" s="173" cm="1">
        <f t="array" ref="AR172">_xlfn.XLOOKUP(AR$1,'PY1 Data(H)'!$A$1:$CZ$1,_xlfn.XLOOKUP($A172,'PY1 Data(H)'!$A$1:$A$233,'PY1 Data(H)'!$A$1:$CZ$233))</f>
        <v>0</v>
      </c>
      <c r="AS172" s="173" cm="1">
        <f t="array" ref="AS172">_xlfn.XLOOKUP(AS$1,'PY1 Data(H)'!$A$1:$CZ$1,_xlfn.XLOOKUP($A172,'PY1 Data(H)'!$A$1:$A$233,'PY1 Data(H)'!$A$1:$CZ$233))</f>
        <v>0</v>
      </c>
      <c r="AT172" s="173" cm="1">
        <f t="array" ref="AT172">_xlfn.XLOOKUP(AT$1,'PY1 Data(H)'!$A$1:$CZ$1,_xlfn.XLOOKUP($A172,'PY1 Data(H)'!$A$1:$A$233,'PY1 Data(H)'!$A$1:$CZ$233))</f>
        <v>0</v>
      </c>
      <c r="AU172" s="173" cm="1">
        <f t="array" ref="AU172">_xlfn.XLOOKUP(AU$1,'PY1 Data(H)'!$A$1:$CZ$1,_xlfn.XLOOKUP($A172,'PY1 Data(H)'!$A$1:$A$233,'PY1 Data(H)'!$A$1:$CZ$233))</f>
        <v>0</v>
      </c>
      <c r="AV172" s="173" cm="1">
        <f t="array" ref="AV172">_xlfn.XLOOKUP(AV$1,'PY1 Data(H)'!$A$1:$CZ$1,_xlfn.XLOOKUP($A172,'PY1 Data(H)'!$A$1:$A$233,'PY1 Data(H)'!$A$1:$CZ$233))</f>
        <v>0</v>
      </c>
      <c r="AW172" s="173" cm="1">
        <f t="array" ref="AW172">_xlfn.XLOOKUP(AW$1,'PY1 Data(H)'!$A$1:$CZ$1,_xlfn.XLOOKUP($A172,'PY1 Data(H)'!$A$1:$A$233,'PY1 Data(H)'!$A$1:$CZ$233))</f>
        <v>0</v>
      </c>
      <c r="AX172" s="173" cm="1">
        <f t="array" ref="AX172">_xlfn.XLOOKUP(AX$1,'PY1 Data(H)'!$A$1:$CZ$1,_xlfn.XLOOKUP($A172,'PY1 Data(H)'!$A$1:$A$233,'PY1 Data(H)'!$A$1:$CZ$233))</f>
        <v>0</v>
      </c>
      <c r="AY172" s="173" cm="1">
        <f t="array" ref="AY172">_xlfn.XLOOKUP(AY$1,'PY1 Data(H)'!$A$1:$CZ$1,_xlfn.XLOOKUP($A172,'PY1 Data(H)'!$A$1:$A$233,'PY1 Data(H)'!$A$1:$CZ$233))</f>
        <v>0</v>
      </c>
      <c r="AZ172" s="173" cm="1">
        <f t="array" ref="AZ172">_xlfn.XLOOKUP(AZ$1,'PY1 Data(H)'!$A$1:$CZ$1,_xlfn.XLOOKUP($A172,'PY1 Data(H)'!$A$1:$A$233,'PY1 Data(H)'!$A$1:$CZ$233))</f>
        <v>0</v>
      </c>
      <c r="BA172" s="173" cm="1">
        <f t="array" ref="BA172">_xlfn.XLOOKUP(BA$1,'PY1 Data(H)'!$A$1:$CZ$1,_xlfn.XLOOKUP($A172,'PY1 Data(H)'!$A$1:$A$233,'PY1 Data(H)'!$A$1:$CZ$233))</f>
        <v>0</v>
      </c>
      <c r="BB172" s="173" cm="1">
        <f t="array" ref="BB172">_xlfn.XLOOKUP(BB$1,'PY1 Data(H)'!$A$1:$CZ$1,_xlfn.XLOOKUP($A172,'PY1 Data(H)'!$A$1:$A$233,'PY1 Data(H)'!$A$1:$CZ$233))</f>
        <v>0</v>
      </c>
      <c r="BC172" s="173" cm="1">
        <f t="array" ref="BC172">_xlfn.XLOOKUP(BC$1,'PY1 Data(H)'!$A$1:$CZ$1,_xlfn.XLOOKUP($A172,'PY1 Data(H)'!$A$1:$A$233,'PY1 Data(H)'!$A$1:$CZ$233))</f>
        <v>0</v>
      </c>
      <c r="BD172" s="173" cm="1">
        <f t="array" ref="BD172">_xlfn.XLOOKUP(BD$1,'PY1 Data(H)'!$A$1:$CZ$1,_xlfn.XLOOKUP($A172,'PY1 Data(H)'!$A$1:$A$233,'PY1 Data(H)'!$A$1:$CZ$233))</f>
        <v>0</v>
      </c>
      <c r="BE172" s="173" cm="1">
        <f t="array" ref="BE172">_xlfn.XLOOKUP(BE$1,'PY1 Data(H)'!$A$1:$CZ$1,_xlfn.XLOOKUP($A172,'PY1 Data(H)'!$A$1:$A$233,'PY1 Data(H)'!$A$1:$CZ$233))</f>
        <v>0</v>
      </c>
      <c r="BF172" s="173" cm="1">
        <f t="array" ref="BF172">_xlfn.XLOOKUP(BF$1,'PY1 Data(H)'!$A$1:$CZ$1,_xlfn.XLOOKUP($A172,'PY1 Data(H)'!$A$1:$A$233,'PY1 Data(H)'!$A$1:$CZ$233))</f>
        <v>0</v>
      </c>
      <c r="BG172" s="173" cm="1">
        <f t="array" ref="BG172">_xlfn.XLOOKUP(BG$1,'PY1 Data(H)'!$A$1:$CZ$1,_xlfn.XLOOKUP($A172,'PY1 Data(H)'!$A$1:$A$233,'PY1 Data(H)'!$A$1:$CZ$233))</f>
        <v>0</v>
      </c>
      <c r="BH172" s="173" cm="1">
        <f t="array" ref="BH172">_xlfn.XLOOKUP(BH$1,'PY1 Data(H)'!$A$1:$CZ$1,_xlfn.XLOOKUP($A172,'PY1 Data(H)'!$A$1:$A$233,'PY1 Data(H)'!$A$1:$CZ$233))</f>
        <v>0</v>
      </c>
      <c r="BI172" s="173" cm="1">
        <f t="array" ref="BI172">_xlfn.XLOOKUP(BI$1,'PY1 Data(H)'!$A$1:$CZ$1,_xlfn.XLOOKUP($A172,'PY1 Data(H)'!$A$1:$A$233,'PY1 Data(H)'!$A$1:$CZ$233))</f>
        <v>0</v>
      </c>
      <c r="BJ172" s="173" cm="1">
        <f t="array" ref="BJ172">_xlfn.XLOOKUP(BJ$1,'PY1 Data(H)'!$A$1:$CZ$1,_xlfn.XLOOKUP($A172,'PY1 Data(H)'!$A$1:$A$233,'PY1 Data(H)'!$A$1:$CZ$233))</f>
        <v>0</v>
      </c>
      <c r="BK172" s="173" cm="1">
        <f t="array" ref="BK172">_xlfn.XLOOKUP(BK$1,'PY1 Data(H)'!$A$1:$CZ$1,_xlfn.XLOOKUP($A172,'PY1 Data(H)'!$A$1:$A$233,'PY1 Data(H)'!$A$1:$CZ$233))</f>
        <v>0</v>
      </c>
      <c r="BL172" s="173" cm="1">
        <f t="array" ref="BL172">_xlfn.XLOOKUP(BL$1,'PY1 Data(H)'!$A$1:$CZ$1,_xlfn.XLOOKUP($A172,'PY1 Data(H)'!$A$1:$A$233,'PY1 Data(H)'!$A$1:$CZ$233))</f>
        <v>0</v>
      </c>
      <c r="BM172" s="173" cm="1">
        <f t="array" ref="BM172">_xlfn.XLOOKUP(BM$1,'PY1 Data(H)'!$A$1:$CZ$1,_xlfn.XLOOKUP($A172,'PY1 Data(H)'!$A$1:$A$233,'PY1 Data(H)'!$A$1:$CZ$233))</f>
        <v>0</v>
      </c>
      <c r="BN172" s="173" cm="1">
        <f t="array" ref="BN172">_xlfn.XLOOKUP(BN$1,'PY1 Data(H)'!$A$1:$CZ$1,_xlfn.XLOOKUP($A172,'PY1 Data(H)'!$A$1:$A$233,'PY1 Data(H)'!$A$1:$CZ$233))</f>
        <v>0</v>
      </c>
      <c r="BO172" s="173" cm="1">
        <f t="array" ref="BO172">_xlfn.XLOOKUP(BO$1,'PY1 Data(H)'!$A$1:$CZ$1,_xlfn.XLOOKUP($A172,'PY1 Data(H)'!$A$1:$A$233,'PY1 Data(H)'!$A$1:$CZ$233))</f>
        <v>0</v>
      </c>
      <c r="BP172" s="173" cm="1">
        <f t="array" ref="BP172">_xlfn.XLOOKUP(BP$1,'PY1 Data(H)'!$A$1:$CZ$1,_xlfn.XLOOKUP($A172,'PY1 Data(H)'!$A$1:$A$233,'PY1 Data(H)'!$A$1:$CZ$233))</f>
        <v>0</v>
      </c>
      <c r="BQ172" s="173" cm="1">
        <f t="array" ref="BQ172">_xlfn.XLOOKUP(BQ$1,'PY1 Data(H)'!$A$1:$CZ$1,_xlfn.XLOOKUP($A172,'PY1 Data(H)'!$A$1:$A$233,'PY1 Data(H)'!$A$1:$CZ$233))</f>
        <v>0</v>
      </c>
      <c r="BR172" s="173" cm="1">
        <f t="array" ref="BR172">_xlfn.XLOOKUP(BR$1,'PY1 Data(H)'!$A$1:$CZ$1,_xlfn.XLOOKUP($A172,'PY1 Data(H)'!$A$1:$A$233,'PY1 Data(H)'!$A$1:$CZ$233))</f>
        <v>0</v>
      </c>
      <c r="BS172" s="173" cm="1">
        <f t="array" ref="BS172">_xlfn.XLOOKUP(BS$1,'PY1 Data(H)'!$A$1:$CZ$1,_xlfn.XLOOKUP($A172,'PY1 Data(H)'!$A$1:$A$233,'PY1 Data(H)'!$A$1:$CZ$233))</f>
        <v>0</v>
      </c>
      <c r="BT172" s="173" cm="1">
        <f t="array" ref="BT172">_xlfn.XLOOKUP(BT$1,'PY1 Data(H)'!$A$1:$CZ$1,_xlfn.XLOOKUP($A172,'PY1 Data(H)'!$A$1:$A$233,'PY1 Data(H)'!$A$1:$CZ$233))</f>
        <v>0</v>
      </c>
      <c r="BU172" s="173" cm="1">
        <f t="array" ref="BU172">_xlfn.XLOOKUP(BU$1,'PY1 Data(H)'!$A$1:$CZ$1,_xlfn.XLOOKUP($A172,'PY1 Data(H)'!$A$1:$A$233,'PY1 Data(H)'!$A$1:$CZ$233))</f>
        <v>0</v>
      </c>
      <c r="BV172" s="173" cm="1">
        <f t="array" ref="BV172">_xlfn.XLOOKUP(BV$1,'PY1 Data(H)'!$A$1:$CZ$1,_xlfn.XLOOKUP($A172,'PY1 Data(H)'!$A$1:$A$233,'PY1 Data(H)'!$A$1:$CZ$233))</f>
        <v>0</v>
      </c>
      <c r="BW172" s="173" cm="1">
        <f t="array" ref="BW172">_xlfn.XLOOKUP(BW$1,'PY1 Data(H)'!$A$1:$CZ$1,_xlfn.XLOOKUP($A172,'PY1 Data(H)'!$A$1:$A$233,'PY1 Data(H)'!$A$1:$CZ$233))</f>
        <v>0</v>
      </c>
      <c r="BX172" s="173" cm="1">
        <f t="array" ref="BX172">_xlfn.XLOOKUP(BX$1,'PY1 Data(H)'!$A$1:$CZ$1,_xlfn.XLOOKUP($A172,'PY1 Data(H)'!$A$1:$A$233,'PY1 Data(H)'!$A$1:$CZ$233))</f>
        <v>0</v>
      </c>
      <c r="BY172" s="173" cm="1">
        <f t="array" ref="BY172">_xlfn.XLOOKUP(BY$1,'PY1 Data(H)'!$A$1:$CZ$1,_xlfn.XLOOKUP($A172,'PY1 Data(H)'!$A$1:$A$233,'PY1 Data(H)'!$A$1:$CZ$233))</f>
        <v>0</v>
      </c>
      <c r="BZ172" s="173" cm="1">
        <f t="array" ref="BZ172">_xlfn.XLOOKUP(BZ$1,'PY1 Data(H)'!$A$1:$CZ$1,_xlfn.XLOOKUP($A172,'PY1 Data(H)'!$A$1:$A$233,'PY1 Data(H)'!$A$1:$CZ$233))</f>
        <v>0</v>
      </c>
      <c r="CA172" s="173" cm="1">
        <f t="array" ref="CA172">_xlfn.XLOOKUP(CA$1,'PY1 Data(H)'!$A$1:$CZ$1,_xlfn.XLOOKUP($A172,'PY1 Data(H)'!$A$1:$A$233,'PY1 Data(H)'!$A$1:$CZ$233))</f>
        <v>0</v>
      </c>
      <c r="CB172" s="173" cm="1">
        <f t="array" ref="CB172">_xlfn.XLOOKUP(CB$1,'PY1 Data(H)'!$A$1:$CZ$1,_xlfn.XLOOKUP($A172,'PY1 Data(H)'!$A$1:$A$233,'PY1 Data(H)'!$A$1:$CZ$233))</f>
        <v>0</v>
      </c>
      <c r="CC172" s="173" cm="1">
        <f t="array" ref="CC172">_xlfn.XLOOKUP(CC$1,'PY1 Data(H)'!$A$1:$CZ$1,_xlfn.XLOOKUP($A172,'PY1 Data(H)'!$A$1:$A$233,'PY1 Data(H)'!$A$1:$CZ$233))</f>
        <v>0</v>
      </c>
      <c r="CD172" s="173" cm="1">
        <f t="array" ref="CD172">_xlfn.XLOOKUP(CD$1,'PY1 Data(H)'!$A$1:$CZ$1,_xlfn.XLOOKUP($A172,'PY1 Data(H)'!$A$1:$A$233,'PY1 Data(H)'!$A$1:$CZ$233))</f>
        <v>0</v>
      </c>
      <c r="CE172" s="173" cm="1">
        <f t="array" ref="CE172">_xlfn.XLOOKUP(CE$1,'PY1 Data(H)'!$A$1:$CZ$1,_xlfn.XLOOKUP($A172,'PY1 Data(H)'!$A$1:$A$233,'PY1 Data(H)'!$A$1:$CZ$233))</f>
        <v>0</v>
      </c>
      <c r="CF172" s="173" cm="1">
        <f t="array" ref="CF172">_xlfn.XLOOKUP(CF$1,'PY1 Data(H)'!$A$1:$CZ$1,_xlfn.XLOOKUP($A172,'PY1 Data(H)'!$A$1:$A$233,'PY1 Data(H)'!$A$1:$CZ$233))</f>
        <v>0</v>
      </c>
      <c r="CG172" s="173" cm="1">
        <f t="array" ref="CG172">_xlfn.XLOOKUP(CG$1,'PY1 Data(H)'!$A$1:$CZ$1,_xlfn.XLOOKUP($A172,'PY1 Data(H)'!$A$1:$A$233,'PY1 Data(H)'!$A$1:$CZ$233))</f>
        <v>0</v>
      </c>
      <c r="CH172" s="173" cm="1">
        <f t="array" ref="CH172">_xlfn.XLOOKUP(CH$1,'PY1 Data(H)'!$A$1:$CZ$1,_xlfn.XLOOKUP($A172,'PY1 Data(H)'!$A$1:$A$233,'PY1 Data(H)'!$A$1:$CZ$233))</f>
        <v>0</v>
      </c>
      <c r="CI172" s="173" cm="1">
        <f t="array" ref="CI172">_xlfn.XLOOKUP(CI$1,'PY1 Data(H)'!$A$1:$CZ$1,_xlfn.XLOOKUP($A172,'PY1 Data(H)'!$A$1:$A$233,'PY1 Data(H)'!$A$1:$CZ$233))</f>
        <v>0</v>
      </c>
      <c r="CJ172" s="173" cm="1">
        <f t="array" ref="CJ172">_xlfn.XLOOKUP(CJ$1,'PY1 Data(H)'!$A$1:$CZ$1,_xlfn.XLOOKUP($A172,'PY1 Data(H)'!$A$1:$A$233,'PY1 Data(H)'!$A$1:$CZ$233))</f>
        <v>0</v>
      </c>
      <c r="CK172" s="173" cm="1">
        <f t="array" ref="CK172">_xlfn.XLOOKUP(CK$1,'PY1 Data(H)'!$A$1:$CZ$1,_xlfn.XLOOKUP($A172,'PY1 Data(H)'!$A$1:$A$233,'PY1 Data(H)'!$A$1:$CZ$233))</f>
        <v>0</v>
      </c>
      <c r="CL172" s="173" cm="1">
        <f t="array" ref="CL172">_xlfn.XLOOKUP(CL$1,'PY1 Data(H)'!$A$1:$CZ$1,_xlfn.XLOOKUP($A172,'PY1 Data(H)'!$A$1:$A$233,'PY1 Data(H)'!$A$1:$CZ$233))</f>
        <v>0</v>
      </c>
      <c r="CM172" s="173" cm="1">
        <f t="array" ref="CM172">_xlfn.XLOOKUP(CM$1,'PY1 Data(H)'!$A$1:$CZ$1,_xlfn.XLOOKUP($A172,'PY1 Data(H)'!$A$1:$A$233,'PY1 Data(H)'!$A$1:$CZ$233))</f>
        <v>0</v>
      </c>
      <c r="CN172" s="173" cm="1">
        <f t="array" ref="CN172">_xlfn.XLOOKUP(CN$1,'PY1 Data(H)'!$A$1:$CZ$1,_xlfn.XLOOKUP($A172,'PY1 Data(H)'!$A$1:$A$233,'PY1 Data(H)'!$A$1:$CZ$233))</f>
        <v>0</v>
      </c>
      <c r="CO172" s="173" cm="1">
        <f t="array" ref="CO172">_xlfn.XLOOKUP(CO$1,'PY1 Data(H)'!$A$1:$CZ$1,_xlfn.XLOOKUP($A172,'PY1 Data(H)'!$A$1:$A$233,'PY1 Data(H)'!$A$1:$CZ$233))</f>
        <v>0</v>
      </c>
      <c r="CP172" s="173" cm="1">
        <f t="array" ref="CP172">_xlfn.XLOOKUP(CP$1,'PY1 Data(H)'!$A$1:$CZ$1,_xlfn.XLOOKUP($A172,'PY1 Data(H)'!$A$1:$A$233,'PY1 Data(H)'!$A$1:$CZ$233))</f>
        <v>0</v>
      </c>
      <c r="CQ172" s="173" cm="1">
        <f t="array" ref="CQ172">_xlfn.XLOOKUP(CQ$1,'PY1 Data(H)'!$A$1:$CZ$1,_xlfn.XLOOKUP($A172,'PY1 Data(H)'!$A$1:$A$233,'PY1 Data(H)'!$A$1:$CZ$233))</f>
        <v>0</v>
      </c>
      <c r="CR172" s="173" cm="1">
        <f t="array" ref="CR172">_xlfn.XLOOKUP(CR$1,'PY1 Data(H)'!$A$1:$CZ$1,_xlfn.XLOOKUP($A172,'PY1 Data(H)'!$A$1:$A$233,'PY1 Data(H)'!$A$1:$CZ$233))</f>
        <v>0</v>
      </c>
      <c r="CS172" s="173" cm="1">
        <f t="array" ref="CS172">_xlfn.XLOOKUP(CS$1,'PY1 Data(H)'!$A$1:$CZ$1,_xlfn.XLOOKUP($A172,'PY1 Data(H)'!$A$1:$A$233,'PY1 Data(H)'!$A$1:$CZ$233))</f>
        <v>0</v>
      </c>
      <c r="CT172" s="173" cm="1">
        <f t="array" ref="CT172">_xlfn.XLOOKUP(CT$1,'PY1 Data(H)'!$A$1:$CZ$1,_xlfn.XLOOKUP($A172,'PY1 Data(H)'!$A$1:$A$233,'PY1 Data(H)'!$A$1:$CZ$233))</f>
        <v>0</v>
      </c>
      <c r="CU172" s="173" cm="1">
        <f t="array" ref="CU172">_xlfn.XLOOKUP(CU$1,'PY1 Data(H)'!$A$1:$CZ$1,_xlfn.XLOOKUP($A172,'PY1 Data(H)'!$A$1:$A$233,'PY1 Data(H)'!$A$1:$CZ$233))</f>
        <v>0</v>
      </c>
      <c r="CV172" s="173" cm="1">
        <f t="array" ref="CV172">_xlfn.XLOOKUP(CV$1,'PY1 Data(H)'!$A$1:$CZ$1,_xlfn.XLOOKUP($A172,'PY1 Data(H)'!$A$1:$A$233,'PY1 Data(H)'!$A$1:$CZ$233))</f>
        <v>0</v>
      </c>
      <c r="CW172" s="173" cm="1">
        <f t="array" ref="CW172">_xlfn.XLOOKUP(CW$1,'PY1 Data(H)'!$A$1:$CZ$1,_xlfn.XLOOKUP($A172,'PY1 Data(H)'!$A$1:$A$233,'PY1 Data(H)'!$A$1:$CZ$233))</f>
        <v>0</v>
      </c>
      <c r="CX172" s="173" cm="1">
        <f t="array" ref="CX172">_xlfn.XLOOKUP(CX$1,'PY1 Data(H)'!$A$1:$CZ$1,_xlfn.XLOOKUP($A172,'PY1 Data(H)'!$A$1:$A$233,'PY1 Data(H)'!$A$1:$CZ$233))</f>
        <v>0</v>
      </c>
      <c r="CY172" s="173" cm="1">
        <f t="array" ref="CY172">_xlfn.XLOOKUP(CY$1,'PY1 Data(H)'!$A$1:$CZ$1,_xlfn.XLOOKUP($A172,'PY1 Data(H)'!$A$1:$A$233,'PY1 Data(H)'!$A$1:$CZ$233))</f>
        <v>0</v>
      </c>
    </row>
    <row r="173" spans="1:103" x14ac:dyDescent="0.3">
      <c r="A173">
        <v>337</v>
      </c>
      <c r="D173" s="173" cm="1">
        <f t="array" ref="D173">_xlfn.XLOOKUP(D$1,'PY1 Data(H)'!$A$1:$CZ$1,_xlfn.XLOOKUP($A173,'PY1 Data(H)'!$A$1:$A$233,'PY1 Data(H)'!$A$1:$CZ$233))</f>
        <v>202718819</v>
      </c>
      <c r="E173" s="173" cm="1">
        <f t="array" ref="E173">_xlfn.XLOOKUP(E$1,'PY1 Data(H)'!$A$1:$CZ$1,_xlfn.XLOOKUP($A173,'PY1 Data(H)'!$A$1:$A$233,'PY1 Data(H)'!$A$1:$CZ$233))</f>
        <v>2790097</v>
      </c>
      <c r="F173" s="173" cm="1">
        <f t="array" ref="F173">_xlfn.XLOOKUP(F$1,'PY1 Data(H)'!$A$1:$CZ$1,_xlfn.XLOOKUP($A173,'PY1 Data(H)'!$A$1:$A$233,'PY1 Data(H)'!$A$1:$CZ$233))</f>
        <v>3412927</v>
      </c>
      <c r="G173" s="173" cm="1">
        <f t="array" ref="G173">_xlfn.XLOOKUP(G$1,'PY1 Data(H)'!$A$1:$CZ$1,_xlfn.XLOOKUP($A173,'PY1 Data(H)'!$A$1:$A$233,'PY1 Data(H)'!$A$1:$CZ$233))</f>
        <v>0</v>
      </c>
      <c r="H173" s="173" cm="1">
        <f t="array" ref="H173">_xlfn.XLOOKUP(H$1,'PY1 Data(H)'!$A$1:$CZ$1,_xlfn.XLOOKUP($A173,'PY1 Data(H)'!$A$1:$A$233,'PY1 Data(H)'!$A$1:$CZ$233))</f>
        <v>14533490</v>
      </c>
      <c r="I173" s="173" cm="1">
        <f t="array" ref="I173">_xlfn.XLOOKUP(I$1,'PY1 Data(H)'!$A$1:$CZ$1,_xlfn.XLOOKUP($A173,'PY1 Data(H)'!$A$1:$A$233,'PY1 Data(H)'!$A$1:$CZ$233))</f>
        <v>10710724</v>
      </c>
      <c r="J173" s="173" cm="1">
        <f t="array" ref="J173">_xlfn.XLOOKUP(J$1,'PY1 Data(H)'!$A$1:$CZ$1,_xlfn.XLOOKUP($A173,'PY1 Data(H)'!$A$1:$A$233,'PY1 Data(H)'!$A$1:$CZ$233))</f>
        <v>12952153</v>
      </c>
      <c r="K173" s="173" cm="1">
        <f t="array" ref="K173">_xlfn.XLOOKUP(K$1,'PY1 Data(H)'!$A$1:$CZ$1,_xlfn.XLOOKUP($A173,'PY1 Data(H)'!$A$1:$A$233,'PY1 Data(H)'!$A$1:$CZ$233))</f>
        <v>19227025</v>
      </c>
      <c r="L173" s="173" cm="1">
        <f t="array" ref="L173">_xlfn.XLOOKUP(L$1,'PY1 Data(H)'!$A$1:$CZ$1,_xlfn.XLOOKUP($A173,'PY1 Data(H)'!$A$1:$A$233,'PY1 Data(H)'!$A$1:$CZ$233))</f>
        <v>19905695</v>
      </c>
      <c r="M173" s="173" cm="1">
        <f t="array" ref="M173">_xlfn.XLOOKUP(M$1,'PY1 Data(H)'!$A$1:$CZ$1,_xlfn.XLOOKUP($A173,'PY1 Data(H)'!$A$1:$A$233,'PY1 Data(H)'!$A$1:$CZ$233))</f>
        <v>110661977</v>
      </c>
      <c r="N173" s="173" cm="1">
        <f t="array" ref="N173">_xlfn.XLOOKUP(N$1,'PY1 Data(H)'!$A$1:$CZ$1,_xlfn.XLOOKUP($A173,'PY1 Data(H)'!$A$1:$A$233,'PY1 Data(H)'!$A$1:$CZ$233))</f>
        <v>409809103</v>
      </c>
      <c r="O173" s="173" cm="1">
        <f t="array" ref="O173">_xlfn.XLOOKUP(O$1,'PY1 Data(H)'!$A$1:$CZ$1,_xlfn.XLOOKUP($A173,'PY1 Data(H)'!$A$1:$A$233,'PY1 Data(H)'!$A$1:$CZ$233))</f>
        <v>44720000</v>
      </c>
      <c r="P173" s="173" cm="1">
        <f t="array" ref="P173">_xlfn.XLOOKUP(P$1,'PY1 Data(H)'!$A$1:$CZ$1,_xlfn.XLOOKUP($A173,'PY1 Data(H)'!$A$1:$A$233,'PY1 Data(H)'!$A$1:$CZ$233))</f>
        <v>414327913</v>
      </c>
      <c r="Q173" s="173" cm="1">
        <f t="array" ref="Q173">_xlfn.XLOOKUP(Q$1,'PY1 Data(H)'!$A$1:$CZ$1,_xlfn.XLOOKUP($A173,'PY1 Data(H)'!$A$1:$A$233,'PY1 Data(H)'!$A$1:$CZ$233))</f>
        <v>39351535</v>
      </c>
      <c r="R173" s="173" cm="1">
        <f t="array" ref="R173">_xlfn.XLOOKUP(R$1,'PY1 Data(H)'!$A$1:$CZ$1,_xlfn.XLOOKUP($A173,'PY1 Data(H)'!$A$1:$A$233,'PY1 Data(H)'!$A$1:$CZ$233))</f>
        <v>13190137</v>
      </c>
      <c r="S173" s="173" cm="1">
        <f t="array" ref="S173">_xlfn.XLOOKUP(S$1,'PY1 Data(H)'!$A$1:$CZ$1,_xlfn.XLOOKUP($A173,'PY1 Data(H)'!$A$1:$A$233,'PY1 Data(H)'!$A$1:$CZ$233))</f>
        <v>17193742</v>
      </c>
      <c r="T173" s="173" cm="1">
        <f t="array" ref="T173">_xlfn.XLOOKUP(T$1,'PY1 Data(H)'!$A$1:$CZ$1,_xlfn.XLOOKUP($A173,'PY1 Data(H)'!$A$1:$A$233,'PY1 Data(H)'!$A$1:$CZ$233))</f>
        <v>0</v>
      </c>
      <c r="U173" s="173" cm="1">
        <f t="array" ref="U173">_xlfn.XLOOKUP(U$1,'PY1 Data(H)'!$A$1:$CZ$1,_xlfn.XLOOKUP($A173,'PY1 Data(H)'!$A$1:$A$233,'PY1 Data(H)'!$A$1:$CZ$233))</f>
        <v>147410281</v>
      </c>
      <c r="V173" s="173" cm="1">
        <f t="array" ref="V173">_xlfn.XLOOKUP(V$1,'PY1 Data(H)'!$A$1:$CZ$1,_xlfn.XLOOKUP($A173,'PY1 Data(H)'!$A$1:$A$233,'PY1 Data(H)'!$A$1:$CZ$233))</f>
        <v>244272661</v>
      </c>
      <c r="W173" s="173" cm="1">
        <f t="array" ref="W173">_xlfn.XLOOKUP(W$1,'PY1 Data(H)'!$A$1:$CZ$1,_xlfn.XLOOKUP($A173,'PY1 Data(H)'!$A$1:$A$233,'PY1 Data(H)'!$A$1:$CZ$233))</f>
        <v>0</v>
      </c>
      <c r="X173" s="173" cm="1">
        <f t="array" ref="X173">_xlfn.XLOOKUP(X$1,'PY1 Data(H)'!$A$1:$CZ$1,_xlfn.XLOOKUP($A173,'PY1 Data(H)'!$A$1:$A$233,'PY1 Data(H)'!$A$1:$CZ$233))</f>
        <v>6754805</v>
      </c>
      <c r="Y173" s="173" cm="1">
        <f t="array" ref="Y173">_xlfn.XLOOKUP(Y$1,'PY1 Data(H)'!$A$1:$CZ$1,_xlfn.XLOOKUP($A173,'PY1 Data(H)'!$A$1:$A$233,'PY1 Data(H)'!$A$1:$CZ$233))</f>
        <v>7083816</v>
      </c>
      <c r="Z173" s="173" cm="1">
        <f t="array" ref="Z173">_xlfn.XLOOKUP(Z$1,'PY1 Data(H)'!$A$1:$CZ$1,_xlfn.XLOOKUP($A173,'PY1 Data(H)'!$A$1:$A$233,'PY1 Data(H)'!$A$1:$CZ$233))</f>
        <v>51776194</v>
      </c>
      <c r="AA173" s="173" cm="1">
        <f t="array" ref="AA173">_xlfn.XLOOKUP(AA$1,'PY1 Data(H)'!$A$1:$CZ$1,_xlfn.XLOOKUP($A173,'PY1 Data(H)'!$A$1:$A$233,'PY1 Data(H)'!$A$1:$CZ$233))</f>
        <v>0</v>
      </c>
      <c r="AB173" s="173" cm="1">
        <f t="array" ref="AB173">_xlfn.XLOOKUP(AB$1,'PY1 Data(H)'!$A$1:$CZ$1,_xlfn.XLOOKUP($A173,'PY1 Data(H)'!$A$1:$A$233,'PY1 Data(H)'!$A$1:$CZ$233))</f>
        <v>24774004</v>
      </c>
      <c r="AC173" s="173" cm="1">
        <f t="array" ref="AC173">_xlfn.XLOOKUP(AC$1,'PY1 Data(H)'!$A$1:$CZ$1,_xlfn.XLOOKUP($A173,'PY1 Data(H)'!$A$1:$A$233,'PY1 Data(H)'!$A$1:$CZ$233))</f>
        <v>62886448</v>
      </c>
      <c r="AD173" s="173" cm="1">
        <f t="array" ref="AD173">_xlfn.XLOOKUP(AD$1,'PY1 Data(H)'!$A$1:$CZ$1,_xlfn.XLOOKUP($A173,'PY1 Data(H)'!$A$1:$A$233,'PY1 Data(H)'!$A$1:$CZ$233))</f>
        <v>17104118</v>
      </c>
      <c r="AE173" s="173" cm="1">
        <f t="array" ref="AE173">_xlfn.XLOOKUP(AE$1,'PY1 Data(H)'!$A$1:$CZ$1,_xlfn.XLOOKUP($A173,'PY1 Data(H)'!$A$1:$A$233,'PY1 Data(H)'!$A$1:$CZ$233))</f>
        <v>124076363</v>
      </c>
      <c r="AF173" s="173" cm="1">
        <f t="array" ref="AF173">_xlfn.XLOOKUP(AF$1,'PY1 Data(H)'!$A$1:$CZ$1,_xlfn.XLOOKUP($A173,'PY1 Data(H)'!$A$1:$A$233,'PY1 Data(H)'!$A$1:$CZ$233))</f>
        <v>109902831</v>
      </c>
      <c r="AG173" s="173" cm="1">
        <f t="array" ref="AG173">_xlfn.XLOOKUP(AG$1,'PY1 Data(H)'!$A$1:$CZ$1,_xlfn.XLOOKUP($A173,'PY1 Data(H)'!$A$1:$A$233,'PY1 Data(H)'!$A$1:$CZ$233))</f>
        <v>66490326</v>
      </c>
      <c r="AH173" s="173" cm="1">
        <f t="array" ref="AH173">_xlfn.XLOOKUP(AH$1,'PY1 Data(H)'!$A$1:$CZ$1,_xlfn.XLOOKUP($A173,'PY1 Data(H)'!$A$1:$A$233,'PY1 Data(H)'!$A$1:$CZ$233))</f>
        <v>50487676</v>
      </c>
      <c r="AI173" s="173" cm="1">
        <f t="array" ref="AI173">_xlfn.XLOOKUP(AI$1,'PY1 Data(H)'!$A$1:$CZ$1,_xlfn.XLOOKUP($A173,'PY1 Data(H)'!$A$1:$A$233,'PY1 Data(H)'!$A$1:$CZ$233))</f>
        <v>566388997</v>
      </c>
      <c r="AJ173" s="173" cm="1">
        <f t="array" ref="AJ173">_xlfn.XLOOKUP(AJ$1,'PY1 Data(H)'!$A$1:$CZ$1,_xlfn.XLOOKUP($A173,'PY1 Data(H)'!$A$1:$A$233,'PY1 Data(H)'!$A$1:$CZ$233))</f>
        <v>27344107</v>
      </c>
      <c r="AK173" s="173" cm="1">
        <f t="array" ref="AK173">_xlfn.XLOOKUP(AK$1,'PY1 Data(H)'!$A$1:$CZ$1,_xlfn.XLOOKUP($A173,'PY1 Data(H)'!$A$1:$A$233,'PY1 Data(H)'!$A$1:$CZ$233))</f>
        <v>748969433</v>
      </c>
      <c r="AL173" s="173" cm="1">
        <f t="array" ref="AL173">_xlfn.XLOOKUP(AL$1,'PY1 Data(H)'!$A$1:$CZ$1,_xlfn.XLOOKUP($A173,'PY1 Data(H)'!$A$1:$A$233,'PY1 Data(H)'!$A$1:$CZ$233))</f>
        <v>61779665</v>
      </c>
      <c r="AM173" s="173" cm="1">
        <f t="array" ref="AM173">_xlfn.XLOOKUP(AM$1,'PY1 Data(H)'!$A$1:$CZ$1,_xlfn.XLOOKUP($A173,'PY1 Data(H)'!$A$1:$A$233,'PY1 Data(H)'!$A$1:$CZ$233))</f>
        <v>212741713</v>
      </c>
      <c r="AN173" s="173" cm="1">
        <f t="array" ref="AN173">_xlfn.XLOOKUP(AN$1,'PY1 Data(H)'!$A$1:$CZ$1,_xlfn.XLOOKUP($A173,'PY1 Data(H)'!$A$1:$A$233,'PY1 Data(H)'!$A$1:$CZ$233))</f>
        <v>8399008</v>
      </c>
      <c r="AO173" s="173" cm="1">
        <f t="array" ref="AO173">_xlfn.XLOOKUP(AO$1,'PY1 Data(H)'!$A$1:$CZ$1,_xlfn.XLOOKUP($A173,'PY1 Data(H)'!$A$1:$A$233,'PY1 Data(H)'!$A$1:$CZ$233))</f>
        <v>5308738</v>
      </c>
      <c r="AP173" s="173" cm="1">
        <f t="array" ref="AP173">_xlfn.XLOOKUP(AP$1,'PY1 Data(H)'!$A$1:$CZ$1,_xlfn.XLOOKUP($A173,'PY1 Data(H)'!$A$1:$A$233,'PY1 Data(H)'!$A$1:$CZ$233))</f>
        <v>84321544</v>
      </c>
      <c r="AQ173" s="173" cm="1">
        <f t="array" ref="AQ173">_xlfn.XLOOKUP(AQ$1,'PY1 Data(H)'!$A$1:$CZ$1,_xlfn.XLOOKUP($A173,'PY1 Data(H)'!$A$1:$A$233,'PY1 Data(H)'!$A$1:$CZ$233))</f>
        <v>20570507</v>
      </c>
      <c r="AR173" s="173" cm="1">
        <f t="array" ref="AR173">_xlfn.XLOOKUP(AR$1,'PY1 Data(H)'!$A$1:$CZ$1,_xlfn.XLOOKUP($A173,'PY1 Data(H)'!$A$1:$A$233,'PY1 Data(H)'!$A$1:$CZ$233))</f>
        <v>0</v>
      </c>
      <c r="AS173" s="173" cm="1">
        <f t="array" ref="AS173">_xlfn.XLOOKUP(AS$1,'PY1 Data(H)'!$A$1:$CZ$1,_xlfn.XLOOKUP($A173,'PY1 Data(H)'!$A$1:$A$233,'PY1 Data(H)'!$A$1:$CZ$233))</f>
        <v>19137657</v>
      </c>
      <c r="AT173" s="173" cm="1">
        <f t="array" ref="AT173">_xlfn.XLOOKUP(AT$1,'PY1 Data(H)'!$A$1:$CZ$1,_xlfn.XLOOKUP($A173,'PY1 Data(H)'!$A$1:$A$233,'PY1 Data(H)'!$A$1:$CZ$233))</f>
        <v>210115190</v>
      </c>
      <c r="AU173" s="173" cm="1">
        <f t="array" ref="AU173">_xlfn.XLOOKUP(AU$1,'PY1 Data(H)'!$A$1:$CZ$1,_xlfn.XLOOKUP($A173,'PY1 Data(H)'!$A$1:$A$233,'PY1 Data(H)'!$A$1:$CZ$233))</f>
        <v>34417832</v>
      </c>
      <c r="AV173" s="173" cm="1">
        <f t="array" ref="AV173">_xlfn.XLOOKUP(AV$1,'PY1 Data(H)'!$A$1:$CZ$1,_xlfn.XLOOKUP($A173,'PY1 Data(H)'!$A$1:$A$233,'PY1 Data(H)'!$A$1:$CZ$233))</f>
        <v>169281562</v>
      </c>
      <c r="AW173" s="173" cm="1">
        <f t="array" ref="AW173">_xlfn.XLOOKUP(AW$1,'PY1 Data(H)'!$A$1:$CZ$1,_xlfn.XLOOKUP($A173,'PY1 Data(H)'!$A$1:$A$233,'PY1 Data(H)'!$A$1:$CZ$233))</f>
        <v>0</v>
      </c>
      <c r="AX173" s="173" cm="1">
        <f t="array" ref="AX173">_xlfn.XLOOKUP(AX$1,'PY1 Data(H)'!$A$1:$CZ$1,_xlfn.XLOOKUP($A173,'PY1 Data(H)'!$A$1:$A$233,'PY1 Data(H)'!$A$1:$CZ$233))</f>
        <v>50062687</v>
      </c>
      <c r="AY173" s="173" cm="1">
        <f t="array" ref="AY173">_xlfn.XLOOKUP(AY$1,'PY1 Data(H)'!$A$1:$CZ$1,_xlfn.XLOOKUP($A173,'PY1 Data(H)'!$A$1:$A$233,'PY1 Data(H)'!$A$1:$CZ$233))</f>
        <v>5424318</v>
      </c>
      <c r="AZ173" s="173" cm="1">
        <f t="array" ref="AZ173">_xlfn.XLOOKUP(AZ$1,'PY1 Data(H)'!$A$1:$CZ$1,_xlfn.XLOOKUP($A173,'PY1 Data(H)'!$A$1:$A$233,'PY1 Data(H)'!$A$1:$CZ$233))</f>
        <v>217638424</v>
      </c>
      <c r="BA173" s="173" cm="1">
        <f t="array" ref="BA173">_xlfn.XLOOKUP(BA$1,'PY1 Data(H)'!$A$1:$CZ$1,_xlfn.XLOOKUP($A173,'PY1 Data(H)'!$A$1:$A$233,'PY1 Data(H)'!$A$1:$CZ$233))</f>
        <v>40859325</v>
      </c>
      <c r="BB173" s="173" cm="1">
        <f t="array" ref="BB173">_xlfn.XLOOKUP(BB$1,'PY1 Data(H)'!$A$1:$CZ$1,_xlfn.XLOOKUP($A173,'PY1 Data(H)'!$A$1:$A$233,'PY1 Data(H)'!$A$1:$CZ$233))</f>
        <v>316213768</v>
      </c>
      <c r="BC173" s="173" cm="1">
        <f t="array" ref="BC173">_xlfn.XLOOKUP(BC$1,'PY1 Data(H)'!$A$1:$CZ$1,_xlfn.XLOOKUP($A173,'PY1 Data(H)'!$A$1:$A$233,'PY1 Data(H)'!$A$1:$CZ$233))</f>
        <v>14640577</v>
      </c>
      <c r="BD173" s="173" cm="1">
        <f t="array" ref="BD173">_xlfn.XLOOKUP(BD$1,'PY1 Data(H)'!$A$1:$CZ$1,_xlfn.XLOOKUP($A173,'PY1 Data(H)'!$A$1:$A$233,'PY1 Data(H)'!$A$1:$CZ$233))</f>
        <v>85627468</v>
      </c>
      <c r="BE173" s="173" cm="1">
        <f t="array" ref="BE173">_xlfn.XLOOKUP(BE$1,'PY1 Data(H)'!$A$1:$CZ$1,_xlfn.XLOOKUP($A173,'PY1 Data(H)'!$A$1:$A$233,'PY1 Data(H)'!$A$1:$CZ$233))</f>
        <v>36978280</v>
      </c>
      <c r="BF173" s="173" cm="1">
        <f t="array" ref="BF173">_xlfn.XLOOKUP(BF$1,'PY1 Data(H)'!$A$1:$CZ$1,_xlfn.XLOOKUP($A173,'PY1 Data(H)'!$A$1:$A$233,'PY1 Data(H)'!$A$1:$CZ$233))</f>
        <v>105090115</v>
      </c>
      <c r="BG173" s="173" cm="1">
        <f t="array" ref="BG173">_xlfn.XLOOKUP(BG$1,'PY1 Data(H)'!$A$1:$CZ$1,_xlfn.XLOOKUP($A173,'PY1 Data(H)'!$A$1:$A$233,'PY1 Data(H)'!$A$1:$CZ$233))</f>
        <v>27617179</v>
      </c>
      <c r="BH173" s="173" cm="1">
        <f t="array" ref="BH173">_xlfn.XLOOKUP(BH$1,'PY1 Data(H)'!$A$1:$CZ$1,_xlfn.XLOOKUP($A173,'PY1 Data(H)'!$A$1:$A$233,'PY1 Data(H)'!$A$1:$CZ$233))</f>
        <v>7488962</v>
      </c>
      <c r="BI173" s="173" cm="1">
        <f t="array" ref="BI173">_xlfn.XLOOKUP(BI$1,'PY1 Data(H)'!$A$1:$CZ$1,_xlfn.XLOOKUP($A173,'PY1 Data(H)'!$A$1:$A$233,'PY1 Data(H)'!$A$1:$CZ$233))</f>
        <v>14129881</v>
      </c>
      <c r="BJ173" s="173" cm="1">
        <f t="array" ref="BJ173">_xlfn.XLOOKUP(BJ$1,'PY1 Data(H)'!$A$1:$CZ$1,_xlfn.XLOOKUP($A173,'PY1 Data(H)'!$A$1:$A$233,'PY1 Data(H)'!$A$1:$CZ$233))</f>
        <v>22874993</v>
      </c>
      <c r="BK173" s="173" cm="1">
        <f t="array" ref="BK173">_xlfn.XLOOKUP(BK$1,'PY1 Data(H)'!$A$1:$CZ$1,_xlfn.XLOOKUP($A173,'PY1 Data(H)'!$A$1:$A$233,'PY1 Data(H)'!$A$1:$CZ$233))</f>
        <v>1624511482</v>
      </c>
      <c r="BL173" s="173" cm="1">
        <f t="array" ref="BL173">_xlfn.XLOOKUP(BL$1,'PY1 Data(H)'!$A$1:$CZ$1,_xlfn.XLOOKUP($A173,'PY1 Data(H)'!$A$1:$A$233,'PY1 Data(H)'!$A$1:$CZ$233))</f>
        <v>0</v>
      </c>
      <c r="BM173" s="173" cm="1">
        <f t="array" ref="BM173">_xlfn.XLOOKUP(BM$1,'PY1 Data(H)'!$A$1:$CZ$1,_xlfn.XLOOKUP($A173,'PY1 Data(H)'!$A$1:$A$233,'PY1 Data(H)'!$A$1:$CZ$233))</f>
        <v>72610596</v>
      </c>
      <c r="BN173" s="173" cm="1">
        <f t="array" ref="BN173">_xlfn.XLOOKUP(BN$1,'PY1 Data(H)'!$A$1:$CZ$1,_xlfn.XLOOKUP($A173,'PY1 Data(H)'!$A$1:$A$233,'PY1 Data(H)'!$A$1:$CZ$233))</f>
        <v>253831858</v>
      </c>
      <c r="BO173" s="173" cm="1">
        <f t="array" ref="BO173">_xlfn.XLOOKUP(BO$1,'PY1 Data(H)'!$A$1:$CZ$1,_xlfn.XLOOKUP($A173,'PY1 Data(H)'!$A$1:$A$233,'PY1 Data(H)'!$A$1:$CZ$233))</f>
        <v>63359722</v>
      </c>
      <c r="BP173" s="173" cm="1">
        <f t="array" ref="BP173">_xlfn.XLOOKUP(BP$1,'PY1 Data(H)'!$A$1:$CZ$1,_xlfn.XLOOKUP($A173,'PY1 Data(H)'!$A$1:$A$233,'PY1 Data(H)'!$A$1:$CZ$233))</f>
        <v>439733387</v>
      </c>
      <c r="BQ173" s="173" cm="1">
        <f t="array" ref="BQ173">_xlfn.XLOOKUP(BQ$1,'PY1 Data(H)'!$A$1:$CZ$1,_xlfn.XLOOKUP($A173,'PY1 Data(H)'!$A$1:$A$233,'PY1 Data(H)'!$A$1:$CZ$233))</f>
        <v>0</v>
      </c>
      <c r="BR173" s="173" cm="1">
        <f t="array" ref="BR173">_xlfn.XLOOKUP(BR$1,'PY1 Data(H)'!$A$1:$CZ$1,_xlfn.XLOOKUP($A173,'PY1 Data(H)'!$A$1:$A$233,'PY1 Data(H)'!$A$1:$CZ$233))</f>
        <v>226412683</v>
      </c>
      <c r="BS173" s="173" cm="1">
        <f t="array" ref="BS173">_xlfn.XLOOKUP(BS$1,'PY1 Data(H)'!$A$1:$CZ$1,_xlfn.XLOOKUP($A173,'PY1 Data(H)'!$A$1:$A$233,'PY1 Data(H)'!$A$1:$CZ$233))</f>
        <v>342540346</v>
      </c>
      <c r="BT173" s="173" cm="1">
        <f t="array" ref="BT173">_xlfn.XLOOKUP(BT$1,'PY1 Data(H)'!$A$1:$CZ$1,_xlfn.XLOOKUP($A173,'PY1 Data(H)'!$A$1:$A$233,'PY1 Data(H)'!$A$1:$CZ$233))</f>
        <v>7017326</v>
      </c>
      <c r="BU173" s="173" cm="1">
        <f t="array" ref="BU173">_xlfn.XLOOKUP(BU$1,'PY1 Data(H)'!$A$1:$CZ$1,_xlfn.XLOOKUP($A173,'PY1 Data(H)'!$A$1:$A$233,'PY1 Data(H)'!$A$1:$CZ$233))</f>
        <v>23591155</v>
      </c>
      <c r="BV173" s="173" cm="1">
        <f t="array" ref="BV173">_xlfn.XLOOKUP(BV$1,'PY1 Data(H)'!$A$1:$CZ$1,_xlfn.XLOOKUP($A173,'PY1 Data(H)'!$A$1:$A$233,'PY1 Data(H)'!$A$1:$CZ$233))</f>
        <v>86952927</v>
      </c>
      <c r="BW173" s="173" cm="1">
        <f t="array" ref="BW173">_xlfn.XLOOKUP(BW$1,'PY1 Data(H)'!$A$1:$CZ$1,_xlfn.XLOOKUP($A173,'PY1 Data(H)'!$A$1:$A$233,'PY1 Data(H)'!$A$1:$CZ$233))</f>
        <v>5872555</v>
      </c>
      <c r="BX173" s="173" cm="1">
        <f t="array" ref="BX173">_xlfn.XLOOKUP(BX$1,'PY1 Data(H)'!$A$1:$CZ$1,_xlfn.XLOOKUP($A173,'PY1 Data(H)'!$A$1:$A$233,'PY1 Data(H)'!$A$1:$CZ$233))</f>
        <v>11502303</v>
      </c>
      <c r="BY173" s="173" cm="1">
        <f t="array" ref="BY173">_xlfn.XLOOKUP(BY$1,'PY1 Data(H)'!$A$1:$CZ$1,_xlfn.XLOOKUP($A173,'PY1 Data(H)'!$A$1:$A$233,'PY1 Data(H)'!$A$1:$CZ$233))</f>
        <v>130348528</v>
      </c>
      <c r="BZ173" s="173" cm="1">
        <f t="array" ref="BZ173">_xlfn.XLOOKUP(BZ$1,'PY1 Data(H)'!$A$1:$CZ$1,_xlfn.XLOOKUP($A173,'PY1 Data(H)'!$A$1:$A$233,'PY1 Data(H)'!$A$1:$CZ$233))</f>
        <v>15839685</v>
      </c>
      <c r="CA173" s="173" cm="1">
        <f t="array" ref="CA173">_xlfn.XLOOKUP(CA$1,'PY1 Data(H)'!$A$1:$CZ$1,_xlfn.XLOOKUP($A173,'PY1 Data(H)'!$A$1:$A$233,'PY1 Data(H)'!$A$1:$CZ$233))</f>
        <v>159587953</v>
      </c>
      <c r="CB173" s="173" cm="1">
        <f t="array" ref="CB173">_xlfn.XLOOKUP(CB$1,'PY1 Data(H)'!$A$1:$CZ$1,_xlfn.XLOOKUP($A173,'PY1 Data(H)'!$A$1:$A$233,'PY1 Data(H)'!$A$1:$CZ$233))</f>
        <v>18731134</v>
      </c>
      <c r="CC173" s="173" cm="1">
        <f t="array" ref="CC173">_xlfn.XLOOKUP(CC$1,'PY1 Data(H)'!$A$1:$CZ$1,_xlfn.XLOOKUP($A173,'PY1 Data(H)'!$A$1:$A$233,'PY1 Data(H)'!$A$1:$CZ$233))</f>
        <v>31663367</v>
      </c>
      <c r="CD173" s="173" cm="1">
        <f t="array" ref="CD173">_xlfn.XLOOKUP(CD$1,'PY1 Data(H)'!$A$1:$CZ$1,_xlfn.XLOOKUP($A173,'PY1 Data(H)'!$A$1:$A$233,'PY1 Data(H)'!$A$1:$CZ$233))</f>
        <v>62299607</v>
      </c>
      <c r="CE173" s="173" cm="1">
        <f t="array" ref="CE173">_xlfn.XLOOKUP(CE$1,'PY1 Data(H)'!$A$1:$CZ$1,_xlfn.XLOOKUP($A173,'PY1 Data(H)'!$A$1:$A$233,'PY1 Data(H)'!$A$1:$CZ$233))</f>
        <v>41330182</v>
      </c>
      <c r="CF173" s="173" cm="1">
        <f t="array" ref="CF173">_xlfn.XLOOKUP(CF$1,'PY1 Data(H)'!$A$1:$CZ$1,_xlfn.XLOOKUP($A173,'PY1 Data(H)'!$A$1:$A$233,'PY1 Data(H)'!$A$1:$CZ$233))</f>
        <v>33536407</v>
      </c>
      <c r="CG173" s="173" cm="1">
        <f t="array" ref="CG173">_xlfn.XLOOKUP(CG$1,'PY1 Data(H)'!$A$1:$CZ$1,_xlfn.XLOOKUP($A173,'PY1 Data(H)'!$A$1:$A$233,'PY1 Data(H)'!$A$1:$CZ$233))</f>
        <v>109779845</v>
      </c>
      <c r="CH173" s="173" cm="1">
        <f t="array" ref="CH173">_xlfn.XLOOKUP(CH$1,'PY1 Data(H)'!$A$1:$CZ$1,_xlfn.XLOOKUP($A173,'PY1 Data(H)'!$A$1:$A$233,'PY1 Data(H)'!$A$1:$CZ$233))</f>
        <v>40617031</v>
      </c>
      <c r="CI173" s="173" cm="1">
        <f t="array" ref="CI173">_xlfn.XLOOKUP(CI$1,'PY1 Data(H)'!$A$1:$CZ$1,_xlfn.XLOOKUP($A173,'PY1 Data(H)'!$A$1:$A$233,'PY1 Data(H)'!$A$1:$CZ$233))</f>
        <v>17635425</v>
      </c>
      <c r="CJ173" s="173" cm="1">
        <f t="array" ref="CJ173">_xlfn.XLOOKUP(CJ$1,'PY1 Data(H)'!$A$1:$CZ$1,_xlfn.XLOOKUP($A173,'PY1 Data(H)'!$A$1:$A$233,'PY1 Data(H)'!$A$1:$CZ$233))</f>
        <v>31714263</v>
      </c>
      <c r="CK173" s="173" cm="1">
        <f t="array" ref="CK173">_xlfn.XLOOKUP(CK$1,'PY1 Data(H)'!$A$1:$CZ$1,_xlfn.XLOOKUP($A173,'PY1 Data(H)'!$A$1:$A$233,'PY1 Data(H)'!$A$1:$CZ$233))</f>
        <v>94922807</v>
      </c>
      <c r="CL173" s="173" cm="1">
        <f t="array" ref="CL173">_xlfn.XLOOKUP(CL$1,'PY1 Data(H)'!$A$1:$CZ$1,_xlfn.XLOOKUP($A173,'PY1 Data(H)'!$A$1:$A$233,'PY1 Data(H)'!$A$1:$CZ$233))</f>
        <v>14094623</v>
      </c>
      <c r="CM173" s="173" cm="1">
        <f t="array" ref="CM173">_xlfn.XLOOKUP(CM$1,'PY1 Data(H)'!$A$1:$CZ$1,_xlfn.XLOOKUP($A173,'PY1 Data(H)'!$A$1:$A$233,'PY1 Data(H)'!$A$1:$CZ$233))</f>
        <v>1746355</v>
      </c>
      <c r="CN173" s="173" cm="1">
        <f t="array" ref="CN173">_xlfn.XLOOKUP(CN$1,'PY1 Data(H)'!$A$1:$CZ$1,_xlfn.XLOOKUP($A173,'PY1 Data(H)'!$A$1:$A$233,'PY1 Data(H)'!$A$1:$CZ$233))</f>
        <v>0</v>
      </c>
      <c r="CO173" s="173" cm="1">
        <f t="array" ref="CO173">_xlfn.XLOOKUP(CO$1,'PY1 Data(H)'!$A$1:$CZ$1,_xlfn.XLOOKUP($A173,'PY1 Data(H)'!$A$1:$A$233,'PY1 Data(H)'!$A$1:$CZ$233))</f>
        <v>381140611</v>
      </c>
      <c r="CP173" s="173" cm="1">
        <f t="array" ref="CP173">_xlfn.XLOOKUP(CP$1,'PY1 Data(H)'!$A$1:$CZ$1,_xlfn.XLOOKUP($A173,'PY1 Data(H)'!$A$1:$A$233,'PY1 Data(H)'!$A$1:$CZ$233))</f>
        <v>22816533</v>
      </c>
      <c r="CQ173" s="173" cm="1">
        <f t="array" ref="CQ173">_xlfn.XLOOKUP(CQ$1,'PY1 Data(H)'!$A$1:$CZ$1,_xlfn.XLOOKUP($A173,'PY1 Data(H)'!$A$1:$A$233,'PY1 Data(H)'!$A$1:$CZ$233))</f>
        <v>2888003361</v>
      </c>
      <c r="CR173" s="173" cm="1">
        <f t="array" ref="CR173">_xlfn.XLOOKUP(CR$1,'PY1 Data(H)'!$A$1:$CZ$1,_xlfn.XLOOKUP($A173,'PY1 Data(H)'!$A$1:$A$233,'PY1 Data(H)'!$A$1:$CZ$233))</f>
        <v>4359717</v>
      </c>
      <c r="CS173" s="173" cm="1">
        <f t="array" ref="CS173">_xlfn.XLOOKUP(CS$1,'PY1 Data(H)'!$A$1:$CZ$1,_xlfn.XLOOKUP($A173,'PY1 Data(H)'!$A$1:$A$233,'PY1 Data(H)'!$A$1:$CZ$233))</f>
        <v>61813</v>
      </c>
      <c r="CT173" s="173" cm="1">
        <f t="array" ref="CT173">_xlfn.XLOOKUP(CT$1,'PY1 Data(H)'!$A$1:$CZ$1,_xlfn.XLOOKUP($A173,'PY1 Data(H)'!$A$1:$A$233,'PY1 Data(H)'!$A$1:$CZ$233))</f>
        <v>38332367</v>
      </c>
      <c r="CU173" s="173" cm="1">
        <f t="array" ref="CU173">_xlfn.XLOOKUP(CU$1,'PY1 Data(H)'!$A$1:$CZ$1,_xlfn.XLOOKUP($A173,'PY1 Data(H)'!$A$1:$A$233,'PY1 Data(H)'!$A$1:$CZ$233))</f>
        <v>66026000</v>
      </c>
      <c r="CV173" s="173" cm="1">
        <f t="array" ref="CV173">_xlfn.XLOOKUP(CV$1,'PY1 Data(H)'!$A$1:$CZ$1,_xlfn.XLOOKUP($A173,'PY1 Data(H)'!$A$1:$A$233,'PY1 Data(H)'!$A$1:$CZ$233))</f>
        <v>35166956</v>
      </c>
      <c r="CW173" s="173" cm="1">
        <f t="array" ref="CW173">_xlfn.XLOOKUP(CW$1,'PY1 Data(H)'!$A$1:$CZ$1,_xlfn.XLOOKUP($A173,'PY1 Data(H)'!$A$1:$A$233,'PY1 Data(H)'!$A$1:$CZ$233))</f>
        <v>23691169</v>
      </c>
      <c r="CX173" s="173" cm="1">
        <f t="array" ref="CX173">_xlfn.XLOOKUP(CX$1,'PY1 Data(H)'!$A$1:$CZ$1,_xlfn.XLOOKUP($A173,'PY1 Data(H)'!$A$1:$A$233,'PY1 Data(H)'!$A$1:$CZ$233))</f>
        <v>16606084</v>
      </c>
      <c r="CY173" s="173" cm="1">
        <f t="array" ref="CY173">_xlfn.XLOOKUP(CY$1,'PY1 Data(H)'!$A$1:$CZ$1,_xlfn.XLOOKUP($A173,'PY1 Data(H)'!$A$1:$A$233,'PY1 Data(H)'!$A$1:$CZ$233))</f>
        <v>11800015</v>
      </c>
    </row>
    <row r="174" spans="1:103" x14ac:dyDescent="0.3">
      <c r="A174">
        <v>343</v>
      </c>
      <c r="D174" s="173" cm="1">
        <f t="array" ref="D174">_xlfn.XLOOKUP(D$1,'PY1 Data(H)'!$A$1:$CZ$1,_xlfn.XLOOKUP($A174,'PY1 Data(H)'!$A$1:$A$233,'PY1 Data(H)'!$A$1:$CZ$233))</f>
        <v>15516224</v>
      </c>
      <c r="E174" s="173" cm="1">
        <f t="array" ref="E174">_xlfn.XLOOKUP(E$1,'PY1 Data(H)'!$A$1:$CZ$1,_xlfn.XLOOKUP($A174,'PY1 Data(H)'!$A$1:$A$233,'PY1 Data(H)'!$A$1:$CZ$233))</f>
        <v>732869</v>
      </c>
      <c r="F174" s="173" cm="1">
        <f t="array" ref="F174">_xlfn.XLOOKUP(F$1,'PY1 Data(H)'!$A$1:$CZ$1,_xlfn.XLOOKUP($A174,'PY1 Data(H)'!$A$1:$A$233,'PY1 Data(H)'!$A$1:$CZ$233))</f>
        <v>1082463</v>
      </c>
      <c r="G174" s="173" cm="1">
        <f t="array" ref="G174">_xlfn.XLOOKUP(G$1,'PY1 Data(H)'!$A$1:$CZ$1,_xlfn.XLOOKUP($A174,'PY1 Data(H)'!$A$1:$A$233,'PY1 Data(H)'!$A$1:$CZ$233))</f>
        <v>0</v>
      </c>
      <c r="H174" s="173" cm="1">
        <f t="array" ref="H174">_xlfn.XLOOKUP(H$1,'PY1 Data(H)'!$A$1:$CZ$1,_xlfn.XLOOKUP($A174,'PY1 Data(H)'!$A$1:$A$233,'PY1 Data(H)'!$A$1:$CZ$233))</f>
        <v>1578722</v>
      </c>
      <c r="I174" s="173" cm="1">
        <f t="array" ref="I174">_xlfn.XLOOKUP(I$1,'PY1 Data(H)'!$A$1:$CZ$1,_xlfn.XLOOKUP($A174,'PY1 Data(H)'!$A$1:$A$233,'PY1 Data(H)'!$A$1:$CZ$233))</f>
        <v>1107902</v>
      </c>
      <c r="J174" s="173" cm="1">
        <f t="array" ref="J174">_xlfn.XLOOKUP(J$1,'PY1 Data(H)'!$A$1:$CZ$1,_xlfn.XLOOKUP($A174,'PY1 Data(H)'!$A$1:$A$233,'PY1 Data(H)'!$A$1:$CZ$233))</f>
        <v>2245793</v>
      </c>
      <c r="K174" s="173" cm="1">
        <f t="array" ref="K174">_xlfn.XLOOKUP(K$1,'PY1 Data(H)'!$A$1:$CZ$1,_xlfn.XLOOKUP($A174,'PY1 Data(H)'!$A$1:$A$233,'PY1 Data(H)'!$A$1:$CZ$233))</f>
        <v>1953780</v>
      </c>
      <c r="L174" s="173" cm="1">
        <f t="array" ref="L174">_xlfn.XLOOKUP(L$1,'PY1 Data(H)'!$A$1:$CZ$1,_xlfn.XLOOKUP($A174,'PY1 Data(H)'!$A$1:$A$233,'PY1 Data(H)'!$A$1:$CZ$233))</f>
        <v>463002</v>
      </c>
      <c r="M174" s="173" cm="1">
        <f t="array" ref="M174">_xlfn.XLOOKUP(M$1,'PY1 Data(H)'!$A$1:$CZ$1,_xlfn.XLOOKUP($A174,'PY1 Data(H)'!$A$1:$A$233,'PY1 Data(H)'!$A$1:$CZ$233))</f>
        <v>22764114</v>
      </c>
      <c r="N174" s="173" cm="1">
        <f t="array" ref="N174">_xlfn.XLOOKUP(N$1,'PY1 Data(H)'!$A$1:$CZ$1,_xlfn.XLOOKUP($A174,'PY1 Data(H)'!$A$1:$A$233,'PY1 Data(H)'!$A$1:$CZ$233))</f>
        <v>33584822</v>
      </c>
      <c r="O174" s="173" cm="1">
        <f t="array" ref="O174">_xlfn.XLOOKUP(O$1,'PY1 Data(H)'!$A$1:$CZ$1,_xlfn.XLOOKUP($A174,'PY1 Data(H)'!$A$1:$A$233,'PY1 Data(H)'!$A$1:$CZ$233))</f>
        <v>6235000</v>
      </c>
      <c r="P174" s="173" cm="1">
        <f t="array" ref="P174">_xlfn.XLOOKUP(P$1,'PY1 Data(H)'!$A$1:$CZ$1,_xlfn.XLOOKUP($A174,'PY1 Data(H)'!$A$1:$A$233,'PY1 Data(H)'!$A$1:$CZ$233))</f>
        <v>35176453</v>
      </c>
      <c r="Q174" s="173" cm="1">
        <f t="array" ref="Q174">_xlfn.XLOOKUP(Q$1,'PY1 Data(H)'!$A$1:$CZ$1,_xlfn.XLOOKUP($A174,'PY1 Data(H)'!$A$1:$A$233,'PY1 Data(H)'!$A$1:$CZ$233))</f>
        <v>6007821</v>
      </c>
      <c r="R174" s="173" cm="1">
        <f t="array" ref="R174">_xlfn.XLOOKUP(R$1,'PY1 Data(H)'!$A$1:$CZ$1,_xlfn.XLOOKUP($A174,'PY1 Data(H)'!$A$1:$A$233,'PY1 Data(H)'!$A$1:$CZ$233))</f>
        <v>653643</v>
      </c>
      <c r="S174" s="173" cm="1">
        <f t="array" ref="S174">_xlfn.XLOOKUP(S$1,'PY1 Data(H)'!$A$1:$CZ$1,_xlfn.XLOOKUP($A174,'PY1 Data(H)'!$A$1:$A$233,'PY1 Data(H)'!$A$1:$CZ$233))</f>
        <v>6118509</v>
      </c>
      <c r="T174" s="173" cm="1">
        <f t="array" ref="T174">_xlfn.XLOOKUP(T$1,'PY1 Data(H)'!$A$1:$CZ$1,_xlfn.XLOOKUP($A174,'PY1 Data(H)'!$A$1:$A$233,'PY1 Data(H)'!$A$1:$CZ$233))</f>
        <v>0</v>
      </c>
      <c r="U174" s="173" cm="1">
        <f t="array" ref="U174">_xlfn.XLOOKUP(U$1,'PY1 Data(H)'!$A$1:$CZ$1,_xlfn.XLOOKUP($A174,'PY1 Data(H)'!$A$1:$A$233,'PY1 Data(H)'!$A$1:$CZ$233))</f>
        <v>14950643</v>
      </c>
      <c r="V174" s="173" cm="1">
        <f t="array" ref="V174">_xlfn.XLOOKUP(V$1,'PY1 Data(H)'!$A$1:$CZ$1,_xlfn.XLOOKUP($A174,'PY1 Data(H)'!$A$1:$A$233,'PY1 Data(H)'!$A$1:$CZ$233))</f>
        <v>23574291</v>
      </c>
      <c r="W174" s="173" cm="1">
        <f t="array" ref="W174">_xlfn.XLOOKUP(W$1,'PY1 Data(H)'!$A$1:$CZ$1,_xlfn.XLOOKUP($A174,'PY1 Data(H)'!$A$1:$A$233,'PY1 Data(H)'!$A$1:$CZ$233))</f>
        <v>0</v>
      </c>
      <c r="X174" s="173" cm="1">
        <f t="array" ref="X174">_xlfn.XLOOKUP(X$1,'PY1 Data(H)'!$A$1:$CZ$1,_xlfn.XLOOKUP($A174,'PY1 Data(H)'!$A$1:$A$233,'PY1 Data(H)'!$A$1:$CZ$233))</f>
        <v>1918515</v>
      </c>
      <c r="Y174" s="173" cm="1">
        <f t="array" ref="Y174">_xlfn.XLOOKUP(Y$1,'PY1 Data(H)'!$A$1:$CZ$1,_xlfn.XLOOKUP($A174,'PY1 Data(H)'!$A$1:$A$233,'PY1 Data(H)'!$A$1:$CZ$233))</f>
        <v>1048570</v>
      </c>
      <c r="Z174" s="173" cm="1">
        <f t="array" ref="Z174">_xlfn.XLOOKUP(Z$1,'PY1 Data(H)'!$A$1:$CZ$1,_xlfn.XLOOKUP($A174,'PY1 Data(H)'!$A$1:$A$233,'PY1 Data(H)'!$A$1:$CZ$233))</f>
        <v>11645460</v>
      </c>
      <c r="AA174" s="173" cm="1">
        <f t="array" ref="AA174">_xlfn.XLOOKUP(AA$1,'PY1 Data(H)'!$A$1:$CZ$1,_xlfn.XLOOKUP($A174,'PY1 Data(H)'!$A$1:$A$233,'PY1 Data(H)'!$A$1:$CZ$233))</f>
        <v>0</v>
      </c>
      <c r="AB174" s="173" cm="1">
        <f t="array" ref="AB174">_xlfn.XLOOKUP(AB$1,'PY1 Data(H)'!$A$1:$CZ$1,_xlfn.XLOOKUP($A174,'PY1 Data(H)'!$A$1:$A$233,'PY1 Data(H)'!$A$1:$CZ$233))</f>
        <v>6286945</v>
      </c>
      <c r="AC174" s="173" cm="1">
        <f t="array" ref="AC174">_xlfn.XLOOKUP(AC$1,'PY1 Data(H)'!$A$1:$CZ$1,_xlfn.XLOOKUP($A174,'PY1 Data(H)'!$A$1:$A$233,'PY1 Data(H)'!$A$1:$CZ$233))</f>
        <v>9441129</v>
      </c>
      <c r="AD174" s="173" cm="1">
        <f t="array" ref="AD174">_xlfn.XLOOKUP(AD$1,'PY1 Data(H)'!$A$1:$CZ$1,_xlfn.XLOOKUP($A174,'PY1 Data(H)'!$A$1:$A$233,'PY1 Data(H)'!$A$1:$CZ$233))</f>
        <v>2579992</v>
      </c>
      <c r="AE174" s="173" cm="1">
        <f t="array" ref="AE174">_xlfn.XLOOKUP(AE$1,'PY1 Data(H)'!$A$1:$CZ$1,_xlfn.XLOOKUP($A174,'PY1 Data(H)'!$A$1:$A$233,'PY1 Data(H)'!$A$1:$CZ$233))</f>
        <v>21677567</v>
      </c>
      <c r="AF174" s="173" cm="1">
        <f t="array" ref="AF174">_xlfn.XLOOKUP(AF$1,'PY1 Data(H)'!$A$1:$CZ$1,_xlfn.XLOOKUP($A174,'PY1 Data(H)'!$A$1:$A$233,'PY1 Data(H)'!$A$1:$CZ$233))</f>
        <v>10160558</v>
      </c>
      <c r="AG174" s="173" cm="1">
        <f t="array" ref="AG174">_xlfn.XLOOKUP(AG$1,'PY1 Data(H)'!$A$1:$CZ$1,_xlfn.XLOOKUP($A174,'PY1 Data(H)'!$A$1:$A$233,'PY1 Data(H)'!$A$1:$CZ$233))</f>
        <v>6748697</v>
      </c>
      <c r="AH174" s="173" cm="1">
        <f t="array" ref="AH174">_xlfn.XLOOKUP(AH$1,'PY1 Data(H)'!$A$1:$CZ$1,_xlfn.XLOOKUP($A174,'PY1 Data(H)'!$A$1:$A$233,'PY1 Data(H)'!$A$1:$CZ$233))</f>
        <v>2348137</v>
      </c>
      <c r="AI174" s="173" cm="1">
        <f t="array" ref="AI174">_xlfn.XLOOKUP(AI$1,'PY1 Data(H)'!$A$1:$CZ$1,_xlfn.XLOOKUP($A174,'PY1 Data(H)'!$A$1:$A$233,'PY1 Data(H)'!$A$1:$CZ$233))</f>
        <v>45109043</v>
      </c>
      <c r="AJ174" s="173" cm="1">
        <f t="array" ref="AJ174">_xlfn.XLOOKUP(AJ$1,'PY1 Data(H)'!$A$1:$CZ$1,_xlfn.XLOOKUP($A174,'PY1 Data(H)'!$A$1:$A$233,'PY1 Data(H)'!$A$1:$CZ$233))</f>
        <v>5390807</v>
      </c>
      <c r="AK174" s="173" cm="1">
        <f t="array" ref="AK174">_xlfn.XLOOKUP(AK$1,'PY1 Data(H)'!$A$1:$CZ$1,_xlfn.XLOOKUP($A174,'PY1 Data(H)'!$A$1:$A$233,'PY1 Data(H)'!$A$1:$CZ$233))</f>
        <v>56487785</v>
      </c>
      <c r="AL174" s="173" cm="1">
        <f t="array" ref="AL174">_xlfn.XLOOKUP(AL$1,'PY1 Data(H)'!$A$1:$CZ$1,_xlfn.XLOOKUP($A174,'PY1 Data(H)'!$A$1:$A$233,'PY1 Data(H)'!$A$1:$CZ$233))</f>
        <v>8090905</v>
      </c>
      <c r="AM174" s="173" cm="1">
        <f t="array" ref="AM174">_xlfn.XLOOKUP(AM$1,'PY1 Data(H)'!$A$1:$CZ$1,_xlfn.XLOOKUP($A174,'PY1 Data(H)'!$A$1:$A$233,'PY1 Data(H)'!$A$1:$CZ$233))</f>
        <v>22669305</v>
      </c>
      <c r="AN174" s="173" cm="1">
        <f t="array" ref="AN174">_xlfn.XLOOKUP(AN$1,'PY1 Data(H)'!$A$1:$CZ$1,_xlfn.XLOOKUP($A174,'PY1 Data(H)'!$A$1:$A$233,'PY1 Data(H)'!$A$1:$CZ$233))</f>
        <v>927227</v>
      </c>
      <c r="AO174" s="173" cm="1">
        <f t="array" ref="AO174">_xlfn.XLOOKUP(AO$1,'PY1 Data(H)'!$A$1:$CZ$1,_xlfn.XLOOKUP($A174,'PY1 Data(H)'!$A$1:$A$233,'PY1 Data(H)'!$A$1:$CZ$233))</f>
        <v>981862</v>
      </c>
      <c r="AP174" s="173" cm="1">
        <f t="array" ref="AP174">_xlfn.XLOOKUP(AP$1,'PY1 Data(H)'!$A$1:$CZ$1,_xlfn.XLOOKUP($A174,'PY1 Data(H)'!$A$1:$A$233,'PY1 Data(H)'!$A$1:$CZ$233))</f>
        <v>9275701</v>
      </c>
      <c r="AQ174" s="173" cm="1">
        <f t="array" ref="AQ174">_xlfn.XLOOKUP(AQ$1,'PY1 Data(H)'!$A$1:$CZ$1,_xlfn.XLOOKUP($A174,'PY1 Data(H)'!$A$1:$A$233,'PY1 Data(H)'!$A$1:$CZ$233))</f>
        <v>468772</v>
      </c>
      <c r="AR174" s="173" cm="1">
        <f t="array" ref="AR174">_xlfn.XLOOKUP(AR$1,'PY1 Data(H)'!$A$1:$CZ$1,_xlfn.XLOOKUP($A174,'PY1 Data(H)'!$A$1:$A$233,'PY1 Data(H)'!$A$1:$CZ$233))</f>
        <v>0</v>
      </c>
      <c r="AS174" s="173" cm="1">
        <f t="array" ref="AS174">_xlfn.XLOOKUP(AS$1,'PY1 Data(H)'!$A$1:$CZ$1,_xlfn.XLOOKUP($A174,'PY1 Data(H)'!$A$1:$A$233,'PY1 Data(H)'!$A$1:$CZ$233))</f>
        <v>2697567</v>
      </c>
      <c r="AT174" s="173" cm="1">
        <f t="array" ref="AT174">_xlfn.XLOOKUP(AT$1,'PY1 Data(H)'!$A$1:$CZ$1,_xlfn.XLOOKUP($A174,'PY1 Data(H)'!$A$1:$A$233,'PY1 Data(H)'!$A$1:$CZ$233))</f>
        <v>13773022</v>
      </c>
      <c r="AU174" s="173" cm="1">
        <f t="array" ref="AU174">_xlfn.XLOOKUP(AU$1,'PY1 Data(H)'!$A$1:$CZ$1,_xlfn.XLOOKUP($A174,'PY1 Data(H)'!$A$1:$A$233,'PY1 Data(H)'!$A$1:$CZ$233))</f>
        <v>5406129</v>
      </c>
      <c r="AV174" s="173" cm="1">
        <f t="array" ref="AV174">_xlfn.XLOOKUP(AV$1,'PY1 Data(H)'!$A$1:$CZ$1,_xlfn.XLOOKUP($A174,'PY1 Data(H)'!$A$1:$A$233,'PY1 Data(H)'!$A$1:$CZ$233))</f>
        <v>13764521</v>
      </c>
      <c r="AW174" s="173" cm="1">
        <f t="array" ref="AW174">_xlfn.XLOOKUP(AW$1,'PY1 Data(H)'!$A$1:$CZ$1,_xlfn.XLOOKUP($A174,'PY1 Data(H)'!$A$1:$A$233,'PY1 Data(H)'!$A$1:$CZ$233))</f>
        <v>0</v>
      </c>
      <c r="AX174" s="173" cm="1">
        <f t="array" ref="AX174">_xlfn.XLOOKUP(AX$1,'PY1 Data(H)'!$A$1:$CZ$1,_xlfn.XLOOKUP($A174,'PY1 Data(H)'!$A$1:$A$233,'PY1 Data(H)'!$A$1:$CZ$233))</f>
        <v>2773241</v>
      </c>
      <c r="AY174" s="173" cm="1">
        <f t="array" ref="AY174">_xlfn.XLOOKUP(AY$1,'PY1 Data(H)'!$A$1:$CZ$1,_xlfn.XLOOKUP($A174,'PY1 Data(H)'!$A$1:$A$233,'PY1 Data(H)'!$A$1:$CZ$233))</f>
        <v>470415</v>
      </c>
      <c r="AZ174" s="173" cm="1">
        <f t="array" ref="AZ174">_xlfn.XLOOKUP(AZ$1,'PY1 Data(H)'!$A$1:$CZ$1,_xlfn.XLOOKUP($A174,'PY1 Data(H)'!$A$1:$A$233,'PY1 Data(H)'!$A$1:$CZ$233))</f>
        <v>21313931</v>
      </c>
      <c r="BA174" s="173" cm="1">
        <f t="array" ref="BA174">_xlfn.XLOOKUP(BA$1,'PY1 Data(H)'!$A$1:$CZ$1,_xlfn.XLOOKUP($A174,'PY1 Data(H)'!$A$1:$A$233,'PY1 Data(H)'!$A$1:$CZ$233))</f>
        <v>3444120</v>
      </c>
      <c r="BB174" s="173" cm="1">
        <f t="array" ref="BB174">_xlfn.XLOOKUP(BB$1,'PY1 Data(H)'!$A$1:$CZ$1,_xlfn.XLOOKUP($A174,'PY1 Data(H)'!$A$1:$A$233,'PY1 Data(H)'!$A$1:$CZ$233))</f>
        <v>33501224</v>
      </c>
      <c r="BC174" s="173" cm="1">
        <f t="array" ref="BC174">_xlfn.XLOOKUP(BC$1,'PY1 Data(H)'!$A$1:$CZ$1,_xlfn.XLOOKUP($A174,'PY1 Data(H)'!$A$1:$A$233,'PY1 Data(H)'!$A$1:$CZ$233))</f>
        <v>930648</v>
      </c>
      <c r="BD174" s="173" cm="1">
        <f t="array" ref="BD174">_xlfn.XLOOKUP(BD$1,'PY1 Data(H)'!$A$1:$CZ$1,_xlfn.XLOOKUP($A174,'PY1 Data(H)'!$A$1:$A$233,'PY1 Data(H)'!$A$1:$CZ$233))</f>
        <v>8642327</v>
      </c>
      <c r="BE174" s="173" cm="1">
        <f t="array" ref="BE174">_xlfn.XLOOKUP(BE$1,'PY1 Data(H)'!$A$1:$CZ$1,_xlfn.XLOOKUP($A174,'PY1 Data(H)'!$A$1:$A$233,'PY1 Data(H)'!$A$1:$CZ$233))</f>
        <v>4758000</v>
      </c>
      <c r="BF174" s="173" cm="1">
        <f t="array" ref="BF174">_xlfn.XLOOKUP(BF$1,'PY1 Data(H)'!$A$1:$CZ$1,_xlfn.XLOOKUP($A174,'PY1 Data(H)'!$A$1:$A$233,'PY1 Data(H)'!$A$1:$CZ$233))</f>
        <v>14043213</v>
      </c>
      <c r="BG174" s="173" cm="1">
        <f t="array" ref="BG174">_xlfn.XLOOKUP(BG$1,'PY1 Data(H)'!$A$1:$CZ$1,_xlfn.XLOOKUP($A174,'PY1 Data(H)'!$A$1:$A$233,'PY1 Data(H)'!$A$1:$CZ$233))</f>
        <v>2728227</v>
      </c>
      <c r="BH174" s="173" cm="1">
        <f t="array" ref="BH174">_xlfn.XLOOKUP(BH$1,'PY1 Data(H)'!$A$1:$CZ$1,_xlfn.XLOOKUP($A174,'PY1 Data(H)'!$A$1:$A$233,'PY1 Data(H)'!$A$1:$CZ$233))</f>
        <v>909667</v>
      </c>
      <c r="BI174" s="173" cm="1">
        <f t="array" ref="BI174">_xlfn.XLOOKUP(BI$1,'PY1 Data(H)'!$A$1:$CZ$1,_xlfn.XLOOKUP($A174,'PY1 Data(H)'!$A$1:$A$233,'PY1 Data(H)'!$A$1:$CZ$233))</f>
        <v>16009</v>
      </c>
      <c r="BJ174" s="173" cm="1">
        <f t="array" ref="BJ174">_xlfn.XLOOKUP(BJ$1,'PY1 Data(H)'!$A$1:$CZ$1,_xlfn.XLOOKUP($A174,'PY1 Data(H)'!$A$1:$A$233,'PY1 Data(H)'!$A$1:$CZ$233))</f>
        <v>2454798</v>
      </c>
      <c r="BK174" s="173" cm="1">
        <f t="array" ref="BK174">_xlfn.XLOOKUP(BK$1,'PY1 Data(H)'!$A$1:$CZ$1,_xlfn.XLOOKUP($A174,'PY1 Data(H)'!$A$1:$A$233,'PY1 Data(H)'!$A$1:$CZ$233))</f>
        <v>156336648</v>
      </c>
      <c r="BL174" s="173" cm="1">
        <f t="array" ref="BL174">_xlfn.XLOOKUP(BL$1,'PY1 Data(H)'!$A$1:$CZ$1,_xlfn.XLOOKUP($A174,'PY1 Data(H)'!$A$1:$A$233,'PY1 Data(H)'!$A$1:$CZ$233))</f>
        <v>176168</v>
      </c>
      <c r="BM174" s="173" cm="1">
        <f t="array" ref="BM174">_xlfn.XLOOKUP(BM$1,'PY1 Data(H)'!$A$1:$CZ$1,_xlfn.XLOOKUP($A174,'PY1 Data(H)'!$A$1:$A$233,'PY1 Data(H)'!$A$1:$CZ$233))</f>
        <v>2922658</v>
      </c>
      <c r="BN174" s="173" cm="1">
        <f t="array" ref="BN174">_xlfn.XLOOKUP(BN$1,'PY1 Data(H)'!$A$1:$CZ$1,_xlfn.XLOOKUP($A174,'PY1 Data(H)'!$A$1:$A$233,'PY1 Data(H)'!$A$1:$CZ$233))</f>
        <v>17209250</v>
      </c>
      <c r="BO174" s="173" cm="1">
        <f t="array" ref="BO174">_xlfn.XLOOKUP(BO$1,'PY1 Data(H)'!$A$1:$CZ$1,_xlfn.XLOOKUP($A174,'PY1 Data(H)'!$A$1:$A$233,'PY1 Data(H)'!$A$1:$CZ$233))</f>
        <v>5517868</v>
      </c>
      <c r="BP174" s="173" cm="1">
        <f t="array" ref="BP174">_xlfn.XLOOKUP(BP$1,'PY1 Data(H)'!$A$1:$CZ$1,_xlfn.XLOOKUP($A174,'PY1 Data(H)'!$A$1:$A$233,'PY1 Data(H)'!$A$1:$CZ$233))</f>
        <v>45681369</v>
      </c>
      <c r="BQ174" s="173" cm="1">
        <f t="array" ref="BQ174">_xlfn.XLOOKUP(BQ$1,'PY1 Data(H)'!$A$1:$CZ$1,_xlfn.XLOOKUP($A174,'PY1 Data(H)'!$A$1:$A$233,'PY1 Data(H)'!$A$1:$CZ$233))</f>
        <v>0</v>
      </c>
      <c r="BR174" s="173" cm="1">
        <f t="array" ref="BR174">_xlfn.XLOOKUP(BR$1,'PY1 Data(H)'!$A$1:$CZ$1,_xlfn.XLOOKUP($A174,'PY1 Data(H)'!$A$1:$A$233,'PY1 Data(H)'!$A$1:$CZ$233))</f>
        <v>20207219</v>
      </c>
      <c r="BS174" s="173" cm="1">
        <f t="array" ref="BS174">_xlfn.XLOOKUP(BS$1,'PY1 Data(H)'!$A$1:$CZ$1,_xlfn.XLOOKUP($A174,'PY1 Data(H)'!$A$1:$A$233,'PY1 Data(H)'!$A$1:$CZ$233))</f>
        <v>32953113</v>
      </c>
      <c r="BT174" s="173" cm="1">
        <f t="array" ref="BT174">_xlfn.XLOOKUP(BT$1,'PY1 Data(H)'!$A$1:$CZ$1,_xlfn.XLOOKUP($A174,'PY1 Data(H)'!$A$1:$A$233,'PY1 Data(H)'!$A$1:$CZ$233))</f>
        <v>709564</v>
      </c>
      <c r="BU174" s="173" cm="1">
        <f t="array" ref="BU174">_xlfn.XLOOKUP(BU$1,'PY1 Data(H)'!$A$1:$CZ$1,_xlfn.XLOOKUP($A174,'PY1 Data(H)'!$A$1:$A$233,'PY1 Data(H)'!$A$1:$CZ$233))</f>
        <v>3736662</v>
      </c>
      <c r="BV174" s="173" cm="1">
        <f t="array" ref="BV174">_xlfn.XLOOKUP(BV$1,'PY1 Data(H)'!$A$1:$CZ$1,_xlfn.XLOOKUP($A174,'PY1 Data(H)'!$A$1:$A$233,'PY1 Data(H)'!$A$1:$CZ$233))</f>
        <v>8395859</v>
      </c>
      <c r="BW174" s="173" cm="1">
        <f t="array" ref="BW174">_xlfn.XLOOKUP(BW$1,'PY1 Data(H)'!$A$1:$CZ$1,_xlfn.XLOOKUP($A174,'PY1 Data(H)'!$A$1:$A$233,'PY1 Data(H)'!$A$1:$CZ$233))</f>
        <v>1062786</v>
      </c>
      <c r="BX174" s="173" cm="1">
        <f t="array" ref="BX174">_xlfn.XLOOKUP(BX$1,'PY1 Data(H)'!$A$1:$CZ$1,_xlfn.XLOOKUP($A174,'PY1 Data(H)'!$A$1:$A$233,'PY1 Data(H)'!$A$1:$CZ$233))</f>
        <v>2880533</v>
      </c>
      <c r="BY174" s="173" cm="1">
        <f t="array" ref="BY174">_xlfn.XLOOKUP(BY$1,'PY1 Data(H)'!$A$1:$CZ$1,_xlfn.XLOOKUP($A174,'PY1 Data(H)'!$A$1:$A$233,'PY1 Data(H)'!$A$1:$CZ$233))</f>
        <v>14123321</v>
      </c>
      <c r="BZ174" s="173" cm="1">
        <f t="array" ref="BZ174">_xlfn.XLOOKUP(BZ$1,'PY1 Data(H)'!$A$1:$CZ$1,_xlfn.XLOOKUP($A174,'PY1 Data(H)'!$A$1:$A$233,'PY1 Data(H)'!$A$1:$CZ$233))</f>
        <v>1430655</v>
      </c>
      <c r="CA174" s="173" cm="1">
        <f t="array" ref="CA174">_xlfn.XLOOKUP(CA$1,'PY1 Data(H)'!$A$1:$CZ$1,_xlfn.XLOOKUP($A174,'PY1 Data(H)'!$A$1:$A$233,'PY1 Data(H)'!$A$1:$CZ$233))</f>
        <v>14634934</v>
      </c>
      <c r="CB174" s="173" cm="1">
        <f t="array" ref="CB174">_xlfn.XLOOKUP(CB$1,'PY1 Data(H)'!$A$1:$CZ$1,_xlfn.XLOOKUP($A174,'PY1 Data(H)'!$A$1:$A$233,'PY1 Data(H)'!$A$1:$CZ$233))</f>
        <v>3455495</v>
      </c>
      <c r="CC174" s="173" cm="1">
        <f t="array" ref="CC174">_xlfn.XLOOKUP(CC$1,'PY1 Data(H)'!$A$1:$CZ$1,_xlfn.XLOOKUP($A174,'PY1 Data(H)'!$A$1:$A$233,'PY1 Data(H)'!$A$1:$CZ$233))</f>
        <v>4481728</v>
      </c>
      <c r="CD174" s="173" cm="1">
        <f t="array" ref="CD174">_xlfn.XLOOKUP(CD$1,'PY1 Data(H)'!$A$1:$CZ$1,_xlfn.XLOOKUP($A174,'PY1 Data(H)'!$A$1:$A$233,'PY1 Data(H)'!$A$1:$CZ$233))</f>
        <v>5474003</v>
      </c>
      <c r="CE174" s="173" cm="1">
        <f t="array" ref="CE174">_xlfn.XLOOKUP(CE$1,'PY1 Data(H)'!$A$1:$CZ$1,_xlfn.XLOOKUP($A174,'PY1 Data(H)'!$A$1:$A$233,'PY1 Data(H)'!$A$1:$CZ$233))</f>
        <v>8200911</v>
      </c>
      <c r="CF174" s="173" cm="1">
        <f t="array" ref="CF174">_xlfn.XLOOKUP(CF$1,'PY1 Data(H)'!$A$1:$CZ$1,_xlfn.XLOOKUP($A174,'PY1 Data(H)'!$A$1:$A$233,'PY1 Data(H)'!$A$1:$CZ$233))</f>
        <v>5951897</v>
      </c>
      <c r="CG174" s="173" cm="1">
        <f t="array" ref="CG174">_xlfn.XLOOKUP(CG$1,'PY1 Data(H)'!$A$1:$CZ$1,_xlfn.XLOOKUP($A174,'PY1 Data(H)'!$A$1:$A$233,'PY1 Data(H)'!$A$1:$CZ$233))</f>
        <v>6080216</v>
      </c>
      <c r="CH174" s="173" cm="1">
        <f t="array" ref="CH174">_xlfn.XLOOKUP(CH$1,'PY1 Data(H)'!$A$1:$CZ$1,_xlfn.XLOOKUP($A174,'PY1 Data(H)'!$A$1:$A$233,'PY1 Data(H)'!$A$1:$CZ$233))</f>
        <v>3034073</v>
      </c>
      <c r="CI174" s="173" cm="1">
        <f t="array" ref="CI174">_xlfn.XLOOKUP(CI$1,'PY1 Data(H)'!$A$1:$CZ$1,_xlfn.XLOOKUP($A174,'PY1 Data(H)'!$A$1:$A$233,'PY1 Data(H)'!$A$1:$CZ$233))</f>
        <v>4018449</v>
      </c>
      <c r="CJ174" s="173" cm="1">
        <f t="array" ref="CJ174">_xlfn.XLOOKUP(CJ$1,'PY1 Data(H)'!$A$1:$CZ$1,_xlfn.XLOOKUP($A174,'PY1 Data(H)'!$A$1:$A$233,'PY1 Data(H)'!$A$1:$CZ$233))</f>
        <v>4284641</v>
      </c>
      <c r="CK174" s="173" cm="1">
        <f t="array" ref="CK174">_xlfn.XLOOKUP(CK$1,'PY1 Data(H)'!$A$1:$CZ$1,_xlfn.XLOOKUP($A174,'PY1 Data(H)'!$A$1:$A$233,'PY1 Data(H)'!$A$1:$CZ$233))</f>
        <v>4688942</v>
      </c>
      <c r="CL174" s="173" cm="1">
        <f t="array" ref="CL174">_xlfn.XLOOKUP(CL$1,'PY1 Data(H)'!$A$1:$CZ$1,_xlfn.XLOOKUP($A174,'PY1 Data(H)'!$A$1:$A$233,'PY1 Data(H)'!$A$1:$CZ$233))</f>
        <v>1744134</v>
      </c>
      <c r="CM174" s="173" cm="1">
        <f t="array" ref="CM174">_xlfn.XLOOKUP(CM$1,'PY1 Data(H)'!$A$1:$CZ$1,_xlfn.XLOOKUP($A174,'PY1 Data(H)'!$A$1:$A$233,'PY1 Data(H)'!$A$1:$CZ$233))</f>
        <v>599454</v>
      </c>
      <c r="CN174" s="173" cm="1">
        <f t="array" ref="CN174">_xlfn.XLOOKUP(CN$1,'PY1 Data(H)'!$A$1:$CZ$1,_xlfn.XLOOKUP($A174,'PY1 Data(H)'!$A$1:$A$233,'PY1 Data(H)'!$A$1:$CZ$233))</f>
        <v>792566</v>
      </c>
      <c r="CO174" s="173" cm="1">
        <f t="array" ref="CO174">_xlfn.XLOOKUP(CO$1,'PY1 Data(H)'!$A$1:$CZ$1,_xlfn.XLOOKUP($A174,'PY1 Data(H)'!$A$1:$A$233,'PY1 Data(H)'!$A$1:$CZ$233))</f>
        <v>36686664</v>
      </c>
      <c r="CP174" s="173" cm="1">
        <f t="array" ref="CP174">_xlfn.XLOOKUP(CP$1,'PY1 Data(H)'!$A$1:$CZ$1,_xlfn.XLOOKUP($A174,'PY1 Data(H)'!$A$1:$A$233,'PY1 Data(H)'!$A$1:$CZ$233))</f>
        <v>2205722</v>
      </c>
      <c r="CQ174" s="173" cm="1">
        <f t="array" ref="CQ174">_xlfn.XLOOKUP(CQ$1,'PY1 Data(H)'!$A$1:$CZ$1,_xlfn.XLOOKUP($A174,'PY1 Data(H)'!$A$1:$A$233,'PY1 Data(H)'!$A$1:$CZ$233))</f>
        <v>266574000</v>
      </c>
      <c r="CR174" s="173" cm="1">
        <f t="array" ref="CR174">_xlfn.XLOOKUP(CR$1,'PY1 Data(H)'!$A$1:$CZ$1,_xlfn.XLOOKUP($A174,'PY1 Data(H)'!$A$1:$A$233,'PY1 Data(H)'!$A$1:$CZ$233))</f>
        <v>1340923</v>
      </c>
      <c r="CS174" s="173" cm="1">
        <f t="array" ref="CS174">_xlfn.XLOOKUP(CS$1,'PY1 Data(H)'!$A$1:$CZ$1,_xlfn.XLOOKUP($A174,'PY1 Data(H)'!$A$1:$A$233,'PY1 Data(H)'!$A$1:$CZ$233))</f>
        <v>85731</v>
      </c>
      <c r="CT174" s="173" cm="1">
        <f t="array" ref="CT174">_xlfn.XLOOKUP(CT$1,'PY1 Data(H)'!$A$1:$CZ$1,_xlfn.XLOOKUP($A174,'PY1 Data(H)'!$A$1:$A$233,'PY1 Data(H)'!$A$1:$CZ$233))</f>
        <v>5257990</v>
      </c>
      <c r="CU174" s="173" cm="1">
        <f t="array" ref="CU174">_xlfn.XLOOKUP(CU$1,'PY1 Data(H)'!$A$1:$CZ$1,_xlfn.XLOOKUP($A174,'PY1 Data(H)'!$A$1:$A$233,'PY1 Data(H)'!$A$1:$CZ$233))</f>
        <v>4228000</v>
      </c>
      <c r="CV174" s="173" cm="1">
        <f t="array" ref="CV174">_xlfn.XLOOKUP(CV$1,'PY1 Data(H)'!$A$1:$CZ$1,_xlfn.XLOOKUP($A174,'PY1 Data(H)'!$A$1:$A$233,'PY1 Data(H)'!$A$1:$CZ$233))</f>
        <v>2447033</v>
      </c>
      <c r="CW174" s="173" cm="1">
        <f t="array" ref="CW174">_xlfn.XLOOKUP(CW$1,'PY1 Data(H)'!$A$1:$CZ$1,_xlfn.XLOOKUP($A174,'PY1 Data(H)'!$A$1:$A$233,'PY1 Data(H)'!$A$1:$CZ$233))</f>
        <v>2462876</v>
      </c>
      <c r="CX174" s="173" cm="1">
        <f t="array" ref="CX174">_xlfn.XLOOKUP(CX$1,'PY1 Data(H)'!$A$1:$CZ$1,_xlfn.XLOOKUP($A174,'PY1 Data(H)'!$A$1:$A$233,'PY1 Data(H)'!$A$1:$CZ$233))</f>
        <v>3363462</v>
      </c>
      <c r="CY174" s="173" cm="1">
        <f t="array" ref="CY174">_xlfn.XLOOKUP(CY$1,'PY1 Data(H)'!$A$1:$CZ$1,_xlfn.XLOOKUP($A174,'PY1 Data(H)'!$A$1:$A$233,'PY1 Data(H)'!$A$1:$CZ$233))</f>
        <v>1296031</v>
      </c>
    </row>
    <row r="175" spans="1:103" x14ac:dyDescent="0.3">
      <c r="A175">
        <v>82</v>
      </c>
      <c r="D175" s="173" cm="1">
        <f t="array" ref="D175">_xlfn.XLOOKUP(D$1,'PY1 Data(H)'!$A$1:$CZ$1,_xlfn.XLOOKUP($A175,'PY1 Data(H)'!$A$1:$A$233,'PY1 Data(H)'!$A$1:$CZ$233))</f>
        <v>0</v>
      </c>
      <c r="E175" s="173" cm="1">
        <f t="array" ref="E175">_xlfn.XLOOKUP(E$1,'PY1 Data(H)'!$A$1:$CZ$1,_xlfn.XLOOKUP($A175,'PY1 Data(H)'!$A$1:$A$233,'PY1 Data(H)'!$A$1:$CZ$233))</f>
        <v>12081028</v>
      </c>
      <c r="F175" s="173" cm="1">
        <f t="array" ref="F175">_xlfn.XLOOKUP(F$1,'PY1 Data(H)'!$A$1:$CZ$1,_xlfn.XLOOKUP($A175,'PY1 Data(H)'!$A$1:$A$233,'PY1 Data(H)'!$A$1:$CZ$233))</f>
        <v>0</v>
      </c>
      <c r="G175" s="173" cm="1">
        <f t="array" ref="G175">_xlfn.XLOOKUP(G$1,'PY1 Data(H)'!$A$1:$CZ$1,_xlfn.XLOOKUP($A175,'PY1 Data(H)'!$A$1:$A$233,'PY1 Data(H)'!$A$1:$CZ$233))</f>
        <v>0</v>
      </c>
      <c r="H175" s="173" cm="1">
        <f t="array" ref="H175">_xlfn.XLOOKUP(H$1,'PY1 Data(H)'!$A$1:$CZ$1,_xlfn.XLOOKUP($A175,'PY1 Data(H)'!$A$1:$A$233,'PY1 Data(H)'!$A$1:$CZ$233))</f>
        <v>0</v>
      </c>
      <c r="I175" s="173" cm="1">
        <f t="array" ref="I175">_xlfn.XLOOKUP(I$1,'PY1 Data(H)'!$A$1:$CZ$1,_xlfn.XLOOKUP($A175,'PY1 Data(H)'!$A$1:$A$233,'PY1 Data(H)'!$A$1:$CZ$233))</f>
        <v>0</v>
      </c>
      <c r="J175" s="173" cm="1">
        <f t="array" ref="J175">_xlfn.XLOOKUP(J$1,'PY1 Data(H)'!$A$1:$CZ$1,_xlfn.XLOOKUP($A175,'PY1 Data(H)'!$A$1:$A$233,'PY1 Data(H)'!$A$1:$CZ$233))</f>
        <v>35304716</v>
      </c>
      <c r="K175" s="173" cm="1">
        <f t="array" ref="K175">_xlfn.XLOOKUP(K$1,'PY1 Data(H)'!$A$1:$CZ$1,_xlfn.XLOOKUP($A175,'PY1 Data(H)'!$A$1:$A$233,'PY1 Data(H)'!$A$1:$CZ$233))</f>
        <v>12381909</v>
      </c>
      <c r="L175" s="173" cm="1">
        <f t="array" ref="L175">_xlfn.XLOOKUP(L$1,'PY1 Data(H)'!$A$1:$CZ$1,_xlfn.XLOOKUP($A175,'PY1 Data(H)'!$A$1:$A$233,'PY1 Data(H)'!$A$1:$CZ$233))</f>
        <v>20313277</v>
      </c>
      <c r="M175" s="173" cm="1">
        <f t="array" ref="M175">_xlfn.XLOOKUP(M$1,'PY1 Data(H)'!$A$1:$CZ$1,_xlfn.XLOOKUP($A175,'PY1 Data(H)'!$A$1:$A$233,'PY1 Data(H)'!$A$1:$CZ$233))</f>
        <v>320222235</v>
      </c>
      <c r="N175" s="173" cm="1">
        <f t="array" ref="N175">_xlfn.XLOOKUP(N$1,'PY1 Data(H)'!$A$1:$CZ$1,_xlfn.XLOOKUP($A175,'PY1 Data(H)'!$A$1:$A$233,'PY1 Data(H)'!$A$1:$CZ$233))</f>
        <v>0</v>
      </c>
      <c r="O175" s="173" cm="1">
        <f t="array" ref="O175">_xlfn.XLOOKUP(O$1,'PY1 Data(H)'!$A$1:$CZ$1,_xlfn.XLOOKUP($A175,'PY1 Data(H)'!$A$1:$A$233,'PY1 Data(H)'!$A$1:$CZ$233))</f>
        <v>1116546</v>
      </c>
      <c r="P175" s="173" cm="1">
        <f t="array" ref="P175">_xlfn.XLOOKUP(P$1,'PY1 Data(H)'!$A$1:$CZ$1,_xlfn.XLOOKUP($A175,'PY1 Data(H)'!$A$1:$A$233,'PY1 Data(H)'!$A$1:$CZ$233))</f>
        <v>0</v>
      </c>
      <c r="Q175" s="173" cm="1">
        <f t="array" ref="Q175">_xlfn.XLOOKUP(Q$1,'PY1 Data(H)'!$A$1:$CZ$1,_xlfn.XLOOKUP($A175,'PY1 Data(H)'!$A$1:$A$233,'PY1 Data(H)'!$A$1:$CZ$233))</f>
        <v>0</v>
      </c>
      <c r="R175" s="173" cm="1">
        <f t="array" ref="R175">_xlfn.XLOOKUP(R$1,'PY1 Data(H)'!$A$1:$CZ$1,_xlfn.XLOOKUP($A175,'PY1 Data(H)'!$A$1:$A$233,'PY1 Data(H)'!$A$1:$CZ$233))</f>
        <v>3449640</v>
      </c>
      <c r="S175" s="173" cm="1">
        <f t="array" ref="S175">_xlfn.XLOOKUP(S$1,'PY1 Data(H)'!$A$1:$CZ$1,_xlfn.XLOOKUP($A175,'PY1 Data(H)'!$A$1:$A$233,'PY1 Data(H)'!$A$1:$CZ$233))</f>
        <v>1497032</v>
      </c>
      <c r="T175" s="173" cm="1">
        <f t="array" ref="T175">_xlfn.XLOOKUP(T$1,'PY1 Data(H)'!$A$1:$CZ$1,_xlfn.XLOOKUP($A175,'PY1 Data(H)'!$A$1:$A$233,'PY1 Data(H)'!$A$1:$CZ$233))</f>
        <v>0</v>
      </c>
      <c r="U175" s="173" cm="1">
        <f t="array" ref="U175">_xlfn.XLOOKUP(U$1,'PY1 Data(H)'!$A$1:$CZ$1,_xlfn.XLOOKUP($A175,'PY1 Data(H)'!$A$1:$A$233,'PY1 Data(H)'!$A$1:$CZ$233))</f>
        <v>0</v>
      </c>
      <c r="V175" s="173" cm="1">
        <f t="array" ref="V175">_xlfn.XLOOKUP(V$1,'PY1 Data(H)'!$A$1:$CZ$1,_xlfn.XLOOKUP($A175,'PY1 Data(H)'!$A$1:$A$233,'PY1 Data(H)'!$A$1:$CZ$233))</f>
        <v>10514558</v>
      </c>
      <c r="W175" s="173" cm="1">
        <f t="array" ref="W175">_xlfn.XLOOKUP(W$1,'PY1 Data(H)'!$A$1:$CZ$1,_xlfn.XLOOKUP($A175,'PY1 Data(H)'!$A$1:$A$233,'PY1 Data(H)'!$A$1:$CZ$233))</f>
        <v>0</v>
      </c>
      <c r="X175" s="173" cm="1">
        <f t="array" ref="X175">_xlfn.XLOOKUP(X$1,'PY1 Data(H)'!$A$1:$CZ$1,_xlfn.XLOOKUP($A175,'PY1 Data(H)'!$A$1:$A$233,'PY1 Data(H)'!$A$1:$CZ$233))</f>
        <v>0</v>
      </c>
      <c r="Y175" s="173" cm="1">
        <f t="array" ref="Y175">_xlfn.XLOOKUP(Y$1,'PY1 Data(H)'!$A$1:$CZ$1,_xlfn.XLOOKUP($A175,'PY1 Data(H)'!$A$1:$A$233,'PY1 Data(H)'!$A$1:$CZ$233))</f>
        <v>790766</v>
      </c>
      <c r="Z175" s="173" cm="1">
        <f t="array" ref="Z175">_xlfn.XLOOKUP(Z$1,'PY1 Data(H)'!$A$1:$CZ$1,_xlfn.XLOOKUP($A175,'PY1 Data(H)'!$A$1:$A$233,'PY1 Data(H)'!$A$1:$CZ$233))</f>
        <v>0</v>
      </c>
      <c r="AA175" s="173" cm="1">
        <f t="array" ref="AA175">_xlfn.XLOOKUP(AA$1,'PY1 Data(H)'!$A$1:$CZ$1,_xlfn.XLOOKUP($A175,'PY1 Data(H)'!$A$1:$A$233,'PY1 Data(H)'!$A$1:$CZ$233))</f>
        <v>0</v>
      </c>
      <c r="AB175" s="173" cm="1">
        <f t="array" ref="AB175">_xlfn.XLOOKUP(AB$1,'PY1 Data(H)'!$A$1:$CZ$1,_xlfn.XLOOKUP($A175,'PY1 Data(H)'!$A$1:$A$233,'PY1 Data(H)'!$A$1:$CZ$233))</f>
        <v>12374589</v>
      </c>
      <c r="AC175" s="173" cm="1">
        <f t="array" ref="AC175">_xlfn.XLOOKUP(AC$1,'PY1 Data(H)'!$A$1:$CZ$1,_xlfn.XLOOKUP($A175,'PY1 Data(H)'!$A$1:$A$233,'PY1 Data(H)'!$A$1:$CZ$233))</f>
        <v>15155324</v>
      </c>
      <c r="AD175" s="173" cm="1">
        <f t="array" ref="AD175">_xlfn.XLOOKUP(AD$1,'PY1 Data(H)'!$A$1:$CZ$1,_xlfn.XLOOKUP($A175,'PY1 Data(H)'!$A$1:$A$233,'PY1 Data(H)'!$A$1:$CZ$233))</f>
        <v>13793647</v>
      </c>
      <c r="AE175" s="173" cm="1">
        <f t="array" ref="AE175">_xlfn.XLOOKUP(AE$1,'PY1 Data(H)'!$A$1:$CZ$1,_xlfn.XLOOKUP($A175,'PY1 Data(H)'!$A$1:$A$233,'PY1 Data(H)'!$A$1:$CZ$233))</f>
        <v>22995355</v>
      </c>
      <c r="AF175" s="173" cm="1">
        <f t="array" ref="AF175">_xlfn.XLOOKUP(AF$1,'PY1 Data(H)'!$A$1:$CZ$1,_xlfn.XLOOKUP($A175,'PY1 Data(H)'!$A$1:$A$233,'PY1 Data(H)'!$A$1:$CZ$233))</f>
        <v>5243352</v>
      </c>
      <c r="AG175" s="173" cm="1">
        <f t="array" ref="AG175">_xlfn.XLOOKUP(AG$1,'PY1 Data(H)'!$A$1:$CZ$1,_xlfn.XLOOKUP($A175,'PY1 Data(H)'!$A$1:$A$233,'PY1 Data(H)'!$A$1:$CZ$233))</f>
        <v>14615479</v>
      </c>
      <c r="AH175" s="173" cm="1">
        <f t="array" ref="AH175">_xlfn.XLOOKUP(AH$1,'PY1 Data(H)'!$A$1:$CZ$1,_xlfn.XLOOKUP($A175,'PY1 Data(H)'!$A$1:$A$233,'PY1 Data(H)'!$A$1:$CZ$233))</f>
        <v>13948796</v>
      </c>
      <c r="AI175" s="173" cm="1">
        <f t="array" ref="AI175">_xlfn.XLOOKUP(AI$1,'PY1 Data(H)'!$A$1:$CZ$1,_xlfn.XLOOKUP($A175,'PY1 Data(H)'!$A$1:$A$233,'PY1 Data(H)'!$A$1:$CZ$233))</f>
        <v>11753302</v>
      </c>
      <c r="AJ175" s="173" cm="1">
        <f t="array" ref="AJ175">_xlfn.XLOOKUP(AJ$1,'PY1 Data(H)'!$A$1:$CZ$1,_xlfn.XLOOKUP($A175,'PY1 Data(H)'!$A$1:$A$233,'PY1 Data(H)'!$A$1:$CZ$233))</f>
        <v>14420510</v>
      </c>
      <c r="AK175" s="173" cm="1">
        <f t="array" ref="AK175">_xlfn.XLOOKUP(AK$1,'PY1 Data(H)'!$A$1:$CZ$1,_xlfn.XLOOKUP($A175,'PY1 Data(H)'!$A$1:$A$233,'PY1 Data(H)'!$A$1:$CZ$233))</f>
        <v>0</v>
      </c>
      <c r="AL175" s="173" cm="1">
        <f t="array" ref="AL175">_xlfn.XLOOKUP(AL$1,'PY1 Data(H)'!$A$1:$CZ$1,_xlfn.XLOOKUP($A175,'PY1 Data(H)'!$A$1:$A$233,'PY1 Data(H)'!$A$1:$CZ$233))</f>
        <v>14742419</v>
      </c>
      <c r="AM175" s="173" cm="1">
        <f t="array" ref="AM175">_xlfn.XLOOKUP(AM$1,'PY1 Data(H)'!$A$1:$CZ$1,_xlfn.XLOOKUP($A175,'PY1 Data(H)'!$A$1:$A$233,'PY1 Data(H)'!$A$1:$CZ$233))</f>
        <v>0</v>
      </c>
      <c r="AN175" s="173" cm="1">
        <f t="array" ref="AN175">_xlfn.XLOOKUP(AN$1,'PY1 Data(H)'!$A$1:$CZ$1,_xlfn.XLOOKUP($A175,'PY1 Data(H)'!$A$1:$A$233,'PY1 Data(H)'!$A$1:$CZ$233))</f>
        <v>0</v>
      </c>
      <c r="AO175" s="173" cm="1">
        <f t="array" ref="AO175">_xlfn.XLOOKUP(AO$1,'PY1 Data(H)'!$A$1:$CZ$1,_xlfn.XLOOKUP($A175,'PY1 Data(H)'!$A$1:$A$233,'PY1 Data(H)'!$A$1:$CZ$233))</f>
        <v>0</v>
      </c>
      <c r="AP175" s="173" cm="1">
        <f t="array" ref="AP175">_xlfn.XLOOKUP(AP$1,'PY1 Data(H)'!$A$1:$CZ$1,_xlfn.XLOOKUP($A175,'PY1 Data(H)'!$A$1:$A$233,'PY1 Data(H)'!$A$1:$CZ$233))</f>
        <v>0</v>
      </c>
      <c r="AQ175" s="173" cm="1">
        <f t="array" ref="AQ175">_xlfn.XLOOKUP(AQ$1,'PY1 Data(H)'!$A$1:$CZ$1,_xlfn.XLOOKUP($A175,'PY1 Data(H)'!$A$1:$A$233,'PY1 Data(H)'!$A$1:$CZ$233))</f>
        <v>16002305</v>
      </c>
      <c r="AR175" s="173" cm="1">
        <f t="array" ref="AR175">_xlfn.XLOOKUP(AR$1,'PY1 Data(H)'!$A$1:$CZ$1,_xlfn.XLOOKUP($A175,'PY1 Data(H)'!$A$1:$A$233,'PY1 Data(H)'!$A$1:$CZ$233))</f>
        <v>0</v>
      </c>
      <c r="AS175" s="173" cm="1">
        <f t="array" ref="AS175">_xlfn.XLOOKUP(AS$1,'PY1 Data(H)'!$A$1:$CZ$1,_xlfn.XLOOKUP($A175,'PY1 Data(H)'!$A$1:$A$233,'PY1 Data(H)'!$A$1:$CZ$233))</f>
        <v>16965590</v>
      </c>
      <c r="AT175" s="173" cm="1">
        <f t="array" ref="AT175">_xlfn.XLOOKUP(AT$1,'PY1 Data(H)'!$A$1:$CZ$1,_xlfn.XLOOKUP($A175,'PY1 Data(H)'!$A$1:$A$233,'PY1 Data(H)'!$A$1:$CZ$233))</f>
        <v>41472316</v>
      </c>
      <c r="AU175" s="173" cm="1">
        <f t="array" ref="AU175">_xlfn.XLOOKUP(AU$1,'PY1 Data(H)'!$A$1:$CZ$1,_xlfn.XLOOKUP($A175,'PY1 Data(H)'!$A$1:$A$233,'PY1 Data(H)'!$A$1:$CZ$233))</f>
        <v>0</v>
      </c>
      <c r="AV175" s="173" cm="1">
        <f t="array" ref="AV175">_xlfn.XLOOKUP(AV$1,'PY1 Data(H)'!$A$1:$CZ$1,_xlfn.XLOOKUP($A175,'PY1 Data(H)'!$A$1:$A$233,'PY1 Data(H)'!$A$1:$CZ$233))</f>
        <v>0</v>
      </c>
      <c r="AW175" s="173" cm="1">
        <f t="array" ref="AW175">_xlfn.XLOOKUP(AW$1,'PY1 Data(H)'!$A$1:$CZ$1,_xlfn.XLOOKUP($A175,'PY1 Data(H)'!$A$1:$A$233,'PY1 Data(H)'!$A$1:$CZ$233))</f>
        <v>0</v>
      </c>
      <c r="AX175" s="173" cm="1">
        <f t="array" ref="AX175">_xlfn.XLOOKUP(AX$1,'PY1 Data(H)'!$A$1:$CZ$1,_xlfn.XLOOKUP($A175,'PY1 Data(H)'!$A$1:$A$233,'PY1 Data(H)'!$A$1:$CZ$233))</f>
        <v>21519225</v>
      </c>
      <c r="AY175" s="173" cm="1">
        <f t="array" ref="AY175">_xlfn.XLOOKUP(AY$1,'PY1 Data(H)'!$A$1:$CZ$1,_xlfn.XLOOKUP($A175,'PY1 Data(H)'!$A$1:$A$233,'PY1 Data(H)'!$A$1:$CZ$233))</f>
        <v>2032164</v>
      </c>
      <c r="AZ175" s="173" cm="1">
        <f t="array" ref="AZ175">_xlfn.XLOOKUP(AZ$1,'PY1 Data(H)'!$A$1:$CZ$1,_xlfn.XLOOKUP($A175,'PY1 Data(H)'!$A$1:$A$233,'PY1 Data(H)'!$A$1:$CZ$233))</f>
        <v>0</v>
      </c>
      <c r="BA175" s="173" cm="1">
        <f t="array" ref="BA175">_xlfn.XLOOKUP(BA$1,'PY1 Data(H)'!$A$1:$CZ$1,_xlfn.XLOOKUP($A175,'PY1 Data(H)'!$A$1:$A$233,'PY1 Data(H)'!$A$1:$CZ$233))</f>
        <v>0</v>
      </c>
      <c r="BB175" s="173" cm="1">
        <f t="array" ref="BB175">_xlfn.XLOOKUP(BB$1,'PY1 Data(H)'!$A$1:$CZ$1,_xlfn.XLOOKUP($A175,'PY1 Data(H)'!$A$1:$A$233,'PY1 Data(H)'!$A$1:$CZ$233))</f>
        <v>236644890</v>
      </c>
      <c r="BC175" s="173" cm="1">
        <f t="array" ref="BC175">_xlfn.XLOOKUP(BC$1,'PY1 Data(H)'!$A$1:$CZ$1,_xlfn.XLOOKUP($A175,'PY1 Data(H)'!$A$1:$A$233,'PY1 Data(H)'!$A$1:$CZ$233))</f>
        <v>8778279</v>
      </c>
      <c r="BD175" s="173" cm="1">
        <f t="array" ref="BD175">_xlfn.XLOOKUP(BD$1,'PY1 Data(H)'!$A$1:$CZ$1,_xlfn.XLOOKUP($A175,'PY1 Data(H)'!$A$1:$A$233,'PY1 Data(H)'!$A$1:$CZ$233))</f>
        <v>326749</v>
      </c>
      <c r="BE175" s="173" cm="1">
        <f t="array" ref="BE175">_xlfn.XLOOKUP(BE$1,'PY1 Data(H)'!$A$1:$CZ$1,_xlfn.XLOOKUP($A175,'PY1 Data(H)'!$A$1:$A$233,'PY1 Data(H)'!$A$1:$CZ$233))</f>
        <v>0</v>
      </c>
      <c r="BF175" s="173" cm="1">
        <f t="array" ref="BF175">_xlfn.XLOOKUP(BF$1,'PY1 Data(H)'!$A$1:$CZ$1,_xlfn.XLOOKUP($A175,'PY1 Data(H)'!$A$1:$A$233,'PY1 Data(H)'!$A$1:$CZ$233))</f>
        <v>53674767</v>
      </c>
      <c r="BG175" s="173" cm="1">
        <f t="array" ref="BG175">_xlfn.XLOOKUP(BG$1,'PY1 Data(H)'!$A$1:$CZ$1,_xlfn.XLOOKUP($A175,'PY1 Data(H)'!$A$1:$A$233,'PY1 Data(H)'!$A$1:$CZ$233))</f>
        <v>0</v>
      </c>
      <c r="BH175" s="173" cm="1">
        <f t="array" ref="BH175">_xlfn.XLOOKUP(BH$1,'PY1 Data(H)'!$A$1:$CZ$1,_xlfn.XLOOKUP($A175,'PY1 Data(H)'!$A$1:$A$233,'PY1 Data(H)'!$A$1:$CZ$233))</f>
        <v>0</v>
      </c>
      <c r="BI175" s="173" cm="1">
        <f t="array" ref="BI175">_xlfn.XLOOKUP(BI$1,'PY1 Data(H)'!$A$1:$CZ$1,_xlfn.XLOOKUP($A175,'PY1 Data(H)'!$A$1:$A$233,'PY1 Data(H)'!$A$1:$CZ$233))</f>
        <v>11845075</v>
      </c>
      <c r="BJ175" s="173" cm="1">
        <f t="array" ref="BJ175">_xlfn.XLOOKUP(BJ$1,'PY1 Data(H)'!$A$1:$CZ$1,_xlfn.XLOOKUP($A175,'PY1 Data(H)'!$A$1:$A$233,'PY1 Data(H)'!$A$1:$CZ$233))</f>
        <v>0</v>
      </c>
      <c r="BK175" s="173" cm="1">
        <f t="array" ref="BK175">_xlfn.XLOOKUP(BK$1,'PY1 Data(H)'!$A$1:$CZ$1,_xlfn.XLOOKUP($A175,'PY1 Data(H)'!$A$1:$A$233,'PY1 Data(H)'!$A$1:$CZ$233))</f>
        <v>0</v>
      </c>
      <c r="BL175" s="173" cm="1">
        <f t="array" ref="BL175">_xlfn.XLOOKUP(BL$1,'PY1 Data(H)'!$A$1:$CZ$1,_xlfn.XLOOKUP($A175,'PY1 Data(H)'!$A$1:$A$233,'PY1 Data(H)'!$A$1:$CZ$233))</f>
        <v>0</v>
      </c>
      <c r="BM175" s="173" cm="1">
        <f t="array" ref="BM175">_xlfn.XLOOKUP(BM$1,'PY1 Data(H)'!$A$1:$CZ$1,_xlfn.XLOOKUP($A175,'PY1 Data(H)'!$A$1:$A$233,'PY1 Data(H)'!$A$1:$CZ$233))</f>
        <v>9044668</v>
      </c>
      <c r="BN175" s="173" cm="1">
        <f t="array" ref="BN175">_xlfn.XLOOKUP(BN$1,'PY1 Data(H)'!$A$1:$CZ$1,_xlfn.XLOOKUP($A175,'PY1 Data(H)'!$A$1:$A$233,'PY1 Data(H)'!$A$1:$CZ$233))</f>
        <v>40402174</v>
      </c>
      <c r="BO175" s="173" cm="1">
        <f t="array" ref="BO175">_xlfn.XLOOKUP(BO$1,'PY1 Data(H)'!$A$1:$CZ$1,_xlfn.XLOOKUP($A175,'PY1 Data(H)'!$A$1:$A$233,'PY1 Data(H)'!$A$1:$CZ$233))</f>
        <v>18089000</v>
      </c>
      <c r="BP175" s="173" cm="1">
        <f t="array" ref="BP175">_xlfn.XLOOKUP(BP$1,'PY1 Data(H)'!$A$1:$CZ$1,_xlfn.XLOOKUP($A175,'PY1 Data(H)'!$A$1:$A$233,'PY1 Data(H)'!$A$1:$CZ$233))</f>
        <v>0</v>
      </c>
      <c r="BQ175" s="173" cm="1">
        <f t="array" ref="BQ175">_xlfn.XLOOKUP(BQ$1,'PY1 Data(H)'!$A$1:$CZ$1,_xlfn.XLOOKUP($A175,'PY1 Data(H)'!$A$1:$A$233,'PY1 Data(H)'!$A$1:$CZ$233))</f>
        <v>0</v>
      </c>
      <c r="BR175" s="173" cm="1">
        <f t="array" ref="BR175">_xlfn.XLOOKUP(BR$1,'PY1 Data(H)'!$A$1:$CZ$1,_xlfn.XLOOKUP($A175,'PY1 Data(H)'!$A$1:$A$233,'PY1 Data(H)'!$A$1:$CZ$233))</f>
        <v>0</v>
      </c>
      <c r="BS175" s="173" cm="1">
        <f t="array" ref="BS175">_xlfn.XLOOKUP(BS$1,'PY1 Data(H)'!$A$1:$CZ$1,_xlfn.XLOOKUP($A175,'PY1 Data(H)'!$A$1:$A$233,'PY1 Data(H)'!$A$1:$CZ$233))</f>
        <v>0</v>
      </c>
      <c r="BT175" s="173" cm="1">
        <f t="array" ref="BT175">_xlfn.XLOOKUP(BT$1,'PY1 Data(H)'!$A$1:$CZ$1,_xlfn.XLOOKUP($A175,'PY1 Data(H)'!$A$1:$A$233,'PY1 Data(H)'!$A$1:$CZ$233))</f>
        <v>2687151</v>
      </c>
      <c r="BU175" s="173" cm="1">
        <f t="array" ref="BU175">_xlfn.XLOOKUP(BU$1,'PY1 Data(H)'!$A$1:$CZ$1,_xlfn.XLOOKUP($A175,'PY1 Data(H)'!$A$1:$A$233,'PY1 Data(H)'!$A$1:$CZ$233))</f>
        <v>7550097</v>
      </c>
      <c r="BV175" s="173" cm="1">
        <f t="array" ref="BV175">_xlfn.XLOOKUP(BV$1,'PY1 Data(H)'!$A$1:$CZ$1,_xlfn.XLOOKUP($A175,'PY1 Data(H)'!$A$1:$A$233,'PY1 Data(H)'!$A$1:$CZ$233))</f>
        <v>65212680</v>
      </c>
      <c r="BW175" s="173" cm="1">
        <f t="array" ref="BW175">_xlfn.XLOOKUP(BW$1,'PY1 Data(H)'!$A$1:$CZ$1,_xlfn.XLOOKUP($A175,'PY1 Data(H)'!$A$1:$A$233,'PY1 Data(H)'!$A$1:$CZ$233))</f>
        <v>1234076</v>
      </c>
      <c r="BX175" s="173" cm="1">
        <f t="array" ref="BX175">_xlfn.XLOOKUP(BX$1,'PY1 Data(H)'!$A$1:$CZ$1,_xlfn.XLOOKUP($A175,'PY1 Data(H)'!$A$1:$A$233,'PY1 Data(H)'!$A$1:$CZ$233))</f>
        <v>0</v>
      </c>
      <c r="BY175" s="173" cm="1">
        <f t="array" ref="BY175">_xlfn.XLOOKUP(BY$1,'PY1 Data(H)'!$A$1:$CZ$1,_xlfn.XLOOKUP($A175,'PY1 Data(H)'!$A$1:$A$233,'PY1 Data(H)'!$A$1:$CZ$233))</f>
        <v>0</v>
      </c>
      <c r="BZ175" s="173" cm="1">
        <f t="array" ref="BZ175">_xlfn.XLOOKUP(BZ$1,'PY1 Data(H)'!$A$1:$CZ$1,_xlfn.XLOOKUP($A175,'PY1 Data(H)'!$A$1:$A$233,'PY1 Data(H)'!$A$1:$CZ$233))</f>
        <v>0</v>
      </c>
      <c r="CA175" s="173" cm="1">
        <f t="array" ref="CA175">_xlfn.XLOOKUP(CA$1,'PY1 Data(H)'!$A$1:$CZ$1,_xlfn.XLOOKUP($A175,'PY1 Data(H)'!$A$1:$A$233,'PY1 Data(H)'!$A$1:$CZ$233))</f>
        <v>6094180</v>
      </c>
      <c r="CB175" s="173" cm="1">
        <f t="array" ref="CB175">_xlfn.XLOOKUP(CB$1,'PY1 Data(H)'!$A$1:$CZ$1,_xlfn.XLOOKUP($A175,'PY1 Data(H)'!$A$1:$A$233,'PY1 Data(H)'!$A$1:$CZ$233))</f>
        <v>9534549</v>
      </c>
      <c r="CC175" s="173" cm="1">
        <f t="array" ref="CC175">_xlfn.XLOOKUP(CC$1,'PY1 Data(H)'!$A$1:$CZ$1,_xlfn.XLOOKUP($A175,'PY1 Data(H)'!$A$1:$A$233,'PY1 Data(H)'!$A$1:$CZ$233))</f>
        <v>7602006</v>
      </c>
      <c r="CD175" s="173" cm="1">
        <f t="array" ref="CD175">_xlfn.XLOOKUP(CD$1,'PY1 Data(H)'!$A$1:$CZ$1,_xlfn.XLOOKUP($A175,'PY1 Data(H)'!$A$1:$A$233,'PY1 Data(H)'!$A$1:$CZ$233))</f>
        <v>2074763</v>
      </c>
      <c r="CE175" s="173" cm="1">
        <f t="array" ref="CE175">_xlfn.XLOOKUP(CE$1,'PY1 Data(H)'!$A$1:$CZ$1,_xlfn.XLOOKUP($A175,'PY1 Data(H)'!$A$1:$A$233,'PY1 Data(H)'!$A$1:$CZ$233))</f>
        <v>0</v>
      </c>
      <c r="CF175" s="173" cm="1">
        <f t="array" ref="CF175">_xlfn.XLOOKUP(CF$1,'PY1 Data(H)'!$A$1:$CZ$1,_xlfn.XLOOKUP($A175,'PY1 Data(H)'!$A$1:$A$233,'PY1 Data(H)'!$A$1:$CZ$233))</f>
        <v>0</v>
      </c>
      <c r="CG175" s="173" cm="1">
        <f t="array" ref="CG175">_xlfn.XLOOKUP(CG$1,'PY1 Data(H)'!$A$1:$CZ$1,_xlfn.XLOOKUP($A175,'PY1 Data(H)'!$A$1:$A$233,'PY1 Data(H)'!$A$1:$CZ$233))</f>
        <v>12256558</v>
      </c>
      <c r="CH175" s="173" cm="1">
        <f t="array" ref="CH175">_xlfn.XLOOKUP(CH$1,'PY1 Data(H)'!$A$1:$CZ$1,_xlfn.XLOOKUP($A175,'PY1 Data(H)'!$A$1:$A$233,'PY1 Data(H)'!$A$1:$CZ$233))</f>
        <v>2379450</v>
      </c>
      <c r="CI175" s="173" cm="1">
        <f t="array" ref="CI175">_xlfn.XLOOKUP(CI$1,'PY1 Data(H)'!$A$1:$CZ$1,_xlfn.XLOOKUP($A175,'PY1 Data(H)'!$A$1:$A$233,'PY1 Data(H)'!$A$1:$CZ$233))</f>
        <v>12371915</v>
      </c>
      <c r="CJ175" s="173" cm="1">
        <f t="array" ref="CJ175">_xlfn.XLOOKUP(CJ$1,'PY1 Data(H)'!$A$1:$CZ$1,_xlfn.XLOOKUP($A175,'PY1 Data(H)'!$A$1:$A$233,'PY1 Data(H)'!$A$1:$CZ$233))</f>
        <v>0</v>
      </c>
      <c r="CK175" s="173" cm="1">
        <f t="array" ref="CK175">_xlfn.XLOOKUP(CK$1,'PY1 Data(H)'!$A$1:$CZ$1,_xlfn.XLOOKUP($A175,'PY1 Data(H)'!$A$1:$A$233,'PY1 Data(H)'!$A$1:$CZ$233))</f>
        <v>7592422</v>
      </c>
      <c r="CL175" s="173" cm="1">
        <f t="array" ref="CL175">_xlfn.XLOOKUP(CL$1,'PY1 Data(H)'!$A$1:$CZ$1,_xlfn.XLOOKUP($A175,'PY1 Data(H)'!$A$1:$A$233,'PY1 Data(H)'!$A$1:$CZ$233))</f>
        <v>0</v>
      </c>
      <c r="CM175" s="173" cm="1">
        <f t="array" ref="CM175">_xlfn.XLOOKUP(CM$1,'PY1 Data(H)'!$A$1:$CZ$1,_xlfn.XLOOKUP($A175,'PY1 Data(H)'!$A$1:$A$233,'PY1 Data(H)'!$A$1:$CZ$233))</f>
        <v>0</v>
      </c>
      <c r="CN175" s="173" cm="1">
        <f t="array" ref="CN175">_xlfn.XLOOKUP(CN$1,'PY1 Data(H)'!$A$1:$CZ$1,_xlfn.XLOOKUP($A175,'PY1 Data(H)'!$A$1:$A$233,'PY1 Data(H)'!$A$1:$CZ$233))</f>
        <v>0</v>
      </c>
      <c r="CO175" s="173" cm="1">
        <f t="array" ref="CO175">_xlfn.XLOOKUP(CO$1,'PY1 Data(H)'!$A$1:$CZ$1,_xlfn.XLOOKUP($A175,'PY1 Data(H)'!$A$1:$A$233,'PY1 Data(H)'!$A$1:$CZ$233))</f>
        <v>476711975</v>
      </c>
      <c r="CP175" s="173" cm="1">
        <f t="array" ref="CP175">_xlfn.XLOOKUP(CP$1,'PY1 Data(H)'!$A$1:$CZ$1,_xlfn.XLOOKUP($A175,'PY1 Data(H)'!$A$1:$A$233,'PY1 Data(H)'!$A$1:$CZ$233))</f>
        <v>11040406</v>
      </c>
      <c r="CQ175" s="173" cm="1">
        <f t="array" ref="CQ175">_xlfn.XLOOKUP(CQ$1,'PY1 Data(H)'!$A$1:$CZ$1,_xlfn.XLOOKUP($A175,'PY1 Data(H)'!$A$1:$A$233,'PY1 Data(H)'!$A$1:$CZ$233))</f>
        <v>0</v>
      </c>
      <c r="CR175" s="173" cm="1">
        <f t="array" ref="CR175">_xlfn.XLOOKUP(CR$1,'PY1 Data(H)'!$A$1:$CZ$1,_xlfn.XLOOKUP($A175,'PY1 Data(H)'!$A$1:$A$233,'PY1 Data(H)'!$A$1:$CZ$233))</f>
        <v>11975570</v>
      </c>
      <c r="CS175" s="173" cm="1">
        <f t="array" ref="CS175">_xlfn.XLOOKUP(CS$1,'PY1 Data(H)'!$A$1:$CZ$1,_xlfn.XLOOKUP($A175,'PY1 Data(H)'!$A$1:$A$233,'PY1 Data(H)'!$A$1:$CZ$233))</f>
        <v>3499909</v>
      </c>
      <c r="CT175" s="173" cm="1">
        <f t="array" ref="CT175">_xlfn.XLOOKUP(CT$1,'PY1 Data(H)'!$A$1:$CZ$1,_xlfn.XLOOKUP($A175,'PY1 Data(H)'!$A$1:$A$233,'PY1 Data(H)'!$A$1:$CZ$233))</f>
        <v>0</v>
      </c>
      <c r="CU175" s="173" cm="1">
        <f t="array" ref="CU175">_xlfn.XLOOKUP(CU$1,'PY1 Data(H)'!$A$1:$CZ$1,_xlfn.XLOOKUP($A175,'PY1 Data(H)'!$A$1:$A$233,'PY1 Data(H)'!$A$1:$CZ$233))</f>
        <v>4223000</v>
      </c>
      <c r="CV175" s="173" cm="1">
        <f t="array" ref="CV175">_xlfn.XLOOKUP(CV$1,'PY1 Data(H)'!$A$1:$CZ$1,_xlfn.XLOOKUP($A175,'PY1 Data(H)'!$A$1:$A$233,'PY1 Data(H)'!$A$1:$CZ$233))</f>
        <v>0</v>
      </c>
      <c r="CW175" s="173" cm="1">
        <f t="array" ref="CW175">_xlfn.XLOOKUP(CW$1,'PY1 Data(H)'!$A$1:$CZ$1,_xlfn.XLOOKUP($A175,'PY1 Data(H)'!$A$1:$A$233,'PY1 Data(H)'!$A$1:$CZ$233))</f>
        <v>7590799</v>
      </c>
      <c r="CX175" s="173" cm="1">
        <f t="array" ref="CX175">_xlfn.XLOOKUP(CX$1,'PY1 Data(H)'!$A$1:$CZ$1,_xlfn.XLOOKUP($A175,'PY1 Data(H)'!$A$1:$A$233,'PY1 Data(H)'!$A$1:$CZ$233))</f>
        <v>3261444</v>
      </c>
      <c r="CY175" s="173" cm="1">
        <f t="array" ref="CY175">_xlfn.XLOOKUP(CY$1,'PY1 Data(H)'!$A$1:$CZ$1,_xlfn.XLOOKUP($A175,'PY1 Data(H)'!$A$1:$A$233,'PY1 Data(H)'!$A$1:$CZ$233))</f>
        <v>291196</v>
      </c>
    </row>
    <row r="176" spans="1:103" x14ac:dyDescent="0.3">
      <c r="D176" s="173" cm="1">
        <f t="array" ref="D176">_xlfn.XLOOKUP(D$1,'PY1 Data(H)'!$A$1:$CZ$1,_xlfn.XLOOKUP($A176,'PY1 Data(H)'!$A$1:$A$233,'PY1 Data(H)'!$A$1:$CZ$233))</f>
        <v>0</v>
      </c>
      <c r="E176" s="173" cm="1">
        <f t="array" ref="E176">_xlfn.XLOOKUP(E$1,'PY1 Data(H)'!$A$1:$CZ$1,_xlfn.XLOOKUP($A176,'PY1 Data(H)'!$A$1:$A$233,'PY1 Data(H)'!$A$1:$CZ$233))</f>
        <v>0</v>
      </c>
      <c r="F176" s="173" cm="1">
        <f t="array" ref="F176">_xlfn.XLOOKUP(F$1,'PY1 Data(H)'!$A$1:$CZ$1,_xlfn.XLOOKUP($A176,'PY1 Data(H)'!$A$1:$A$233,'PY1 Data(H)'!$A$1:$CZ$233))</f>
        <v>0</v>
      </c>
      <c r="G176" s="173" cm="1">
        <f t="array" ref="G176">_xlfn.XLOOKUP(G$1,'PY1 Data(H)'!$A$1:$CZ$1,_xlfn.XLOOKUP($A176,'PY1 Data(H)'!$A$1:$A$233,'PY1 Data(H)'!$A$1:$CZ$233))</f>
        <v>0</v>
      </c>
      <c r="H176" s="173" cm="1">
        <f t="array" ref="H176">_xlfn.XLOOKUP(H$1,'PY1 Data(H)'!$A$1:$CZ$1,_xlfn.XLOOKUP($A176,'PY1 Data(H)'!$A$1:$A$233,'PY1 Data(H)'!$A$1:$CZ$233))</f>
        <v>0</v>
      </c>
      <c r="I176" s="173" cm="1">
        <f t="array" ref="I176">_xlfn.XLOOKUP(I$1,'PY1 Data(H)'!$A$1:$CZ$1,_xlfn.XLOOKUP($A176,'PY1 Data(H)'!$A$1:$A$233,'PY1 Data(H)'!$A$1:$CZ$233))</f>
        <v>0</v>
      </c>
      <c r="J176" s="173" cm="1">
        <f t="array" ref="J176">_xlfn.XLOOKUP(J$1,'PY1 Data(H)'!$A$1:$CZ$1,_xlfn.XLOOKUP($A176,'PY1 Data(H)'!$A$1:$A$233,'PY1 Data(H)'!$A$1:$CZ$233))</f>
        <v>0</v>
      </c>
      <c r="K176" s="173" cm="1">
        <f t="array" ref="K176">_xlfn.XLOOKUP(K$1,'PY1 Data(H)'!$A$1:$CZ$1,_xlfn.XLOOKUP($A176,'PY1 Data(H)'!$A$1:$A$233,'PY1 Data(H)'!$A$1:$CZ$233))</f>
        <v>0</v>
      </c>
      <c r="L176" s="173" cm="1">
        <f t="array" ref="L176">_xlfn.XLOOKUP(L$1,'PY1 Data(H)'!$A$1:$CZ$1,_xlfn.XLOOKUP($A176,'PY1 Data(H)'!$A$1:$A$233,'PY1 Data(H)'!$A$1:$CZ$233))</f>
        <v>0</v>
      </c>
      <c r="M176" s="173" cm="1">
        <f t="array" ref="M176">_xlfn.XLOOKUP(M$1,'PY1 Data(H)'!$A$1:$CZ$1,_xlfn.XLOOKUP($A176,'PY1 Data(H)'!$A$1:$A$233,'PY1 Data(H)'!$A$1:$CZ$233))</f>
        <v>0</v>
      </c>
      <c r="N176" s="173" cm="1">
        <f t="array" ref="N176">_xlfn.XLOOKUP(N$1,'PY1 Data(H)'!$A$1:$CZ$1,_xlfn.XLOOKUP($A176,'PY1 Data(H)'!$A$1:$A$233,'PY1 Data(H)'!$A$1:$CZ$233))</f>
        <v>0</v>
      </c>
      <c r="O176" s="173" cm="1">
        <f t="array" ref="O176">_xlfn.XLOOKUP(O$1,'PY1 Data(H)'!$A$1:$CZ$1,_xlfn.XLOOKUP($A176,'PY1 Data(H)'!$A$1:$A$233,'PY1 Data(H)'!$A$1:$CZ$233))</f>
        <v>0</v>
      </c>
      <c r="P176" s="173" cm="1">
        <f t="array" ref="P176">_xlfn.XLOOKUP(P$1,'PY1 Data(H)'!$A$1:$CZ$1,_xlfn.XLOOKUP($A176,'PY1 Data(H)'!$A$1:$A$233,'PY1 Data(H)'!$A$1:$CZ$233))</f>
        <v>0</v>
      </c>
      <c r="Q176" s="173" cm="1">
        <f t="array" ref="Q176">_xlfn.XLOOKUP(Q$1,'PY1 Data(H)'!$A$1:$CZ$1,_xlfn.XLOOKUP($A176,'PY1 Data(H)'!$A$1:$A$233,'PY1 Data(H)'!$A$1:$CZ$233))</f>
        <v>0</v>
      </c>
      <c r="R176" s="173" cm="1">
        <f t="array" ref="R176">_xlfn.XLOOKUP(R$1,'PY1 Data(H)'!$A$1:$CZ$1,_xlfn.XLOOKUP($A176,'PY1 Data(H)'!$A$1:$A$233,'PY1 Data(H)'!$A$1:$CZ$233))</f>
        <v>0</v>
      </c>
      <c r="S176" s="173" cm="1">
        <f t="array" ref="S176">_xlfn.XLOOKUP(S$1,'PY1 Data(H)'!$A$1:$CZ$1,_xlfn.XLOOKUP($A176,'PY1 Data(H)'!$A$1:$A$233,'PY1 Data(H)'!$A$1:$CZ$233))</f>
        <v>0</v>
      </c>
      <c r="T176" s="173" cm="1">
        <f t="array" ref="T176">_xlfn.XLOOKUP(T$1,'PY1 Data(H)'!$A$1:$CZ$1,_xlfn.XLOOKUP($A176,'PY1 Data(H)'!$A$1:$A$233,'PY1 Data(H)'!$A$1:$CZ$233))</f>
        <v>0</v>
      </c>
      <c r="U176" s="173" cm="1">
        <f t="array" ref="U176">_xlfn.XLOOKUP(U$1,'PY1 Data(H)'!$A$1:$CZ$1,_xlfn.XLOOKUP($A176,'PY1 Data(H)'!$A$1:$A$233,'PY1 Data(H)'!$A$1:$CZ$233))</f>
        <v>0</v>
      </c>
      <c r="V176" s="173" cm="1">
        <f t="array" ref="V176">_xlfn.XLOOKUP(V$1,'PY1 Data(H)'!$A$1:$CZ$1,_xlfn.XLOOKUP($A176,'PY1 Data(H)'!$A$1:$A$233,'PY1 Data(H)'!$A$1:$CZ$233))</f>
        <v>0</v>
      </c>
      <c r="W176" s="173" cm="1">
        <f t="array" ref="W176">_xlfn.XLOOKUP(W$1,'PY1 Data(H)'!$A$1:$CZ$1,_xlfn.XLOOKUP($A176,'PY1 Data(H)'!$A$1:$A$233,'PY1 Data(H)'!$A$1:$CZ$233))</f>
        <v>0</v>
      </c>
      <c r="X176" s="173" cm="1">
        <f t="array" ref="X176">_xlfn.XLOOKUP(X$1,'PY1 Data(H)'!$A$1:$CZ$1,_xlfn.XLOOKUP($A176,'PY1 Data(H)'!$A$1:$A$233,'PY1 Data(H)'!$A$1:$CZ$233))</f>
        <v>0</v>
      </c>
      <c r="Y176" s="173" cm="1">
        <f t="array" ref="Y176">_xlfn.XLOOKUP(Y$1,'PY1 Data(H)'!$A$1:$CZ$1,_xlfn.XLOOKUP($A176,'PY1 Data(H)'!$A$1:$A$233,'PY1 Data(H)'!$A$1:$CZ$233))</f>
        <v>0</v>
      </c>
      <c r="Z176" s="173" cm="1">
        <f t="array" ref="Z176">_xlfn.XLOOKUP(Z$1,'PY1 Data(H)'!$A$1:$CZ$1,_xlfn.XLOOKUP($A176,'PY1 Data(H)'!$A$1:$A$233,'PY1 Data(H)'!$A$1:$CZ$233))</f>
        <v>0</v>
      </c>
      <c r="AA176" s="173" cm="1">
        <f t="array" ref="AA176">_xlfn.XLOOKUP(AA$1,'PY1 Data(H)'!$A$1:$CZ$1,_xlfn.XLOOKUP($A176,'PY1 Data(H)'!$A$1:$A$233,'PY1 Data(H)'!$A$1:$CZ$233))</f>
        <v>0</v>
      </c>
      <c r="AB176" s="173" cm="1">
        <f t="array" ref="AB176">_xlfn.XLOOKUP(AB$1,'PY1 Data(H)'!$A$1:$CZ$1,_xlfn.XLOOKUP($A176,'PY1 Data(H)'!$A$1:$A$233,'PY1 Data(H)'!$A$1:$CZ$233))</f>
        <v>0</v>
      </c>
      <c r="AC176" s="173" cm="1">
        <f t="array" ref="AC176">_xlfn.XLOOKUP(AC$1,'PY1 Data(H)'!$A$1:$CZ$1,_xlfn.XLOOKUP($A176,'PY1 Data(H)'!$A$1:$A$233,'PY1 Data(H)'!$A$1:$CZ$233))</f>
        <v>0</v>
      </c>
      <c r="AD176" s="173" cm="1">
        <f t="array" ref="AD176">_xlfn.XLOOKUP(AD$1,'PY1 Data(H)'!$A$1:$CZ$1,_xlfn.XLOOKUP($A176,'PY1 Data(H)'!$A$1:$A$233,'PY1 Data(H)'!$A$1:$CZ$233))</f>
        <v>0</v>
      </c>
      <c r="AE176" s="173" cm="1">
        <f t="array" ref="AE176">_xlfn.XLOOKUP(AE$1,'PY1 Data(H)'!$A$1:$CZ$1,_xlfn.XLOOKUP($A176,'PY1 Data(H)'!$A$1:$A$233,'PY1 Data(H)'!$A$1:$CZ$233))</f>
        <v>0</v>
      </c>
      <c r="AF176" s="173" cm="1">
        <f t="array" ref="AF176">_xlfn.XLOOKUP(AF$1,'PY1 Data(H)'!$A$1:$CZ$1,_xlfn.XLOOKUP($A176,'PY1 Data(H)'!$A$1:$A$233,'PY1 Data(H)'!$A$1:$CZ$233))</f>
        <v>0</v>
      </c>
      <c r="AG176" s="173" cm="1">
        <f t="array" ref="AG176">_xlfn.XLOOKUP(AG$1,'PY1 Data(H)'!$A$1:$CZ$1,_xlfn.XLOOKUP($A176,'PY1 Data(H)'!$A$1:$A$233,'PY1 Data(H)'!$A$1:$CZ$233))</f>
        <v>0</v>
      </c>
      <c r="AH176" s="173" cm="1">
        <f t="array" ref="AH176">_xlfn.XLOOKUP(AH$1,'PY1 Data(H)'!$A$1:$CZ$1,_xlfn.XLOOKUP($A176,'PY1 Data(H)'!$A$1:$A$233,'PY1 Data(H)'!$A$1:$CZ$233))</f>
        <v>0</v>
      </c>
      <c r="AI176" s="173" cm="1">
        <f t="array" ref="AI176">_xlfn.XLOOKUP(AI$1,'PY1 Data(H)'!$A$1:$CZ$1,_xlfn.XLOOKUP($A176,'PY1 Data(H)'!$A$1:$A$233,'PY1 Data(H)'!$A$1:$CZ$233))</f>
        <v>0</v>
      </c>
      <c r="AJ176" s="173" cm="1">
        <f t="array" ref="AJ176">_xlfn.XLOOKUP(AJ$1,'PY1 Data(H)'!$A$1:$CZ$1,_xlfn.XLOOKUP($A176,'PY1 Data(H)'!$A$1:$A$233,'PY1 Data(H)'!$A$1:$CZ$233))</f>
        <v>0</v>
      </c>
      <c r="AK176" s="173" cm="1">
        <f t="array" ref="AK176">_xlfn.XLOOKUP(AK$1,'PY1 Data(H)'!$A$1:$CZ$1,_xlfn.XLOOKUP($A176,'PY1 Data(H)'!$A$1:$A$233,'PY1 Data(H)'!$A$1:$CZ$233))</f>
        <v>0</v>
      </c>
      <c r="AL176" s="173" cm="1">
        <f t="array" ref="AL176">_xlfn.XLOOKUP(AL$1,'PY1 Data(H)'!$A$1:$CZ$1,_xlfn.XLOOKUP($A176,'PY1 Data(H)'!$A$1:$A$233,'PY1 Data(H)'!$A$1:$CZ$233))</f>
        <v>0</v>
      </c>
      <c r="AM176" s="173" cm="1">
        <f t="array" ref="AM176">_xlfn.XLOOKUP(AM$1,'PY1 Data(H)'!$A$1:$CZ$1,_xlfn.XLOOKUP($A176,'PY1 Data(H)'!$A$1:$A$233,'PY1 Data(H)'!$A$1:$CZ$233))</f>
        <v>0</v>
      </c>
      <c r="AN176" s="173" cm="1">
        <f t="array" ref="AN176">_xlfn.XLOOKUP(AN$1,'PY1 Data(H)'!$A$1:$CZ$1,_xlfn.XLOOKUP($A176,'PY1 Data(H)'!$A$1:$A$233,'PY1 Data(H)'!$A$1:$CZ$233))</f>
        <v>0</v>
      </c>
      <c r="AO176" s="173" cm="1">
        <f t="array" ref="AO176">_xlfn.XLOOKUP(AO$1,'PY1 Data(H)'!$A$1:$CZ$1,_xlfn.XLOOKUP($A176,'PY1 Data(H)'!$A$1:$A$233,'PY1 Data(H)'!$A$1:$CZ$233))</f>
        <v>0</v>
      </c>
      <c r="AP176" s="173" cm="1">
        <f t="array" ref="AP176">_xlfn.XLOOKUP(AP$1,'PY1 Data(H)'!$A$1:$CZ$1,_xlfn.XLOOKUP($A176,'PY1 Data(H)'!$A$1:$A$233,'PY1 Data(H)'!$A$1:$CZ$233))</f>
        <v>0</v>
      </c>
      <c r="AQ176" s="173" cm="1">
        <f t="array" ref="AQ176">_xlfn.XLOOKUP(AQ$1,'PY1 Data(H)'!$A$1:$CZ$1,_xlfn.XLOOKUP($A176,'PY1 Data(H)'!$A$1:$A$233,'PY1 Data(H)'!$A$1:$CZ$233))</f>
        <v>0</v>
      </c>
      <c r="AR176" s="173" cm="1">
        <f t="array" ref="AR176">_xlfn.XLOOKUP(AR$1,'PY1 Data(H)'!$A$1:$CZ$1,_xlfn.XLOOKUP($A176,'PY1 Data(H)'!$A$1:$A$233,'PY1 Data(H)'!$A$1:$CZ$233))</f>
        <v>0</v>
      </c>
      <c r="AS176" s="173" cm="1">
        <f t="array" ref="AS176">_xlfn.XLOOKUP(AS$1,'PY1 Data(H)'!$A$1:$CZ$1,_xlfn.XLOOKUP($A176,'PY1 Data(H)'!$A$1:$A$233,'PY1 Data(H)'!$A$1:$CZ$233))</f>
        <v>0</v>
      </c>
      <c r="AT176" s="173" cm="1">
        <f t="array" ref="AT176">_xlfn.XLOOKUP(AT$1,'PY1 Data(H)'!$A$1:$CZ$1,_xlfn.XLOOKUP($A176,'PY1 Data(H)'!$A$1:$A$233,'PY1 Data(H)'!$A$1:$CZ$233))</f>
        <v>0</v>
      </c>
      <c r="AU176" s="173" cm="1">
        <f t="array" ref="AU176">_xlfn.XLOOKUP(AU$1,'PY1 Data(H)'!$A$1:$CZ$1,_xlfn.XLOOKUP($A176,'PY1 Data(H)'!$A$1:$A$233,'PY1 Data(H)'!$A$1:$CZ$233))</f>
        <v>0</v>
      </c>
      <c r="AV176" s="173" cm="1">
        <f t="array" ref="AV176">_xlfn.XLOOKUP(AV$1,'PY1 Data(H)'!$A$1:$CZ$1,_xlfn.XLOOKUP($A176,'PY1 Data(H)'!$A$1:$A$233,'PY1 Data(H)'!$A$1:$CZ$233))</f>
        <v>0</v>
      </c>
      <c r="AW176" s="173" cm="1">
        <f t="array" ref="AW176">_xlfn.XLOOKUP(AW$1,'PY1 Data(H)'!$A$1:$CZ$1,_xlfn.XLOOKUP($A176,'PY1 Data(H)'!$A$1:$A$233,'PY1 Data(H)'!$A$1:$CZ$233))</f>
        <v>0</v>
      </c>
      <c r="AX176" s="173" cm="1">
        <f t="array" ref="AX176">_xlfn.XLOOKUP(AX$1,'PY1 Data(H)'!$A$1:$CZ$1,_xlfn.XLOOKUP($A176,'PY1 Data(H)'!$A$1:$A$233,'PY1 Data(H)'!$A$1:$CZ$233))</f>
        <v>0</v>
      </c>
      <c r="AY176" s="173" cm="1">
        <f t="array" ref="AY176">_xlfn.XLOOKUP(AY$1,'PY1 Data(H)'!$A$1:$CZ$1,_xlfn.XLOOKUP($A176,'PY1 Data(H)'!$A$1:$A$233,'PY1 Data(H)'!$A$1:$CZ$233))</f>
        <v>0</v>
      </c>
      <c r="AZ176" s="173" cm="1">
        <f t="array" ref="AZ176">_xlfn.XLOOKUP(AZ$1,'PY1 Data(H)'!$A$1:$CZ$1,_xlfn.XLOOKUP($A176,'PY1 Data(H)'!$A$1:$A$233,'PY1 Data(H)'!$A$1:$CZ$233))</f>
        <v>0</v>
      </c>
      <c r="BA176" s="173" cm="1">
        <f t="array" ref="BA176">_xlfn.XLOOKUP(BA$1,'PY1 Data(H)'!$A$1:$CZ$1,_xlfn.XLOOKUP($A176,'PY1 Data(H)'!$A$1:$A$233,'PY1 Data(H)'!$A$1:$CZ$233))</f>
        <v>0</v>
      </c>
      <c r="BB176" s="173" cm="1">
        <f t="array" ref="BB176">_xlfn.XLOOKUP(BB$1,'PY1 Data(H)'!$A$1:$CZ$1,_xlfn.XLOOKUP($A176,'PY1 Data(H)'!$A$1:$A$233,'PY1 Data(H)'!$A$1:$CZ$233))</f>
        <v>0</v>
      </c>
      <c r="BC176" s="173" cm="1">
        <f t="array" ref="BC176">_xlfn.XLOOKUP(BC$1,'PY1 Data(H)'!$A$1:$CZ$1,_xlfn.XLOOKUP($A176,'PY1 Data(H)'!$A$1:$A$233,'PY1 Data(H)'!$A$1:$CZ$233))</f>
        <v>0</v>
      </c>
      <c r="BD176" s="173" cm="1">
        <f t="array" ref="BD176">_xlfn.XLOOKUP(BD$1,'PY1 Data(H)'!$A$1:$CZ$1,_xlfn.XLOOKUP($A176,'PY1 Data(H)'!$A$1:$A$233,'PY1 Data(H)'!$A$1:$CZ$233))</f>
        <v>0</v>
      </c>
      <c r="BE176" s="173" cm="1">
        <f t="array" ref="BE176">_xlfn.XLOOKUP(BE$1,'PY1 Data(H)'!$A$1:$CZ$1,_xlfn.XLOOKUP($A176,'PY1 Data(H)'!$A$1:$A$233,'PY1 Data(H)'!$A$1:$CZ$233))</f>
        <v>0</v>
      </c>
      <c r="BF176" s="173" cm="1">
        <f t="array" ref="BF176">_xlfn.XLOOKUP(BF$1,'PY1 Data(H)'!$A$1:$CZ$1,_xlfn.XLOOKUP($A176,'PY1 Data(H)'!$A$1:$A$233,'PY1 Data(H)'!$A$1:$CZ$233))</f>
        <v>0</v>
      </c>
      <c r="BG176" s="173" cm="1">
        <f t="array" ref="BG176">_xlfn.XLOOKUP(BG$1,'PY1 Data(H)'!$A$1:$CZ$1,_xlfn.XLOOKUP($A176,'PY1 Data(H)'!$A$1:$A$233,'PY1 Data(H)'!$A$1:$CZ$233))</f>
        <v>0</v>
      </c>
      <c r="BH176" s="173" cm="1">
        <f t="array" ref="BH176">_xlfn.XLOOKUP(BH$1,'PY1 Data(H)'!$A$1:$CZ$1,_xlfn.XLOOKUP($A176,'PY1 Data(H)'!$A$1:$A$233,'PY1 Data(H)'!$A$1:$CZ$233))</f>
        <v>0</v>
      </c>
      <c r="BI176" s="173" cm="1">
        <f t="array" ref="BI176">_xlfn.XLOOKUP(BI$1,'PY1 Data(H)'!$A$1:$CZ$1,_xlfn.XLOOKUP($A176,'PY1 Data(H)'!$A$1:$A$233,'PY1 Data(H)'!$A$1:$CZ$233))</f>
        <v>0</v>
      </c>
      <c r="BJ176" s="173" cm="1">
        <f t="array" ref="BJ176">_xlfn.XLOOKUP(BJ$1,'PY1 Data(H)'!$A$1:$CZ$1,_xlfn.XLOOKUP($A176,'PY1 Data(H)'!$A$1:$A$233,'PY1 Data(H)'!$A$1:$CZ$233))</f>
        <v>0</v>
      </c>
      <c r="BK176" s="173" cm="1">
        <f t="array" ref="BK176">_xlfn.XLOOKUP(BK$1,'PY1 Data(H)'!$A$1:$CZ$1,_xlfn.XLOOKUP($A176,'PY1 Data(H)'!$A$1:$A$233,'PY1 Data(H)'!$A$1:$CZ$233))</f>
        <v>0</v>
      </c>
      <c r="BL176" s="173" cm="1">
        <f t="array" ref="BL176">_xlfn.XLOOKUP(BL$1,'PY1 Data(H)'!$A$1:$CZ$1,_xlfn.XLOOKUP($A176,'PY1 Data(H)'!$A$1:$A$233,'PY1 Data(H)'!$A$1:$CZ$233))</f>
        <v>0</v>
      </c>
      <c r="BM176" s="173" cm="1">
        <f t="array" ref="BM176">_xlfn.XLOOKUP(BM$1,'PY1 Data(H)'!$A$1:$CZ$1,_xlfn.XLOOKUP($A176,'PY1 Data(H)'!$A$1:$A$233,'PY1 Data(H)'!$A$1:$CZ$233))</f>
        <v>0</v>
      </c>
      <c r="BN176" s="173" cm="1">
        <f t="array" ref="BN176">_xlfn.XLOOKUP(BN$1,'PY1 Data(H)'!$A$1:$CZ$1,_xlfn.XLOOKUP($A176,'PY1 Data(H)'!$A$1:$A$233,'PY1 Data(H)'!$A$1:$CZ$233))</f>
        <v>0</v>
      </c>
      <c r="BO176" s="173" cm="1">
        <f t="array" ref="BO176">_xlfn.XLOOKUP(BO$1,'PY1 Data(H)'!$A$1:$CZ$1,_xlfn.XLOOKUP($A176,'PY1 Data(H)'!$A$1:$A$233,'PY1 Data(H)'!$A$1:$CZ$233))</f>
        <v>0</v>
      </c>
      <c r="BP176" s="173" cm="1">
        <f t="array" ref="BP176">_xlfn.XLOOKUP(BP$1,'PY1 Data(H)'!$A$1:$CZ$1,_xlfn.XLOOKUP($A176,'PY1 Data(H)'!$A$1:$A$233,'PY1 Data(H)'!$A$1:$CZ$233))</f>
        <v>0</v>
      </c>
      <c r="BQ176" s="173" cm="1">
        <f t="array" ref="BQ176">_xlfn.XLOOKUP(BQ$1,'PY1 Data(H)'!$A$1:$CZ$1,_xlfn.XLOOKUP($A176,'PY1 Data(H)'!$A$1:$A$233,'PY1 Data(H)'!$A$1:$CZ$233))</f>
        <v>0</v>
      </c>
      <c r="BR176" s="173" cm="1">
        <f t="array" ref="BR176">_xlfn.XLOOKUP(BR$1,'PY1 Data(H)'!$A$1:$CZ$1,_xlfn.XLOOKUP($A176,'PY1 Data(H)'!$A$1:$A$233,'PY1 Data(H)'!$A$1:$CZ$233))</f>
        <v>0</v>
      </c>
      <c r="BS176" s="173" cm="1">
        <f t="array" ref="BS176">_xlfn.XLOOKUP(BS$1,'PY1 Data(H)'!$A$1:$CZ$1,_xlfn.XLOOKUP($A176,'PY1 Data(H)'!$A$1:$A$233,'PY1 Data(H)'!$A$1:$CZ$233))</f>
        <v>0</v>
      </c>
      <c r="BT176" s="173" cm="1">
        <f t="array" ref="BT176">_xlfn.XLOOKUP(BT$1,'PY1 Data(H)'!$A$1:$CZ$1,_xlfn.XLOOKUP($A176,'PY1 Data(H)'!$A$1:$A$233,'PY1 Data(H)'!$A$1:$CZ$233))</f>
        <v>0</v>
      </c>
      <c r="BU176" s="173" cm="1">
        <f t="array" ref="BU176">_xlfn.XLOOKUP(BU$1,'PY1 Data(H)'!$A$1:$CZ$1,_xlfn.XLOOKUP($A176,'PY1 Data(H)'!$A$1:$A$233,'PY1 Data(H)'!$A$1:$CZ$233))</f>
        <v>0</v>
      </c>
      <c r="BV176" s="173" cm="1">
        <f t="array" ref="BV176">_xlfn.XLOOKUP(BV$1,'PY1 Data(H)'!$A$1:$CZ$1,_xlfn.XLOOKUP($A176,'PY1 Data(H)'!$A$1:$A$233,'PY1 Data(H)'!$A$1:$CZ$233))</f>
        <v>0</v>
      </c>
      <c r="BW176" s="173" cm="1">
        <f t="array" ref="BW176">_xlfn.XLOOKUP(BW$1,'PY1 Data(H)'!$A$1:$CZ$1,_xlfn.XLOOKUP($A176,'PY1 Data(H)'!$A$1:$A$233,'PY1 Data(H)'!$A$1:$CZ$233))</f>
        <v>0</v>
      </c>
      <c r="BX176" s="173" cm="1">
        <f t="array" ref="BX176">_xlfn.XLOOKUP(BX$1,'PY1 Data(H)'!$A$1:$CZ$1,_xlfn.XLOOKUP($A176,'PY1 Data(H)'!$A$1:$A$233,'PY1 Data(H)'!$A$1:$CZ$233))</f>
        <v>0</v>
      </c>
      <c r="BY176" s="173" cm="1">
        <f t="array" ref="BY176">_xlfn.XLOOKUP(BY$1,'PY1 Data(H)'!$A$1:$CZ$1,_xlfn.XLOOKUP($A176,'PY1 Data(H)'!$A$1:$A$233,'PY1 Data(H)'!$A$1:$CZ$233))</f>
        <v>0</v>
      </c>
      <c r="BZ176" s="173" cm="1">
        <f t="array" ref="BZ176">_xlfn.XLOOKUP(BZ$1,'PY1 Data(H)'!$A$1:$CZ$1,_xlfn.XLOOKUP($A176,'PY1 Data(H)'!$A$1:$A$233,'PY1 Data(H)'!$A$1:$CZ$233))</f>
        <v>0</v>
      </c>
      <c r="CA176" s="173" cm="1">
        <f t="array" ref="CA176">_xlfn.XLOOKUP(CA$1,'PY1 Data(H)'!$A$1:$CZ$1,_xlfn.XLOOKUP($A176,'PY1 Data(H)'!$A$1:$A$233,'PY1 Data(H)'!$A$1:$CZ$233))</f>
        <v>0</v>
      </c>
      <c r="CB176" s="173" cm="1">
        <f t="array" ref="CB176">_xlfn.XLOOKUP(CB$1,'PY1 Data(H)'!$A$1:$CZ$1,_xlfn.XLOOKUP($A176,'PY1 Data(H)'!$A$1:$A$233,'PY1 Data(H)'!$A$1:$CZ$233))</f>
        <v>0</v>
      </c>
      <c r="CC176" s="173" cm="1">
        <f t="array" ref="CC176">_xlfn.XLOOKUP(CC$1,'PY1 Data(H)'!$A$1:$CZ$1,_xlfn.XLOOKUP($A176,'PY1 Data(H)'!$A$1:$A$233,'PY1 Data(H)'!$A$1:$CZ$233))</f>
        <v>0</v>
      </c>
      <c r="CD176" s="173" cm="1">
        <f t="array" ref="CD176">_xlfn.XLOOKUP(CD$1,'PY1 Data(H)'!$A$1:$CZ$1,_xlfn.XLOOKUP($A176,'PY1 Data(H)'!$A$1:$A$233,'PY1 Data(H)'!$A$1:$CZ$233))</f>
        <v>0</v>
      </c>
      <c r="CE176" s="173" cm="1">
        <f t="array" ref="CE176">_xlfn.XLOOKUP(CE$1,'PY1 Data(H)'!$A$1:$CZ$1,_xlfn.XLOOKUP($A176,'PY1 Data(H)'!$A$1:$A$233,'PY1 Data(H)'!$A$1:$CZ$233))</f>
        <v>0</v>
      </c>
      <c r="CF176" s="173" cm="1">
        <f t="array" ref="CF176">_xlfn.XLOOKUP(CF$1,'PY1 Data(H)'!$A$1:$CZ$1,_xlfn.XLOOKUP($A176,'PY1 Data(H)'!$A$1:$A$233,'PY1 Data(H)'!$A$1:$CZ$233))</f>
        <v>0</v>
      </c>
      <c r="CG176" s="173" cm="1">
        <f t="array" ref="CG176">_xlfn.XLOOKUP(CG$1,'PY1 Data(H)'!$A$1:$CZ$1,_xlfn.XLOOKUP($A176,'PY1 Data(H)'!$A$1:$A$233,'PY1 Data(H)'!$A$1:$CZ$233))</f>
        <v>0</v>
      </c>
      <c r="CH176" s="173" cm="1">
        <f t="array" ref="CH176">_xlfn.XLOOKUP(CH$1,'PY1 Data(H)'!$A$1:$CZ$1,_xlfn.XLOOKUP($A176,'PY1 Data(H)'!$A$1:$A$233,'PY1 Data(H)'!$A$1:$CZ$233))</f>
        <v>0</v>
      </c>
      <c r="CI176" s="173" cm="1">
        <f t="array" ref="CI176">_xlfn.XLOOKUP(CI$1,'PY1 Data(H)'!$A$1:$CZ$1,_xlfn.XLOOKUP($A176,'PY1 Data(H)'!$A$1:$A$233,'PY1 Data(H)'!$A$1:$CZ$233))</f>
        <v>0</v>
      </c>
      <c r="CJ176" s="173" cm="1">
        <f t="array" ref="CJ176">_xlfn.XLOOKUP(CJ$1,'PY1 Data(H)'!$A$1:$CZ$1,_xlfn.XLOOKUP($A176,'PY1 Data(H)'!$A$1:$A$233,'PY1 Data(H)'!$A$1:$CZ$233))</f>
        <v>0</v>
      </c>
      <c r="CK176" s="173" cm="1">
        <f t="array" ref="CK176">_xlfn.XLOOKUP(CK$1,'PY1 Data(H)'!$A$1:$CZ$1,_xlfn.XLOOKUP($A176,'PY1 Data(H)'!$A$1:$A$233,'PY1 Data(H)'!$A$1:$CZ$233))</f>
        <v>0</v>
      </c>
      <c r="CL176" s="173" cm="1">
        <f t="array" ref="CL176">_xlfn.XLOOKUP(CL$1,'PY1 Data(H)'!$A$1:$CZ$1,_xlfn.XLOOKUP($A176,'PY1 Data(H)'!$A$1:$A$233,'PY1 Data(H)'!$A$1:$CZ$233))</f>
        <v>0</v>
      </c>
      <c r="CM176" s="173" cm="1">
        <f t="array" ref="CM176">_xlfn.XLOOKUP(CM$1,'PY1 Data(H)'!$A$1:$CZ$1,_xlfn.XLOOKUP($A176,'PY1 Data(H)'!$A$1:$A$233,'PY1 Data(H)'!$A$1:$CZ$233))</f>
        <v>0</v>
      </c>
      <c r="CN176" s="173" cm="1">
        <f t="array" ref="CN176">_xlfn.XLOOKUP(CN$1,'PY1 Data(H)'!$A$1:$CZ$1,_xlfn.XLOOKUP($A176,'PY1 Data(H)'!$A$1:$A$233,'PY1 Data(H)'!$A$1:$CZ$233))</f>
        <v>0</v>
      </c>
      <c r="CO176" s="173" cm="1">
        <f t="array" ref="CO176">_xlfn.XLOOKUP(CO$1,'PY1 Data(H)'!$A$1:$CZ$1,_xlfn.XLOOKUP($A176,'PY1 Data(H)'!$A$1:$A$233,'PY1 Data(H)'!$A$1:$CZ$233))</f>
        <v>0</v>
      </c>
      <c r="CP176" s="173" cm="1">
        <f t="array" ref="CP176">_xlfn.XLOOKUP(CP$1,'PY1 Data(H)'!$A$1:$CZ$1,_xlfn.XLOOKUP($A176,'PY1 Data(H)'!$A$1:$A$233,'PY1 Data(H)'!$A$1:$CZ$233))</f>
        <v>0</v>
      </c>
      <c r="CQ176" s="173" cm="1">
        <f t="array" ref="CQ176">_xlfn.XLOOKUP(CQ$1,'PY1 Data(H)'!$A$1:$CZ$1,_xlfn.XLOOKUP($A176,'PY1 Data(H)'!$A$1:$A$233,'PY1 Data(H)'!$A$1:$CZ$233))</f>
        <v>0</v>
      </c>
      <c r="CR176" s="173" cm="1">
        <f t="array" ref="CR176">_xlfn.XLOOKUP(CR$1,'PY1 Data(H)'!$A$1:$CZ$1,_xlfn.XLOOKUP($A176,'PY1 Data(H)'!$A$1:$A$233,'PY1 Data(H)'!$A$1:$CZ$233))</f>
        <v>0</v>
      </c>
      <c r="CS176" s="173" cm="1">
        <f t="array" ref="CS176">_xlfn.XLOOKUP(CS$1,'PY1 Data(H)'!$A$1:$CZ$1,_xlfn.XLOOKUP($A176,'PY1 Data(H)'!$A$1:$A$233,'PY1 Data(H)'!$A$1:$CZ$233))</f>
        <v>0</v>
      </c>
      <c r="CT176" s="173" cm="1">
        <f t="array" ref="CT176">_xlfn.XLOOKUP(CT$1,'PY1 Data(H)'!$A$1:$CZ$1,_xlfn.XLOOKUP($A176,'PY1 Data(H)'!$A$1:$A$233,'PY1 Data(H)'!$A$1:$CZ$233))</f>
        <v>0</v>
      </c>
      <c r="CU176" s="173" cm="1">
        <f t="array" ref="CU176">_xlfn.XLOOKUP(CU$1,'PY1 Data(H)'!$A$1:$CZ$1,_xlfn.XLOOKUP($A176,'PY1 Data(H)'!$A$1:$A$233,'PY1 Data(H)'!$A$1:$CZ$233))</f>
        <v>0</v>
      </c>
      <c r="CV176" s="173" cm="1">
        <f t="array" ref="CV176">_xlfn.XLOOKUP(CV$1,'PY1 Data(H)'!$A$1:$CZ$1,_xlfn.XLOOKUP($A176,'PY1 Data(H)'!$A$1:$A$233,'PY1 Data(H)'!$A$1:$CZ$233))</f>
        <v>0</v>
      </c>
      <c r="CW176" s="173" cm="1">
        <f t="array" ref="CW176">_xlfn.XLOOKUP(CW$1,'PY1 Data(H)'!$A$1:$CZ$1,_xlfn.XLOOKUP($A176,'PY1 Data(H)'!$A$1:$A$233,'PY1 Data(H)'!$A$1:$CZ$233))</f>
        <v>0</v>
      </c>
      <c r="CX176" s="173" cm="1">
        <f t="array" ref="CX176">_xlfn.XLOOKUP(CX$1,'PY1 Data(H)'!$A$1:$CZ$1,_xlfn.XLOOKUP($A176,'PY1 Data(H)'!$A$1:$A$233,'PY1 Data(H)'!$A$1:$CZ$233))</f>
        <v>0</v>
      </c>
      <c r="CY176" s="173" cm="1">
        <f t="array" ref="CY176">_xlfn.XLOOKUP(CY$1,'PY1 Data(H)'!$A$1:$CZ$1,_xlfn.XLOOKUP($A176,'PY1 Data(H)'!$A$1:$A$233,'PY1 Data(H)'!$A$1:$CZ$233))</f>
        <v>0</v>
      </c>
    </row>
    <row r="177" spans="1:103" x14ac:dyDescent="0.3">
      <c r="A177">
        <v>622</v>
      </c>
      <c r="D177" s="173" cm="1">
        <f t="array" ref="D177">_xlfn.XLOOKUP(D$1,'PY1 Data(H)'!$A$1:$CZ$1,_xlfn.XLOOKUP($A177,'PY1 Data(H)'!$A$1:$A$233,'PY1 Data(H)'!$A$1:$CZ$233))</f>
        <v>9570099</v>
      </c>
      <c r="E177" s="173" cm="1">
        <f t="array" ref="E177">_xlfn.XLOOKUP(E$1,'PY1 Data(H)'!$A$1:$CZ$1,_xlfn.XLOOKUP($A177,'PY1 Data(H)'!$A$1:$A$233,'PY1 Data(H)'!$A$1:$CZ$233))</f>
        <v>3021185</v>
      </c>
      <c r="F177" s="173" cm="1">
        <f t="array" ref="F177">_xlfn.XLOOKUP(F$1,'PY1 Data(H)'!$A$1:$CZ$1,_xlfn.XLOOKUP($A177,'PY1 Data(H)'!$A$1:$A$233,'PY1 Data(H)'!$A$1:$CZ$233))</f>
        <v>986716</v>
      </c>
      <c r="G177" s="173" cm="1">
        <f t="array" ref="G177">_xlfn.XLOOKUP(G$1,'PY1 Data(H)'!$A$1:$CZ$1,_xlfn.XLOOKUP($A177,'PY1 Data(H)'!$A$1:$A$233,'PY1 Data(H)'!$A$1:$CZ$233))</f>
        <v>0</v>
      </c>
      <c r="H177" s="173" cm="1">
        <f t="array" ref="H177">_xlfn.XLOOKUP(H$1,'PY1 Data(H)'!$A$1:$CZ$1,_xlfn.XLOOKUP($A177,'PY1 Data(H)'!$A$1:$A$233,'PY1 Data(H)'!$A$1:$CZ$233))</f>
        <v>2262361</v>
      </c>
      <c r="I177" s="173" cm="1">
        <f t="array" ref="I177">_xlfn.XLOOKUP(I$1,'PY1 Data(H)'!$A$1:$CZ$1,_xlfn.XLOOKUP($A177,'PY1 Data(H)'!$A$1:$A$233,'PY1 Data(H)'!$A$1:$CZ$233))</f>
        <v>1864086</v>
      </c>
      <c r="J177" s="173" cm="1">
        <f t="array" ref="J177">_xlfn.XLOOKUP(J$1,'PY1 Data(H)'!$A$1:$CZ$1,_xlfn.XLOOKUP($A177,'PY1 Data(H)'!$A$1:$A$233,'PY1 Data(H)'!$A$1:$CZ$233))</f>
        <v>3893494</v>
      </c>
      <c r="K177" s="173" cm="1">
        <f t="array" ref="K177">_xlfn.XLOOKUP(K$1,'PY1 Data(H)'!$A$1:$CZ$1,_xlfn.XLOOKUP($A177,'PY1 Data(H)'!$A$1:$A$233,'PY1 Data(H)'!$A$1:$CZ$233))</f>
        <v>1738024</v>
      </c>
      <c r="L177" s="173" cm="1">
        <f t="array" ref="L177">_xlfn.XLOOKUP(L$1,'PY1 Data(H)'!$A$1:$CZ$1,_xlfn.XLOOKUP($A177,'PY1 Data(H)'!$A$1:$A$233,'PY1 Data(H)'!$A$1:$CZ$233))</f>
        <v>3192180</v>
      </c>
      <c r="M177" s="173" cm="1">
        <f t="array" ref="M177">_xlfn.XLOOKUP(M$1,'PY1 Data(H)'!$A$1:$CZ$1,_xlfn.XLOOKUP($A177,'PY1 Data(H)'!$A$1:$A$233,'PY1 Data(H)'!$A$1:$CZ$233))</f>
        <v>13485215</v>
      </c>
      <c r="N177" s="173" cm="1">
        <f t="array" ref="N177">_xlfn.XLOOKUP(N$1,'PY1 Data(H)'!$A$1:$CZ$1,_xlfn.XLOOKUP($A177,'PY1 Data(H)'!$A$1:$A$233,'PY1 Data(H)'!$A$1:$CZ$233))</f>
        <v>21171139</v>
      </c>
      <c r="O177" s="173" cm="1">
        <f t="array" ref="O177">_xlfn.XLOOKUP(O$1,'PY1 Data(H)'!$A$1:$CZ$1,_xlfn.XLOOKUP($A177,'PY1 Data(H)'!$A$1:$A$233,'PY1 Data(H)'!$A$1:$CZ$233))</f>
        <v>5822450</v>
      </c>
      <c r="P177" s="173" cm="1">
        <f t="array" ref="P177">_xlfn.XLOOKUP(P$1,'PY1 Data(H)'!$A$1:$CZ$1,_xlfn.XLOOKUP($A177,'PY1 Data(H)'!$A$1:$A$233,'PY1 Data(H)'!$A$1:$CZ$233))</f>
        <v>12793565</v>
      </c>
      <c r="Q177" s="173" cm="1">
        <f t="array" ref="Q177">_xlfn.XLOOKUP(Q$1,'PY1 Data(H)'!$A$1:$CZ$1,_xlfn.XLOOKUP($A177,'PY1 Data(H)'!$A$1:$A$233,'PY1 Data(H)'!$A$1:$CZ$233))</f>
        <v>5649461</v>
      </c>
      <c r="R177" s="173" cm="1">
        <f t="array" ref="R177">_xlfn.XLOOKUP(R$1,'PY1 Data(H)'!$A$1:$CZ$1,_xlfn.XLOOKUP($A177,'PY1 Data(H)'!$A$1:$A$233,'PY1 Data(H)'!$A$1:$CZ$233))</f>
        <v>739040</v>
      </c>
      <c r="S177" s="173" cm="1">
        <f t="array" ref="S177">_xlfn.XLOOKUP(S$1,'PY1 Data(H)'!$A$1:$CZ$1,_xlfn.XLOOKUP($A177,'PY1 Data(H)'!$A$1:$A$233,'PY1 Data(H)'!$A$1:$CZ$233))</f>
        <v>4349125</v>
      </c>
      <c r="T177" s="173" cm="1">
        <f t="array" ref="T177">_xlfn.XLOOKUP(T$1,'PY1 Data(H)'!$A$1:$CZ$1,_xlfn.XLOOKUP($A177,'PY1 Data(H)'!$A$1:$A$233,'PY1 Data(H)'!$A$1:$CZ$233))</f>
        <v>0</v>
      </c>
      <c r="U177" s="173" cm="1">
        <f t="array" ref="U177">_xlfn.XLOOKUP(U$1,'PY1 Data(H)'!$A$1:$CZ$1,_xlfn.XLOOKUP($A177,'PY1 Data(H)'!$A$1:$A$233,'PY1 Data(H)'!$A$1:$CZ$233))</f>
        <v>11773877</v>
      </c>
      <c r="V177" s="173" cm="1">
        <f t="array" ref="V177">_xlfn.XLOOKUP(V$1,'PY1 Data(H)'!$A$1:$CZ$1,_xlfn.XLOOKUP($A177,'PY1 Data(H)'!$A$1:$A$233,'PY1 Data(H)'!$A$1:$CZ$233))</f>
        <v>5654675</v>
      </c>
      <c r="W177" s="173" cm="1">
        <f t="array" ref="W177">_xlfn.XLOOKUP(W$1,'PY1 Data(H)'!$A$1:$CZ$1,_xlfn.XLOOKUP($A177,'PY1 Data(H)'!$A$1:$A$233,'PY1 Data(H)'!$A$1:$CZ$233))</f>
        <v>0</v>
      </c>
      <c r="X177" s="173" cm="1">
        <f t="array" ref="X177">_xlfn.XLOOKUP(X$1,'PY1 Data(H)'!$A$1:$CZ$1,_xlfn.XLOOKUP($A177,'PY1 Data(H)'!$A$1:$A$233,'PY1 Data(H)'!$A$1:$CZ$233))</f>
        <v>1079652</v>
      </c>
      <c r="Y177" s="173" cm="1">
        <f t="array" ref="Y177">_xlfn.XLOOKUP(Y$1,'PY1 Data(H)'!$A$1:$CZ$1,_xlfn.XLOOKUP($A177,'PY1 Data(H)'!$A$1:$A$233,'PY1 Data(H)'!$A$1:$CZ$233))</f>
        <v>1465504</v>
      </c>
      <c r="Z177" s="173" cm="1">
        <f t="array" ref="Z177">_xlfn.XLOOKUP(Z$1,'PY1 Data(H)'!$A$1:$CZ$1,_xlfn.XLOOKUP($A177,'PY1 Data(H)'!$A$1:$A$233,'PY1 Data(H)'!$A$1:$CZ$233))</f>
        <v>7798029</v>
      </c>
      <c r="AA177" s="173" cm="1">
        <f t="array" ref="AA177">_xlfn.XLOOKUP(AA$1,'PY1 Data(H)'!$A$1:$CZ$1,_xlfn.XLOOKUP($A177,'PY1 Data(H)'!$A$1:$A$233,'PY1 Data(H)'!$A$1:$CZ$233))</f>
        <v>0</v>
      </c>
      <c r="AB177" s="173" cm="1">
        <f t="array" ref="AB177">_xlfn.XLOOKUP(AB$1,'PY1 Data(H)'!$A$1:$CZ$1,_xlfn.XLOOKUP($A177,'PY1 Data(H)'!$A$1:$A$233,'PY1 Data(H)'!$A$1:$CZ$233))</f>
        <v>6033013</v>
      </c>
      <c r="AC177" s="173" cm="1">
        <f t="array" ref="AC177">_xlfn.XLOOKUP(AC$1,'PY1 Data(H)'!$A$1:$CZ$1,_xlfn.XLOOKUP($A177,'PY1 Data(H)'!$A$1:$A$233,'PY1 Data(H)'!$A$1:$CZ$233))</f>
        <v>19757317</v>
      </c>
      <c r="AD177" s="173" cm="1">
        <f t="array" ref="AD177">_xlfn.XLOOKUP(AD$1,'PY1 Data(H)'!$A$1:$CZ$1,_xlfn.XLOOKUP($A177,'PY1 Data(H)'!$A$1:$A$233,'PY1 Data(H)'!$A$1:$CZ$233))</f>
        <v>4480554</v>
      </c>
      <c r="AE177" s="173" cm="1">
        <f t="array" ref="AE177">_xlfn.XLOOKUP(AE$1,'PY1 Data(H)'!$A$1:$CZ$1,_xlfn.XLOOKUP($A177,'PY1 Data(H)'!$A$1:$A$233,'PY1 Data(H)'!$A$1:$CZ$233))</f>
        <v>7823188</v>
      </c>
      <c r="AF177" s="173" cm="1">
        <f t="array" ref="AF177">_xlfn.XLOOKUP(AF$1,'PY1 Data(H)'!$A$1:$CZ$1,_xlfn.XLOOKUP($A177,'PY1 Data(H)'!$A$1:$A$233,'PY1 Data(H)'!$A$1:$CZ$233))</f>
        <v>7989575</v>
      </c>
      <c r="AG177" s="173" cm="1">
        <f t="array" ref="AG177">_xlfn.XLOOKUP(AG$1,'PY1 Data(H)'!$A$1:$CZ$1,_xlfn.XLOOKUP($A177,'PY1 Data(H)'!$A$1:$A$233,'PY1 Data(H)'!$A$1:$CZ$233))</f>
        <v>3435715</v>
      </c>
      <c r="AH177" s="173" cm="1">
        <f t="array" ref="AH177">_xlfn.XLOOKUP(AH$1,'PY1 Data(H)'!$A$1:$CZ$1,_xlfn.XLOOKUP($A177,'PY1 Data(H)'!$A$1:$A$233,'PY1 Data(H)'!$A$1:$CZ$233))</f>
        <v>4373969</v>
      </c>
      <c r="AI177" s="173" cm="1">
        <f t="array" ref="AI177">_xlfn.XLOOKUP(AI$1,'PY1 Data(H)'!$A$1:$CZ$1,_xlfn.XLOOKUP($A177,'PY1 Data(H)'!$A$1:$A$233,'PY1 Data(H)'!$A$1:$CZ$233))</f>
        <v>23697279</v>
      </c>
      <c r="AJ177" s="173" cm="1">
        <f t="array" ref="AJ177">_xlfn.XLOOKUP(AJ$1,'PY1 Data(H)'!$A$1:$CZ$1,_xlfn.XLOOKUP($A177,'PY1 Data(H)'!$A$1:$A$233,'PY1 Data(H)'!$A$1:$CZ$233))</f>
        <v>3332044</v>
      </c>
      <c r="AK177" s="173" cm="1">
        <f t="array" ref="AK177">_xlfn.XLOOKUP(AK$1,'PY1 Data(H)'!$A$1:$CZ$1,_xlfn.XLOOKUP($A177,'PY1 Data(H)'!$A$1:$A$233,'PY1 Data(H)'!$A$1:$CZ$233))</f>
        <v>21122678</v>
      </c>
      <c r="AL177" s="173" cm="1">
        <f t="array" ref="AL177">_xlfn.XLOOKUP(AL$1,'PY1 Data(H)'!$A$1:$CZ$1,_xlfn.XLOOKUP($A177,'PY1 Data(H)'!$A$1:$A$233,'PY1 Data(H)'!$A$1:$CZ$233))</f>
        <v>5380622</v>
      </c>
      <c r="AM177" s="173" cm="1">
        <f t="array" ref="AM177">_xlfn.XLOOKUP(AM$1,'PY1 Data(H)'!$A$1:$CZ$1,_xlfn.XLOOKUP($A177,'PY1 Data(H)'!$A$1:$A$233,'PY1 Data(H)'!$A$1:$CZ$233))</f>
        <v>17475940</v>
      </c>
      <c r="AN177" s="173" cm="1">
        <f t="array" ref="AN177">_xlfn.XLOOKUP(AN$1,'PY1 Data(H)'!$A$1:$CZ$1,_xlfn.XLOOKUP($A177,'PY1 Data(H)'!$A$1:$A$233,'PY1 Data(H)'!$A$1:$CZ$233))</f>
        <v>628314</v>
      </c>
      <c r="AO177" s="173" cm="1">
        <f t="array" ref="AO177">_xlfn.XLOOKUP(AO$1,'PY1 Data(H)'!$A$1:$CZ$1,_xlfn.XLOOKUP($A177,'PY1 Data(H)'!$A$1:$A$233,'PY1 Data(H)'!$A$1:$CZ$233))</f>
        <v>972453</v>
      </c>
      <c r="AP177" s="173" cm="1">
        <f t="array" ref="AP177">_xlfn.XLOOKUP(AP$1,'PY1 Data(H)'!$A$1:$CZ$1,_xlfn.XLOOKUP($A177,'PY1 Data(H)'!$A$1:$A$233,'PY1 Data(H)'!$A$1:$CZ$233))</f>
        <v>2900643</v>
      </c>
      <c r="AQ177" s="173" cm="1">
        <f t="array" ref="AQ177">_xlfn.XLOOKUP(AQ$1,'PY1 Data(H)'!$A$1:$CZ$1,_xlfn.XLOOKUP($A177,'PY1 Data(H)'!$A$1:$A$233,'PY1 Data(H)'!$A$1:$CZ$233))</f>
        <v>1628986</v>
      </c>
      <c r="AR177" s="173" cm="1">
        <f t="array" ref="AR177">_xlfn.XLOOKUP(AR$1,'PY1 Data(H)'!$A$1:$CZ$1,_xlfn.XLOOKUP($A177,'PY1 Data(H)'!$A$1:$A$233,'PY1 Data(H)'!$A$1:$CZ$233))</f>
        <v>0</v>
      </c>
      <c r="AS177" s="173" cm="1">
        <f t="array" ref="AS177">_xlfn.XLOOKUP(AS$1,'PY1 Data(H)'!$A$1:$CZ$1,_xlfn.XLOOKUP($A177,'PY1 Data(H)'!$A$1:$A$233,'PY1 Data(H)'!$A$1:$CZ$233))</f>
        <v>4452184</v>
      </c>
      <c r="AT177" s="173" cm="1">
        <f t="array" ref="AT177">_xlfn.XLOOKUP(AT$1,'PY1 Data(H)'!$A$1:$CZ$1,_xlfn.XLOOKUP($A177,'PY1 Data(H)'!$A$1:$A$233,'PY1 Data(H)'!$A$1:$CZ$233))</f>
        <v>8960342</v>
      </c>
      <c r="AU177" s="173" cm="1">
        <f t="array" ref="AU177">_xlfn.XLOOKUP(AU$1,'PY1 Data(H)'!$A$1:$CZ$1,_xlfn.XLOOKUP($A177,'PY1 Data(H)'!$A$1:$A$233,'PY1 Data(H)'!$A$1:$CZ$233))</f>
        <v>5057646</v>
      </c>
      <c r="AV177" s="173" cm="1">
        <f t="array" ref="AV177">_xlfn.XLOOKUP(AV$1,'PY1 Data(H)'!$A$1:$CZ$1,_xlfn.XLOOKUP($A177,'PY1 Data(H)'!$A$1:$A$233,'PY1 Data(H)'!$A$1:$CZ$233))</f>
        <v>8914027</v>
      </c>
      <c r="AW177" s="173" cm="1">
        <f t="array" ref="AW177">_xlfn.XLOOKUP(AW$1,'PY1 Data(H)'!$A$1:$CZ$1,_xlfn.XLOOKUP($A177,'PY1 Data(H)'!$A$1:$A$233,'PY1 Data(H)'!$A$1:$CZ$233))</f>
        <v>0</v>
      </c>
      <c r="AX177" s="173" cm="1">
        <f t="array" ref="AX177">_xlfn.XLOOKUP(AX$1,'PY1 Data(H)'!$A$1:$CZ$1,_xlfn.XLOOKUP($A177,'PY1 Data(H)'!$A$1:$A$233,'PY1 Data(H)'!$A$1:$CZ$233))</f>
        <v>3680170</v>
      </c>
      <c r="AY177" s="173" cm="1">
        <f t="array" ref="AY177">_xlfn.XLOOKUP(AY$1,'PY1 Data(H)'!$A$1:$CZ$1,_xlfn.XLOOKUP($A177,'PY1 Data(H)'!$A$1:$A$233,'PY1 Data(H)'!$A$1:$CZ$233))</f>
        <v>962945</v>
      </c>
      <c r="AZ177" s="173" cm="1">
        <f t="array" ref="AZ177">_xlfn.XLOOKUP(AZ$1,'PY1 Data(H)'!$A$1:$CZ$1,_xlfn.XLOOKUP($A177,'PY1 Data(H)'!$A$1:$A$233,'PY1 Data(H)'!$A$1:$CZ$233))</f>
        <v>11032996</v>
      </c>
      <c r="BA177" s="173" cm="1">
        <f t="array" ref="BA177">_xlfn.XLOOKUP(BA$1,'PY1 Data(H)'!$A$1:$CZ$1,_xlfn.XLOOKUP($A177,'PY1 Data(H)'!$A$1:$A$233,'PY1 Data(H)'!$A$1:$CZ$233))</f>
        <v>0</v>
      </c>
      <c r="BB177" s="173" cm="1">
        <f t="array" ref="BB177">_xlfn.XLOOKUP(BB$1,'PY1 Data(H)'!$A$1:$CZ$1,_xlfn.XLOOKUP($A177,'PY1 Data(H)'!$A$1:$A$233,'PY1 Data(H)'!$A$1:$CZ$233))</f>
        <v>13328498</v>
      </c>
      <c r="BC177" s="173" cm="1">
        <f t="array" ref="BC177">_xlfn.XLOOKUP(BC$1,'PY1 Data(H)'!$A$1:$CZ$1,_xlfn.XLOOKUP($A177,'PY1 Data(H)'!$A$1:$A$233,'PY1 Data(H)'!$A$1:$CZ$233))</f>
        <v>979508</v>
      </c>
      <c r="BD177" s="173" cm="1">
        <f t="array" ref="BD177">_xlfn.XLOOKUP(BD$1,'PY1 Data(H)'!$A$1:$CZ$1,_xlfn.XLOOKUP($A177,'PY1 Data(H)'!$A$1:$A$233,'PY1 Data(H)'!$A$1:$CZ$233))</f>
        <v>3418232</v>
      </c>
      <c r="BE177" s="173" cm="1">
        <f t="array" ref="BE177">_xlfn.XLOOKUP(BE$1,'PY1 Data(H)'!$A$1:$CZ$1,_xlfn.XLOOKUP($A177,'PY1 Data(H)'!$A$1:$A$233,'PY1 Data(H)'!$A$1:$CZ$233))</f>
        <v>3860061</v>
      </c>
      <c r="BF177" s="173" cm="1">
        <f t="array" ref="BF177">_xlfn.XLOOKUP(BF$1,'PY1 Data(H)'!$A$1:$CZ$1,_xlfn.XLOOKUP($A177,'PY1 Data(H)'!$A$1:$A$233,'PY1 Data(H)'!$A$1:$CZ$233))</f>
        <v>7967951</v>
      </c>
      <c r="BG177" s="173" cm="1">
        <f t="array" ref="BG177">_xlfn.XLOOKUP(BG$1,'PY1 Data(H)'!$A$1:$CZ$1,_xlfn.XLOOKUP($A177,'PY1 Data(H)'!$A$1:$A$233,'PY1 Data(H)'!$A$1:$CZ$233))</f>
        <v>3450898</v>
      </c>
      <c r="BH177" s="173" cm="1">
        <f t="array" ref="BH177">_xlfn.XLOOKUP(BH$1,'PY1 Data(H)'!$A$1:$CZ$1,_xlfn.XLOOKUP($A177,'PY1 Data(H)'!$A$1:$A$233,'PY1 Data(H)'!$A$1:$CZ$233))</f>
        <v>1823907</v>
      </c>
      <c r="BI177" s="173" cm="1">
        <f t="array" ref="BI177">_xlfn.XLOOKUP(BI$1,'PY1 Data(H)'!$A$1:$CZ$1,_xlfn.XLOOKUP($A177,'PY1 Data(H)'!$A$1:$A$233,'PY1 Data(H)'!$A$1:$CZ$233))</f>
        <v>1362140</v>
      </c>
      <c r="BJ177" s="173" cm="1">
        <f t="array" ref="BJ177">_xlfn.XLOOKUP(BJ$1,'PY1 Data(H)'!$A$1:$CZ$1,_xlfn.XLOOKUP($A177,'PY1 Data(H)'!$A$1:$A$233,'PY1 Data(H)'!$A$1:$CZ$233))</f>
        <v>3082375</v>
      </c>
      <c r="BK177" s="173" cm="1">
        <f t="array" ref="BK177">_xlfn.XLOOKUP(BK$1,'PY1 Data(H)'!$A$1:$CZ$1,_xlfn.XLOOKUP($A177,'PY1 Data(H)'!$A$1:$A$233,'PY1 Data(H)'!$A$1:$CZ$233))</f>
        <v>69705619</v>
      </c>
      <c r="BL177" s="173" cm="1">
        <f t="array" ref="BL177">_xlfn.XLOOKUP(BL$1,'PY1 Data(H)'!$A$1:$CZ$1,_xlfn.XLOOKUP($A177,'PY1 Data(H)'!$A$1:$A$233,'PY1 Data(H)'!$A$1:$CZ$233))</f>
        <v>555166</v>
      </c>
      <c r="BM177" s="173" cm="1">
        <f t="array" ref="BM177">_xlfn.XLOOKUP(BM$1,'PY1 Data(H)'!$A$1:$CZ$1,_xlfn.XLOOKUP($A177,'PY1 Data(H)'!$A$1:$A$233,'PY1 Data(H)'!$A$1:$CZ$233))</f>
        <v>1594633</v>
      </c>
      <c r="BN177" s="173" cm="1">
        <f t="array" ref="BN177">_xlfn.XLOOKUP(BN$1,'PY1 Data(H)'!$A$1:$CZ$1,_xlfn.XLOOKUP($A177,'PY1 Data(H)'!$A$1:$A$233,'PY1 Data(H)'!$A$1:$CZ$233))</f>
        <v>7281514</v>
      </c>
      <c r="BO177" s="173" cm="1">
        <f t="array" ref="BO177">_xlfn.XLOOKUP(BO$1,'PY1 Data(H)'!$A$1:$CZ$1,_xlfn.XLOOKUP($A177,'PY1 Data(H)'!$A$1:$A$233,'PY1 Data(H)'!$A$1:$CZ$233))</f>
        <v>6254618</v>
      </c>
      <c r="BP177" s="173" cm="1">
        <f t="array" ref="BP177">_xlfn.XLOOKUP(BP$1,'PY1 Data(H)'!$A$1:$CZ$1,_xlfn.XLOOKUP($A177,'PY1 Data(H)'!$A$1:$A$233,'PY1 Data(H)'!$A$1:$CZ$233))</f>
        <v>21906192</v>
      </c>
      <c r="BQ177" s="173" cm="1">
        <f t="array" ref="BQ177">_xlfn.XLOOKUP(BQ$1,'PY1 Data(H)'!$A$1:$CZ$1,_xlfn.XLOOKUP($A177,'PY1 Data(H)'!$A$1:$A$233,'PY1 Data(H)'!$A$1:$CZ$233))</f>
        <v>0</v>
      </c>
      <c r="BR177" s="173" cm="1">
        <f t="array" ref="BR177">_xlfn.XLOOKUP(BR$1,'PY1 Data(H)'!$A$1:$CZ$1,_xlfn.XLOOKUP($A177,'PY1 Data(H)'!$A$1:$A$233,'PY1 Data(H)'!$A$1:$CZ$233))</f>
        <v>11994408</v>
      </c>
      <c r="BS177" s="173" cm="1">
        <f t="array" ref="BS177">_xlfn.XLOOKUP(BS$1,'PY1 Data(H)'!$A$1:$CZ$1,_xlfn.XLOOKUP($A177,'PY1 Data(H)'!$A$1:$A$233,'PY1 Data(H)'!$A$1:$CZ$233))</f>
        <v>11317480</v>
      </c>
      <c r="BT177" s="173" cm="1">
        <f t="array" ref="BT177">_xlfn.XLOOKUP(BT$1,'PY1 Data(H)'!$A$1:$CZ$1,_xlfn.XLOOKUP($A177,'PY1 Data(H)'!$A$1:$A$233,'PY1 Data(H)'!$A$1:$CZ$233))</f>
        <v>1258929</v>
      </c>
      <c r="BU177" s="173" cm="1">
        <f t="array" ref="BU177">_xlfn.XLOOKUP(BU$1,'PY1 Data(H)'!$A$1:$CZ$1,_xlfn.XLOOKUP($A177,'PY1 Data(H)'!$A$1:$A$233,'PY1 Data(H)'!$A$1:$CZ$233))</f>
        <v>2968121</v>
      </c>
      <c r="BV177" s="173" cm="1">
        <f t="array" ref="BV177">_xlfn.XLOOKUP(BV$1,'PY1 Data(H)'!$A$1:$CZ$1,_xlfn.XLOOKUP($A177,'PY1 Data(H)'!$A$1:$A$233,'PY1 Data(H)'!$A$1:$CZ$233))</f>
        <v>4531623</v>
      </c>
      <c r="BW177" s="173" cm="1">
        <f t="array" ref="BW177">_xlfn.XLOOKUP(BW$1,'PY1 Data(H)'!$A$1:$CZ$1,_xlfn.XLOOKUP($A177,'PY1 Data(H)'!$A$1:$A$233,'PY1 Data(H)'!$A$1:$CZ$233))</f>
        <v>848079</v>
      </c>
      <c r="BX177" s="173" cm="1">
        <f t="array" ref="BX177">_xlfn.XLOOKUP(BX$1,'PY1 Data(H)'!$A$1:$CZ$1,_xlfn.XLOOKUP($A177,'PY1 Data(H)'!$A$1:$A$233,'PY1 Data(H)'!$A$1:$CZ$233))</f>
        <v>3701027</v>
      </c>
      <c r="BY177" s="173" cm="1">
        <f t="array" ref="BY177">_xlfn.XLOOKUP(BY$1,'PY1 Data(H)'!$A$1:$CZ$1,_xlfn.XLOOKUP($A177,'PY1 Data(H)'!$A$1:$A$233,'PY1 Data(H)'!$A$1:$CZ$233))</f>
        <v>10958770</v>
      </c>
      <c r="BZ177" s="173" cm="1">
        <f t="array" ref="BZ177">_xlfn.XLOOKUP(BZ$1,'PY1 Data(H)'!$A$1:$CZ$1,_xlfn.XLOOKUP($A177,'PY1 Data(H)'!$A$1:$A$233,'PY1 Data(H)'!$A$1:$CZ$233))</f>
        <v>1944293</v>
      </c>
      <c r="CA177" s="173" cm="1">
        <f t="array" ref="CA177">_xlfn.XLOOKUP(CA$1,'PY1 Data(H)'!$A$1:$CZ$1,_xlfn.XLOOKUP($A177,'PY1 Data(H)'!$A$1:$A$233,'PY1 Data(H)'!$A$1:$CZ$233))</f>
        <v>8196641</v>
      </c>
      <c r="CB177" s="173" cm="1">
        <f t="array" ref="CB177">_xlfn.XLOOKUP(CB$1,'PY1 Data(H)'!$A$1:$CZ$1,_xlfn.XLOOKUP($A177,'PY1 Data(H)'!$A$1:$A$233,'PY1 Data(H)'!$A$1:$CZ$233))</f>
        <v>3766358</v>
      </c>
      <c r="CC177" s="173" cm="1">
        <f t="array" ref="CC177">_xlfn.XLOOKUP(CC$1,'PY1 Data(H)'!$A$1:$CZ$1,_xlfn.XLOOKUP($A177,'PY1 Data(H)'!$A$1:$A$233,'PY1 Data(H)'!$A$1:$CZ$233))</f>
        <v>9469649</v>
      </c>
      <c r="CD177" s="173" cm="1">
        <f t="array" ref="CD177">_xlfn.XLOOKUP(CD$1,'PY1 Data(H)'!$A$1:$CZ$1,_xlfn.XLOOKUP($A177,'PY1 Data(H)'!$A$1:$A$233,'PY1 Data(H)'!$A$1:$CZ$233))</f>
        <v>5729668</v>
      </c>
      <c r="CE177" s="173" cm="1">
        <f t="array" ref="CE177">_xlfn.XLOOKUP(CE$1,'PY1 Data(H)'!$A$1:$CZ$1,_xlfn.XLOOKUP($A177,'PY1 Data(H)'!$A$1:$A$233,'PY1 Data(H)'!$A$1:$CZ$233))</f>
        <v>8594426</v>
      </c>
      <c r="CF177" s="173" cm="1">
        <f t="array" ref="CF177">_xlfn.XLOOKUP(CF$1,'PY1 Data(H)'!$A$1:$CZ$1,_xlfn.XLOOKUP($A177,'PY1 Data(H)'!$A$1:$A$233,'PY1 Data(H)'!$A$1:$CZ$233))</f>
        <v>4169386</v>
      </c>
      <c r="CG177" s="173" cm="1">
        <f t="array" ref="CG177">_xlfn.XLOOKUP(CG$1,'PY1 Data(H)'!$A$1:$CZ$1,_xlfn.XLOOKUP($A177,'PY1 Data(H)'!$A$1:$A$233,'PY1 Data(H)'!$A$1:$CZ$233))</f>
        <v>4630233</v>
      </c>
      <c r="CH177" s="173" cm="1">
        <f t="array" ref="CH177">_xlfn.XLOOKUP(CH$1,'PY1 Data(H)'!$A$1:$CZ$1,_xlfn.XLOOKUP($A177,'PY1 Data(H)'!$A$1:$A$233,'PY1 Data(H)'!$A$1:$CZ$233))</f>
        <v>2906318</v>
      </c>
      <c r="CI177" s="173" cm="1">
        <f t="array" ref="CI177">_xlfn.XLOOKUP(CI$1,'PY1 Data(H)'!$A$1:$CZ$1,_xlfn.XLOOKUP($A177,'PY1 Data(H)'!$A$1:$A$233,'PY1 Data(H)'!$A$1:$CZ$233))</f>
        <v>4443288</v>
      </c>
      <c r="CJ177" s="173" cm="1">
        <f t="array" ref="CJ177">_xlfn.XLOOKUP(CJ$1,'PY1 Data(H)'!$A$1:$CZ$1,_xlfn.XLOOKUP($A177,'PY1 Data(H)'!$A$1:$A$233,'PY1 Data(H)'!$A$1:$CZ$233))</f>
        <v>3244782</v>
      </c>
      <c r="CK177" s="173" cm="1">
        <f t="array" ref="CK177">_xlfn.XLOOKUP(CK$1,'PY1 Data(H)'!$A$1:$CZ$1,_xlfn.XLOOKUP($A177,'PY1 Data(H)'!$A$1:$A$233,'PY1 Data(H)'!$A$1:$CZ$233))</f>
        <v>5373260</v>
      </c>
      <c r="CL177" s="173" cm="1">
        <f t="array" ref="CL177">_xlfn.XLOOKUP(CL$1,'PY1 Data(H)'!$A$1:$CZ$1,_xlfn.XLOOKUP($A177,'PY1 Data(H)'!$A$1:$A$233,'PY1 Data(H)'!$A$1:$CZ$233))</f>
        <v>1618557</v>
      </c>
      <c r="CM177" s="173" cm="1">
        <f t="array" ref="CM177">_xlfn.XLOOKUP(CM$1,'PY1 Data(H)'!$A$1:$CZ$1,_xlfn.XLOOKUP($A177,'PY1 Data(H)'!$A$1:$A$233,'PY1 Data(H)'!$A$1:$CZ$233))</f>
        <v>3693973</v>
      </c>
      <c r="CN177" s="173" cm="1">
        <f t="array" ref="CN177">_xlfn.XLOOKUP(CN$1,'PY1 Data(H)'!$A$1:$CZ$1,_xlfn.XLOOKUP($A177,'PY1 Data(H)'!$A$1:$A$233,'PY1 Data(H)'!$A$1:$CZ$233))</f>
        <v>423426</v>
      </c>
      <c r="CO177" s="173" cm="1">
        <f t="array" ref="CO177">_xlfn.XLOOKUP(CO$1,'PY1 Data(H)'!$A$1:$CZ$1,_xlfn.XLOOKUP($A177,'PY1 Data(H)'!$A$1:$A$233,'PY1 Data(H)'!$A$1:$CZ$233))</f>
        <v>14644922</v>
      </c>
      <c r="CP177" s="173" cm="1">
        <f t="array" ref="CP177">_xlfn.XLOOKUP(CP$1,'PY1 Data(H)'!$A$1:$CZ$1,_xlfn.XLOOKUP($A177,'PY1 Data(H)'!$A$1:$A$233,'PY1 Data(H)'!$A$1:$CZ$233))</f>
        <v>2804794</v>
      </c>
      <c r="CQ177" s="173" cm="1">
        <f t="array" ref="CQ177">_xlfn.XLOOKUP(CQ$1,'PY1 Data(H)'!$A$1:$CZ$1,_xlfn.XLOOKUP($A177,'PY1 Data(H)'!$A$1:$A$233,'PY1 Data(H)'!$A$1:$CZ$233))</f>
        <v>56939046</v>
      </c>
      <c r="CR177" s="173" cm="1">
        <f t="array" ref="CR177">_xlfn.XLOOKUP(CR$1,'PY1 Data(H)'!$A$1:$CZ$1,_xlfn.XLOOKUP($A177,'PY1 Data(H)'!$A$1:$A$233,'PY1 Data(H)'!$A$1:$CZ$233))</f>
        <v>2213592</v>
      </c>
      <c r="CS177" s="173" cm="1">
        <f t="array" ref="CS177">_xlfn.XLOOKUP(CS$1,'PY1 Data(H)'!$A$1:$CZ$1,_xlfn.XLOOKUP($A177,'PY1 Data(H)'!$A$1:$A$233,'PY1 Data(H)'!$A$1:$CZ$233))</f>
        <v>1131947</v>
      </c>
      <c r="CT177" s="173" cm="1">
        <f t="array" ref="CT177">_xlfn.XLOOKUP(CT$1,'PY1 Data(H)'!$A$1:$CZ$1,_xlfn.XLOOKUP($A177,'PY1 Data(H)'!$A$1:$A$233,'PY1 Data(H)'!$A$1:$CZ$233))</f>
        <v>2553131</v>
      </c>
      <c r="CU177" s="173" cm="1">
        <f t="array" ref="CU177">_xlfn.XLOOKUP(CU$1,'PY1 Data(H)'!$A$1:$CZ$1,_xlfn.XLOOKUP($A177,'PY1 Data(H)'!$A$1:$A$233,'PY1 Data(H)'!$A$1:$CZ$233))</f>
        <v>7795575</v>
      </c>
      <c r="CV177" s="173" cm="1">
        <f t="array" ref="CV177">_xlfn.XLOOKUP(CV$1,'PY1 Data(H)'!$A$1:$CZ$1,_xlfn.XLOOKUP($A177,'PY1 Data(H)'!$A$1:$A$233,'PY1 Data(H)'!$A$1:$CZ$233))</f>
        <v>4649556</v>
      </c>
      <c r="CW177" s="173" cm="1">
        <f t="array" ref="CW177">_xlfn.XLOOKUP(CW$1,'PY1 Data(H)'!$A$1:$CZ$1,_xlfn.XLOOKUP($A177,'PY1 Data(H)'!$A$1:$A$233,'PY1 Data(H)'!$A$1:$CZ$233))</f>
        <v>7148244</v>
      </c>
      <c r="CX177" s="173" cm="1">
        <f t="array" ref="CX177">_xlfn.XLOOKUP(CX$1,'PY1 Data(H)'!$A$1:$CZ$1,_xlfn.XLOOKUP($A177,'PY1 Data(H)'!$A$1:$A$233,'PY1 Data(H)'!$A$1:$CZ$233))</f>
        <v>2261901</v>
      </c>
      <c r="CY177" s="173" cm="1">
        <f t="array" ref="CY177">_xlfn.XLOOKUP(CY$1,'PY1 Data(H)'!$A$1:$CZ$1,_xlfn.XLOOKUP($A177,'PY1 Data(H)'!$A$1:$A$233,'PY1 Data(H)'!$A$1:$CZ$233))</f>
        <v>1631133</v>
      </c>
    </row>
    <row r="178" spans="1:103" x14ac:dyDescent="0.3">
      <c r="A178">
        <v>577</v>
      </c>
      <c r="D178" s="173" cm="1">
        <f t="array" ref="D178">_xlfn.XLOOKUP(D$1,'PY1 Data(H)'!$A$1:$CZ$1,_xlfn.XLOOKUP($A178,'PY1 Data(H)'!$A$1:$A$233,'PY1 Data(H)'!$A$1:$CZ$233))</f>
        <v>2</v>
      </c>
      <c r="E178" s="173" cm="1">
        <f t="array" ref="E178">_xlfn.XLOOKUP(E$1,'PY1 Data(H)'!$A$1:$CZ$1,_xlfn.XLOOKUP($A178,'PY1 Data(H)'!$A$1:$A$233,'PY1 Data(H)'!$A$1:$CZ$233))</f>
        <v>2</v>
      </c>
      <c r="F178" s="173" cm="1">
        <f t="array" ref="F178">_xlfn.XLOOKUP(F$1,'PY1 Data(H)'!$A$1:$CZ$1,_xlfn.XLOOKUP($A178,'PY1 Data(H)'!$A$1:$A$233,'PY1 Data(H)'!$A$1:$CZ$233))</f>
        <v>2</v>
      </c>
      <c r="G178" s="173" cm="1">
        <f t="array" ref="G178">_xlfn.XLOOKUP(G$1,'PY1 Data(H)'!$A$1:$CZ$1,_xlfn.XLOOKUP($A178,'PY1 Data(H)'!$A$1:$A$233,'PY1 Data(H)'!$A$1:$CZ$233))</f>
        <v>0</v>
      </c>
      <c r="H178" s="173" cm="1">
        <f t="array" ref="H178">_xlfn.XLOOKUP(H$1,'PY1 Data(H)'!$A$1:$CZ$1,_xlfn.XLOOKUP($A178,'PY1 Data(H)'!$A$1:$A$233,'PY1 Data(H)'!$A$1:$CZ$233))</f>
        <v>2</v>
      </c>
      <c r="I178" s="173" cm="1">
        <f t="array" ref="I178">_xlfn.XLOOKUP(I$1,'PY1 Data(H)'!$A$1:$CZ$1,_xlfn.XLOOKUP($A178,'PY1 Data(H)'!$A$1:$A$233,'PY1 Data(H)'!$A$1:$CZ$233))</f>
        <v>2</v>
      </c>
      <c r="J178" s="173" cm="1">
        <f t="array" ref="J178">_xlfn.XLOOKUP(J$1,'PY1 Data(H)'!$A$1:$CZ$1,_xlfn.XLOOKUP($A178,'PY1 Data(H)'!$A$1:$A$233,'PY1 Data(H)'!$A$1:$CZ$233))</f>
        <v>2</v>
      </c>
      <c r="K178" s="173" cm="1">
        <f t="array" ref="K178">_xlfn.XLOOKUP(K$1,'PY1 Data(H)'!$A$1:$CZ$1,_xlfn.XLOOKUP($A178,'PY1 Data(H)'!$A$1:$A$233,'PY1 Data(H)'!$A$1:$CZ$233))</f>
        <v>2</v>
      </c>
      <c r="L178" s="173" cm="1">
        <f t="array" ref="L178">_xlfn.XLOOKUP(L$1,'PY1 Data(H)'!$A$1:$CZ$1,_xlfn.XLOOKUP($A178,'PY1 Data(H)'!$A$1:$A$233,'PY1 Data(H)'!$A$1:$CZ$233))</f>
        <v>1</v>
      </c>
      <c r="M178" s="173" cm="1">
        <f t="array" ref="M178">_xlfn.XLOOKUP(M$1,'PY1 Data(H)'!$A$1:$CZ$1,_xlfn.XLOOKUP($A178,'PY1 Data(H)'!$A$1:$A$233,'PY1 Data(H)'!$A$1:$CZ$233))</f>
        <v>2</v>
      </c>
      <c r="N178" s="173" cm="1">
        <f t="array" ref="N178">_xlfn.XLOOKUP(N$1,'PY1 Data(H)'!$A$1:$CZ$1,_xlfn.XLOOKUP($A178,'PY1 Data(H)'!$A$1:$A$233,'PY1 Data(H)'!$A$1:$CZ$233))</f>
        <v>1</v>
      </c>
      <c r="O178" s="173" cm="1">
        <f t="array" ref="O178">_xlfn.XLOOKUP(O$1,'PY1 Data(H)'!$A$1:$CZ$1,_xlfn.XLOOKUP($A178,'PY1 Data(H)'!$A$1:$A$233,'PY1 Data(H)'!$A$1:$CZ$233))</f>
        <v>2</v>
      </c>
      <c r="P178" s="173" cm="1">
        <f t="array" ref="P178">_xlfn.XLOOKUP(P$1,'PY1 Data(H)'!$A$1:$CZ$1,_xlfn.XLOOKUP($A178,'PY1 Data(H)'!$A$1:$A$233,'PY1 Data(H)'!$A$1:$CZ$233))</f>
        <v>2</v>
      </c>
      <c r="Q178" s="173" cm="1">
        <f t="array" ref="Q178">_xlfn.XLOOKUP(Q$1,'PY1 Data(H)'!$A$1:$CZ$1,_xlfn.XLOOKUP($A178,'PY1 Data(H)'!$A$1:$A$233,'PY1 Data(H)'!$A$1:$CZ$233))</f>
        <v>2</v>
      </c>
      <c r="R178" s="173" cm="1">
        <f t="array" ref="R178">_xlfn.XLOOKUP(R$1,'PY1 Data(H)'!$A$1:$CZ$1,_xlfn.XLOOKUP($A178,'PY1 Data(H)'!$A$1:$A$233,'PY1 Data(H)'!$A$1:$CZ$233))</f>
        <v>2</v>
      </c>
      <c r="S178" s="173" cm="1">
        <f t="array" ref="S178">_xlfn.XLOOKUP(S$1,'PY1 Data(H)'!$A$1:$CZ$1,_xlfn.XLOOKUP($A178,'PY1 Data(H)'!$A$1:$A$233,'PY1 Data(H)'!$A$1:$CZ$233))</f>
        <v>2</v>
      </c>
      <c r="T178" s="173" cm="1">
        <f t="array" ref="T178">_xlfn.XLOOKUP(T$1,'PY1 Data(H)'!$A$1:$CZ$1,_xlfn.XLOOKUP($A178,'PY1 Data(H)'!$A$1:$A$233,'PY1 Data(H)'!$A$1:$CZ$233))</f>
        <v>0</v>
      </c>
      <c r="U178" s="173" cm="1">
        <f t="array" ref="U178">_xlfn.XLOOKUP(U$1,'PY1 Data(H)'!$A$1:$CZ$1,_xlfn.XLOOKUP($A178,'PY1 Data(H)'!$A$1:$A$233,'PY1 Data(H)'!$A$1:$CZ$233))</f>
        <v>2</v>
      </c>
      <c r="V178" s="173" cm="1">
        <f t="array" ref="V178">_xlfn.XLOOKUP(V$1,'PY1 Data(H)'!$A$1:$CZ$1,_xlfn.XLOOKUP($A178,'PY1 Data(H)'!$A$1:$A$233,'PY1 Data(H)'!$A$1:$CZ$233))</f>
        <v>2</v>
      </c>
      <c r="W178" s="173" cm="1">
        <f t="array" ref="W178">_xlfn.XLOOKUP(W$1,'PY1 Data(H)'!$A$1:$CZ$1,_xlfn.XLOOKUP($A178,'PY1 Data(H)'!$A$1:$A$233,'PY1 Data(H)'!$A$1:$CZ$233))</f>
        <v>0</v>
      </c>
      <c r="X178" s="173" cm="1">
        <f t="array" ref="X178">_xlfn.XLOOKUP(X$1,'PY1 Data(H)'!$A$1:$CZ$1,_xlfn.XLOOKUP($A178,'PY1 Data(H)'!$A$1:$A$233,'PY1 Data(H)'!$A$1:$CZ$233))</f>
        <v>2</v>
      </c>
      <c r="Y178" s="173" cm="1">
        <f t="array" ref="Y178">_xlfn.XLOOKUP(Y$1,'PY1 Data(H)'!$A$1:$CZ$1,_xlfn.XLOOKUP($A178,'PY1 Data(H)'!$A$1:$A$233,'PY1 Data(H)'!$A$1:$CZ$233))</f>
        <v>0</v>
      </c>
      <c r="Z178" s="173" cm="1">
        <f t="array" ref="Z178">_xlfn.XLOOKUP(Z$1,'PY1 Data(H)'!$A$1:$CZ$1,_xlfn.XLOOKUP($A178,'PY1 Data(H)'!$A$1:$A$233,'PY1 Data(H)'!$A$1:$CZ$233))</f>
        <v>2</v>
      </c>
      <c r="AA178" s="173" cm="1">
        <f t="array" ref="AA178">_xlfn.XLOOKUP(AA$1,'PY1 Data(H)'!$A$1:$CZ$1,_xlfn.XLOOKUP($A178,'PY1 Data(H)'!$A$1:$A$233,'PY1 Data(H)'!$A$1:$CZ$233))</f>
        <v>0</v>
      </c>
      <c r="AB178" s="173" cm="1">
        <f t="array" ref="AB178">_xlfn.XLOOKUP(AB$1,'PY1 Data(H)'!$A$1:$CZ$1,_xlfn.XLOOKUP($A178,'PY1 Data(H)'!$A$1:$A$233,'PY1 Data(H)'!$A$1:$CZ$233))</f>
        <v>2</v>
      </c>
      <c r="AC178" s="173" cm="1">
        <f t="array" ref="AC178">_xlfn.XLOOKUP(AC$1,'PY1 Data(H)'!$A$1:$CZ$1,_xlfn.XLOOKUP($A178,'PY1 Data(H)'!$A$1:$A$233,'PY1 Data(H)'!$A$1:$CZ$233))</f>
        <v>2</v>
      </c>
      <c r="AD178" s="173" cm="1">
        <f t="array" ref="AD178">_xlfn.XLOOKUP(AD$1,'PY1 Data(H)'!$A$1:$CZ$1,_xlfn.XLOOKUP($A178,'PY1 Data(H)'!$A$1:$A$233,'PY1 Data(H)'!$A$1:$CZ$233))</f>
        <v>2</v>
      </c>
      <c r="AE178" s="173" cm="1">
        <f t="array" ref="AE178">_xlfn.XLOOKUP(AE$1,'PY1 Data(H)'!$A$1:$CZ$1,_xlfn.XLOOKUP($A178,'PY1 Data(H)'!$A$1:$A$233,'PY1 Data(H)'!$A$1:$CZ$233))</f>
        <v>2</v>
      </c>
      <c r="AF178" s="173" cm="1">
        <f t="array" ref="AF178">_xlfn.XLOOKUP(AF$1,'PY1 Data(H)'!$A$1:$CZ$1,_xlfn.XLOOKUP($A178,'PY1 Data(H)'!$A$1:$A$233,'PY1 Data(H)'!$A$1:$CZ$233))</f>
        <v>2</v>
      </c>
      <c r="AG178" s="173" cm="1">
        <f t="array" ref="AG178">_xlfn.XLOOKUP(AG$1,'PY1 Data(H)'!$A$1:$CZ$1,_xlfn.XLOOKUP($A178,'PY1 Data(H)'!$A$1:$A$233,'PY1 Data(H)'!$A$1:$CZ$233))</f>
        <v>2</v>
      </c>
      <c r="AH178" s="173" cm="1">
        <f t="array" ref="AH178">_xlfn.XLOOKUP(AH$1,'PY1 Data(H)'!$A$1:$CZ$1,_xlfn.XLOOKUP($A178,'PY1 Data(H)'!$A$1:$A$233,'PY1 Data(H)'!$A$1:$CZ$233))</f>
        <v>2</v>
      </c>
      <c r="AI178" s="173" cm="1">
        <f t="array" ref="AI178">_xlfn.XLOOKUP(AI$1,'PY1 Data(H)'!$A$1:$CZ$1,_xlfn.XLOOKUP($A178,'PY1 Data(H)'!$A$1:$A$233,'PY1 Data(H)'!$A$1:$CZ$233))</f>
        <v>0</v>
      </c>
      <c r="AJ178" s="173" cm="1">
        <f t="array" ref="AJ178">_xlfn.XLOOKUP(AJ$1,'PY1 Data(H)'!$A$1:$CZ$1,_xlfn.XLOOKUP($A178,'PY1 Data(H)'!$A$1:$A$233,'PY1 Data(H)'!$A$1:$CZ$233))</f>
        <v>2</v>
      </c>
      <c r="AK178" s="173" cm="1">
        <f t="array" ref="AK178">_xlfn.XLOOKUP(AK$1,'PY1 Data(H)'!$A$1:$CZ$1,_xlfn.XLOOKUP($A178,'PY1 Data(H)'!$A$1:$A$233,'PY1 Data(H)'!$A$1:$CZ$233))</f>
        <v>1</v>
      </c>
      <c r="AL178" s="173" cm="1">
        <f t="array" ref="AL178">_xlfn.XLOOKUP(AL$1,'PY1 Data(H)'!$A$1:$CZ$1,_xlfn.XLOOKUP($A178,'PY1 Data(H)'!$A$1:$A$233,'PY1 Data(H)'!$A$1:$CZ$233))</f>
        <v>2</v>
      </c>
      <c r="AM178" s="173" cm="1">
        <f t="array" ref="AM178">_xlfn.XLOOKUP(AM$1,'PY1 Data(H)'!$A$1:$CZ$1,_xlfn.XLOOKUP($A178,'PY1 Data(H)'!$A$1:$A$233,'PY1 Data(H)'!$A$1:$CZ$233))</f>
        <v>2</v>
      </c>
      <c r="AN178" s="173" cm="1">
        <f t="array" ref="AN178">_xlfn.XLOOKUP(AN$1,'PY1 Data(H)'!$A$1:$CZ$1,_xlfn.XLOOKUP($A178,'PY1 Data(H)'!$A$1:$A$233,'PY1 Data(H)'!$A$1:$CZ$233))</f>
        <v>2</v>
      </c>
      <c r="AO178" s="173" cm="1">
        <f t="array" ref="AO178">_xlfn.XLOOKUP(AO$1,'PY1 Data(H)'!$A$1:$CZ$1,_xlfn.XLOOKUP($A178,'PY1 Data(H)'!$A$1:$A$233,'PY1 Data(H)'!$A$1:$CZ$233))</f>
        <v>2</v>
      </c>
      <c r="AP178" s="173" cm="1">
        <f t="array" ref="AP178">_xlfn.XLOOKUP(AP$1,'PY1 Data(H)'!$A$1:$CZ$1,_xlfn.XLOOKUP($A178,'PY1 Data(H)'!$A$1:$A$233,'PY1 Data(H)'!$A$1:$CZ$233))</f>
        <v>2</v>
      </c>
      <c r="AQ178" s="173" cm="1">
        <f t="array" ref="AQ178">_xlfn.XLOOKUP(AQ$1,'PY1 Data(H)'!$A$1:$CZ$1,_xlfn.XLOOKUP($A178,'PY1 Data(H)'!$A$1:$A$233,'PY1 Data(H)'!$A$1:$CZ$233))</f>
        <v>2</v>
      </c>
      <c r="AR178" s="173" cm="1">
        <f t="array" ref="AR178">_xlfn.XLOOKUP(AR$1,'PY1 Data(H)'!$A$1:$CZ$1,_xlfn.XLOOKUP($A178,'PY1 Data(H)'!$A$1:$A$233,'PY1 Data(H)'!$A$1:$CZ$233))</f>
        <v>0</v>
      </c>
      <c r="AS178" s="173" cm="1">
        <f t="array" ref="AS178">_xlfn.XLOOKUP(AS$1,'PY1 Data(H)'!$A$1:$CZ$1,_xlfn.XLOOKUP($A178,'PY1 Data(H)'!$A$1:$A$233,'PY1 Data(H)'!$A$1:$CZ$233))</f>
        <v>2</v>
      </c>
      <c r="AT178" s="173" cm="1">
        <f t="array" ref="AT178">_xlfn.XLOOKUP(AT$1,'PY1 Data(H)'!$A$1:$CZ$1,_xlfn.XLOOKUP($A178,'PY1 Data(H)'!$A$1:$A$233,'PY1 Data(H)'!$A$1:$CZ$233))</f>
        <v>2</v>
      </c>
      <c r="AU178" s="173" cm="1">
        <f t="array" ref="AU178">_xlfn.XLOOKUP(AU$1,'PY1 Data(H)'!$A$1:$CZ$1,_xlfn.XLOOKUP($A178,'PY1 Data(H)'!$A$1:$A$233,'PY1 Data(H)'!$A$1:$CZ$233))</f>
        <v>2</v>
      </c>
      <c r="AV178" s="173" cm="1">
        <f t="array" ref="AV178">_xlfn.XLOOKUP(AV$1,'PY1 Data(H)'!$A$1:$CZ$1,_xlfn.XLOOKUP($A178,'PY1 Data(H)'!$A$1:$A$233,'PY1 Data(H)'!$A$1:$CZ$233))</f>
        <v>1</v>
      </c>
      <c r="AW178" s="173" cm="1">
        <f t="array" ref="AW178">_xlfn.XLOOKUP(AW$1,'PY1 Data(H)'!$A$1:$CZ$1,_xlfn.XLOOKUP($A178,'PY1 Data(H)'!$A$1:$A$233,'PY1 Data(H)'!$A$1:$CZ$233))</f>
        <v>0</v>
      </c>
      <c r="AX178" s="173" cm="1">
        <f t="array" ref="AX178">_xlfn.XLOOKUP(AX$1,'PY1 Data(H)'!$A$1:$CZ$1,_xlfn.XLOOKUP($A178,'PY1 Data(H)'!$A$1:$A$233,'PY1 Data(H)'!$A$1:$CZ$233))</f>
        <v>2</v>
      </c>
      <c r="AY178" s="173" cm="1">
        <f t="array" ref="AY178">_xlfn.XLOOKUP(AY$1,'PY1 Data(H)'!$A$1:$CZ$1,_xlfn.XLOOKUP($A178,'PY1 Data(H)'!$A$1:$A$233,'PY1 Data(H)'!$A$1:$CZ$233))</f>
        <v>2</v>
      </c>
      <c r="AZ178" s="173" cm="1">
        <f t="array" ref="AZ178">_xlfn.XLOOKUP(AZ$1,'PY1 Data(H)'!$A$1:$CZ$1,_xlfn.XLOOKUP($A178,'PY1 Data(H)'!$A$1:$A$233,'PY1 Data(H)'!$A$1:$CZ$233))</f>
        <v>2</v>
      </c>
      <c r="BA178" s="173" cm="1">
        <f t="array" ref="BA178">_xlfn.XLOOKUP(BA$1,'PY1 Data(H)'!$A$1:$CZ$1,_xlfn.XLOOKUP($A178,'PY1 Data(H)'!$A$1:$A$233,'PY1 Data(H)'!$A$1:$CZ$233))</f>
        <v>2</v>
      </c>
      <c r="BB178" s="173" cm="1">
        <f t="array" ref="BB178">_xlfn.XLOOKUP(BB$1,'PY1 Data(H)'!$A$1:$CZ$1,_xlfn.XLOOKUP($A178,'PY1 Data(H)'!$A$1:$A$233,'PY1 Data(H)'!$A$1:$CZ$233))</f>
        <v>1</v>
      </c>
      <c r="BC178" s="173" cm="1">
        <f t="array" ref="BC178">_xlfn.XLOOKUP(BC$1,'PY1 Data(H)'!$A$1:$CZ$1,_xlfn.XLOOKUP($A178,'PY1 Data(H)'!$A$1:$A$233,'PY1 Data(H)'!$A$1:$CZ$233))</f>
        <v>2</v>
      </c>
      <c r="BD178" s="173" cm="1">
        <f t="array" ref="BD178">_xlfn.XLOOKUP(BD$1,'PY1 Data(H)'!$A$1:$CZ$1,_xlfn.XLOOKUP($A178,'PY1 Data(H)'!$A$1:$A$233,'PY1 Data(H)'!$A$1:$CZ$233))</f>
        <v>2</v>
      </c>
      <c r="BE178" s="173" cm="1">
        <f t="array" ref="BE178">_xlfn.XLOOKUP(BE$1,'PY1 Data(H)'!$A$1:$CZ$1,_xlfn.XLOOKUP($A178,'PY1 Data(H)'!$A$1:$A$233,'PY1 Data(H)'!$A$1:$CZ$233))</f>
        <v>2</v>
      </c>
      <c r="BF178" s="173" cm="1">
        <f t="array" ref="BF178">_xlfn.XLOOKUP(BF$1,'PY1 Data(H)'!$A$1:$CZ$1,_xlfn.XLOOKUP($A178,'PY1 Data(H)'!$A$1:$A$233,'PY1 Data(H)'!$A$1:$CZ$233))</f>
        <v>2</v>
      </c>
      <c r="BG178" s="173" cm="1">
        <f t="array" ref="BG178">_xlfn.XLOOKUP(BG$1,'PY1 Data(H)'!$A$1:$CZ$1,_xlfn.XLOOKUP($A178,'PY1 Data(H)'!$A$1:$A$233,'PY1 Data(H)'!$A$1:$CZ$233))</f>
        <v>2</v>
      </c>
      <c r="BH178" s="173" cm="1">
        <f t="array" ref="BH178">_xlfn.XLOOKUP(BH$1,'PY1 Data(H)'!$A$1:$CZ$1,_xlfn.XLOOKUP($A178,'PY1 Data(H)'!$A$1:$A$233,'PY1 Data(H)'!$A$1:$CZ$233))</f>
        <v>2</v>
      </c>
      <c r="BI178" s="173" cm="1">
        <f t="array" ref="BI178">_xlfn.XLOOKUP(BI$1,'PY1 Data(H)'!$A$1:$CZ$1,_xlfn.XLOOKUP($A178,'PY1 Data(H)'!$A$1:$A$233,'PY1 Data(H)'!$A$1:$CZ$233))</f>
        <v>2</v>
      </c>
      <c r="BJ178" s="173" cm="1">
        <f t="array" ref="BJ178">_xlfn.XLOOKUP(BJ$1,'PY1 Data(H)'!$A$1:$CZ$1,_xlfn.XLOOKUP($A178,'PY1 Data(H)'!$A$1:$A$233,'PY1 Data(H)'!$A$1:$CZ$233))</f>
        <v>2</v>
      </c>
      <c r="BK178" s="173" cm="1">
        <f t="array" ref="BK178">_xlfn.XLOOKUP(BK$1,'PY1 Data(H)'!$A$1:$CZ$1,_xlfn.XLOOKUP($A178,'PY1 Data(H)'!$A$1:$A$233,'PY1 Data(H)'!$A$1:$CZ$233))</f>
        <v>1</v>
      </c>
      <c r="BL178" s="173" cm="1">
        <f t="array" ref="BL178">_xlfn.XLOOKUP(BL$1,'PY1 Data(H)'!$A$1:$CZ$1,_xlfn.XLOOKUP($A178,'PY1 Data(H)'!$A$1:$A$233,'PY1 Data(H)'!$A$1:$CZ$233))</f>
        <v>0</v>
      </c>
      <c r="BM178" s="173" cm="1">
        <f t="array" ref="BM178">_xlfn.XLOOKUP(BM$1,'PY1 Data(H)'!$A$1:$CZ$1,_xlfn.XLOOKUP($A178,'PY1 Data(H)'!$A$1:$A$233,'PY1 Data(H)'!$A$1:$CZ$233))</f>
        <v>2</v>
      </c>
      <c r="BN178" s="173" cm="1">
        <f t="array" ref="BN178">_xlfn.XLOOKUP(BN$1,'PY1 Data(H)'!$A$1:$CZ$1,_xlfn.XLOOKUP($A178,'PY1 Data(H)'!$A$1:$A$233,'PY1 Data(H)'!$A$1:$CZ$233))</f>
        <v>2</v>
      </c>
      <c r="BO178" s="173" cm="1">
        <f t="array" ref="BO178">_xlfn.XLOOKUP(BO$1,'PY1 Data(H)'!$A$1:$CZ$1,_xlfn.XLOOKUP($A178,'PY1 Data(H)'!$A$1:$A$233,'PY1 Data(H)'!$A$1:$CZ$233))</f>
        <v>2</v>
      </c>
      <c r="BP178" s="173" cm="1">
        <f t="array" ref="BP178">_xlfn.XLOOKUP(BP$1,'PY1 Data(H)'!$A$1:$CZ$1,_xlfn.XLOOKUP($A178,'PY1 Data(H)'!$A$1:$A$233,'PY1 Data(H)'!$A$1:$CZ$233))</f>
        <v>2</v>
      </c>
      <c r="BQ178" s="173" cm="1">
        <f t="array" ref="BQ178">_xlfn.XLOOKUP(BQ$1,'PY1 Data(H)'!$A$1:$CZ$1,_xlfn.XLOOKUP($A178,'PY1 Data(H)'!$A$1:$A$233,'PY1 Data(H)'!$A$1:$CZ$233))</f>
        <v>0</v>
      </c>
      <c r="BR178" s="173" cm="1">
        <f t="array" ref="BR178">_xlfn.XLOOKUP(BR$1,'PY1 Data(H)'!$A$1:$CZ$1,_xlfn.XLOOKUP($A178,'PY1 Data(H)'!$A$1:$A$233,'PY1 Data(H)'!$A$1:$CZ$233))</f>
        <v>2</v>
      </c>
      <c r="BS178" s="173" cm="1">
        <f t="array" ref="BS178">_xlfn.XLOOKUP(BS$1,'PY1 Data(H)'!$A$1:$CZ$1,_xlfn.XLOOKUP($A178,'PY1 Data(H)'!$A$1:$A$233,'PY1 Data(H)'!$A$1:$CZ$233))</f>
        <v>2</v>
      </c>
      <c r="BT178" s="173" cm="1">
        <f t="array" ref="BT178">_xlfn.XLOOKUP(BT$1,'PY1 Data(H)'!$A$1:$CZ$1,_xlfn.XLOOKUP($A178,'PY1 Data(H)'!$A$1:$A$233,'PY1 Data(H)'!$A$1:$CZ$233))</f>
        <v>2</v>
      </c>
      <c r="BU178" s="173" cm="1">
        <f t="array" ref="BU178">_xlfn.XLOOKUP(BU$1,'PY1 Data(H)'!$A$1:$CZ$1,_xlfn.XLOOKUP($A178,'PY1 Data(H)'!$A$1:$A$233,'PY1 Data(H)'!$A$1:$CZ$233))</f>
        <v>2</v>
      </c>
      <c r="BV178" s="173" cm="1">
        <f t="array" ref="BV178">_xlfn.XLOOKUP(BV$1,'PY1 Data(H)'!$A$1:$CZ$1,_xlfn.XLOOKUP($A178,'PY1 Data(H)'!$A$1:$A$233,'PY1 Data(H)'!$A$1:$CZ$233))</f>
        <v>2</v>
      </c>
      <c r="BW178" s="173" cm="1">
        <f t="array" ref="BW178">_xlfn.XLOOKUP(BW$1,'PY1 Data(H)'!$A$1:$CZ$1,_xlfn.XLOOKUP($A178,'PY1 Data(H)'!$A$1:$A$233,'PY1 Data(H)'!$A$1:$CZ$233))</f>
        <v>2</v>
      </c>
      <c r="BX178" s="173" cm="1">
        <f t="array" ref="BX178">_xlfn.XLOOKUP(BX$1,'PY1 Data(H)'!$A$1:$CZ$1,_xlfn.XLOOKUP($A178,'PY1 Data(H)'!$A$1:$A$233,'PY1 Data(H)'!$A$1:$CZ$233))</f>
        <v>2</v>
      </c>
      <c r="BY178" s="173" cm="1">
        <f t="array" ref="BY178">_xlfn.XLOOKUP(BY$1,'PY1 Data(H)'!$A$1:$CZ$1,_xlfn.XLOOKUP($A178,'PY1 Data(H)'!$A$1:$A$233,'PY1 Data(H)'!$A$1:$CZ$233))</f>
        <v>2</v>
      </c>
      <c r="BZ178" s="173" cm="1">
        <f t="array" ref="BZ178">_xlfn.XLOOKUP(BZ$1,'PY1 Data(H)'!$A$1:$CZ$1,_xlfn.XLOOKUP($A178,'PY1 Data(H)'!$A$1:$A$233,'PY1 Data(H)'!$A$1:$CZ$233))</f>
        <v>2</v>
      </c>
      <c r="CA178" s="173" cm="1">
        <f t="array" ref="CA178">_xlfn.XLOOKUP(CA$1,'PY1 Data(H)'!$A$1:$CZ$1,_xlfn.XLOOKUP($A178,'PY1 Data(H)'!$A$1:$A$233,'PY1 Data(H)'!$A$1:$CZ$233))</f>
        <v>2</v>
      </c>
      <c r="CB178" s="173" cm="1">
        <f t="array" ref="CB178">_xlfn.XLOOKUP(CB$1,'PY1 Data(H)'!$A$1:$CZ$1,_xlfn.XLOOKUP($A178,'PY1 Data(H)'!$A$1:$A$233,'PY1 Data(H)'!$A$1:$CZ$233))</f>
        <v>2</v>
      </c>
      <c r="CC178" s="173" cm="1">
        <f t="array" ref="CC178">_xlfn.XLOOKUP(CC$1,'PY1 Data(H)'!$A$1:$CZ$1,_xlfn.XLOOKUP($A178,'PY1 Data(H)'!$A$1:$A$233,'PY1 Data(H)'!$A$1:$CZ$233))</f>
        <v>2</v>
      </c>
      <c r="CD178" s="173" cm="1">
        <f t="array" ref="CD178">_xlfn.XLOOKUP(CD$1,'PY1 Data(H)'!$A$1:$CZ$1,_xlfn.XLOOKUP($A178,'PY1 Data(H)'!$A$1:$A$233,'PY1 Data(H)'!$A$1:$CZ$233))</f>
        <v>2</v>
      </c>
      <c r="CE178" s="173" cm="1">
        <f t="array" ref="CE178">_xlfn.XLOOKUP(CE$1,'PY1 Data(H)'!$A$1:$CZ$1,_xlfn.XLOOKUP($A178,'PY1 Data(H)'!$A$1:$A$233,'PY1 Data(H)'!$A$1:$CZ$233))</f>
        <v>2</v>
      </c>
      <c r="CF178" s="173" cm="1">
        <f t="array" ref="CF178">_xlfn.XLOOKUP(CF$1,'PY1 Data(H)'!$A$1:$CZ$1,_xlfn.XLOOKUP($A178,'PY1 Data(H)'!$A$1:$A$233,'PY1 Data(H)'!$A$1:$CZ$233))</f>
        <v>2</v>
      </c>
      <c r="CG178" s="173" cm="1">
        <f t="array" ref="CG178">_xlfn.XLOOKUP(CG$1,'PY1 Data(H)'!$A$1:$CZ$1,_xlfn.XLOOKUP($A178,'PY1 Data(H)'!$A$1:$A$233,'PY1 Data(H)'!$A$1:$CZ$233))</f>
        <v>2</v>
      </c>
      <c r="CH178" s="173" cm="1">
        <f t="array" ref="CH178">_xlfn.XLOOKUP(CH$1,'PY1 Data(H)'!$A$1:$CZ$1,_xlfn.XLOOKUP($A178,'PY1 Data(H)'!$A$1:$A$233,'PY1 Data(H)'!$A$1:$CZ$233))</f>
        <v>2</v>
      </c>
      <c r="CI178" s="173" cm="1">
        <f t="array" ref="CI178">_xlfn.XLOOKUP(CI$1,'PY1 Data(H)'!$A$1:$CZ$1,_xlfn.XLOOKUP($A178,'PY1 Data(H)'!$A$1:$A$233,'PY1 Data(H)'!$A$1:$CZ$233))</f>
        <v>2</v>
      </c>
      <c r="CJ178" s="173" cm="1">
        <f t="array" ref="CJ178">_xlfn.XLOOKUP(CJ$1,'PY1 Data(H)'!$A$1:$CZ$1,_xlfn.XLOOKUP($A178,'PY1 Data(H)'!$A$1:$A$233,'PY1 Data(H)'!$A$1:$CZ$233))</f>
        <v>2</v>
      </c>
      <c r="CK178" s="173" cm="1">
        <f t="array" ref="CK178">_xlfn.XLOOKUP(CK$1,'PY1 Data(H)'!$A$1:$CZ$1,_xlfn.XLOOKUP($A178,'PY1 Data(H)'!$A$1:$A$233,'PY1 Data(H)'!$A$1:$CZ$233))</f>
        <v>2</v>
      </c>
      <c r="CL178" s="173" cm="1">
        <f t="array" ref="CL178">_xlfn.XLOOKUP(CL$1,'PY1 Data(H)'!$A$1:$CZ$1,_xlfn.XLOOKUP($A178,'PY1 Data(H)'!$A$1:$A$233,'PY1 Data(H)'!$A$1:$CZ$233))</f>
        <v>2</v>
      </c>
      <c r="CM178" s="173" cm="1">
        <f t="array" ref="CM178">_xlfn.XLOOKUP(CM$1,'PY1 Data(H)'!$A$1:$CZ$1,_xlfn.XLOOKUP($A178,'PY1 Data(H)'!$A$1:$A$233,'PY1 Data(H)'!$A$1:$CZ$233))</f>
        <v>2</v>
      </c>
      <c r="CN178" s="173" cm="1">
        <f t="array" ref="CN178">_xlfn.XLOOKUP(CN$1,'PY1 Data(H)'!$A$1:$CZ$1,_xlfn.XLOOKUP($A178,'PY1 Data(H)'!$A$1:$A$233,'PY1 Data(H)'!$A$1:$CZ$233))</f>
        <v>0</v>
      </c>
      <c r="CO178" s="173" cm="1">
        <f t="array" ref="CO178">_xlfn.XLOOKUP(CO$1,'PY1 Data(H)'!$A$1:$CZ$1,_xlfn.XLOOKUP($A178,'PY1 Data(H)'!$A$1:$A$233,'PY1 Data(H)'!$A$1:$CZ$233))</f>
        <v>1</v>
      </c>
      <c r="CP178" s="173" cm="1">
        <f t="array" ref="CP178">_xlfn.XLOOKUP(CP$1,'PY1 Data(H)'!$A$1:$CZ$1,_xlfn.XLOOKUP($A178,'PY1 Data(H)'!$A$1:$A$233,'PY1 Data(H)'!$A$1:$CZ$233))</f>
        <v>2</v>
      </c>
      <c r="CQ178" s="173" cm="1">
        <f t="array" ref="CQ178">_xlfn.XLOOKUP(CQ$1,'PY1 Data(H)'!$A$1:$CZ$1,_xlfn.XLOOKUP($A178,'PY1 Data(H)'!$A$1:$A$233,'PY1 Data(H)'!$A$1:$CZ$233))</f>
        <v>2</v>
      </c>
      <c r="CR178" s="173" cm="1">
        <f t="array" ref="CR178">_xlfn.XLOOKUP(CR$1,'PY1 Data(H)'!$A$1:$CZ$1,_xlfn.XLOOKUP($A178,'PY1 Data(H)'!$A$1:$A$233,'PY1 Data(H)'!$A$1:$CZ$233))</f>
        <v>2</v>
      </c>
      <c r="CS178" s="173" cm="1">
        <f t="array" ref="CS178">_xlfn.XLOOKUP(CS$1,'PY1 Data(H)'!$A$1:$CZ$1,_xlfn.XLOOKUP($A178,'PY1 Data(H)'!$A$1:$A$233,'PY1 Data(H)'!$A$1:$CZ$233))</f>
        <v>1</v>
      </c>
      <c r="CT178" s="173" cm="1">
        <f t="array" ref="CT178">_xlfn.XLOOKUP(CT$1,'PY1 Data(H)'!$A$1:$CZ$1,_xlfn.XLOOKUP($A178,'PY1 Data(H)'!$A$1:$A$233,'PY1 Data(H)'!$A$1:$CZ$233))</f>
        <v>2</v>
      </c>
      <c r="CU178" s="173" cm="1">
        <f t="array" ref="CU178">_xlfn.XLOOKUP(CU$1,'PY1 Data(H)'!$A$1:$CZ$1,_xlfn.XLOOKUP($A178,'PY1 Data(H)'!$A$1:$A$233,'PY1 Data(H)'!$A$1:$CZ$233))</f>
        <v>2</v>
      </c>
      <c r="CV178" s="173" cm="1">
        <f t="array" ref="CV178">_xlfn.XLOOKUP(CV$1,'PY1 Data(H)'!$A$1:$CZ$1,_xlfn.XLOOKUP($A178,'PY1 Data(H)'!$A$1:$A$233,'PY1 Data(H)'!$A$1:$CZ$233))</f>
        <v>2</v>
      </c>
      <c r="CW178" s="173" cm="1">
        <f t="array" ref="CW178">_xlfn.XLOOKUP(CW$1,'PY1 Data(H)'!$A$1:$CZ$1,_xlfn.XLOOKUP($A178,'PY1 Data(H)'!$A$1:$A$233,'PY1 Data(H)'!$A$1:$CZ$233))</f>
        <v>2</v>
      </c>
      <c r="CX178" s="173" cm="1">
        <f t="array" ref="CX178">_xlfn.XLOOKUP(CX$1,'PY1 Data(H)'!$A$1:$CZ$1,_xlfn.XLOOKUP($A178,'PY1 Data(H)'!$A$1:$A$233,'PY1 Data(H)'!$A$1:$CZ$233))</f>
        <v>2</v>
      </c>
      <c r="CY178" s="173" cm="1">
        <f t="array" ref="CY178">_xlfn.XLOOKUP(CY$1,'PY1 Data(H)'!$A$1:$CZ$1,_xlfn.XLOOKUP($A178,'PY1 Data(H)'!$A$1:$A$233,'PY1 Data(H)'!$A$1:$CZ$233))</f>
        <v>2</v>
      </c>
    </row>
    <row r="179" spans="1:103" x14ac:dyDescent="0.3">
      <c r="D179" s="173" cm="1">
        <f t="array" ref="D179">_xlfn.XLOOKUP(D$1,'PY1 Data(H)'!$A$1:$CZ$1,_xlfn.XLOOKUP($A179,'PY1 Data(H)'!$A$1:$A$233,'PY1 Data(H)'!$A$1:$CZ$233))</f>
        <v>0</v>
      </c>
      <c r="E179" s="173" cm="1">
        <f t="array" ref="E179">_xlfn.XLOOKUP(E$1,'PY1 Data(H)'!$A$1:$CZ$1,_xlfn.XLOOKUP($A179,'PY1 Data(H)'!$A$1:$A$233,'PY1 Data(H)'!$A$1:$CZ$233))</f>
        <v>0</v>
      </c>
      <c r="F179" s="173" cm="1">
        <f t="array" ref="F179">_xlfn.XLOOKUP(F$1,'PY1 Data(H)'!$A$1:$CZ$1,_xlfn.XLOOKUP($A179,'PY1 Data(H)'!$A$1:$A$233,'PY1 Data(H)'!$A$1:$CZ$233))</f>
        <v>0</v>
      </c>
      <c r="G179" s="173" cm="1">
        <f t="array" ref="G179">_xlfn.XLOOKUP(G$1,'PY1 Data(H)'!$A$1:$CZ$1,_xlfn.XLOOKUP($A179,'PY1 Data(H)'!$A$1:$A$233,'PY1 Data(H)'!$A$1:$CZ$233))</f>
        <v>0</v>
      </c>
      <c r="H179" s="173" cm="1">
        <f t="array" ref="H179">_xlfn.XLOOKUP(H$1,'PY1 Data(H)'!$A$1:$CZ$1,_xlfn.XLOOKUP($A179,'PY1 Data(H)'!$A$1:$A$233,'PY1 Data(H)'!$A$1:$CZ$233))</f>
        <v>0</v>
      </c>
      <c r="I179" s="173" cm="1">
        <f t="array" ref="I179">_xlfn.XLOOKUP(I$1,'PY1 Data(H)'!$A$1:$CZ$1,_xlfn.XLOOKUP($A179,'PY1 Data(H)'!$A$1:$A$233,'PY1 Data(H)'!$A$1:$CZ$233))</f>
        <v>0</v>
      </c>
      <c r="J179" s="173" cm="1">
        <f t="array" ref="J179">_xlfn.XLOOKUP(J$1,'PY1 Data(H)'!$A$1:$CZ$1,_xlfn.XLOOKUP($A179,'PY1 Data(H)'!$A$1:$A$233,'PY1 Data(H)'!$A$1:$CZ$233))</f>
        <v>0</v>
      </c>
      <c r="K179" s="173" cm="1">
        <f t="array" ref="K179">_xlfn.XLOOKUP(K$1,'PY1 Data(H)'!$A$1:$CZ$1,_xlfn.XLOOKUP($A179,'PY1 Data(H)'!$A$1:$A$233,'PY1 Data(H)'!$A$1:$CZ$233))</f>
        <v>0</v>
      </c>
      <c r="L179" s="173" cm="1">
        <f t="array" ref="L179">_xlfn.XLOOKUP(L$1,'PY1 Data(H)'!$A$1:$CZ$1,_xlfn.XLOOKUP($A179,'PY1 Data(H)'!$A$1:$A$233,'PY1 Data(H)'!$A$1:$CZ$233))</f>
        <v>0</v>
      </c>
      <c r="M179" s="173" cm="1">
        <f t="array" ref="M179">_xlfn.XLOOKUP(M$1,'PY1 Data(H)'!$A$1:$CZ$1,_xlfn.XLOOKUP($A179,'PY1 Data(H)'!$A$1:$A$233,'PY1 Data(H)'!$A$1:$CZ$233))</f>
        <v>0</v>
      </c>
      <c r="N179" s="173" cm="1">
        <f t="array" ref="N179">_xlfn.XLOOKUP(N$1,'PY1 Data(H)'!$A$1:$CZ$1,_xlfn.XLOOKUP($A179,'PY1 Data(H)'!$A$1:$A$233,'PY1 Data(H)'!$A$1:$CZ$233))</f>
        <v>0</v>
      </c>
      <c r="O179" s="173" cm="1">
        <f t="array" ref="O179">_xlfn.XLOOKUP(O$1,'PY1 Data(H)'!$A$1:$CZ$1,_xlfn.XLOOKUP($A179,'PY1 Data(H)'!$A$1:$A$233,'PY1 Data(H)'!$A$1:$CZ$233))</f>
        <v>0</v>
      </c>
      <c r="P179" s="173" cm="1">
        <f t="array" ref="P179">_xlfn.XLOOKUP(P$1,'PY1 Data(H)'!$A$1:$CZ$1,_xlfn.XLOOKUP($A179,'PY1 Data(H)'!$A$1:$A$233,'PY1 Data(H)'!$A$1:$CZ$233))</f>
        <v>0</v>
      </c>
      <c r="Q179" s="173" cm="1">
        <f t="array" ref="Q179">_xlfn.XLOOKUP(Q$1,'PY1 Data(H)'!$A$1:$CZ$1,_xlfn.XLOOKUP($A179,'PY1 Data(H)'!$A$1:$A$233,'PY1 Data(H)'!$A$1:$CZ$233))</f>
        <v>0</v>
      </c>
      <c r="R179" s="173" cm="1">
        <f t="array" ref="R179">_xlfn.XLOOKUP(R$1,'PY1 Data(H)'!$A$1:$CZ$1,_xlfn.XLOOKUP($A179,'PY1 Data(H)'!$A$1:$A$233,'PY1 Data(H)'!$A$1:$CZ$233))</f>
        <v>0</v>
      </c>
      <c r="S179" s="173" cm="1">
        <f t="array" ref="S179">_xlfn.XLOOKUP(S$1,'PY1 Data(H)'!$A$1:$CZ$1,_xlfn.XLOOKUP($A179,'PY1 Data(H)'!$A$1:$A$233,'PY1 Data(H)'!$A$1:$CZ$233))</f>
        <v>0</v>
      </c>
      <c r="T179" s="173" cm="1">
        <f t="array" ref="T179">_xlfn.XLOOKUP(T$1,'PY1 Data(H)'!$A$1:$CZ$1,_xlfn.XLOOKUP($A179,'PY1 Data(H)'!$A$1:$A$233,'PY1 Data(H)'!$A$1:$CZ$233))</f>
        <v>0</v>
      </c>
      <c r="U179" s="173" cm="1">
        <f t="array" ref="U179">_xlfn.XLOOKUP(U$1,'PY1 Data(H)'!$A$1:$CZ$1,_xlfn.XLOOKUP($A179,'PY1 Data(H)'!$A$1:$A$233,'PY1 Data(H)'!$A$1:$CZ$233))</f>
        <v>0</v>
      </c>
      <c r="V179" s="173" cm="1">
        <f t="array" ref="V179">_xlfn.XLOOKUP(V$1,'PY1 Data(H)'!$A$1:$CZ$1,_xlfn.XLOOKUP($A179,'PY1 Data(H)'!$A$1:$A$233,'PY1 Data(H)'!$A$1:$CZ$233))</f>
        <v>0</v>
      </c>
      <c r="W179" s="173" cm="1">
        <f t="array" ref="W179">_xlfn.XLOOKUP(W$1,'PY1 Data(H)'!$A$1:$CZ$1,_xlfn.XLOOKUP($A179,'PY1 Data(H)'!$A$1:$A$233,'PY1 Data(H)'!$A$1:$CZ$233))</f>
        <v>0</v>
      </c>
      <c r="X179" s="173" cm="1">
        <f t="array" ref="X179">_xlfn.XLOOKUP(X$1,'PY1 Data(H)'!$A$1:$CZ$1,_xlfn.XLOOKUP($A179,'PY1 Data(H)'!$A$1:$A$233,'PY1 Data(H)'!$A$1:$CZ$233))</f>
        <v>0</v>
      </c>
      <c r="Y179" s="173" cm="1">
        <f t="array" ref="Y179">_xlfn.XLOOKUP(Y$1,'PY1 Data(H)'!$A$1:$CZ$1,_xlfn.XLOOKUP($A179,'PY1 Data(H)'!$A$1:$A$233,'PY1 Data(H)'!$A$1:$CZ$233))</f>
        <v>0</v>
      </c>
      <c r="Z179" s="173" cm="1">
        <f t="array" ref="Z179">_xlfn.XLOOKUP(Z$1,'PY1 Data(H)'!$A$1:$CZ$1,_xlfn.XLOOKUP($A179,'PY1 Data(H)'!$A$1:$A$233,'PY1 Data(H)'!$A$1:$CZ$233))</f>
        <v>0</v>
      </c>
      <c r="AA179" s="173" cm="1">
        <f t="array" ref="AA179">_xlfn.XLOOKUP(AA$1,'PY1 Data(H)'!$A$1:$CZ$1,_xlfn.XLOOKUP($A179,'PY1 Data(H)'!$A$1:$A$233,'PY1 Data(H)'!$A$1:$CZ$233))</f>
        <v>0</v>
      </c>
      <c r="AB179" s="173" cm="1">
        <f t="array" ref="AB179">_xlfn.XLOOKUP(AB$1,'PY1 Data(H)'!$A$1:$CZ$1,_xlfn.XLOOKUP($A179,'PY1 Data(H)'!$A$1:$A$233,'PY1 Data(H)'!$A$1:$CZ$233))</f>
        <v>0</v>
      </c>
      <c r="AC179" s="173" cm="1">
        <f t="array" ref="AC179">_xlfn.XLOOKUP(AC$1,'PY1 Data(H)'!$A$1:$CZ$1,_xlfn.XLOOKUP($A179,'PY1 Data(H)'!$A$1:$A$233,'PY1 Data(H)'!$A$1:$CZ$233))</f>
        <v>0</v>
      </c>
      <c r="AD179" s="173" cm="1">
        <f t="array" ref="AD179">_xlfn.XLOOKUP(AD$1,'PY1 Data(H)'!$A$1:$CZ$1,_xlfn.XLOOKUP($A179,'PY1 Data(H)'!$A$1:$A$233,'PY1 Data(H)'!$A$1:$CZ$233))</f>
        <v>0</v>
      </c>
      <c r="AE179" s="173" cm="1">
        <f t="array" ref="AE179">_xlfn.XLOOKUP(AE$1,'PY1 Data(H)'!$A$1:$CZ$1,_xlfn.XLOOKUP($A179,'PY1 Data(H)'!$A$1:$A$233,'PY1 Data(H)'!$A$1:$CZ$233))</f>
        <v>0</v>
      </c>
      <c r="AF179" s="173" cm="1">
        <f t="array" ref="AF179">_xlfn.XLOOKUP(AF$1,'PY1 Data(H)'!$A$1:$CZ$1,_xlfn.XLOOKUP($A179,'PY1 Data(H)'!$A$1:$A$233,'PY1 Data(H)'!$A$1:$CZ$233))</f>
        <v>0</v>
      </c>
      <c r="AG179" s="173" cm="1">
        <f t="array" ref="AG179">_xlfn.XLOOKUP(AG$1,'PY1 Data(H)'!$A$1:$CZ$1,_xlfn.XLOOKUP($A179,'PY1 Data(H)'!$A$1:$A$233,'PY1 Data(H)'!$A$1:$CZ$233))</f>
        <v>0</v>
      </c>
      <c r="AH179" s="173" cm="1">
        <f t="array" ref="AH179">_xlfn.XLOOKUP(AH$1,'PY1 Data(H)'!$A$1:$CZ$1,_xlfn.XLOOKUP($A179,'PY1 Data(H)'!$A$1:$A$233,'PY1 Data(H)'!$A$1:$CZ$233))</f>
        <v>0</v>
      </c>
      <c r="AI179" s="173" cm="1">
        <f t="array" ref="AI179">_xlfn.XLOOKUP(AI$1,'PY1 Data(H)'!$A$1:$CZ$1,_xlfn.XLOOKUP($A179,'PY1 Data(H)'!$A$1:$A$233,'PY1 Data(H)'!$A$1:$CZ$233))</f>
        <v>0</v>
      </c>
      <c r="AJ179" s="173" cm="1">
        <f t="array" ref="AJ179">_xlfn.XLOOKUP(AJ$1,'PY1 Data(H)'!$A$1:$CZ$1,_xlfn.XLOOKUP($A179,'PY1 Data(H)'!$A$1:$A$233,'PY1 Data(H)'!$A$1:$CZ$233))</f>
        <v>0</v>
      </c>
      <c r="AK179" s="173" cm="1">
        <f t="array" ref="AK179">_xlfn.XLOOKUP(AK$1,'PY1 Data(H)'!$A$1:$CZ$1,_xlfn.XLOOKUP($A179,'PY1 Data(H)'!$A$1:$A$233,'PY1 Data(H)'!$A$1:$CZ$233))</f>
        <v>0</v>
      </c>
      <c r="AL179" s="173" cm="1">
        <f t="array" ref="AL179">_xlfn.XLOOKUP(AL$1,'PY1 Data(H)'!$A$1:$CZ$1,_xlfn.XLOOKUP($A179,'PY1 Data(H)'!$A$1:$A$233,'PY1 Data(H)'!$A$1:$CZ$233))</f>
        <v>0</v>
      </c>
      <c r="AM179" s="173" cm="1">
        <f t="array" ref="AM179">_xlfn.XLOOKUP(AM$1,'PY1 Data(H)'!$A$1:$CZ$1,_xlfn.XLOOKUP($A179,'PY1 Data(H)'!$A$1:$A$233,'PY1 Data(H)'!$A$1:$CZ$233))</f>
        <v>0</v>
      </c>
      <c r="AN179" s="173" cm="1">
        <f t="array" ref="AN179">_xlfn.XLOOKUP(AN$1,'PY1 Data(H)'!$A$1:$CZ$1,_xlfn.XLOOKUP($A179,'PY1 Data(H)'!$A$1:$A$233,'PY1 Data(H)'!$A$1:$CZ$233))</f>
        <v>0</v>
      </c>
      <c r="AO179" s="173" cm="1">
        <f t="array" ref="AO179">_xlfn.XLOOKUP(AO$1,'PY1 Data(H)'!$A$1:$CZ$1,_xlfn.XLOOKUP($A179,'PY1 Data(H)'!$A$1:$A$233,'PY1 Data(H)'!$A$1:$CZ$233))</f>
        <v>0</v>
      </c>
      <c r="AP179" s="173" cm="1">
        <f t="array" ref="AP179">_xlfn.XLOOKUP(AP$1,'PY1 Data(H)'!$A$1:$CZ$1,_xlfn.XLOOKUP($A179,'PY1 Data(H)'!$A$1:$A$233,'PY1 Data(H)'!$A$1:$CZ$233))</f>
        <v>0</v>
      </c>
      <c r="AQ179" s="173" cm="1">
        <f t="array" ref="AQ179">_xlfn.XLOOKUP(AQ$1,'PY1 Data(H)'!$A$1:$CZ$1,_xlfn.XLOOKUP($A179,'PY1 Data(H)'!$A$1:$A$233,'PY1 Data(H)'!$A$1:$CZ$233))</f>
        <v>0</v>
      </c>
      <c r="AR179" s="173" cm="1">
        <f t="array" ref="AR179">_xlfn.XLOOKUP(AR$1,'PY1 Data(H)'!$A$1:$CZ$1,_xlfn.XLOOKUP($A179,'PY1 Data(H)'!$A$1:$A$233,'PY1 Data(H)'!$A$1:$CZ$233))</f>
        <v>0</v>
      </c>
      <c r="AS179" s="173" cm="1">
        <f t="array" ref="AS179">_xlfn.XLOOKUP(AS$1,'PY1 Data(H)'!$A$1:$CZ$1,_xlfn.XLOOKUP($A179,'PY1 Data(H)'!$A$1:$A$233,'PY1 Data(H)'!$A$1:$CZ$233))</f>
        <v>0</v>
      </c>
      <c r="AT179" s="173" cm="1">
        <f t="array" ref="AT179">_xlfn.XLOOKUP(AT$1,'PY1 Data(H)'!$A$1:$CZ$1,_xlfn.XLOOKUP($A179,'PY1 Data(H)'!$A$1:$A$233,'PY1 Data(H)'!$A$1:$CZ$233))</f>
        <v>0</v>
      </c>
      <c r="AU179" s="173" cm="1">
        <f t="array" ref="AU179">_xlfn.XLOOKUP(AU$1,'PY1 Data(H)'!$A$1:$CZ$1,_xlfn.XLOOKUP($A179,'PY1 Data(H)'!$A$1:$A$233,'PY1 Data(H)'!$A$1:$CZ$233))</f>
        <v>0</v>
      </c>
      <c r="AV179" s="173" cm="1">
        <f t="array" ref="AV179">_xlfn.XLOOKUP(AV$1,'PY1 Data(H)'!$A$1:$CZ$1,_xlfn.XLOOKUP($A179,'PY1 Data(H)'!$A$1:$A$233,'PY1 Data(H)'!$A$1:$CZ$233))</f>
        <v>0</v>
      </c>
      <c r="AW179" s="173" cm="1">
        <f t="array" ref="AW179">_xlfn.XLOOKUP(AW$1,'PY1 Data(H)'!$A$1:$CZ$1,_xlfn.XLOOKUP($A179,'PY1 Data(H)'!$A$1:$A$233,'PY1 Data(H)'!$A$1:$CZ$233))</f>
        <v>0</v>
      </c>
      <c r="AX179" s="173" cm="1">
        <f t="array" ref="AX179">_xlfn.XLOOKUP(AX$1,'PY1 Data(H)'!$A$1:$CZ$1,_xlfn.XLOOKUP($A179,'PY1 Data(H)'!$A$1:$A$233,'PY1 Data(H)'!$A$1:$CZ$233))</f>
        <v>0</v>
      </c>
      <c r="AY179" s="173" cm="1">
        <f t="array" ref="AY179">_xlfn.XLOOKUP(AY$1,'PY1 Data(H)'!$A$1:$CZ$1,_xlfn.XLOOKUP($A179,'PY1 Data(H)'!$A$1:$A$233,'PY1 Data(H)'!$A$1:$CZ$233))</f>
        <v>0</v>
      </c>
      <c r="AZ179" s="173" cm="1">
        <f t="array" ref="AZ179">_xlfn.XLOOKUP(AZ$1,'PY1 Data(H)'!$A$1:$CZ$1,_xlfn.XLOOKUP($A179,'PY1 Data(H)'!$A$1:$A$233,'PY1 Data(H)'!$A$1:$CZ$233))</f>
        <v>0</v>
      </c>
      <c r="BA179" s="173" cm="1">
        <f t="array" ref="BA179">_xlfn.XLOOKUP(BA$1,'PY1 Data(H)'!$A$1:$CZ$1,_xlfn.XLOOKUP($A179,'PY1 Data(H)'!$A$1:$A$233,'PY1 Data(H)'!$A$1:$CZ$233))</f>
        <v>0</v>
      </c>
      <c r="BB179" s="173" cm="1">
        <f t="array" ref="BB179">_xlfn.XLOOKUP(BB$1,'PY1 Data(H)'!$A$1:$CZ$1,_xlfn.XLOOKUP($A179,'PY1 Data(H)'!$A$1:$A$233,'PY1 Data(H)'!$A$1:$CZ$233))</f>
        <v>0</v>
      </c>
      <c r="BC179" s="173" cm="1">
        <f t="array" ref="BC179">_xlfn.XLOOKUP(BC$1,'PY1 Data(H)'!$A$1:$CZ$1,_xlfn.XLOOKUP($A179,'PY1 Data(H)'!$A$1:$A$233,'PY1 Data(H)'!$A$1:$CZ$233))</f>
        <v>0</v>
      </c>
      <c r="BD179" s="173" cm="1">
        <f t="array" ref="BD179">_xlfn.XLOOKUP(BD$1,'PY1 Data(H)'!$A$1:$CZ$1,_xlfn.XLOOKUP($A179,'PY1 Data(H)'!$A$1:$A$233,'PY1 Data(H)'!$A$1:$CZ$233))</f>
        <v>0</v>
      </c>
      <c r="BE179" s="173" cm="1">
        <f t="array" ref="BE179">_xlfn.XLOOKUP(BE$1,'PY1 Data(H)'!$A$1:$CZ$1,_xlfn.XLOOKUP($A179,'PY1 Data(H)'!$A$1:$A$233,'PY1 Data(H)'!$A$1:$CZ$233))</f>
        <v>0</v>
      </c>
      <c r="BF179" s="173" cm="1">
        <f t="array" ref="BF179">_xlfn.XLOOKUP(BF$1,'PY1 Data(H)'!$A$1:$CZ$1,_xlfn.XLOOKUP($A179,'PY1 Data(H)'!$A$1:$A$233,'PY1 Data(H)'!$A$1:$CZ$233))</f>
        <v>0</v>
      </c>
      <c r="BG179" s="173" cm="1">
        <f t="array" ref="BG179">_xlfn.XLOOKUP(BG$1,'PY1 Data(H)'!$A$1:$CZ$1,_xlfn.XLOOKUP($A179,'PY1 Data(H)'!$A$1:$A$233,'PY1 Data(H)'!$A$1:$CZ$233))</f>
        <v>0</v>
      </c>
      <c r="BH179" s="173" cm="1">
        <f t="array" ref="BH179">_xlfn.XLOOKUP(BH$1,'PY1 Data(H)'!$A$1:$CZ$1,_xlfn.XLOOKUP($A179,'PY1 Data(H)'!$A$1:$A$233,'PY1 Data(H)'!$A$1:$CZ$233))</f>
        <v>0</v>
      </c>
      <c r="BI179" s="173" cm="1">
        <f t="array" ref="BI179">_xlfn.XLOOKUP(BI$1,'PY1 Data(H)'!$A$1:$CZ$1,_xlfn.XLOOKUP($A179,'PY1 Data(H)'!$A$1:$A$233,'PY1 Data(H)'!$A$1:$CZ$233))</f>
        <v>0</v>
      </c>
      <c r="BJ179" s="173" cm="1">
        <f t="array" ref="BJ179">_xlfn.XLOOKUP(BJ$1,'PY1 Data(H)'!$A$1:$CZ$1,_xlfn.XLOOKUP($A179,'PY1 Data(H)'!$A$1:$A$233,'PY1 Data(H)'!$A$1:$CZ$233))</f>
        <v>0</v>
      </c>
      <c r="BK179" s="173" cm="1">
        <f t="array" ref="BK179">_xlfn.XLOOKUP(BK$1,'PY1 Data(H)'!$A$1:$CZ$1,_xlfn.XLOOKUP($A179,'PY1 Data(H)'!$A$1:$A$233,'PY1 Data(H)'!$A$1:$CZ$233))</f>
        <v>0</v>
      </c>
      <c r="BL179" s="173" cm="1">
        <f t="array" ref="BL179">_xlfn.XLOOKUP(BL$1,'PY1 Data(H)'!$A$1:$CZ$1,_xlfn.XLOOKUP($A179,'PY1 Data(H)'!$A$1:$A$233,'PY1 Data(H)'!$A$1:$CZ$233))</f>
        <v>0</v>
      </c>
      <c r="BM179" s="173" cm="1">
        <f t="array" ref="BM179">_xlfn.XLOOKUP(BM$1,'PY1 Data(H)'!$A$1:$CZ$1,_xlfn.XLOOKUP($A179,'PY1 Data(H)'!$A$1:$A$233,'PY1 Data(H)'!$A$1:$CZ$233))</f>
        <v>0</v>
      </c>
      <c r="BN179" s="173" cm="1">
        <f t="array" ref="BN179">_xlfn.XLOOKUP(BN$1,'PY1 Data(H)'!$A$1:$CZ$1,_xlfn.XLOOKUP($A179,'PY1 Data(H)'!$A$1:$A$233,'PY1 Data(H)'!$A$1:$CZ$233))</f>
        <v>0</v>
      </c>
      <c r="BO179" s="173" cm="1">
        <f t="array" ref="BO179">_xlfn.XLOOKUP(BO$1,'PY1 Data(H)'!$A$1:$CZ$1,_xlfn.XLOOKUP($A179,'PY1 Data(H)'!$A$1:$A$233,'PY1 Data(H)'!$A$1:$CZ$233))</f>
        <v>0</v>
      </c>
      <c r="BP179" s="173" cm="1">
        <f t="array" ref="BP179">_xlfn.XLOOKUP(BP$1,'PY1 Data(H)'!$A$1:$CZ$1,_xlfn.XLOOKUP($A179,'PY1 Data(H)'!$A$1:$A$233,'PY1 Data(H)'!$A$1:$CZ$233))</f>
        <v>0</v>
      </c>
      <c r="BQ179" s="173" cm="1">
        <f t="array" ref="BQ179">_xlfn.XLOOKUP(BQ$1,'PY1 Data(H)'!$A$1:$CZ$1,_xlfn.XLOOKUP($A179,'PY1 Data(H)'!$A$1:$A$233,'PY1 Data(H)'!$A$1:$CZ$233))</f>
        <v>0</v>
      </c>
      <c r="BR179" s="173" cm="1">
        <f t="array" ref="BR179">_xlfn.XLOOKUP(BR$1,'PY1 Data(H)'!$A$1:$CZ$1,_xlfn.XLOOKUP($A179,'PY1 Data(H)'!$A$1:$A$233,'PY1 Data(H)'!$A$1:$CZ$233))</f>
        <v>0</v>
      </c>
      <c r="BS179" s="173" cm="1">
        <f t="array" ref="BS179">_xlfn.XLOOKUP(BS$1,'PY1 Data(H)'!$A$1:$CZ$1,_xlfn.XLOOKUP($A179,'PY1 Data(H)'!$A$1:$A$233,'PY1 Data(H)'!$A$1:$CZ$233))</f>
        <v>0</v>
      </c>
      <c r="BT179" s="173" cm="1">
        <f t="array" ref="BT179">_xlfn.XLOOKUP(BT$1,'PY1 Data(H)'!$A$1:$CZ$1,_xlfn.XLOOKUP($A179,'PY1 Data(H)'!$A$1:$A$233,'PY1 Data(H)'!$A$1:$CZ$233))</f>
        <v>0</v>
      </c>
      <c r="BU179" s="173" cm="1">
        <f t="array" ref="BU179">_xlfn.XLOOKUP(BU$1,'PY1 Data(H)'!$A$1:$CZ$1,_xlfn.XLOOKUP($A179,'PY1 Data(H)'!$A$1:$A$233,'PY1 Data(H)'!$A$1:$CZ$233))</f>
        <v>0</v>
      </c>
      <c r="BV179" s="173" cm="1">
        <f t="array" ref="BV179">_xlfn.XLOOKUP(BV$1,'PY1 Data(H)'!$A$1:$CZ$1,_xlfn.XLOOKUP($A179,'PY1 Data(H)'!$A$1:$A$233,'PY1 Data(H)'!$A$1:$CZ$233))</f>
        <v>0</v>
      </c>
      <c r="BW179" s="173" cm="1">
        <f t="array" ref="BW179">_xlfn.XLOOKUP(BW$1,'PY1 Data(H)'!$A$1:$CZ$1,_xlfn.XLOOKUP($A179,'PY1 Data(H)'!$A$1:$A$233,'PY1 Data(H)'!$A$1:$CZ$233))</f>
        <v>0</v>
      </c>
      <c r="BX179" s="173" cm="1">
        <f t="array" ref="BX179">_xlfn.XLOOKUP(BX$1,'PY1 Data(H)'!$A$1:$CZ$1,_xlfn.XLOOKUP($A179,'PY1 Data(H)'!$A$1:$A$233,'PY1 Data(H)'!$A$1:$CZ$233))</f>
        <v>0</v>
      </c>
      <c r="BY179" s="173" cm="1">
        <f t="array" ref="BY179">_xlfn.XLOOKUP(BY$1,'PY1 Data(H)'!$A$1:$CZ$1,_xlfn.XLOOKUP($A179,'PY1 Data(H)'!$A$1:$A$233,'PY1 Data(H)'!$A$1:$CZ$233))</f>
        <v>0</v>
      </c>
      <c r="BZ179" s="173" cm="1">
        <f t="array" ref="BZ179">_xlfn.XLOOKUP(BZ$1,'PY1 Data(H)'!$A$1:$CZ$1,_xlfn.XLOOKUP($A179,'PY1 Data(H)'!$A$1:$A$233,'PY1 Data(H)'!$A$1:$CZ$233))</f>
        <v>0</v>
      </c>
      <c r="CA179" s="173" cm="1">
        <f t="array" ref="CA179">_xlfn.XLOOKUP(CA$1,'PY1 Data(H)'!$A$1:$CZ$1,_xlfn.XLOOKUP($A179,'PY1 Data(H)'!$A$1:$A$233,'PY1 Data(H)'!$A$1:$CZ$233))</f>
        <v>0</v>
      </c>
      <c r="CB179" s="173" cm="1">
        <f t="array" ref="CB179">_xlfn.XLOOKUP(CB$1,'PY1 Data(H)'!$A$1:$CZ$1,_xlfn.XLOOKUP($A179,'PY1 Data(H)'!$A$1:$A$233,'PY1 Data(H)'!$A$1:$CZ$233))</f>
        <v>0</v>
      </c>
      <c r="CC179" s="173" cm="1">
        <f t="array" ref="CC179">_xlfn.XLOOKUP(CC$1,'PY1 Data(H)'!$A$1:$CZ$1,_xlfn.XLOOKUP($A179,'PY1 Data(H)'!$A$1:$A$233,'PY1 Data(H)'!$A$1:$CZ$233))</f>
        <v>0</v>
      </c>
      <c r="CD179" s="173" cm="1">
        <f t="array" ref="CD179">_xlfn.XLOOKUP(CD$1,'PY1 Data(H)'!$A$1:$CZ$1,_xlfn.XLOOKUP($A179,'PY1 Data(H)'!$A$1:$A$233,'PY1 Data(H)'!$A$1:$CZ$233))</f>
        <v>0</v>
      </c>
      <c r="CE179" s="173" cm="1">
        <f t="array" ref="CE179">_xlfn.XLOOKUP(CE$1,'PY1 Data(H)'!$A$1:$CZ$1,_xlfn.XLOOKUP($A179,'PY1 Data(H)'!$A$1:$A$233,'PY1 Data(H)'!$A$1:$CZ$233))</f>
        <v>0</v>
      </c>
      <c r="CF179" s="173" cm="1">
        <f t="array" ref="CF179">_xlfn.XLOOKUP(CF$1,'PY1 Data(H)'!$A$1:$CZ$1,_xlfn.XLOOKUP($A179,'PY1 Data(H)'!$A$1:$A$233,'PY1 Data(H)'!$A$1:$CZ$233))</f>
        <v>0</v>
      </c>
      <c r="CG179" s="173" cm="1">
        <f t="array" ref="CG179">_xlfn.XLOOKUP(CG$1,'PY1 Data(H)'!$A$1:$CZ$1,_xlfn.XLOOKUP($A179,'PY1 Data(H)'!$A$1:$A$233,'PY1 Data(H)'!$A$1:$CZ$233))</f>
        <v>0</v>
      </c>
      <c r="CH179" s="173" cm="1">
        <f t="array" ref="CH179">_xlfn.XLOOKUP(CH$1,'PY1 Data(H)'!$A$1:$CZ$1,_xlfn.XLOOKUP($A179,'PY1 Data(H)'!$A$1:$A$233,'PY1 Data(H)'!$A$1:$CZ$233))</f>
        <v>0</v>
      </c>
      <c r="CI179" s="173" cm="1">
        <f t="array" ref="CI179">_xlfn.XLOOKUP(CI$1,'PY1 Data(H)'!$A$1:$CZ$1,_xlfn.XLOOKUP($A179,'PY1 Data(H)'!$A$1:$A$233,'PY1 Data(H)'!$A$1:$CZ$233))</f>
        <v>0</v>
      </c>
      <c r="CJ179" s="173" cm="1">
        <f t="array" ref="CJ179">_xlfn.XLOOKUP(CJ$1,'PY1 Data(H)'!$A$1:$CZ$1,_xlfn.XLOOKUP($A179,'PY1 Data(H)'!$A$1:$A$233,'PY1 Data(H)'!$A$1:$CZ$233))</f>
        <v>0</v>
      </c>
      <c r="CK179" s="173" cm="1">
        <f t="array" ref="CK179">_xlfn.XLOOKUP(CK$1,'PY1 Data(H)'!$A$1:$CZ$1,_xlfn.XLOOKUP($A179,'PY1 Data(H)'!$A$1:$A$233,'PY1 Data(H)'!$A$1:$CZ$233))</f>
        <v>0</v>
      </c>
      <c r="CL179" s="173" cm="1">
        <f t="array" ref="CL179">_xlfn.XLOOKUP(CL$1,'PY1 Data(H)'!$A$1:$CZ$1,_xlfn.XLOOKUP($A179,'PY1 Data(H)'!$A$1:$A$233,'PY1 Data(H)'!$A$1:$CZ$233))</f>
        <v>0</v>
      </c>
      <c r="CM179" s="173" cm="1">
        <f t="array" ref="CM179">_xlfn.XLOOKUP(CM$1,'PY1 Data(H)'!$A$1:$CZ$1,_xlfn.XLOOKUP($A179,'PY1 Data(H)'!$A$1:$A$233,'PY1 Data(H)'!$A$1:$CZ$233))</f>
        <v>0</v>
      </c>
      <c r="CN179" s="173" cm="1">
        <f t="array" ref="CN179">_xlfn.XLOOKUP(CN$1,'PY1 Data(H)'!$A$1:$CZ$1,_xlfn.XLOOKUP($A179,'PY1 Data(H)'!$A$1:$A$233,'PY1 Data(H)'!$A$1:$CZ$233))</f>
        <v>0</v>
      </c>
      <c r="CO179" s="173" cm="1">
        <f t="array" ref="CO179">_xlfn.XLOOKUP(CO$1,'PY1 Data(H)'!$A$1:$CZ$1,_xlfn.XLOOKUP($A179,'PY1 Data(H)'!$A$1:$A$233,'PY1 Data(H)'!$A$1:$CZ$233))</f>
        <v>0</v>
      </c>
      <c r="CP179" s="173" cm="1">
        <f t="array" ref="CP179">_xlfn.XLOOKUP(CP$1,'PY1 Data(H)'!$A$1:$CZ$1,_xlfn.XLOOKUP($A179,'PY1 Data(H)'!$A$1:$A$233,'PY1 Data(H)'!$A$1:$CZ$233))</f>
        <v>0</v>
      </c>
      <c r="CQ179" s="173" cm="1">
        <f t="array" ref="CQ179">_xlfn.XLOOKUP(CQ$1,'PY1 Data(H)'!$A$1:$CZ$1,_xlfn.XLOOKUP($A179,'PY1 Data(H)'!$A$1:$A$233,'PY1 Data(H)'!$A$1:$CZ$233))</f>
        <v>0</v>
      </c>
      <c r="CR179" s="173" cm="1">
        <f t="array" ref="CR179">_xlfn.XLOOKUP(CR$1,'PY1 Data(H)'!$A$1:$CZ$1,_xlfn.XLOOKUP($A179,'PY1 Data(H)'!$A$1:$A$233,'PY1 Data(H)'!$A$1:$CZ$233))</f>
        <v>0</v>
      </c>
      <c r="CS179" s="173" cm="1">
        <f t="array" ref="CS179">_xlfn.XLOOKUP(CS$1,'PY1 Data(H)'!$A$1:$CZ$1,_xlfn.XLOOKUP($A179,'PY1 Data(H)'!$A$1:$A$233,'PY1 Data(H)'!$A$1:$CZ$233))</f>
        <v>0</v>
      </c>
      <c r="CT179" s="173" cm="1">
        <f t="array" ref="CT179">_xlfn.XLOOKUP(CT$1,'PY1 Data(H)'!$A$1:$CZ$1,_xlfn.XLOOKUP($A179,'PY1 Data(H)'!$A$1:$A$233,'PY1 Data(H)'!$A$1:$CZ$233))</f>
        <v>0</v>
      </c>
      <c r="CU179" s="173" cm="1">
        <f t="array" ref="CU179">_xlfn.XLOOKUP(CU$1,'PY1 Data(H)'!$A$1:$CZ$1,_xlfn.XLOOKUP($A179,'PY1 Data(H)'!$A$1:$A$233,'PY1 Data(H)'!$A$1:$CZ$233))</f>
        <v>0</v>
      </c>
      <c r="CV179" s="173" cm="1">
        <f t="array" ref="CV179">_xlfn.XLOOKUP(CV$1,'PY1 Data(H)'!$A$1:$CZ$1,_xlfn.XLOOKUP($A179,'PY1 Data(H)'!$A$1:$A$233,'PY1 Data(H)'!$A$1:$CZ$233))</f>
        <v>0</v>
      </c>
      <c r="CW179" s="173" cm="1">
        <f t="array" ref="CW179">_xlfn.XLOOKUP(CW$1,'PY1 Data(H)'!$A$1:$CZ$1,_xlfn.XLOOKUP($A179,'PY1 Data(H)'!$A$1:$A$233,'PY1 Data(H)'!$A$1:$CZ$233))</f>
        <v>0</v>
      </c>
      <c r="CX179" s="173" cm="1">
        <f t="array" ref="CX179">_xlfn.XLOOKUP(CX$1,'PY1 Data(H)'!$A$1:$CZ$1,_xlfn.XLOOKUP($A179,'PY1 Data(H)'!$A$1:$A$233,'PY1 Data(H)'!$A$1:$CZ$233))</f>
        <v>0</v>
      </c>
      <c r="CY179" s="173" cm="1">
        <f t="array" ref="CY179">_xlfn.XLOOKUP(CY$1,'PY1 Data(H)'!$A$1:$CZ$1,_xlfn.XLOOKUP($A179,'PY1 Data(H)'!$A$1:$A$233,'PY1 Data(H)'!$A$1:$CZ$233))</f>
        <v>0</v>
      </c>
    </row>
    <row r="180" spans="1:103" x14ac:dyDescent="0.3">
      <c r="A180">
        <v>598</v>
      </c>
      <c r="D180" s="173" cm="1">
        <f t="array" ref="D180">_xlfn.XLOOKUP(D$1,'PY1 Data(H)'!$A$1:$CZ$1,_xlfn.XLOOKUP($A180,'PY1 Data(H)'!$A$1:$A$233,'PY1 Data(H)'!$A$1:$CZ$233))</f>
        <v>235172</v>
      </c>
      <c r="E180" s="173" cm="1">
        <f t="array" ref="E180">_xlfn.XLOOKUP(E$1,'PY1 Data(H)'!$A$1:$CZ$1,_xlfn.XLOOKUP($A180,'PY1 Data(H)'!$A$1:$A$233,'PY1 Data(H)'!$A$1:$CZ$233))</f>
        <v>72350</v>
      </c>
      <c r="F180" s="173" cm="1">
        <f t="array" ref="F180">_xlfn.XLOOKUP(F$1,'PY1 Data(H)'!$A$1:$CZ$1,_xlfn.XLOOKUP($A180,'PY1 Data(H)'!$A$1:$A$233,'PY1 Data(H)'!$A$1:$CZ$233))</f>
        <v>15289</v>
      </c>
      <c r="G180" s="173" cm="1">
        <f t="array" ref="G180">_xlfn.XLOOKUP(G$1,'PY1 Data(H)'!$A$1:$CZ$1,_xlfn.XLOOKUP($A180,'PY1 Data(H)'!$A$1:$A$233,'PY1 Data(H)'!$A$1:$CZ$233))</f>
        <v>0</v>
      </c>
      <c r="H180" s="173" cm="1">
        <f t="array" ref="H180">_xlfn.XLOOKUP(H$1,'PY1 Data(H)'!$A$1:$CZ$1,_xlfn.XLOOKUP($A180,'PY1 Data(H)'!$A$1:$A$233,'PY1 Data(H)'!$A$1:$CZ$233))</f>
        <v>40489</v>
      </c>
      <c r="I180" s="173" cm="1">
        <f t="array" ref="I180">_xlfn.XLOOKUP(I$1,'PY1 Data(H)'!$A$1:$CZ$1,_xlfn.XLOOKUP($A180,'PY1 Data(H)'!$A$1:$A$233,'PY1 Data(H)'!$A$1:$CZ$233))</f>
        <v>16160</v>
      </c>
      <c r="J180" s="173" cm="1">
        <f t="array" ref="J180">_xlfn.XLOOKUP(J$1,'PY1 Data(H)'!$A$1:$CZ$1,_xlfn.XLOOKUP($A180,'PY1 Data(H)'!$A$1:$A$233,'PY1 Data(H)'!$A$1:$CZ$233))</f>
        <v>66122</v>
      </c>
      <c r="K180" s="173" cm="1">
        <f t="array" ref="K180">_xlfn.XLOOKUP(K$1,'PY1 Data(H)'!$A$1:$CZ$1,_xlfn.XLOOKUP($A180,'PY1 Data(H)'!$A$1:$A$233,'PY1 Data(H)'!$A$1:$CZ$233))</f>
        <v>14476</v>
      </c>
      <c r="L180" s="173" cm="1">
        <f t="array" ref="L180">_xlfn.XLOOKUP(L$1,'PY1 Data(H)'!$A$1:$CZ$1,_xlfn.XLOOKUP($A180,'PY1 Data(H)'!$A$1:$A$233,'PY1 Data(H)'!$A$1:$CZ$233))</f>
        <v>160295</v>
      </c>
      <c r="M180" s="173" cm="1">
        <f t="array" ref="M180">_xlfn.XLOOKUP(M$1,'PY1 Data(H)'!$A$1:$CZ$1,_xlfn.XLOOKUP($A180,'PY1 Data(H)'!$A$1:$A$233,'PY1 Data(H)'!$A$1:$CZ$233))</f>
        <v>197239</v>
      </c>
      <c r="N180" s="173" cm="1">
        <f t="array" ref="N180">_xlfn.XLOOKUP(N$1,'PY1 Data(H)'!$A$1:$CZ$1,_xlfn.XLOOKUP($A180,'PY1 Data(H)'!$A$1:$A$233,'PY1 Data(H)'!$A$1:$CZ$233))</f>
        <v>568535</v>
      </c>
      <c r="O180" s="173" cm="1">
        <f t="array" ref="O180">_xlfn.XLOOKUP(O$1,'PY1 Data(H)'!$A$1:$CZ$1,_xlfn.XLOOKUP($A180,'PY1 Data(H)'!$A$1:$A$233,'PY1 Data(H)'!$A$1:$CZ$233))</f>
        <v>159116</v>
      </c>
      <c r="P180" s="173" cm="1">
        <f t="array" ref="P180">_xlfn.XLOOKUP(P$1,'PY1 Data(H)'!$A$1:$CZ$1,_xlfn.XLOOKUP($A180,'PY1 Data(H)'!$A$1:$A$233,'PY1 Data(H)'!$A$1:$CZ$233))</f>
        <v>535809</v>
      </c>
      <c r="Q180" s="173" cm="1">
        <f t="array" ref="Q180">_xlfn.XLOOKUP(Q$1,'PY1 Data(H)'!$A$1:$CZ$1,_xlfn.XLOOKUP($A180,'PY1 Data(H)'!$A$1:$A$233,'PY1 Data(H)'!$A$1:$CZ$233))</f>
        <v>125389</v>
      </c>
      <c r="R180" s="173" cm="1">
        <f t="array" ref="R180">_xlfn.XLOOKUP(R$1,'PY1 Data(H)'!$A$1:$CZ$1,_xlfn.XLOOKUP($A180,'PY1 Data(H)'!$A$1:$A$233,'PY1 Data(H)'!$A$1:$CZ$233))</f>
        <v>20621</v>
      </c>
      <c r="S180" s="173" cm="1">
        <f t="array" ref="S180">_xlfn.XLOOKUP(S$1,'PY1 Data(H)'!$A$1:$CZ$1,_xlfn.XLOOKUP($A180,'PY1 Data(H)'!$A$1:$A$233,'PY1 Data(H)'!$A$1:$CZ$233))</f>
        <v>28941</v>
      </c>
      <c r="T180" s="173" cm="1">
        <f t="array" ref="T180">_xlfn.XLOOKUP(T$1,'PY1 Data(H)'!$A$1:$CZ$1,_xlfn.XLOOKUP($A180,'PY1 Data(H)'!$A$1:$A$233,'PY1 Data(H)'!$A$1:$CZ$233))</f>
        <v>0</v>
      </c>
      <c r="U180" s="173" cm="1">
        <f t="array" ref="U180">_xlfn.XLOOKUP(U$1,'PY1 Data(H)'!$A$1:$CZ$1,_xlfn.XLOOKUP($A180,'PY1 Data(H)'!$A$1:$A$233,'PY1 Data(H)'!$A$1:$CZ$233))</f>
        <v>181910</v>
      </c>
      <c r="V180" s="173" cm="1">
        <f t="array" ref="V180">_xlfn.XLOOKUP(V$1,'PY1 Data(H)'!$A$1:$CZ$1,_xlfn.XLOOKUP($A180,'PY1 Data(H)'!$A$1:$A$233,'PY1 Data(H)'!$A$1:$CZ$233))</f>
        <v>117838</v>
      </c>
      <c r="W180" s="173" cm="1">
        <f t="array" ref="W180">_xlfn.XLOOKUP(W$1,'PY1 Data(H)'!$A$1:$CZ$1,_xlfn.XLOOKUP($A180,'PY1 Data(H)'!$A$1:$A$233,'PY1 Data(H)'!$A$1:$CZ$233))</f>
        <v>0</v>
      </c>
      <c r="X180" s="173" cm="1">
        <f t="array" ref="X180">_xlfn.XLOOKUP(X$1,'PY1 Data(H)'!$A$1:$CZ$1,_xlfn.XLOOKUP($A180,'PY1 Data(H)'!$A$1:$A$233,'PY1 Data(H)'!$A$1:$CZ$233))</f>
        <v>53437</v>
      </c>
      <c r="Y180" s="173" cm="1">
        <f t="array" ref="Y180">_xlfn.XLOOKUP(Y$1,'PY1 Data(H)'!$A$1:$CZ$1,_xlfn.XLOOKUP($A180,'PY1 Data(H)'!$A$1:$A$233,'PY1 Data(H)'!$A$1:$CZ$233))</f>
        <v>0</v>
      </c>
      <c r="Z180" s="173" cm="1">
        <f t="array" ref="Z180">_xlfn.XLOOKUP(Z$1,'PY1 Data(H)'!$A$1:$CZ$1,_xlfn.XLOOKUP($A180,'PY1 Data(H)'!$A$1:$A$233,'PY1 Data(H)'!$A$1:$CZ$233))</f>
        <v>237225</v>
      </c>
      <c r="AA180" s="173" cm="1">
        <f t="array" ref="AA180">_xlfn.XLOOKUP(AA$1,'PY1 Data(H)'!$A$1:$CZ$1,_xlfn.XLOOKUP($A180,'PY1 Data(H)'!$A$1:$A$233,'PY1 Data(H)'!$A$1:$CZ$233))</f>
        <v>0</v>
      </c>
      <c r="AB180" s="173" cm="1">
        <f t="array" ref="AB180">_xlfn.XLOOKUP(AB$1,'PY1 Data(H)'!$A$1:$CZ$1,_xlfn.XLOOKUP($A180,'PY1 Data(H)'!$A$1:$A$233,'PY1 Data(H)'!$A$1:$CZ$233))</f>
        <v>129414</v>
      </c>
      <c r="AC180" s="173" cm="1">
        <f t="array" ref="AC180">_xlfn.XLOOKUP(AC$1,'PY1 Data(H)'!$A$1:$CZ$1,_xlfn.XLOOKUP($A180,'PY1 Data(H)'!$A$1:$A$233,'PY1 Data(H)'!$A$1:$CZ$233))</f>
        <v>463975</v>
      </c>
      <c r="AD180" s="173" cm="1">
        <f t="array" ref="AD180">_xlfn.XLOOKUP(AD$1,'PY1 Data(H)'!$A$1:$CZ$1,_xlfn.XLOOKUP($A180,'PY1 Data(H)'!$A$1:$A$233,'PY1 Data(H)'!$A$1:$CZ$233))</f>
        <v>173072</v>
      </c>
      <c r="AE180" s="173" cm="1">
        <f t="array" ref="AE180">_xlfn.XLOOKUP(AE$1,'PY1 Data(H)'!$A$1:$CZ$1,_xlfn.XLOOKUP($A180,'PY1 Data(H)'!$A$1:$A$233,'PY1 Data(H)'!$A$1:$CZ$233))</f>
        <v>189772</v>
      </c>
      <c r="AF180" s="173" cm="1">
        <f t="array" ref="AF180">_xlfn.XLOOKUP(AF$1,'PY1 Data(H)'!$A$1:$CZ$1,_xlfn.XLOOKUP($A180,'PY1 Data(H)'!$A$1:$A$233,'PY1 Data(H)'!$A$1:$CZ$233))</f>
        <v>162848</v>
      </c>
      <c r="AG180" s="173" cm="1">
        <f t="array" ref="AG180">_xlfn.XLOOKUP(AG$1,'PY1 Data(H)'!$A$1:$CZ$1,_xlfn.XLOOKUP($A180,'PY1 Data(H)'!$A$1:$A$233,'PY1 Data(H)'!$A$1:$CZ$233))</f>
        <v>113418</v>
      </c>
      <c r="AH180" s="173" cm="1">
        <f t="array" ref="AH180">_xlfn.XLOOKUP(AH$1,'PY1 Data(H)'!$A$1:$CZ$1,_xlfn.XLOOKUP($A180,'PY1 Data(H)'!$A$1:$A$233,'PY1 Data(H)'!$A$1:$CZ$233))</f>
        <v>292874</v>
      </c>
      <c r="AI180" s="173" cm="1">
        <f t="array" ref="AI180">_xlfn.XLOOKUP(AI$1,'PY1 Data(H)'!$A$1:$CZ$1,_xlfn.XLOOKUP($A180,'PY1 Data(H)'!$A$1:$A$233,'PY1 Data(H)'!$A$1:$CZ$233))</f>
        <v>589688</v>
      </c>
      <c r="AJ180" s="173" cm="1">
        <f t="array" ref="AJ180">_xlfn.XLOOKUP(AJ$1,'PY1 Data(H)'!$A$1:$CZ$1,_xlfn.XLOOKUP($A180,'PY1 Data(H)'!$A$1:$A$233,'PY1 Data(H)'!$A$1:$CZ$233))</f>
        <v>104157</v>
      </c>
      <c r="AK180" s="173" cm="1">
        <f t="array" ref="AK180">_xlfn.XLOOKUP(AK$1,'PY1 Data(H)'!$A$1:$CZ$1,_xlfn.XLOOKUP($A180,'PY1 Data(H)'!$A$1:$A$233,'PY1 Data(H)'!$A$1:$CZ$233))</f>
        <v>723094</v>
      </c>
      <c r="AL180" s="173" cm="1">
        <f t="array" ref="AL180">_xlfn.XLOOKUP(AL$1,'PY1 Data(H)'!$A$1:$CZ$1,_xlfn.XLOOKUP($A180,'PY1 Data(H)'!$A$1:$A$233,'PY1 Data(H)'!$A$1:$CZ$233))</f>
        <v>67462</v>
      </c>
      <c r="AM180" s="173" cm="1">
        <f t="array" ref="AM180">_xlfn.XLOOKUP(AM$1,'PY1 Data(H)'!$A$1:$CZ$1,_xlfn.XLOOKUP($A180,'PY1 Data(H)'!$A$1:$A$233,'PY1 Data(H)'!$A$1:$CZ$233))</f>
        <v>914771</v>
      </c>
      <c r="AN180" s="173" cm="1">
        <f t="array" ref="AN180">_xlfn.XLOOKUP(AN$1,'PY1 Data(H)'!$A$1:$CZ$1,_xlfn.XLOOKUP($A180,'PY1 Data(H)'!$A$1:$A$233,'PY1 Data(H)'!$A$1:$CZ$233))</f>
        <v>26371</v>
      </c>
      <c r="AO180" s="173" cm="1">
        <f t="array" ref="AO180">_xlfn.XLOOKUP(AO$1,'PY1 Data(H)'!$A$1:$CZ$1,_xlfn.XLOOKUP($A180,'PY1 Data(H)'!$A$1:$A$233,'PY1 Data(H)'!$A$1:$CZ$233))</f>
        <v>0</v>
      </c>
      <c r="AP180" s="173" cm="1">
        <f t="array" ref="AP180">_xlfn.XLOOKUP(AP$1,'PY1 Data(H)'!$A$1:$CZ$1,_xlfn.XLOOKUP($A180,'PY1 Data(H)'!$A$1:$A$233,'PY1 Data(H)'!$A$1:$CZ$233))</f>
        <v>94516</v>
      </c>
      <c r="AQ180" s="173" cm="1">
        <f t="array" ref="AQ180">_xlfn.XLOOKUP(AQ$1,'PY1 Data(H)'!$A$1:$CZ$1,_xlfn.XLOOKUP($A180,'PY1 Data(H)'!$A$1:$A$233,'PY1 Data(H)'!$A$1:$CZ$233))</f>
        <v>17367</v>
      </c>
      <c r="AR180" s="173" cm="1">
        <f t="array" ref="AR180">_xlfn.XLOOKUP(AR$1,'PY1 Data(H)'!$A$1:$CZ$1,_xlfn.XLOOKUP($A180,'PY1 Data(H)'!$A$1:$A$233,'PY1 Data(H)'!$A$1:$CZ$233))</f>
        <v>0</v>
      </c>
      <c r="AS180" s="173" cm="1">
        <f t="array" ref="AS180">_xlfn.XLOOKUP(AS$1,'PY1 Data(H)'!$A$1:$CZ$1,_xlfn.XLOOKUP($A180,'PY1 Data(H)'!$A$1:$A$233,'PY1 Data(H)'!$A$1:$CZ$233))</f>
        <v>191085</v>
      </c>
      <c r="AT180" s="173" cm="1">
        <f t="array" ref="AT180">_xlfn.XLOOKUP(AT$1,'PY1 Data(H)'!$A$1:$CZ$1,_xlfn.XLOOKUP($A180,'PY1 Data(H)'!$A$1:$A$233,'PY1 Data(H)'!$A$1:$CZ$233))</f>
        <v>169345</v>
      </c>
      <c r="AU180" s="173" cm="1">
        <f t="array" ref="AU180">_xlfn.XLOOKUP(AU$1,'PY1 Data(H)'!$A$1:$CZ$1,_xlfn.XLOOKUP($A180,'PY1 Data(H)'!$A$1:$A$233,'PY1 Data(H)'!$A$1:$CZ$233))</f>
        <v>70493</v>
      </c>
      <c r="AV180" s="173" cm="1">
        <f t="array" ref="AV180">_xlfn.XLOOKUP(AV$1,'PY1 Data(H)'!$A$1:$CZ$1,_xlfn.XLOOKUP($A180,'PY1 Data(H)'!$A$1:$A$233,'PY1 Data(H)'!$A$1:$CZ$233))</f>
        <v>353460</v>
      </c>
      <c r="AW180" s="173" cm="1">
        <f t="array" ref="AW180">_xlfn.XLOOKUP(AW$1,'PY1 Data(H)'!$A$1:$CZ$1,_xlfn.XLOOKUP($A180,'PY1 Data(H)'!$A$1:$A$233,'PY1 Data(H)'!$A$1:$CZ$233))</f>
        <v>0</v>
      </c>
      <c r="AX180" s="173" cm="1">
        <f t="array" ref="AX180">_xlfn.XLOOKUP(AX$1,'PY1 Data(H)'!$A$1:$CZ$1,_xlfn.XLOOKUP($A180,'PY1 Data(H)'!$A$1:$A$233,'PY1 Data(H)'!$A$1:$CZ$233))</f>
        <v>15883</v>
      </c>
      <c r="AY180" s="173" cm="1">
        <f t="array" ref="AY180">_xlfn.XLOOKUP(AY$1,'PY1 Data(H)'!$A$1:$CZ$1,_xlfn.XLOOKUP($A180,'PY1 Data(H)'!$A$1:$A$233,'PY1 Data(H)'!$A$1:$CZ$233))</f>
        <v>0</v>
      </c>
      <c r="AZ180" s="173" cm="1">
        <f t="array" ref="AZ180">_xlfn.XLOOKUP(AZ$1,'PY1 Data(H)'!$A$1:$CZ$1,_xlfn.XLOOKUP($A180,'PY1 Data(H)'!$A$1:$A$233,'PY1 Data(H)'!$A$1:$CZ$233))</f>
        <v>410275</v>
      </c>
      <c r="BA180" s="173" cm="1">
        <f t="array" ref="BA180">_xlfn.XLOOKUP(BA$1,'PY1 Data(H)'!$A$1:$CZ$1,_xlfn.XLOOKUP($A180,'PY1 Data(H)'!$A$1:$A$233,'PY1 Data(H)'!$A$1:$CZ$233))</f>
        <v>151188</v>
      </c>
      <c r="BB180" s="173" cm="1">
        <f t="array" ref="BB180">_xlfn.XLOOKUP(BB$1,'PY1 Data(H)'!$A$1:$CZ$1,_xlfn.XLOOKUP($A180,'PY1 Data(H)'!$A$1:$A$233,'PY1 Data(H)'!$A$1:$CZ$233))</f>
        <v>236467</v>
      </c>
      <c r="BC180" s="173" cm="1">
        <f t="array" ref="BC180">_xlfn.XLOOKUP(BC$1,'PY1 Data(H)'!$A$1:$CZ$1,_xlfn.XLOOKUP($A180,'PY1 Data(H)'!$A$1:$A$233,'PY1 Data(H)'!$A$1:$CZ$233))</f>
        <v>0</v>
      </c>
      <c r="BD180" s="173" cm="1">
        <f t="array" ref="BD180">_xlfn.XLOOKUP(BD$1,'PY1 Data(H)'!$A$1:$CZ$1,_xlfn.XLOOKUP($A180,'PY1 Data(H)'!$A$1:$A$233,'PY1 Data(H)'!$A$1:$CZ$233))</f>
        <v>39449</v>
      </c>
      <c r="BE180" s="173" cm="1">
        <f t="array" ref="BE180">_xlfn.XLOOKUP(BE$1,'PY1 Data(H)'!$A$1:$CZ$1,_xlfn.XLOOKUP($A180,'PY1 Data(H)'!$A$1:$A$233,'PY1 Data(H)'!$A$1:$CZ$233))</f>
        <v>169624</v>
      </c>
      <c r="BF180" s="173" cm="1">
        <f t="array" ref="BF180">_xlfn.XLOOKUP(BF$1,'PY1 Data(H)'!$A$1:$CZ$1,_xlfn.XLOOKUP($A180,'PY1 Data(H)'!$A$1:$A$233,'PY1 Data(H)'!$A$1:$CZ$233))</f>
        <v>109642</v>
      </c>
      <c r="BG180" s="173" cm="1">
        <f t="array" ref="BG180">_xlfn.XLOOKUP(BG$1,'PY1 Data(H)'!$A$1:$CZ$1,_xlfn.XLOOKUP($A180,'PY1 Data(H)'!$A$1:$A$233,'PY1 Data(H)'!$A$1:$CZ$233))</f>
        <v>26277</v>
      </c>
      <c r="BH180" s="173" cm="1">
        <f t="array" ref="BH180">_xlfn.XLOOKUP(BH$1,'PY1 Data(H)'!$A$1:$CZ$1,_xlfn.XLOOKUP($A180,'PY1 Data(H)'!$A$1:$A$233,'PY1 Data(H)'!$A$1:$CZ$233))</f>
        <v>21201</v>
      </c>
      <c r="BI180" s="173" cm="1">
        <f t="array" ref="BI180">_xlfn.XLOOKUP(BI$1,'PY1 Data(H)'!$A$1:$CZ$1,_xlfn.XLOOKUP($A180,'PY1 Data(H)'!$A$1:$A$233,'PY1 Data(H)'!$A$1:$CZ$233))</f>
        <v>28407</v>
      </c>
      <c r="BJ180" s="173" cm="1">
        <f t="array" ref="BJ180">_xlfn.XLOOKUP(BJ$1,'PY1 Data(H)'!$A$1:$CZ$1,_xlfn.XLOOKUP($A180,'PY1 Data(H)'!$A$1:$A$233,'PY1 Data(H)'!$A$1:$CZ$233))</f>
        <v>87396</v>
      </c>
      <c r="BK180" s="173" cm="1">
        <f t="array" ref="BK180">_xlfn.XLOOKUP(BK$1,'PY1 Data(H)'!$A$1:$CZ$1,_xlfn.XLOOKUP($A180,'PY1 Data(H)'!$A$1:$A$233,'PY1 Data(H)'!$A$1:$CZ$233))</f>
        <v>1971476</v>
      </c>
      <c r="BL180" s="173" cm="1">
        <f t="array" ref="BL180">_xlfn.XLOOKUP(BL$1,'PY1 Data(H)'!$A$1:$CZ$1,_xlfn.XLOOKUP($A180,'PY1 Data(H)'!$A$1:$A$233,'PY1 Data(H)'!$A$1:$CZ$233))</f>
        <v>0</v>
      </c>
      <c r="BM180" s="173" cm="1">
        <f t="array" ref="BM180">_xlfn.XLOOKUP(BM$1,'PY1 Data(H)'!$A$1:$CZ$1,_xlfn.XLOOKUP($A180,'PY1 Data(H)'!$A$1:$A$233,'PY1 Data(H)'!$A$1:$CZ$233))</f>
        <v>55318</v>
      </c>
      <c r="BN180" s="173" cm="1">
        <f t="array" ref="BN180">_xlfn.XLOOKUP(BN$1,'PY1 Data(H)'!$A$1:$CZ$1,_xlfn.XLOOKUP($A180,'PY1 Data(H)'!$A$1:$A$233,'PY1 Data(H)'!$A$1:$CZ$233))</f>
        <v>223965</v>
      </c>
      <c r="BO180" s="173" cm="1">
        <f t="array" ref="BO180">_xlfn.XLOOKUP(BO$1,'PY1 Data(H)'!$A$1:$CZ$1,_xlfn.XLOOKUP($A180,'PY1 Data(H)'!$A$1:$A$233,'PY1 Data(H)'!$A$1:$CZ$233))</f>
        <v>147389</v>
      </c>
      <c r="BP180" s="173" cm="1">
        <f t="array" ref="BP180">_xlfn.XLOOKUP(BP$1,'PY1 Data(H)'!$A$1:$CZ$1,_xlfn.XLOOKUP($A180,'PY1 Data(H)'!$A$1:$A$233,'PY1 Data(H)'!$A$1:$CZ$233))</f>
        <v>503886</v>
      </c>
      <c r="BQ180" s="173" cm="1">
        <f t="array" ref="BQ180">_xlfn.XLOOKUP(BQ$1,'PY1 Data(H)'!$A$1:$CZ$1,_xlfn.XLOOKUP($A180,'PY1 Data(H)'!$A$1:$A$233,'PY1 Data(H)'!$A$1:$CZ$233))</f>
        <v>0</v>
      </c>
      <c r="BR180" s="173" cm="1">
        <f t="array" ref="BR180">_xlfn.XLOOKUP(BR$1,'PY1 Data(H)'!$A$1:$CZ$1,_xlfn.XLOOKUP($A180,'PY1 Data(H)'!$A$1:$A$233,'PY1 Data(H)'!$A$1:$CZ$233))</f>
        <v>256803</v>
      </c>
      <c r="BS180" s="173" cm="1">
        <f t="array" ref="BS180">_xlfn.XLOOKUP(BS$1,'PY1 Data(H)'!$A$1:$CZ$1,_xlfn.XLOOKUP($A180,'PY1 Data(H)'!$A$1:$A$233,'PY1 Data(H)'!$A$1:$CZ$233))</f>
        <v>255679</v>
      </c>
      <c r="BT180" s="173" cm="1">
        <f t="array" ref="BT180">_xlfn.XLOOKUP(BT$1,'PY1 Data(H)'!$A$1:$CZ$1,_xlfn.XLOOKUP($A180,'PY1 Data(H)'!$A$1:$A$233,'PY1 Data(H)'!$A$1:$CZ$233))</f>
        <v>10568</v>
      </c>
      <c r="BU180" s="173" cm="1">
        <f t="array" ref="BU180">_xlfn.XLOOKUP(BU$1,'PY1 Data(H)'!$A$1:$CZ$1,_xlfn.XLOOKUP($A180,'PY1 Data(H)'!$A$1:$A$233,'PY1 Data(H)'!$A$1:$CZ$233))</f>
        <v>107686</v>
      </c>
      <c r="BV180" s="173" cm="1">
        <f t="array" ref="BV180">_xlfn.XLOOKUP(BV$1,'PY1 Data(H)'!$A$1:$CZ$1,_xlfn.XLOOKUP($A180,'PY1 Data(H)'!$A$1:$A$233,'PY1 Data(H)'!$A$1:$CZ$233))</f>
        <v>45480</v>
      </c>
      <c r="BW180" s="173" cm="1">
        <f t="array" ref="BW180">_xlfn.XLOOKUP(BW$1,'PY1 Data(H)'!$A$1:$CZ$1,_xlfn.XLOOKUP($A180,'PY1 Data(H)'!$A$1:$A$233,'PY1 Data(H)'!$A$1:$CZ$233))</f>
        <v>18138</v>
      </c>
      <c r="BX180" s="173" cm="1">
        <f t="array" ref="BX180">_xlfn.XLOOKUP(BX$1,'PY1 Data(H)'!$A$1:$CZ$1,_xlfn.XLOOKUP($A180,'PY1 Data(H)'!$A$1:$A$233,'PY1 Data(H)'!$A$1:$CZ$233))</f>
        <v>86861</v>
      </c>
      <c r="BY180" s="173" cm="1">
        <f t="array" ref="BY180">_xlfn.XLOOKUP(BY$1,'PY1 Data(H)'!$A$1:$CZ$1,_xlfn.XLOOKUP($A180,'PY1 Data(H)'!$A$1:$A$233,'PY1 Data(H)'!$A$1:$CZ$233))</f>
        <v>258187</v>
      </c>
      <c r="BZ180" s="173" cm="1">
        <f t="array" ref="BZ180">_xlfn.XLOOKUP(BZ$1,'PY1 Data(H)'!$A$1:$CZ$1,_xlfn.XLOOKUP($A180,'PY1 Data(H)'!$A$1:$A$233,'PY1 Data(H)'!$A$1:$CZ$233))</f>
        <v>0</v>
      </c>
      <c r="CA180" s="173" cm="1">
        <f t="array" ref="CA180">_xlfn.XLOOKUP(CA$1,'PY1 Data(H)'!$A$1:$CZ$1,_xlfn.XLOOKUP($A180,'PY1 Data(H)'!$A$1:$A$233,'PY1 Data(H)'!$A$1:$CZ$233))</f>
        <v>195832</v>
      </c>
      <c r="CB180" s="173" cm="1">
        <f t="array" ref="CB180">_xlfn.XLOOKUP(CB$1,'PY1 Data(H)'!$A$1:$CZ$1,_xlfn.XLOOKUP($A180,'PY1 Data(H)'!$A$1:$A$233,'PY1 Data(H)'!$A$1:$CZ$233))</f>
        <v>82245</v>
      </c>
      <c r="CC180" s="173" cm="1">
        <f t="array" ref="CC180">_xlfn.XLOOKUP(CC$1,'PY1 Data(H)'!$A$1:$CZ$1,_xlfn.XLOOKUP($A180,'PY1 Data(H)'!$A$1:$A$233,'PY1 Data(H)'!$A$1:$CZ$233))</f>
        <v>224178</v>
      </c>
      <c r="CD180" s="173" cm="1">
        <f t="array" ref="CD180">_xlfn.XLOOKUP(CD$1,'PY1 Data(H)'!$A$1:$CZ$1,_xlfn.XLOOKUP($A180,'PY1 Data(H)'!$A$1:$A$233,'PY1 Data(H)'!$A$1:$CZ$233))</f>
        <v>137880</v>
      </c>
      <c r="CE180" s="173" cm="1">
        <f t="array" ref="CE180">_xlfn.XLOOKUP(CE$1,'PY1 Data(H)'!$A$1:$CZ$1,_xlfn.XLOOKUP($A180,'PY1 Data(H)'!$A$1:$A$233,'PY1 Data(H)'!$A$1:$CZ$233))</f>
        <v>286569</v>
      </c>
      <c r="CF180" s="173" cm="1">
        <f t="array" ref="CF180">_xlfn.XLOOKUP(CF$1,'PY1 Data(H)'!$A$1:$CZ$1,_xlfn.XLOOKUP($A180,'PY1 Data(H)'!$A$1:$A$233,'PY1 Data(H)'!$A$1:$CZ$233))</f>
        <v>200658</v>
      </c>
      <c r="CG180" s="173" cm="1">
        <f t="array" ref="CG180">_xlfn.XLOOKUP(CG$1,'PY1 Data(H)'!$A$1:$CZ$1,_xlfn.XLOOKUP($A180,'PY1 Data(H)'!$A$1:$A$233,'PY1 Data(H)'!$A$1:$CZ$233))</f>
        <v>39322</v>
      </c>
      <c r="CH180" s="173" cm="1">
        <f t="array" ref="CH180">_xlfn.XLOOKUP(CH$1,'PY1 Data(H)'!$A$1:$CZ$1,_xlfn.XLOOKUP($A180,'PY1 Data(H)'!$A$1:$A$233,'PY1 Data(H)'!$A$1:$CZ$233))</f>
        <v>73964</v>
      </c>
      <c r="CI180" s="173" cm="1">
        <f t="array" ref="CI180">_xlfn.XLOOKUP(CI$1,'PY1 Data(H)'!$A$1:$CZ$1,_xlfn.XLOOKUP($A180,'PY1 Data(H)'!$A$1:$A$233,'PY1 Data(H)'!$A$1:$CZ$233))</f>
        <v>41985</v>
      </c>
      <c r="CJ180" s="173" cm="1">
        <f t="array" ref="CJ180">_xlfn.XLOOKUP(CJ$1,'PY1 Data(H)'!$A$1:$CZ$1,_xlfn.XLOOKUP($A180,'PY1 Data(H)'!$A$1:$A$233,'PY1 Data(H)'!$A$1:$CZ$233))</f>
        <v>106941</v>
      </c>
      <c r="CK180" s="173" cm="1">
        <f t="array" ref="CK180">_xlfn.XLOOKUP(CK$1,'PY1 Data(H)'!$A$1:$CZ$1,_xlfn.XLOOKUP($A180,'PY1 Data(H)'!$A$1:$A$233,'PY1 Data(H)'!$A$1:$CZ$233))</f>
        <v>151832</v>
      </c>
      <c r="CL180" s="173" cm="1">
        <f t="array" ref="CL180">_xlfn.XLOOKUP(CL$1,'PY1 Data(H)'!$A$1:$CZ$1,_xlfn.XLOOKUP($A180,'PY1 Data(H)'!$A$1:$A$233,'PY1 Data(H)'!$A$1:$CZ$233))</f>
        <v>0</v>
      </c>
      <c r="CM180" s="173" cm="1">
        <f t="array" ref="CM180">_xlfn.XLOOKUP(CM$1,'PY1 Data(H)'!$A$1:$CZ$1,_xlfn.XLOOKUP($A180,'PY1 Data(H)'!$A$1:$A$233,'PY1 Data(H)'!$A$1:$CZ$233))</f>
        <v>169979</v>
      </c>
      <c r="CN180" s="173" cm="1">
        <f t="array" ref="CN180">_xlfn.XLOOKUP(CN$1,'PY1 Data(H)'!$A$1:$CZ$1,_xlfn.XLOOKUP($A180,'PY1 Data(H)'!$A$1:$A$233,'PY1 Data(H)'!$A$1:$CZ$233))</f>
        <v>14710</v>
      </c>
      <c r="CO180" s="173" cm="1">
        <f t="array" ref="CO180">_xlfn.XLOOKUP(CO$1,'PY1 Data(H)'!$A$1:$CZ$1,_xlfn.XLOOKUP($A180,'PY1 Data(H)'!$A$1:$A$233,'PY1 Data(H)'!$A$1:$CZ$233))</f>
        <v>1258193</v>
      </c>
      <c r="CP180" s="173" cm="1">
        <f t="array" ref="CP180">_xlfn.XLOOKUP(CP$1,'PY1 Data(H)'!$A$1:$CZ$1,_xlfn.XLOOKUP($A180,'PY1 Data(H)'!$A$1:$A$233,'PY1 Data(H)'!$A$1:$CZ$233))</f>
        <v>18970</v>
      </c>
      <c r="CQ180" s="173" cm="1">
        <f t="array" ref="CQ180">_xlfn.XLOOKUP(CQ$1,'PY1 Data(H)'!$A$1:$CZ$1,_xlfn.XLOOKUP($A180,'PY1 Data(H)'!$A$1:$A$233,'PY1 Data(H)'!$A$1:$CZ$233))</f>
        <v>1286395</v>
      </c>
      <c r="CR180" s="173" cm="1">
        <f t="array" ref="CR180">_xlfn.XLOOKUP(CR$1,'PY1 Data(H)'!$A$1:$CZ$1,_xlfn.XLOOKUP($A180,'PY1 Data(H)'!$A$1:$A$233,'PY1 Data(H)'!$A$1:$CZ$233))</f>
        <v>0</v>
      </c>
      <c r="CS180" s="173" cm="1">
        <f t="array" ref="CS180">_xlfn.XLOOKUP(CS$1,'PY1 Data(H)'!$A$1:$CZ$1,_xlfn.XLOOKUP($A180,'PY1 Data(H)'!$A$1:$A$233,'PY1 Data(H)'!$A$1:$CZ$233))</f>
        <v>11482</v>
      </c>
      <c r="CT180" s="173" cm="1">
        <f t="array" ref="CT180">_xlfn.XLOOKUP(CT$1,'PY1 Data(H)'!$A$1:$CZ$1,_xlfn.XLOOKUP($A180,'PY1 Data(H)'!$A$1:$A$233,'PY1 Data(H)'!$A$1:$CZ$233))</f>
        <v>129790</v>
      </c>
      <c r="CU180" s="173" cm="1">
        <f t="array" ref="CU180">_xlfn.XLOOKUP(CU$1,'PY1 Data(H)'!$A$1:$CZ$1,_xlfn.XLOOKUP($A180,'PY1 Data(H)'!$A$1:$A$233,'PY1 Data(H)'!$A$1:$CZ$233))</f>
        <v>191025</v>
      </c>
      <c r="CV180" s="173" cm="1">
        <f t="array" ref="CV180">_xlfn.XLOOKUP(CV$1,'PY1 Data(H)'!$A$1:$CZ$1,_xlfn.XLOOKUP($A180,'PY1 Data(H)'!$A$1:$A$233,'PY1 Data(H)'!$A$1:$CZ$233))</f>
        <v>189345</v>
      </c>
      <c r="CW180" s="173" cm="1">
        <f t="array" ref="CW180">_xlfn.XLOOKUP(CW$1,'PY1 Data(H)'!$A$1:$CZ$1,_xlfn.XLOOKUP($A180,'PY1 Data(H)'!$A$1:$A$233,'PY1 Data(H)'!$A$1:$CZ$233))</f>
        <v>167077</v>
      </c>
      <c r="CX180" s="173" cm="1">
        <f t="array" ref="CX180">_xlfn.XLOOKUP(CX$1,'PY1 Data(H)'!$A$1:$CZ$1,_xlfn.XLOOKUP($A180,'PY1 Data(H)'!$A$1:$A$233,'PY1 Data(H)'!$A$1:$CZ$233))</f>
        <v>24812</v>
      </c>
      <c r="CY180" s="173" cm="1">
        <f t="array" ref="CY180">_xlfn.XLOOKUP(CY$1,'PY1 Data(H)'!$A$1:$CZ$1,_xlfn.XLOOKUP($A180,'PY1 Data(H)'!$A$1:$A$233,'PY1 Data(H)'!$A$1:$CZ$233))</f>
        <v>0</v>
      </c>
    </row>
    <row r="181" spans="1:103" x14ac:dyDescent="0.3">
      <c r="A181">
        <v>599</v>
      </c>
      <c r="D181" s="173" cm="1">
        <f t="array" ref="D181">_xlfn.XLOOKUP(D$1,'PY1 Data(H)'!$A$1:$CZ$1,_xlfn.XLOOKUP($A181,'PY1 Data(H)'!$A$1:$A$233,'PY1 Data(H)'!$A$1:$CZ$233))</f>
        <v>6305351</v>
      </c>
      <c r="E181" s="173" cm="1">
        <f t="array" ref="E181">_xlfn.XLOOKUP(E$1,'PY1 Data(H)'!$A$1:$CZ$1,_xlfn.XLOOKUP($A181,'PY1 Data(H)'!$A$1:$A$233,'PY1 Data(H)'!$A$1:$CZ$233))</f>
        <v>1275155</v>
      </c>
      <c r="F181" s="173" cm="1">
        <f t="array" ref="F181">_xlfn.XLOOKUP(F$1,'PY1 Data(H)'!$A$1:$CZ$1,_xlfn.XLOOKUP($A181,'PY1 Data(H)'!$A$1:$A$233,'PY1 Data(H)'!$A$1:$CZ$233))</f>
        <v>645972</v>
      </c>
      <c r="G181" s="173" cm="1">
        <f t="array" ref="G181">_xlfn.XLOOKUP(G$1,'PY1 Data(H)'!$A$1:$CZ$1,_xlfn.XLOOKUP($A181,'PY1 Data(H)'!$A$1:$A$233,'PY1 Data(H)'!$A$1:$CZ$233))</f>
        <v>0</v>
      </c>
      <c r="H181" s="173" cm="1">
        <f t="array" ref="H181">_xlfn.XLOOKUP(H$1,'PY1 Data(H)'!$A$1:$CZ$1,_xlfn.XLOOKUP($A181,'PY1 Data(H)'!$A$1:$A$233,'PY1 Data(H)'!$A$1:$CZ$233))</f>
        <v>812651</v>
      </c>
      <c r="I181" s="173" cm="1">
        <f t="array" ref="I181">_xlfn.XLOOKUP(I$1,'PY1 Data(H)'!$A$1:$CZ$1,_xlfn.XLOOKUP($A181,'PY1 Data(H)'!$A$1:$A$233,'PY1 Data(H)'!$A$1:$CZ$233))</f>
        <v>640662</v>
      </c>
      <c r="J181" s="173" cm="1">
        <f t="array" ref="J181">_xlfn.XLOOKUP(J$1,'PY1 Data(H)'!$A$1:$CZ$1,_xlfn.XLOOKUP($A181,'PY1 Data(H)'!$A$1:$A$233,'PY1 Data(H)'!$A$1:$CZ$233))</f>
        <v>2246511</v>
      </c>
      <c r="K181" s="173" cm="1">
        <f t="array" ref="K181">_xlfn.XLOOKUP(K$1,'PY1 Data(H)'!$A$1:$CZ$1,_xlfn.XLOOKUP($A181,'PY1 Data(H)'!$A$1:$A$233,'PY1 Data(H)'!$A$1:$CZ$233))</f>
        <v>640734</v>
      </c>
      <c r="L181" s="173" cm="1">
        <f t="array" ref="L181">_xlfn.XLOOKUP(L$1,'PY1 Data(H)'!$A$1:$CZ$1,_xlfn.XLOOKUP($A181,'PY1 Data(H)'!$A$1:$A$233,'PY1 Data(H)'!$A$1:$CZ$233))</f>
        <v>1679213</v>
      </c>
      <c r="M181" s="173" cm="1">
        <f t="array" ref="M181">_xlfn.XLOOKUP(M$1,'PY1 Data(H)'!$A$1:$CZ$1,_xlfn.XLOOKUP($A181,'PY1 Data(H)'!$A$1:$A$233,'PY1 Data(H)'!$A$1:$CZ$233))</f>
        <v>8871510</v>
      </c>
      <c r="N181" s="173" cm="1">
        <f t="array" ref="N181">_xlfn.XLOOKUP(N$1,'PY1 Data(H)'!$A$1:$CZ$1,_xlfn.XLOOKUP($A181,'PY1 Data(H)'!$A$1:$A$233,'PY1 Data(H)'!$A$1:$CZ$233))</f>
        <v>11115331</v>
      </c>
      <c r="O181" s="173" cm="1">
        <f t="array" ref="O181">_xlfn.XLOOKUP(O$1,'PY1 Data(H)'!$A$1:$CZ$1,_xlfn.XLOOKUP($A181,'PY1 Data(H)'!$A$1:$A$233,'PY1 Data(H)'!$A$1:$CZ$233))</f>
        <v>3438828</v>
      </c>
      <c r="P181" s="173" cm="1">
        <f t="array" ref="P181">_xlfn.XLOOKUP(P$1,'PY1 Data(H)'!$A$1:$CZ$1,_xlfn.XLOOKUP($A181,'PY1 Data(H)'!$A$1:$A$233,'PY1 Data(H)'!$A$1:$CZ$233))</f>
        <v>13462604</v>
      </c>
      <c r="Q181" s="173" cm="1">
        <f t="array" ref="Q181">_xlfn.XLOOKUP(Q$1,'PY1 Data(H)'!$A$1:$CZ$1,_xlfn.XLOOKUP($A181,'PY1 Data(H)'!$A$1:$A$233,'PY1 Data(H)'!$A$1:$CZ$233))</f>
        <v>2973670</v>
      </c>
      <c r="R181" s="173" cm="1">
        <f t="array" ref="R181">_xlfn.XLOOKUP(R$1,'PY1 Data(H)'!$A$1:$CZ$1,_xlfn.XLOOKUP($A181,'PY1 Data(H)'!$A$1:$A$233,'PY1 Data(H)'!$A$1:$CZ$233))</f>
        <v>642295</v>
      </c>
      <c r="S181" s="173" cm="1">
        <f t="array" ref="S181">_xlfn.XLOOKUP(S$1,'PY1 Data(H)'!$A$1:$CZ$1,_xlfn.XLOOKUP($A181,'PY1 Data(H)'!$A$1:$A$233,'PY1 Data(H)'!$A$1:$CZ$233))</f>
        <v>2138853</v>
      </c>
      <c r="T181" s="173" cm="1">
        <f t="array" ref="T181">_xlfn.XLOOKUP(T$1,'PY1 Data(H)'!$A$1:$CZ$1,_xlfn.XLOOKUP($A181,'PY1 Data(H)'!$A$1:$A$233,'PY1 Data(H)'!$A$1:$CZ$233))</f>
        <v>0</v>
      </c>
      <c r="U181" s="173" cm="1">
        <f t="array" ref="U181">_xlfn.XLOOKUP(U$1,'PY1 Data(H)'!$A$1:$CZ$1,_xlfn.XLOOKUP($A181,'PY1 Data(H)'!$A$1:$A$233,'PY1 Data(H)'!$A$1:$CZ$233))</f>
        <v>6637702</v>
      </c>
      <c r="V181" s="173" cm="1">
        <f t="array" ref="V181">_xlfn.XLOOKUP(V$1,'PY1 Data(H)'!$A$1:$CZ$1,_xlfn.XLOOKUP($A181,'PY1 Data(H)'!$A$1:$A$233,'PY1 Data(H)'!$A$1:$CZ$233))</f>
        <v>3423021</v>
      </c>
      <c r="W181" s="173" cm="1">
        <f t="array" ref="W181">_xlfn.XLOOKUP(W$1,'PY1 Data(H)'!$A$1:$CZ$1,_xlfn.XLOOKUP($A181,'PY1 Data(H)'!$A$1:$A$233,'PY1 Data(H)'!$A$1:$CZ$233))</f>
        <v>0</v>
      </c>
      <c r="X181" s="173" cm="1">
        <f t="array" ref="X181">_xlfn.XLOOKUP(X$1,'PY1 Data(H)'!$A$1:$CZ$1,_xlfn.XLOOKUP($A181,'PY1 Data(H)'!$A$1:$A$233,'PY1 Data(H)'!$A$1:$CZ$233))</f>
        <v>861714</v>
      </c>
      <c r="Y181" s="173" cm="1">
        <f t="array" ref="Y181">_xlfn.XLOOKUP(Y$1,'PY1 Data(H)'!$A$1:$CZ$1,_xlfn.XLOOKUP($A181,'PY1 Data(H)'!$A$1:$A$233,'PY1 Data(H)'!$A$1:$CZ$233))</f>
        <v>298341</v>
      </c>
      <c r="Z181" s="173" cm="1">
        <f t="array" ref="Z181">_xlfn.XLOOKUP(Z$1,'PY1 Data(H)'!$A$1:$CZ$1,_xlfn.XLOOKUP($A181,'PY1 Data(H)'!$A$1:$A$233,'PY1 Data(H)'!$A$1:$CZ$233))</f>
        <v>4617362</v>
      </c>
      <c r="AA181" s="173" cm="1">
        <f t="array" ref="AA181">_xlfn.XLOOKUP(AA$1,'PY1 Data(H)'!$A$1:$CZ$1,_xlfn.XLOOKUP($A181,'PY1 Data(H)'!$A$1:$A$233,'PY1 Data(H)'!$A$1:$CZ$233))</f>
        <v>0</v>
      </c>
      <c r="AB181" s="173" cm="1">
        <f t="array" ref="AB181">_xlfn.XLOOKUP(AB$1,'PY1 Data(H)'!$A$1:$CZ$1,_xlfn.XLOOKUP($A181,'PY1 Data(H)'!$A$1:$A$233,'PY1 Data(H)'!$A$1:$CZ$233))</f>
        <v>2282144</v>
      </c>
      <c r="AC181" s="173" cm="1">
        <f t="array" ref="AC181">_xlfn.XLOOKUP(AC$1,'PY1 Data(H)'!$A$1:$CZ$1,_xlfn.XLOOKUP($A181,'PY1 Data(H)'!$A$1:$A$233,'PY1 Data(H)'!$A$1:$CZ$233))</f>
        <v>13260556</v>
      </c>
      <c r="AD181" s="173" cm="1">
        <f t="array" ref="AD181">_xlfn.XLOOKUP(AD$1,'PY1 Data(H)'!$A$1:$CZ$1,_xlfn.XLOOKUP($A181,'PY1 Data(H)'!$A$1:$A$233,'PY1 Data(H)'!$A$1:$CZ$233))</f>
        <v>3845861</v>
      </c>
      <c r="AE181" s="173" cm="1">
        <f t="array" ref="AE181">_xlfn.XLOOKUP(AE$1,'PY1 Data(H)'!$A$1:$CZ$1,_xlfn.XLOOKUP($A181,'PY1 Data(H)'!$A$1:$A$233,'PY1 Data(H)'!$A$1:$CZ$233))</f>
        <v>0</v>
      </c>
      <c r="AF181" s="173" cm="1">
        <f t="array" ref="AF181">_xlfn.XLOOKUP(AF$1,'PY1 Data(H)'!$A$1:$CZ$1,_xlfn.XLOOKUP($A181,'PY1 Data(H)'!$A$1:$A$233,'PY1 Data(H)'!$A$1:$CZ$233))</f>
        <v>5637591</v>
      </c>
      <c r="AG181" s="173" cm="1">
        <f t="array" ref="AG181">_xlfn.XLOOKUP(AG$1,'PY1 Data(H)'!$A$1:$CZ$1,_xlfn.XLOOKUP($A181,'PY1 Data(H)'!$A$1:$A$233,'PY1 Data(H)'!$A$1:$CZ$233))</f>
        <v>2049513</v>
      </c>
      <c r="AH181" s="173" cm="1">
        <f t="array" ref="AH181">_xlfn.XLOOKUP(AH$1,'PY1 Data(H)'!$A$1:$CZ$1,_xlfn.XLOOKUP($A181,'PY1 Data(H)'!$A$1:$A$233,'PY1 Data(H)'!$A$1:$CZ$233))</f>
        <v>2481167</v>
      </c>
      <c r="AI181" s="173" cm="1">
        <f t="array" ref="AI181">_xlfn.XLOOKUP(AI$1,'PY1 Data(H)'!$A$1:$CZ$1,_xlfn.XLOOKUP($A181,'PY1 Data(H)'!$A$1:$A$233,'PY1 Data(H)'!$A$1:$CZ$233))</f>
        <v>10123540</v>
      </c>
      <c r="AJ181" s="173" cm="1">
        <f t="array" ref="AJ181">_xlfn.XLOOKUP(AJ$1,'PY1 Data(H)'!$A$1:$CZ$1,_xlfn.XLOOKUP($A181,'PY1 Data(H)'!$A$1:$A$233,'PY1 Data(H)'!$A$1:$CZ$233))</f>
        <v>2537819</v>
      </c>
      <c r="AK181" s="173" cm="1">
        <f t="array" ref="AK181">_xlfn.XLOOKUP(AK$1,'PY1 Data(H)'!$A$1:$CZ$1,_xlfn.XLOOKUP($A181,'PY1 Data(H)'!$A$1:$A$233,'PY1 Data(H)'!$A$1:$CZ$233))</f>
        <v>12796693</v>
      </c>
      <c r="AL181" s="173" cm="1">
        <f t="array" ref="AL181">_xlfn.XLOOKUP(AL$1,'PY1 Data(H)'!$A$1:$CZ$1,_xlfn.XLOOKUP($A181,'PY1 Data(H)'!$A$1:$A$233,'PY1 Data(H)'!$A$1:$CZ$233))</f>
        <v>2718193</v>
      </c>
      <c r="AM181" s="173" cm="1">
        <f t="array" ref="AM181">_xlfn.XLOOKUP(AM$1,'PY1 Data(H)'!$A$1:$CZ$1,_xlfn.XLOOKUP($A181,'PY1 Data(H)'!$A$1:$A$233,'PY1 Data(H)'!$A$1:$CZ$233))</f>
        <v>18733761</v>
      </c>
      <c r="AN181" s="173" cm="1">
        <f t="array" ref="AN181">_xlfn.XLOOKUP(AN$1,'PY1 Data(H)'!$A$1:$CZ$1,_xlfn.XLOOKUP($A181,'PY1 Data(H)'!$A$1:$A$233,'PY1 Data(H)'!$A$1:$CZ$233))</f>
        <v>171299</v>
      </c>
      <c r="AO181" s="173" cm="1">
        <f t="array" ref="AO181">_xlfn.XLOOKUP(AO$1,'PY1 Data(H)'!$A$1:$CZ$1,_xlfn.XLOOKUP($A181,'PY1 Data(H)'!$A$1:$A$233,'PY1 Data(H)'!$A$1:$CZ$233))</f>
        <v>68012</v>
      </c>
      <c r="AP181" s="173" cm="1">
        <f t="array" ref="AP181">_xlfn.XLOOKUP(AP$1,'PY1 Data(H)'!$A$1:$CZ$1,_xlfn.XLOOKUP($A181,'PY1 Data(H)'!$A$1:$A$233,'PY1 Data(H)'!$A$1:$CZ$233))</f>
        <v>2973895</v>
      </c>
      <c r="AQ181" s="173" cm="1">
        <f t="array" ref="AQ181">_xlfn.XLOOKUP(AQ$1,'PY1 Data(H)'!$A$1:$CZ$1,_xlfn.XLOOKUP($A181,'PY1 Data(H)'!$A$1:$A$233,'PY1 Data(H)'!$A$1:$CZ$233))</f>
        <v>299510</v>
      </c>
      <c r="AR181" s="173" cm="1">
        <f t="array" ref="AR181">_xlfn.XLOOKUP(AR$1,'PY1 Data(H)'!$A$1:$CZ$1,_xlfn.XLOOKUP($A181,'PY1 Data(H)'!$A$1:$A$233,'PY1 Data(H)'!$A$1:$CZ$233))</f>
        <v>0</v>
      </c>
      <c r="AS181" s="173" cm="1">
        <f t="array" ref="AS181">_xlfn.XLOOKUP(AS$1,'PY1 Data(H)'!$A$1:$CZ$1,_xlfn.XLOOKUP($A181,'PY1 Data(H)'!$A$1:$A$233,'PY1 Data(H)'!$A$1:$CZ$233))</f>
        <v>2486941</v>
      </c>
      <c r="AT181" s="173" cm="1">
        <f t="array" ref="AT181">_xlfn.XLOOKUP(AT$1,'PY1 Data(H)'!$A$1:$CZ$1,_xlfn.XLOOKUP($A181,'PY1 Data(H)'!$A$1:$A$233,'PY1 Data(H)'!$A$1:$CZ$233))</f>
        <v>4779151</v>
      </c>
      <c r="AU181" s="173" cm="1">
        <f t="array" ref="AU181">_xlfn.XLOOKUP(AU$1,'PY1 Data(H)'!$A$1:$CZ$1,_xlfn.XLOOKUP($A181,'PY1 Data(H)'!$A$1:$A$233,'PY1 Data(H)'!$A$1:$CZ$233))</f>
        <v>2394793</v>
      </c>
      <c r="AV181" s="173" cm="1">
        <f t="array" ref="AV181">_xlfn.XLOOKUP(AV$1,'PY1 Data(H)'!$A$1:$CZ$1,_xlfn.XLOOKUP($A181,'PY1 Data(H)'!$A$1:$A$233,'PY1 Data(H)'!$A$1:$CZ$233))</f>
        <v>8017278</v>
      </c>
      <c r="AW181" s="173" cm="1">
        <f t="array" ref="AW181">_xlfn.XLOOKUP(AW$1,'PY1 Data(H)'!$A$1:$CZ$1,_xlfn.XLOOKUP($A181,'PY1 Data(H)'!$A$1:$A$233,'PY1 Data(H)'!$A$1:$CZ$233))</f>
        <v>0</v>
      </c>
      <c r="AX181" s="173" cm="1">
        <f t="array" ref="AX181">_xlfn.XLOOKUP(AX$1,'PY1 Data(H)'!$A$1:$CZ$1,_xlfn.XLOOKUP($A181,'PY1 Data(H)'!$A$1:$A$233,'PY1 Data(H)'!$A$1:$CZ$233))</f>
        <v>1305685</v>
      </c>
      <c r="AY181" s="173" cm="1">
        <f t="array" ref="AY181">_xlfn.XLOOKUP(AY$1,'PY1 Data(H)'!$A$1:$CZ$1,_xlfn.XLOOKUP($A181,'PY1 Data(H)'!$A$1:$A$233,'PY1 Data(H)'!$A$1:$CZ$233))</f>
        <v>375060</v>
      </c>
      <c r="AZ181" s="173" cm="1">
        <f t="array" ref="AZ181">_xlfn.XLOOKUP(AZ$1,'PY1 Data(H)'!$A$1:$CZ$1,_xlfn.XLOOKUP($A181,'PY1 Data(H)'!$A$1:$A$233,'PY1 Data(H)'!$A$1:$CZ$233))</f>
        <v>8251611</v>
      </c>
      <c r="BA181" s="173" cm="1">
        <f t="array" ref="BA181">_xlfn.XLOOKUP(BA$1,'PY1 Data(H)'!$A$1:$CZ$1,_xlfn.XLOOKUP($A181,'PY1 Data(H)'!$A$1:$A$233,'PY1 Data(H)'!$A$1:$CZ$233))</f>
        <v>2810783</v>
      </c>
      <c r="BB181" s="173" cm="1">
        <f t="array" ref="BB181">_xlfn.XLOOKUP(BB$1,'PY1 Data(H)'!$A$1:$CZ$1,_xlfn.XLOOKUP($A181,'PY1 Data(H)'!$A$1:$A$233,'PY1 Data(H)'!$A$1:$CZ$233))</f>
        <v>6409934</v>
      </c>
      <c r="BC181" s="173" cm="1">
        <f t="array" ref="BC181">_xlfn.XLOOKUP(BC$1,'PY1 Data(H)'!$A$1:$CZ$1,_xlfn.XLOOKUP($A181,'PY1 Data(H)'!$A$1:$A$233,'PY1 Data(H)'!$A$1:$CZ$233))</f>
        <v>302228</v>
      </c>
      <c r="BD181" s="173" cm="1">
        <f t="array" ref="BD181">_xlfn.XLOOKUP(BD$1,'PY1 Data(H)'!$A$1:$CZ$1,_xlfn.XLOOKUP($A181,'PY1 Data(H)'!$A$1:$A$233,'PY1 Data(H)'!$A$1:$CZ$233))</f>
        <v>2356514</v>
      </c>
      <c r="BE181" s="173" cm="1">
        <f t="array" ref="BE181">_xlfn.XLOOKUP(BE$1,'PY1 Data(H)'!$A$1:$CZ$1,_xlfn.XLOOKUP($A181,'PY1 Data(H)'!$A$1:$A$233,'PY1 Data(H)'!$A$1:$CZ$233))</f>
        <v>2433428</v>
      </c>
      <c r="BF181" s="173" cm="1">
        <f t="array" ref="BF181">_xlfn.XLOOKUP(BF$1,'PY1 Data(H)'!$A$1:$CZ$1,_xlfn.XLOOKUP($A181,'PY1 Data(H)'!$A$1:$A$233,'PY1 Data(H)'!$A$1:$CZ$233))</f>
        <v>4254620</v>
      </c>
      <c r="BG181" s="173" cm="1">
        <f t="array" ref="BG181">_xlfn.XLOOKUP(BG$1,'PY1 Data(H)'!$A$1:$CZ$1,_xlfn.XLOOKUP($A181,'PY1 Data(H)'!$A$1:$A$233,'PY1 Data(H)'!$A$1:$CZ$233))</f>
        <v>1913012</v>
      </c>
      <c r="BH181" s="173" cm="1">
        <f t="array" ref="BH181">_xlfn.XLOOKUP(BH$1,'PY1 Data(H)'!$A$1:$CZ$1,_xlfn.XLOOKUP($A181,'PY1 Data(H)'!$A$1:$A$233,'PY1 Data(H)'!$A$1:$CZ$233))</f>
        <v>492282</v>
      </c>
      <c r="BI181" s="173" cm="1">
        <f t="array" ref="BI181">_xlfn.XLOOKUP(BI$1,'PY1 Data(H)'!$A$1:$CZ$1,_xlfn.XLOOKUP($A181,'PY1 Data(H)'!$A$1:$A$233,'PY1 Data(H)'!$A$1:$CZ$233))</f>
        <v>1816112</v>
      </c>
      <c r="BJ181" s="173" cm="1">
        <f t="array" ref="BJ181">_xlfn.XLOOKUP(BJ$1,'PY1 Data(H)'!$A$1:$CZ$1,_xlfn.XLOOKUP($A181,'PY1 Data(H)'!$A$1:$A$233,'PY1 Data(H)'!$A$1:$CZ$233))</f>
        <v>1421640</v>
      </c>
      <c r="BK181" s="173" cm="1">
        <f t="array" ref="BK181">_xlfn.XLOOKUP(BK$1,'PY1 Data(H)'!$A$1:$CZ$1,_xlfn.XLOOKUP($A181,'PY1 Data(H)'!$A$1:$A$233,'PY1 Data(H)'!$A$1:$CZ$233))</f>
        <v>27865147</v>
      </c>
      <c r="BL181" s="173" cm="1">
        <f t="array" ref="BL181">_xlfn.XLOOKUP(BL$1,'PY1 Data(H)'!$A$1:$CZ$1,_xlfn.XLOOKUP($A181,'PY1 Data(H)'!$A$1:$A$233,'PY1 Data(H)'!$A$1:$CZ$233))</f>
        <v>555166</v>
      </c>
      <c r="BM181" s="173" cm="1">
        <f t="array" ref="BM181">_xlfn.XLOOKUP(BM$1,'PY1 Data(H)'!$A$1:$CZ$1,_xlfn.XLOOKUP($A181,'PY1 Data(H)'!$A$1:$A$233,'PY1 Data(H)'!$A$1:$CZ$233))</f>
        <v>696390</v>
      </c>
      <c r="BN181" s="173" cm="1">
        <f t="array" ref="BN181">_xlfn.XLOOKUP(BN$1,'PY1 Data(H)'!$A$1:$CZ$1,_xlfn.XLOOKUP($A181,'PY1 Data(H)'!$A$1:$A$233,'PY1 Data(H)'!$A$1:$CZ$233))</f>
        <v>4314923</v>
      </c>
      <c r="BO181" s="173" cm="1">
        <f t="array" ref="BO181">_xlfn.XLOOKUP(BO$1,'PY1 Data(H)'!$A$1:$CZ$1,_xlfn.XLOOKUP($A181,'PY1 Data(H)'!$A$1:$A$233,'PY1 Data(H)'!$A$1:$CZ$233))</f>
        <v>4622023</v>
      </c>
      <c r="BP181" s="173" cm="1">
        <f t="array" ref="BP181">_xlfn.XLOOKUP(BP$1,'PY1 Data(H)'!$A$1:$CZ$1,_xlfn.XLOOKUP($A181,'PY1 Data(H)'!$A$1:$A$233,'PY1 Data(H)'!$A$1:$CZ$233))</f>
        <v>20021043</v>
      </c>
      <c r="BQ181" s="173" cm="1">
        <f t="array" ref="BQ181">_xlfn.XLOOKUP(BQ$1,'PY1 Data(H)'!$A$1:$CZ$1,_xlfn.XLOOKUP($A181,'PY1 Data(H)'!$A$1:$A$233,'PY1 Data(H)'!$A$1:$CZ$233))</f>
        <v>0</v>
      </c>
      <c r="BR181" s="173" cm="1">
        <f t="array" ref="BR181">_xlfn.XLOOKUP(BR$1,'PY1 Data(H)'!$A$1:$CZ$1,_xlfn.XLOOKUP($A181,'PY1 Data(H)'!$A$1:$A$233,'PY1 Data(H)'!$A$1:$CZ$233))</f>
        <v>5342353</v>
      </c>
      <c r="BS181" s="173" cm="1">
        <f t="array" ref="BS181">_xlfn.XLOOKUP(BS$1,'PY1 Data(H)'!$A$1:$CZ$1,_xlfn.XLOOKUP($A181,'PY1 Data(H)'!$A$1:$A$233,'PY1 Data(H)'!$A$1:$CZ$233))</f>
        <v>6941163</v>
      </c>
      <c r="BT181" s="173" cm="1">
        <f t="array" ref="BT181">_xlfn.XLOOKUP(BT$1,'PY1 Data(H)'!$A$1:$CZ$1,_xlfn.XLOOKUP($A181,'PY1 Data(H)'!$A$1:$A$233,'PY1 Data(H)'!$A$1:$CZ$233))</f>
        <v>482744</v>
      </c>
      <c r="BU181" s="173" cm="1">
        <f t="array" ref="BU181">_xlfn.XLOOKUP(BU$1,'PY1 Data(H)'!$A$1:$CZ$1,_xlfn.XLOOKUP($A181,'PY1 Data(H)'!$A$1:$A$233,'PY1 Data(H)'!$A$1:$CZ$233))</f>
        <v>2035857</v>
      </c>
      <c r="BV181" s="173" cm="1">
        <f t="array" ref="BV181">_xlfn.XLOOKUP(BV$1,'PY1 Data(H)'!$A$1:$CZ$1,_xlfn.XLOOKUP($A181,'PY1 Data(H)'!$A$1:$A$233,'PY1 Data(H)'!$A$1:$CZ$233))</f>
        <v>2635853</v>
      </c>
      <c r="BW181" s="173" cm="1">
        <f t="array" ref="BW181">_xlfn.XLOOKUP(BW$1,'PY1 Data(H)'!$A$1:$CZ$1,_xlfn.XLOOKUP($A181,'PY1 Data(H)'!$A$1:$A$233,'PY1 Data(H)'!$A$1:$CZ$233))</f>
        <v>509868</v>
      </c>
      <c r="BX181" s="173" cm="1">
        <f t="array" ref="BX181">_xlfn.XLOOKUP(BX$1,'PY1 Data(H)'!$A$1:$CZ$1,_xlfn.XLOOKUP($A181,'PY1 Data(H)'!$A$1:$A$233,'PY1 Data(H)'!$A$1:$CZ$233))</f>
        <v>2785062</v>
      </c>
      <c r="BY181" s="173" cm="1">
        <f t="array" ref="BY181">_xlfn.XLOOKUP(BY$1,'PY1 Data(H)'!$A$1:$CZ$1,_xlfn.XLOOKUP($A181,'PY1 Data(H)'!$A$1:$A$233,'PY1 Data(H)'!$A$1:$CZ$233))</f>
        <v>8396104</v>
      </c>
      <c r="BZ181" s="173" cm="1">
        <f t="array" ref="BZ181">_xlfn.XLOOKUP(BZ$1,'PY1 Data(H)'!$A$1:$CZ$1,_xlfn.XLOOKUP($A181,'PY1 Data(H)'!$A$1:$A$233,'PY1 Data(H)'!$A$1:$CZ$233))</f>
        <v>794626</v>
      </c>
      <c r="CA181" s="173" cm="1">
        <f t="array" ref="CA181">_xlfn.XLOOKUP(CA$1,'PY1 Data(H)'!$A$1:$CZ$1,_xlfn.XLOOKUP($A181,'PY1 Data(H)'!$A$1:$A$233,'PY1 Data(H)'!$A$1:$CZ$233))</f>
        <v>6198716</v>
      </c>
      <c r="CB181" s="173" cm="1">
        <f t="array" ref="CB181">_xlfn.XLOOKUP(CB$1,'PY1 Data(H)'!$A$1:$CZ$1,_xlfn.XLOOKUP($A181,'PY1 Data(H)'!$A$1:$A$233,'PY1 Data(H)'!$A$1:$CZ$233))</f>
        <v>3103719</v>
      </c>
      <c r="CC181" s="173" cm="1">
        <f t="array" ref="CC181">_xlfn.XLOOKUP(CC$1,'PY1 Data(H)'!$A$1:$CZ$1,_xlfn.XLOOKUP($A181,'PY1 Data(H)'!$A$1:$A$233,'PY1 Data(H)'!$A$1:$CZ$233))</f>
        <v>5908611</v>
      </c>
      <c r="CD181" s="173" cm="1">
        <f t="array" ref="CD181">_xlfn.XLOOKUP(CD$1,'PY1 Data(H)'!$A$1:$CZ$1,_xlfn.XLOOKUP($A181,'PY1 Data(H)'!$A$1:$A$233,'PY1 Data(H)'!$A$1:$CZ$233))</f>
        <v>4510088</v>
      </c>
      <c r="CE181" s="173" cm="1">
        <f t="array" ref="CE181">_xlfn.XLOOKUP(CE$1,'PY1 Data(H)'!$A$1:$CZ$1,_xlfn.XLOOKUP($A181,'PY1 Data(H)'!$A$1:$A$233,'PY1 Data(H)'!$A$1:$CZ$233))</f>
        <v>5746791</v>
      </c>
      <c r="CF181" s="173" cm="1">
        <f t="array" ref="CF181">_xlfn.XLOOKUP(CF$1,'PY1 Data(H)'!$A$1:$CZ$1,_xlfn.XLOOKUP($A181,'PY1 Data(H)'!$A$1:$A$233,'PY1 Data(H)'!$A$1:$CZ$233))</f>
        <v>3344901</v>
      </c>
      <c r="CG181" s="173" cm="1">
        <f t="array" ref="CG181">_xlfn.XLOOKUP(CG$1,'PY1 Data(H)'!$A$1:$CZ$1,_xlfn.XLOOKUP($A181,'PY1 Data(H)'!$A$1:$A$233,'PY1 Data(H)'!$A$1:$CZ$233))</f>
        <v>3256682</v>
      </c>
      <c r="CH181" s="173" cm="1">
        <f t="array" ref="CH181">_xlfn.XLOOKUP(CH$1,'PY1 Data(H)'!$A$1:$CZ$1,_xlfn.XLOOKUP($A181,'PY1 Data(H)'!$A$1:$A$233,'PY1 Data(H)'!$A$1:$CZ$233))</f>
        <v>923708</v>
      </c>
      <c r="CI181" s="173" cm="1">
        <f t="array" ref="CI181">_xlfn.XLOOKUP(CI$1,'PY1 Data(H)'!$A$1:$CZ$1,_xlfn.XLOOKUP($A181,'PY1 Data(H)'!$A$1:$A$233,'PY1 Data(H)'!$A$1:$CZ$233))</f>
        <v>1732619</v>
      </c>
      <c r="CJ181" s="173" cm="1">
        <f t="array" ref="CJ181">_xlfn.XLOOKUP(CJ$1,'PY1 Data(H)'!$A$1:$CZ$1,_xlfn.XLOOKUP($A181,'PY1 Data(H)'!$A$1:$A$233,'PY1 Data(H)'!$A$1:$CZ$233))</f>
        <v>1497994</v>
      </c>
      <c r="CK181" s="173" cm="1">
        <f t="array" ref="CK181">_xlfn.XLOOKUP(CK$1,'PY1 Data(H)'!$A$1:$CZ$1,_xlfn.XLOOKUP($A181,'PY1 Data(H)'!$A$1:$A$233,'PY1 Data(H)'!$A$1:$CZ$233))</f>
        <v>3290599</v>
      </c>
      <c r="CL181" s="173" cm="1">
        <f t="array" ref="CL181">_xlfn.XLOOKUP(CL$1,'PY1 Data(H)'!$A$1:$CZ$1,_xlfn.XLOOKUP($A181,'PY1 Data(H)'!$A$1:$A$233,'PY1 Data(H)'!$A$1:$CZ$233))</f>
        <v>631303</v>
      </c>
      <c r="CM181" s="173" cm="1">
        <f t="array" ref="CM181">_xlfn.XLOOKUP(CM$1,'PY1 Data(H)'!$A$1:$CZ$1,_xlfn.XLOOKUP($A181,'PY1 Data(H)'!$A$1:$A$233,'PY1 Data(H)'!$A$1:$CZ$233))</f>
        <v>2457496</v>
      </c>
      <c r="CN181" s="173" cm="1">
        <f t="array" ref="CN181">_xlfn.XLOOKUP(CN$1,'PY1 Data(H)'!$A$1:$CZ$1,_xlfn.XLOOKUP($A181,'PY1 Data(H)'!$A$1:$A$233,'PY1 Data(H)'!$A$1:$CZ$233))</f>
        <v>160257</v>
      </c>
      <c r="CO181" s="173" cm="1">
        <f t="array" ref="CO181">_xlfn.XLOOKUP(CO$1,'PY1 Data(H)'!$A$1:$CZ$1,_xlfn.XLOOKUP($A181,'PY1 Data(H)'!$A$1:$A$233,'PY1 Data(H)'!$A$1:$CZ$233))</f>
        <v>21133997</v>
      </c>
      <c r="CP181" s="173" cm="1">
        <f t="array" ref="CP181">_xlfn.XLOOKUP(CP$1,'PY1 Data(H)'!$A$1:$CZ$1,_xlfn.XLOOKUP($A181,'PY1 Data(H)'!$A$1:$A$233,'PY1 Data(H)'!$A$1:$CZ$233))</f>
        <v>1326589</v>
      </c>
      <c r="CQ181" s="173" cm="1">
        <f t="array" ref="CQ181">_xlfn.XLOOKUP(CQ$1,'PY1 Data(H)'!$A$1:$CZ$1,_xlfn.XLOOKUP($A181,'PY1 Data(H)'!$A$1:$A$233,'PY1 Data(H)'!$A$1:$CZ$233))</f>
        <v>30449158</v>
      </c>
      <c r="CR181" s="173" cm="1">
        <f t="array" ref="CR181">_xlfn.XLOOKUP(CR$1,'PY1 Data(H)'!$A$1:$CZ$1,_xlfn.XLOOKUP($A181,'PY1 Data(H)'!$A$1:$A$233,'PY1 Data(H)'!$A$1:$CZ$233))</f>
        <v>649500</v>
      </c>
      <c r="CS181" s="173" cm="1">
        <f t="array" ref="CS181">_xlfn.XLOOKUP(CS$1,'PY1 Data(H)'!$A$1:$CZ$1,_xlfn.XLOOKUP($A181,'PY1 Data(H)'!$A$1:$A$233,'PY1 Data(H)'!$A$1:$CZ$233))</f>
        <v>330627</v>
      </c>
      <c r="CT181" s="173" cm="1">
        <f t="array" ref="CT181">_xlfn.XLOOKUP(CT$1,'PY1 Data(H)'!$A$1:$CZ$1,_xlfn.XLOOKUP($A181,'PY1 Data(H)'!$A$1:$A$233,'PY1 Data(H)'!$A$1:$CZ$233))</f>
        <v>1285177</v>
      </c>
      <c r="CU181" s="173" cm="1">
        <f t="array" ref="CU181">_xlfn.XLOOKUP(CU$1,'PY1 Data(H)'!$A$1:$CZ$1,_xlfn.XLOOKUP($A181,'PY1 Data(H)'!$A$1:$A$233,'PY1 Data(H)'!$A$1:$CZ$233))</f>
        <v>4590851</v>
      </c>
      <c r="CV181" s="173" cm="1">
        <f t="array" ref="CV181">_xlfn.XLOOKUP(CV$1,'PY1 Data(H)'!$A$1:$CZ$1,_xlfn.XLOOKUP($A181,'PY1 Data(H)'!$A$1:$A$233,'PY1 Data(H)'!$A$1:$CZ$233))</f>
        <v>3179391</v>
      </c>
      <c r="CW181" s="173" cm="1">
        <f t="array" ref="CW181">_xlfn.XLOOKUP(CW$1,'PY1 Data(H)'!$A$1:$CZ$1,_xlfn.XLOOKUP($A181,'PY1 Data(H)'!$A$1:$A$233,'PY1 Data(H)'!$A$1:$CZ$233))</f>
        <v>4494816</v>
      </c>
      <c r="CX181" s="173" cm="1">
        <f t="array" ref="CX181">_xlfn.XLOOKUP(CX$1,'PY1 Data(H)'!$A$1:$CZ$1,_xlfn.XLOOKUP($A181,'PY1 Data(H)'!$A$1:$A$233,'PY1 Data(H)'!$A$1:$CZ$233))</f>
        <v>956678</v>
      </c>
      <c r="CY181" s="173" cm="1">
        <f t="array" ref="CY181">_xlfn.XLOOKUP(CY$1,'PY1 Data(H)'!$A$1:$CZ$1,_xlfn.XLOOKUP($A181,'PY1 Data(H)'!$A$1:$A$233,'PY1 Data(H)'!$A$1:$CZ$233))</f>
        <v>1098186</v>
      </c>
    </row>
    <row r="182" spans="1:103" x14ac:dyDescent="0.3">
      <c r="A182">
        <v>602</v>
      </c>
      <c r="D182" s="173" cm="1">
        <f t="array" ref="D182">_xlfn.XLOOKUP(D$1,'PY1 Data(H)'!$A$1:$CZ$1,_xlfn.XLOOKUP($A182,'PY1 Data(H)'!$A$1:$A$233,'PY1 Data(H)'!$A$1:$CZ$233))</f>
        <v>0</v>
      </c>
      <c r="E182" s="173" cm="1">
        <f t="array" ref="E182">_xlfn.XLOOKUP(E$1,'PY1 Data(H)'!$A$1:$CZ$1,_xlfn.XLOOKUP($A182,'PY1 Data(H)'!$A$1:$A$233,'PY1 Data(H)'!$A$1:$CZ$233))</f>
        <v>0</v>
      </c>
      <c r="F182" s="173" cm="1">
        <f t="array" ref="F182">_xlfn.XLOOKUP(F$1,'PY1 Data(H)'!$A$1:$CZ$1,_xlfn.XLOOKUP($A182,'PY1 Data(H)'!$A$1:$A$233,'PY1 Data(H)'!$A$1:$CZ$233))</f>
        <v>0</v>
      </c>
      <c r="G182" s="173" cm="1">
        <f t="array" ref="G182">_xlfn.XLOOKUP(G$1,'PY1 Data(H)'!$A$1:$CZ$1,_xlfn.XLOOKUP($A182,'PY1 Data(H)'!$A$1:$A$233,'PY1 Data(H)'!$A$1:$CZ$233))</f>
        <v>0</v>
      </c>
      <c r="H182" s="173" cm="1">
        <f t="array" ref="H182">_xlfn.XLOOKUP(H$1,'PY1 Data(H)'!$A$1:$CZ$1,_xlfn.XLOOKUP($A182,'PY1 Data(H)'!$A$1:$A$233,'PY1 Data(H)'!$A$1:$CZ$233))</f>
        <v>0</v>
      </c>
      <c r="I182" s="173" cm="1">
        <f t="array" ref="I182">_xlfn.XLOOKUP(I$1,'PY1 Data(H)'!$A$1:$CZ$1,_xlfn.XLOOKUP($A182,'PY1 Data(H)'!$A$1:$A$233,'PY1 Data(H)'!$A$1:$CZ$233))</f>
        <v>0</v>
      </c>
      <c r="J182" s="173" cm="1">
        <f t="array" ref="J182">_xlfn.XLOOKUP(J$1,'PY1 Data(H)'!$A$1:$CZ$1,_xlfn.XLOOKUP($A182,'PY1 Data(H)'!$A$1:$A$233,'PY1 Data(H)'!$A$1:$CZ$233))</f>
        <v>0</v>
      </c>
      <c r="K182" s="173" cm="1">
        <f t="array" ref="K182">_xlfn.XLOOKUP(K$1,'PY1 Data(H)'!$A$1:$CZ$1,_xlfn.XLOOKUP($A182,'PY1 Data(H)'!$A$1:$A$233,'PY1 Data(H)'!$A$1:$CZ$233))</f>
        <v>0</v>
      </c>
      <c r="L182" s="173" cm="1">
        <f t="array" ref="L182">_xlfn.XLOOKUP(L$1,'PY1 Data(H)'!$A$1:$CZ$1,_xlfn.XLOOKUP($A182,'PY1 Data(H)'!$A$1:$A$233,'PY1 Data(H)'!$A$1:$CZ$233))</f>
        <v>0</v>
      </c>
      <c r="M182" s="173" cm="1">
        <f t="array" ref="M182">_xlfn.XLOOKUP(M$1,'PY1 Data(H)'!$A$1:$CZ$1,_xlfn.XLOOKUP($A182,'PY1 Data(H)'!$A$1:$A$233,'PY1 Data(H)'!$A$1:$CZ$233))</f>
        <v>0</v>
      </c>
      <c r="N182" s="173" cm="1">
        <f t="array" ref="N182">_xlfn.XLOOKUP(N$1,'PY1 Data(H)'!$A$1:$CZ$1,_xlfn.XLOOKUP($A182,'PY1 Data(H)'!$A$1:$A$233,'PY1 Data(H)'!$A$1:$CZ$233))</f>
        <v>0</v>
      </c>
      <c r="O182" s="173" cm="1">
        <f t="array" ref="O182">_xlfn.XLOOKUP(O$1,'PY1 Data(H)'!$A$1:$CZ$1,_xlfn.XLOOKUP($A182,'PY1 Data(H)'!$A$1:$A$233,'PY1 Data(H)'!$A$1:$CZ$233))</f>
        <v>0</v>
      </c>
      <c r="P182" s="173" cm="1">
        <f t="array" ref="P182">_xlfn.XLOOKUP(P$1,'PY1 Data(H)'!$A$1:$CZ$1,_xlfn.XLOOKUP($A182,'PY1 Data(H)'!$A$1:$A$233,'PY1 Data(H)'!$A$1:$CZ$233))</f>
        <v>0</v>
      </c>
      <c r="Q182" s="173" cm="1">
        <f t="array" ref="Q182">_xlfn.XLOOKUP(Q$1,'PY1 Data(H)'!$A$1:$CZ$1,_xlfn.XLOOKUP($A182,'PY1 Data(H)'!$A$1:$A$233,'PY1 Data(H)'!$A$1:$CZ$233))</f>
        <v>0</v>
      </c>
      <c r="R182" s="173" cm="1">
        <f t="array" ref="R182">_xlfn.XLOOKUP(R$1,'PY1 Data(H)'!$A$1:$CZ$1,_xlfn.XLOOKUP($A182,'PY1 Data(H)'!$A$1:$A$233,'PY1 Data(H)'!$A$1:$CZ$233))</f>
        <v>0</v>
      </c>
      <c r="S182" s="173" cm="1">
        <f t="array" ref="S182">_xlfn.XLOOKUP(S$1,'PY1 Data(H)'!$A$1:$CZ$1,_xlfn.XLOOKUP($A182,'PY1 Data(H)'!$A$1:$A$233,'PY1 Data(H)'!$A$1:$CZ$233))</f>
        <v>0</v>
      </c>
      <c r="T182" s="173" cm="1">
        <f t="array" ref="T182">_xlfn.XLOOKUP(T$1,'PY1 Data(H)'!$A$1:$CZ$1,_xlfn.XLOOKUP($A182,'PY1 Data(H)'!$A$1:$A$233,'PY1 Data(H)'!$A$1:$CZ$233))</f>
        <v>0</v>
      </c>
      <c r="U182" s="173" cm="1">
        <f t="array" ref="U182">_xlfn.XLOOKUP(U$1,'PY1 Data(H)'!$A$1:$CZ$1,_xlfn.XLOOKUP($A182,'PY1 Data(H)'!$A$1:$A$233,'PY1 Data(H)'!$A$1:$CZ$233))</f>
        <v>0</v>
      </c>
      <c r="V182" s="173" cm="1">
        <f t="array" ref="V182">_xlfn.XLOOKUP(V$1,'PY1 Data(H)'!$A$1:$CZ$1,_xlfn.XLOOKUP($A182,'PY1 Data(H)'!$A$1:$A$233,'PY1 Data(H)'!$A$1:$CZ$233))</f>
        <v>0</v>
      </c>
      <c r="W182" s="173" cm="1">
        <f t="array" ref="W182">_xlfn.XLOOKUP(W$1,'PY1 Data(H)'!$A$1:$CZ$1,_xlfn.XLOOKUP($A182,'PY1 Data(H)'!$A$1:$A$233,'PY1 Data(H)'!$A$1:$CZ$233))</f>
        <v>0</v>
      </c>
      <c r="X182" s="173" cm="1">
        <f t="array" ref="X182">_xlfn.XLOOKUP(X$1,'PY1 Data(H)'!$A$1:$CZ$1,_xlfn.XLOOKUP($A182,'PY1 Data(H)'!$A$1:$A$233,'PY1 Data(H)'!$A$1:$CZ$233))</f>
        <v>0</v>
      </c>
      <c r="Y182" s="173" cm="1">
        <f t="array" ref="Y182">_xlfn.XLOOKUP(Y$1,'PY1 Data(H)'!$A$1:$CZ$1,_xlfn.XLOOKUP($A182,'PY1 Data(H)'!$A$1:$A$233,'PY1 Data(H)'!$A$1:$CZ$233))</f>
        <v>0</v>
      </c>
      <c r="Z182" s="173" cm="1">
        <f t="array" ref="Z182">_xlfn.XLOOKUP(Z$1,'PY1 Data(H)'!$A$1:$CZ$1,_xlfn.XLOOKUP($A182,'PY1 Data(H)'!$A$1:$A$233,'PY1 Data(H)'!$A$1:$CZ$233))</f>
        <v>0</v>
      </c>
      <c r="AA182" s="173" cm="1">
        <f t="array" ref="AA182">_xlfn.XLOOKUP(AA$1,'PY1 Data(H)'!$A$1:$CZ$1,_xlfn.XLOOKUP($A182,'PY1 Data(H)'!$A$1:$A$233,'PY1 Data(H)'!$A$1:$CZ$233))</f>
        <v>0</v>
      </c>
      <c r="AB182" s="173" cm="1">
        <f t="array" ref="AB182">_xlfn.XLOOKUP(AB$1,'PY1 Data(H)'!$A$1:$CZ$1,_xlfn.XLOOKUP($A182,'PY1 Data(H)'!$A$1:$A$233,'PY1 Data(H)'!$A$1:$CZ$233))</f>
        <v>0</v>
      </c>
      <c r="AC182" s="173" cm="1">
        <f t="array" ref="AC182">_xlfn.XLOOKUP(AC$1,'PY1 Data(H)'!$A$1:$CZ$1,_xlfn.XLOOKUP($A182,'PY1 Data(H)'!$A$1:$A$233,'PY1 Data(H)'!$A$1:$CZ$233))</f>
        <v>0</v>
      </c>
      <c r="AD182" s="173" cm="1">
        <f t="array" ref="AD182">_xlfn.XLOOKUP(AD$1,'PY1 Data(H)'!$A$1:$CZ$1,_xlfn.XLOOKUP($A182,'PY1 Data(H)'!$A$1:$A$233,'PY1 Data(H)'!$A$1:$CZ$233))</f>
        <v>500341</v>
      </c>
      <c r="AE182" s="173" cm="1">
        <f t="array" ref="AE182">_xlfn.XLOOKUP(AE$1,'PY1 Data(H)'!$A$1:$CZ$1,_xlfn.XLOOKUP($A182,'PY1 Data(H)'!$A$1:$A$233,'PY1 Data(H)'!$A$1:$CZ$233))</f>
        <v>200019</v>
      </c>
      <c r="AF182" s="173" cm="1">
        <f t="array" ref="AF182">_xlfn.XLOOKUP(AF$1,'PY1 Data(H)'!$A$1:$CZ$1,_xlfn.XLOOKUP($A182,'PY1 Data(H)'!$A$1:$A$233,'PY1 Data(H)'!$A$1:$CZ$233))</f>
        <v>0</v>
      </c>
      <c r="AG182" s="173" cm="1">
        <f t="array" ref="AG182">_xlfn.XLOOKUP(AG$1,'PY1 Data(H)'!$A$1:$CZ$1,_xlfn.XLOOKUP($A182,'PY1 Data(H)'!$A$1:$A$233,'PY1 Data(H)'!$A$1:$CZ$233))</f>
        <v>0</v>
      </c>
      <c r="AH182" s="173" cm="1">
        <f t="array" ref="AH182">_xlfn.XLOOKUP(AH$1,'PY1 Data(H)'!$A$1:$CZ$1,_xlfn.XLOOKUP($A182,'PY1 Data(H)'!$A$1:$A$233,'PY1 Data(H)'!$A$1:$CZ$233))</f>
        <v>0</v>
      </c>
      <c r="AI182" s="173" cm="1">
        <f t="array" ref="AI182">_xlfn.XLOOKUP(AI$1,'PY1 Data(H)'!$A$1:$CZ$1,_xlfn.XLOOKUP($A182,'PY1 Data(H)'!$A$1:$A$233,'PY1 Data(H)'!$A$1:$CZ$233))</f>
        <v>0</v>
      </c>
      <c r="AJ182" s="173" cm="1">
        <f t="array" ref="AJ182">_xlfn.XLOOKUP(AJ$1,'PY1 Data(H)'!$A$1:$CZ$1,_xlfn.XLOOKUP($A182,'PY1 Data(H)'!$A$1:$A$233,'PY1 Data(H)'!$A$1:$CZ$233))</f>
        <v>0</v>
      </c>
      <c r="AK182" s="173" cm="1">
        <f t="array" ref="AK182">_xlfn.XLOOKUP(AK$1,'PY1 Data(H)'!$A$1:$CZ$1,_xlfn.XLOOKUP($A182,'PY1 Data(H)'!$A$1:$A$233,'PY1 Data(H)'!$A$1:$CZ$233))</f>
        <v>0</v>
      </c>
      <c r="AL182" s="173" cm="1">
        <f t="array" ref="AL182">_xlfn.XLOOKUP(AL$1,'PY1 Data(H)'!$A$1:$CZ$1,_xlfn.XLOOKUP($A182,'PY1 Data(H)'!$A$1:$A$233,'PY1 Data(H)'!$A$1:$CZ$233))</f>
        <v>0</v>
      </c>
      <c r="AM182" s="173" cm="1">
        <f t="array" ref="AM182">_xlfn.XLOOKUP(AM$1,'PY1 Data(H)'!$A$1:$CZ$1,_xlfn.XLOOKUP($A182,'PY1 Data(H)'!$A$1:$A$233,'PY1 Data(H)'!$A$1:$CZ$233))</f>
        <v>0</v>
      </c>
      <c r="AN182" s="173" cm="1">
        <f t="array" ref="AN182">_xlfn.XLOOKUP(AN$1,'PY1 Data(H)'!$A$1:$CZ$1,_xlfn.XLOOKUP($A182,'PY1 Data(H)'!$A$1:$A$233,'PY1 Data(H)'!$A$1:$CZ$233))</f>
        <v>0</v>
      </c>
      <c r="AO182" s="173" cm="1">
        <f t="array" ref="AO182">_xlfn.XLOOKUP(AO$1,'PY1 Data(H)'!$A$1:$CZ$1,_xlfn.XLOOKUP($A182,'PY1 Data(H)'!$A$1:$A$233,'PY1 Data(H)'!$A$1:$CZ$233))</f>
        <v>0</v>
      </c>
      <c r="AP182" s="173" cm="1">
        <f t="array" ref="AP182">_xlfn.XLOOKUP(AP$1,'PY1 Data(H)'!$A$1:$CZ$1,_xlfn.XLOOKUP($A182,'PY1 Data(H)'!$A$1:$A$233,'PY1 Data(H)'!$A$1:$CZ$233))</f>
        <v>0</v>
      </c>
      <c r="AQ182" s="173" cm="1">
        <f t="array" ref="AQ182">_xlfn.XLOOKUP(AQ$1,'PY1 Data(H)'!$A$1:$CZ$1,_xlfn.XLOOKUP($A182,'PY1 Data(H)'!$A$1:$A$233,'PY1 Data(H)'!$A$1:$CZ$233))</f>
        <v>0</v>
      </c>
      <c r="AR182" s="173" cm="1">
        <f t="array" ref="AR182">_xlfn.XLOOKUP(AR$1,'PY1 Data(H)'!$A$1:$CZ$1,_xlfn.XLOOKUP($A182,'PY1 Data(H)'!$A$1:$A$233,'PY1 Data(H)'!$A$1:$CZ$233))</f>
        <v>0</v>
      </c>
      <c r="AS182" s="173" cm="1">
        <f t="array" ref="AS182">_xlfn.XLOOKUP(AS$1,'PY1 Data(H)'!$A$1:$CZ$1,_xlfn.XLOOKUP($A182,'PY1 Data(H)'!$A$1:$A$233,'PY1 Data(H)'!$A$1:$CZ$233))</f>
        <v>0</v>
      </c>
      <c r="AT182" s="173" cm="1">
        <f t="array" ref="AT182">_xlfn.XLOOKUP(AT$1,'PY1 Data(H)'!$A$1:$CZ$1,_xlfn.XLOOKUP($A182,'PY1 Data(H)'!$A$1:$A$233,'PY1 Data(H)'!$A$1:$CZ$233))</f>
        <v>370417</v>
      </c>
      <c r="AU182" s="173" cm="1">
        <f t="array" ref="AU182">_xlfn.XLOOKUP(AU$1,'PY1 Data(H)'!$A$1:$CZ$1,_xlfn.XLOOKUP($A182,'PY1 Data(H)'!$A$1:$A$233,'PY1 Data(H)'!$A$1:$CZ$233))</f>
        <v>0</v>
      </c>
      <c r="AV182" s="173" cm="1">
        <f t="array" ref="AV182">_xlfn.XLOOKUP(AV$1,'PY1 Data(H)'!$A$1:$CZ$1,_xlfn.XLOOKUP($A182,'PY1 Data(H)'!$A$1:$A$233,'PY1 Data(H)'!$A$1:$CZ$233))</f>
        <v>0</v>
      </c>
      <c r="AW182" s="173" cm="1">
        <f t="array" ref="AW182">_xlfn.XLOOKUP(AW$1,'PY1 Data(H)'!$A$1:$CZ$1,_xlfn.XLOOKUP($A182,'PY1 Data(H)'!$A$1:$A$233,'PY1 Data(H)'!$A$1:$CZ$233))</f>
        <v>0</v>
      </c>
      <c r="AX182" s="173" cm="1">
        <f t="array" ref="AX182">_xlfn.XLOOKUP(AX$1,'PY1 Data(H)'!$A$1:$CZ$1,_xlfn.XLOOKUP($A182,'PY1 Data(H)'!$A$1:$A$233,'PY1 Data(H)'!$A$1:$CZ$233))</f>
        <v>0</v>
      </c>
      <c r="AY182" s="173" cm="1">
        <f t="array" ref="AY182">_xlfn.XLOOKUP(AY$1,'PY1 Data(H)'!$A$1:$CZ$1,_xlfn.XLOOKUP($A182,'PY1 Data(H)'!$A$1:$A$233,'PY1 Data(H)'!$A$1:$CZ$233))</f>
        <v>0</v>
      </c>
      <c r="AZ182" s="173" cm="1">
        <f t="array" ref="AZ182">_xlfn.XLOOKUP(AZ$1,'PY1 Data(H)'!$A$1:$CZ$1,_xlfn.XLOOKUP($A182,'PY1 Data(H)'!$A$1:$A$233,'PY1 Data(H)'!$A$1:$CZ$233))</f>
        <v>0</v>
      </c>
      <c r="BA182" s="173" cm="1">
        <f t="array" ref="BA182">_xlfn.XLOOKUP(BA$1,'PY1 Data(H)'!$A$1:$CZ$1,_xlfn.XLOOKUP($A182,'PY1 Data(H)'!$A$1:$A$233,'PY1 Data(H)'!$A$1:$CZ$233))</f>
        <v>0</v>
      </c>
      <c r="BB182" s="173" cm="1">
        <f t="array" ref="BB182">_xlfn.XLOOKUP(BB$1,'PY1 Data(H)'!$A$1:$CZ$1,_xlfn.XLOOKUP($A182,'PY1 Data(H)'!$A$1:$A$233,'PY1 Data(H)'!$A$1:$CZ$233))</f>
        <v>0</v>
      </c>
      <c r="BC182" s="173" cm="1">
        <f t="array" ref="BC182">_xlfn.XLOOKUP(BC$1,'PY1 Data(H)'!$A$1:$CZ$1,_xlfn.XLOOKUP($A182,'PY1 Data(H)'!$A$1:$A$233,'PY1 Data(H)'!$A$1:$CZ$233))</f>
        <v>0</v>
      </c>
      <c r="BD182" s="173" cm="1">
        <f t="array" ref="BD182">_xlfn.XLOOKUP(BD$1,'PY1 Data(H)'!$A$1:$CZ$1,_xlfn.XLOOKUP($A182,'PY1 Data(H)'!$A$1:$A$233,'PY1 Data(H)'!$A$1:$CZ$233))</f>
        <v>0</v>
      </c>
      <c r="BE182" s="173" cm="1">
        <f t="array" ref="BE182">_xlfn.XLOOKUP(BE$1,'PY1 Data(H)'!$A$1:$CZ$1,_xlfn.XLOOKUP($A182,'PY1 Data(H)'!$A$1:$A$233,'PY1 Data(H)'!$A$1:$CZ$233))</f>
        <v>0</v>
      </c>
      <c r="BF182" s="173" cm="1">
        <f t="array" ref="BF182">_xlfn.XLOOKUP(BF$1,'PY1 Data(H)'!$A$1:$CZ$1,_xlfn.XLOOKUP($A182,'PY1 Data(H)'!$A$1:$A$233,'PY1 Data(H)'!$A$1:$CZ$233))</f>
        <v>0</v>
      </c>
      <c r="BG182" s="173" cm="1">
        <f t="array" ref="BG182">_xlfn.XLOOKUP(BG$1,'PY1 Data(H)'!$A$1:$CZ$1,_xlfn.XLOOKUP($A182,'PY1 Data(H)'!$A$1:$A$233,'PY1 Data(H)'!$A$1:$CZ$233))</f>
        <v>0</v>
      </c>
      <c r="BH182" s="173" cm="1">
        <f t="array" ref="BH182">_xlfn.XLOOKUP(BH$1,'PY1 Data(H)'!$A$1:$CZ$1,_xlfn.XLOOKUP($A182,'PY1 Data(H)'!$A$1:$A$233,'PY1 Data(H)'!$A$1:$CZ$233))</f>
        <v>0</v>
      </c>
      <c r="BI182" s="173" cm="1">
        <f t="array" ref="BI182">_xlfn.XLOOKUP(BI$1,'PY1 Data(H)'!$A$1:$CZ$1,_xlfn.XLOOKUP($A182,'PY1 Data(H)'!$A$1:$A$233,'PY1 Data(H)'!$A$1:$CZ$233))</f>
        <v>0</v>
      </c>
      <c r="BJ182" s="173" cm="1">
        <f t="array" ref="BJ182">_xlfn.XLOOKUP(BJ$1,'PY1 Data(H)'!$A$1:$CZ$1,_xlfn.XLOOKUP($A182,'PY1 Data(H)'!$A$1:$A$233,'PY1 Data(H)'!$A$1:$CZ$233))</f>
        <v>0</v>
      </c>
      <c r="BK182" s="173" cm="1">
        <f t="array" ref="BK182">_xlfn.XLOOKUP(BK$1,'PY1 Data(H)'!$A$1:$CZ$1,_xlfn.XLOOKUP($A182,'PY1 Data(H)'!$A$1:$A$233,'PY1 Data(H)'!$A$1:$CZ$233))</f>
        <v>0</v>
      </c>
      <c r="BL182" s="173" cm="1">
        <f t="array" ref="BL182">_xlfn.XLOOKUP(BL$1,'PY1 Data(H)'!$A$1:$CZ$1,_xlfn.XLOOKUP($A182,'PY1 Data(H)'!$A$1:$A$233,'PY1 Data(H)'!$A$1:$CZ$233))</f>
        <v>0</v>
      </c>
      <c r="BM182" s="173" cm="1">
        <f t="array" ref="BM182">_xlfn.XLOOKUP(BM$1,'PY1 Data(H)'!$A$1:$CZ$1,_xlfn.XLOOKUP($A182,'PY1 Data(H)'!$A$1:$A$233,'PY1 Data(H)'!$A$1:$CZ$233))</f>
        <v>0</v>
      </c>
      <c r="BN182" s="173" cm="1">
        <f t="array" ref="BN182">_xlfn.XLOOKUP(BN$1,'PY1 Data(H)'!$A$1:$CZ$1,_xlfn.XLOOKUP($A182,'PY1 Data(H)'!$A$1:$A$233,'PY1 Data(H)'!$A$1:$CZ$233))</f>
        <v>0</v>
      </c>
      <c r="BO182" s="173" cm="1">
        <f t="array" ref="BO182">_xlfn.XLOOKUP(BO$1,'PY1 Data(H)'!$A$1:$CZ$1,_xlfn.XLOOKUP($A182,'PY1 Data(H)'!$A$1:$A$233,'PY1 Data(H)'!$A$1:$CZ$233))</f>
        <v>0</v>
      </c>
      <c r="BP182" s="173" cm="1">
        <f t="array" ref="BP182">_xlfn.XLOOKUP(BP$1,'PY1 Data(H)'!$A$1:$CZ$1,_xlfn.XLOOKUP($A182,'PY1 Data(H)'!$A$1:$A$233,'PY1 Data(H)'!$A$1:$CZ$233))</f>
        <v>0</v>
      </c>
      <c r="BQ182" s="173" cm="1">
        <f t="array" ref="BQ182">_xlfn.XLOOKUP(BQ$1,'PY1 Data(H)'!$A$1:$CZ$1,_xlfn.XLOOKUP($A182,'PY1 Data(H)'!$A$1:$A$233,'PY1 Data(H)'!$A$1:$CZ$233))</f>
        <v>0</v>
      </c>
      <c r="BR182" s="173" cm="1">
        <f t="array" ref="BR182">_xlfn.XLOOKUP(BR$1,'PY1 Data(H)'!$A$1:$CZ$1,_xlfn.XLOOKUP($A182,'PY1 Data(H)'!$A$1:$A$233,'PY1 Data(H)'!$A$1:$CZ$233))</f>
        <v>0</v>
      </c>
      <c r="BS182" s="173" cm="1">
        <f t="array" ref="BS182">_xlfn.XLOOKUP(BS$1,'PY1 Data(H)'!$A$1:$CZ$1,_xlfn.XLOOKUP($A182,'PY1 Data(H)'!$A$1:$A$233,'PY1 Data(H)'!$A$1:$CZ$233))</f>
        <v>0</v>
      </c>
      <c r="BT182" s="173" cm="1">
        <f t="array" ref="BT182">_xlfn.XLOOKUP(BT$1,'PY1 Data(H)'!$A$1:$CZ$1,_xlfn.XLOOKUP($A182,'PY1 Data(H)'!$A$1:$A$233,'PY1 Data(H)'!$A$1:$CZ$233))</f>
        <v>0</v>
      </c>
      <c r="BU182" s="173" cm="1">
        <f t="array" ref="BU182">_xlfn.XLOOKUP(BU$1,'PY1 Data(H)'!$A$1:$CZ$1,_xlfn.XLOOKUP($A182,'PY1 Data(H)'!$A$1:$A$233,'PY1 Data(H)'!$A$1:$CZ$233))</f>
        <v>0</v>
      </c>
      <c r="BV182" s="173" cm="1">
        <f t="array" ref="BV182">_xlfn.XLOOKUP(BV$1,'PY1 Data(H)'!$A$1:$CZ$1,_xlfn.XLOOKUP($A182,'PY1 Data(H)'!$A$1:$A$233,'PY1 Data(H)'!$A$1:$CZ$233))</f>
        <v>0</v>
      </c>
      <c r="BW182" s="173" cm="1">
        <f t="array" ref="BW182">_xlfn.XLOOKUP(BW$1,'PY1 Data(H)'!$A$1:$CZ$1,_xlfn.XLOOKUP($A182,'PY1 Data(H)'!$A$1:$A$233,'PY1 Data(H)'!$A$1:$CZ$233))</f>
        <v>0</v>
      </c>
      <c r="BX182" s="173" cm="1">
        <f t="array" ref="BX182">_xlfn.XLOOKUP(BX$1,'PY1 Data(H)'!$A$1:$CZ$1,_xlfn.XLOOKUP($A182,'PY1 Data(H)'!$A$1:$A$233,'PY1 Data(H)'!$A$1:$CZ$233))</f>
        <v>0</v>
      </c>
      <c r="BY182" s="173" cm="1">
        <f t="array" ref="BY182">_xlfn.XLOOKUP(BY$1,'PY1 Data(H)'!$A$1:$CZ$1,_xlfn.XLOOKUP($A182,'PY1 Data(H)'!$A$1:$A$233,'PY1 Data(H)'!$A$1:$CZ$233))</f>
        <v>0</v>
      </c>
      <c r="BZ182" s="173" cm="1">
        <f t="array" ref="BZ182">_xlfn.XLOOKUP(BZ$1,'PY1 Data(H)'!$A$1:$CZ$1,_xlfn.XLOOKUP($A182,'PY1 Data(H)'!$A$1:$A$233,'PY1 Data(H)'!$A$1:$CZ$233))</f>
        <v>0</v>
      </c>
      <c r="CA182" s="173" cm="1">
        <f t="array" ref="CA182">_xlfn.XLOOKUP(CA$1,'PY1 Data(H)'!$A$1:$CZ$1,_xlfn.XLOOKUP($A182,'PY1 Data(H)'!$A$1:$A$233,'PY1 Data(H)'!$A$1:$CZ$233))</f>
        <v>0</v>
      </c>
      <c r="CB182" s="173" cm="1">
        <f t="array" ref="CB182">_xlfn.XLOOKUP(CB$1,'PY1 Data(H)'!$A$1:$CZ$1,_xlfn.XLOOKUP($A182,'PY1 Data(H)'!$A$1:$A$233,'PY1 Data(H)'!$A$1:$CZ$233))</f>
        <v>0</v>
      </c>
      <c r="CC182" s="173" cm="1">
        <f t="array" ref="CC182">_xlfn.XLOOKUP(CC$1,'PY1 Data(H)'!$A$1:$CZ$1,_xlfn.XLOOKUP($A182,'PY1 Data(H)'!$A$1:$A$233,'PY1 Data(H)'!$A$1:$CZ$233))</f>
        <v>0</v>
      </c>
      <c r="CD182" s="173" cm="1">
        <f t="array" ref="CD182">_xlfn.XLOOKUP(CD$1,'PY1 Data(H)'!$A$1:$CZ$1,_xlfn.XLOOKUP($A182,'PY1 Data(H)'!$A$1:$A$233,'PY1 Data(H)'!$A$1:$CZ$233))</f>
        <v>0</v>
      </c>
      <c r="CE182" s="173" cm="1">
        <f t="array" ref="CE182">_xlfn.XLOOKUP(CE$1,'PY1 Data(H)'!$A$1:$CZ$1,_xlfn.XLOOKUP($A182,'PY1 Data(H)'!$A$1:$A$233,'PY1 Data(H)'!$A$1:$CZ$233))</f>
        <v>0</v>
      </c>
      <c r="CF182" s="173" cm="1">
        <f t="array" ref="CF182">_xlfn.XLOOKUP(CF$1,'PY1 Data(H)'!$A$1:$CZ$1,_xlfn.XLOOKUP($A182,'PY1 Data(H)'!$A$1:$A$233,'PY1 Data(H)'!$A$1:$CZ$233))</f>
        <v>0</v>
      </c>
      <c r="CG182" s="173" cm="1">
        <f t="array" ref="CG182">_xlfn.XLOOKUP(CG$1,'PY1 Data(H)'!$A$1:$CZ$1,_xlfn.XLOOKUP($A182,'PY1 Data(H)'!$A$1:$A$233,'PY1 Data(H)'!$A$1:$CZ$233))</f>
        <v>0</v>
      </c>
      <c r="CH182" s="173" cm="1">
        <f t="array" ref="CH182">_xlfn.XLOOKUP(CH$1,'PY1 Data(H)'!$A$1:$CZ$1,_xlfn.XLOOKUP($A182,'PY1 Data(H)'!$A$1:$A$233,'PY1 Data(H)'!$A$1:$CZ$233))</f>
        <v>0</v>
      </c>
      <c r="CI182" s="173" cm="1">
        <f t="array" ref="CI182">_xlfn.XLOOKUP(CI$1,'PY1 Data(H)'!$A$1:$CZ$1,_xlfn.XLOOKUP($A182,'PY1 Data(H)'!$A$1:$A$233,'PY1 Data(H)'!$A$1:$CZ$233))</f>
        <v>0</v>
      </c>
      <c r="CJ182" s="173" cm="1">
        <f t="array" ref="CJ182">_xlfn.XLOOKUP(CJ$1,'PY1 Data(H)'!$A$1:$CZ$1,_xlfn.XLOOKUP($A182,'PY1 Data(H)'!$A$1:$A$233,'PY1 Data(H)'!$A$1:$CZ$233))</f>
        <v>0</v>
      </c>
      <c r="CK182" s="173" cm="1">
        <f t="array" ref="CK182">_xlfn.XLOOKUP(CK$1,'PY1 Data(H)'!$A$1:$CZ$1,_xlfn.XLOOKUP($A182,'PY1 Data(H)'!$A$1:$A$233,'PY1 Data(H)'!$A$1:$CZ$233))</f>
        <v>0</v>
      </c>
      <c r="CL182" s="173" cm="1">
        <f t="array" ref="CL182">_xlfn.XLOOKUP(CL$1,'PY1 Data(H)'!$A$1:$CZ$1,_xlfn.XLOOKUP($A182,'PY1 Data(H)'!$A$1:$A$233,'PY1 Data(H)'!$A$1:$CZ$233))</f>
        <v>0</v>
      </c>
      <c r="CM182" s="173" cm="1">
        <f t="array" ref="CM182">_xlfn.XLOOKUP(CM$1,'PY1 Data(H)'!$A$1:$CZ$1,_xlfn.XLOOKUP($A182,'PY1 Data(H)'!$A$1:$A$233,'PY1 Data(H)'!$A$1:$CZ$233))</f>
        <v>0</v>
      </c>
      <c r="CN182" s="173" cm="1">
        <f t="array" ref="CN182">_xlfn.XLOOKUP(CN$1,'PY1 Data(H)'!$A$1:$CZ$1,_xlfn.XLOOKUP($A182,'PY1 Data(H)'!$A$1:$A$233,'PY1 Data(H)'!$A$1:$CZ$233))</f>
        <v>0</v>
      </c>
      <c r="CO182" s="173" cm="1">
        <f t="array" ref="CO182">_xlfn.XLOOKUP(CO$1,'PY1 Data(H)'!$A$1:$CZ$1,_xlfn.XLOOKUP($A182,'PY1 Data(H)'!$A$1:$A$233,'PY1 Data(H)'!$A$1:$CZ$233))</f>
        <v>4510454</v>
      </c>
      <c r="CP182" s="173" cm="1">
        <f t="array" ref="CP182">_xlfn.XLOOKUP(CP$1,'PY1 Data(H)'!$A$1:$CZ$1,_xlfn.XLOOKUP($A182,'PY1 Data(H)'!$A$1:$A$233,'PY1 Data(H)'!$A$1:$CZ$233))</f>
        <v>0</v>
      </c>
      <c r="CQ182" s="173" cm="1">
        <f t="array" ref="CQ182">_xlfn.XLOOKUP(CQ$1,'PY1 Data(H)'!$A$1:$CZ$1,_xlfn.XLOOKUP($A182,'PY1 Data(H)'!$A$1:$A$233,'PY1 Data(H)'!$A$1:$CZ$233))</f>
        <v>0</v>
      </c>
      <c r="CR182" s="173" cm="1">
        <f t="array" ref="CR182">_xlfn.XLOOKUP(CR$1,'PY1 Data(H)'!$A$1:$CZ$1,_xlfn.XLOOKUP($A182,'PY1 Data(H)'!$A$1:$A$233,'PY1 Data(H)'!$A$1:$CZ$233))</f>
        <v>0</v>
      </c>
      <c r="CS182" s="173" cm="1">
        <f t="array" ref="CS182">_xlfn.XLOOKUP(CS$1,'PY1 Data(H)'!$A$1:$CZ$1,_xlfn.XLOOKUP($A182,'PY1 Data(H)'!$A$1:$A$233,'PY1 Data(H)'!$A$1:$CZ$233))</f>
        <v>0</v>
      </c>
      <c r="CT182" s="173" cm="1">
        <f t="array" ref="CT182">_xlfn.XLOOKUP(CT$1,'PY1 Data(H)'!$A$1:$CZ$1,_xlfn.XLOOKUP($A182,'PY1 Data(H)'!$A$1:$A$233,'PY1 Data(H)'!$A$1:$CZ$233))</f>
        <v>750688</v>
      </c>
      <c r="CU182" s="173" cm="1">
        <f t="array" ref="CU182">_xlfn.XLOOKUP(CU$1,'PY1 Data(H)'!$A$1:$CZ$1,_xlfn.XLOOKUP($A182,'PY1 Data(H)'!$A$1:$A$233,'PY1 Data(H)'!$A$1:$CZ$233))</f>
        <v>0</v>
      </c>
      <c r="CV182" s="173" cm="1">
        <f t="array" ref="CV182">_xlfn.XLOOKUP(CV$1,'PY1 Data(H)'!$A$1:$CZ$1,_xlfn.XLOOKUP($A182,'PY1 Data(H)'!$A$1:$A$233,'PY1 Data(H)'!$A$1:$CZ$233))</f>
        <v>0</v>
      </c>
      <c r="CW182" s="173" cm="1">
        <f t="array" ref="CW182">_xlfn.XLOOKUP(CW$1,'PY1 Data(H)'!$A$1:$CZ$1,_xlfn.XLOOKUP($A182,'PY1 Data(H)'!$A$1:$A$233,'PY1 Data(H)'!$A$1:$CZ$233))</f>
        <v>0</v>
      </c>
      <c r="CX182" s="173" cm="1">
        <f t="array" ref="CX182">_xlfn.XLOOKUP(CX$1,'PY1 Data(H)'!$A$1:$CZ$1,_xlfn.XLOOKUP($A182,'PY1 Data(H)'!$A$1:$A$233,'PY1 Data(H)'!$A$1:$CZ$233))</f>
        <v>0</v>
      </c>
      <c r="CY182" s="173" cm="1">
        <f t="array" ref="CY182">_xlfn.XLOOKUP(CY$1,'PY1 Data(H)'!$A$1:$CZ$1,_xlfn.XLOOKUP($A182,'PY1 Data(H)'!$A$1:$A$233,'PY1 Data(H)'!$A$1:$CZ$233))</f>
        <v>0</v>
      </c>
    </row>
    <row r="183" spans="1:103" x14ac:dyDescent="0.3">
      <c r="A183">
        <v>619</v>
      </c>
      <c r="D183" s="173" cm="1">
        <f t="array" ref="D183">_xlfn.XLOOKUP(D$1,'PY1 Data(H)'!$A$1:$CZ$1,_xlfn.XLOOKUP($A183,'PY1 Data(H)'!$A$1:$A$233,'PY1 Data(H)'!$A$1:$CZ$233))</f>
        <v>0</v>
      </c>
      <c r="E183" s="173" cm="1">
        <f t="array" ref="E183">_xlfn.XLOOKUP(E$1,'PY1 Data(H)'!$A$1:$CZ$1,_xlfn.XLOOKUP($A183,'PY1 Data(H)'!$A$1:$A$233,'PY1 Data(H)'!$A$1:$CZ$233))</f>
        <v>0</v>
      </c>
      <c r="F183" s="173" cm="1">
        <f t="array" ref="F183">_xlfn.XLOOKUP(F$1,'PY1 Data(H)'!$A$1:$CZ$1,_xlfn.XLOOKUP($A183,'PY1 Data(H)'!$A$1:$A$233,'PY1 Data(H)'!$A$1:$CZ$233))</f>
        <v>0</v>
      </c>
      <c r="G183" s="173" cm="1">
        <f t="array" ref="G183">_xlfn.XLOOKUP(G$1,'PY1 Data(H)'!$A$1:$CZ$1,_xlfn.XLOOKUP($A183,'PY1 Data(H)'!$A$1:$A$233,'PY1 Data(H)'!$A$1:$CZ$233))</f>
        <v>0</v>
      </c>
      <c r="H183" s="173" cm="1">
        <f t="array" ref="H183">_xlfn.XLOOKUP(H$1,'PY1 Data(H)'!$A$1:$CZ$1,_xlfn.XLOOKUP($A183,'PY1 Data(H)'!$A$1:$A$233,'PY1 Data(H)'!$A$1:$CZ$233))</f>
        <v>0</v>
      </c>
      <c r="I183" s="173" cm="1">
        <f t="array" ref="I183">_xlfn.XLOOKUP(I$1,'PY1 Data(H)'!$A$1:$CZ$1,_xlfn.XLOOKUP($A183,'PY1 Data(H)'!$A$1:$A$233,'PY1 Data(H)'!$A$1:$CZ$233))</f>
        <v>0</v>
      </c>
      <c r="J183" s="173" cm="1">
        <f t="array" ref="J183">_xlfn.XLOOKUP(J$1,'PY1 Data(H)'!$A$1:$CZ$1,_xlfn.XLOOKUP($A183,'PY1 Data(H)'!$A$1:$A$233,'PY1 Data(H)'!$A$1:$CZ$233))</f>
        <v>0</v>
      </c>
      <c r="K183" s="173" cm="1">
        <f t="array" ref="K183">_xlfn.XLOOKUP(K$1,'PY1 Data(H)'!$A$1:$CZ$1,_xlfn.XLOOKUP($A183,'PY1 Data(H)'!$A$1:$A$233,'PY1 Data(H)'!$A$1:$CZ$233))</f>
        <v>0</v>
      </c>
      <c r="L183" s="173" cm="1">
        <f t="array" ref="L183">_xlfn.XLOOKUP(L$1,'PY1 Data(H)'!$A$1:$CZ$1,_xlfn.XLOOKUP($A183,'PY1 Data(H)'!$A$1:$A$233,'PY1 Data(H)'!$A$1:$CZ$233))</f>
        <v>65.099999999999994</v>
      </c>
      <c r="M183" s="173" cm="1">
        <f t="array" ref="M183">_xlfn.XLOOKUP(M$1,'PY1 Data(H)'!$A$1:$CZ$1,_xlfn.XLOOKUP($A183,'PY1 Data(H)'!$A$1:$A$233,'PY1 Data(H)'!$A$1:$CZ$233))</f>
        <v>0</v>
      </c>
      <c r="N183" s="173" cm="1">
        <f t="array" ref="N183">_xlfn.XLOOKUP(N$1,'PY1 Data(H)'!$A$1:$CZ$1,_xlfn.XLOOKUP($A183,'PY1 Data(H)'!$A$1:$A$233,'PY1 Data(H)'!$A$1:$CZ$233))</f>
        <v>0</v>
      </c>
      <c r="O183" s="173" cm="1">
        <f t="array" ref="O183">_xlfn.XLOOKUP(O$1,'PY1 Data(H)'!$A$1:$CZ$1,_xlfn.XLOOKUP($A183,'PY1 Data(H)'!$A$1:$A$233,'PY1 Data(H)'!$A$1:$CZ$233))</f>
        <v>0</v>
      </c>
      <c r="P183" s="173" cm="1">
        <f t="array" ref="P183">_xlfn.XLOOKUP(P$1,'PY1 Data(H)'!$A$1:$CZ$1,_xlfn.XLOOKUP($A183,'PY1 Data(H)'!$A$1:$A$233,'PY1 Data(H)'!$A$1:$CZ$233))</f>
        <v>0</v>
      </c>
      <c r="Q183" s="173" cm="1">
        <f t="array" ref="Q183">_xlfn.XLOOKUP(Q$1,'PY1 Data(H)'!$A$1:$CZ$1,_xlfn.XLOOKUP($A183,'PY1 Data(H)'!$A$1:$A$233,'PY1 Data(H)'!$A$1:$CZ$233))</f>
        <v>0</v>
      </c>
      <c r="R183" s="173" cm="1">
        <f t="array" ref="R183">_xlfn.XLOOKUP(R$1,'PY1 Data(H)'!$A$1:$CZ$1,_xlfn.XLOOKUP($A183,'PY1 Data(H)'!$A$1:$A$233,'PY1 Data(H)'!$A$1:$CZ$233))</f>
        <v>0</v>
      </c>
      <c r="S183" s="173" cm="1">
        <f t="array" ref="S183">_xlfn.XLOOKUP(S$1,'PY1 Data(H)'!$A$1:$CZ$1,_xlfn.XLOOKUP($A183,'PY1 Data(H)'!$A$1:$A$233,'PY1 Data(H)'!$A$1:$CZ$233))</f>
        <v>0</v>
      </c>
      <c r="T183" s="173" cm="1">
        <f t="array" ref="T183">_xlfn.XLOOKUP(T$1,'PY1 Data(H)'!$A$1:$CZ$1,_xlfn.XLOOKUP($A183,'PY1 Data(H)'!$A$1:$A$233,'PY1 Data(H)'!$A$1:$CZ$233))</f>
        <v>0</v>
      </c>
      <c r="U183" s="173" cm="1">
        <f t="array" ref="U183">_xlfn.XLOOKUP(U$1,'PY1 Data(H)'!$A$1:$CZ$1,_xlfn.XLOOKUP($A183,'PY1 Data(H)'!$A$1:$A$233,'PY1 Data(H)'!$A$1:$CZ$233))</f>
        <v>0</v>
      </c>
      <c r="V183" s="173" cm="1">
        <f t="array" ref="V183">_xlfn.XLOOKUP(V$1,'PY1 Data(H)'!$A$1:$CZ$1,_xlfn.XLOOKUP($A183,'PY1 Data(H)'!$A$1:$A$233,'PY1 Data(H)'!$A$1:$CZ$233))</f>
        <v>0</v>
      </c>
      <c r="W183" s="173" cm="1">
        <f t="array" ref="W183">_xlfn.XLOOKUP(W$1,'PY1 Data(H)'!$A$1:$CZ$1,_xlfn.XLOOKUP($A183,'PY1 Data(H)'!$A$1:$A$233,'PY1 Data(H)'!$A$1:$CZ$233))</f>
        <v>0</v>
      </c>
      <c r="X183" s="173" cm="1">
        <f t="array" ref="X183">_xlfn.XLOOKUP(X$1,'PY1 Data(H)'!$A$1:$CZ$1,_xlfn.XLOOKUP($A183,'PY1 Data(H)'!$A$1:$A$233,'PY1 Data(H)'!$A$1:$CZ$233))</f>
        <v>0</v>
      </c>
      <c r="Y183" s="173" cm="1">
        <f t="array" ref="Y183">_xlfn.XLOOKUP(Y$1,'PY1 Data(H)'!$A$1:$CZ$1,_xlfn.XLOOKUP($A183,'PY1 Data(H)'!$A$1:$A$233,'PY1 Data(H)'!$A$1:$CZ$233))</f>
        <v>0</v>
      </c>
      <c r="Z183" s="173" cm="1">
        <f t="array" ref="Z183">_xlfn.XLOOKUP(Z$1,'PY1 Data(H)'!$A$1:$CZ$1,_xlfn.XLOOKUP($A183,'PY1 Data(H)'!$A$1:$A$233,'PY1 Data(H)'!$A$1:$CZ$233))</f>
        <v>0</v>
      </c>
      <c r="AA183" s="173" cm="1">
        <f t="array" ref="AA183">_xlfn.XLOOKUP(AA$1,'PY1 Data(H)'!$A$1:$CZ$1,_xlfn.XLOOKUP($A183,'PY1 Data(H)'!$A$1:$A$233,'PY1 Data(H)'!$A$1:$CZ$233))</f>
        <v>0</v>
      </c>
      <c r="AB183" s="173" cm="1">
        <f t="array" ref="AB183">_xlfn.XLOOKUP(AB$1,'PY1 Data(H)'!$A$1:$CZ$1,_xlfn.XLOOKUP($A183,'PY1 Data(H)'!$A$1:$A$233,'PY1 Data(H)'!$A$1:$CZ$233))</f>
        <v>0</v>
      </c>
      <c r="AC183" s="173" cm="1">
        <f t="array" ref="AC183">_xlfn.XLOOKUP(AC$1,'PY1 Data(H)'!$A$1:$CZ$1,_xlfn.XLOOKUP($A183,'PY1 Data(H)'!$A$1:$A$233,'PY1 Data(H)'!$A$1:$CZ$233))</f>
        <v>0</v>
      </c>
      <c r="AD183" s="173" cm="1">
        <f t="array" ref="AD183">_xlfn.XLOOKUP(AD$1,'PY1 Data(H)'!$A$1:$CZ$1,_xlfn.XLOOKUP($A183,'PY1 Data(H)'!$A$1:$A$233,'PY1 Data(H)'!$A$1:$CZ$233))</f>
        <v>13</v>
      </c>
      <c r="AE183" s="173" cm="1">
        <f t="array" ref="AE183">_xlfn.XLOOKUP(AE$1,'PY1 Data(H)'!$A$1:$CZ$1,_xlfn.XLOOKUP($A183,'PY1 Data(H)'!$A$1:$A$233,'PY1 Data(H)'!$A$1:$CZ$233))</f>
        <v>0</v>
      </c>
      <c r="AF183" s="173" cm="1">
        <f t="array" ref="AF183">_xlfn.XLOOKUP(AF$1,'PY1 Data(H)'!$A$1:$CZ$1,_xlfn.XLOOKUP($A183,'PY1 Data(H)'!$A$1:$A$233,'PY1 Data(H)'!$A$1:$CZ$233))</f>
        <v>0</v>
      </c>
      <c r="AG183" s="173" cm="1">
        <f t="array" ref="AG183">_xlfn.XLOOKUP(AG$1,'PY1 Data(H)'!$A$1:$CZ$1,_xlfn.XLOOKUP($A183,'PY1 Data(H)'!$A$1:$A$233,'PY1 Data(H)'!$A$1:$CZ$233))</f>
        <v>0</v>
      </c>
      <c r="AH183" s="173" cm="1">
        <f t="array" ref="AH183">_xlfn.XLOOKUP(AH$1,'PY1 Data(H)'!$A$1:$CZ$1,_xlfn.XLOOKUP($A183,'PY1 Data(H)'!$A$1:$A$233,'PY1 Data(H)'!$A$1:$CZ$233))</f>
        <v>0</v>
      </c>
      <c r="AI183" s="173" cm="1">
        <f t="array" ref="AI183">_xlfn.XLOOKUP(AI$1,'PY1 Data(H)'!$A$1:$CZ$1,_xlfn.XLOOKUP($A183,'PY1 Data(H)'!$A$1:$A$233,'PY1 Data(H)'!$A$1:$CZ$233))</f>
        <v>0</v>
      </c>
      <c r="AJ183" s="173" cm="1">
        <f t="array" ref="AJ183">_xlfn.XLOOKUP(AJ$1,'PY1 Data(H)'!$A$1:$CZ$1,_xlfn.XLOOKUP($A183,'PY1 Data(H)'!$A$1:$A$233,'PY1 Data(H)'!$A$1:$CZ$233))</f>
        <v>0</v>
      </c>
      <c r="AK183" s="173" cm="1">
        <f t="array" ref="AK183">_xlfn.XLOOKUP(AK$1,'PY1 Data(H)'!$A$1:$CZ$1,_xlfn.XLOOKUP($A183,'PY1 Data(H)'!$A$1:$A$233,'PY1 Data(H)'!$A$1:$CZ$233))</f>
        <v>0</v>
      </c>
      <c r="AL183" s="173" cm="1">
        <f t="array" ref="AL183">_xlfn.XLOOKUP(AL$1,'PY1 Data(H)'!$A$1:$CZ$1,_xlfn.XLOOKUP($A183,'PY1 Data(H)'!$A$1:$A$233,'PY1 Data(H)'!$A$1:$CZ$233))</f>
        <v>0</v>
      </c>
      <c r="AM183" s="173" cm="1">
        <f t="array" ref="AM183">_xlfn.XLOOKUP(AM$1,'PY1 Data(H)'!$A$1:$CZ$1,_xlfn.XLOOKUP($A183,'PY1 Data(H)'!$A$1:$A$233,'PY1 Data(H)'!$A$1:$CZ$233))</f>
        <v>0</v>
      </c>
      <c r="AN183" s="173" cm="1">
        <f t="array" ref="AN183">_xlfn.XLOOKUP(AN$1,'PY1 Data(H)'!$A$1:$CZ$1,_xlfn.XLOOKUP($A183,'PY1 Data(H)'!$A$1:$A$233,'PY1 Data(H)'!$A$1:$CZ$233))</f>
        <v>0</v>
      </c>
      <c r="AO183" s="173" cm="1">
        <f t="array" ref="AO183">_xlfn.XLOOKUP(AO$1,'PY1 Data(H)'!$A$1:$CZ$1,_xlfn.XLOOKUP($A183,'PY1 Data(H)'!$A$1:$A$233,'PY1 Data(H)'!$A$1:$CZ$233))</f>
        <v>0</v>
      </c>
      <c r="AP183" s="173" cm="1">
        <f t="array" ref="AP183">_xlfn.XLOOKUP(AP$1,'PY1 Data(H)'!$A$1:$CZ$1,_xlfn.XLOOKUP($A183,'PY1 Data(H)'!$A$1:$A$233,'PY1 Data(H)'!$A$1:$CZ$233))</f>
        <v>0</v>
      </c>
      <c r="AQ183" s="173" cm="1">
        <f t="array" ref="AQ183">_xlfn.XLOOKUP(AQ$1,'PY1 Data(H)'!$A$1:$CZ$1,_xlfn.XLOOKUP($A183,'PY1 Data(H)'!$A$1:$A$233,'PY1 Data(H)'!$A$1:$CZ$233))</f>
        <v>0</v>
      </c>
      <c r="AR183" s="173" cm="1">
        <f t="array" ref="AR183">_xlfn.XLOOKUP(AR$1,'PY1 Data(H)'!$A$1:$CZ$1,_xlfn.XLOOKUP($A183,'PY1 Data(H)'!$A$1:$A$233,'PY1 Data(H)'!$A$1:$CZ$233))</f>
        <v>0</v>
      </c>
      <c r="AS183" s="173" cm="1">
        <f t="array" ref="AS183">_xlfn.XLOOKUP(AS$1,'PY1 Data(H)'!$A$1:$CZ$1,_xlfn.XLOOKUP($A183,'PY1 Data(H)'!$A$1:$A$233,'PY1 Data(H)'!$A$1:$CZ$233))</f>
        <v>0</v>
      </c>
      <c r="AT183" s="173" cm="1">
        <f t="array" ref="AT183">_xlfn.XLOOKUP(AT$1,'PY1 Data(H)'!$A$1:$CZ$1,_xlfn.XLOOKUP($A183,'PY1 Data(H)'!$A$1:$A$233,'PY1 Data(H)'!$A$1:$CZ$233))</f>
        <v>7.8</v>
      </c>
      <c r="AU183" s="173" cm="1">
        <f t="array" ref="AU183">_xlfn.XLOOKUP(AU$1,'PY1 Data(H)'!$A$1:$CZ$1,_xlfn.XLOOKUP($A183,'PY1 Data(H)'!$A$1:$A$233,'PY1 Data(H)'!$A$1:$CZ$233))</f>
        <v>0</v>
      </c>
      <c r="AV183" s="173" cm="1">
        <f t="array" ref="AV183">_xlfn.XLOOKUP(AV$1,'PY1 Data(H)'!$A$1:$CZ$1,_xlfn.XLOOKUP($A183,'PY1 Data(H)'!$A$1:$A$233,'PY1 Data(H)'!$A$1:$CZ$233))</f>
        <v>0</v>
      </c>
      <c r="AW183" s="173" cm="1">
        <f t="array" ref="AW183">_xlfn.XLOOKUP(AW$1,'PY1 Data(H)'!$A$1:$CZ$1,_xlfn.XLOOKUP($A183,'PY1 Data(H)'!$A$1:$A$233,'PY1 Data(H)'!$A$1:$CZ$233))</f>
        <v>0</v>
      </c>
      <c r="AX183" s="173" cm="1">
        <f t="array" ref="AX183">_xlfn.XLOOKUP(AX$1,'PY1 Data(H)'!$A$1:$CZ$1,_xlfn.XLOOKUP($A183,'PY1 Data(H)'!$A$1:$A$233,'PY1 Data(H)'!$A$1:$CZ$233))</f>
        <v>0</v>
      </c>
      <c r="AY183" s="173" cm="1">
        <f t="array" ref="AY183">_xlfn.XLOOKUP(AY$1,'PY1 Data(H)'!$A$1:$CZ$1,_xlfn.XLOOKUP($A183,'PY1 Data(H)'!$A$1:$A$233,'PY1 Data(H)'!$A$1:$CZ$233))</f>
        <v>0</v>
      </c>
      <c r="AZ183" s="173" cm="1">
        <f t="array" ref="AZ183">_xlfn.XLOOKUP(AZ$1,'PY1 Data(H)'!$A$1:$CZ$1,_xlfn.XLOOKUP($A183,'PY1 Data(H)'!$A$1:$A$233,'PY1 Data(H)'!$A$1:$CZ$233))</f>
        <v>0</v>
      </c>
      <c r="BA183" s="173" cm="1">
        <f t="array" ref="BA183">_xlfn.XLOOKUP(BA$1,'PY1 Data(H)'!$A$1:$CZ$1,_xlfn.XLOOKUP($A183,'PY1 Data(H)'!$A$1:$A$233,'PY1 Data(H)'!$A$1:$CZ$233))</f>
        <v>0</v>
      </c>
      <c r="BB183" s="173" cm="1">
        <f t="array" ref="BB183">_xlfn.XLOOKUP(BB$1,'PY1 Data(H)'!$A$1:$CZ$1,_xlfn.XLOOKUP($A183,'PY1 Data(H)'!$A$1:$A$233,'PY1 Data(H)'!$A$1:$CZ$233))</f>
        <v>0</v>
      </c>
      <c r="BC183" s="173" cm="1">
        <f t="array" ref="BC183">_xlfn.XLOOKUP(BC$1,'PY1 Data(H)'!$A$1:$CZ$1,_xlfn.XLOOKUP($A183,'PY1 Data(H)'!$A$1:$A$233,'PY1 Data(H)'!$A$1:$CZ$233))</f>
        <v>0</v>
      </c>
      <c r="BD183" s="173" cm="1">
        <f t="array" ref="BD183">_xlfn.XLOOKUP(BD$1,'PY1 Data(H)'!$A$1:$CZ$1,_xlfn.XLOOKUP($A183,'PY1 Data(H)'!$A$1:$A$233,'PY1 Data(H)'!$A$1:$CZ$233))</f>
        <v>0</v>
      </c>
      <c r="BE183" s="173" cm="1">
        <f t="array" ref="BE183">_xlfn.XLOOKUP(BE$1,'PY1 Data(H)'!$A$1:$CZ$1,_xlfn.XLOOKUP($A183,'PY1 Data(H)'!$A$1:$A$233,'PY1 Data(H)'!$A$1:$CZ$233))</f>
        <v>0</v>
      </c>
      <c r="BF183" s="173" cm="1">
        <f t="array" ref="BF183">_xlfn.XLOOKUP(BF$1,'PY1 Data(H)'!$A$1:$CZ$1,_xlfn.XLOOKUP($A183,'PY1 Data(H)'!$A$1:$A$233,'PY1 Data(H)'!$A$1:$CZ$233))</f>
        <v>0</v>
      </c>
      <c r="BG183" s="173" cm="1">
        <f t="array" ref="BG183">_xlfn.XLOOKUP(BG$1,'PY1 Data(H)'!$A$1:$CZ$1,_xlfn.XLOOKUP($A183,'PY1 Data(H)'!$A$1:$A$233,'PY1 Data(H)'!$A$1:$CZ$233))</f>
        <v>0</v>
      </c>
      <c r="BH183" s="173" cm="1">
        <f t="array" ref="BH183">_xlfn.XLOOKUP(BH$1,'PY1 Data(H)'!$A$1:$CZ$1,_xlfn.XLOOKUP($A183,'PY1 Data(H)'!$A$1:$A$233,'PY1 Data(H)'!$A$1:$CZ$233))</f>
        <v>0</v>
      </c>
      <c r="BI183" s="173" cm="1">
        <f t="array" ref="BI183">_xlfn.XLOOKUP(BI$1,'PY1 Data(H)'!$A$1:$CZ$1,_xlfn.XLOOKUP($A183,'PY1 Data(H)'!$A$1:$A$233,'PY1 Data(H)'!$A$1:$CZ$233))</f>
        <v>0</v>
      </c>
      <c r="BJ183" s="173" cm="1">
        <f t="array" ref="BJ183">_xlfn.XLOOKUP(BJ$1,'PY1 Data(H)'!$A$1:$CZ$1,_xlfn.XLOOKUP($A183,'PY1 Data(H)'!$A$1:$A$233,'PY1 Data(H)'!$A$1:$CZ$233))</f>
        <v>0</v>
      </c>
      <c r="BK183" s="173" cm="1">
        <f t="array" ref="BK183">_xlfn.XLOOKUP(BK$1,'PY1 Data(H)'!$A$1:$CZ$1,_xlfn.XLOOKUP($A183,'PY1 Data(H)'!$A$1:$A$233,'PY1 Data(H)'!$A$1:$CZ$233))</f>
        <v>0</v>
      </c>
      <c r="BL183" s="173" cm="1">
        <f t="array" ref="BL183">_xlfn.XLOOKUP(BL$1,'PY1 Data(H)'!$A$1:$CZ$1,_xlfn.XLOOKUP($A183,'PY1 Data(H)'!$A$1:$A$233,'PY1 Data(H)'!$A$1:$CZ$233))</f>
        <v>0</v>
      </c>
      <c r="BM183" s="173" cm="1">
        <f t="array" ref="BM183">_xlfn.XLOOKUP(BM$1,'PY1 Data(H)'!$A$1:$CZ$1,_xlfn.XLOOKUP($A183,'PY1 Data(H)'!$A$1:$A$233,'PY1 Data(H)'!$A$1:$CZ$233))</f>
        <v>0</v>
      </c>
      <c r="BN183" s="173" cm="1">
        <f t="array" ref="BN183">_xlfn.XLOOKUP(BN$1,'PY1 Data(H)'!$A$1:$CZ$1,_xlfn.XLOOKUP($A183,'PY1 Data(H)'!$A$1:$A$233,'PY1 Data(H)'!$A$1:$CZ$233))</f>
        <v>0</v>
      </c>
      <c r="BO183" s="173" cm="1">
        <f t="array" ref="BO183">_xlfn.XLOOKUP(BO$1,'PY1 Data(H)'!$A$1:$CZ$1,_xlfn.XLOOKUP($A183,'PY1 Data(H)'!$A$1:$A$233,'PY1 Data(H)'!$A$1:$CZ$233))</f>
        <v>0</v>
      </c>
      <c r="BP183" s="173" cm="1">
        <f t="array" ref="BP183">_xlfn.XLOOKUP(BP$1,'PY1 Data(H)'!$A$1:$CZ$1,_xlfn.XLOOKUP($A183,'PY1 Data(H)'!$A$1:$A$233,'PY1 Data(H)'!$A$1:$CZ$233))</f>
        <v>0</v>
      </c>
      <c r="BQ183" s="173" cm="1">
        <f t="array" ref="BQ183">_xlfn.XLOOKUP(BQ$1,'PY1 Data(H)'!$A$1:$CZ$1,_xlfn.XLOOKUP($A183,'PY1 Data(H)'!$A$1:$A$233,'PY1 Data(H)'!$A$1:$CZ$233))</f>
        <v>0</v>
      </c>
      <c r="BR183" s="173" cm="1">
        <f t="array" ref="BR183">_xlfn.XLOOKUP(BR$1,'PY1 Data(H)'!$A$1:$CZ$1,_xlfn.XLOOKUP($A183,'PY1 Data(H)'!$A$1:$A$233,'PY1 Data(H)'!$A$1:$CZ$233))</f>
        <v>0</v>
      </c>
      <c r="BS183" s="173" cm="1">
        <f t="array" ref="BS183">_xlfn.XLOOKUP(BS$1,'PY1 Data(H)'!$A$1:$CZ$1,_xlfn.XLOOKUP($A183,'PY1 Data(H)'!$A$1:$A$233,'PY1 Data(H)'!$A$1:$CZ$233))</f>
        <v>0</v>
      </c>
      <c r="BT183" s="173" cm="1">
        <f t="array" ref="BT183">_xlfn.XLOOKUP(BT$1,'PY1 Data(H)'!$A$1:$CZ$1,_xlfn.XLOOKUP($A183,'PY1 Data(H)'!$A$1:$A$233,'PY1 Data(H)'!$A$1:$CZ$233))</f>
        <v>0</v>
      </c>
      <c r="BU183" s="173" cm="1">
        <f t="array" ref="BU183">_xlfn.XLOOKUP(BU$1,'PY1 Data(H)'!$A$1:$CZ$1,_xlfn.XLOOKUP($A183,'PY1 Data(H)'!$A$1:$A$233,'PY1 Data(H)'!$A$1:$CZ$233))</f>
        <v>0</v>
      </c>
      <c r="BV183" s="173" cm="1">
        <f t="array" ref="BV183">_xlfn.XLOOKUP(BV$1,'PY1 Data(H)'!$A$1:$CZ$1,_xlfn.XLOOKUP($A183,'PY1 Data(H)'!$A$1:$A$233,'PY1 Data(H)'!$A$1:$CZ$233))</f>
        <v>0</v>
      </c>
      <c r="BW183" s="173" cm="1">
        <f t="array" ref="BW183">_xlfn.XLOOKUP(BW$1,'PY1 Data(H)'!$A$1:$CZ$1,_xlfn.XLOOKUP($A183,'PY1 Data(H)'!$A$1:$A$233,'PY1 Data(H)'!$A$1:$CZ$233))</f>
        <v>0</v>
      </c>
      <c r="BX183" s="173" cm="1">
        <f t="array" ref="BX183">_xlfn.XLOOKUP(BX$1,'PY1 Data(H)'!$A$1:$CZ$1,_xlfn.XLOOKUP($A183,'PY1 Data(H)'!$A$1:$A$233,'PY1 Data(H)'!$A$1:$CZ$233))</f>
        <v>0</v>
      </c>
      <c r="BY183" s="173" cm="1">
        <f t="array" ref="BY183">_xlfn.XLOOKUP(BY$1,'PY1 Data(H)'!$A$1:$CZ$1,_xlfn.XLOOKUP($A183,'PY1 Data(H)'!$A$1:$A$233,'PY1 Data(H)'!$A$1:$CZ$233))</f>
        <v>0</v>
      </c>
      <c r="BZ183" s="173" cm="1">
        <f t="array" ref="BZ183">_xlfn.XLOOKUP(BZ$1,'PY1 Data(H)'!$A$1:$CZ$1,_xlfn.XLOOKUP($A183,'PY1 Data(H)'!$A$1:$A$233,'PY1 Data(H)'!$A$1:$CZ$233))</f>
        <v>0</v>
      </c>
      <c r="CA183" s="173" cm="1">
        <f t="array" ref="CA183">_xlfn.XLOOKUP(CA$1,'PY1 Data(H)'!$A$1:$CZ$1,_xlfn.XLOOKUP($A183,'PY1 Data(H)'!$A$1:$A$233,'PY1 Data(H)'!$A$1:$CZ$233))</f>
        <v>0</v>
      </c>
      <c r="CB183" s="173" cm="1">
        <f t="array" ref="CB183">_xlfn.XLOOKUP(CB$1,'PY1 Data(H)'!$A$1:$CZ$1,_xlfn.XLOOKUP($A183,'PY1 Data(H)'!$A$1:$A$233,'PY1 Data(H)'!$A$1:$CZ$233))</f>
        <v>0</v>
      </c>
      <c r="CC183" s="173" cm="1">
        <f t="array" ref="CC183">_xlfn.XLOOKUP(CC$1,'PY1 Data(H)'!$A$1:$CZ$1,_xlfn.XLOOKUP($A183,'PY1 Data(H)'!$A$1:$A$233,'PY1 Data(H)'!$A$1:$CZ$233))</f>
        <v>0</v>
      </c>
      <c r="CD183" s="173" cm="1">
        <f t="array" ref="CD183">_xlfn.XLOOKUP(CD$1,'PY1 Data(H)'!$A$1:$CZ$1,_xlfn.XLOOKUP($A183,'PY1 Data(H)'!$A$1:$A$233,'PY1 Data(H)'!$A$1:$CZ$233))</f>
        <v>0</v>
      </c>
      <c r="CE183" s="173" cm="1">
        <f t="array" ref="CE183">_xlfn.XLOOKUP(CE$1,'PY1 Data(H)'!$A$1:$CZ$1,_xlfn.XLOOKUP($A183,'PY1 Data(H)'!$A$1:$A$233,'PY1 Data(H)'!$A$1:$CZ$233))</f>
        <v>0</v>
      </c>
      <c r="CF183" s="173" cm="1">
        <f t="array" ref="CF183">_xlfn.XLOOKUP(CF$1,'PY1 Data(H)'!$A$1:$CZ$1,_xlfn.XLOOKUP($A183,'PY1 Data(H)'!$A$1:$A$233,'PY1 Data(H)'!$A$1:$CZ$233))</f>
        <v>0</v>
      </c>
      <c r="CG183" s="173" cm="1">
        <f t="array" ref="CG183">_xlfn.XLOOKUP(CG$1,'PY1 Data(H)'!$A$1:$CZ$1,_xlfn.XLOOKUP($A183,'PY1 Data(H)'!$A$1:$A$233,'PY1 Data(H)'!$A$1:$CZ$233))</f>
        <v>0</v>
      </c>
      <c r="CH183" s="173" cm="1">
        <f t="array" ref="CH183">_xlfn.XLOOKUP(CH$1,'PY1 Data(H)'!$A$1:$CZ$1,_xlfn.XLOOKUP($A183,'PY1 Data(H)'!$A$1:$A$233,'PY1 Data(H)'!$A$1:$CZ$233))</f>
        <v>0</v>
      </c>
      <c r="CI183" s="173" cm="1">
        <f t="array" ref="CI183">_xlfn.XLOOKUP(CI$1,'PY1 Data(H)'!$A$1:$CZ$1,_xlfn.XLOOKUP($A183,'PY1 Data(H)'!$A$1:$A$233,'PY1 Data(H)'!$A$1:$CZ$233))</f>
        <v>0</v>
      </c>
      <c r="CJ183" s="173" cm="1">
        <f t="array" ref="CJ183">_xlfn.XLOOKUP(CJ$1,'PY1 Data(H)'!$A$1:$CZ$1,_xlfn.XLOOKUP($A183,'PY1 Data(H)'!$A$1:$A$233,'PY1 Data(H)'!$A$1:$CZ$233))</f>
        <v>0</v>
      </c>
      <c r="CK183" s="173" cm="1">
        <f t="array" ref="CK183">_xlfn.XLOOKUP(CK$1,'PY1 Data(H)'!$A$1:$CZ$1,_xlfn.XLOOKUP($A183,'PY1 Data(H)'!$A$1:$A$233,'PY1 Data(H)'!$A$1:$CZ$233))</f>
        <v>0</v>
      </c>
      <c r="CL183" s="173" cm="1">
        <f t="array" ref="CL183">_xlfn.XLOOKUP(CL$1,'PY1 Data(H)'!$A$1:$CZ$1,_xlfn.XLOOKUP($A183,'PY1 Data(H)'!$A$1:$A$233,'PY1 Data(H)'!$A$1:$CZ$233))</f>
        <v>0</v>
      </c>
      <c r="CM183" s="173" cm="1">
        <f t="array" ref="CM183">_xlfn.XLOOKUP(CM$1,'PY1 Data(H)'!$A$1:$CZ$1,_xlfn.XLOOKUP($A183,'PY1 Data(H)'!$A$1:$A$233,'PY1 Data(H)'!$A$1:$CZ$233))</f>
        <v>0</v>
      </c>
      <c r="CN183" s="173" cm="1">
        <f t="array" ref="CN183">_xlfn.XLOOKUP(CN$1,'PY1 Data(H)'!$A$1:$CZ$1,_xlfn.XLOOKUP($A183,'PY1 Data(H)'!$A$1:$A$233,'PY1 Data(H)'!$A$1:$CZ$233))</f>
        <v>0</v>
      </c>
      <c r="CO183" s="173" cm="1">
        <f t="array" ref="CO183">_xlfn.XLOOKUP(CO$1,'PY1 Data(H)'!$A$1:$CZ$1,_xlfn.XLOOKUP($A183,'PY1 Data(H)'!$A$1:$A$233,'PY1 Data(H)'!$A$1:$CZ$233))</f>
        <v>21.3</v>
      </c>
      <c r="CP183" s="173" cm="1">
        <f t="array" ref="CP183">_xlfn.XLOOKUP(CP$1,'PY1 Data(H)'!$A$1:$CZ$1,_xlfn.XLOOKUP($A183,'PY1 Data(H)'!$A$1:$A$233,'PY1 Data(H)'!$A$1:$CZ$233))</f>
        <v>0</v>
      </c>
      <c r="CQ183" s="173" cm="1">
        <f t="array" ref="CQ183">_xlfn.XLOOKUP(CQ$1,'PY1 Data(H)'!$A$1:$CZ$1,_xlfn.XLOOKUP($A183,'PY1 Data(H)'!$A$1:$A$233,'PY1 Data(H)'!$A$1:$CZ$233))</f>
        <v>0</v>
      </c>
      <c r="CR183" s="173" cm="1">
        <f t="array" ref="CR183">_xlfn.XLOOKUP(CR$1,'PY1 Data(H)'!$A$1:$CZ$1,_xlfn.XLOOKUP($A183,'PY1 Data(H)'!$A$1:$A$233,'PY1 Data(H)'!$A$1:$CZ$233))</f>
        <v>0</v>
      </c>
      <c r="CS183" s="173" cm="1">
        <f t="array" ref="CS183">_xlfn.XLOOKUP(CS$1,'PY1 Data(H)'!$A$1:$CZ$1,_xlfn.XLOOKUP($A183,'PY1 Data(H)'!$A$1:$A$233,'PY1 Data(H)'!$A$1:$CZ$233))</f>
        <v>0</v>
      </c>
      <c r="CT183" s="173" cm="1">
        <f t="array" ref="CT183">_xlfn.XLOOKUP(CT$1,'PY1 Data(H)'!$A$1:$CZ$1,_xlfn.XLOOKUP($A183,'PY1 Data(H)'!$A$1:$A$233,'PY1 Data(H)'!$A$1:$CZ$233))</f>
        <v>58.4</v>
      </c>
      <c r="CU183" s="173" cm="1">
        <f t="array" ref="CU183">_xlfn.XLOOKUP(CU$1,'PY1 Data(H)'!$A$1:$CZ$1,_xlfn.XLOOKUP($A183,'PY1 Data(H)'!$A$1:$A$233,'PY1 Data(H)'!$A$1:$CZ$233))</f>
        <v>0</v>
      </c>
      <c r="CV183" s="173" cm="1">
        <f t="array" ref="CV183">_xlfn.XLOOKUP(CV$1,'PY1 Data(H)'!$A$1:$CZ$1,_xlfn.XLOOKUP($A183,'PY1 Data(H)'!$A$1:$A$233,'PY1 Data(H)'!$A$1:$CZ$233))</f>
        <v>0</v>
      </c>
      <c r="CW183" s="173" cm="1">
        <f t="array" ref="CW183">_xlfn.XLOOKUP(CW$1,'PY1 Data(H)'!$A$1:$CZ$1,_xlfn.XLOOKUP($A183,'PY1 Data(H)'!$A$1:$A$233,'PY1 Data(H)'!$A$1:$CZ$233))</f>
        <v>0</v>
      </c>
      <c r="CX183" s="173" cm="1">
        <f t="array" ref="CX183">_xlfn.XLOOKUP(CX$1,'PY1 Data(H)'!$A$1:$CZ$1,_xlfn.XLOOKUP($A183,'PY1 Data(H)'!$A$1:$A$233,'PY1 Data(H)'!$A$1:$CZ$233))</f>
        <v>0</v>
      </c>
      <c r="CY183" s="173" cm="1">
        <f t="array" ref="CY183">_xlfn.XLOOKUP(CY$1,'PY1 Data(H)'!$A$1:$CZ$1,_xlfn.XLOOKUP($A183,'PY1 Data(H)'!$A$1:$A$233,'PY1 Data(H)'!$A$1:$CZ$233))</f>
        <v>0</v>
      </c>
    </row>
    <row r="184" spans="1:103" x14ac:dyDescent="0.3">
      <c r="D184" s="173" cm="1">
        <f t="array" ref="D184">_xlfn.XLOOKUP(D$1,'PY1 Data(H)'!$A$1:$CZ$1,_xlfn.XLOOKUP($A184,'PY1 Data(H)'!$A$1:$A$233,'PY1 Data(H)'!$A$1:$CZ$233))</f>
        <v>0</v>
      </c>
      <c r="E184" s="173" cm="1">
        <f t="array" ref="E184">_xlfn.XLOOKUP(E$1,'PY1 Data(H)'!$A$1:$CZ$1,_xlfn.XLOOKUP($A184,'PY1 Data(H)'!$A$1:$A$233,'PY1 Data(H)'!$A$1:$CZ$233))</f>
        <v>0</v>
      </c>
      <c r="F184" s="173" cm="1">
        <f t="array" ref="F184">_xlfn.XLOOKUP(F$1,'PY1 Data(H)'!$A$1:$CZ$1,_xlfn.XLOOKUP($A184,'PY1 Data(H)'!$A$1:$A$233,'PY1 Data(H)'!$A$1:$CZ$233))</f>
        <v>0</v>
      </c>
      <c r="G184" s="173" cm="1">
        <f t="array" ref="G184">_xlfn.XLOOKUP(G$1,'PY1 Data(H)'!$A$1:$CZ$1,_xlfn.XLOOKUP($A184,'PY1 Data(H)'!$A$1:$A$233,'PY1 Data(H)'!$A$1:$CZ$233))</f>
        <v>0</v>
      </c>
      <c r="H184" s="173" cm="1">
        <f t="array" ref="H184">_xlfn.XLOOKUP(H$1,'PY1 Data(H)'!$A$1:$CZ$1,_xlfn.XLOOKUP($A184,'PY1 Data(H)'!$A$1:$A$233,'PY1 Data(H)'!$A$1:$CZ$233))</f>
        <v>0</v>
      </c>
      <c r="I184" s="173" cm="1">
        <f t="array" ref="I184">_xlfn.XLOOKUP(I$1,'PY1 Data(H)'!$A$1:$CZ$1,_xlfn.XLOOKUP($A184,'PY1 Data(H)'!$A$1:$A$233,'PY1 Data(H)'!$A$1:$CZ$233))</f>
        <v>0</v>
      </c>
      <c r="J184" s="173" cm="1">
        <f t="array" ref="J184">_xlfn.XLOOKUP(J$1,'PY1 Data(H)'!$A$1:$CZ$1,_xlfn.XLOOKUP($A184,'PY1 Data(H)'!$A$1:$A$233,'PY1 Data(H)'!$A$1:$CZ$233))</f>
        <v>0</v>
      </c>
      <c r="K184" s="173" cm="1">
        <f t="array" ref="K184">_xlfn.XLOOKUP(K$1,'PY1 Data(H)'!$A$1:$CZ$1,_xlfn.XLOOKUP($A184,'PY1 Data(H)'!$A$1:$A$233,'PY1 Data(H)'!$A$1:$CZ$233))</f>
        <v>0</v>
      </c>
      <c r="L184" s="173" cm="1">
        <f t="array" ref="L184">_xlfn.XLOOKUP(L$1,'PY1 Data(H)'!$A$1:$CZ$1,_xlfn.XLOOKUP($A184,'PY1 Data(H)'!$A$1:$A$233,'PY1 Data(H)'!$A$1:$CZ$233))</f>
        <v>0</v>
      </c>
      <c r="M184" s="173" cm="1">
        <f t="array" ref="M184">_xlfn.XLOOKUP(M$1,'PY1 Data(H)'!$A$1:$CZ$1,_xlfn.XLOOKUP($A184,'PY1 Data(H)'!$A$1:$A$233,'PY1 Data(H)'!$A$1:$CZ$233))</f>
        <v>0</v>
      </c>
      <c r="N184" s="173" cm="1">
        <f t="array" ref="N184">_xlfn.XLOOKUP(N$1,'PY1 Data(H)'!$A$1:$CZ$1,_xlfn.XLOOKUP($A184,'PY1 Data(H)'!$A$1:$A$233,'PY1 Data(H)'!$A$1:$CZ$233))</f>
        <v>0</v>
      </c>
      <c r="O184" s="173" cm="1">
        <f t="array" ref="O184">_xlfn.XLOOKUP(O$1,'PY1 Data(H)'!$A$1:$CZ$1,_xlfn.XLOOKUP($A184,'PY1 Data(H)'!$A$1:$A$233,'PY1 Data(H)'!$A$1:$CZ$233))</f>
        <v>0</v>
      </c>
      <c r="P184" s="173" cm="1">
        <f t="array" ref="P184">_xlfn.XLOOKUP(P$1,'PY1 Data(H)'!$A$1:$CZ$1,_xlfn.XLOOKUP($A184,'PY1 Data(H)'!$A$1:$A$233,'PY1 Data(H)'!$A$1:$CZ$233))</f>
        <v>0</v>
      </c>
      <c r="Q184" s="173" cm="1">
        <f t="array" ref="Q184">_xlfn.XLOOKUP(Q$1,'PY1 Data(H)'!$A$1:$CZ$1,_xlfn.XLOOKUP($A184,'PY1 Data(H)'!$A$1:$A$233,'PY1 Data(H)'!$A$1:$CZ$233))</f>
        <v>0</v>
      </c>
      <c r="R184" s="173" cm="1">
        <f t="array" ref="R184">_xlfn.XLOOKUP(R$1,'PY1 Data(H)'!$A$1:$CZ$1,_xlfn.XLOOKUP($A184,'PY1 Data(H)'!$A$1:$A$233,'PY1 Data(H)'!$A$1:$CZ$233))</f>
        <v>0</v>
      </c>
      <c r="S184" s="173" cm="1">
        <f t="array" ref="S184">_xlfn.XLOOKUP(S$1,'PY1 Data(H)'!$A$1:$CZ$1,_xlfn.XLOOKUP($A184,'PY1 Data(H)'!$A$1:$A$233,'PY1 Data(H)'!$A$1:$CZ$233))</f>
        <v>0</v>
      </c>
      <c r="T184" s="173" cm="1">
        <f t="array" ref="T184">_xlfn.XLOOKUP(T$1,'PY1 Data(H)'!$A$1:$CZ$1,_xlfn.XLOOKUP($A184,'PY1 Data(H)'!$A$1:$A$233,'PY1 Data(H)'!$A$1:$CZ$233))</f>
        <v>0</v>
      </c>
      <c r="U184" s="173" cm="1">
        <f t="array" ref="U184">_xlfn.XLOOKUP(U$1,'PY1 Data(H)'!$A$1:$CZ$1,_xlfn.XLOOKUP($A184,'PY1 Data(H)'!$A$1:$A$233,'PY1 Data(H)'!$A$1:$CZ$233))</f>
        <v>0</v>
      </c>
      <c r="V184" s="173" cm="1">
        <f t="array" ref="V184">_xlfn.XLOOKUP(V$1,'PY1 Data(H)'!$A$1:$CZ$1,_xlfn.XLOOKUP($A184,'PY1 Data(H)'!$A$1:$A$233,'PY1 Data(H)'!$A$1:$CZ$233))</f>
        <v>0</v>
      </c>
      <c r="W184" s="173" cm="1">
        <f t="array" ref="W184">_xlfn.XLOOKUP(W$1,'PY1 Data(H)'!$A$1:$CZ$1,_xlfn.XLOOKUP($A184,'PY1 Data(H)'!$A$1:$A$233,'PY1 Data(H)'!$A$1:$CZ$233))</f>
        <v>0</v>
      </c>
      <c r="X184" s="173" cm="1">
        <f t="array" ref="X184">_xlfn.XLOOKUP(X$1,'PY1 Data(H)'!$A$1:$CZ$1,_xlfn.XLOOKUP($A184,'PY1 Data(H)'!$A$1:$A$233,'PY1 Data(H)'!$A$1:$CZ$233))</f>
        <v>0</v>
      </c>
      <c r="Y184" s="173" cm="1">
        <f t="array" ref="Y184">_xlfn.XLOOKUP(Y$1,'PY1 Data(H)'!$A$1:$CZ$1,_xlfn.XLOOKUP($A184,'PY1 Data(H)'!$A$1:$A$233,'PY1 Data(H)'!$A$1:$CZ$233))</f>
        <v>0</v>
      </c>
      <c r="Z184" s="173" cm="1">
        <f t="array" ref="Z184">_xlfn.XLOOKUP(Z$1,'PY1 Data(H)'!$A$1:$CZ$1,_xlfn.XLOOKUP($A184,'PY1 Data(H)'!$A$1:$A$233,'PY1 Data(H)'!$A$1:$CZ$233))</f>
        <v>0</v>
      </c>
      <c r="AA184" s="173" cm="1">
        <f t="array" ref="AA184">_xlfn.XLOOKUP(AA$1,'PY1 Data(H)'!$A$1:$CZ$1,_xlfn.XLOOKUP($A184,'PY1 Data(H)'!$A$1:$A$233,'PY1 Data(H)'!$A$1:$CZ$233))</f>
        <v>0</v>
      </c>
      <c r="AB184" s="173" cm="1">
        <f t="array" ref="AB184">_xlfn.XLOOKUP(AB$1,'PY1 Data(H)'!$A$1:$CZ$1,_xlfn.XLOOKUP($A184,'PY1 Data(H)'!$A$1:$A$233,'PY1 Data(H)'!$A$1:$CZ$233))</f>
        <v>0</v>
      </c>
      <c r="AC184" s="173" cm="1">
        <f t="array" ref="AC184">_xlfn.XLOOKUP(AC$1,'PY1 Data(H)'!$A$1:$CZ$1,_xlfn.XLOOKUP($A184,'PY1 Data(H)'!$A$1:$A$233,'PY1 Data(H)'!$A$1:$CZ$233))</f>
        <v>0</v>
      </c>
      <c r="AD184" s="173" cm="1">
        <f t="array" ref="AD184">_xlfn.XLOOKUP(AD$1,'PY1 Data(H)'!$A$1:$CZ$1,_xlfn.XLOOKUP($A184,'PY1 Data(H)'!$A$1:$A$233,'PY1 Data(H)'!$A$1:$CZ$233))</f>
        <v>0</v>
      </c>
      <c r="AE184" s="173" cm="1">
        <f t="array" ref="AE184">_xlfn.XLOOKUP(AE$1,'PY1 Data(H)'!$A$1:$CZ$1,_xlfn.XLOOKUP($A184,'PY1 Data(H)'!$A$1:$A$233,'PY1 Data(H)'!$A$1:$CZ$233))</f>
        <v>0</v>
      </c>
      <c r="AF184" s="173" cm="1">
        <f t="array" ref="AF184">_xlfn.XLOOKUP(AF$1,'PY1 Data(H)'!$A$1:$CZ$1,_xlfn.XLOOKUP($A184,'PY1 Data(H)'!$A$1:$A$233,'PY1 Data(H)'!$A$1:$CZ$233))</f>
        <v>0</v>
      </c>
      <c r="AG184" s="173" cm="1">
        <f t="array" ref="AG184">_xlfn.XLOOKUP(AG$1,'PY1 Data(H)'!$A$1:$CZ$1,_xlfn.XLOOKUP($A184,'PY1 Data(H)'!$A$1:$A$233,'PY1 Data(H)'!$A$1:$CZ$233))</f>
        <v>0</v>
      </c>
      <c r="AH184" s="173" cm="1">
        <f t="array" ref="AH184">_xlfn.XLOOKUP(AH$1,'PY1 Data(H)'!$A$1:$CZ$1,_xlfn.XLOOKUP($A184,'PY1 Data(H)'!$A$1:$A$233,'PY1 Data(H)'!$A$1:$CZ$233))</f>
        <v>0</v>
      </c>
      <c r="AI184" s="173" cm="1">
        <f t="array" ref="AI184">_xlfn.XLOOKUP(AI$1,'PY1 Data(H)'!$A$1:$CZ$1,_xlfn.XLOOKUP($A184,'PY1 Data(H)'!$A$1:$A$233,'PY1 Data(H)'!$A$1:$CZ$233))</f>
        <v>0</v>
      </c>
      <c r="AJ184" s="173" cm="1">
        <f t="array" ref="AJ184">_xlfn.XLOOKUP(AJ$1,'PY1 Data(H)'!$A$1:$CZ$1,_xlfn.XLOOKUP($A184,'PY1 Data(H)'!$A$1:$A$233,'PY1 Data(H)'!$A$1:$CZ$233))</f>
        <v>0</v>
      </c>
      <c r="AK184" s="173" cm="1">
        <f t="array" ref="AK184">_xlfn.XLOOKUP(AK$1,'PY1 Data(H)'!$A$1:$CZ$1,_xlfn.XLOOKUP($A184,'PY1 Data(H)'!$A$1:$A$233,'PY1 Data(H)'!$A$1:$CZ$233))</f>
        <v>0</v>
      </c>
      <c r="AL184" s="173" cm="1">
        <f t="array" ref="AL184">_xlfn.XLOOKUP(AL$1,'PY1 Data(H)'!$A$1:$CZ$1,_xlfn.XLOOKUP($A184,'PY1 Data(H)'!$A$1:$A$233,'PY1 Data(H)'!$A$1:$CZ$233))</f>
        <v>0</v>
      </c>
      <c r="AM184" s="173" cm="1">
        <f t="array" ref="AM184">_xlfn.XLOOKUP(AM$1,'PY1 Data(H)'!$A$1:$CZ$1,_xlfn.XLOOKUP($A184,'PY1 Data(H)'!$A$1:$A$233,'PY1 Data(H)'!$A$1:$CZ$233))</f>
        <v>0</v>
      </c>
      <c r="AN184" s="173" cm="1">
        <f t="array" ref="AN184">_xlfn.XLOOKUP(AN$1,'PY1 Data(H)'!$A$1:$CZ$1,_xlfn.XLOOKUP($A184,'PY1 Data(H)'!$A$1:$A$233,'PY1 Data(H)'!$A$1:$CZ$233))</f>
        <v>0</v>
      </c>
      <c r="AO184" s="173" cm="1">
        <f t="array" ref="AO184">_xlfn.XLOOKUP(AO$1,'PY1 Data(H)'!$A$1:$CZ$1,_xlfn.XLOOKUP($A184,'PY1 Data(H)'!$A$1:$A$233,'PY1 Data(H)'!$A$1:$CZ$233))</f>
        <v>0</v>
      </c>
      <c r="AP184" s="173" cm="1">
        <f t="array" ref="AP184">_xlfn.XLOOKUP(AP$1,'PY1 Data(H)'!$A$1:$CZ$1,_xlfn.XLOOKUP($A184,'PY1 Data(H)'!$A$1:$A$233,'PY1 Data(H)'!$A$1:$CZ$233))</f>
        <v>0</v>
      </c>
      <c r="AQ184" s="173" cm="1">
        <f t="array" ref="AQ184">_xlfn.XLOOKUP(AQ$1,'PY1 Data(H)'!$A$1:$CZ$1,_xlfn.XLOOKUP($A184,'PY1 Data(H)'!$A$1:$A$233,'PY1 Data(H)'!$A$1:$CZ$233))</f>
        <v>0</v>
      </c>
      <c r="AR184" s="173" cm="1">
        <f t="array" ref="AR184">_xlfn.XLOOKUP(AR$1,'PY1 Data(H)'!$A$1:$CZ$1,_xlfn.XLOOKUP($A184,'PY1 Data(H)'!$A$1:$A$233,'PY1 Data(H)'!$A$1:$CZ$233))</f>
        <v>0</v>
      </c>
      <c r="AS184" s="173" cm="1">
        <f t="array" ref="AS184">_xlfn.XLOOKUP(AS$1,'PY1 Data(H)'!$A$1:$CZ$1,_xlfn.XLOOKUP($A184,'PY1 Data(H)'!$A$1:$A$233,'PY1 Data(H)'!$A$1:$CZ$233))</f>
        <v>0</v>
      </c>
      <c r="AT184" s="173" cm="1">
        <f t="array" ref="AT184">_xlfn.XLOOKUP(AT$1,'PY1 Data(H)'!$A$1:$CZ$1,_xlfn.XLOOKUP($A184,'PY1 Data(H)'!$A$1:$A$233,'PY1 Data(H)'!$A$1:$CZ$233))</f>
        <v>0</v>
      </c>
      <c r="AU184" s="173" cm="1">
        <f t="array" ref="AU184">_xlfn.XLOOKUP(AU$1,'PY1 Data(H)'!$A$1:$CZ$1,_xlfn.XLOOKUP($A184,'PY1 Data(H)'!$A$1:$A$233,'PY1 Data(H)'!$A$1:$CZ$233))</f>
        <v>0</v>
      </c>
      <c r="AV184" s="173" cm="1">
        <f t="array" ref="AV184">_xlfn.XLOOKUP(AV$1,'PY1 Data(H)'!$A$1:$CZ$1,_xlfn.XLOOKUP($A184,'PY1 Data(H)'!$A$1:$A$233,'PY1 Data(H)'!$A$1:$CZ$233))</f>
        <v>0</v>
      </c>
      <c r="AW184" s="173" cm="1">
        <f t="array" ref="AW184">_xlfn.XLOOKUP(AW$1,'PY1 Data(H)'!$A$1:$CZ$1,_xlfn.XLOOKUP($A184,'PY1 Data(H)'!$A$1:$A$233,'PY1 Data(H)'!$A$1:$CZ$233))</f>
        <v>0</v>
      </c>
      <c r="AX184" s="173" cm="1">
        <f t="array" ref="AX184">_xlfn.XLOOKUP(AX$1,'PY1 Data(H)'!$A$1:$CZ$1,_xlfn.XLOOKUP($A184,'PY1 Data(H)'!$A$1:$A$233,'PY1 Data(H)'!$A$1:$CZ$233))</f>
        <v>0</v>
      </c>
      <c r="AY184" s="173" cm="1">
        <f t="array" ref="AY184">_xlfn.XLOOKUP(AY$1,'PY1 Data(H)'!$A$1:$CZ$1,_xlfn.XLOOKUP($A184,'PY1 Data(H)'!$A$1:$A$233,'PY1 Data(H)'!$A$1:$CZ$233))</f>
        <v>0</v>
      </c>
      <c r="AZ184" s="173" cm="1">
        <f t="array" ref="AZ184">_xlfn.XLOOKUP(AZ$1,'PY1 Data(H)'!$A$1:$CZ$1,_xlfn.XLOOKUP($A184,'PY1 Data(H)'!$A$1:$A$233,'PY1 Data(H)'!$A$1:$CZ$233))</f>
        <v>0</v>
      </c>
      <c r="BA184" s="173" cm="1">
        <f t="array" ref="BA184">_xlfn.XLOOKUP(BA$1,'PY1 Data(H)'!$A$1:$CZ$1,_xlfn.XLOOKUP($A184,'PY1 Data(H)'!$A$1:$A$233,'PY1 Data(H)'!$A$1:$CZ$233))</f>
        <v>0</v>
      </c>
      <c r="BB184" s="173" cm="1">
        <f t="array" ref="BB184">_xlfn.XLOOKUP(BB$1,'PY1 Data(H)'!$A$1:$CZ$1,_xlfn.XLOOKUP($A184,'PY1 Data(H)'!$A$1:$A$233,'PY1 Data(H)'!$A$1:$CZ$233))</f>
        <v>0</v>
      </c>
      <c r="BC184" s="173" cm="1">
        <f t="array" ref="BC184">_xlfn.XLOOKUP(BC$1,'PY1 Data(H)'!$A$1:$CZ$1,_xlfn.XLOOKUP($A184,'PY1 Data(H)'!$A$1:$A$233,'PY1 Data(H)'!$A$1:$CZ$233))</f>
        <v>0</v>
      </c>
      <c r="BD184" s="173" cm="1">
        <f t="array" ref="BD184">_xlfn.XLOOKUP(BD$1,'PY1 Data(H)'!$A$1:$CZ$1,_xlfn.XLOOKUP($A184,'PY1 Data(H)'!$A$1:$A$233,'PY1 Data(H)'!$A$1:$CZ$233))</f>
        <v>0</v>
      </c>
      <c r="BE184" s="173" cm="1">
        <f t="array" ref="BE184">_xlfn.XLOOKUP(BE$1,'PY1 Data(H)'!$A$1:$CZ$1,_xlfn.XLOOKUP($A184,'PY1 Data(H)'!$A$1:$A$233,'PY1 Data(H)'!$A$1:$CZ$233))</f>
        <v>0</v>
      </c>
      <c r="BF184" s="173" cm="1">
        <f t="array" ref="BF184">_xlfn.XLOOKUP(BF$1,'PY1 Data(H)'!$A$1:$CZ$1,_xlfn.XLOOKUP($A184,'PY1 Data(H)'!$A$1:$A$233,'PY1 Data(H)'!$A$1:$CZ$233))</f>
        <v>0</v>
      </c>
      <c r="BG184" s="173" cm="1">
        <f t="array" ref="BG184">_xlfn.XLOOKUP(BG$1,'PY1 Data(H)'!$A$1:$CZ$1,_xlfn.XLOOKUP($A184,'PY1 Data(H)'!$A$1:$A$233,'PY1 Data(H)'!$A$1:$CZ$233))</f>
        <v>0</v>
      </c>
      <c r="BH184" s="173" cm="1">
        <f t="array" ref="BH184">_xlfn.XLOOKUP(BH$1,'PY1 Data(H)'!$A$1:$CZ$1,_xlfn.XLOOKUP($A184,'PY1 Data(H)'!$A$1:$A$233,'PY1 Data(H)'!$A$1:$CZ$233))</f>
        <v>0</v>
      </c>
      <c r="BI184" s="173" cm="1">
        <f t="array" ref="BI184">_xlfn.XLOOKUP(BI$1,'PY1 Data(H)'!$A$1:$CZ$1,_xlfn.XLOOKUP($A184,'PY1 Data(H)'!$A$1:$A$233,'PY1 Data(H)'!$A$1:$CZ$233))</f>
        <v>0</v>
      </c>
      <c r="BJ184" s="173" cm="1">
        <f t="array" ref="BJ184">_xlfn.XLOOKUP(BJ$1,'PY1 Data(H)'!$A$1:$CZ$1,_xlfn.XLOOKUP($A184,'PY1 Data(H)'!$A$1:$A$233,'PY1 Data(H)'!$A$1:$CZ$233))</f>
        <v>0</v>
      </c>
      <c r="BK184" s="173" cm="1">
        <f t="array" ref="BK184">_xlfn.XLOOKUP(BK$1,'PY1 Data(H)'!$A$1:$CZ$1,_xlfn.XLOOKUP($A184,'PY1 Data(H)'!$A$1:$A$233,'PY1 Data(H)'!$A$1:$CZ$233))</f>
        <v>0</v>
      </c>
      <c r="BL184" s="173" cm="1">
        <f t="array" ref="BL184">_xlfn.XLOOKUP(BL$1,'PY1 Data(H)'!$A$1:$CZ$1,_xlfn.XLOOKUP($A184,'PY1 Data(H)'!$A$1:$A$233,'PY1 Data(H)'!$A$1:$CZ$233))</f>
        <v>0</v>
      </c>
      <c r="BM184" s="173" cm="1">
        <f t="array" ref="BM184">_xlfn.XLOOKUP(BM$1,'PY1 Data(H)'!$A$1:$CZ$1,_xlfn.XLOOKUP($A184,'PY1 Data(H)'!$A$1:$A$233,'PY1 Data(H)'!$A$1:$CZ$233))</f>
        <v>0</v>
      </c>
      <c r="BN184" s="173" cm="1">
        <f t="array" ref="BN184">_xlfn.XLOOKUP(BN$1,'PY1 Data(H)'!$A$1:$CZ$1,_xlfn.XLOOKUP($A184,'PY1 Data(H)'!$A$1:$A$233,'PY1 Data(H)'!$A$1:$CZ$233))</f>
        <v>0</v>
      </c>
      <c r="BO184" s="173" cm="1">
        <f t="array" ref="BO184">_xlfn.XLOOKUP(BO$1,'PY1 Data(H)'!$A$1:$CZ$1,_xlfn.XLOOKUP($A184,'PY1 Data(H)'!$A$1:$A$233,'PY1 Data(H)'!$A$1:$CZ$233))</f>
        <v>0</v>
      </c>
      <c r="BP184" s="173" cm="1">
        <f t="array" ref="BP184">_xlfn.XLOOKUP(BP$1,'PY1 Data(H)'!$A$1:$CZ$1,_xlfn.XLOOKUP($A184,'PY1 Data(H)'!$A$1:$A$233,'PY1 Data(H)'!$A$1:$CZ$233))</f>
        <v>0</v>
      </c>
      <c r="BQ184" s="173" cm="1">
        <f t="array" ref="BQ184">_xlfn.XLOOKUP(BQ$1,'PY1 Data(H)'!$A$1:$CZ$1,_xlfn.XLOOKUP($A184,'PY1 Data(H)'!$A$1:$A$233,'PY1 Data(H)'!$A$1:$CZ$233))</f>
        <v>0</v>
      </c>
      <c r="BR184" s="173" cm="1">
        <f t="array" ref="BR184">_xlfn.XLOOKUP(BR$1,'PY1 Data(H)'!$A$1:$CZ$1,_xlfn.XLOOKUP($A184,'PY1 Data(H)'!$A$1:$A$233,'PY1 Data(H)'!$A$1:$CZ$233))</f>
        <v>0</v>
      </c>
      <c r="BS184" s="173" cm="1">
        <f t="array" ref="BS184">_xlfn.XLOOKUP(BS$1,'PY1 Data(H)'!$A$1:$CZ$1,_xlfn.XLOOKUP($A184,'PY1 Data(H)'!$A$1:$A$233,'PY1 Data(H)'!$A$1:$CZ$233))</f>
        <v>0</v>
      </c>
      <c r="BT184" s="173" cm="1">
        <f t="array" ref="BT184">_xlfn.XLOOKUP(BT$1,'PY1 Data(H)'!$A$1:$CZ$1,_xlfn.XLOOKUP($A184,'PY1 Data(H)'!$A$1:$A$233,'PY1 Data(H)'!$A$1:$CZ$233))</f>
        <v>0</v>
      </c>
      <c r="BU184" s="173" cm="1">
        <f t="array" ref="BU184">_xlfn.XLOOKUP(BU$1,'PY1 Data(H)'!$A$1:$CZ$1,_xlfn.XLOOKUP($A184,'PY1 Data(H)'!$A$1:$A$233,'PY1 Data(H)'!$A$1:$CZ$233))</f>
        <v>0</v>
      </c>
      <c r="BV184" s="173" cm="1">
        <f t="array" ref="BV184">_xlfn.XLOOKUP(BV$1,'PY1 Data(H)'!$A$1:$CZ$1,_xlfn.XLOOKUP($A184,'PY1 Data(H)'!$A$1:$A$233,'PY1 Data(H)'!$A$1:$CZ$233))</f>
        <v>0</v>
      </c>
      <c r="BW184" s="173" cm="1">
        <f t="array" ref="BW184">_xlfn.XLOOKUP(BW$1,'PY1 Data(H)'!$A$1:$CZ$1,_xlfn.XLOOKUP($A184,'PY1 Data(H)'!$A$1:$A$233,'PY1 Data(H)'!$A$1:$CZ$233))</f>
        <v>0</v>
      </c>
      <c r="BX184" s="173" cm="1">
        <f t="array" ref="BX184">_xlfn.XLOOKUP(BX$1,'PY1 Data(H)'!$A$1:$CZ$1,_xlfn.XLOOKUP($A184,'PY1 Data(H)'!$A$1:$A$233,'PY1 Data(H)'!$A$1:$CZ$233))</f>
        <v>0</v>
      </c>
      <c r="BY184" s="173" cm="1">
        <f t="array" ref="BY184">_xlfn.XLOOKUP(BY$1,'PY1 Data(H)'!$A$1:$CZ$1,_xlfn.XLOOKUP($A184,'PY1 Data(H)'!$A$1:$A$233,'PY1 Data(H)'!$A$1:$CZ$233))</f>
        <v>0</v>
      </c>
      <c r="BZ184" s="173" cm="1">
        <f t="array" ref="BZ184">_xlfn.XLOOKUP(BZ$1,'PY1 Data(H)'!$A$1:$CZ$1,_xlfn.XLOOKUP($A184,'PY1 Data(H)'!$A$1:$A$233,'PY1 Data(H)'!$A$1:$CZ$233))</f>
        <v>0</v>
      </c>
      <c r="CA184" s="173" cm="1">
        <f t="array" ref="CA184">_xlfn.XLOOKUP(CA$1,'PY1 Data(H)'!$A$1:$CZ$1,_xlfn.XLOOKUP($A184,'PY1 Data(H)'!$A$1:$A$233,'PY1 Data(H)'!$A$1:$CZ$233))</f>
        <v>0</v>
      </c>
      <c r="CB184" s="173" cm="1">
        <f t="array" ref="CB184">_xlfn.XLOOKUP(CB$1,'PY1 Data(H)'!$A$1:$CZ$1,_xlfn.XLOOKUP($A184,'PY1 Data(H)'!$A$1:$A$233,'PY1 Data(H)'!$A$1:$CZ$233))</f>
        <v>0</v>
      </c>
      <c r="CC184" s="173" cm="1">
        <f t="array" ref="CC184">_xlfn.XLOOKUP(CC$1,'PY1 Data(H)'!$A$1:$CZ$1,_xlfn.XLOOKUP($A184,'PY1 Data(H)'!$A$1:$A$233,'PY1 Data(H)'!$A$1:$CZ$233))</f>
        <v>0</v>
      </c>
      <c r="CD184" s="173" cm="1">
        <f t="array" ref="CD184">_xlfn.XLOOKUP(CD$1,'PY1 Data(H)'!$A$1:$CZ$1,_xlfn.XLOOKUP($A184,'PY1 Data(H)'!$A$1:$A$233,'PY1 Data(H)'!$A$1:$CZ$233))</f>
        <v>0</v>
      </c>
      <c r="CE184" s="173" cm="1">
        <f t="array" ref="CE184">_xlfn.XLOOKUP(CE$1,'PY1 Data(H)'!$A$1:$CZ$1,_xlfn.XLOOKUP($A184,'PY1 Data(H)'!$A$1:$A$233,'PY1 Data(H)'!$A$1:$CZ$233))</f>
        <v>0</v>
      </c>
      <c r="CF184" s="173" cm="1">
        <f t="array" ref="CF184">_xlfn.XLOOKUP(CF$1,'PY1 Data(H)'!$A$1:$CZ$1,_xlfn.XLOOKUP($A184,'PY1 Data(H)'!$A$1:$A$233,'PY1 Data(H)'!$A$1:$CZ$233))</f>
        <v>0</v>
      </c>
      <c r="CG184" s="173" cm="1">
        <f t="array" ref="CG184">_xlfn.XLOOKUP(CG$1,'PY1 Data(H)'!$A$1:$CZ$1,_xlfn.XLOOKUP($A184,'PY1 Data(H)'!$A$1:$A$233,'PY1 Data(H)'!$A$1:$CZ$233))</f>
        <v>0</v>
      </c>
      <c r="CH184" s="173" cm="1">
        <f t="array" ref="CH184">_xlfn.XLOOKUP(CH$1,'PY1 Data(H)'!$A$1:$CZ$1,_xlfn.XLOOKUP($A184,'PY1 Data(H)'!$A$1:$A$233,'PY1 Data(H)'!$A$1:$CZ$233))</f>
        <v>0</v>
      </c>
      <c r="CI184" s="173" cm="1">
        <f t="array" ref="CI184">_xlfn.XLOOKUP(CI$1,'PY1 Data(H)'!$A$1:$CZ$1,_xlfn.XLOOKUP($A184,'PY1 Data(H)'!$A$1:$A$233,'PY1 Data(H)'!$A$1:$CZ$233))</f>
        <v>0</v>
      </c>
      <c r="CJ184" s="173" cm="1">
        <f t="array" ref="CJ184">_xlfn.XLOOKUP(CJ$1,'PY1 Data(H)'!$A$1:$CZ$1,_xlfn.XLOOKUP($A184,'PY1 Data(H)'!$A$1:$A$233,'PY1 Data(H)'!$A$1:$CZ$233))</f>
        <v>0</v>
      </c>
      <c r="CK184" s="173" cm="1">
        <f t="array" ref="CK184">_xlfn.XLOOKUP(CK$1,'PY1 Data(H)'!$A$1:$CZ$1,_xlfn.XLOOKUP($A184,'PY1 Data(H)'!$A$1:$A$233,'PY1 Data(H)'!$A$1:$CZ$233))</f>
        <v>0</v>
      </c>
      <c r="CL184" s="173" cm="1">
        <f t="array" ref="CL184">_xlfn.XLOOKUP(CL$1,'PY1 Data(H)'!$A$1:$CZ$1,_xlfn.XLOOKUP($A184,'PY1 Data(H)'!$A$1:$A$233,'PY1 Data(H)'!$A$1:$CZ$233))</f>
        <v>0</v>
      </c>
      <c r="CM184" s="173" cm="1">
        <f t="array" ref="CM184">_xlfn.XLOOKUP(CM$1,'PY1 Data(H)'!$A$1:$CZ$1,_xlfn.XLOOKUP($A184,'PY1 Data(H)'!$A$1:$A$233,'PY1 Data(H)'!$A$1:$CZ$233))</f>
        <v>0</v>
      </c>
      <c r="CN184" s="173" cm="1">
        <f t="array" ref="CN184">_xlfn.XLOOKUP(CN$1,'PY1 Data(H)'!$A$1:$CZ$1,_xlfn.XLOOKUP($A184,'PY1 Data(H)'!$A$1:$A$233,'PY1 Data(H)'!$A$1:$CZ$233))</f>
        <v>0</v>
      </c>
      <c r="CO184" s="173" cm="1">
        <f t="array" ref="CO184">_xlfn.XLOOKUP(CO$1,'PY1 Data(H)'!$A$1:$CZ$1,_xlfn.XLOOKUP($A184,'PY1 Data(H)'!$A$1:$A$233,'PY1 Data(H)'!$A$1:$CZ$233))</f>
        <v>0</v>
      </c>
      <c r="CP184" s="173" cm="1">
        <f t="array" ref="CP184">_xlfn.XLOOKUP(CP$1,'PY1 Data(H)'!$A$1:$CZ$1,_xlfn.XLOOKUP($A184,'PY1 Data(H)'!$A$1:$A$233,'PY1 Data(H)'!$A$1:$CZ$233))</f>
        <v>0</v>
      </c>
      <c r="CQ184" s="173" cm="1">
        <f t="array" ref="CQ184">_xlfn.XLOOKUP(CQ$1,'PY1 Data(H)'!$A$1:$CZ$1,_xlfn.XLOOKUP($A184,'PY1 Data(H)'!$A$1:$A$233,'PY1 Data(H)'!$A$1:$CZ$233))</f>
        <v>0</v>
      </c>
      <c r="CR184" s="173" cm="1">
        <f t="array" ref="CR184">_xlfn.XLOOKUP(CR$1,'PY1 Data(H)'!$A$1:$CZ$1,_xlfn.XLOOKUP($A184,'PY1 Data(H)'!$A$1:$A$233,'PY1 Data(H)'!$A$1:$CZ$233))</f>
        <v>0</v>
      </c>
      <c r="CS184" s="173" cm="1">
        <f t="array" ref="CS184">_xlfn.XLOOKUP(CS$1,'PY1 Data(H)'!$A$1:$CZ$1,_xlfn.XLOOKUP($A184,'PY1 Data(H)'!$A$1:$A$233,'PY1 Data(H)'!$A$1:$CZ$233))</f>
        <v>0</v>
      </c>
      <c r="CT184" s="173" cm="1">
        <f t="array" ref="CT184">_xlfn.XLOOKUP(CT$1,'PY1 Data(H)'!$A$1:$CZ$1,_xlfn.XLOOKUP($A184,'PY1 Data(H)'!$A$1:$A$233,'PY1 Data(H)'!$A$1:$CZ$233))</f>
        <v>0</v>
      </c>
      <c r="CU184" s="173" cm="1">
        <f t="array" ref="CU184">_xlfn.XLOOKUP(CU$1,'PY1 Data(H)'!$A$1:$CZ$1,_xlfn.XLOOKUP($A184,'PY1 Data(H)'!$A$1:$A$233,'PY1 Data(H)'!$A$1:$CZ$233))</f>
        <v>0</v>
      </c>
      <c r="CV184" s="173" cm="1">
        <f t="array" ref="CV184">_xlfn.XLOOKUP(CV$1,'PY1 Data(H)'!$A$1:$CZ$1,_xlfn.XLOOKUP($A184,'PY1 Data(H)'!$A$1:$A$233,'PY1 Data(H)'!$A$1:$CZ$233))</f>
        <v>0</v>
      </c>
      <c r="CW184" s="173" cm="1">
        <f t="array" ref="CW184">_xlfn.XLOOKUP(CW$1,'PY1 Data(H)'!$A$1:$CZ$1,_xlfn.XLOOKUP($A184,'PY1 Data(H)'!$A$1:$A$233,'PY1 Data(H)'!$A$1:$CZ$233))</f>
        <v>0</v>
      </c>
      <c r="CX184" s="173" cm="1">
        <f t="array" ref="CX184">_xlfn.XLOOKUP(CX$1,'PY1 Data(H)'!$A$1:$CZ$1,_xlfn.XLOOKUP($A184,'PY1 Data(H)'!$A$1:$A$233,'PY1 Data(H)'!$A$1:$CZ$233))</f>
        <v>0</v>
      </c>
      <c r="CY184" s="173" cm="1">
        <f t="array" ref="CY184">_xlfn.XLOOKUP(CY$1,'PY1 Data(H)'!$A$1:$CZ$1,_xlfn.XLOOKUP($A184,'PY1 Data(H)'!$A$1:$A$233,'PY1 Data(H)'!$A$1:$CZ$233))</f>
        <v>0</v>
      </c>
    </row>
    <row r="185" spans="1:103" x14ac:dyDescent="0.3">
      <c r="A185">
        <v>621</v>
      </c>
      <c r="D185" s="173" cm="1">
        <f t="array" ref="D185">_xlfn.XLOOKUP(D$1,'PY1 Data(H)'!$A$1:$CZ$1,_xlfn.XLOOKUP($A185,'PY1 Data(H)'!$A$1:$A$233,'PY1 Data(H)'!$A$1:$CZ$233))</f>
        <v>0</v>
      </c>
      <c r="E185" s="173" cm="1">
        <f t="array" ref="E185">_xlfn.XLOOKUP(E$1,'PY1 Data(H)'!$A$1:$CZ$1,_xlfn.XLOOKUP($A185,'PY1 Data(H)'!$A$1:$A$233,'PY1 Data(H)'!$A$1:$CZ$233))</f>
        <v>0</v>
      </c>
      <c r="F185" s="173" cm="1">
        <f t="array" ref="F185">_xlfn.XLOOKUP(F$1,'PY1 Data(H)'!$A$1:$CZ$1,_xlfn.XLOOKUP($A185,'PY1 Data(H)'!$A$1:$A$233,'PY1 Data(H)'!$A$1:$CZ$233))</f>
        <v>0</v>
      </c>
      <c r="G185" s="173" cm="1">
        <f t="array" ref="G185">_xlfn.XLOOKUP(G$1,'PY1 Data(H)'!$A$1:$CZ$1,_xlfn.XLOOKUP($A185,'PY1 Data(H)'!$A$1:$A$233,'PY1 Data(H)'!$A$1:$CZ$233))</f>
        <v>0</v>
      </c>
      <c r="H185" s="173" cm="1">
        <f t="array" ref="H185">_xlfn.XLOOKUP(H$1,'PY1 Data(H)'!$A$1:$CZ$1,_xlfn.XLOOKUP($A185,'PY1 Data(H)'!$A$1:$A$233,'PY1 Data(H)'!$A$1:$CZ$233))</f>
        <v>0</v>
      </c>
      <c r="I185" s="173" cm="1">
        <f t="array" ref="I185">_xlfn.XLOOKUP(I$1,'PY1 Data(H)'!$A$1:$CZ$1,_xlfn.XLOOKUP($A185,'PY1 Data(H)'!$A$1:$A$233,'PY1 Data(H)'!$A$1:$CZ$233))</f>
        <v>0</v>
      </c>
      <c r="J185" s="173" cm="1">
        <f t="array" ref="J185">_xlfn.XLOOKUP(J$1,'PY1 Data(H)'!$A$1:$CZ$1,_xlfn.XLOOKUP($A185,'PY1 Data(H)'!$A$1:$A$233,'PY1 Data(H)'!$A$1:$CZ$233))</f>
        <v>0</v>
      </c>
      <c r="K185" s="173" cm="1">
        <f t="array" ref="K185">_xlfn.XLOOKUP(K$1,'PY1 Data(H)'!$A$1:$CZ$1,_xlfn.XLOOKUP($A185,'PY1 Data(H)'!$A$1:$A$233,'PY1 Data(H)'!$A$1:$CZ$233))</f>
        <v>0</v>
      </c>
      <c r="L185" s="173" cm="1">
        <f t="array" ref="L185">_xlfn.XLOOKUP(L$1,'PY1 Data(H)'!$A$1:$CZ$1,_xlfn.XLOOKUP($A185,'PY1 Data(H)'!$A$1:$A$233,'PY1 Data(H)'!$A$1:$CZ$233))</f>
        <v>25554499</v>
      </c>
      <c r="M185" s="173" cm="1">
        <f t="array" ref="M185">_xlfn.XLOOKUP(M$1,'PY1 Data(H)'!$A$1:$CZ$1,_xlfn.XLOOKUP($A185,'PY1 Data(H)'!$A$1:$A$233,'PY1 Data(H)'!$A$1:$CZ$233))</f>
        <v>0</v>
      </c>
      <c r="N185" s="173" cm="1">
        <f t="array" ref="N185">_xlfn.XLOOKUP(N$1,'PY1 Data(H)'!$A$1:$CZ$1,_xlfn.XLOOKUP($A185,'PY1 Data(H)'!$A$1:$A$233,'PY1 Data(H)'!$A$1:$CZ$233))</f>
        <v>0</v>
      </c>
      <c r="O185" s="173" cm="1">
        <f t="array" ref="O185">_xlfn.XLOOKUP(O$1,'PY1 Data(H)'!$A$1:$CZ$1,_xlfn.XLOOKUP($A185,'PY1 Data(H)'!$A$1:$A$233,'PY1 Data(H)'!$A$1:$CZ$233))</f>
        <v>0</v>
      </c>
      <c r="P185" s="173" cm="1">
        <f t="array" ref="P185">_xlfn.XLOOKUP(P$1,'PY1 Data(H)'!$A$1:$CZ$1,_xlfn.XLOOKUP($A185,'PY1 Data(H)'!$A$1:$A$233,'PY1 Data(H)'!$A$1:$CZ$233))</f>
        <v>0</v>
      </c>
      <c r="Q185" s="173" cm="1">
        <f t="array" ref="Q185">_xlfn.XLOOKUP(Q$1,'PY1 Data(H)'!$A$1:$CZ$1,_xlfn.XLOOKUP($A185,'PY1 Data(H)'!$A$1:$A$233,'PY1 Data(H)'!$A$1:$CZ$233))</f>
        <v>0</v>
      </c>
      <c r="R185" s="173" cm="1">
        <f t="array" ref="R185">_xlfn.XLOOKUP(R$1,'PY1 Data(H)'!$A$1:$CZ$1,_xlfn.XLOOKUP($A185,'PY1 Data(H)'!$A$1:$A$233,'PY1 Data(H)'!$A$1:$CZ$233))</f>
        <v>0</v>
      </c>
      <c r="S185" s="173" cm="1">
        <f t="array" ref="S185">_xlfn.XLOOKUP(S$1,'PY1 Data(H)'!$A$1:$CZ$1,_xlfn.XLOOKUP($A185,'PY1 Data(H)'!$A$1:$A$233,'PY1 Data(H)'!$A$1:$CZ$233))</f>
        <v>0</v>
      </c>
      <c r="T185" s="173" cm="1">
        <f t="array" ref="T185">_xlfn.XLOOKUP(T$1,'PY1 Data(H)'!$A$1:$CZ$1,_xlfn.XLOOKUP($A185,'PY1 Data(H)'!$A$1:$A$233,'PY1 Data(H)'!$A$1:$CZ$233))</f>
        <v>0</v>
      </c>
      <c r="U185" s="173" cm="1">
        <f t="array" ref="U185">_xlfn.XLOOKUP(U$1,'PY1 Data(H)'!$A$1:$CZ$1,_xlfn.XLOOKUP($A185,'PY1 Data(H)'!$A$1:$A$233,'PY1 Data(H)'!$A$1:$CZ$233))</f>
        <v>0</v>
      </c>
      <c r="V185" s="173" cm="1">
        <f t="array" ref="V185">_xlfn.XLOOKUP(V$1,'PY1 Data(H)'!$A$1:$CZ$1,_xlfn.XLOOKUP($A185,'PY1 Data(H)'!$A$1:$A$233,'PY1 Data(H)'!$A$1:$CZ$233))</f>
        <v>0</v>
      </c>
      <c r="W185" s="173" cm="1">
        <f t="array" ref="W185">_xlfn.XLOOKUP(W$1,'PY1 Data(H)'!$A$1:$CZ$1,_xlfn.XLOOKUP($A185,'PY1 Data(H)'!$A$1:$A$233,'PY1 Data(H)'!$A$1:$CZ$233))</f>
        <v>0</v>
      </c>
      <c r="X185" s="173" cm="1">
        <f t="array" ref="X185">_xlfn.XLOOKUP(X$1,'PY1 Data(H)'!$A$1:$CZ$1,_xlfn.XLOOKUP($A185,'PY1 Data(H)'!$A$1:$A$233,'PY1 Data(H)'!$A$1:$CZ$233))</f>
        <v>0</v>
      </c>
      <c r="Y185" s="173" cm="1">
        <f t="array" ref="Y185">_xlfn.XLOOKUP(Y$1,'PY1 Data(H)'!$A$1:$CZ$1,_xlfn.XLOOKUP($A185,'PY1 Data(H)'!$A$1:$A$233,'PY1 Data(H)'!$A$1:$CZ$233))</f>
        <v>0</v>
      </c>
      <c r="Z185" s="173" cm="1">
        <f t="array" ref="Z185">_xlfn.XLOOKUP(Z$1,'PY1 Data(H)'!$A$1:$CZ$1,_xlfn.XLOOKUP($A185,'PY1 Data(H)'!$A$1:$A$233,'PY1 Data(H)'!$A$1:$CZ$233))</f>
        <v>0</v>
      </c>
      <c r="AA185" s="173" cm="1">
        <f t="array" ref="AA185">_xlfn.XLOOKUP(AA$1,'PY1 Data(H)'!$A$1:$CZ$1,_xlfn.XLOOKUP($A185,'PY1 Data(H)'!$A$1:$A$233,'PY1 Data(H)'!$A$1:$CZ$233))</f>
        <v>0</v>
      </c>
      <c r="AB185" s="173" cm="1">
        <f t="array" ref="AB185">_xlfn.XLOOKUP(AB$1,'PY1 Data(H)'!$A$1:$CZ$1,_xlfn.XLOOKUP($A185,'PY1 Data(H)'!$A$1:$A$233,'PY1 Data(H)'!$A$1:$CZ$233))</f>
        <v>0</v>
      </c>
      <c r="AC185" s="173" cm="1">
        <f t="array" ref="AC185">_xlfn.XLOOKUP(AC$1,'PY1 Data(H)'!$A$1:$CZ$1,_xlfn.XLOOKUP($A185,'PY1 Data(H)'!$A$1:$A$233,'PY1 Data(H)'!$A$1:$CZ$233))</f>
        <v>0</v>
      </c>
      <c r="AD185" s="173" cm="1">
        <f t="array" ref="AD185">_xlfn.XLOOKUP(AD$1,'PY1 Data(H)'!$A$1:$CZ$1,_xlfn.XLOOKUP($A185,'PY1 Data(H)'!$A$1:$A$233,'PY1 Data(H)'!$A$1:$CZ$233))</f>
        <v>32734842</v>
      </c>
      <c r="AE185" s="173" cm="1">
        <f t="array" ref="AE185">_xlfn.XLOOKUP(AE$1,'PY1 Data(H)'!$A$1:$CZ$1,_xlfn.XLOOKUP($A185,'PY1 Data(H)'!$A$1:$A$233,'PY1 Data(H)'!$A$1:$CZ$233))</f>
        <v>0</v>
      </c>
      <c r="AF185" s="173" cm="1">
        <f t="array" ref="AF185">_xlfn.XLOOKUP(AF$1,'PY1 Data(H)'!$A$1:$CZ$1,_xlfn.XLOOKUP($A185,'PY1 Data(H)'!$A$1:$A$233,'PY1 Data(H)'!$A$1:$CZ$233))</f>
        <v>0</v>
      </c>
      <c r="AG185" s="173" cm="1">
        <f t="array" ref="AG185">_xlfn.XLOOKUP(AG$1,'PY1 Data(H)'!$A$1:$CZ$1,_xlfn.XLOOKUP($A185,'PY1 Data(H)'!$A$1:$A$233,'PY1 Data(H)'!$A$1:$CZ$233))</f>
        <v>0</v>
      </c>
      <c r="AH185" s="173" cm="1">
        <f t="array" ref="AH185">_xlfn.XLOOKUP(AH$1,'PY1 Data(H)'!$A$1:$CZ$1,_xlfn.XLOOKUP($A185,'PY1 Data(H)'!$A$1:$A$233,'PY1 Data(H)'!$A$1:$CZ$233))</f>
        <v>0</v>
      </c>
      <c r="AI185" s="173" cm="1">
        <f t="array" ref="AI185">_xlfn.XLOOKUP(AI$1,'PY1 Data(H)'!$A$1:$CZ$1,_xlfn.XLOOKUP($A185,'PY1 Data(H)'!$A$1:$A$233,'PY1 Data(H)'!$A$1:$CZ$233))</f>
        <v>0</v>
      </c>
      <c r="AJ185" s="173" cm="1">
        <f t="array" ref="AJ185">_xlfn.XLOOKUP(AJ$1,'PY1 Data(H)'!$A$1:$CZ$1,_xlfn.XLOOKUP($A185,'PY1 Data(H)'!$A$1:$A$233,'PY1 Data(H)'!$A$1:$CZ$233))</f>
        <v>0</v>
      </c>
      <c r="AK185" s="173" cm="1">
        <f t="array" ref="AK185">_xlfn.XLOOKUP(AK$1,'PY1 Data(H)'!$A$1:$CZ$1,_xlfn.XLOOKUP($A185,'PY1 Data(H)'!$A$1:$A$233,'PY1 Data(H)'!$A$1:$CZ$233))</f>
        <v>0</v>
      </c>
      <c r="AL185" s="173" cm="1">
        <f t="array" ref="AL185">_xlfn.XLOOKUP(AL$1,'PY1 Data(H)'!$A$1:$CZ$1,_xlfn.XLOOKUP($A185,'PY1 Data(H)'!$A$1:$A$233,'PY1 Data(H)'!$A$1:$CZ$233))</f>
        <v>0</v>
      </c>
      <c r="AM185" s="173" cm="1">
        <f t="array" ref="AM185">_xlfn.XLOOKUP(AM$1,'PY1 Data(H)'!$A$1:$CZ$1,_xlfn.XLOOKUP($A185,'PY1 Data(H)'!$A$1:$A$233,'PY1 Data(H)'!$A$1:$CZ$233))</f>
        <v>0</v>
      </c>
      <c r="AN185" s="173" cm="1">
        <f t="array" ref="AN185">_xlfn.XLOOKUP(AN$1,'PY1 Data(H)'!$A$1:$CZ$1,_xlfn.XLOOKUP($A185,'PY1 Data(H)'!$A$1:$A$233,'PY1 Data(H)'!$A$1:$CZ$233))</f>
        <v>0</v>
      </c>
      <c r="AO185" s="173" cm="1">
        <f t="array" ref="AO185">_xlfn.XLOOKUP(AO$1,'PY1 Data(H)'!$A$1:$CZ$1,_xlfn.XLOOKUP($A185,'PY1 Data(H)'!$A$1:$A$233,'PY1 Data(H)'!$A$1:$CZ$233))</f>
        <v>0</v>
      </c>
      <c r="AP185" s="173" cm="1">
        <f t="array" ref="AP185">_xlfn.XLOOKUP(AP$1,'PY1 Data(H)'!$A$1:$CZ$1,_xlfn.XLOOKUP($A185,'PY1 Data(H)'!$A$1:$A$233,'PY1 Data(H)'!$A$1:$CZ$233))</f>
        <v>0</v>
      </c>
      <c r="AQ185" s="173" cm="1">
        <f t="array" ref="AQ185">_xlfn.XLOOKUP(AQ$1,'PY1 Data(H)'!$A$1:$CZ$1,_xlfn.XLOOKUP($A185,'PY1 Data(H)'!$A$1:$A$233,'PY1 Data(H)'!$A$1:$CZ$233))</f>
        <v>0</v>
      </c>
      <c r="AR185" s="173" cm="1">
        <f t="array" ref="AR185">_xlfn.XLOOKUP(AR$1,'PY1 Data(H)'!$A$1:$CZ$1,_xlfn.XLOOKUP($A185,'PY1 Data(H)'!$A$1:$A$233,'PY1 Data(H)'!$A$1:$CZ$233))</f>
        <v>0</v>
      </c>
      <c r="AS185" s="173" cm="1">
        <f t="array" ref="AS185">_xlfn.XLOOKUP(AS$1,'PY1 Data(H)'!$A$1:$CZ$1,_xlfn.XLOOKUP($A185,'PY1 Data(H)'!$A$1:$A$233,'PY1 Data(H)'!$A$1:$CZ$233))</f>
        <v>0</v>
      </c>
      <c r="AT185" s="173" cm="1">
        <f t="array" ref="AT185">_xlfn.XLOOKUP(AT$1,'PY1 Data(H)'!$A$1:$CZ$1,_xlfn.XLOOKUP($A185,'PY1 Data(H)'!$A$1:$A$233,'PY1 Data(H)'!$A$1:$CZ$233))</f>
        <v>0</v>
      </c>
      <c r="AU185" s="173" cm="1">
        <f t="array" ref="AU185">_xlfn.XLOOKUP(AU$1,'PY1 Data(H)'!$A$1:$CZ$1,_xlfn.XLOOKUP($A185,'PY1 Data(H)'!$A$1:$A$233,'PY1 Data(H)'!$A$1:$CZ$233))</f>
        <v>0</v>
      </c>
      <c r="AV185" s="173" cm="1">
        <f t="array" ref="AV185">_xlfn.XLOOKUP(AV$1,'PY1 Data(H)'!$A$1:$CZ$1,_xlfn.XLOOKUP($A185,'PY1 Data(H)'!$A$1:$A$233,'PY1 Data(H)'!$A$1:$CZ$233))</f>
        <v>0</v>
      </c>
      <c r="AW185" s="173" cm="1">
        <f t="array" ref="AW185">_xlfn.XLOOKUP(AW$1,'PY1 Data(H)'!$A$1:$CZ$1,_xlfn.XLOOKUP($A185,'PY1 Data(H)'!$A$1:$A$233,'PY1 Data(H)'!$A$1:$CZ$233))</f>
        <v>0</v>
      </c>
      <c r="AX185" s="173" cm="1">
        <f t="array" ref="AX185">_xlfn.XLOOKUP(AX$1,'PY1 Data(H)'!$A$1:$CZ$1,_xlfn.XLOOKUP($A185,'PY1 Data(H)'!$A$1:$A$233,'PY1 Data(H)'!$A$1:$CZ$233))</f>
        <v>0</v>
      </c>
      <c r="AY185" s="173" cm="1">
        <f t="array" ref="AY185">_xlfn.XLOOKUP(AY$1,'PY1 Data(H)'!$A$1:$CZ$1,_xlfn.XLOOKUP($A185,'PY1 Data(H)'!$A$1:$A$233,'PY1 Data(H)'!$A$1:$CZ$233))</f>
        <v>0</v>
      </c>
      <c r="AZ185" s="173" cm="1">
        <f t="array" ref="AZ185">_xlfn.XLOOKUP(AZ$1,'PY1 Data(H)'!$A$1:$CZ$1,_xlfn.XLOOKUP($A185,'PY1 Data(H)'!$A$1:$A$233,'PY1 Data(H)'!$A$1:$CZ$233))</f>
        <v>0</v>
      </c>
      <c r="BA185" s="173" cm="1">
        <f t="array" ref="BA185">_xlfn.XLOOKUP(BA$1,'PY1 Data(H)'!$A$1:$CZ$1,_xlfn.XLOOKUP($A185,'PY1 Data(H)'!$A$1:$A$233,'PY1 Data(H)'!$A$1:$CZ$233))</f>
        <v>0</v>
      </c>
      <c r="BB185" s="173" cm="1">
        <f t="array" ref="BB185">_xlfn.XLOOKUP(BB$1,'PY1 Data(H)'!$A$1:$CZ$1,_xlfn.XLOOKUP($A185,'PY1 Data(H)'!$A$1:$A$233,'PY1 Data(H)'!$A$1:$CZ$233))</f>
        <v>0</v>
      </c>
      <c r="BC185" s="173" cm="1">
        <f t="array" ref="BC185">_xlfn.XLOOKUP(BC$1,'PY1 Data(H)'!$A$1:$CZ$1,_xlfn.XLOOKUP($A185,'PY1 Data(H)'!$A$1:$A$233,'PY1 Data(H)'!$A$1:$CZ$233))</f>
        <v>0</v>
      </c>
      <c r="BD185" s="173" cm="1">
        <f t="array" ref="BD185">_xlfn.XLOOKUP(BD$1,'PY1 Data(H)'!$A$1:$CZ$1,_xlfn.XLOOKUP($A185,'PY1 Data(H)'!$A$1:$A$233,'PY1 Data(H)'!$A$1:$CZ$233))</f>
        <v>0</v>
      </c>
      <c r="BE185" s="173" cm="1">
        <f t="array" ref="BE185">_xlfn.XLOOKUP(BE$1,'PY1 Data(H)'!$A$1:$CZ$1,_xlfn.XLOOKUP($A185,'PY1 Data(H)'!$A$1:$A$233,'PY1 Data(H)'!$A$1:$CZ$233))</f>
        <v>0</v>
      </c>
      <c r="BF185" s="173" cm="1">
        <f t="array" ref="BF185">_xlfn.XLOOKUP(BF$1,'PY1 Data(H)'!$A$1:$CZ$1,_xlfn.XLOOKUP($A185,'PY1 Data(H)'!$A$1:$A$233,'PY1 Data(H)'!$A$1:$CZ$233))</f>
        <v>0</v>
      </c>
      <c r="BG185" s="173" cm="1">
        <f t="array" ref="BG185">_xlfn.XLOOKUP(BG$1,'PY1 Data(H)'!$A$1:$CZ$1,_xlfn.XLOOKUP($A185,'PY1 Data(H)'!$A$1:$A$233,'PY1 Data(H)'!$A$1:$CZ$233))</f>
        <v>0</v>
      </c>
      <c r="BH185" s="173" cm="1">
        <f t="array" ref="BH185">_xlfn.XLOOKUP(BH$1,'PY1 Data(H)'!$A$1:$CZ$1,_xlfn.XLOOKUP($A185,'PY1 Data(H)'!$A$1:$A$233,'PY1 Data(H)'!$A$1:$CZ$233))</f>
        <v>0</v>
      </c>
      <c r="BI185" s="173" cm="1">
        <f t="array" ref="BI185">_xlfn.XLOOKUP(BI$1,'PY1 Data(H)'!$A$1:$CZ$1,_xlfn.XLOOKUP($A185,'PY1 Data(H)'!$A$1:$A$233,'PY1 Data(H)'!$A$1:$CZ$233))</f>
        <v>15987491</v>
      </c>
      <c r="BJ185" s="173" cm="1">
        <f t="array" ref="BJ185">_xlfn.XLOOKUP(BJ$1,'PY1 Data(H)'!$A$1:$CZ$1,_xlfn.XLOOKUP($A185,'PY1 Data(H)'!$A$1:$A$233,'PY1 Data(H)'!$A$1:$CZ$233))</f>
        <v>0</v>
      </c>
      <c r="BK185" s="173" cm="1">
        <f t="array" ref="BK185">_xlfn.XLOOKUP(BK$1,'PY1 Data(H)'!$A$1:$CZ$1,_xlfn.XLOOKUP($A185,'PY1 Data(H)'!$A$1:$A$233,'PY1 Data(H)'!$A$1:$CZ$233))</f>
        <v>0</v>
      </c>
      <c r="BL185" s="173" cm="1">
        <f t="array" ref="BL185">_xlfn.XLOOKUP(BL$1,'PY1 Data(H)'!$A$1:$CZ$1,_xlfn.XLOOKUP($A185,'PY1 Data(H)'!$A$1:$A$233,'PY1 Data(H)'!$A$1:$CZ$233))</f>
        <v>0</v>
      </c>
      <c r="BM185" s="173" cm="1">
        <f t="array" ref="BM185">_xlfn.XLOOKUP(BM$1,'PY1 Data(H)'!$A$1:$CZ$1,_xlfn.XLOOKUP($A185,'PY1 Data(H)'!$A$1:$A$233,'PY1 Data(H)'!$A$1:$CZ$233))</f>
        <v>0</v>
      </c>
      <c r="BN185" s="173" cm="1">
        <f t="array" ref="BN185">_xlfn.XLOOKUP(BN$1,'PY1 Data(H)'!$A$1:$CZ$1,_xlfn.XLOOKUP($A185,'PY1 Data(H)'!$A$1:$A$233,'PY1 Data(H)'!$A$1:$CZ$233))</f>
        <v>0</v>
      </c>
      <c r="BO185" s="173" cm="1">
        <f t="array" ref="BO185">_xlfn.XLOOKUP(BO$1,'PY1 Data(H)'!$A$1:$CZ$1,_xlfn.XLOOKUP($A185,'PY1 Data(H)'!$A$1:$A$233,'PY1 Data(H)'!$A$1:$CZ$233))</f>
        <v>0</v>
      </c>
      <c r="BP185" s="173" cm="1">
        <f t="array" ref="BP185">_xlfn.XLOOKUP(BP$1,'PY1 Data(H)'!$A$1:$CZ$1,_xlfn.XLOOKUP($A185,'PY1 Data(H)'!$A$1:$A$233,'PY1 Data(H)'!$A$1:$CZ$233))</f>
        <v>0</v>
      </c>
      <c r="BQ185" s="173" cm="1">
        <f t="array" ref="BQ185">_xlfn.XLOOKUP(BQ$1,'PY1 Data(H)'!$A$1:$CZ$1,_xlfn.XLOOKUP($A185,'PY1 Data(H)'!$A$1:$A$233,'PY1 Data(H)'!$A$1:$CZ$233))</f>
        <v>0</v>
      </c>
      <c r="BR185" s="173" cm="1">
        <f t="array" ref="BR185">_xlfn.XLOOKUP(BR$1,'PY1 Data(H)'!$A$1:$CZ$1,_xlfn.XLOOKUP($A185,'PY1 Data(H)'!$A$1:$A$233,'PY1 Data(H)'!$A$1:$CZ$233))</f>
        <v>0</v>
      </c>
      <c r="BS185" s="173" cm="1">
        <f t="array" ref="BS185">_xlfn.XLOOKUP(BS$1,'PY1 Data(H)'!$A$1:$CZ$1,_xlfn.XLOOKUP($A185,'PY1 Data(H)'!$A$1:$A$233,'PY1 Data(H)'!$A$1:$CZ$233))</f>
        <v>0</v>
      </c>
      <c r="BT185" s="173" cm="1">
        <f t="array" ref="BT185">_xlfn.XLOOKUP(BT$1,'PY1 Data(H)'!$A$1:$CZ$1,_xlfn.XLOOKUP($A185,'PY1 Data(H)'!$A$1:$A$233,'PY1 Data(H)'!$A$1:$CZ$233))</f>
        <v>0</v>
      </c>
      <c r="BU185" s="173" cm="1">
        <f t="array" ref="BU185">_xlfn.XLOOKUP(BU$1,'PY1 Data(H)'!$A$1:$CZ$1,_xlfn.XLOOKUP($A185,'PY1 Data(H)'!$A$1:$A$233,'PY1 Data(H)'!$A$1:$CZ$233))</f>
        <v>0</v>
      </c>
      <c r="BV185" s="173" cm="1">
        <f t="array" ref="BV185">_xlfn.XLOOKUP(BV$1,'PY1 Data(H)'!$A$1:$CZ$1,_xlfn.XLOOKUP($A185,'PY1 Data(H)'!$A$1:$A$233,'PY1 Data(H)'!$A$1:$CZ$233))</f>
        <v>0</v>
      </c>
      <c r="BW185" s="173" cm="1">
        <f t="array" ref="BW185">_xlfn.XLOOKUP(BW$1,'PY1 Data(H)'!$A$1:$CZ$1,_xlfn.XLOOKUP($A185,'PY1 Data(H)'!$A$1:$A$233,'PY1 Data(H)'!$A$1:$CZ$233))</f>
        <v>0</v>
      </c>
      <c r="BX185" s="173" cm="1">
        <f t="array" ref="BX185">_xlfn.XLOOKUP(BX$1,'PY1 Data(H)'!$A$1:$CZ$1,_xlfn.XLOOKUP($A185,'PY1 Data(H)'!$A$1:$A$233,'PY1 Data(H)'!$A$1:$CZ$233))</f>
        <v>0</v>
      </c>
      <c r="BY185" s="173" cm="1">
        <f t="array" ref="BY185">_xlfn.XLOOKUP(BY$1,'PY1 Data(H)'!$A$1:$CZ$1,_xlfn.XLOOKUP($A185,'PY1 Data(H)'!$A$1:$A$233,'PY1 Data(H)'!$A$1:$CZ$233))</f>
        <v>0</v>
      </c>
      <c r="BZ185" s="173" cm="1">
        <f t="array" ref="BZ185">_xlfn.XLOOKUP(BZ$1,'PY1 Data(H)'!$A$1:$CZ$1,_xlfn.XLOOKUP($A185,'PY1 Data(H)'!$A$1:$A$233,'PY1 Data(H)'!$A$1:$CZ$233))</f>
        <v>0</v>
      </c>
      <c r="CA185" s="173" cm="1">
        <f t="array" ref="CA185">_xlfn.XLOOKUP(CA$1,'PY1 Data(H)'!$A$1:$CZ$1,_xlfn.XLOOKUP($A185,'PY1 Data(H)'!$A$1:$A$233,'PY1 Data(H)'!$A$1:$CZ$233))</f>
        <v>0</v>
      </c>
      <c r="CB185" s="173" cm="1">
        <f t="array" ref="CB185">_xlfn.XLOOKUP(CB$1,'PY1 Data(H)'!$A$1:$CZ$1,_xlfn.XLOOKUP($A185,'PY1 Data(H)'!$A$1:$A$233,'PY1 Data(H)'!$A$1:$CZ$233))</f>
        <v>0</v>
      </c>
      <c r="CC185" s="173" cm="1">
        <f t="array" ref="CC185">_xlfn.XLOOKUP(CC$1,'PY1 Data(H)'!$A$1:$CZ$1,_xlfn.XLOOKUP($A185,'PY1 Data(H)'!$A$1:$A$233,'PY1 Data(H)'!$A$1:$CZ$233))</f>
        <v>0</v>
      </c>
      <c r="CD185" s="173" cm="1">
        <f t="array" ref="CD185">_xlfn.XLOOKUP(CD$1,'PY1 Data(H)'!$A$1:$CZ$1,_xlfn.XLOOKUP($A185,'PY1 Data(H)'!$A$1:$A$233,'PY1 Data(H)'!$A$1:$CZ$233))</f>
        <v>0</v>
      </c>
      <c r="CE185" s="173" cm="1">
        <f t="array" ref="CE185">_xlfn.XLOOKUP(CE$1,'PY1 Data(H)'!$A$1:$CZ$1,_xlfn.XLOOKUP($A185,'PY1 Data(H)'!$A$1:$A$233,'PY1 Data(H)'!$A$1:$CZ$233))</f>
        <v>0</v>
      </c>
      <c r="CF185" s="173" cm="1">
        <f t="array" ref="CF185">_xlfn.XLOOKUP(CF$1,'PY1 Data(H)'!$A$1:$CZ$1,_xlfn.XLOOKUP($A185,'PY1 Data(H)'!$A$1:$A$233,'PY1 Data(H)'!$A$1:$CZ$233))</f>
        <v>33632629</v>
      </c>
      <c r="CG185" s="173" cm="1">
        <f t="array" ref="CG185">_xlfn.XLOOKUP(CG$1,'PY1 Data(H)'!$A$1:$CZ$1,_xlfn.XLOOKUP($A185,'PY1 Data(H)'!$A$1:$A$233,'PY1 Data(H)'!$A$1:$CZ$233))</f>
        <v>0</v>
      </c>
      <c r="CH185" s="173" cm="1">
        <f t="array" ref="CH185">_xlfn.XLOOKUP(CH$1,'PY1 Data(H)'!$A$1:$CZ$1,_xlfn.XLOOKUP($A185,'PY1 Data(H)'!$A$1:$A$233,'PY1 Data(H)'!$A$1:$CZ$233))</f>
        <v>0</v>
      </c>
      <c r="CI185" s="173" cm="1">
        <f t="array" ref="CI185">_xlfn.XLOOKUP(CI$1,'PY1 Data(H)'!$A$1:$CZ$1,_xlfn.XLOOKUP($A185,'PY1 Data(H)'!$A$1:$A$233,'PY1 Data(H)'!$A$1:$CZ$233))</f>
        <v>0</v>
      </c>
      <c r="CJ185" s="173" cm="1">
        <f t="array" ref="CJ185">_xlfn.XLOOKUP(CJ$1,'PY1 Data(H)'!$A$1:$CZ$1,_xlfn.XLOOKUP($A185,'PY1 Data(H)'!$A$1:$A$233,'PY1 Data(H)'!$A$1:$CZ$233))</f>
        <v>0</v>
      </c>
      <c r="CK185" s="173" cm="1">
        <f t="array" ref="CK185">_xlfn.XLOOKUP(CK$1,'PY1 Data(H)'!$A$1:$CZ$1,_xlfn.XLOOKUP($A185,'PY1 Data(H)'!$A$1:$A$233,'PY1 Data(H)'!$A$1:$CZ$233))</f>
        <v>0</v>
      </c>
      <c r="CL185" s="173" cm="1">
        <f t="array" ref="CL185">_xlfn.XLOOKUP(CL$1,'PY1 Data(H)'!$A$1:$CZ$1,_xlfn.XLOOKUP($A185,'PY1 Data(H)'!$A$1:$A$233,'PY1 Data(H)'!$A$1:$CZ$233))</f>
        <v>0</v>
      </c>
      <c r="CM185" s="173" cm="1">
        <f t="array" ref="CM185">_xlfn.XLOOKUP(CM$1,'PY1 Data(H)'!$A$1:$CZ$1,_xlfn.XLOOKUP($A185,'PY1 Data(H)'!$A$1:$A$233,'PY1 Data(H)'!$A$1:$CZ$233))</f>
        <v>0</v>
      </c>
      <c r="CN185" s="173" cm="1">
        <f t="array" ref="CN185">_xlfn.XLOOKUP(CN$1,'PY1 Data(H)'!$A$1:$CZ$1,_xlfn.XLOOKUP($A185,'PY1 Data(H)'!$A$1:$A$233,'PY1 Data(H)'!$A$1:$CZ$233))</f>
        <v>0</v>
      </c>
      <c r="CO185" s="173" cm="1">
        <f t="array" ref="CO185">_xlfn.XLOOKUP(CO$1,'PY1 Data(H)'!$A$1:$CZ$1,_xlfn.XLOOKUP($A185,'PY1 Data(H)'!$A$1:$A$233,'PY1 Data(H)'!$A$1:$CZ$233))</f>
        <v>65537088</v>
      </c>
      <c r="CP185" s="173" cm="1">
        <f t="array" ref="CP185">_xlfn.XLOOKUP(CP$1,'PY1 Data(H)'!$A$1:$CZ$1,_xlfn.XLOOKUP($A185,'PY1 Data(H)'!$A$1:$A$233,'PY1 Data(H)'!$A$1:$CZ$233))</f>
        <v>0</v>
      </c>
      <c r="CQ185" s="173" cm="1">
        <f t="array" ref="CQ185">_xlfn.XLOOKUP(CQ$1,'PY1 Data(H)'!$A$1:$CZ$1,_xlfn.XLOOKUP($A185,'PY1 Data(H)'!$A$1:$A$233,'PY1 Data(H)'!$A$1:$CZ$233))</f>
        <v>0</v>
      </c>
      <c r="CR185" s="173" cm="1">
        <f t="array" ref="CR185">_xlfn.XLOOKUP(CR$1,'PY1 Data(H)'!$A$1:$CZ$1,_xlfn.XLOOKUP($A185,'PY1 Data(H)'!$A$1:$A$233,'PY1 Data(H)'!$A$1:$CZ$233))</f>
        <v>0</v>
      </c>
      <c r="CS185" s="173" cm="1">
        <f t="array" ref="CS185">_xlfn.XLOOKUP(CS$1,'PY1 Data(H)'!$A$1:$CZ$1,_xlfn.XLOOKUP($A185,'PY1 Data(H)'!$A$1:$A$233,'PY1 Data(H)'!$A$1:$CZ$233))</f>
        <v>9376916</v>
      </c>
      <c r="CT185" s="173" cm="1">
        <f t="array" ref="CT185">_xlfn.XLOOKUP(CT$1,'PY1 Data(H)'!$A$1:$CZ$1,_xlfn.XLOOKUP($A185,'PY1 Data(H)'!$A$1:$A$233,'PY1 Data(H)'!$A$1:$CZ$233))</f>
        <v>0</v>
      </c>
      <c r="CU185" s="173" cm="1">
        <f t="array" ref="CU185">_xlfn.XLOOKUP(CU$1,'PY1 Data(H)'!$A$1:$CZ$1,_xlfn.XLOOKUP($A185,'PY1 Data(H)'!$A$1:$A$233,'PY1 Data(H)'!$A$1:$CZ$233))</f>
        <v>0</v>
      </c>
      <c r="CV185" s="173" cm="1">
        <f t="array" ref="CV185">_xlfn.XLOOKUP(CV$1,'PY1 Data(H)'!$A$1:$CZ$1,_xlfn.XLOOKUP($A185,'PY1 Data(H)'!$A$1:$A$233,'PY1 Data(H)'!$A$1:$CZ$233))</f>
        <v>0</v>
      </c>
      <c r="CW185" s="173" cm="1">
        <f t="array" ref="CW185">_xlfn.XLOOKUP(CW$1,'PY1 Data(H)'!$A$1:$CZ$1,_xlfn.XLOOKUP($A185,'PY1 Data(H)'!$A$1:$A$233,'PY1 Data(H)'!$A$1:$CZ$233))</f>
        <v>0</v>
      </c>
      <c r="CX185" s="173" cm="1">
        <f t="array" ref="CX185">_xlfn.XLOOKUP(CX$1,'PY1 Data(H)'!$A$1:$CZ$1,_xlfn.XLOOKUP($A185,'PY1 Data(H)'!$A$1:$A$233,'PY1 Data(H)'!$A$1:$CZ$233))</f>
        <v>0</v>
      </c>
      <c r="CY185" s="173" cm="1">
        <f t="array" ref="CY185">_xlfn.XLOOKUP(CY$1,'PY1 Data(H)'!$A$1:$CZ$1,_xlfn.XLOOKUP($A185,'PY1 Data(H)'!$A$1:$A$233,'PY1 Data(H)'!$A$1:$CZ$233))</f>
        <v>0</v>
      </c>
    </row>
    <row r="186" spans="1:103" x14ac:dyDescent="0.3">
      <c r="A186">
        <v>547</v>
      </c>
      <c r="D186" s="173" cm="1">
        <f t="array" ref="D186">_xlfn.XLOOKUP(D$1,'PY1 Data(H)'!$A$1:$CZ$1,_xlfn.XLOOKUP($A186,'PY1 Data(H)'!$A$1:$A$233,'PY1 Data(H)'!$A$1:$CZ$233))</f>
        <v>3</v>
      </c>
      <c r="E186" s="173" cm="1">
        <f t="array" ref="E186">_xlfn.XLOOKUP(E$1,'PY1 Data(H)'!$A$1:$CZ$1,_xlfn.XLOOKUP($A186,'PY1 Data(H)'!$A$1:$A$233,'PY1 Data(H)'!$A$1:$CZ$233))</f>
        <v>3</v>
      </c>
      <c r="F186" s="173" cm="1">
        <f t="array" ref="F186">_xlfn.XLOOKUP(F$1,'PY1 Data(H)'!$A$1:$CZ$1,_xlfn.XLOOKUP($A186,'PY1 Data(H)'!$A$1:$A$233,'PY1 Data(H)'!$A$1:$CZ$233))</f>
        <v>3</v>
      </c>
      <c r="G186" s="173" cm="1">
        <f t="array" ref="G186">_xlfn.XLOOKUP(G$1,'PY1 Data(H)'!$A$1:$CZ$1,_xlfn.XLOOKUP($A186,'PY1 Data(H)'!$A$1:$A$233,'PY1 Data(H)'!$A$1:$CZ$233))</f>
        <v>0</v>
      </c>
      <c r="H186" s="173" cm="1">
        <f t="array" ref="H186">_xlfn.XLOOKUP(H$1,'PY1 Data(H)'!$A$1:$CZ$1,_xlfn.XLOOKUP($A186,'PY1 Data(H)'!$A$1:$A$233,'PY1 Data(H)'!$A$1:$CZ$233))</f>
        <v>3</v>
      </c>
      <c r="I186" s="173" cm="1">
        <f t="array" ref="I186">_xlfn.XLOOKUP(I$1,'PY1 Data(H)'!$A$1:$CZ$1,_xlfn.XLOOKUP($A186,'PY1 Data(H)'!$A$1:$A$233,'PY1 Data(H)'!$A$1:$CZ$233))</f>
        <v>3</v>
      </c>
      <c r="J186" s="173" cm="1">
        <f t="array" ref="J186">_xlfn.XLOOKUP(J$1,'PY1 Data(H)'!$A$1:$CZ$1,_xlfn.XLOOKUP($A186,'PY1 Data(H)'!$A$1:$A$233,'PY1 Data(H)'!$A$1:$CZ$233))</f>
        <v>3</v>
      </c>
      <c r="K186" s="173" cm="1">
        <f t="array" ref="K186">_xlfn.XLOOKUP(K$1,'PY1 Data(H)'!$A$1:$CZ$1,_xlfn.XLOOKUP($A186,'PY1 Data(H)'!$A$1:$A$233,'PY1 Data(H)'!$A$1:$CZ$233))</f>
        <v>3</v>
      </c>
      <c r="L186" s="173" cm="1">
        <f t="array" ref="L186">_xlfn.XLOOKUP(L$1,'PY1 Data(H)'!$A$1:$CZ$1,_xlfn.XLOOKUP($A186,'PY1 Data(H)'!$A$1:$A$233,'PY1 Data(H)'!$A$1:$CZ$233))</f>
        <v>4</v>
      </c>
      <c r="M186" s="173" cm="1">
        <f t="array" ref="M186">_xlfn.XLOOKUP(M$1,'PY1 Data(H)'!$A$1:$CZ$1,_xlfn.XLOOKUP($A186,'PY1 Data(H)'!$A$1:$A$233,'PY1 Data(H)'!$A$1:$CZ$233))</f>
        <v>3</v>
      </c>
      <c r="N186" s="173" cm="1">
        <f t="array" ref="N186">_xlfn.XLOOKUP(N$1,'PY1 Data(H)'!$A$1:$CZ$1,_xlfn.XLOOKUP($A186,'PY1 Data(H)'!$A$1:$A$233,'PY1 Data(H)'!$A$1:$CZ$233))</f>
        <v>3</v>
      </c>
      <c r="O186" s="173" cm="1">
        <f t="array" ref="O186">_xlfn.XLOOKUP(O$1,'PY1 Data(H)'!$A$1:$CZ$1,_xlfn.XLOOKUP($A186,'PY1 Data(H)'!$A$1:$A$233,'PY1 Data(H)'!$A$1:$CZ$233))</f>
        <v>3</v>
      </c>
      <c r="P186" s="173" cm="1">
        <f t="array" ref="P186">_xlfn.XLOOKUP(P$1,'PY1 Data(H)'!$A$1:$CZ$1,_xlfn.XLOOKUP($A186,'PY1 Data(H)'!$A$1:$A$233,'PY1 Data(H)'!$A$1:$CZ$233))</f>
        <v>3</v>
      </c>
      <c r="Q186" s="173" cm="1">
        <f t="array" ref="Q186">_xlfn.XLOOKUP(Q$1,'PY1 Data(H)'!$A$1:$CZ$1,_xlfn.XLOOKUP($A186,'PY1 Data(H)'!$A$1:$A$233,'PY1 Data(H)'!$A$1:$CZ$233))</f>
        <v>3</v>
      </c>
      <c r="R186" s="173" cm="1">
        <f t="array" ref="R186">_xlfn.XLOOKUP(R$1,'PY1 Data(H)'!$A$1:$CZ$1,_xlfn.XLOOKUP($A186,'PY1 Data(H)'!$A$1:$A$233,'PY1 Data(H)'!$A$1:$CZ$233))</f>
        <v>3</v>
      </c>
      <c r="S186" s="173" cm="1">
        <f t="array" ref="S186">_xlfn.XLOOKUP(S$1,'PY1 Data(H)'!$A$1:$CZ$1,_xlfn.XLOOKUP($A186,'PY1 Data(H)'!$A$1:$A$233,'PY1 Data(H)'!$A$1:$CZ$233))</f>
        <v>3</v>
      </c>
      <c r="T186" s="173" cm="1">
        <f t="array" ref="T186">_xlfn.XLOOKUP(T$1,'PY1 Data(H)'!$A$1:$CZ$1,_xlfn.XLOOKUP($A186,'PY1 Data(H)'!$A$1:$A$233,'PY1 Data(H)'!$A$1:$CZ$233))</f>
        <v>0</v>
      </c>
      <c r="U186" s="173" cm="1">
        <f t="array" ref="U186">_xlfn.XLOOKUP(U$1,'PY1 Data(H)'!$A$1:$CZ$1,_xlfn.XLOOKUP($A186,'PY1 Data(H)'!$A$1:$A$233,'PY1 Data(H)'!$A$1:$CZ$233))</f>
        <v>3</v>
      </c>
      <c r="V186" s="173" cm="1">
        <f t="array" ref="V186">_xlfn.XLOOKUP(V$1,'PY1 Data(H)'!$A$1:$CZ$1,_xlfn.XLOOKUP($A186,'PY1 Data(H)'!$A$1:$A$233,'PY1 Data(H)'!$A$1:$CZ$233))</f>
        <v>3</v>
      </c>
      <c r="W186" s="173" cm="1">
        <f t="array" ref="W186">_xlfn.XLOOKUP(W$1,'PY1 Data(H)'!$A$1:$CZ$1,_xlfn.XLOOKUP($A186,'PY1 Data(H)'!$A$1:$A$233,'PY1 Data(H)'!$A$1:$CZ$233))</f>
        <v>0</v>
      </c>
      <c r="X186" s="173" cm="1">
        <f t="array" ref="X186">_xlfn.XLOOKUP(X$1,'PY1 Data(H)'!$A$1:$CZ$1,_xlfn.XLOOKUP($A186,'PY1 Data(H)'!$A$1:$A$233,'PY1 Data(H)'!$A$1:$CZ$233))</f>
        <v>3</v>
      </c>
      <c r="Y186" s="173" cm="1">
        <f t="array" ref="Y186">_xlfn.XLOOKUP(Y$1,'PY1 Data(H)'!$A$1:$CZ$1,_xlfn.XLOOKUP($A186,'PY1 Data(H)'!$A$1:$A$233,'PY1 Data(H)'!$A$1:$CZ$233))</f>
        <v>3</v>
      </c>
      <c r="Z186" s="173" cm="1">
        <f t="array" ref="Z186">_xlfn.XLOOKUP(Z$1,'PY1 Data(H)'!$A$1:$CZ$1,_xlfn.XLOOKUP($A186,'PY1 Data(H)'!$A$1:$A$233,'PY1 Data(H)'!$A$1:$CZ$233))</f>
        <v>3</v>
      </c>
      <c r="AA186" s="173" cm="1">
        <f t="array" ref="AA186">_xlfn.XLOOKUP(AA$1,'PY1 Data(H)'!$A$1:$CZ$1,_xlfn.XLOOKUP($A186,'PY1 Data(H)'!$A$1:$A$233,'PY1 Data(H)'!$A$1:$CZ$233))</f>
        <v>0</v>
      </c>
      <c r="AB186" s="173" cm="1">
        <f t="array" ref="AB186">_xlfn.XLOOKUP(AB$1,'PY1 Data(H)'!$A$1:$CZ$1,_xlfn.XLOOKUP($A186,'PY1 Data(H)'!$A$1:$A$233,'PY1 Data(H)'!$A$1:$CZ$233))</f>
        <v>3</v>
      </c>
      <c r="AC186" s="173" cm="1">
        <f t="array" ref="AC186">_xlfn.XLOOKUP(AC$1,'PY1 Data(H)'!$A$1:$CZ$1,_xlfn.XLOOKUP($A186,'PY1 Data(H)'!$A$1:$A$233,'PY1 Data(H)'!$A$1:$CZ$233))</f>
        <v>1</v>
      </c>
      <c r="AD186" s="173" cm="1">
        <f t="array" ref="AD186">_xlfn.XLOOKUP(AD$1,'PY1 Data(H)'!$A$1:$CZ$1,_xlfn.XLOOKUP($A186,'PY1 Data(H)'!$A$1:$A$233,'PY1 Data(H)'!$A$1:$CZ$233))</f>
        <v>3</v>
      </c>
      <c r="AE186" s="173" cm="1">
        <f t="array" ref="AE186">_xlfn.XLOOKUP(AE$1,'PY1 Data(H)'!$A$1:$CZ$1,_xlfn.XLOOKUP($A186,'PY1 Data(H)'!$A$1:$A$233,'PY1 Data(H)'!$A$1:$CZ$233))</f>
        <v>3</v>
      </c>
      <c r="AF186" s="173" cm="1">
        <f t="array" ref="AF186">_xlfn.XLOOKUP(AF$1,'PY1 Data(H)'!$A$1:$CZ$1,_xlfn.XLOOKUP($A186,'PY1 Data(H)'!$A$1:$A$233,'PY1 Data(H)'!$A$1:$CZ$233))</f>
        <v>3</v>
      </c>
      <c r="AG186" s="173" cm="1">
        <f t="array" ref="AG186">_xlfn.XLOOKUP(AG$1,'PY1 Data(H)'!$A$1:$CZ$1,_xlfn.XLOOKUP($A186,'PY1 Data(H)'!$A$1:$A$233,'PY1 Data(H)'!$A$1:$CZ$233))</f>
        <v>3</v>
      </c>
      <c r="AH186" s="173" cm="1">
        <f t="array" ref="AH186">_xlfn.XLOOKUP(AH$1,'PY1 Data(H)'!$A$1:$CZ$1,_xlfn.XLOOKUP($A186,'PY1 Data(H)'!$A$1:$A$233,'PY1 Data(H)'!$A$1:$CZ$233))</f>
        <v>1</v>
      </c>
      <c r="AI186" s="173" cm="1">
        <f t="array" ref="AI186">_xlfn.XLOOKUP(AI$1,'PY1 Data(H)'!$A$1:$CZ$1,_xlfn.XLOOKUP($A186,'PY1 Data(H)'!$A$1:$A$233,'PY1 Data(H)'!$A$1:$CZ$233))</f>
        <v>3</v>
      </c>
      <c r="AJ186" s="173" cm="1">
        <f t="array" ref="AJ186">_xlfn.XLOOKUP(AJ$1,'PY1 Data(H)'!$A$1:$CZ$1,_xlfn.XLOOKUP($A186,'PY1 Data(H)'!$A$1:$A$233,'PY1 Data(H)'!$A$1:$CZ$233))</f>
        <v>3</v>
      </c>
      <c r="AK186" s="173" cm="1">
        <f t="array" ref="AK186">_xlfn.XLOOKUP(AK$1,'PY1 Data(H)'!$A$1:$CZ$1,_xlfn.XLOOKUP($A186,'PY1 Data(H)'!$A$1:$A$233,'PY1 Data(H)'!$A$1:$CZ$233))</f>
        <v>1</v>
      </c>
      <c r="AL186" s="173" cm="1">
        <f t="array" ref="AL186">_xlfn.XLOOKUP(AL$1,'PY1 Data(H)'!$A$1:$CZ$1,_xlfn.XLOOKUP($A186,'PY1 Data(H)'!$A$1:$A$233,'PY1 Data(H)'!$A$1:$CZ$233))</f>
        <v>3</v>
      </c>
      <c r="AM186" s="173" cm="1">
        <f t="array" ref="AM186">_xlfn.XLOOKUP(AM$1,'PY1 Data(H)'!$A$1:$CZ$1,_xlfn.XLOOKUP($A186,'PY1 Data(H)'!$A$1:$A$233,'PY1 Data(H)'!$A$1:$CZ$233))</f>
        <v>3</v>
      </c>
      <c r="AN186" s="173" cm="1">
        <f t="array" ref="AN186">_xlfn.XLOOKUP(AN$1,'PY1 Data(H)'!$A$1:$CZ$1,_xlfn.XLOOKUP($A186,'PY1 Data(H)'!$A$1:$A$233,'PY1 Data(H)'!$A$1:$CZ$233))</f>
        <v>3</v>
      </c>
      <c r="AO186" s="173" cm="1">
        <f t="array" ref="AO186">_xlfn.XLOOKUP(AO$1,'PY1 Data(H)'!$A$1:$CZ$1,_xlfn.XLOOKUP($A186,'PY1 Data(H)'!$A$1:$A$233,'PY1 Data(H)'!$A$1:$CZ$233))</f>
        <v>2</v>
      </c>
      <c r="AP186" s="173" cm="1">
        <f t="array" ref="AP186">_xlfn.XLOOKUP(AP$1,'PY1 Data(H)'!$A$1:$CZ$1,_xlfn.XLOOKUP($A186,'PY1 Data(H)'!$A$1:$A$233,'PY1 Data(H)'!$A$1:$CZ$233))</f>
        <v>3</v>
      </c>
      <c r="AQ186" s="173" cm="1">
        <f t="array" ref="AQ186">_xlfn.XLOOKUP(AQ$1,'PY1 Data(H)'!$A$1:$CZ$1,_xlfn.XLOOKUP($A186,'PY1 Data(H)'!$A$1:$A$233,'PY1 Data(H)'!$A$1:$CZ$233))</f>
        <v>3</v>
      </c>
      <c r="AR186" s="173" cm="1">
        <f t="array" ref="AR186">_xlfn.XLOOKUP(AR$1,'PY1 Data(H)'!$A$1:$CZ$1,_xlfn.XLOOKUP($A186,'PY1 Data(H)'!$A$1:$A$233,'PY1 Data(H)'!$A$1:$CZ$233))</f>
        <v>3</v>
      </c>
      <c r="AS186" s="173" cm="1">
        <f t="array" ref="AS186">_xlfn.XLOOKUP(AS$1,'PY1 Data(H)'!$A$1:$CZ$1,_xlfn.XLOOKUP($A186,'PY1 Data(H)'!$A$1:$A$233,'PY1 Data(H)'!$A$1:$CZ$233))</f>
        <v>3</v>
      </c>
      <c r="AT186" s="173" cm="1">
        <f t="array" ref="AT186">_xlfn.XLOOKUP(AT$1,'PY1 Data(H)'!$A$1:$CZ$1,_xlfn.XLOOKUP($A186,'PY1 Data(H)'!$A$1:$A$233,'PY1 Data(H)'!$A$1:$CZ$233))</f>
        <v>3</v>
      </c>
      <c r="AU186" s="173" cm="1">
        <f t="array" ref="AU186">_xlfn.XLOOKUP(AU$1,'PY1 Data(H)'!$A$1:$CZ$1,_xlfn.XLOOKUP($A186,'PY1 Data(H)'!$A$1:$A$233,'PY1 Data(H)'!$A$1:$CZ$233))</f>
        <v>3</v>
      </c>
      <c r="AV186" s="173" cm="1">
        <f t="array" ref="AV186">_xlfn.XLOOKUP(AV$1,'PY1 Data(H)'!$A$1:$CZ$1,_xlfn.XLOOKUP($A186,'PY1 Data(H)'!$A$1:$A$233,'PY1 Data(H)'!$A$1:$CZ$233))</f>
        <v>3</v>
      </c>
      <c r="AW186" s="173" cm="1">
        <f t="array" ref="AW186">_xlfn.XLOOKUP(AW$1,'PY1 Data(H)'!$A$1:$CZ$1,_xlfn.XLOOKUP($A186,'PY1 Data(H)'!$A$1:$A$233,'PY1 Data(H)'!$A$1:$CZ$233))</f>
        <v>0</v>
      </c>
      <c r="AX186" s="173" cm="1">
        <f t="array" ref="AX186">_xlfn.XLOOKUP(AX$1,'PY1 Data(H)'!$A$1:$CZ$1,_xlfn.XLOOKUP($A186,'PY1 Data(H)'!$A$1:$A$233,'PY1 Data(H)'!$A$1:$CZ$233))</f>
        <v>3</v>
      </c>
      <c r="AY186" s="173" cm="1">
        <f t="array" ref="AY186">_xlfn.XLOOKUP(AY$1,'PY1 Data(H)'!$A$1:$CZ$1,_xlfn.XLOOKUP($A186,'PY1 Data(H)'!$A$1:$A$233,'PY1 Data(H)'!$A$1:$CZ$233))</f>
        <v>3</v>
      </c>
      <c r="AZ186" s="173" cm="1">
        <f t="array" ref="AZ186">_xlfn.XLOOKUP(AZ$1,'PY1 Data(H)'!$A$1:$CZ$1,_xlfn.XLOOKUP($A186,'PY1 Data(H)'!$A$1:$A$233,'PY1 Data(H)'!$A$1:$CZ$233))</f>
        <v>1</v>
      </c>
      <c r="BA186" s="173" cm="1">
        <f t="array" ref="BA186">_xlfn.XLOOKUP(BA$1,'PY1 Data(H)'!$A$1:$CZ$1,_xlfn.XLOOKUP($A186,'PY1 Data(H)'!$A$1:$A$233,'PY1 Data(H)'!$A$1:$CZ$233))</f>
        <v>3</v>
      </c>
      <c r="BB186" s="173" cm="1">
        <f t="array" ref="BB186">_xlfn.XLOOKUP(BB$1,'PY1 Data(H)'!$A$1:$CZ$1,_xlfn.XLOOKUP($A186,'PY1 Data(H)'!$A$1:$A$233,'PY1 Data(H)'!$A$1:$CZ$233))</f>
        <v>3</v>
      </c>
      <c r="BC186" s="173" cm="1">
        <f t="array" ref="BC186">_xlfn.XLOOKUP(BC$1,'PY1 Data(H)'!$A$1:$CZ$1,_xlfn.XLOOKUP($A186,'PY1 Data(H)'!$A$1:$A$233,'PY1 Data(H)'!$A$1:$CZ$233))</f>
        <v>2</v>
      </c>
      <c r="BD186" s="173" cm="1">
        <f t="array" ref="BD186">_xlfn.XLOOKUP(BD$1,'PY1 Data(H)'!$A$1:$CZ$1,_xlfn.XLOOKUP($A186,'PY1 Data(H)'!$A$1:$A$233,'PY1 Data(H)'!$A$1:$CZ$233))</f>
        <v>3</v>
      </c>
      <c r="BE186" s="173" cm="1">
        <f t="array" ref="BE186">_xlfn.XLOOKUP(BE$1,'PY1 Data(H)'!$A$1:$CZ$1,_xlfn.XLOOKUP($A186,'PY1 Data(H)'!$A$1:$A$233,'PY1 Data(H)'!$A$1:$CZ$233))</f>
        <v>3</v>
      </c>
      <c r="BF186" s="173" cm="1">
        <f t="array" ref="BF186">_xlfn.XLOOKUP(BF$1,'PY1 Data(H)'!$A$1:$CZ$1,_xlfn.XLOOKUP($A186,'PY1 Data(H)'!$A$1:$A$233,'PY1 Data(H)'!$A$1:$CZ$233))</f>
        <v>3</v>
      </c>
      <c r="BG186" s="173" cm="1">
        <f t="array" ref="BG186">_xlfn.XLOOKUP(BG$1,'PY1 Data(H)'!$A$1:$CZ$1,_xlfn.XLOOKUP($A186,'PY1 Data(H)'!$A$1:$A$233,'PY1 Data(H)'!$A$1:$CZ$233))</f>
        <v>3</v>
      </c>
      <c r="BH186" s="173" cm="1">
        <f t="array" ref="BH186">_xlfn.XLOOKUP(BH$1,'PY1 Data(H)'!$A$1:$CZ$1,_xlfn.XLOOKUP($A186,'PY1 Data(H)'!$A$1:$A$233,'PY1 Data(H)'!$A$1:$CZ$233))</f>
        <v>2</v>
      </c>
      <c r="BI186" s="173" cm="1">
        <f t="array" ref="BI186">_xlfn.XLOOKUP(BI$1,'PY1 Data(H)'!$A$1:$CZ$1,_xlfn.XLOOKUP($A186,'PY1 Data(H)'!$A$1:$A$233,'PY1 Data(H)'!$A$1:$CZ$233))</f>
        <v>3</v>
      </c>
      <c r="BJ186" s="173" cm="1">
        <f t="array" ref="BJ186">_xlfn.XLOOKUP(BJ$1,'PY1 Data(H)'!$A$1:$CZ$1,_xlfn.XLOOKUP($A186,'PY1 Data(H)'!$A$1:$A$233,'PY1 Data(H)'!$A$1:$CZ$233))</f>
        <v>3</v>
      </c>
      <c r="BK186" s="173" cm="1">
        <f t="array" ref="BK186">_xlfn.XLOOKUP(BK$1,'PY1 Data(H)'!$A$1:$CZ$1,_xlfn.XLOOKUP($A186,'PY1 Data(H)'!$A$1:$A$233,'PY1 Data(H)'!$A$1:$CZ$233))</f>
        <v>3</v>
      </c>
      <c r="BL186" s="173" cm="1">
        <f t="array" ref="BL186">_xlfn.XLOOKUP(BL$1,'PY1 Data(H)'!$A$1:$CZ$1,_xlfn.XLOOKUP($A186,'PY1 Data(H)'!$A$1:$A$233,'PY1 Data(H)'!$A$1:$CZ$233))</f>
        <v>3</v>
      </c>
      <c r="BM186" s="173" cm="1">
        <f t="array" ref="BM186">_xlfn.XLOOKUP(BM$1,'PY1 Data(H)'!$A$1:$CZ$1,_xlfn.XLOOKUP($A186,'PY1 Data(H)'!$A$1:$A$233,'PY1 Data(H)'!$A$1:$CZ$233))</f>
        <v>3</v>
      </c>
      <c r="BN186" s="173" cm="1">
        <f t="array" ref="BN186">_xlfn.XLOOKUP(BN$1,'PY1 Data(H)'!$A$1:$CZ$1,_xlfn.XLOOKUP($A186,'PY1 Data(H)'!$A$1:$A$233,'PY1 Data(H)'!$A$1:$CZ$233))</f>
        <v>3</v>
      </c>
      <c r="BO186" s="173" cm="1">
        <f t="array" ref="BO186">_xlfn.XLOOKUP(BO$1,'PY1 Data(H)'!$A$1:$CZ$1,_xlfn.XLOOKUP($A186,'PY1 Data(H)'!$A$1:$A$233,'PY1 Data(H)'!$A$1:$CZ$233))</f>
        <v>3</v>
      </c>
      <c r="BP186" s="173" cm="1">
        <f t="array" ref="BP186">_xlfn.XLOOKUP(BP$1,'PY1 Data(H)'!$A$1:$CZ$1,_xlfn.XLOOKUP($A186,'PY1 Data(H)'!$A$1:$A$233,'PY1 Data(H)'!$A$1:$CZ$233))</f>
        <v>3</v>
      </c>
      <c r="BQ186" s="173" cm="1">
        <f t="array" ref="BQ186">_xlfn.XLOOKUP(BQ$1,'PY1 Data(H)'!$A$1:$CZ$1,_xlfn.XLOOKUP($A186,'PY1 Data(H)'!$A$1:$A$233,'PY1 Data(H)'!$A$1:$CZ$233))</f>
        <v>0</v>
      </c>
      <c r="BR186" s="173" cm="1">
        <f t="array" ref="BR186">_xlfn.XLOOKUP(BR$1,'PY1 Data(H)'!$A$1:$CZ$1,_xlfn.XLOOKUP($A186,'PY1 Data(H)'!$A$1:$A$233,'PY1 Data(H)'!$A$1:$CZ$233))</f>
        <v>3</v>
      </c>
      <c r="BS186" s="173" cm="1">
        <f t="array" ref="BS186">_xlfn.XLOOKUP(BS$1,'PY1 Data(H)'!$A$1:$CZ$1,_xlfn.XLOOKUP($A186,'PY1 Data(H)'!$A$1:$A$233,'PY1 Data(H)'!$A$1:$CZ$233))</f>
        <v>3</v>
      </c>
      <c r="BT186" s="173" cm="1">
        <f t="array" ref="BT186">_xlfn.XLOOKUP(BT$1,'PY1 Data(H)'!$A$1:$CZ$1,_xlfn.XLOOKUP($A186,'PY1 Data(H)'!$A$1:$A$233,'PY1 Data(H)'!$A$1:$CZ$233))</f>
        <v>3</v>
      </c>
      <c r="BU186" s="173" cm="1">
        <f t="array" ref="BU186">_xlfn.XLOOKUP(BU$1,'PY1 Data(H)'!$A$1:$CZ$1,_xlfn.XLOOKUP($A186,'PY1 Data(H)'!$A$1:$A$233,'PY1 Data(H)'!$A$1:$CZ$233))</f>
        <v>3</v>
      </c>
      <c r="BV186" s="173" cm="1">
        <f t="array" ref="BV186">_xlfn.XLOOKUP(BV$1,'PY1 Data(H)'!$A$1:$CZ$1,_xlfn.XLOOKUP($A186,'PY1 Data(H)'!$A$1:$A$233,'PY1 Data(H)'!$A$1:$CZ$233))</f>
        <v>3</v>
      </c>
      <c r="BW186" s="173" cm="1">
        <f t="array" ref="BW186">_xlfn.XLOOKUP(BW$1,'PY1 Data(H)'!$A$1:$CZ$1,_xlfn.XLOOKUP($A186,'PY1 Data(H)'!$A$1:$A$233,'PY1 Data(H)'!$A$1:$CZ$233))</f>
        <v>3</v>
      </c>
      <c r="BX186" s="173" cm="1">
        <f t="array" ref="BX186">_xlfn.XLOOKUP(BX$1,'PY1 Data(H)'!$A$1:$CZ$1,_xlfn.XLOOKUP($A186,'PY1 Data(H)'!$A$1:$A$233,'PY1 Data(H)'!$A$1:$CZ$233))</f>
        <v>3</v>
      </c>
      <c r="BY186" s="173" cm="1">
        <f t="array" ref="BY186">_xlfn.XLOOKUP(BY$1,'PY1 Data(H)'!$A$1:$CZ$1,_xlfn.XLOOKUP($A186,'PY1 Data(H)'!$A$1:$A$233,'PY1 Data(H)'!$A$1:$CZ$233))</f>
        <v>3</v>
      </c>
      <c r="BZ186" s="173" cm="1">
        <f t="array" ref="BZ186">_xlfn.XLOOKUP(BZ$1,'PY1 Data(H)'!$A$1:$CZ$1,_xlfn.XLOOKUP($A186,'PY1 Data(H)'!$A$1:$A$233,'PY1 Data(H)'!$A$1:$CZ$233))</f>
        <v>2</v>
      </c>
      <c r="CA186" s="173" cm="1">
        <f t="array" ref="CA186">_xlfn.XLOOKUP(CA$1,'PY1 Data(H)'!$A$1:$CZ$1,_xlfn.XLOOKUP($A186,'PY1 Data(H)'!$A$1:$A$233,'PY1 Data(H)'!$A$1:$CZ$233))</f>
        <v>3</v>
      </c>
      <c r="CB186" s="173" cm="1">
        <f t="array" ref="CB186">_xlfn.XLOOKUP(CB$1,'PY1 Data(H)'!$A$1:$CZ$1,_xlfn.XLOOKUP($A186,'PY1 Data(H)'!$A$1:$A$233,'PY1 Data(H)'!$A$1:$CZ$233))</f>
        <v>3</v>
      </c>
      <c r="CC186" s="173" cm="1">
        <f t="array" ref="CC186">_xlfn.XLOOKUP(CC$1,'PY1 Data(H)'!$A$1:$CZ$1,_xlfn.XLOOKUP($A186,'PY1 Data(H)'!$A$1:$A$233,'PY1 Data(H)'!$A$1:$CZ$233))</f>
        <v>3</v>
      </c>
      <c r="CD186" s="173" cm="1">
        <f t="array" ref="CD186">_xlfn.XLOOKUP(CD$1,'PY1 Data(H)'!$A$1:$CZ$1,_xlfn.XLOOKUP($A186,'PY1 Data(H)'!$A$1:$A$233,'PY1 Data(H)'!$A$1:$CZ$233))</f>
        <v>3</v>
      </c>
      <c r="CE186" s="173" cm="1">
        <f t="array" ref="CE186">_xlfn.XLOOKUP(CE$1,'PY1 Data(H)'!$A$1:$CZ$1,_xlfn.XLOOKUP($A186,'PY1 Data(H)'!$A$1:$A$233,'PY1 Data(H)'!$A$1:$CZ$233))</f>
        <v>3</v>
      </c>
      <c r="CF186" s="173" cm="1">
        <f t="array" ref="CF186">_xlfn.XLOOKUP(CF$1,'PY1 Data(H)'!$A$1:$CZ$1,_xlfn.XLOOKUP($A186,'PY1 Data(H)'!$A$1:$A$233,'PY1 Data(H)'!$A$1:$CZ$233))</f>
        <v>4</v>
      </c>
      <c r="CG186" s="173" cm="1">
        <f t="array" ref="CG186">_xlfn.XLOOKUP(CG$1,'PY1 Data(H)'!$A$1:$CZ$1,_xlfn.XLOOKUP($A186,'PY1 Data(H)'!$A$1:$A$233,'PY1 Data(H)'!$A$1:$CZ$233))</f>
        <v>3</v>
      </c>
      <c r="CH186" s="173" cm="1">
        <f t="array" ref="CH186">_xlfn.XLOOKUP(CH$1,'PY1 Data(H)'!$A$1:$CZ$1,_xlfn.XLOOKUP($A186,'PY1 Data(H)'!$A$1:$A$233,'PY1 Data(H)'!$A$1:$CZ$233))</f>
        <v>3</v>
      </c>
      <c r="CI186" s="173" cm="1">
        <f t="array" ref="CI186">_xlfn.XLOOKUP(CI$1,'PY1 Data(H)'!$A$1:$CZ$1,_xlfn.XLOOKUP($A186,'PY1 Data(H)'!$A$1:$A$233,'PY1 Data(H)'!$A$1:$CZ$233))</f>
        <v>3</v>
      </c>
      <c r="CJ186" s="173" cm="1">
        <f t="array" ref="CJ186">_xlfn.XLOOKUP(CJ$1,'PY1 Data(H)'!$A$1:$CZ$1,_xlfn.XLOOKUP($A186,'PY1 Data(H)'!$A$1:$A$233,'PY1 Data(H)'!$A$1:$CZ$233))</f>
        <v>3</v>
      </c>
      <c r="CK186" s="173" cm="1">
        <f t="array" ref="CK186">_xlfn.XLOOKUP(CK$1,'PY1 Data(H)'!$A$1:$CZ$1,_xlfn.XLOOKUP($A186,'PY1 Data(H)'!$A$1:$A$233,'PY1 Data(H)'!$A$1:$CZ$233))</f>
        <v>3</v>
      </c>
      <c r="CL186" s="173" cm="1">
        <f t="array" ref="CL186">_xlfn.XLOOKUP(CL$1,'PY1 Data(H)'!$A$1:$CZ$1,_xlfn.XLOOKUP($A186,'PY1 Data(H)'!$A$1:$A$233,'PY1 Data(H)'!$A$1:$CZ$233))</f>
        <v>1</v>
      </c>
      <c r="CM186" s="173" cm="1">
        <f t="array" ref="CM186">_xlfn.XLOOKUP(CM$1,'PY1 Data(H)'!$A$1:$CZ$1,_xlfn.XLOOKUP($A186,'PY1 Data(H)'!$A$1:$A$233,'PY1 Data(H)'!$A$1:$CZ$233))</f>
        <v>3</v>
      </c>
      <c r="CN186" s="173" cm="1">
        <f t="array" ref="CN186">_xlfn.XLOOKUP(CN$1,'PY1 Data(H)'!$A$1:$CZ$1,_xlfn.XLOOKUP($A186,'PY1 Data(H)'!$A$1:$A$233,'PY1 Data(H)'!$A$1:$CZ$233))</f>
        <v>3</v>
      </c>
      <c r="CO186" s="173" cm="1">
        <f t="array" ref="CO186">_xlfn.XLOOKUP(CO$1,'PY1 Data(H)'!$A$1:$CZ$1,_xlfn.XLOOKUP($A186,'PY1 Data(H)'!$A$1:$A$233,'PY1 Data(H)'!$A$1:$CZ$233))</f>
        <v>3</v>
      </c>
      <c r="CP186" s="173" cm="1">
        <f t="array" ref="CP186">_xlfn.XLOOKUP(CP$1,'PY1 Data(H)'!$A$1:$CZ$1,_xlfn.XLOOKUP($A186,'PY1 Data(H)'!$A$1:$A$233,'PY1 Data(H)'!$A$1:$CZ$233))</f>
        <v>3</v>
      </c>
      <c r="CQ186" s="173" cm="1">
        <f t="array" ref="CQ186">_xlfn.XLOOKUP(CQ$1,'PY1 Data(H)'!$A$1:$CZ$1,_xlfn.XLOOKUP($A186,'PY1 Data(H)'!$A$1:$A$233,'PY1 Data(H)'!$A$1:$CZ$233))</f>
        <v>1</v>
      </c>
      <c r="CR186" s="173" cm="1">
        <f t="array" ref="CR186">_xlfn.XLOOKUP(CR$1,'PY1 Data(H)'!$A$1:$CZ$1,_xlfn.XLOOKUP($A186,'PY1 Data(H)'!$A$1:$A$233,'PY1 Data(H)'!$A$1:$CZ$233))</f>
        <v>1</v>
      </c>
      <c r="CS186" s="173" cm="1">
        <f t="array" ref="CS186">_xlfn.XLOOKUP(CS$1,'PY1 Data(H)'!$A$1:$CZ$1,_xlfn.XLOOKUP($A186,'PY1 Data(H)'!$A$1:$A$233,'PY1 Data(H)'!$A$1:$CZ$233))</f>
        <v>4</v>
      </c>
      <c r="CT186" s="173" cm="1">
        <f t="array" ref="CT186">_xlfn.XLOOKUP(CT$1,'PY1 Data(H)'!$A$1:$CZ$1,_xlfn.XLOOKUP($A186,'PY1 Data(H)'!$A$1:$A$233,'PY1 Data(H)'!$A$1:$CZ$233))</f>
        <v>3</v>
      </c>
      <c r="CU186" s="173" cm="1">
        <f t="array" ref="CU186">_xlfn.XLOOKUP(CU$1,'PY1 Data(H)'!$A$1:$CZ$1,_xlfn.XLOOKUP($A186,'PY1 Data(H)'!$A$1:$A$233,'PY1 Data(H)'!$A$1:$CZ$233))</f>
        <v>3</v>
      </c>
      <c r="CV186" s="173" cm="1">
        <f t="array" ref="CV186">_xlfn.XLOOKUP(CV$1,'PY1 Data(H)'!$A$1:$CZ$1,_xlfn.XLOOKUP($A186,'PY1 Data(H)'!$A$1:$A$233,'PY1 Data(H)'!$A$1:$CZ$233))</f>
        <v>3</v>
      </c>
      <c r="CW186" s="173" cm="1">
        <f t="array" ref="CW186">_xlfn.XLOOKUP(CW$1,'PY1 Data(H)'!$A$1:$CZ$1,_xlfn.XLOOKUP($A186,'PY1 Data(H)'!$A$1:$A$233,'PY1 Data(H)'!$A$1:$CZ$233))</f>
        <v>3</v>
      </c>
      <c r="CX186" s="173" cm="1">
        <f t="array" ref="CX186">_xlfn.XLOOKUP(CX$1,'PY1 Data(H)'!$A$1:$CZ$1,_xlfn.XLOOKUP($A186,'PY1 Data(H)'!$A$1:$A$233,'PY1 Data(H)'!$A$1:$CZ$233))</f>
        <v>3</v>
      </c>
      <c r="CY186" s="173" cm="1">
        <f t="array" ref="CY186">_xlfn.XLOOKUP(CY$1,'PY1 Data(H)'!$A$1:$CZ$1,_xlfn.XLOOKUP($A186,'PY1 Data(H)'!$A$1:$A$233,'PY1 Data(H)'!$A$1:$CZ$233))</f>
        <v>3</v>
      </c>
    </row>
    <row r="187" spans="1:103" x14ac:dyDescent="0.3">
      <c r="A187">
        <v>659</v>
      </c>
      <c r="D187" s="173" cm="1">
        <f t="array" ref="D187">_xlfn.XLOOKUP(D$1,'PY1 Data(H)'!$A$1:$CZ$1,_xlfn.XLOOKUP($A187,'PY1 Data(H)'!$A$1:$A$233,'PY1 Data(H)'!$A$1:$CZ$233))</f>
        <v>99956008</v>
      </c>
      <c r="E187" s="173" cm="1">
        <f t="array" ref="E187">_xlfn.XLOOKUP(E$1,'PY1 Data(H)'!$A$1:$CZ$1,_xlfn.XLOOKUP($A187,'PY1 Data(H)'!$A$1:$A$233,'PY1 Data(H)'!$A$1:$CZ$233))</f>
        <v>27569399</v>
      </c>
      <c r="F187" s="173" cm="1">
        <f t="array" ref="F187">_xlfn.XLOOKUP(F$1,'PY1 Data(H)'!$A$1:$CZ$1,_xlfn.XLOOKUP($A187,'PY1 Data(H)'!$A$1:$A$233,'PY1 Data(H)'!$A$1:$CZ$233))</f>
        <v>12421753</v>
      </c>
      <c r="G187" s="173" cm="1">
        <f t="array" ref="G187">_xlfn.XLOOKUP(G$1,'PY1 Data(H)'!$A$1:$CZ$1,_xlfn.XLOOKUP($A187,'PY1 Data(H)'!$A$1:$A$233,'PY1 Data(H)'!$A$1:$CZ$233))</f>
        <v>0</v>
      </c>
      <c r="H187" s="173" cm="1">
        <f t="array" ref="H187">_xlfn.XLOOKUP(H$1,'PY1 Data(H)'!$A$1:$CZ$1,_xlfn.XLOOKUP($A187,'PY1 Data(H)'!$A$1:$A$233,'PY1 Data(H)'!$A$1:$CZ$233))</f>
        <v>10442167</v>
      </c>
      <c r="I187" s="173" cm="1">
        <f t="array" ref="I187">_xlfn.XLOOKUP(I$1,'PY1 Data(H)'!$A$1:$CZ$1,_xlfn.XLOOKUP($A187,'PY1 Data(H)'!$A$1:$A$233,'PY1 Data(H)'!$A$1:$CZ$233))</f>
        <v>5574981</v>
      </c>
      <c r="J187" s="173" cm="1">
        <f t="array" ref="J187">_xlfn.XLOOKUP(J$1,'PY1 Data(H)'!$A$1:$CZ$1,_xlfn.XLOOKUP($A187,'PY1 Data(H)'!$A$1:$A$233,'PY1 Data(H)'!$A$1:$CZ$233))</f>
        <v>4636294</v>
      </c>
      <c r="K187" s="173" cm="1">
        <f t="array" ref="K187">_xlfn.XLOOKUP(K$1,'PY1 Data(H)'!$A$1:$CZ$1,_xlfn.XLOOKUP($A187,'PY1 Data(H)'!$A$1:$A$233,'PY1 Data(H)'!$A$1:$CZ$233))</f>
        <v>16307679</v>
      </c>
      <c r="L187" s="173" cm="1">
        <f t="array" ref="L187">_xlfn.XLOOKUP(L$1,'PY1 Data(H)'!$A$1:$CZ$1,_xlfn.XLOOKUP($A187,'PY1 Data(H)'!$A$1:$A$233,'PY1 Data(H)'!$A$1:$CZ$233))</f>
        <v>0</v>
      </c>
      <c r="M187" s="173" cm="1">
        <f t="array" ref="M187">_xlfn.XLOOKUP(M$1,'PY1 Data(H)'!$A$1:$CZ$1,_xlfn.XLOOKUP($A187,'PY1 Data(H)'!$A$1:$A$233,'PY1 Data(H)'!$A$1:$CZ$233))</f>
        <v>186539667</v>
      </c>
      <c r="N187" s="173" cm="1">
        <f t="array" ref="N187">_xlfn.XLOOKUP(N$1,'PY1 Data(H)'!$A$1:$CZ$1,_xlfn.XLOOKUP($A187,'PY1 Data(H)'!$A$1:$A$233,'PY1 Data(H)'!$A$1:$CZ$233))</f>
        <v>135947883</v>
      </c>
      <c r="O187" s="173" cm="1">
        <f t="array" ref="O187">_xlfn.XLOOKUP(O$1,'PY1 Data(H)'!$A$1:$CZ$1,_xlfn.XLOOKUP($A187,'PY1 Data(H)'!$A$1:$A$233,'PY1 Data(H)'!$A$1:$CZ$233))</f>
        <v>18522425</v>
      </c>
      <c r="P187" s="173" cm="1">
        <f t="array" ref="P187">_xlfn.XLOOKUP(P$1,'PY1 Data(H)'!$A$1:$CZ$1,_xlfn.XLOOKUP($A187,'PY1 Data(H)'!$A$1:$A$233,'PY1 Data(H)'!$A$1:$CZ$233))</f>
        <v>41077664</v>
      </c>
      <c r="Q187" s="173" cm="1">
        <f t="array" ref="Q187">_xlfn.XLOOKUP(Q$1,'PY1 Data(H)'!$A$1:$CZ$1,_xlfn.XLOOKUP($A187,'PY1 Data(H)'!$A$1:$A$233,'PY1 Data(H)'!$A$1:$CZ$233))</f>
        <v>3062073</v>
      </c>
      <c r="R187" s="173" cm="1">
        <f t="array" ref="R187">_xlfn.XLOOKUP(R$1,'PY1 Data(H)'!$A$1:$CZ$1,_xlfn.XLOOKUP($A187,'PY1 Data(H)'!$A$1:$A$233,'PY1 Data(H)'!$A$1:$CZ$233))</f>
        <v>1296776</v>
      </c>
      <c r="S187" s="173" cm="1">
        <f t="array" ref="S187">_xlfn.XLOOKUP(S$1,'PY1 Data(H)'!$A$1:$CZ$1,_xlfn.XLOOKUP($A187,'PY1 Data(H)'!$A$1:$A$233,'PY1 Data(H)'!$A$1:$CZ$233))</f>
        <v>10416059</v>
      </c>
      <c r="T187" s="173" cm="1">
        <f t="array" ref="T187">_xlfn.XLOOKUP(T$1,'PY1 Data(H)'!$A$1:$CZ$1,_xlfn.XLOOKUP($A187,'PY1 Data(H)'!$A$1:$A$233,'PY1 Data(H)'!$A$1:$CZ$233))</f>
        <v>0</v>
      </c>
      <c r="U187" s="173" cm="1">
        <f t="array" ref="U187">_xlfn.XLOOKUP(U$1,'PY1 Data(H)'!$A$1:$CZ$1,_xlfn.XLOOKUP($A187,'PY1 Data(H)'!$A$1:$A$233,'PY1 Data(H)'!$A$1:$CZ$233))</f>
        <v>33526956</v>
      </c>
      <c r="V187" s="173" cm="1">
        <f t="array" ref="V187">_xlfn.XLOOKUP(V$1,'PY1 Data(H)'!$A$1:$CZ$1,_xlfn.XLOOKUP($A187,'PY1 Data(H)'!$A$1:$A$233,'PY1 Data(H)'!$A$1:$CZ$233))</f>
        <v>13758481</v>
      </c>
      <c r="W187" s="173" cm="1">
        <f t="array" ref="W187">_xlfn.XLOOKUP(W$1,'PY1 Data(H)'!$A$1:$CZ$1,_xlfn.XLOOKUP($A187,'PY1 Data(H)'!$A$1:$A$233,'PY1 Data(H)'!$A$1:$CZ$233))</f>
        <v>0</v>
      </c>
      <c r="X187" s="173" cm="1">
        <f t="array" ref="X187">_xlfn.XLOOKUP(X$1,'PY1 Data(H)'!$A$1:$CZ$1,_xlfn.XLOOKUP($A187,'PY1 Data(H)'!$A$1:$A$233,'PY1 Data(H)'!$A$1:$CZ$233))</f>
        <v>9944978</v>
      </c>
      <c r="Y187" s="173" cm="1">
        <f t="array" ref="Y187">_xlfn.XLOOKUP(Y$1,'PY1 Data(H)'!$A$1:$CZ$1,_xlfn.XLOOKUP($A187,'PY1 Data(H)'!$A$1:$A$233,'PY1 Data(H)'!$A$1:$CZ$233))</f>
        <v>2834524</v>
      </c>
      <c r="Z187" s="173" cm="1">
        <f t="array" ref="Z187">_xlfn.XLOOKUP(Z$1,'PY1 Data(H)'!$A$1:$CZ$1,_xlfn.XLOOKUP($A187,'PY1 Data(H)'!$A$1:$A$233,'PY1 Data(H)'!$A$1:$CZ$233))</f>
        <v>24136254</v>
      </c>
      <c r="AA187" s="173" cm="1">
        <f t="array" ref="AA187">_xlfn.XLOOKUP(AA$1,'PY1 Data(H)'!$A$1:$CZ$1,_xlfn.XLOOKUP($A187,'PY1 Data(H)'!$A$1:$A$233,'PY1 Data(H)'!$A$1:$CZ$233))</f>
        <v>0</v>
      </c>
      <c r="AB187" s="173" cm="1">
        <f t="array" ref="AB187">_xlfn.XLOOKUP(AB$1,'PY1 Data(H)'!$A$1:$CZ$1,_xlfn.XLOOKUP($A187,'PY1 Data(H)'!$A$1:$A$233,'PY1 Data(H)'!$A$1:$CZ$233))</f>
        <v>23143266</v>
      </c>
      <c r="AC187" s="173" cm="1">
        <f t="array" ref="AC187">_xlfn.XLOOKUP(AC$1,'PY1 Data(H)'!$A$1:$CZ$1,_xlfn.XLOOKUP($A187,'PY1 Data(H)'!$A$1:$A$233,'PY1 Data(H)'!$A$1:$CZ$233))</f>
        <v>165462186</v>
      </c>
      <c r="AD187" s="173" cm="1">
        <f t="array" ref="AD187">_xlfn.XLOOKUP(AD$1,'PY1 Data(H)'!$A$1:$CZ$1,_xlfn.XLOOKUP($A187,'PY1 Data(H)'!$A$1:$A$233,'PY1 Data(H)'!$A$1:$CZ$233))</f>
        <v>33235854</v>
      </c>
      <c r="AE187" s="173" cm="1">
        <f t="array" ref="AE187">_xlfn.XLOOKUP(AE$1,'PY1 Data(H)'!$A$1:$CZ$1,_xlfn.XLOOKUP($A187,'PY1 Data(H)'!$A$1:$A$233,'PY1 Data(H)'!$A$1:$CZ$233))</f>
        <v>124618214</v>
      </c>
      <c r="AF187" s="173" cm="1">
        <f t="array" ref="AF187">_xlfn.XLOOKUP(AF$1,'PY1 Data(H)'!$A$1:$CZ$1,_xlfn.XLOOKUP($A187,'PY1 Data(H)'!$A$1:$A$233,'PY1 Data(H)'!$A$1:$CZ$233))</f>
        <v>18879317</v>
      </c>
      <c r="AG187" s="173" cm="1">
        <f t="array" ref="AG187">_xlfn.XLOOKUP(AG$1,'PY1 Data(H)'!$A$1:$CZ$1,_xlfn.XLOOKUP($A187,'PY1 Data(H)'!$A$1:$A$233,'PY1 Data(H)'!$A$1:$CZ$233))</f>
        <v>8274373</v>
      </c>
      <c r="AH187" s="173" cm="1">
        <f t="array" ref="AH187">_xlfn.XLOOKUP(AH$1,'PY1 Data(H)'!$A$1:$CZ$1,_xlfn.XLOOKUP($A187,'PY1 Data(H)'!$A$1:$A$233,'PY1 Data(H)'!$A$1:$CZ$233))</f>
        <v>33251400</v>
      </c>
      <c r="AI187" s="173" cm="1">
        <f t="array" ref="AI187">_xlfn.XLOOKUP(AI$1,'PY1 Data(H)'!$A$1:$CZ$1,_xlfn.XLOOKUP($A187,'PY1 Data(H)'!$A$1:$A$233,'PY1 Data(H)'!$A$1:$CZ$233))</f>
        <v>205440549</v>
      </c>
      <c r="AJ187" s="173" cm="1">
        <f t="array" ref="AJ187">_xlfn.XLOOKUP(AJ$1,'PY1 Data(H)'!$A$1:$CZ$1,_xlfn.XLOOKUP($A187,'PY1 Data(H)'!$A$1:$A$233,'PY1 Data(H)'!$A$1:$CZ$233))</f>
        <v>9461738</v>
      </c>
      <c r="AK187" s="173" cm="1">
        <f t="array" ref="AK187">_xlfn.XLOOKUP(AK$1,'PY1 Data(H)'!$A$1:$CZ$1,_xlfn.XLOOKUP($A187,'PY1 Data(H)'!$A$1:$A$233,'PY1 Data(H)'!$A$1:$CZ$233))</f>
        <v>70951191</v>
      </c>
      <c r="AL187" s="173" cm="1">
        <f t="array" ref="AL187">_xlfn.XLOOKUP(AL$1,'PY1 Data(H)'!$A$1:$CZ$1,_xlfn.XLOOKUP($A187,'PY1 Data(H)'!$A$1:$A$233,'PY1 Data(H)'!$A$1:$CZ$233))</f>
        <v>58359622</v>
      </c>
      <c r="AM187" s="173" cm="1">
        <f t="array" ref="AM187">_xlfn.XLOOKUP(AM$1,'PY1 Data(H)'!$A$1:$CZ$1,_xlfn.XLOOKUP($A187,'PY1 Data(H)'!$A$1:$A$233,'PY1 Data(H)'!$A$1:$CZ$233))</f>
        <v>73214403</v>
      </c>
      <c r="AN187" s="173" cm="1">
        <f t="array" ref="AN187">_xlfn.XLOOKUP(AN$1,'PY1 Data(H)'!$A$1:$CZ$1,_xlfn.XLOOKUP($A187,'PY1 Data(H)'!$A$1:$A$233,'PY1 Data(H)'!$A$1:$CZ$233))</f>
        <v>4392724</v>
      </c>
      <c r="AO187" s="173" cm="1">
        <f t="array" ref="AO187">_xlfn.XLOOKUP(AO$1,'PY1 Data(H)'!$A$1:$CZ$1,_xlfn.XLOOKUP($A187,'PY1 Data(H)'!$A$1:$A$233,'PY1 Data(H)'!$A$1:$CZ$233))</f>
        <v>0</v>
      </c>
      <c r="AP187" s="173" cm="1">
        <f t="array" ref="AP187">_xlfn.XLOOKUP(AP$1,'PY1 Data(H)'!$A$1:$CZ$1,_xlfn.XLOOKUP($A187,'PY1 Data(H)'!$A$1:$A$233,'PY1 Data(H)'!$A$1:$CZ$233))</f>
        <v>23358511</v>
      </c>
      <c r="AQ187" s="173" cm="1">
        <f t="array" ref="AQ187">_xlfn.XLOOKUP(AQ$1,'PY1 Data(H)'!$A$1:$CZ$1,_xlfn.XLOOKUP($A187,'PY1 Data(H)'!$A$1:$A$233,'PY1 Data(H)'!$A$1:$CZ$233))</f>
        <v>84639</v>
      </c>
      <c r="AR187" s="173" cm="1">
        <f t="array" ref="AR187">_xlfn.XLOOKUP(AR$1,'PY1 Data(H)'!$A$1:$CZ$1,_xlfn.XLOOKUP($A187,'PY1 Data(H)'!$A$1:$A$233,'PY1 Data(H)'!$A$1:$CZ$233))</f>
        <v>254564349</v>
      </c>
      <c r="AS187" s="173" cm="1">
        <f t="array" ref="AS187">_xlfn.XLOOKUP(AS$1,'PY1 Data(H)'!$A$1:$CZ$1,_xlfn.XLOOKUP($A187,'PY1 Data(H)'!$A$1:$A$233,'PY1 Data(H)'!$A$1:$CZ$233))</f>
        <v>14601517</v>
      </c>
      <c r="AT187" s="173" cm="1">
        <f t="array" ref="AT187">_xlfn.XLOOKUP(AT$1,'PY1 Data(H)'!$A$1:$CZ$1,_xlfn.XLOOKUP($A187,'PY1 Data(H)'!$A$1:$A$233,'PY1 Data(H)'!$A$1:$CZ$233))</f>
        <v>47072624</v>
      </c>
      <c r="AU187" s="173" cm="1">
        <f t="array" ref="AU187">_xlfn.XLOOKUP(AU$1,'PY1 Data(H)'!$A$1:$CZ$1,_xlfn.XLOOKUP($A187,'PY1 Data(H)'!$A$1:$A$233,'PY1 Data(H)'!$A$1:$CZ$233))</f>
        <v>59586922</v>
      </c>
      <c r="AV187" s="173" cm="1">
        <f t="array" ref="AV187">_xlfn.XLOOKUP(AV$1,'PY1 Data(H)'!$A$1:$CZ$1,_xlfn.XLOOKUP($A187,'PY1 Data(H)'!$A$1:$A$233,'PY1 Data(H)'!$A$1:$CZ$233))</f>
        <v>42727861</v>
      </c>
      <c r="AW187" s="173" cm="1">
        <f t="array" ref="AW187">_xlfn.XLOOKUP(AW$1,'PY1 Data(H)'!$A$1:$CZ$1,_xlfn.XLOOKUP($A187,'PY1 Data(H)'!$A$1:$A$233,'PY1 Data(H)'!$A$1:$CZ$233))</f>
        <v>0</v>
      </c>
      <c r="AX187" s="173" cm="1">
        <f t="array" ref="AX187">_xlfn.XLOOKUP(AX$1,'PY1 Data(H)'!$A$1:$CZ$1,_xlfn.XLOOKUP($A187,'PY1 Data(H)'!$A$1:$A$233,'PY1 Data(H)'!$A$1:$CZ$233))</f>
        <v>8255240</v>
      </c>
      <c r="AY187" s="173" cm="1">
        <f t="array" ref="AY187">_xlfn.XLOOKUP(AY$1,'PY1 Data(H)'!$A$1:$CZ$1,_xlfn.XLOOKUP($A187,'PY1 Data(H)'!$A$1:$A$233,'PY1 Data(H)'!$A$1:$CZ$233))</f>
        <v>983214</v>
      </c>
      <c r="AZ187" s="173" cm="1">
        <f t="array" ref="AZ187">_xlfn.XLOOKUP(AZ$1,'PY1 Data(H)'!$A$1:$CZ$1,_xlfn.XLOOKUP($A187,'PY1 Data(H)'!$A$1:$A$233,'PY1 Data(H)'!$A$1:$CZ$233))</f>
        <v>27067144</v>
      </c>
      <c r="BA187" s="173" cm="1">
        <f t="array" ref="BA187">_xlfn.XLOOKUP(BA$1,'PY1 Data(H)'!$A$1:$CZ$1,_xlfn.XLOOKUP($A187,'PY1 Data(H)'!$A$1:$A$233,'PY1 Data(H)'!$A$1:$CZ$233))</f>
        <v>63134416</v>
      </c>
      <c r="BB187" s="173" cm="1">
        <f t="array" ref="BB187">_xlfn.XLOOKUP(BB$1,'PY1 Data(H)'!$A$1:$CZ$1,_xlfn.XLOOKUP($A187,'PY1 Data(H)'!$A$1:$A$233,'PY1 Data(H)'!$A$1:$CZ$233))</f>
        <v>235318865</v>
      </c>
      <c r="BC187" s="173" cm="1">
        <f t="array" ref="BC187">_xlfn.XLOOKUP(BC$1,'PY1 Data(H)'!$A$1:$CZ$1,_xlfn.XLOOKUP($A187,'PY1 Data(H)'!$A$1:$A$233,'PY1 Data(H)'!$A$1:$CZ$233))</f>
        <v>0</v>
      </c>
      <c r="BD187" s="173" cm="1">
        <f t="array" ref="BD187">_xlfn.XLOOKUP(BD$1,'PY1 Data(H)'!$A$1:$CZ$1,_xlfn.XLOOKUP($A187,'PY1 Data(H)'!$A$1:$A$233,'PY1 Data(H)'!$A$1:$CZ$233))</f>
        <v>35468051</v>
      </c>
      <c r="BE187" s="173" cm="1">
        <f t="array" ref="BE187">_xlfn.XLOOKUP(BE$1,'PY1 Data(H)'!$A$1:$CZ$1,_xlfn.XLOOKUP($A187,'PY1 Data(H)'!$A$1:$A$233,'PY1 Data(H)'!$A$1:$CZ$233))</f>
        <v>10664737</v>
      </c>
      <c r="BF187" s="173" cm="1">
        <f t="array" ref="BF187">_xlfn.XLOOKUP(BF$1,'PY1 Data(H)'!$A$1:$CZ$1,_xlfn.XLOOKUP($A187,'PY1 Data(H)'!$A$1:$A$233,'PY1 Data(H)'!$A$1:$CZ$233))</f>
        <v>66094964</v>
      </c>
      <c r="BG187" s="173" cm="1">
        <f t="array" ref="BG187">_xlfn.XLOOKUP(BG$1,'PY1 Data(H)'!$A$1:$CZ$1,_xlfn.XLOOKUP($A187,'PY1 Data(H)'!$A$1:$A$233,'PY1 Data(H)'!$A$1:$CZ$233))</f>
        <v>39007081</v>
      </c>
      <c r="BH187" s="173" cm="1">
        <f t="array" ref="BH187">_xlfn.XLOOKUP(BH$1,'PY1 Data(H)'!$A$1:$CZ$1,_xlfn.XLOOKUP($A187,'PY1 Data(H)'!$A$1:$A$233,'PY1 Data(H)'!$A$1:$CZ$233))</f>
        <v>0</v>
      </c>
      <c r="BI187" s="173" cm="1">
        <f t="array" ref="BI187">_xlfn.XLOOKUP(BI$1,'PY1 Data(H)'!$A$1:$CZ$1,_xlfn.XLOOKUP($A187,'PY1 Data(H)'!$A$1:$A$233,'PY1 Data(H)'!$A$1:$CZ$233))</f>
        <v>17178828</v>
      </c>
      <c r="BJ187" s="173" cm="1">
        <f t="array" ref="BJ187">_xlfn.XLOOKUP(BJ$1,'PY1 Data(H)'!$A$1:$CZ$1,_xlfn.XLOOKUP($A187,'PY1 Data(H)'!$A$1:$A$233,'PY1 Data(H)'!$A$1:$CZ$233))</f>
        <v>7997553</v>
      </c>
      <c r="BK187" s="173" cm="1">
        <f t="array" ref="BK187">_xlfn.XLOOKUP(BK$1,'PY1 Data(H)'!$A$1:$CZ$1,_xlfn.XLOOKUP($A187,'PY1 Data(H)'!$A$1:$A$233,'PY1 Data(H)'!$A$1:$CZ$233))</f>
        <v>639825123</v>
      </c>
      <c r="BL187" s="173" cm="1">
        <f t="array" ref="BL187">_xlfn.XLOOKUP(BL$1,'PY1 Data(H)'!$A$1:$CZ$1,_xlfn.XLOOKUP($A187,'PY1 Data(H)'!$A$1:$A$233,'PY1 Data(H)'!$A$1:$CZ$233))</f>
        <v>10030182</v>
      </c>
      <c r="BM187" s="173" cm="1">
        <f t="array" ref="BM187">_xlfn.XLOOKUP(BM$1,'PY1 Data(H)'!$A$1:$CZ$1,_xlfn.XLOOKUP($A187,'PY1 Data(H)'!$A$1:$A$233,'PY1 Data(H)'!$A$1:$CZ$233))</f>
        <v>4657260</v>
      </c>
      <c r="BN187" s="173" cm="1">
        <f t="array" ref="BN187">_xlfn.XLOOKUP(BN$1,'PY1 Data(H)'!$A$1:$CZ$1,_xlfn.XLOOKUP($A187,'PY1 Data(H)'!$A$1:$A$233,'PY1 Data(H)'!$A$1:$CZ$233))</f>
        <v>51006001</v>
      </c>
      <c r="BO187" s="173" cm="1">
        <f t="array" ref="BO187">_xlfn.XLOOKUP(BO$1,'PY1 Data(H)'!$A$1:$CZ$1,_xlfn.XLOOKUP($A187,'PY1 Data(H)'!$A$1:$A$233,'PY1 Data(H)'!$A$1:$CZ$233))</f>
        <v>74544759</v>
      </c>
      <c r="BP187" s="173" cm="1">
        <f t="array" ref="BP187">_xlfn.XLOOKUP(BP$1,'PY1 Data(H)'!$A$1:$CZ$1,_xlfn.XLOOKUP($A187,'PY1 Data(H)'!$A$1:$A$233,'PY1 Data(H)'!$A$1:$CZ$233))</f>
        <v>383103721</v>
      </c>
      <c r="BQ187" s="173" cm="1">
        <f t="array" ref="BQ187">_xlfn.XLOOKUP(BQ$1,'PY1 Data(H)'!$A$1:$CZ$1,_xlfn.XLOOKUP($A187,'PY1 Data(H)'!$A$1:$A$233,'PY1 Data(H)'!$A$1:$CZ$233))</f>
        <v>0</v>
      </c>
      <c r="BR187" s="173" cm="1">
        <f t="array" ref="BR187">_xlfn.XLOOKUP(BR$1,'PY1 Data(H)'!$A$1:$CZ$1,_xlfn.XLOOKUP($A187,'PY1 Data(H)'!$A$1:$A$233,'PY1 Data(H)'!$A$1:$CZ$233))</f>
        <v>20720525</v>
      </c>
      <c r="BS187" s="173" cm="1">
        <f t="array" ref="BS187">_xlfn.XLOOKUP(BS$1,'PY1 Data(H)'!$A$1:$CZ$1,_xlfn.XLOOKUP($A187,'PY1 Data(H)'!$A$1:$A$233,'PY1 Data(H)'!$A$1:$CZ$233))</f>
        <v>132737808</v>
      </c>
      <c r="BT187" s="173" cm="1">
        <f t="array" ref="BT187">_xlfn.XLOOKUP(BT$1,'PY1 Data(H)'!$A$1:$CZ$1,_xlfn.XLOOKUP($A187,'PY1 Data(H)'!$A$1:$A$233,'PY1 Data(H)'!$A$1:$CZ$233))</f>
        <v>967178</v>
      </c>
      <c r="BU187" s="173" cm="1">
        <f t="array" ref="BU187">_xlfn.XLOOKUP(BU$1,'PY1 Data(H)'!$A$1:$CZ$1,_xlfn.XLOOKUP($A187,'PY1 Data(H)'!$A$1:$A$233,'PY1 Data(H)'!$A$1:$CZ$233))</f>
        <v>23318053</v>
      </c>
      <c r="BV187" s="173" cm="1">
        <f t="array" ref="BV187">_xlfn.XLOOKUP(BV$1,'PY1 Data(H)'!$A$1:$CZ$1,_xlfn.XLOOKUP($A187,'PY1 Data(H)'!$A$1:$A$233,'PY1 Data(H)'!$A$1:$CZ$233))</f>
        <v>22041675</v>
      </c>
      <c r="BW187" s="173" cm="1">
        <f t="array" ref="BW187">_xlfn.XLOOKUP(BW$1,'PY1 Data(H)'!$A$1:$CZ$1,_xlfn.XLOOKUP($A187,'PY1 Data(H)'!$A$1:$A$233,'PY1 Data(H)'!$A$1:$CZ$233))</f>
        <v>2739916</v>
      </c>
      <c r="BX187" s="173" cm="1">
        <f t="array" ref="BX187">_xlfn.XLOOKUP(BX$1,'PY1 Data(H)'!$A$1:$CZ$1,_xlfn.XLOOKUP($A187,'PY1 Data(H)'!$A$1:$A$233,'PY1 Data(H)'!$A$1:$CZ$233))</f>
        <v>12280647</v>
      </c>
      <c r="BY187" s="173" cm="1">
        <f t="array" ref="BY187">_xlfn.XLOOKUP(BY$1,'PY1 Data(H)'!$A$1:$CZ$1,_xlfn.XLOOKUP($A187,'PY1 Data(H)'!$A$1:$A$233,'PY1 Data(H)'!$A$1:$CZ$233))</f>
        <v>107306962</v>
      </c>
      <c r="BZ187" s="173" cm="1">
        <f t="array" ref="BZ187">_xlfn.XLOOKUP(BZ$1,'PY1 Data(H)'!$A$1:$CZ$1,_xlfn.XLOOKUP($A187,'PY1 Data(H)'!$A$1:$A$233,'PY1 Data(H)'!$A$1:$CZ$233))</f>
        <v>0</v>
      </c>
      <c r="CA187" s="173" cm="1">
        <f t="array" ref="CA187">_xlfn.XLOOKUP(CA$1,'PY1 Data(H)'!$A$1:$CZ$1,_xlfn.XLOOKUP($A187,'PY1 Data(H)'!$A$1:$A$233,'PY1 Data(H)'!$A$1:$CZ$233))</f>
        <v>24881057</v>
      </c>
      <c r="CB187" s="173" cm="1">
        <f t="array" ref="CB187">_xlfn.XLOOKUP(CB$1,'PY1 Data(H)'!$A$1:$CZ$1,_xlfn.XLOOKUP($A187,'PY1 Data(H)'!$A$1:$A$233,'PY1 Data(H)'!$A$1:$CZ$233))</f>
        <v>8704402</v>
      </c>
      <c r="CC187" s="173" cm="1">
        <f t="array" ref="CC187">_xlfn.XLOOKUP(CC$1,'PY1 Data(H)'!$A$1:$CZ$1,_xlfn.XLOOKUP($A187,'PY1 Data(H)'!$A$1:$A$233,'PY1 Data(H)'!$A$1:$CZ$233))</f>
        <v>80570870</v>
      </c>
      <c r="CD187" s="173" cm="1">
        <f t="array" ref="CD187">_xlfn.XLOOKUP(CD$1,'PY1 Data(H)'!$A$1:$CZ$1,_xlfn.XLOOKUP($A187,'PY1 Data(H)'!$A$1:$A$233,'PY1 Data(H)'!$A$1:$CZ$233))</f>
        <v>83021886</v>
      </c>
      <c r="CE187" s="173" cm="1">
        <f t="array" ref="CE187">_xlfn.XLOOKUP(CE$1,'PY1 Data(H)'!$A$1:$CZ$1,_xlfn.XLOOKUP($A187,'PY1 Data(H)'!$A$1:$A$233,'PY1 Data(H)'!$A$1:$CZ$233))</f>
        <v>13161926</v>
      </c>
      <c r="CF187" s="173" cm="1">
        <f t="array" ref="CF187">_xlfn.XLOOKUP(CF$1,'PY1 Data(H)'!$A$1:$CZ$1,_xlfn.XLOOKUP($A187,'PY1 Data(H)'!$A$1:$A$233,'PY1 Data(H)'!$A$1:$CZ$233))</f>
        <v>0</v>
      </c>
      <c r="CG187" s="173" cm="1">
        <f t="array" ref="CG187">_xlfn.XLOOKUP(CG$1,'PY1 Data(H)'!$A$1:$CZ$1,_xlfn.XLOOKUP($A187,'PY1 Data(H)'!$A$1:$A$233,'PY1 Data(H)'!$A$1:$CZ$233))</f>
        <v>13013000</v>
      </c>
      <c r="CH187" s="173" cm="1">
        <f t="array" ref="CH187">_xlfn.XLOOKUP(CH$1,'PY1 Data(H)'!$A$1:$CZ$1,_xlfn.XLOOKUP($A187,'PY1 Data(H)'!$A$1:$A$233,'PY1 Data(H)'!$A$1:$CZ$233))</f>
        <v>27201623</v>
      </c>
      <c r="CI187" s="173" cm="1">
        <f t="array" ref="CI187">_xlfn.XLOOKUP(CI$1,'PY1 Data(H)'!$A$1:$CZ$1,_xlfn.XLOOKUP($A187,'PY1 Data(H)'!$A$1:$A$233,'PY1 Data(H)'!$A$1:$CZ$233))</f>
        <v>9722831</v>
      </c>
      <c r="CJ187" s="173" cm="1">
        <f t="array" ref="CJ187">_xlfn.XLOOKUP(CJ$1,'PY1 Data(H)'!$A$1:$CZ$1,_xlfn.XLOOKUP($A187,'PY1 Data(H)'!$A$1:$A$233,'PY1 Data(H)'!$A$1:$CZ$233))</f>
        <v>7882490</v>
      </c>
      <c r="CK187" s="173" cm="1">
        <f t="array" ref="CK187">_xlfn.XLOOKUP(CK$1,'PY1 Data(H)'!$A$1:$CZ$1,_xlfn.XLOOKUP($A187,'PY1 Data(H)'!$A$1:$A$233,'PY1 Data(H)'!$A$1:$CZ$233))</f>
        <v>15163010</v>
      </c>
      <c r="CL187" s="173" cm="1">
        <f t="array" ref="CL187">_xlfn.XLOOKUP(CL$1,'PY1 Data(H)'!$A$1:$CZ$1,_xlfn.XLOOKUP($A187,'PY1 Data(H)'!$A$1:$A$233,'PY1 Data(H)'!$A$1:$CZ$233))</f>
        <v>2749788</v>
      </c>
      <c r="CM187" s="173" cm="1">
        <f t="array" ref="CM187">_xlfn.XLOOKUP(CM$1,'PY1 Data(H)'!$A$1:$CZ$1,_xlfn.XLOOKUP($A187,'PY1 Data(H)'!$A$1:$A$233,'PY1 Data(H)'!$A$1:$CZ$233))</f>
        <v>2929428</v>
      </c>
      <c r="CN187" s="173" cm="1">
        <f t="array" ref="CN187">_xlfn.XLOOKUP(CN$1,'PY1 Data(H)'!$A$1:$CZ$1,_xlfn.XLOOKUP($A187,'PY1 Data(H)'!$A$1:$A$233,'PY1 Data(H)'!$A$1:$CZ$233))</f>
        <v>4630672</v>
      </c>
      <c r="CO187" s="173" cm="1">
        <f t="array" ref="CO187">_xlfn.XLOOKUP(CO$1,'PY1 Data(H)'!$A$1:$CZ$1,_xlfn.XLOOKUP($A187,'PY1 Data(H)'!$A$1:$A$233,'PY1 Data(H)'!$A$1:$CZ$233))</f>
        <v>121151045</v>
      </c>
      <c r="CP187" s="173" cm="1">
        <f t="array" ref="CP187">_xlfn.XLOOKUP(CP$1,'PY1 Data(H)'!$A$1:$CZ$1,_xlfn.XLOOKUP($A187,'PY1 Data(H)'!$A$1:$A$233,'PY1 Data(H)'!$A$1:$CZ$233))</f>
        <v>0</v>
      </c>
      <c r="CQ187" s="173" cm="1">
        <f t="array" ref="CQ187">_xlfn.XLOOKUP(CQ$1,'PY1 Data(H)'!$A$1:$CZ$1,_xlfn.XLOOKUP($A187,'PY1 Data(H)'!$A$1:$A$233,'PY1 Data(H)'!$A$1:$CZ$233))</f>
        <v>582455375</v>
      </c>
      <c r="CR187" s="173" cm="1">
        <f t="array" ref="CR187">_xlfn.XLOOKUP(CR$1,'PY1 Data(H)'!$A$1:$CZ$1,_xlfn.XLOOKUP($A187,'PY1 Data(H)'!$A$1:$A$233,'PY1 Data(H)'!$A$1:$CZ$233))</f>
        <v>255881</v>
      </c>
      <c r="CS187" s="173" cm="1">
        <f t="array" ref="CS187">_xlfn.XLOOKUP(CS$1,'PY1 Data(H)'!$A$1:$CZ$1,_xlfn.XLOOKUP($A187,'PY1 Data(H)'!$A$1:$A$233,'PY1 Data(H)'!$A$1:$CZ$233))</f>
        <v>0</v>
      </c>
      <c r="CT187" s="173" cm="1">
        <f t="array" ref="CT187">_xlfn.XLOOKUP(CT$1,'PY1 Data(H)'!$A$1:$CZ$1,_xlfn.XLOOKUP($A187,'PY1 Data(H)'!$A$1:$A$233,'PY1 Data(H)'!$A$1:$CZ$233))</f>
        <v>5174614</v>
      </c>
      <c r="CU187" s="173" cm="1">
        <f t="array" ref="CU187">_xlfn.XLOOKUP(CU$1,'PY1 Data(H)'!$A$1:$CZ$1,_xlfn.XLOOKUP($A187,'PY1 Data(H)'!$A$1:$A$233,'PY1 Data(H)'!$A$1:$CZ$233))</f>
        <v>46680471</v>
      </c>
      <c r="CV187" s="173" cm="1">
        <f t="array" ref="CV187">_xlfn.XLOOKUP(CV$1,'PY1 Data(H)'!$A$1:$CZ$1,_xlfn.XLOOKUP($A187,'PY1 Data(H)'!$A$1:$A$233,'PY1 Data(H)'!$A$1:$CZ$233))</f>
        <v>44633635</v>
      </c>
      <c r="CW187" s="173" cm="1">
        <f t="array" ref="CW187">_xlfn.XLOOKUP(CW$1,'PY1 Data(H)'!$A$1:$CZ$1,_xlfn.XLOOKUP($A187,'PY1 Data(H)'!$A$1:$A$233,'PY1 Data(H)'!$A$1:$CZ$233))</f>
        <v>78386724</v>
      </c>
      <c r="CX187" s="173" cm="1">
        <f t="array" ref="CX187">_xlfn.XLOOKUP(CX$1,'PY1 Data(H)'!$A$1:$CZ$1,_xlfn.XLOOKUP($A187,'PY1 Data(H)'!$A$1:$A$233,'PY1 Data(H)'!$A$1:$CZ$233))</f>
        <v>9069949</v>
      </c>
      <c r="CY187" s="173" cm="1">
        <f t="array" ref="CY187">_xlfn.XLOOKUP(CY$1,'PY1 Data(H)'!$A$1:$CZ$1,_xlfn.XLOOKUP($A187,'PY1 Data(H)'!$A$1:$A$233,'PY1 Data(H)'!$A$1:$CZ$233))</f>
        <v>5017798</v>
      </c>
    </row>
    <row r="188" spans="1:103" x14ac:dyDescent="0.3">
      <c r="A188">
        <v>660</v>
      </c>
      <c r="D188" s="173" cm="1">
        <f t="array" ref="D188">_xlfn.XLOOKUP(D$1,'PY1 Data(H)'!$A$1:$CZ$1,_xlfn.XLOOKUP($A188,'PY1 Data(H)'!$A$1:$A$233,'PY1 Data(H)'!$A$1:$CZ$233))</f>
        <v>0</v>
      </c>
      <c r="E188" s="173" cm="1">
        <f t="array" ref="E188">_xlfn.XLOOKUP(E$1,'PY1 Data(H)'!$A$1:$CZ$1,_xlfn.XLOOKUP($A188,'PY1 Data(H)'!$A$1:$A$233,'PY1 Data(H)'!$A$1:$CZ$233))</f>
        <v>0</v>
      </c>
      <c r="F188" s="173" cm="1">
        <f t="array" ref="F188">_xlfn.XLOOKUP(F$1,'PY1 Data(H)'!$A$1:$CZ$1,_xlfn.XLOOKUP($A188,'PY1 Data(H)'!$A$1:$A$233,'PY1 Data(H)'!$A$1:$CZ$233))</f>
        <v>0</v>
      </c>
      <c r="G188" s="173" cm="1">
        <f t="array" ref="G188">_xlfn.XLOOKUP(G$1,'PY1 Data(H)'!$A$1:$CZ$1,_xlfn.XLOOKUP($A188,'PY1 Data(H)'!$A$1:$A$233,'PY1 Data(H)'!$A$1:$CZ$233))</f>
        <v>0</v>
      </c>
      <c r="H188" s="173" cm="1">
        <f t="array" ref="H188">_xlfn.XLOOKUP(H$1,'PY1 Data(H)'!$A$1:$CZ$1,_xlfn.XLOOKUP($A188,'PY1 Data(H)'!$A$1:$A$233,'PY1 Data(H)'!$A$1:$CZ$233))</f>
        <v>0</v>
      </c>
      <c r="I188" s="173" cm="1">
        <f t="array" ref="I188">_xlfn.XLOOKUP(I$1,'PY1 Data(H)'!$A$1:$CZ$1,_xlfn.XLOOKUP($A188,'PY1 Data(H)'!$A$1:$A$233,'PY1 Data(H)'!$A$1:$CZ$233))</f>
        <v>0</v>
      </c>
      <c r="J188" s="173" cm="1">
        <f t="array" ref="J188">_xlfn.XLOOKUP(J$1,'PY1 Data(H)'!$A$1:$CZ$1,_xlfn.XLOOKUP($A188,'PY1 Data(H)'!$A$1:$A$233,'PY1 Data(H)'!$A$1:$CZ$233))</f>
        <v>0</v>
      </c>
      <c r="K188" s="173" cm="1">
        <f t="array" ref="K188">_xlfn.XLOOKUP(K$1,'PY1 Data(H)'!$A$1:$CZ$1,_xlfn.XLOOKUP($A188,'PY1 Data(H)'!$A$1:$A$233,'PY1 Data(H)'!$A$1:$CZ$233))</f>
        <v>0</v>
      </c>
      <c r="L188" s="173" cm="1">
        <f t="array" ref="L188">_xlfn.XLOOKUP(L$1,'PY1 Data(H)'!$A$1:$CZ$1,_xlfn.XLOOKUP($A188,'PY1 Data(H)'!$A$1:$A$233,'PY1 Data(H)'!$A$1:$CZ$233))</f>
        <v>0</v>
      </c>
      <c r="M188" s="173" cm="1">
        <f t="array" ref="M188">_xlfn.XLOOKUP(M$1,'PY1 Data(H)'!$A$1:$CZ$1,_xlfn.XLOOKUP($A188,'PY1 Data(H)'!$A$1:$A$233,'PY1 Data(H)'!$A$1:$CZ$233))</f>
        <v>0</v>
      </c>
      <c r="N188" s="173" cm="1">
        <f t="array" ref="N188">_xlfn.XLOOKUP(N$1,'PY1 Data(H)'!$A$1:$CZ$1,_xlfn.XLOOKUP($A188,'PY1 Data(H)'!$A$1:$A$233,'PY1 Data(H)'!$A$1:$CZ$233))</f>
        <v>36144530</v>
      </c>
      <c r="O188" s="173" cm="1">
        <f t="array" ref="O188">_xlfn.XLOOKUP(O$1,'PY1 Data(H)'!$A$1:$CZ$1,_xlfn.XLOOKUP($A188,'PY1 Data(H)'!$A$1:$A$233,'PY1 Data(H)'!$A$1:$CZ$233))</f>
        <v>0</v>
      </c>
      <c r="P188" s="173" cm="1">
        <f t="array" ref="P188">_xlfn.XLOOKUP(P$1,'PY1 Data(H)'!$A$1:$CZ$1,_xlfn.XLOOKUP($A188,'PY1 Data(H)'!$A$1:$A$233,'PY1 Data(H)'!$A$1:$CZ$233))</f>
        <v>2002678</v>
      </c>
      <c r="Q188" s="173" cm="1">
        <f t="array" ref="Q188">_xlfn.XLOOKUP(Q$1,'PY1 Data(H)'!$A$1:$CZ$1,_xlfn.XLOOKUP($A188,'PY1 Data(H)'!$A$1:$A$233,'PY1 Data(H)'!$A$1:$CZ$233))</f>
        <v>0</v>
      </c>
      <c r="R188" s="173" cm="1">
        <f t="array" ref="R188">_xlfn.XLOOKUP(R$1,'PY1 Data(H)'!$A$1:$CZ$1,_xlfn.XLOOKUP($A188,'PY1 Data(H)'!$A$1:$A$233,'PY1 Data(H)'!$A$1:$CZ$233))</f>
        <v>0</v>
      </c>
      <c r="S188" s="173" cm="1">
        <f t="array" ref="S188">_xlfn.XLOOKUP(S$1,'PY1 Data(H)'!$A$1:$CZ$1,_xlfn.XLOOKUP($A188,'PY1 Data(H)'!$A$1:$A$233,'PY1 Data(H)'!$A$1:$CZ$233))</f>
        <v>0</v>
      </c>
      <c r="T188" s="173" cm="1">
        <f t="array" ref="T188">_xlfn.XLOOKUP(T$1,'PY1 Data(H)'!$A$1:$CZ$1,_xlfn.XLOOKUP($A188,'PY1 Data(H)'!$A$1:$A$233,'PY1 Data(H)'!$A$1:$CZ$233))</f>
        <v>0</v>
      </c>
      <c r="U188" s="173" cm="1">
        <f t="array" ref="U188">_xlfn.XLOOKUP(U$1,'PY1 Data(H)'!$A$1:$CZ$1,_xlfn.XLOOKUP($A188,'PY1 Data(H)'!$A$1:$A$233,'PY1 Data(H)'!$A$1:$CZ$233))</f>
        <v>0</v>
      </c>
      <c r="V188" s="173" cm="1">
        <f t="array" ref="V188">_xlfn.XLOOKUP(V$1,'PY1 Data(H)'!$A$1:$CZ$1,_xlfn.XLOOKUP($A188,'PY1 Data(H)'!$A$1:$A$233,'PY1 Data(H)'!$A$1:$CZ$233))</f>
        <v>0</v>
      </c>
      <c r="W188" s="173" cm="1">
        <f t="array" ref="W188">_xlfn.XLOOKUP(W$1,'PY1 Data(H)'!$A$1:$CZ$1,_xlfn.XLOOKUP($A188,'PY1 Data(H)'!$A$1:$A$233,'PY1 Data(H)'!$A$1:$CZ$233))</f>
        <v>0</v>
      </c>
      <c r="X188" s="173" cm="1">
        <f t="array" ref="X188">_xlfn.XLOOKUP(X$1,'PY1 Data(H)'!$A$1:$CZ$1,_xlfn.XLOOKUP($A188,'PY1 Data(H)'!$A$1:$A$233,'PY1 Data(H)'!$A$1:$CZ$233))</f>
        <v>0</v>
      </c>
      <c r="Y188" s="173" cm="1">
        <f t="array" ref="Y188">_xlfn.XLOOKUP(Y$1,'PY1 Data(H)'!$A$1:$CZ$1,_xlfn.XLOOKUP($A188,'PY1 Data(H)'!$A$1:$A$233,'PY1 Data(H)'!$A$1:$CZ$233))</f>
        <v>0</v>
      </c>
      <c r="Z188" s="173" cm="1">
        <f t="array" ref="Z188">_xlfn.XLOOKUP(Z$1,'PY1 Data(H)'!$A$1:$CZ$1,_xlfn.XLOOKUP($A188,'PY1 Data(H)'!$A$1:$A$233,'PY1 Data(H)'!$A$1:$CZ$233))</f>
        <v>0</v>
      </c>
      <c r="AA188" s="173" cm="1">
        <f t="array" ref="AA188">_xlfn.XLOOKUP(AA$1,'PY1 Data(H)'!$A$1:$CZ$1,_xlfn.XLOOKUP($A188,'PY1 Data(H)'!$A$1:$A$233,'PY1 Data(H)'!$A$1:$CZ$233))</f>
        <v>0</v>
      </c>
      <c r="AB188" s="173" cm="1">
        <f t="array" ref="AB188">_xlfn.XLOOKUP(AB$1,'PY1 Data(H)'!$A$1:$CZ$1,_xlfn.XLOOKUP($A188,'PY1 Data(H)'!$A$1:$A$233,'PY1 Data(H)'!$A$1:$CZ$233))</f>
        <v>0</v>
      </c>
      <c r="AC188" s="173" cm="1">
        <f t="array" ref="AC188">_xlfn.XLOOKUP(AC$1,'PY1 Data(H)'!$A$1:$CZ$1,_xlfn.XLOOKUP($A188,'PY1 Data(H)'!$A$1:$A$233,'PY1 Data(H)'!$A$1:$CZ$233))</f>
        <v>3014295</v>
      </c>
      <c r="AD188" s="173" cm="1">
        <f t="array" ref="AD188">_xlfn.XLOOKUP(AD$1,'PY1 Data(H)'!$A$1:$CZ$1,_xlfn.XLOOKUP($A188,'PY1 Data(H)'!$A$1:$A$233,'PY1 Data(H)'!$A$1:$CZ$233))</f>
        <v>501012</v>
      </c>
      <c r="AE188" s="173" cm="1">
        <f t="array" ref="AE188">_xlfn.XLOOKUP(AE$1,'PY1 Data(H)'!$A$1:$CZ$1,_xlfn.XLOOKUP($A188,'PY1 Data(H)'!$A$1:$A$233,'PY1 Data(H)'!$A$1:$CZ$233))</f>
        <v>2937502</v>
      </c>
      <c r="AF188" s="173" cm="1">
        <f t="array" ref="AF188">_xlfn.XLOOKUP(AF$1,'PY1 Data(H)'!$A$1:$CZ$1,_xlfn.XLOOKUP($A188,'PY1 Data(H)'!$A$1:$A$233,'PY1 Data(H)'!$A$1:$CZ$233))</f>
        <v>0</v>
      </c>
      <c r="AG188" s="173" cm="1">
        <f t="array" ref="AG188">_xlfn.XLOOKUP(AG$1,'PY1 Data(H)'!$A$1:$CZ$1,_xlfn.XLOOKUP($A188,'PY1 Data(H)'!$A$1:$A$233,'PY1 Data(H)'!$A$1:$CZ$233))</f>
        <v>0</v>
      </c>
      <c r="AH188" s="173" cm="1">
        <f t="array" ref="AH188">_xlfn.XLOOKUP(AH$1,'PY1 Data(H)'!$A$1:$CZ$1,_xlfn.XLOOKUP($A188,'PY1 Data(H)'!$A$1:$A$233,'PY1 Data(H)'!$A$1:$CZ$233))</f>
        <v>0</v>
      </c>
      <c r="AI188" s="173" cm="1">
        <f t="array" ref="AI188">_xlfn.XLOOKUP(AI$1,'PY1 Data(H)'!$A$1:$CZ$1,_xlfn.XLOOKUP($A188,'PY1 Data(H)'!$A$1:$A$233,'PY1 Data(H)'!$A$1:$CZ$233))</f>
        <v>0</v>
      </c>
      <c r="AJ188" s="173" cm="1">
        <f t="array" ref="AJ188">_xlfn.XLOOKUP(AJ$1,'PY1 Data(H)'!$A$1:$CZ$1,_xlfn.XLOOKUP($A188,'PY1 Data(H)'!$A$1:$A$233,'PY1 Data(H)'!$A$1:$CZ$233))</f>
        <v>0</v>
      </c>
      <c r="AK188" s="173" cm="1">
        <f t="array" ref="AK188">_xlfn.XLOOKUP(AK$1,'PY1 Data(H)'!$A$1:$CZ$1,_xlfn.XLOOKUP($A188,'PY1 Data(H)'!$A$1:$A$233,'PY1 Data(H)'!$A$1:$CZ$233))</f>
        <v>36960213</v>
      </c>
      <c r="AL188" s="173" cm="1">
        <f t="array" ref="AL188">_xlfn.XLOOKUP(AL$1,'PY1 Data(H)'!$A$1:$CZ$1,_xlfn.XLOOKUP($A188,'PY1 Data(H)'!$A$1:$A$233,'PY1 Data(H)'!$A$1:$CZ$233))</f>
        <v>0</v>
      </c>
      <c r="AM188" s="173" cm="1">
        <f t="array" ref="AM188">_xlfn.XLOOKUP(AM$1,'PY1 Data(H)'!$A$1:$CZ$1,_xlfn.XLOOKUP($A188,'PY1 Data(H)'!$A$1:$A$233,'PY1 Data(H)'!$A$1:$CZ$233))</f>
        <v>0</v>
      </c>
      <c r="AN188" s="173" cm="1">
        <f t="array" ref="AN188">_xlfn.XLOOKUP(AN$1,'PY1 Data(H)'!$A$1:$CZ$1,_xlfn.XLOOKUP($A188,'PY1 Data(H)'!$A$1:$A$233,'PY1 Data(H)'!$A$1:$CZ$233))</f>
        <v>0</v>
      </c>
      <c r="AO188" s="173" cm="1">
        <f t="array" ref="AO188">_xlfn.XLOOKUP(AO$1,'PY1 Data(H)'!$A$1:$CZ$1,_xlfn.XLOOKUP($A188,'PY1 Data(H)'!$A$1:$A$233,'PY1 Data(H)'!$A$1:$CZ$233))</f>
        <v>0</v>
      </c>
      <c r="AP188" s="173" cm="1">
        <f t="array" ref="AP188">_xlfn.XLOOKUP(AP$1,'PY1 Data(H)'!$A$1:$CZ$1,_xlfn.XLOOKUP($A188,'PY1 Data(H)'!$A$1:$A$233,'PY1 Data(H)'!$A$1:$CZ$233))</f>
        <v>0</v>
      </c>
      <c r="AQ188" s="173" cm="1">
        <f t="array" ref="AQ188">_xlfn.XLOOKUP(AQ$1,'PY1 Data(H)'!$A$1:$CZ$1,_xlfn.XLOOKUP($A188,'PY1 Data(H)'!$A$1:$A$233,'PY1 Data(H)'!$A$1:$CZ$233))</f>
        <v>0</v>
      </c>
      <c r="AR188" s="173" cm="1">
        <f t="array" ref="AR188">_xlfn.XLOOKUP(AR$1,'PY1 Data(H)'!$A$1:$CZ$1,_xlfn.XLOOKUP($A188,'PY1 Data(H)'!$A$1:$A$233,'PY1 Data(H)'!$A$1:$CZ$233))</f>
        <v>17450046</v>
      </c>
      <c r="AS188" s="173" cm="1">
        <f t="array" ref="AS188">_xlfn.XLOOKUP(AS$1,'PY1 Data(H)'!$A$1:$CZ$1,_xlfn.XLOOKUP($A188,'PY1 Data(H)'!$A$1:$A$233,'PY1 Data(H)'!$A$1:$CZ$233))</f>
        <v>0</v>
      </c>
      <c r="AT188" s="173" cm="1">
        <f t="array" ref="AT188">_xlfn.XLOOKUP(AT$1,'PY1 Data(H)'!$A$1:$CZ$1,_xlfn.XLOOKUP($A188,'PY1 Data(H)'!$A$1:$A$233,'PY1 Data(H)'!$A$1:$CZ$233))</f>
        <v>933244</v>
      </c>
      <c r="AU188" s="173" cm="1">
        <f t="array" ref="AU188">_xlfn.XLOOKUP(AU$1,'PY1 Data(H)'!$A$1:$CZ$1,_xlfn.XLOOKUP($A188,'PY1 Data(H)'!$A$1:$A$233,'PY1 Data(H)'!$A$1:$CZ$233))</f>
        <v>0</v>
      </c>
      <c r="AV188" s="173" cm="1">
        <f t="array" ref="AV188">_xlfn.XLOOKUP(AV$1,'PY1 Data(H)'!$A$1:$CZ$1,_xlfn.XLOOKUP($A188,'PY1 Data(H)'!$A$1:$A$233,'PY1 Data(H)'!$A$1:$CZ$233))</f>
        <v>0</v>
      </c>
      <c r="AW188" s="173" cm="1">
        <f t="array" ref="AW188">_xlfn.XLOOKUP(AW$1,'PY1 Data(H)'!$A$1:$CZ$1,_xlfn.XLOOKUP($A188,'PY1 Data(H)'!$A$1:$A$233,'PY1 Data(H)'!$A$1:$CZ$233))</f>
        <v>0</v>
      </c>
      <c r="AX188" s="173" cm="1">
        <f t="array" ref="AX188">_xlfn.XLOOKUP(AX$1,'PY1 Data(H)'!$A$1:$CZ$1,_xlfn.XLOOKUP($A188,'PY1 Data(H)'!$A$1:$A$233,'PY1 Data(H)'!$A$1:$CZ$233))</f>
        <v>0</v>
      </c>
      <c r="AY188" s="173" cm="1">
        <f t="array" ref="AY188">_xlfn.XLOOKUP(AY$1,'PY1 Data(H)'!$A$1:$CZ$1,_xlfn.XLOOKUP($A188,'PY1 Data(H)'!$A$1:$A$233,'PY1 Data(H)'!$A$1:$CZ$233))</f>
        <v>0</v>
      </c>
      <c r="AZ188" s="173" cm="1">
        <f t="array" ref="AZ188">_xlfn.XLOOKUP(AZ$1,'PY1 Data(H)'!$A$1:$CZ$1,_xlfn.XLOOKUP($A188,'PY1 Data(H)'!$A$1:$A$233,'PY1 Data(H)'!$A$1:$CZ$233))</f>
        <v>0</v>
      </c>
      <c r="BA188" s="173" cm="1">
        <f t="array" ref="BA188">_xlfn.XLOOKUP(BA$1,'PY1 Data(H)'!$A$1:$CZ$1,_xlfn.XLOOKUP($A188,'PY1 Data(H)'!$A$1:$A$233,'PY1 Data(H)'!$A$1:$CZ$233))</f>
        <v>0</v>
      </c>
      <c r="BB188" s="173" cm="1">
        <f t="array" ref="BB188">_xlfn.XLOOKUP(BB$1,'PY1 Data(H)'!$A$1:$CZ$1,_xlfn.XLOOKUP($A188,'PY1 Data(H)'!$A$1:$A$233,'PY1 Data(H)'!$A$1:$CZ$233))</f>
        <v>0</v>
      </c>
      <c r="BC188" s="173" cm="1">
        <f t="array" ref="BC188">_xlfn.XLOOKUP(BC$1,'PY1 Data(H)'!$A$1:$CZ$1,_xlfn.XLOOKUP($A188,'PY1 Data(H)'!$A$1:$A$233,'PY1 Data(H)'!$A$1:$CZ$233))</f>
        <v>0</v>
      </c>
      <c r="BD188" s="173" cm="1">
        <f t="array" ref="BD188">_xlfn.XLOOKUP(BD$1,'PY1 Data(H)'!$A$1:$CZ$1,_xlfn.XLOOKUP($A188,'PY1 Data(H)'!$A$1:$A$233,'PY1 Data(H)'!$A$1:$CZ$233))</f>
        <v>0</v>
      </c>
      <c r="BE188" s="173" cm="1">
        <f t="array" ref="BE188">_xlfn.XLOOKUP(BE$1,'PY1 Data(H)'!$A$1:$CZ$1,_xlfn.XLOOKUP($A188,'PY1 Data(H)'!$A$1:$A$233,'PY1 Data(H)'!$A$1:$CZ$233))</f>
        <v>0</v>
      </c>
      <c r="BF188" s="173" cm="1">
        <f t="array" ref="BF188">_xlfn.XLOOKUP(BF$1,'PY1 Data(H)'!$A$1:$CZ$1,_xlfn.XLOOKUP($A188,'PY1 Data(H)'!$A$1:$A$233,'PY1 Data(H)'!$A$1:$CZ$233))</f>
        <v>0</v>
      </c>
      <c r="BG188" s="173" cm="1">
        <f t="array" ref="BG188">_xlfn.XLOOKUP(BG$1,'PY1 Data(H)'!$A$1:$CZ$1,_xlfn.XLOOKUP($A188,'PY1 Data(H)'!$A$1:$A$233,'PY1 Data(H)'!$A$1:$CZ$233))</f>
        <v>0</v>
      </c>
      <c r="BH188" s="173" cm="1">
        <f t="array" ref="BH188">_xlfn.XLOOKUP(BH$1,'PY1 Data(H)'!$A$1:$CZ$1,_xlfn.XLOOKUP($A188,'PY1 Data(H)'!$A$1:$A$233,'PY1 Data(H)'!$A$1:$CZ$233))</f>
        <v>0</v>
      </c>
      <c r="BI188" s="173" cm="1">
        <f t="array" ref="BI188">_xlfn.XLOOKUP(BI$1,'PY1 Data(H)'!$A$1:$CZ$1,_xlfn.XLOOKUP($A188,'PY1 Data(H)'!$A$1:$A$233,'PY1 Data(H)'!$A$1:$CZ$233))</f>
        <v>1191337</v>
      </c>
      <c r="BJ188" s="173" cm="1">
        <f t="array" ref="BJ188">_xlfn.XLOOKUP(BJ$1,'PY1 Data(H)'!$A$1:$CZ$1,_xlfn.XLOOKUP($A188,'PY1 Data(H)'!$A$1:$A$233,'PY1 Data(H)'!$A$1:$CZ$233))</f>
        <v>0</v>
      </c>
      <c r="BK188" s="173" cm="1">
        <f t="array" ref="BK188">_xlfn.XLOOKUP(BK$1,'PY1 Data(H)'!$A$1:$CZ$1,_xlfn.XLOOKUP($A188,'PY1 Data(H)'!$A$1:$A$233,'PY1 Data(H)'!$A$1:$CZ$233))</f>
        <v>194219643</v>
      </c>
      <c r="BL188" s="173" cm="1">
        <f t="array" ref="BL188">_xlfn.XLOOKUP(BL$1,'PY1 Data(H)'!$A$1:$CZ$1,_xlfn.XLOOKUP($A188,'PY1 Data(H)'!$A$1:$A$233,'PY1 Data(H)'!$A$1:$CZ$233))</f>
        <v>0</v>
      </c>
      <c r="BM188" s="173" cm="1">
        <f t="array" ref="BM188">_xlfn.XLOOKUP(BM$1,'PY1 Data(H)'!$A$1:$CZ$1,_xlfn.XLOOKUP($A188,'PY1 Data(H)'!$A$1:$A$233,'PY1 Data(H)'!$A$1:$CZ$233))</f>
        <v>0</v>
      </c>
      <c r="BN188" s="173" cm="1">
        <f t="array" ref="BN188">_xlfn.XLOOKUP(BN$1,'PY1 Data(H)'!$A$1:$CZ$1,_xlfn.XLOOKUP($A188,'PY1 Data(H)'!$A$1:$A$233,'PY1 Data(H)'!$A$1:$CZ$233))</f>
        <v>0</v>
      </c>
      <c r="BO188" s="173" cm="1">
        <f t="array" ref="BO188">_xlfn.XLOOKUP(BO$1,'PY1 Data(H)'!$A$1:$CZ$1,_xlfn.XLOOKUP($A188,'PY1 Data(H)'!$A$1:$A$233,'PY1 Data(H)'!$A$1:$CZ$233))</f>
        <v>0</v>
      </c>
      <c r="BP188" s="173" cm="1">
        <f t="array" ref="BP188">_xlfn.XLOOKUP(BP$1,'PY1 Data(H)'!$A$1:$CZ$1,_xlfn.XLOOKUP($A188,'PY1 Data(H)'!$A$1:$A$233,'PY1 Data(H)'!$A$1:$CZ$233))</f>
        <v>0</v>
      </c>
      <c r="BQ188" s="173" cm="1">
        <f t="array" ref="BQ188">_xlfn.XLOOKUP(BQ$1,'PY1 Data(H)'!$A$1:$CZ$1,_xlfn.XLOOKUP($A188,'PY1 Data(H)'!$A$1:$A$233,'PY1 Data(H)'!$A$1:$CZ$233))</f>
        <v>0</v>
      </c>
      <c r="BR188" s="173" cm="1">
        <f t="array" ref="BR188">_xlfn.XLOOKUP(BR$1,'PY1 Data(H)'!$A$1:$CZ$1,_xlfn.XLOOKUP($A188,'PY1 Data(H)'!$A$1:$A$233,'PY1 Data(H)'!$A$1:$CZ$233))</f>
        <v>0</v>
      </c>
      <c r="BS188" s="173" cm="1">
        <f t="array" ref="BS188">_xlfn.XLOOKUP(BS$1,'PY1 Data(H)'!$A$1:$CZ$1,_xlfn.XLOOKUP($A188,'PY1 Data(H)'!$A$1:$A$233,'PY1 Data(H)'!$A$1:$CZ$233))</f>
        <v>363033</v>
      </c>
      <c r="BT188" s="173" cm="1">
        <f t="array" ref="BT188">_xlfn.XLOOKUP(BT$1,'PY1 Data(H)'!$A$1:$CZ$1,_xlfn.XLOOKUP($A188,'PY1 Data(H)'!$A$1:$A$233,'PY1 Data(H)'!$A$1:$CZ$233))</f>
        <v>0</v>
      </c>
      <c r="BU188" s="173" cm="1">
        <f t="array" ref="BU188">_xlfn.XLOOKUP(BU$1,'PY1 Data(H)'!$A$1:$CZ$1,_xlfn.XLOOKUP($A188,'PY1 Data(H)'!$A$1:$A$233,'PY1 Data(H)'!$A$1:$CZ$233))</f>
        <v>0</v>
      </c>
      <c r="BV188" s="173" cm="1">
        <f t="array" ref="BV188">_xlfn.XLOOKUP(BV$1,'PY1 Data(H)'!$A$1:$CZ$1,_xlfn.XLOOKUP($A188,'PY1 Data(H)'!$A$1:$A$233,'PY1 Data(H)'!$A$1:$CZ$233))</f>
        <v>0</v>
      </c>
      <c r="BW188" s="173" cm="1">
        <f t="array" ref="BW188">_xlfn.XLOOKUP(BW$1,'PY1 Data(H)'!$A$1:$CZ$1,_xlfn.XLOOKUP($A188,'PY1 Data(H)'!$A$1:$A$233,'PY1 Data(H)'!$A$1:$CZ$233))</f>
        <v>0</v>
      </c>
      <c r="BX188" s="173" cm="1">
        <f t="array" ref="BX188">_xlfn.XLOOKUP(BX$1,'PY1 Data(H)'!$A$1:$CZ$1,_xlfn.XLOOKUP($A188,'PY1 Data(H)'!$A$1:$A$233,'PY1 Data(H)'!$A$1:$CZ$233))</f>
        <v>0</v>
      </c>
      <c r="BY188" s="173" cm="1">
        <f t="array" ref="BY188">_xlfn.XLOOKUP(BY$1,'PY1 Data(H)'!$A$1:$CZ$1,_xlfn.XLOOKUP($A188,'PY1 Data(H)'!$A$1:$A$233,'PY1 Data(H)'!$A$1:$CZ$233))</f>
        <v>0</v>
      </c>
      <c r="BZ188" s="173" cm="1">
        <f t="array" ref="BZ188">_xlfn.XLOOKUP(BZ$1,'PY1 Data(H)'!$A$1:$CZ$1,_xlfn.XLOOKUP($A188,'PY1 Data(H)'!$A$1:$A$233,'PY1 Data(H)'!$A$1:$CZ$233))</f>
        <v>0</v>
      </c>
      <c r="CA188" s="173" cm="1">
        <f t="array" ref="CA188">_xlfn.XLOOKUP(CA$1,'PY1 Data(H)'!$A$1:$CZ$1,_xlfn.XLOOKUP($A188,'PY1 Data(H)'!$A$1:$A$233,'PY1 Data(H)'!$A$1:$CZ$233))</f>
        <v>0</v>
      </c>
      <c r="CB188" s="173" cm="1">
        <f t="array" ref="CB188">_xlfn.XLOOKUP(CB$1,'PY1 Data(H)'!$A$1:$CZ$1,_xlfn.XLOOKUP($A188,'PY1 Data(H)'!$A$1:$A$233,'PY1 Data(H)'!$A$1:$CZ$233))</f>
        <v>0</v>
      </c>
      <c r="CC188" s="173" cm="1">
        <f t="array" ref="CC188">_xlfn.XLOOKUP(CC$1,'PY1 Data(H)'!$A$1:$CZ$1,_xlfn.XLOOKUP($A188,'PY1 Data(H)'!$A$1:$A$233,'PY1 Data(H)'!$A$1:$CZ$233))</f>
        <v>0</v>
      </c>
      <c r="CD188" s="173" cm="1">
        <f t="array" ref="CD188">_xlfn.XLOOKUP(CD$1,'PY1 Data(H)'!$A$1:$CZ$1,_xlfn.XLOOKUP($A188,'PY1 Data(H)'!$A$1:$A$233,'PY1 Data(H)'!$A$1:$CZ$233))</f>
        <v>0</v>
      </c>
      <c r="CE188" s="173" cm="1">
        <f t="array" ref="CE188">_xlfn.XLOOKUP(CE$1,'PY1 Data(H)'!$A$1:$CZ$1,_xlfn.XLOOKUP($A188,'PY1 Data(H)'!$A$1:$A$233,'PY1 Data(H)'!$A$1:$CZ$233))</f>
        <v>0</v>
      </c>
      <c r="CF188" s="173" cm="1">
        <f t="array" ref="CF188">_xlfn.XLOOKUP(CF$1,'PY1 Data(H)'!$A$1:$CZ$1,_xlfn.XLOOKUP($A188,'PY1 Data(H)'!$A$1:$A$233,'PY1 Data(H)'!$A$1:$CZ$233))</f>
        <v>0</v>
      </c>
      <c r="CG188" s="173" cm="1">
        <f t="array" ref="CG188">_xlfn.XLOOKUP(CG$1,'PY1 Data(H)'!$A$1:$CZ$1,_xlfn.XLOOKUP($A188,'PY1 Data(H)'!$A$1:$A$233,'PY1 Data(H)'!$A$1:$CZ$233))</f>
        <v>0</v>
      </c>
      <c r="CH188" s="173" cm="1">
        <f t="array" ref="CH188">_xlfn.XLOOKUP(CH$1,'PY1 Data(H)'!$A$1:$CZ$1,_xlfn.XLOOKUP($A188,'PY1 Data(H)'!$A$1:$A$233,'PY1 Data(H)'!$A$1:$CZ$233))</f>
        <v>0</v>
      </c>
      <c r="CI188" s="173" cm="1">
        <f t="array" ref="CI188">_xlfn.XLOOKUP(CI$1,'PY1 Data(H)'!$A$1:$CZ$1,_xlfn.XLOOKUP($A188,'PY1 Data(H)'!$A$1:$A$233,'PY1 Data(H)'!$A$1:$CZ$233))</f>
        <v>0</v>
      </c>
      <c r="CJ188" s="173" cm="1">
        <f t="array" ref="CJ188">_xlfn.XLOOKUP(CJ$1,'PY1 Data(H)'!$A$1:$CZ$1,_xlfn.XLOOKUP($A188,'PY1 Data(H)'!$A$1:$A$233,'PY1 Data(H)'!$A$1:$CZ$233))</f>
        <v>0</v>
      </c>
      <c r="CK188" s="173" cm="1">
        <f t="array" ref="CK188">_xlfn.XLOOKUP(CK$1,'PY1 Data(H)'!$A$1:$CZ$1,_xlfn.XLOOKUP($A188,'PY1 Data(H)'!$A$1:$A$233,'PY1 Data(H)'!$A$1:$CZ$233))</f>
        <v>0</v>
      </c>
      <c r="CL188" s="173" cm="1">
        <f t="array" ref="CL188">_xlfn.XLOOKUP(CL$1,'PY1 Data(H)'!$A$1:$CZ$1,_xlfn.XLOOKUP($A188,'PY1 Data(H)'!$A$1:$A$233,'PY1 Data(H)'!$A$1:$CZ$233))</f>
        <v>0</v>
      </c>
      <c r="CM188" s="173" cm="1">
        <f t="array" ref="CM188">_xlfn.XLOOKUP(CM$1,'PY1 Data(H)'!$A$1:$CZ$1,_xlfn.XLOOKUP($A188,'PY1 Data(H)'!$A$1:$A$233,'PY1 Data(H)'!$A$1:$CZ$233))</f>
        <v>0</v>
      </c>
      <c r="CN188" s="173" cm="1">
        <f t="array" ref="CN188">_xlfn.XLOOKUP(CN$1,'PY1 Data(H)'!$A$1:$CZ$1,_xlfn.XLOOKUP($A188,'PY1 Data(H)'!$A$1:$A$233,'PY1 Data(H)'!$A$1:$CZ$233))</f>
        <v>0</v>
      </c>
      <c r="CO188" s="173" cm="1">
        <f t="array" ref="CO188">_xlfn.XLOOKUP(CO$1,'PY1 Data(H)'!$A$1:$CZ$1,_xlfn.XLOOKUP($A188,'PY1 Data(H)'!$A$1:$A$233,'PY1 Data(H)'!$A$1:$CZ$233))</f>
        <v>55613957</v>
      </c>
      <c r="CP188" s="173" cm="1">
        <f t="array" ref="CP188">_xlfn.XLOOKUP(CP$1,'PY1 Data(H)'!$A$1:$CZ$1,_xlfn.XLOOKUP($A188,'PY1 Data(H)'!$A$1:$A$233,'PY1 Data(H)'!$A$1:$CZ$233))</f>
        <v>0</v>
      </c>
      <c r="CQ188" s="173" cm="1">
        <f t="array" ref="CQ188">_xlfn.XLOOKUP(CQ$1,'PY1 Data(H)'!$A$1:$CZ$1,_xlfn.XLOOKUP($A188,'PY1 Data(H)'!$A$1:$A$233,'PY1 Data(H)'!$A$1:$CZ$233))</f>
        <v>0</v>
      </c>
      <c r="CR188" s="173" cm="1">
        <f t="array" ref="CR188">_xlfn.XLOOKUP(CR$1,'PY1 Data(H)'!$A$1:$CZ$1,_xlfn.XLOOKUP($A188,'PY1 Data(H)'!$A$1:$A$233,'PY1 Data(H)'!$A$1:$CZ$233))</f>
        <v>0</v>
      </c>
      <c r="CS188" s="173" cm="1">
        <f t="array" ref="CS188">_xlfn.XLOOKUP(CS$1,'PY1 Data(H)'!$A$1:$CZ$1,_xlfn.XLOOKUP($A188,'PY1 Data(H)'!$A$1:$A$233,'PY1 Data(H)'!$A$1:$CZ$233))</f>
        <v>0</v>
      </c>
      <c r="CT188" s="173" cm="1">
        <f t="array" ref="CT188">_xlfn.XLOOKUP(CT$1,'PY1 Data(H)'!$A$1:$CZ$1,_xlfn.XLOOKUP($A188,'PY1 Data(H)'!$A$1:$A$233,'PY1 Data(H)'!$A$1:$CZ$233))</f>
        <v>2219361</v>
      </c>
      <c r="CU188" s="173" cm="1">
        <f t="array" ref="CU188">_xlfn.XLOOKUP(CU$1,'PY1 Data(H)'!$A$1:$CZ$1,_xlfn.XLOOKUP($A188,'PY1 Data(H)'!$A$1:$A$233,'PY1 Data(H)'!$A$1:$CZ$233))</f>
        <v>0</v>
      </c>
      <c r="CV188" s="173" cm="1">
        <f t="array" ref="CV188">_xlfn.XLOOKUP(CV$1,'PY1 Data(H)'!$A$1:$CZ$1,_xlfn.XLOOKUP($A188,'PY1 Data(H)'!$A$1:$A$233,'PY1 Data(H)'!$A$1:$CZ$233))</f>
        <v>0</v>
      </c>
      <c r="CW188" s="173" cm="1">
        <f t="array" ref="CW188">_xlfn.XLOOKUP(CW$1,'PY1 Data(H)'!$A$1:$CZ$1,_xlfn.XLOOKUP($A188,'PY1 Data(H)'!$A$1:$A$233,'PY1 Data(H)'!$A$1:$CZ$233))</f>
        <v>0</v>
      </c>
      <c r="CX188" s="173" cm="1">
        <f t="array" ref="CX188">_xlfn.XLOOKUP(CX$1,'PY1 Data(H)'!$A$1:$CZ$1,_xlfn.XLOOKUP($A188,'PY1 Data(H)'!$A$1:$A$233,'PY1 Data(H)'!$A$1:$CZ$233))</f>
        <v>0</v>
      </c>
      <c r="CY188" s="173" cm="1">
        <f t="array" ref="CY188">_xlfn.XLOOKUP(CY$1,'PY1 Data(H)'!$A$1:$CZ$1,_xlfn.XLOOKUP($A188,'PY1 Data(H)'!$A$1:$A$233,'PY1 Data(H)'!$A$1:$CZ$233))</f>
        <v>0</v>
      </c>
    </row>
    <row r="189" spans="1:103" x14ac:dyDescent="0.3">
      <c r="A189">
        <v>661</v>
      </c>
      <c r="D189" s="173" cm="1">
        <f t="array" ref="D189">_xlfn.XLOOKUP(D$1,'PY1 Data(H)'!$A$1:$CZ$1,_xlfn.XLOOKUP($A189,'PY1 Data(H)'!$A$1:$A$233,'PY1 Data(H)'!$A$1:$CZ$233))</f>
        <v>0</v>
      </c>
      <c r="E189" s="173" cm="1">
        <f t="array" ref="E189">_xlfn.XLOOKUP(E$1,'PY1 Data(H)'!$A$1:$CZ$1,_xlfn.XLOOKUP($A189,'PY1 Data(H)'!$A$1:$A$233,'PY1 Data(H)'!$A$1:$CZ$233))</f>
        <v>0</v>
      </c>
      <c r="F189" s="173" cm="1">
        <f t="array" ref="F189">_xlfn.XLOOKUP(F$1,'PY1 Data(H)'!$A$1:$CZ$1,_xlfn.XLOOKUP($A189,'PY1 Data(H)'!$A$1:$A$233,'PY1 Data(H)'!$A$1:$CZ$233))</f>
        <v>0</v>
      </c>
      <c r="G189" s="173" cm="1">
        <f t="array" ref="G189">_xlfn.XLOOKUP(G$1,'PY1 Data(H)'!$A$1:$CZ$1,_xlfn.XLOOKUP($A189,'PY1 Data(H)'!$A$1:$A$233,'PY1 Data(H)'!$A$1:$CZ$233))</f>
        <v>0</v>
      </c>
      <c r="H189" s="173" cm="1">
        <f t="array" ref="H189">_xlfn.XLOOKUP(H$1,'PY1 Data(H)'!$A$1:$CZ$1,_xlfn.XLOOKUP($A189,'PY1 Data(H)'!$A$1:$A$233,'PY1 Data(H)'!$A$1:$CZ$233))</f>
        <v>0</v>
      </c>
      <c r="I189" s="173" cm="1">
        <f t="array" ref="I189">_xlfn.XLOOKUP(I$1,'PY1 Data(H)'!$A$1:$CZ$1,_xlfn.XLOOKUP($A189,'PY1 Data(H)'!$A$1:$A$233,'PY1 Data(H)'!$A$1:$CZ$233))</f>
        <v>0</v>
      </c>
      <c r="J189" s="173" cm="1">
        <f t="array" ref="J189">_xlfn.XLOOKUP(J$1,'PY1 Data(H)'!$A$1:$CZ$1,_xlfn.XLOOKUP($A189,'PY1 Data(H)'!$A$1:$A$233,'PY1 Data(H)'!$A$1:$CZ$233))</f>
        <v>0</v>
      </c>
      <c r="K189" s="173" cm="1">
        <f t="array" ref="K189">_xlfn.XLOOKUP(K$1,'PY1 Data(H)'!$A$1:$CZ$1,_xlfn.XLOOKUP($A189,'PY1 Data(H)'!$A$1:$A$233,'PY1 Data(H)'!$A$1:$CZ$233))</f>
        <v>0</v>
      </c>
      <c r="L189" s="173" cm="1">
        <f t="array" ref="L189">_xlfn.XLOOKUP(L$1,'PY1 Data(H)'!$A$1:$CZ$1,_xlfn.XLOOKUP($A189,'PY1 Data(H)'!$A$1:$A$233,'PY1 Data(H)'!$A$1:$CZ$233))</f>
        <v>0</v>
      </c>
      <c r="M189" s="173" cm="1">
        <f t="array" ref="M189">_xlfn.XLOOKUP(M$1,'PY1 Data(H)'!$A$1:$CZ$1,_xlfn.XLOOKUP($A189,'PY1 Data(H)'!$A$1:$A$233,'PY1 Data(H)'!$A$1:$CZ$233))</f>
        <v>0</v>
      </c>
      <c r="N189" s="173" cm="1">
        <f t="array" ref="N189">_xlfn.XLOOKUP(N$1,'PY1 Data(H)'!$A$1:$CZ$1,_xlfn.XLOOKUP($A189,'PY1 Data(H)'!$A$1:$A$233,'PY1 Data(H)'!$A$1:$CZ$233))</f>
        <v>26.6</v>
      </c>
      <c r="O189" s="173" cm="1">
        <f t="array" ref="O189">_xlfn.XLOOKUP(O$1,'PY1 Data(H)'!$A$1:$CZ$1,_xlfn.XLOOKUP($A189,'PY1 Data(H)'!$A$1:$A$233,'PY1 Data(H)'!$A$1:$CZ$233))</f>
        <v>0</v>
      </c>
      <c r="P189" s="173" cm="1">
        <f t="array" ref="P189">_xlfn.XLOOKUP(P$1,'PY1 Data(H)'!$A$1:$CZ$1,_xlfn.XLOOKUP($A189,'PY1 Data(H)'!$A$1:$A$233,'PY1 Data(H)'!$A$1:$CZ$233))</f>
        <v>4.9000000000000004</v>
      </c>
      <c r="Q189" s="173" cm="1">
        <f t="array" ref="Q189">_xlfn.XLOOKUP(Q$1,'PY1 Data(H)'!$A$1:$CZ$1,_xlfn.XLOOKUP($A189,'PY1 Data(H)'!$A$1:$A$233,'PY1 Data(H)'!$A$1:$CZ$233))</f>
        <v>0</v>
      </c>
      <c r="R189" s="173" cm="1">
        <f t="array" ref="R189">_xlfn.XLOOKUP(R$1,'PY1 Data(H)'!$A$1:$CZ$1,_xlfn.XLOOKUP($A189,'PY1 Data(H)'!$A$1:$A$233,'PY1 Data(H)'!$A$1:$CZ$233))</f>
        <v>0</v>
      </c>
      <c r="S189" s="173" cm="1">
        <f t="array" ref="S189">_xlfn.XLOOKUP(S$1,'PY1 Data(H)'!$A$1:$CZ$1,_xlfn.XLOOKUP($A189,'PY1 Data(H)'!$A$1:$A$233,'PY1 Data(H)'!$A$1:$CZ$233))</f>
        <v>0</v>
      </c>
      <c r="T189" s="173" cm="1">
        <f t="array" ref="T189">_xlfn.XLOOKUP(T$1,'PY1 Data(H)'!$A$1:$CZ$1,_xlfn.XLOOKUP($A189,'PY1 Data(H)'!$A$1:$A$233,'PY1 Data(H)'!$A$1:$CZ$233))</f>
        <v>0</v>
      </c>
      <c r="U189" s="173" cm="1">
        <f t="array" ref="U189">_xlfn.XLOOKUP(U$1,'PY1 Data(H)'!$A$1:$CZ$1,_xlfn.XLOOKUP($A189,'PY1 Data(H)'!$A$1:$A$233,'PY1 Data(H)'!$A$1:$CZ$233))</f>
        <v>0</v>
      </c>
      <c r="V189" s="173" cm="1">
        <f t="array" ref="V189">_xlfn.XLOOKUP(V$1,'PY1 Data(H)'!$A$1:$CZ$1,_xlfn.XLOOKUP($A189,'PY1 Data(H)'!$A$1:$A$233,'PY1 Data(H)'!$A$1:$CZ$233))</f>
        <v>0</v>
      </c>
      <c r="W189" s="173" cm="1">
        <f t="array" ref="W189">_xlfn.XLOOKUP(W$1,'PY1 Data(H)'!$A$1:$CZ$1,_xlfn.XLOOKUP($A189,'PY1 Data(H)'!$A$1:$A$233,'PY1 Data(H)'!$A$1:$CZ$233))</f>
        <v>0</v>
      </c>
      <c r="X189" s="173" cm="1">
        <f t="array" ref="X189">_xlfn.XLOOKUP(X$1,'PY1 Data(H)'!$A$1:$CZ$1,_xlfn.XLOOKUP($A189,'PY1 Data(H)'!$A$1:$A$233,'PY1 Data(H)'!$A$1:$CZ$233))</f>
        <v>0</v>
      </c>
      <c r="Y189" s="173" cm="1">
        <f t="array" ref="Y189">_xlfn.XLOOKUP(Y$1,'PY1 Data(H)'!$A$1:$CZ$1,_xlfn.XLOOKUP($A189,'PY1 Data(H)'!$A$1:$A$233,'PY1 Data(H)'!$A$1:$CZ$233))</f>
        <v>0</v>
      </c>
      <c r="Z189" s="173" cm="1">
        <f t="array" ref="Z189">_xlfn.XLOOKUP(Z$1,'PY1 Data(H)'!$A$1:$CZ$1,_xlfn.XLOOKUP($A189,'PY1 Data(H)'!$A$1:$A$233,'PY1 Data(H)'!$A$1:$CZ$233))</f>
        <v>0</v>
      </c>
      <c r="AA189" s="173" cm="1">
        <f t="array" ref="AA189">_xlfn.XLOOKUP(AA$1,'PY1 Data(H)'!$A$1:$CZ$1,_xlfn.XLOOKUP($A189,'PY1 Data(H)'!$A$1:$A$233,'PY1 Data(H)'!$A$1:$CZ$233))</f>
        <v>0</v>
      </c>
      <c r="AB189" s="173" cm="1">
        <f t="array" ref="AB189">_xlfn.XLOOKUP(AB$1,'PY1 Data(H)'!$A$1:$CZ$1,_xlfn.XLOOKUP($A189,'PY1 Data(H)'!$A$1:$A$233,'PY1 Data(H)'!$A$1:$CZ$233))</f>
        <v>0</v>
      </c>
      <c r="AC189" s="173" cm="1">
        <f t="array" ref="AC189">_xlfn.XLOOKUP(AC$1,'PY1 Data(H)'!$A$1:$CZ$1,_xlfn.XLOOKUP($A189,'PY1 Data(H)'!$A$1:$A$233,'PY1 Data(H)'!$A$1:$CZ$233))</f>
        <v>1.8</v>
      </c>
      <c r="AD189" s="173" cm="1">
        <f t="array" ref="AD189">_xlfn.XLOOKUP(AD$1,'PY1 Data(H)'!$A$1:$CZ$1,_xlfn.XLOOKUP($A189,'PY1 Data(H)'!$A$1:$A$233,'PY1 Data(H)'!$A$1:$CZ$233))</f>
        <v>1.5</v>
      </c>
      <c r="AE189" s="173" cm="1">
        <f t="array" ref="AE189">_xlfn.XLOOKUP(AE$1,'PY1 Data(H)'!$A$1:$CZ$1,_xlfn.XLOOKUP($A189,'PY1 Data(H)'!$A$1:$A$233,'PY1 Data(H)'!$A$1:$CZ$233))</f>
        <v>2.4</v>
      </c>
      <c r="AF189" s="173" cm="1">
        <f t="array" ref="AF189">_xlfn.XLOOKUP(AF$1,'PY1 Data(H)'!$A$1:$CZ$1,_xlfn.XLOOKUP($A189,'PY1 Data(H)'!$A$1:$A$233,'PY1 Data(H)'!$A$1:$CZ$233))</f>
        <v>0</v>
      </c>
      <c r="AG189" s="173" cm="1">
        <f t="array" ref="AG189">_xlfn.XLOOKUP(AG$1,'PY1 Data(H)'!$A$1:$CZ$1,_xlfn.XLOOKUP($A189,'PY1 Data(H)'!$A$1:$A$233,'PY1 Data(H)'!$A$1:$CZ$233))</f>
        <v>0</v>
      </c>
      <c r="AH189" s="173" cm="1">
        <f t="array" ref="AH189">_xlfn.XLOOKUP(AH$1,'PY1 Data(H)'!$A$1:$CZ$1,_xlfn.XLOOKUP($A189,'PY1 Data(H)'!$A$1:$A$233,'PY1 Data(H)'!$A$1:$CZ$233))</f>
        <v>0</v>
      </c>
      <c r="AI189" s="173" cm="1">
        <f t="array" ref="AI189">_xlfn.XLOOKUP(AI$1,'PY1 Data(H)'!$A$1:$CZ$1,_xlfn.XLOOKUP($A189,'PY1 Data(H)'!$A$1:$A$233,'PY1 Data(H)'!$A$1:$CZ$233))</f>
        <v>0</v>
      </c>
      <c r="AJ189" s="173" cm="1">
        <f t="array" ref="AJ189">_xlfn.XLOOKUP(AJ$1,'PY1 Data(H)'!$A$1:$CZ$1,_xlfn.XLOOKUP($A189,'PY1 Data(H)'!$A$1:$A$233,'PY1 Data(H)'!$A$1:$CZ$233))</f>
        <v>0</v>
      </c>
      <c r="AK189" s="173" cm="1">
        <f t="array" ref="AK189">_xlfn.XLOOKUP(AK$1,'PY1 Data(H)'!$A$1:$CZ$1,_xlfn.XLOOKUP($A189,'PY1 Data(H)'!$A$1:$A$233,'PY1 Data(H)'!$A$1:$CZ$233))</f>
        <v>52.1</v>
      </c>
      <c r="AL189" s="173" cm="1">
        <f t="array" ref="AL189">_xlfn.XLOOKUP(AL$1,'PY1 Data(H)'!$A$1:$CZ$1,_xlfn.XLOOKUP($A189,'PY1 Data(H)'!$A$1:$A$233,'PY1 Data(H)'!$A$1:$CZ$233))</f>
        <v>0</v>
      </c>
      <c r="AM189" s="173" cm="1">
        <f t="array" ref="AM189">_xlfn.XLOOKUP(AM$1,'PY1 Data(H)'!$A$1:$CZ$1,_xlfn.XLOOKUP($A189,'PY1 Data(H)'!$A$1:$A$233,'PY1 Data(H)'!$A$1:$CZ$233))</f>
        <v>0</v>
      </c>
      <c r="AN189" s="173" cm="1">
        <f t="array" ref="AN189">_xlfn.XLOOKUP(AN$1,'PY1 Data(H)'!$A$1:$CZ$1,_xlfn.XLOOKUP($A189,'PY1 Data(H)'!$A$1:$A$233,'PY1 Data(H)'!$A$1:$CZ$233))</f>
        <v>0</v>
      </c>
      <c r="AO189" s="173" cm="1">
        <f t="array" ref="AO189">_xlfn.XLOOKUP(AO$1,'PY1 Data(H)'!$A$1:$CZ$1,_xlfn.XLOOKUP($A189,'PY1 Data(H)'!$A$1:$A$233,'PY1 Data(H)'!$A$1:$CZ$233))</f>
        <v>0</v>
      </c>
      <c r="AP189" s="173" cm="1">
        <f t="array" ref="AP189">_xlfn.XLOOKUP(AP$1,'PY1 Data(H)'!$A$1:$CZ$1,_xlfn.XLOOKUP($A189,'PY1 Data(H)'!$A$1:$A$233,'PY1 Data(H)'!$A$1:$CZ$233))</f>
        <v>0</v>
      </c>
      <c r="AQ189" s="173" cm="1">
        <f t="array" ref="AQ189">_xlfn.XLOOKUP(AQ$1,'PY1 Data(H)'!$A$1:$CZ$1,_xlfn.XLOOKUP($A189,'PY1 Data(H)'!$A$1:$A$233,'PY1 Data(H)'!$A$1:$CZ$233))</f>
        <v>0</v>
      </c>
      <c r="AR189" s="173" cm="1">
        <f t="array" ref="AR189">_xlfn.XLOOKUP(AR$1,'PY1 Data(H)'!$A$1:$CZ$1,_xlfn.XLOOKUP($A189,'PY1 Data(H)'!$A$1:$A$233,'PY1 Data(H)'!$A$1:$CZ$233))</f>
        <v>6.9</v>
      </c>
      <c r="AS189" s="173" cm="1">
        <f t="array" ref="AS189">_xlfn.XLOOKUP(AS$1,'PY1 Data(H)'!$A$1:$CZ$1,_xlfn.XLOOKUP($A189,'PY1 Data(H)'!$A$1:$A$233,'PY1 Data(H)'!$A$1:$CZ$233))</f>
        <v>0</v>
      </c>
      <c r="AT189" s="173" cm="1">
        <f t="array" ref="AT189">_xlfn.XLOOKUP(AT$1,'PY1 Data(H)'!$A$1:$CZ$1,_xlfn.XLOOKUP($A189,'PY1 Data(H)'!$A$1:$A$233,'PY1 Data(H)'!$A$1:$CZ$233))</f>
        <v>2</v>
      </c>
      <c r="AU189" s="173" cm="1">
        <f t="array" ref="AU189">_xlfn.XLOOKUP(AU$1,'PY1 Data(H)'!$A$1:$CZ$1,_xlfn.XLOOKUP($A189,'PY1 Data(H)'!$A$1:$A$233,'PY1 Data(H)'!$A$1:$CZ$233))</f>
        <v>0</v>
      </c>
      <c r="AV189" s="173" cm="1">
        <f t="array" ref="AV189">_xlfn.XLOOKUP(AV$1,'PY1 Data(H)'!$A$1:$CZ$1,_xlfn.XLOOKUP($A189,'PY1 Data(H)'!$A$1:$A$233,'PY1 Data(H)'!$A$1:$CZ$233))</f>
        <v>0</v>
      </c>
      <c r="AW189" s="173" cm="1">
        <f t="array" ref="AW189">_xlfn.XLOOKUP(AW$1,'PY1 Data(H)'!$A$1:$CZ$1,_xlfn.XLOOKUP($A189,'PY1 Data(H)'!$A$1:$A$233,'PY1 Data(H)'!$A$1:$CZ$233))</f>
        <v>0</v>
      </c>
      <c r="AX189" s="173" cm="1">
        <f t="array" ref="AX189">_xlfn.XLOOKUP(AX$1,'PY1 Data(H)'!$A$1:$CZ$1,_xlfn.XLOOKUP($A189,'PY1 Data(H)'!$A$1:$A$233,'PY1 Data(H)'!$A$1:$CZ$233))</f>
        <v>0</v>
      </c>
      <c r="AY189" s="173" cm="1">
        <f t="array" ref="AY189">_xlfn.XLOOKUP(AY$1,'PY1 Data(H)'!$A$1:$CZ$1,_xlfn.XLOOKUP($A189,'PY1 Data(H)'!$A$1:$A$233,'PY1 Data(H)'!$A$1:$CZ$233))</f>
        <v>0</v>
      </c>
      <c r="AZ189" s="173" cm="1">
        <f t="array" ref="AZ189">_xlfn.XLOOKUP(AZ$1,'PY1 Data(H)'!$A$1:$CZ$1,_xlfn.XLOOKUP($A189,'PY1 Data(H)'!$A$1:$A$233,'PY1 Data(H)'!$A$1:$CZ$233))</f>
        <v>0</v>
      </c>
      <c r="BA189" s="173" cm="1">
        <f t="array" ref="BA189">_xlfn.XLOOKUP(BA$1,'PY1 Data(H)'!$A$1:$CZ$1,_xlfn.XLOOKUP($A189,'PY1 Data(H)'!$A$1:$A$233,'PY1 Data(H)'!$A$1:$CZ$233))</f>
        <v>0</v>
      </c>
      <c r="BB189" s="173" cm="1">
        <f t="array" ref="BB189">_xlfn.XLOOKUP(BB$1,'PY1 Data(H)'!$A$1:$CZ$1,_xlfn.XLOOKUP($A189,'PY1 Data(H)'!$A$1:$A$233,'PY1 Data(H)'!$A$1:$CZ$233))</f>
        <v>0</v>
      </c>
      <c r="BC189" s="173" cm="1">
        <f t="array" ref="BC189">_xlfn.XLOOKUP(BC$1,'PY1 Data(H)'!$A$1:$CZ$1,_xlfn.XLOOKUP($A189,'PY1 Data(H)'!$A$1:$A$233,'PY1 Data(H)'!$A$1:$CZ$233))</f>
        <v>0</v>
      </c>
      <c r="BD189" s="173" cm="1">
        <f t="array" ref="BD189">_xlfn.XLOOKUP(BD$1,'PY1 Data(H)'!$A$1:$CZ$1,_xlfn.XLOOKUP($A189,'PY1 Data(H)'!$A$1:$A$233,'PY1 Data(H)'!$A$1:$CZ$233))</f>
        <v>0</v>
      </c>
      <c r="BE189" s="173" cm="1">
        <f t="array" ref="BE189">_xlfn.XLOOKUP(BE$1,'PY1 Data(H)'!$A$1:$CZ$1,_xlfn.XLOOKUP($A189,'PY1 Data(H)'!$A$1:$A$233,'PY1 Data(H)'!$A$1:$CZ$233))</f>
        <v>0</v>
      </c>
      <c r="BF189" s="173" cm="1">
        <f t="array" ref="BF189">_xlfn.XLOOKUP(BF$1,'PY1 Data(H)'!$A$1:$CZ$1,_xlfn.XLOOKUP($A189,'PY1 Data(H)'!$A$1:$A$233,'PY1 Data(H)'!$A$1:$CZ$233))</f>
        <v>0</v>
      </c>
      <c r="BG189" s="173" cm="1">
        <f t="array" ref="BG189">_xlfn.XLOOKUP(BG$1,'PY1 Data(H)'!$A$1:$CZ$1,_xlfn.XLOOKUP($A189,'PY1 Data(H)'!$A$1:$A$233,'PY1 Data(H)'!$A$1:$CZ$233))</f>
        <v>0</v>
      </c>
      <c r="BH189" s="173" cm="1">
        <f t="array" ref="BH189">_xlfn.XLOOKUP(BH$1,'PY1 Data(H)'!$A$1:$CZ$1,_xlfn.XLOOKUP($A189,'PY1 Data(H)'!$A$1:$A$233,'PY1 Data(H)'!$A$1:$CZ$233))</f>
        <v>0</v>
      </c>
      <c r="BI189" s="173" cm="1">
        <f t="array" ref="BI189">_xlfn.XLOOKUP(BI$1,'PY1 Data(H)'!$A$1:$CZ$1,_xlfn.XLOOKUP($A189,'PY1 Data(H)'!$A$1:$A$233,'PY1 Data(H)'!$A$1:$CZ$233))</f>
        <v>6.9</v>
      </c>
      <c r="BJ189" s="173" cm="1">
        <f t="array" ref="BJ189">_xlfn.XLOOKUP(BJ$1,'PY1 Data(H)'!$A$1:$CZ$1,_xlfn.XLOOKUP($A189,'PY1 Data(H)'!$A$1:$A$233,'PY1 Data(H)'!$A$1:$CZ$233))</f>
        <v>0</v>
      </c>
      <c r="BK189" s="173" cm="1">
        <f t="array" ref="BK189">_xlfn.XLOOKUP(BK$1,'PY1 Data(H)'!$A$1:$CZ$1,_xlfn.XLOOKUP($A189,'PY1 Data(H)'!$A$1:$A$233,'PY1 Data(H)'!$A$1:$CZ$233))</f>
        <v>30.4</v>
      </c>
      <c r="BL189" s="173" cm="1">
        <f t="array" ref="BL189">_xlfn.XLOOKUP(BL$1,'PY1 Data(H)'!$A$1:$CZ$1,_xlfn.XLOOKUP($A189,'PY1 Data(H)'!$A$1:$A$233,'PY1 Data(H)'!$A$1:$CZ$233))</f>
        <v>0</v>
      </c>
      <c r="BM189" s="173" cm="1">
        <f t="array" ref="BM189">_xlfn.XLOOKUP(BM$1,'PY1 Data(H)'!$A$1:$CZ$1,_xlfn.XLOOKUP($A189,'PY1 Data(H)'!$A$1:$A$233,'PY1 Data(H)'!$A$1:$CZ$233))</f>
        <v>0</v>
      </c>
      <c r="BN189" s="173" cm="1">
        <f t="array" ref="BN189">_xlfn.XLOOKUP(BN$1,'PY1 Data(H)'!$A$1:$CZ$1,_xlfn.XLOOKUP($A189,'PY1 Data(H)'!$A$1:$A$233,'PY1 Data(H)'!$A$1:$CZ$233))</f>
        <v>0</v>
      </c>
      <c r="BO189" s="173" cm="1">
        <f t="array" ref="BO189">_xlfn.XLOOKUP(BO$1,'PY1 Data(H)'!$A$1:$CZ$1,_xlfn.XLOOKUP($A189,'PY1 Data(H)'!$A$1:$A$233,'PY1 Data(H)'!$A$1:$CZ$233))</f>
        <v>0</v>
      </c>
      <c r="BP189" s="173" cm="1">
        <f t="array" ref="BP189">_xlfn.XLOOKUP(BP$1,'PY1 Data(H)'!$A$1:$CZ$1,_xlfn.XLOOKUP($A189,'PY1 Data(H)'!$A$1:$A$233,'PY1 Data(H)'!$A$1:$CZ$233))</f>
        <v>0</v>
      </c>
      <c r="BQ189" s="173" cm="1">
        <f t="array" ref="BQ189">_xlfn.XLOOKUP(BQ$1,'PY1 Data(H)'!$A$1:$CZ$1,_xlfn.XLOOKUP($A189,'PY1 Data(H)'!$A$1:$A$233,'PY1 Data(H)'!$A$1:$CZ$233))</f>
        <v>0</v>
      </c>
      <c r="BR189" s="173" cm="1">
        <f t="array" ref="BR189">_xlfn.XLOOKUP(BR$1,'PY1 Data(H)'!$A$1:$CZ$1,_xlfn.XLOOKUP($A189,'PY1 Data(H)'!$A$1:$A$233,'PY1 Data(H)'!$A$1:$CZ$233))</f>
        <v>0</v>
      </c>
      <c r="BS189" s="173" cm="1">
        <f t="array" ref="BS189">_xlfn.XLOOKUP(BS$1,'PY1 Data(H)'!$A$1:$CZ$1,_xlfn.XLOOKUP($A189,'PY1 Data(H)'!$A$1:$A$233,'PY1 Data(H)'!$A$1:$CZ$233))</f>
        <v>0.3</v>
      </c>
      <c r="BT189" s="173" cm="1">
        <f t="array" ref="BT189">_xlfn.XLOOKUP(BT$1,'PY1 Data(H)'!$A$1:$CZ$1,_xlfn.XLOOKUP($A189,'PY1 Data(H)'!$A$1:$A$233,'PY1 Data(H)'!$A$1:$CZ$233))</f>
        <v>0</v>
      </c>
      <c r="BU189" s="173" cm="1">
        <f t="array" ref="BU189">_xlfn.XLOOKUP(BU$1,'PY1 Data(H)'!$A$1:$CZ$1,_xlfn.XLOOKUP($A189,'PY1 Data(H)'!$A$1:$A$233,'PY1 Data(H)'!$A$1:$CZ$233))</f>
        <v>0</v>
      </c>
      <c r="BV189" s="173" cm="1">
        <f t="array" ref="BV189">_xlfn.XLOOKUP(BV$1,'PY1 Data(H)'!$A$1:$CZ$1,_xlfn.XLOOKUP($A189,'PY1 Data(H)'!$A$1:$A$233,'PY1 Data(H)'!$A$1:$CZ$233))</f>
        <v>0</v>
      </c>
      <c r="BW189" s="173" cm="1">
        <f t="array" ref="BW189">_xlfn.XLOOKUP(BW$1,'PY1 Data(H)'!$A$1:$CZ$1,_xlfn.XLOOKUP($A189,'PY1 Data(H)'!$A$1:$A$233,'PY1 Data(H)'!$A$1:$CZ$233))</f>
        <v>0</v>
      </c>
      <c r="BX189" s="173" cm="1">
        <f t="array" ref="BX189">_xlfn.XLOOKUP(BX$1,'PY1 Data(H)'!$A$1:$CZ$1,_xlfn.XLOOKUP($A189,'PY1 Data(H)'!$A$1:$A$233,'PY1 Data(H)'!$A$1:$CZ$233))</f>
        <v>0</v>
      </c>
      <c r="BY189" s="173" cm="1">
        <f t="array" ref="BY189">_xlfn.XLOOKUP(BY$1,'PY1 Data(H)'!$A$1:$CZ$1,_xlfn.XLOOKUP($A189,'PY1 Data(H)'!$A$1:$A$233,'PY1 Data(H)'!$A$1:$CZ$233))</f>
        <v>0</v>
      </c>
      <c r="BZ189" s="173" cm="1">
        <f t="array" ref="BZ189">_xlfn.XLOOKUP(BZ$1,'PY1 Data(H)'!$A$1:$CZ$1,_xlfn.XLOOKUP($A189,'PY1 Data(H)'!$A$1:$A$233,'PY1 Data(H)'!$A$1:$CZ$233))</f>
        <v>0</v>
      </c>
      <c r="CA189" s="173" cm="1">
        <f t="array" ref="CA189">_xlfn.XLOOKUP(CA$1,'PY1 Data(H)'!$A$1:$CZ$1,_xlfn.XLOOKUP($A189,'PY1 Data(H)'!$A$1:$A$233,'PY1 Data(H)'!$A$1:$CZ$233))</f>
        <v>0</v>
      </c>
      <c r="CB189" s="173" cm="1">
        <f t="array" ref="CB189">_xlfn.XLOOKUP(CB$1,'PY1 Data(H)'!$A$1:$CZ$1,_xlfn.XLOOKUP($A189,'PY1 Data(H)'!$A$1:$A$233,'PY1 Data(H)'!$A$1:$CZ$233))</f>
        <v>0</v>
      </c>
      <c r="CC189" s="173" cm="1">
        <f t="array" ref="CC189">_xlfn.XLOOKUP(CC$1,'PY1 Data(H)'!$A$1:$CZ$1,_xlfn.XLOOKUP($A189,'PY1 Data(H)'!$A$1:$A$233,'PY1 Data(H)'!$A$1:$CZ$233))</f>
        <v>0</v>
      </c>
      <c r="CD189" s="173" cm="1">
        <f t="array" ref="CD189">_xlfn.XLOOKUP(CD$1,'PY1 Data(H)'!$A$1:$CZ$1,_xlfn.XLOOKUP($A189,'PY1 Data(H)'!$A$1:$A$233,'PY1 Data(H)'!$A$1:$CZ$233))</f>
        <v>0</v>
      </c>
      <c r="CE189" s="173" cm="1">
        <f t="array" ref="CE189">_xlfn.XLOOKUP(CE$1,'PY1 Data(H)'!$A$1:$CZ$1,_xlfn.XLOOKUP($A189,'PY1 Data(H)'!$A$1:$A$233,'PY1 Data(H)'!$A$1:$CZ$233))</f>
        <v>0</v>
      </c>
      <c r="CF189" s="173" cm="1">
        <f t="array" ref="CF189">_xlfn.XLOOKUP(CF$1,'PY1 Data(H)'!$A$1:$CZ$1,_xlfn.XLOOKUP($A189,'PY1 Data(H)'!$A$1:$A$233,'PY1 Data(H)'!$A$1:$CZ$233))</f>
        <v>0</v>
      </c>
      <c r="CG189" s="173" cm="1">
        <f t="array" ref="CG189">_xlfn.XLOOKUP(CG$1,'PY1 Data(H)'!$A$1:$CZ$1,_xlfn.XLOOKUP($A189,'PY1 Data(H)'!$A$1:$A$233,'PY1 Data(H)'!$A$1:$CZ$233))</f>
        <v>0</v>
      </c>
      <c r="CH189" s="173" cm="1">
        <f t="array" ref="CH189">_xlfn.XLOOKUP(CH$1,'PY1 Data(H)'!$A$1:$CZ$1,_xlfn.XLOOKUP($A189,'PY1 Data(H)'!$A$1:$A$233,'PY1 Data(H)'!$A$1:$CZ$233))</f>
        <v>0</v>
      </c>
      <c r="CI189" s="173" cm="1">
        <f t="array" ref="CI189">_xlfn.XLOOKUP(CI$1,'PY1 Data(H)'!$A$1:$CZ$1,_xlfn.XLOOKUP($A189,'PY1 Data(H)'!$A$1:$A$233,'PY1 Data(H)'!$A$1:$CZ$233))</f>
        <v>0</v>
      </c>
      <c r="CJ189" s="173" cm="1">
        <f t="array" ref="CJ189">_xlfn.XLOOKUP(CJ$1,'PY1 Data(H)'!$A$1:$CZ$1,_xlfn.XLOOKUP($A189,'PY1 Data(H)'!$A$1:$A$233,'PY1 Data(H)'!$A$1:$CZ$233))</f>
        <v>0</v>
      </c>
      <c r="CK189" s="173" cm="1">
        <f t="array" ref="CK189">_xlfn.XLOOKUP(CK$1,'PY1 Data(H)'!$A$1:$CZ$1,_xlfn.XLOOKUP($A189,'PY1 Data(H)'!$A$1:$A$233,'PY1 Data(H)'!$A$1:$CZ$233))</f>
        <v>0</v>
      </c>
      <c r="CL189" s="173" cm="1">
        <f t="array" ref="CL189">_xlfn.XLOOKUP(CL$1,'PY1 Data(H)'!$A$1:$CZ$1,_xlfn.XLOOKUP($A189,'PY1 Data(H)'!$A$1:$A$233,'PY1 Data(H)'!$A$1:$CZ$233))</f>
        <v>0</v>
      </c>
      <c r="CM189" s="173" cm="1">
        <f t="array" ref="CM189">_xlfn.XLOOKUP(CM$1,'PY1 Data(H)'!$A$1:$CZ$1,_xlfn.XLOOKUP($A189,'PY1 Data(H)'!$A$1:$A$233,'PY1 Data(H)'!$A$1:$CZ$233))</f>
        <v>0</v>
      </c>
      <c r="CN189" s="173" cm="1">
        <f t="array" ref="CN189">_xlfn.XLOOKUP(CN$1,'PY1 Data(H)'!$A$1:$CZ$1,_xlfn.XLOOKUP($A189,'PY1 Data(H)'!$A$1:$A$233,'PY1 Data(H)'!$A$1:$CZ$233))</f>
        <v>0</v>
      </c>
      <c r="CO189" s="173" cm="1">
        <f t="array" ref="CO189">_xlfn.XLOOKUP(CO$1,'PY1 Data(H)'!$A$1:$CZ$1,_xlfn.XLOOKUP($A189,'PY1 Data(H)'!$A$1:$A$233,'PY1 Data(H)'!$A$1:$CZ$233))</f>
        <v>45.9</v>
      </c>
      <c r="CP189" s="173" cm="1">
        <f t="array" ref="CP189">_xlfn.XLOOKUP(CP$1,'PY1 Data(H)'!$A$1:$CZ$1,_xlfn.XLOOKUP($A189,'PY1 Data(H)'!$A$1:$A$233,'PY1 Data(H)'!$A$1:$CZ$233))</f>
        <v>0</v>
      </c>
      <c r="CQ189" s="173" cm="1">
        <f t="array" ref="CQ189">_xlfn.XLOOKUP(CQ$1,'PY1 Data(H)'!$A$1:$CZ$1,_xlfn.XLOOKUP($A189,'PY1 Data(H)'!$A$1:$A$233,'PY1 Data(H)'!$A$1:$CZ$233))</f>
        <v>0</v>
      </c>
      <c r="CR189" s="173" cm="1">
        <f t="array" ref="CR189">_xlfn.XLOOKUP(CR$1,'PY1 Data(H)'!$A$1:$CZ$1,_xlfn.XLOOKUP($A189,'PY1 Data(H)'!$A$1:$A$233,'PY1 Data(H)'!$A$1:$CZ$233))</f>
        <v>0</v>
      </c>
      <c r="CS189" s="173" cm="1">
        <f t="array" ref="CS189">_xlfn.XLOOKUP(CS$1,'PY1 Data(H)'!$A$1:$CZ$1,_xlfn.XLOOKUP($A189,'PY1 Data(H)'!$A$1:$A$233,'PY1 Data(H)'!$A$1:$CZ$233))</f>
        <v>0</v>
      </c>
      <c r="CT189" s="173" cm="1">
        <f t="array" ref="CT189">_xlfn.XLOOKUP(CT$1,'PY1 Data(H)'!$A$1:$CZ$1,_xlfn.XLOOKUP($A189,'PY1 Data(H)'!$A$1:$A$233,'PY1 Data(H)'!$A$1:$CZ$233))</f>
        <v>42.9</v>
      </c>
      <c r="CU189" s="173" cm="1">
        <f t="array" ref="CU189">_xlfn.XLOOKUP(CU$1,'PY1 Data(H)'!$A$1:$CZ$1,_xlfn.XLOOKUP($A189,'PY1 Data(H)'!$A$1:$A$233,'PY1 Data(H)'!$A$1:$CZ$233))</f>
        <v>0</v>
      </c>
      <c r="CV189" s="173" cm="1">
        <f t="array" ref="CV189">_xlfn.XLOOKUP(CV$1,'PY1 Data(H)'!$A$1:$CZ$1,_xlfn.XLOOKUP($A189,'PY1 Data(H)'!$A$1:$A$233,'PY1 Data(H)'!$A$1:$CZ$233))</f>
        <v>0</v>
      </c>
      <c r="CW189" s="173" cm="1">
        <f t="array" ref="CW189">_xlfn.XLOOKUP(CW$1,'PY1 Data(H)'!$A$1:$CZ$1,_xlfn.XLOOKUP($A189,'PY1 Data(H)'!$A$1:$A$233,'PY1 Data(H)'!$A$1:$CZ$233))</f>
        <v>0</v>
      </c>
      <c r="CX189" s="173" cm="1">
        <f t="array" ref="CX189">_xlfn.XLOOKUP(CX$1,'PY1 Data(H)'!$A$1:$CZ$1,_xlfn.XLOOKUP($A189,'PY1 Data(H)'!$A$1:$A$233,'PY1 Data(H)'!$A$1:$CZ$233))</f>
        <v>0</v>
      </c>
      <c r="CY189" s="173" cm="1">
        <f t="array" ref="CY189">_xlfn.XLOOKUP(CY$1,'PY1 Data(H)'!$A$1:$CZ$1,_xlfn.XLOOKUP($A189,'PY1 Data(H)'!$A$1:$A$233,'PY1 Data(H)'!$A$1:$CZ$233))</f>
        <v>0</v>
      </c>
    </row>
    <row r="190" spans="1:103" x14ac:dyDescent="0.3">
      <c r="D190" s="173" cm="1">
        <f t="array" ref="D190">_xlfn.XLOOKUP(D$1,'PY1 Data(H)'!$A$1:$CZ$1,_xlfn.XLOOKUP($A190,'PY1 Data(H)'!$A$1:$A$233,'PY1 Data(H)'!$A$1:$CZ$233))</f>
        <v>0</v>
      </c>
      <c r="E190" s="173" cm="1">
        <f t="array" ref="E190">_xlfn.XLOOKUP(E$1,'PY1 Data(H)'!$A$1:$CZ$1,_xlfn.XLOOKUP($A190,'PY1 Data(H)'!$A$1:$A$233,'PY1 Data(H)'!$A$1:$CZ$233))</f>
        <v>0</v>
      </c>
      <c r="F190" s="173" cm="1">
        <f t="array" ref="F190">_xlfn.XLOOKUP(F$1,'PY1 Data(H)'!$A$1:$CZ$1,_xlfn.XLOOKUP($A190,'PY1 Data(H)'!$A$1:$A$233,'PY1 Data(H)'!$A$1:$CZ$233))</f>
        <v>0</v>
      </c>
      <c r="G190" s="173" cm="1">
        <f t="array" ref="G190">_xlfn.XLOOKUP(G$1,'PY1 Data(H)'!$A$1:$CZ$1,_xlfn.XLOOKUP($A190,'PY1 Data(H)'!$A$1:$A$233,'PY1 Data(H)'!$A$1:$CZ$233))</f>
        <v>0</v>
      </c>
      <c r="H190" s="173" cm="1">
        <f t="array" ref="H190">_xlfn.XLOOKUP(H$1,'PY1 Data(H)'!$A$1:$CZ$1,_xlfn.XLOOKUP($A190,'PY1 Data(H)'!$A$1:$A$233,'PY1 Data(H)'!$A$1:$CZ$233))</f>
        <v>0</v>
      </c>
      <c r="I190" s="173" cm="1">
        <f t="array" ref="I190">_xlfn.XLOOKUP(I$1,'PY1 Data(H)'!$A$1:$CZ$1,_xlfn.XLOOKUP($A190,'PY1 Data(H)'!$A$1:$A$233,'PY1 Data(H)'!$A$1:$CZ$233))</f>
        <v>0</v>
      </c>
      <c r="J190" s="173" cm="1">
        <f t="array" ref="J190">_xlfn.XLOOKUP(J$1,'PY1 Data(H)'!$A$1:$CZ$1,_xlfn.XLOOKUP($A190,'PY1 Data(H)'!$A$1:$A$233,'PY1 Data(H)'!$A$1:$CZ$233))</f>
        <v>0</v>
      </c>
      <c r="K190" s="173" cm="1">
        <f t="array" ref="K190">_xlfn.XLOOKUP(K$1,'PY1 Data(H)'!$A$1:$CZ$1,_xlfn.XLOOKUP($A190,'PY1 Data(H)'!$A$1:$A$233,'PY1 Data(H)'!$A$1:$CZ$233))</f>
        <v>0</v>
      </c>
      <c r="L190" s="173" cm="1">
        <f t="array" ref="L190">_xlfn.XLOOKUP(L$1,'PY1 Data(H)'!$A$1:$CZ$1,_xlfn.XLOOKUP($A190,'PY1 Data(H)'!$A$1:$A$233,'PY1 Data(H)'!$A$1:$CZ$233))</f>
        <v>0</v>
      </c>
      <c r="M190" s="173" cm="1">
        <f t="array" ref="M190">_xlfn.XLOOKUP(M$1,'PY1 Data(H)'!$A$1:$CZ$1,_xlfn.XLOOKUP($A190,'PY1 Data(H)'!$A$1:$A$233,'PY1 Data(H)'!$A$1:$CZ$233))</f>
        <v>0</v>
      </c>
      <c r="N190" s="173" cm="1">
        <f t="array" ref="N190">_xlfn.XLOOKUP(N$1,'PY1 Data(H)'!$A$1:$CZ$1,_xlfn.XLOOKUP($A190,'PY1 Data(H)'!$A$1:$A$233,'PY1 Data(H)'!$A$1:$CZ$233))</f>
        <v>0</v>
      </c>
      <c r="O190" s="173" cm="1">
        <f t="array" ref="O190">_xlfn.XLOOKUP(O$1,'PY1 Data(H)'!$A$1:$CZ$1,_xlfn.XLOOKUP($A190,'PY1 Data(H)'!$A$1:$A$233,'PY1 Data(H)'!$A$1:$CZ$233))</f>
        <v>0</v>
      </c>
      <c r="P190" s="173" cm="1">
        <f t="array" ref="P190">_xlfn.XLOOKUP(P$1,'PY1 Data(H)'!$A$1:$CZ$1,_xlfn.XLOOKUP($A190,'PY1 Data(H)'!$A$1:$A$233,'PY1 Data(H)'!$A$1:$CZ$233))</f>
        <v>0</v>
      </c>
      <c r="Q190" s="173" cm="1">
        <f t="array" ref="Q190">_xlfn.XLOOKUP(Q$1,'PY1 Data(H)'!$A$1:$CZ$1,_xlfn.XLOOKUP($A190,'PY1 Data(H)'!$A$1:$A$233,'PY1 Data(H)'!$A$1:$CZ$233))</f>
        <v>0</v>
      </c>
      <c r="R190" s="173" cm="1">
        <f t="array" ref="R190">_xlfn.XLOOKUP(R$1,'PY1 Data(H)'!$A$1:$CZ$1,_xlfn.XLOOKUP($A190,'PY1 Data(H)'!$A$1:$A$233,'PY1 Data(H)'!$A$1:$CZ$233))</f>
        <v>0</v>
      </c>
      <c r="S190" s="173" cm="1">
        <f t="array" ref="S190">_xlfn.XLOOKUP(S$1,'PY1 Data(H)'!$A$1:$CZ$1,_xlfn.XLOOKUP($A190,'PY1 Data(H)'!$A$1:$A$233,'PY1 Data(H)'!$A$1:$CZ$233))</f>
        <v>0</v>
      </c>
      <c r="T190" s="173" cm="1">
        <f t="array" ref="T190">_xlfn.XLOOKUP(T$1,'PY1 Data(H)'!$A$1:$CZ$1,_xlfn.XLOOKUP($A190,'PY1 Data(H)'!$A$1:$A$233,'PY1 Data(H)'!$A$1:$CZ$233))</f>
        <v>0</v>
      </c>
      <c r="U190" s="173" cm="1">
        <f t="array" ref="U190">_xlfn.XLOOKUP(U$1,'PY1 Data(H)'!$A$1:$CZ$1,_xlfn.XLOOKUP($A190,'PY1 Data(H)'!$A$1:$A$233,'PY1 Data(H)'!$A$1:$CZ$233))</f>
        <v>0</v>
      </c>
      <c r="V190" s="173" cm="1">
        <f t="array" ref="V190">_xlfn.XLOOKUP(V$1,'PY1 Data(H)'!$A$1:$CZ$1,_xlfn.XLOOKUP($A190,'PY1 Data(H)'!$A$1:$A$233,'PY1 Data(H)'!$A$1:$CZ$233))</f>
        <v>0</v>
      </c>
      <c r="W190" s="173" cm="1">
        <f t="array" ref="W190">_xlfn.XLOOKUP(W$1,'PY1 Data(H)'!$A$1:$CZ$1,_xlfn.XLOOKUP($A190,'PY1 Data(H)'!$A$1:$A$233,'PY1 Data(H)'!$A$1:$CZ$233))</f>
        <v>0</v>
      </c>
      <c r="X190" s="173" cm="1">
        <f t="array" ref="X190">_xlfn.XLOOKUP(X$1,'PY1 Data(H)'!$A$1:$CZ$1,_xlfn.XLOOKUP($A190,'PY1 Data(H)'!$A$1:$A$233,'PY1 Data(H)'!$A$1:$CZ$233))</f>
        <v>0</v>
      </c>
      <c r="Y190" s="173" cm="1">
        <f t="array" ref="Y190">_xlfn.XLOOKUP(Y$1,'PY1 Data(H)'!$A$1:$CZ$1,_xlfn.XLOOKUP($A190,'PY1 Data(H)'!$A$1:$A$233,'PY1 Data(H)'!$A$1:$CZ$233))</f>
        <v>0</v>
      </c>
      <c r="Z190" s="173" cm="1">
        <f t="array" ref="Z190">_xlfn.XLOOKUP(Z$1,'PY1 Data(H)'!$A$1:$CZ$1,_xlfn.XLOOKUP($A190,'PY1 Data(H)'!$A$1:$A$233,'PY1 Data(H)'!$A$1:$CZ$233))</f>
        <v>0</v>
      </c>
      <c r="AA190" s="173" cm="1">
        <f t="array" ref="AA190">_xlfn.XLOOKUP(AA$1,'PY1 Data(H)'!$A$1:$CZ$1,_xlfn.XLOOKUP($A190,'PY1 Data(H)'!$A$1:$A$233,'PY1 Data(H)'!$A$1:$CZ$233))</f>
        <v>0</v>
      </c>
      <c r="AB190" s="173" cm="1">
        <f t="array" ref="AB190">_xlfn.XLOOKUP(AB$1,'PY1 Data(H)'!$A$1:$CZ$1,_xlfn.XLOOKUP($A190,'PY1 Data(H)'!$A$1:$A$233,'PY1 Data(H)'!$A$1:$CZ$233))</f>
        <v>0</v>
      </c>
      <c r="AC190" s="173" cm="1">
        <f t="array" ref="AC190">_xlfn.XLOOKUP(AC$1,'PY1 Data(H)'!$A$1:$CZ$1,_xlfn.XLOOKUP($A190,'PY1 Data(H)'!$A$1:$A$233,'PY1 Data(H)'!$A$1:$CZ$233))</f>
        <v>0</v>
      </c>
      <c r="AD190" s="173" cm="1">
        <f t="array" ref="AD190">_xlfn.XLOOKUP(AD$1,'PY1 Data(H)'!$A$1:$CZ$1,_xlfn.XLOOKUP($A190,'PY1 Data(H)'!$A$1:$A$233,'PY1 Data(H)'!$A$1:$CZ$233))</f>
        <v>0</v>
      </c>
      <c r="AE190" s="173" cm="1">
        <f t="array" ref="AE190">_xlfn.XLOOKUP(AE$1,'PY1 Data(H)'!$A$1:$CZ$1,_xlfn.XLOOKUP($A190,'PY1 Data(H)'!$A$1:$A$233,'PY1 Data(H)'!$A$1:$CZ$233))</f>
        <v>0</v>
      </c>
      <c r="AF190" s="173" cm="1">
        <f t="array" ref="AF190">_xlfn.XLOOKUP(AF$1,'PY1 Data(H)'!$A$1:$CZ$1,_xlfn.XLOOKUP($A190,'PY1 Data(H)'!$A$1:$A$233,'PY1 Data(H)'!$A$1:$CZ$233))</f>
        <v>0</v>
      </c>
      <c r="AG190" s="173" cm="1">
        <f t="array" ref="AG190">_xlfn.XLOOKUP(AG$1,'PY1 Data(H)'!$A$1:$CZ$1,_xlfn.XLOOKUP($A190,'PY1 Data(H)'!$A$1:$A$233,'PY1 Data(H)'!$A$1:$CZ$233))</f>
        <v>0</v>
      </c>
      <c r="AH190" s="173" cm="1">
        <f t="array" ref="AH190">_xlfn.XLOOKUP(AH$1,'PY1 Data(H)'!$A$1:$CZ$1,_xlfn.XLOOKUP($A190,'PY1 Data(H)'!$A$1:$A$233,'PY1 Data(H)'!$A$1:$CZ$233))</f>
        <v>0</v>
      </c>
      <c r="AI190" s="173" cm="1">
        <f t="array" ref="AI190">_xlfn.XLOOKUP(AI$1,'PY1 Data(H)'!$A$1:$CZ$1,_xlfn.XLOOKUP($A190,'PY1 Data(H)'!$A$1:$A$233,'PY1 Data(H)'!$A$1:$CZ$233))</f>
        <v>0</v>
      </c>
      <c r="AJ190" s="173" cm="1">
        <f t="array" ref="AJ190">_xlfn.XLOOKUP(AJ$1,'PY1 Data(H)'!$A$1:$CZ$1,_xlfn.XLOOKUP($A190,'PY1 Data(H)'!$A$1:$A$233,'PY1 Data(H)'!$A$1:$CZ$233))</f>
        <v>0</v>
      </c>
      <c r="AK190" s="173" cm="1">
        <f t="array" ref="AK190">_xlfn.XLOOKUP(AK$1,'PY1 Data(H)'!$A$1:$CZ$1,_xlfn.XLOOKUP($A190,'PY1 Data(H)'!$A$1:$A$233,'PY1 Data(H)'!$A$1:$CZ$233))</f>
        <v>0</v>
      </c>
      <c r="AL190" s="173" cm="1">
        <f t="array" ref="AL190">_xlfn.XLOOKUP(AL$1,'PY1 Data(H)'!$A$1:$CZ$1,_xlfn.XLOOKUP($A190,'PY1 Data(H)'!$A$1:$A$233,'PY1 Data(H)'!$A$1:$CZ$233))</f>
        <v>0</v>
      </c>
      <c r="AM190" s="173" cm="1">
        <f t="array" ref="AM190">_xlfn.XLOOKUP(AM$1,'PY1 Data(H)'!$A$1:$CZ$1,_xlfn.XLOOKUP($A190,'PY1 Data(H)'!$A$1:$A$233,'PY1 Data(H)'!$A$1:$CZ$233))</f>
        <v>0</v>
      </c>
      <c r="AN190" s="173" cm="1">
        <f t="array" ref="AN190">_xlfn.XLOOKUP(AN$1,'PY1 Data(H)'!$A$1:$CZ$1,_xlfn.XLOOKUP($A190,'PY1 Data(H)'!$A$1:$A$233,'PY1 Data(H)'!$A$1:$CZ$233))</f>
        <v>0</v>
      </c>
      <c r="AO190" s="173" cm="1">
        <f t="array" ref="AO190">_xlfn.XLOOKUP(AO$1,'PY1 Data(H)'!$A$1:$CZ$1,_xlfn.XLOOKUP($A190,'PY1 Data(H)'!$A$1:$A$233,'PY1 Data(H)'!$A$1:$CZ$233))</f>
        <v>0</v>
      </c>
      <c r="AP190" s="173" cm="1">
        <f t="array" ref="AP190">_xlfn.XLOOKUP(AP$1,'PY1 Data(H)'!$A$1:$CZ$1,_xlfn.XLOOKUP($A190,'PY1 Data(H)'!$A$1:$A$233,'PY1 Data(H)'!$A$1:$CZ$233))</f>
        <v>0</v>
      </c>
      <c r="AQ190" s="173" cm="1">
        <f t="array" ref="AQ190">_xlfn.XLOOKUP(AQ$1,'PY1 Data(H)'!$A$1:$CZ$1,_xlfn.XLOOKUP($A190,'PY1 Data(H)'!$A$1:$A$233,'PY1 Data(H)'!$A$1:$CZ$233))</f>
        <v>0</v>
      </c>
      <c r="AR190" s="173" cm="1">
        <f t="array" ref="AR190">_xlfn.XLOOKUP(AR$1,'PY1 Data(H)'!$A$1:$CZ$1,_xlfn.XLOOKUP($A190,'PY1 Data(H)'!$A$1:$A$233,'PY1 Data(H)'!$A$1:$CZ$233))</f>
        <v>0</v>
      </c>
      <c r="AS190" s="173" cm="1">
        <f t="array" ref="AS190">_xlfn.XLOOKUP(AS$1,'PY1 Data(H)'!$A$1:$CZ$1,_xlfn.XLOOKUP($A190,'PY1 Data(H)'!$A$1:$A$233,'PY1 Data(H)'!$A$1:$CZ$233))</f>
        <v>0</v>
      </c>
      <c r="AT190" s="173" cm="1">
        <f t="array" ref="AT190">_xlfn.XLOOKUP(AT$1,'PY1 Data(H)'!$A$1:$CZ$1,_xlfn.XLOOKUP($A190,'PY1 Data(H)'!$A$1:$A$233,'PY1 Data(H)'!$A$1:$CZ$233))</f>
        <v>0</v>
      </c>
      <c r="AU190" s="173" cm="1">
        <f t="array" ref="AU190">_xlfn.XLOOKUP(AU$1,'PY1 Data(H)'!$A$1:$CZ$1,_xlfn.XLOOKUP($A190,'PY1 Data(H)'!$A$1:$A$233,'PY1 Data(H)'!$A$1:$CZ$233))</f>
        <v>0</v>
      </c>
      <c r="AV190" s="173" cm="1">
        <f t="array" ref="AV190">_xlfn.XLOOKUP(AV$1,'PY1 Data(H)'!$A$1:$CZ$1,_xlfn.XLOOKUP($A190,'PY1 Data(H)'!$A$1:$A$233,'PY1 Data(H)'!$A$1:$CZ$233))</f>
        <v>0</v>
      </c>
      <c r="AW190" s="173" cm="1">
        <f t="array" ref="AW190">_xlfn.XLOOKUP(AW$1,'PY1 Data(H)'!$A$1:$CZ$1,_xlfn.XLOOKUP($A190,'PY1 Data(H)'!$A$1:$A$233,'PY1 Data(H)'!$A$1:$CZ$233))</f>
        <v>0</v>
      </c>
      <c r="AX190" s="173" cm="1">
        <f t="array" ref="AX190">_xlfn.XLOOKUP(AX$1,'PY1 Data(H)'!$A$1:$CZ$1,_xlfn.XLOOKUP($A190,'PY1 Data(H)'!$A$1:$A$233,'PY1 Data(H)'!$A$1:$CZ$233))</f>
        <v>0</v>
      </c>
      <c r="AY190" s="173" cm="1">
        <f t="array" ref="AY190">_xlfn.XLOOKUP(AY$1,'PY1 Data(H)'!$A$1:$CZ$1,_xlfn.XLOOKUP($A190,'PY1 Data(H)'!$A$1:$A$233,'PY1 Data(H)'!$A$1:$CZ$233))</f>
        <v>0</v>
      </c>
      <c r="AZ190" s="173" cm="1">
        <f t="array" ref="AZ190">_xlfn.XLOOKUP(AZ$1,'PY1 Data(H)'!$A$1:$CZ$1,_xlfn.XLOOKUP($A190,'PY1 Data(H)'!$A$1:$A$233,'PY1 Data(H)'!$A$1:$CZ$233))</f>
        <v>0</v>
      </c>
      <c r="BA190" s="173" cm="1">
        <f t="array" ref="BA190">_xlfn.XLOOKUP(BA$1,'PY1 Data(H)'!$A$1:$CZ$1,_xlfn.XLOOKUP($A190,'PY1 Data(H)'!$A$1:$A$233,'PY1 Data(H)'!$A$1:$CZ$233))</f>
        <v>0</v>
      </c>
      <c r="BB190" s="173" cm="1">
        <f t="array" ref="BB190">_xlfn.XLOOKUP(BB$1,'PY1 Data(H)'!$A$1:$CZ$1,_xlfn.XLOOKUP($A190,'PY1 Data(H)'!$A$1:$A$233,'PY1 Data(H)'!$A$1:$CZ$233))</f>
        <v>0</v>
      </c>
      <c r="BC190" s="173" cm="1">
        <f t="array" ref="BC190">_xlfn.XLOOKUP(BC$1,'PY1 Data(H)'!$A$1:$CZ$1,_xlfn.XLOOKUP($A190,'PY1 Data(H)'!$A$1:$A$233,'PY1 Data(H)'!$A$1:$CZ$233))</f>
        <v>0</v>
      </c>
      <c r="BD190" s="173" cm="1">
        <f t="array" ref="BD190">_xlfn.XLOOKUP(BD$1,'PY1 Data(H)'!$A$1:$CZ$1,_xlfn.XLOOKUP($A190,'PY1 Data(H)'!$A$1:$A$233,'PY1 Data(H)'!$A$1:$CZ$233))</f>
        <v>0</v>
      </c>
      <c r="BE190" s="173" cm="1">
        <f t="array" ref="BE190">_xlfn.XLOOKUP(BE$1,'PY1 Data(H)'!$A$1:$CZ$1,_xlfn.XLOOKUP($A190,'PY1 Data(H)'!$A$1:$A$233,'PY1 Data(H)'!$A$1:$CZ$233))</f>
        <v>0</v>
      </c>
      <c r="BF190" s="173" cm="1">
        <f t="array" ref="BF190">_xlfn.XLOOKUP(BF$1,'PY1 Data(H)'!$A$1:$CZ$1,_xlfn.XLOOKUP($A190,'PY1 Data(H)'!$A$1:$A$233,'PY1 Data(H)'!$A$1:$CZ$233))</f>
        <v>0</v>
      </c>
      <c r="BG190" s="173" cm="1">
        <f t="array" ref="BG190">_xlfn.XLOOKUP(BG$1,'PY1 Data(H)'!$A$1:$CZ$1,_xlfn.XLOOKUP($A190,'PY1 Data(H)'!$A$1:$A$233,'PY1 Data(H)'!$A$1:$CZ$233))</f>
        <v>0</v>
      </c>
      <c r="BH190" s="173" cm="1">
        <f t="array" ref="BH190">_xlfn.XLOOKUP(BH$1,'PY1 Data(H)'!$A$1:$CZ$1,_xlfn.XLOOKUP($A190,'PY1 Data(H)'!$A$1:$A$233,'PY1 Data(H)'!$A$1:$CZ$233))</f>
        <v>0</v>
      </c>
      <c r="BI190" s="173" cm="1">
        <f t="array" ref="BI190">_xlfn.XLOOKUP(BI$1,'PY1 Data(H)'!$A$1:$CZ$1,_xlfn.XLOOKUP($A190,'PY1 Data(H)'!$A$1:$A$233,'PY1 Data(H)'!$A$1:$CZ$233))</f>
        <v>0</v>
      </c>
      <c r="BJ190" s="173" cm="1">
        <f t="array" ref="BJ190">_xlfn.XLOOKUP(BJ$1,'PY1 Data(H)'!$A$1:$CZ$1,_xlfn.XLOOKUP($A190,'PY1 Data(H)'!$A$1:$A$233,'PY1 Data(H)'!$A$1:$CZ$233))</f>
        <v>0</v>
      </c>
      <c r="BK190" s="173" cm="1">
        <f t="array" ref="BK190">_xlfn.XLOOKUP(BK$1,'PY1 Data(H)'!$A$1:$CZ$1,_xlfn.XLOOKUP($A190,'PY1 Data(H)'!$A$1:$A$233,'PY1 Data(H)'!$A$1:$CZ$233))</f>
        <v>0</v>
      </c>
      <c r="BL190" s="173" cm="1">
        <f t="array" ref="BL190">_xlfn.XLOOKUP(BL$1,'PY1 Data(H)'!$A$1:$CZ$1,_xlfn.XLOOKUP($A190,'PY1 Data(H)'!$A$1:$A$233,'PY1 Data(H)'!$A$1:$CZ$233))</f>
        <v>0</v>
      </c>
      <c r="BM190" s="173" cm="1">
        <f t="array" ref="BM190">_xlfn.XLOOKUP(BM$1,'PY1 Data(H)'!$A$1:$CZ$1,_xlfn.XLOOKUP($A190,'PY1 Data(H)'!$A$1:$A$233,'PY1 Data(H)'!$A$1:$CZ$233))</f>
        <v>0</v>
      </c>
      <c r="BN190" s="173" cm="1">
        <f t="array" ref="BN190">_xlfn.XLOOKUP(BN$1,'PY1 Data(H)'!$A$1:$CZ$1,_xlfn.XLOOKUP($A190,'PY1 Data(H)'!$A$1:$A$233,'PY1 Data(H)'!$A$1:$CZ$233))</f>
        <v>0</v>
      </c>
      <c r="BO190" s="173" cm="1">
        <f t="array" ref="BO190">_xlfn.XLOOKUP(BO$1,'PY1 Data(H)'!$A$1:$CZ$1,_xlfn.XLOOKUP($A190,'PY1 Data(H)'!$A$1:$A$233,'PY1 Data(H)'!$A$1:$CZ$233))</f>
        <v>0</v>
      </c>
      <c r="BP190" s="173" cm="1">
        <f t="array" ref="BP190">_xlfn.XLOOKUP(BP$1,'PY1 Data(H)'!$A$1:$CZ$1,_xlfn.XLOOKUP($A190,'PY1 Data(H)'!$A$1:$A$233,'PY1 Data(H)'!$A$1:$CZ$233))</f>
        <v>0</v>
      </c>
      <c r="BQ190" s="173" cm="1">
        <f t="array" ref="BQ190">_xlfn.XLOOKUP(BQ$1,'PY1 Data(H)'!$A$1:$CZ$1,_xlfn.XLOOKUP($A190,'PY1 Data(H)'!$A$1:$A$233,'PY1 Data(H)'!$A$1:$CZ$233))</f>
        <v>0</v>
      </c>
      <c r="BR190" s="173" cm="1">
        <f t="array" ref="BR190">_xlfn.XLOOKUP(BR$1,'PY1 Data(H)'!$A$1:$CZ$1,_xlfn.XLOOKUP($A190,'PY1 Data(H)'!$A$1:$A$233,'PY1 Data(H)'!$A$1:$CZ$233))</f>
        <v>0</v>
      </c>
      <c r="BS190" s="173" cm="1">
        <f t="array" ref="BS190">_xlfn.XLOOKUP(BS$1,'PY1 Data(H)'!$A$1:$CZ$1,_xlfn.XLOOKUP($A190,'PY1 Data(H)'!$A$1:$A$233,'PY1 Data(H)'!$A$1:$CZ$233))</f>
        <v>0</v>
      </c>
      <c r="BT190" s="173" cm="1">
        <f t="array" ref="BT190">_xlfn.XLOOKUP(BT$1,'PY1 Data(H)'!$A$1:$CZ$1,_xlfn.XLOOKUP($A190,'PY1 Data(H)'!$A$1:$A$233,'PY1 Data(H)'!$A$1:$CZ$233))</f>
        <v>0</v>
      </c>
      <c r="BU190" s="173" cm="1">
        <f t="array" ref="BU190">_xlfn.XLOOKUP(BU$1,'PY1 Data(H)'!$A$1:$CZ$1,_xlfn.XLOOKUP($A190,'PY1 Data(H)'!$A$1:$A$233,'PY1 Data(H)'!$A$1:$CZ$233))</f>
        <v>0</v>
      </c>
      <c r="BV190" s="173" cm="1">
        <f t="array" ref="BV190">_xlfn.XLOOKUP(BV$1,'PY1 Data(H)'!$A$1:$CZ$1,_xlfn.XLOOKUP($A190,'PY1 Data(H)'!$A$1:$A$233,'PY1 Data(H)'!$A$1:$CZ$233))</f>
        <v>0</v>
      </c>
      <c r="BW190" s="173" cm="1">
        <f t="array" ref="BW190">_xlfn.XLOOKUP(BW$1,'PY1 Data(H)'!$A$1:$CZ$1,_xlfn.XLOOKUP($A190,'PY1 Data(H)'!$A$1:$A$233,'PY1 Data(H)'!$A$1:$CZ$233))</f>
        <v>0</v>
      </c>
      <c r="BX190" s="173" cm="1">
        <f t="array" ref="BX190">_xlfn.XLOOKUP(BX$1,'PY1 Data(H)'!$A$1:$CZ$1,_xlfn.XLOOKUP($A190,'PY1 Data(H)'!$A$1:$A$233,'PY1 Data(H)'!$A$1:$CZ$233))</f>
        <v>0</v>
      </c>
      <c r="BY190" s="173" cm="1">
        <f t="array" ref="BY190">_xlfn.XLOOKUP(BY$1,'PY1 Data(H)'!$A$1:$CZ$1,_xlfn.XLOOKUP($A190,'PY1 Data(H)'!$A$1:$A$233,'PY1 Data(H)'!$A$1:$CZ$233))</f>
        <v>0</v>
      </c>
      <c r="BZ190" s="173" cm="1">
        <f t="array" ref="BZ190">_xlfn.XLOOKUP(BZ$1,'PY1 Data(H)'!$A$1:$CZ$1,_xlfn.XLOOKUP($A190,'PY1 Data(H)'!$A$1:$A$233,'PY1 Data(H)'!$A$1:$CZ$233))</f>
        <v>0</v>
      </c>
      <c r="CA190" s="173" cm="1">
        <f t="array" ref="CA190">_xlfn.XLOOKUP(CA$1,'PY1 Data(H)'!$A$1:$CZ$1,_xlfn.XLOOKUP($A190,'PY1 Data(H)'!$A$1:$A$233,'PY1 Data(H)'!$A$1:$CZ$233))</f>
        <v>0</v>
      </c>
      <c r="CB190" s="173" cm="1">
        <f t="array" ref="CB190">_xlfn.XLOOKUP(CB$1,'PY1 Data(H)'!$A$1:$CZ$1,_xlfn.XLOOKUP($A190,'PY1 Data(H)'!$A$1:$A$233,'PY1 Data(H)'!$A$1:$CZ$233))</f>
        <v>0</v>
      </c>
      <c r="CC190" s="173" cm="1">
        <f t="array" ref="CC190">_xlfn.XLOOKUP(CC$1,'PY1 Data(H)'!$A$1:$CZ$1,_xlfn.XLOOKUP($A190,'PY1 Data(H)'!$A$1:$A$233,'PY1 Data(H)'!$A$1:$CZ$233))</f>
        <v>0</v>
      </c>
      <c r="CD190" s="173" cm="1">
        <f t="array" ref="CD190">_xlfn.XLOOKUP(CD$1,'PY1 Data(H)'!$A$1:$CZ$1,_xlfn.XLOOKUP($A190,'PY1 Data(H)'!$A$1:$A$233,'PY1 Data(H)'!$A$1:$CZ$233))</f>
        <v>0</v>
      </c>
      <c r="CE190" s="173" cm="1">
        <f t="array" ref="CE190">_xlfn.XLOOKUP(CE$1,'PY1 Data(H)'!$A$1:$CZ$1,_xlfn.XLOOKUP($A190,'PY1 Data(H)'!$A$1:$A$233,'PY1 Data(H)'!$A$1:$CZ$233))</f>
        <v>0</v>
      </c>
      <c r="CF190" s="173" cm="1">
        <f t="array" ref="CF190">_xlfn.XLOOKUP(CF$1,'PY1 Data(H)'!$A$1:$CZ$1,_xlfn.XLOOKUP($A190,'PY1 Data(H)'!$A$1:$A$233,'PY1 Data(H)'!$A$1:$CZ$233))</f>
        <v>0</v>
      </c>
      <c r="CG190" s="173" cm="1">
        <f t="array" ref="CG190">_xlfn.XLOOKUP(CG$1,'PY1 Data(H)'!$A$1:$CZ$1,_xlfn.XLOOKUP($A190,'PY1 Data(H)'!$A$1:$A$233,'PY1 Data(H)'!$A$1:$CZ$233))</f>
        <v>0</v>
      </c>
      <c r="CH190" s="173" cm="1">
        <f t="array" ref="CH190">_xlfn.XLOOKUP(CH$1,'PY1 Data(H)'!$A$1:$CZ$1,_xlfn.XLOOKUP($A190,'PY1 Data(H)'!$A$1:$A$233,'PY1 Data(H)'!$A$1:$CZ$233))</f>
        <v>0</v>
      </c>
      <c r="CI190" s="173" cm="1">
        <f t="array" ref="CI190">_xlfn.XLOOKUP(CI$1,'PY1 Data(H)'!$A$1:$CZ$1,_xlfn.XLOOKUP($A190,'PY1 Data(H)'!$A$1:$A$233,'PY1 Data(H)'!$A$1:$CZ$233))</f>
        <v>0</v>
      </c>
      <c r="CJ190" s="173" cm="1">
        <f t="array" ref="CJ190">_xlfn.XLOOKUP(CJ$1,'PY1 Data(H)'!$A$1:$CZ$1,_xlfn.XLOOKUP($A190,'PY1 Data(H)'!$A$1:$A$233,'PY1 Data(H)'!$A$1:$CZ$233))</f>
        <v>0</v>
      </c>
      <c r="CK190" s="173" cm="1">
        <f t="array" ref="CK190">_xlfn.XLOOKUP(CK$1,'PY1 Data(H)'!$A$1:$CZ$1,_xlfn.XLOOKUP($A190,'PY1 Data(H)'!$A$1:$A$233,'PY1 Data(H)'!$A$1:$CZ$233))</f>
        <v>0</v>
      </c>
      <c r="CL190" s="173" cm="1">
        <f t="array" ref="CL190">_xlfn.XLOOKUP(CL$1,'PY1 Data(H)'!$A$1:$CZ$1,_xlfn.XLOOKUP($A190,'PY1 Data(H)'!$A$1:$A$233,'PY1 Data(H)'!$A$1:$CZ$233))</f>
        <v>0</v>
      </c>
      <c r="CM190" s="173" cm="1">
        <f t="array" ref="CM190">_xlfn.XLOOKUP(CM$1,'PY1 Data(H)'!$A$1:$CZ$1,_xlfn.XLOOKUP($A190,'PY1 Data(H)'!$A$1:$A$233,'PY1 Data(H)'!$A$1:$CZ$233))</f>
        <v>0</v>
      </c>
      <c r="CN190" s="173" cm="1">
        <f t="array" ref="CN190">_xlfn.XLOOKUP(CN$1,'PY1 Data(H)'!$A$1:$CZ$1,_xlfn.XLOOKUP($A190,'PY1 Data(H)'!$A$1:$A$233,'PY1 Data(H)'!$A$1:$CZ$233))</f>
        <v>0</v>
      </c>
      <c r="CO190" s="173" cm="1">
        <f t="array" ref="CO190">_xlfn.XLOOKUP(CO$1,'PY1 Data(H)'!$A$1:$CZ$1,_xlfn.XLOOKUP($A190,'PY1 Data(H)'!$A$1:$A$233,'PY1 Data(H)'!$A$1:$CZ$233))</f>
        <v>0</v>
      </c>
      <c r="CP190" s="173" cm="1">
        <f t="array" ref="CP190">_xlfn.XLOOKUP(CP$1,'PY1 Data(H)'!$A$1:$CZ$1,_xlfn.XLOOKUP($A190,'PY1 Data(H)'!$A$1:$A$233,'PY1 Data(H)'!$A$1:$CZ$233))</f>
        <v>0</v>
      </c>
      <c r="CQ190" s="173" cm="1">
        <f t="array" ref="CQ190">_xlfn.XLOOKUP(CQ$1,'PY1 Data(H)'!$A$1:$CZ$1,_xlfn.XLOOKUP($A190,'PY1 Data(H)'!$A$1:$A$233,'PY1 Data(H)'!$A$1:$CZ$233))</f>
        <v>0</v>
      </c>
      <c r="CR190" s="173" cm="1">
        <f t="array" ref="CR190">_xlfn.XLOOKUP(CR$1,'PY1 Data(H)'!$A$1:$CZ$1,_xlfn.XLOOKUP($A190,'PY1 Data(H)'!$A$1:$A$233,'PY1 Data(H)'!$A$1:$CZ$233))</f>
        <v>0</v>
      </c>
      <c r="CS190" s="173" cm="1">
        <f t="array" ref="CS190">_xlfn.XLOOKUP(CS$1,'PY1 Data(H)'!$A$1:$CZ$1,_xlfn.XLOOKUP($A190,'PY1 Data(H)'!$A$1:$A$233,'PY1 Data(H)'!$A$1:$CZ$233))</f>
        <v>0</v>
      </c>
      <c r="CT190" s="173" cm="1">
        <f t="array" ref="CT190">_xlfn.XLOOKUP(CT$1,'PY1 Data(H)'!$A$1:$CZ$1,_xlfn.XLOOKUP($A190,'PY1 Data(H)'!$A$1:$A$233,'PY1 Data(H)'!$A$1:$CZ$233))</f>
        <v>0</v>
      </c>
      <c r="CU190" s="173" cm="1">
        <f t="array" ref="CU190">_xlfn.XLOOKUP(CU$1,'PY1 Data(H)'!$A$1:$CZ$1,_xlfn.XLOOKUP($A190,'PY1 Data(H)'!$A$1:$A$233,'PY1 Data(H)'!$A$1:$CZ$233))</f>
        <v>0</v>
      </c>
      <c r="CV190" s="173" cm="1">
        <f t="array" ref="CV190">_xlfn.XLOOKUP(CV$1,'PY1 Data(H)'!$A$1:$CZ$1,_xlfn.XLOOKUP($A190,'PY1 Data(H)'!$A$1:$A$233,'PY1 Data(H)'!$A$1:$CZ$233))</f>
        <v>0</v>
      </c>
      <c r="CW190" s="173" cm="1">
        <f t="array" ref="CW190">_xlfn.XLOOKUP(CW$1,'PY1 Data(H)'!$A$1:$CZ$1,_xlfn.XLOOKUP($A190,'PY1 Data(H)'!$A$1:$A$233,'PY1 Data(H)'!$A$1:$CZ$233))</f>
        <v>0</v>
      </c>
      <c r="CX190" s="173" cm="1">
        <f t="array" ref="CX190">_xlfn.XLOOKUP(CX$1,'PY1 Data(H)'!$A$1:$CZ$1,_xlfn.XLOOKUP($A190,'PY1 Data(H)'!$A$1:$A$233,'PY1 Data(H)'!$A$1:$CZ$233))</f>
        <v>0</v>
      </c>
      <c r="CY190" s="173" cm="1">
        <f t="array" ref="CY190">_xlfn.XLOOKUP(CY$1,'PY1 Data(H)'!$A$1:$CZ$1,_xlfn.XLOOKUP($A190,'PY1 Data(H)'!$A$1:$A$233,'PY1 Data(H)'!$A$1:$CZ$233))</f>
        <v>0</v>
      </c>
    </row>
    <row r="191" spans="1:103" x14ac:dyDescent="0.3">
      <c r="D191" s="173" cm="1">
        <f t="array" ref="D191">_xlfn.XLOOKUP(D$1,'PY1 Data(H)'!$A$1:$CZ$1,_xlfn.XLOOKUP($A191,'PY1 Data(H)'!$A$1:$A$233,'PY1 Data(H)'!$A$1:$CZ$233))</f>
        <v>0</v>
      </c>
      <c r="E191" s="173" cm="1">
        <f t="array" ref="E191">_xlfn.XLOOKUP(E$1,'PY1 Data(H)'!$A$1:$CZ$1,_xlfn.XLOOKUP($A191,'PY1 Data(H)'!$A$1:$A$233,'PY1 Data(H)'!$A$1:$CZ$233))</f>
        <v>0</v>
      </c>
      <c r="F191" s="173" cm="1">
        <f t="array" ref="F191">_xlfn.XLOOKUP(F$1,'PY1 Data(H)'!$A$1:$CZ$1,_xlfn.XLOOKUP($A191,'PY1 Data(H)'!$A$1:$A$233,'PY1 Data(H)'!$A$1:$CZ$233))</f>
        <v>0</v>
      </c>
      <c r="G191" s="173" cm="1">
        <f t="array" ref="G191">_xlfn.XLOOKUP(G$1,'PY1 Data(H)'!$A$1:$CZ$1,_xlfn.XLOOKUP($A191,'PY1 Data(H)'!$A$1:$A$233,'PY1 Data(H)'!$A$1:$CZ$233))</f>
        <v>0</v>
      </c>
      <c r="H191" s="173" cm="1">
        <f t="array" ref="H191">_xlfn.XLOOKUP(H$1,'PY1 Data(H)'!$A$1:$CZ$1,_xlfn.XLOOKUP($A191,'PY1 Data(H)'!$A$1:$A$233,'PY1 Data(H)'!$A$1:$CZ$233))</f>
        <v>0</v>
      </c>
      <c r="I191" s="173" cm="1">
        <f t="array" ref="I191">_xlfn.XLOOKUP(I$1,'PY1 Data(H)'!$A$1:$CZ$1,_xlfn.XLOOKUP($A191,'PY1 Data(H)'!$A$1:$A$233,'PY1 Data(H)'!$A$1:$CZ$233))</f>
        <v>0</v>
      </c>
      <c r="J191" s="173" cm="1">
        <f t="array" ref="J191">_xlfn.XLOOKUP(J$1,'PY1 Data(H)'!$A$1:$CZ$1,_xlfn.XLOOKUP($A191,'PY1 Data(H)'!$A$1:$A$233,'PY1 Data(H)'!$A$1:$CZ$233))</f>
        <v>0</v>
      </c>
      <c r="K191" s="173" cm="1">
        <f t="array" ref="K191">_xlfn.XLOOKUP(K$1,'PY1 Data(H)'!$A$1:$CZ$1,_xlfn.XLOOKUP($A191,'PY1 Data(H)'!$A$1:$A$233,'PY1 Data(H)'!$A$1:$CZ$233))</f>
        <v>0</v>
      </c>
      <c r="L191" s="173" cm="1">
        <f t="array" ref="L191">_xlfn.XLOOKUP(L$1,'PY1 Data(H)'!$A$1:$CZ$1,_xlfn.XLOOKUP($A191,'PY1 Data(H)'!$A$1:$A$233,'PY1 Data(H)'!$A$1:$CZ$233))</f>
        <v>0</v>
      </c>
      <c r="M191" s="173" cm="1">
        <f t="array" ref="M191">_xlfn.XLOOKUP(M$1,'PY1 Data(H)'!$A$1:$CZ$1,_xlfn.XLOOKUP($A191,'PY1 Data(H)'!$A$1:$A$233,'PY1 Data(H)'!$A$1:$CZ$233))</f>
        <v>0</v>
      </c>
      <c r="N191" s="173" cm="1">
        <f t="array" ref="N191">_xlfn.XLOOKUP(N$1,'PY1 Data(H)'!$A$1:$CZ$1,_xlfn.XLOOKUP($A191,'PY1 Data(H)'!$A$1:$A$233,'PY1 Data(H)'!$A$1:$CZ$233))</f>
        <v>0</v>
      </c>
      <c r="O191" s="173" cm="1">
        <f t="array" ref="O191">_xlfn.XLOOKUP(O$1,'PY1 Data(H)'!$A$1:$CZ$1,_xlfn.XLOOKUP($A191,'PY1 Data(H)'!$A$1:$A$233,'PY1 Data(H)'!$A$1:$CZ$233))</f>
        <v>0</v>
      </c>
      <c r="P191" s="173" cm="1">
        <f t="array" ref="P191">_xlfn.XLOOKUP(P$1,'PY1 Data(H)'!$A$1:$CZ$1,_xlfn.XLOOKUP($A191,'PY1 Data(H)'!$A$1:$A$233,'PY1 Data(H)'!$A$1:$CZ$233))</f>
        <v>0</v>
      </c>
      <c r="Q191" s="173" cm="1">
        <f t="array" ref="Q191">_xlfn.XLOOKUP(Q$1,'PY1 Data(H)'!$A$1:$CZ$1,_xlfn.XLOOKUP($A191,'PY1 Data(H)'!$A$1:$A$233,'PY1 Data(H)'!$A$1:$CZ$233))</f>
        <v>0</v>
      </c>
      <c r="R191" s="173" cm="1">
        <f t="array" ref="R191">_xlfn.XLOOKUP(R$1,'PY1 Data(H)'!$A$1:$CZ$1,_xlfn.XLOOKUP($A191,'PY1 Data(H)'!$A$1:$A$233,'PY1 Data(H)'!$A$1:$CZ$233))</f>
        <v>0</v>
      </c>
      <c r="S191" s="173" cm="1">
        <f t="array" ref="S191">_xlfn.XLOOKUP(S$1,'PY1 Data(H)'!$A$1:$CZ$1,_xlfn.XLOOKUP($A191,'PY1 Data(H)'!$A$1:$A$233,'PY1 Data(H)'!$A$1:$CZ$233))</f>
        <v>0</v>
      </c>
      <c r="T191" s="173" cm="1">
        <f t="array" ref="T191">_xlfn.XLOOKUP(T$1,'PY1 Data(H)'!$A$1:$CZ$1,_xlfn.XLOOKUP($A191,'PY1 Data(H)'!$A$1:$A$233,'PY1 Data(H)'!$A$1:$CZ$233))</f>
        <v>0</v>
      </c>
      <c r="U191" s="173" cm="1">
        <f t="array" ref="U191">_xlfn.XLOOKUP(U$1,'PY1 Data(H)'!$A$1:$CZ$1,_xlfn.XLOOKUP($A191,'PY1 Data(H)'!$A$1:$A$233,'PY1 Data(H)'!$A$1:$CZ$233))</f>
        <v>0</v>
      </c>
      <c r="V191" s="173" cm="1">
        <f t="array" ref="V191">_xlfn.XLOOKUP(V$1,'PY1 Data(H)'!$A$1:$CZ$1,_xlfn.XLOOKUP($A191,'PY1 Data(H)'!$A$1:$A$233,'PY1 Data(H)'!$A$1:$CZ$233))</f>
        <v>0</v>
      </c>
      <c r="W191" s="173" cm="1">
        <f t="array" ref="W191">_xlfn.XLOOKUP(W$1,'PY1 Data(H)'!$A$1:$CZ$1,_xlfn.XLOOKUP($A191,'PY1 Data(H)'!$A$1:$A$233,'PY1 Data(H)'!$A$1:$CZ$233))</f>
        <v>0</v>
      </c>
      <c r="X191" s="173" cm="1">
        <f t="array" ref="X191">_xlfn.XLOOKUP(X$1,'PY1 Data(H)'!$A$1:$CZ$1,_xlfn.XLOOKUP($A191,'PY1 Data(H)'!$A$1:$A$233,'PY1 Data(H)'!$A$1:$CZ$233))</f>
        <v>0</v>
      </c>
      <c r="Y191" s="173" cm="1">
        <f t="array" ref="Y191">_xlfn.XLOOKUP(Y$1,'PY1 Data(H)'!$A$1:$CZ$1,_xlfn.XLOOKUP($A191,'PY1 Data(H)'!$A$1:$A$233,'PY1 Data(H)'!$A$1:$CZ$233))</f>
        <v>0</v>
      </c>
      <c r="Z191" s="173" cm="1">
        <f t="array" ref="Z191">_xlfn.XLOOKUP(Z$1,'PY1 Data(H)'!$A$1:$CZ$1,_xlfn.XLOOKUP($A191,'PY1 Data(H)'!$A$1:$A$233,'PY1 Data(H)'!$A$1:$CZ$233))</f>
        <v>0</v>
      </c>
      <c r="AA191" s="173" cm="1">
        <f t="array" ref="AA191">_xlfn.XLOOKUP(AA$1,'PY1 Data(H)'!$A$1:$CZ$1,_xlfn.XLOOKUP($A191,'PY1 Data(H)'!$A$1:$A$233,'PY1 Data(H)'!$A$1:$CZ$233))</f>
        <v>0</v>
      </c>
      <c r="AB191" s="173" cm="1">
        <f t="array" ref="AB191">_xlfn.XLOOKUP(AB$1,'PY1 Data(H)'!$A$1:$CZ$1,_xlfn.XLOOKUP($A191,'PY1 Data(H)'!$A$1:$A$233,'PY1 Data(H)'!$A$1:$CZ$233))</f>
        <v>0</v>
      </c>
      <c r="AC191" s="173" cm="1">
        <f t="array" ref="AC191">_xlfn.XLOOKUP(AC$1,'PY1 Data(H)'!$A$1:$CZ$1,_xlfn.XLOOKUP($A191,'PY1 Data(H)'!$A$1:$A$233,'PY1 Data(H)'!$A$1:$CZ$233))</f>
        <v>0</v>
      </c>
      <c r="AD191" s="173" cm="1">
        <f t="array" ref="AD191">_xlfn.XLOOKUP(AD$1,'PY1 Data(H)'!$A$1:$CZ$1,_xlfn.XLOOKUP($A191,'PY1 Data(H)'!$A$1:$A$233,'PY1 Data(H)'!$A$1:$CZ$233))</f>
        <v>0</v>
      </c>
      <c r="AE191" s="173" cm="1">
        <f t="array" ref="AE191">_xlfn.XLOOKUP(AE$1,'PY1 Data(H)'!$A$1:$CZ$1,_xlfn.XLOOKUP($A191,'PY1 Data(H)'!$A$1:$A$233,'PY1 Data(H)'!$A$1:$CZ$233))</f>
        <v>0</v>
      </c>
      <c r="AF191" s="173" cm="1">
        <f t="array" ref="AF191">_xlfn.XLOOKUP(AF$1,'PY1 Data(H)'!$A$1:$CZ$1,_xlfn.XLOOKUP($A191,'PY1 Data(H)'!$A$1:$A$233,'PY1 Data(H)'!$A$1:$CZ$233))</f>
        <v>0</v>
      </c>
      <c r="AG191" s="173" cm="1">
        <f t="array" ref="AG191">_xlfn.XLOOKUP(AG$1,'PY1 Data(H)'!$A$1:$CZ$1,_xlfn.XLOOKUP($A191,'PY1 Data(H)'!$A$1:$A$233,'PY1 Data(H)'!$A$1:$CZ$233))</f>
        <v>0</v>
      </c>
      <c r="AH191" s="173" cm="1">
        <f t="array" ref="AH191">_xlfn.XLOOKUP(AH$1,'PY1 Data(H)'!$A$1:$CZ$1,_xlfn.XLOOKUP($A191,'PY1 Data(H)'!$A$1:$A$233,'PY1 Data(H)'!$A$1:$CZ$233))</f>
        <v>0</v>
      </c>
      <c r="AI191" s="173" cm="1">
        <f t="array" ref="AI191">_xlfn.XLOOKUP(AI$1,'PY1 Data(H)'!$A$1:$CZ$1,_xlfn.XLOOKUP($A191,'PY1 Data(H)'!$A$1:$A$233,'PY1 Data(H)'!$A$1:$CZ$233))</f>
        <v>0</v>
      </c>
      <c r="AJ191" s="173" cm="1">
        <f t="array" ref="AJ191">_xlfn.XLOOKUP(AJ$1,'PY1 Data(H)'!$A$1:$CZ$1,_xlfn.XLOOKUP($A191,'PY1 Data(H)'!$A$1:$A$233,'PY1 Data(H)'!$A$1:$CZ$233))</f>
        <v>0</v>
      </c>
      <c r="AK191" s="173" cm="1">
        <f t="array" ref="AK191">_xlfn.XLOOKUP(AK$1,'PY1 Data(H)'!$A$1:$CZ$1,_xlfn.XLOOKUP($A191,'PY1 Data(H)'!$A$1:$A$233,'PY1 Data(H)'!$A$1:$CZ$233))</f>
        <v>0</v>
      </c>
      <c r="AL191" s="173" cm="1">
        <f t="array" ref="AL191">_xlfn.XLOOKUP(AL$1,'PY1 Data(H)'!$A$1:$CZ$1,_xlfn.XLOOKUP($A191,'PY1 Data(H)'!$A$1:$A$233,'PY1 Data(H)'!$A$1:$CZ$233))</f>
        <v>0</v>
      </c>
      <c r="AM191" s="173" cm="1">
        <f t="array" ref="AM191">_xlfn.XLOOKUP(AM$1,'PY1 Data(H)'!$A$1:$CZ$1,_xlfn.XLOOKUP($A191,'PY1 Data(H)'!$A$1:$A$233,'PY1 Data(H)'!$A$1:$CZ$233))</f>
        <v>0</v>
      </c>
      <c r="AN191" s="173" cm="1">
        <f t="array" ref="AN191">_xlfn.XLOOKUP(AN$1,'PY1 Data(H)'!$A$1:$CZ$1,_xlfn.XLOOKUP($A191,'PY1 Data(H)'!$A$1:$A$233,'PY1 Data(H)'!$A$1:$CZ$233))</f>
        <v>0</v>
      </c>
      <c r="AO191" s="173" cm="1">
        <f t="array" ref="AO191">_xlfn.XLOOKUP(AO$1,'PY1 Data(H)'!$A$1:$CZ$1,_xlfn.XLOOKUP($A191,'PY1 Data(H)'!$A$1:$A$233,'PY1 Data(H)'!$A$1:$CZ$233))</f>
        <v>0</v>
      </c>
      <c r="AP191" s="173" cm="1">
        <f t="array" ref="AP191">_xlfn.XLOOKUP(AP$1,'PY1 Data(H)'!$A$1:$CZ$1,_xlfn.XLOOKUP($A191,'PY1 Data(H)'!$A$1:$A$233,'PY1 Data(H)'!$A$1:$CZ$233))</f>
        <v>0</v>
      </c>
      <c r="AQ191" s="173" cm="1">
        <f t="array" ref="AQ191">_xlfn.XLOOKUP(AQ$1,'PY1 Data(H)'!$A$1:$CZ$1,_xlfn.XLOOKUP($A191,'PY1 Data(H)'!$A$1:$A$233,'PY1 Data(H)'!$A$1:$CZ$233))</f>
        <v>0</v>
      </c>
      <c r="AR191" s="173" cm="1">
        <f t="array" ref="AR191">_xlfn.XLOOKUP(AR$1,'PY1 Data(H)'!$A$1:$CZ$1,_xlfn.XLOOKUP($A191,'PY1 Data(H)'!$A$1:$A$233,'PY1 Data(H)'!$A$1:$CZ$233))</f>
        <v>0</v>
      </c>
      <c r="AS191" s="173" cm="1">
        <f t="array" ref="AS191">_xlfn.XLOOKUP(AS$1,'PY1 Data(H)'!$A$1:$CZ$1,_xlfn.XLOOKUP($A191,'PY1 Data(H)'!$A$1:$A$233,'PY1 Data(H)'!$A$1:$CZ$233))</f>
        <v>0</v>
      </c>
      <c r="AT191" s="173" cm="1">
        <f t="array" ref="AT191">_xlfn.XLOOKUP(AT$1,'PY1 Data(H)'!$A$1:$CZ$1,_xlfn.XLOOKUP($A191,'PY1 Data(H)'!$A$1:$A$233,'PY1 Data(H)'!$A$1:$CZ$233))</f>
        <v>0</v>
      </c>
      <c r="AU191" s="173" cm="1">
        <f t="array" ref="AU191">_xlfn.XLOOKUP(AU$1,'PY1 Data(H)'!$A$1:$CZ$1,_xlfn.XLOOKUP($A191,'PY1 Data(H)'!$A$1:$A$233,'PY1 Data(H)'!$A$1:$CZ$233))</f>
        <v>0</v>
      </c>
      <c r="AV191" s="173" cm="1">
        <f t="array" ref="AV191">_xlfn.XLOOKUP(AV$1,'PY1 Data(H)'!$A$1:$CZ$1,_xlfn.XLOOKUP($A191,'PY1 Data(H)'!$A$1:$A$233,'PY1 Data(H)'!$A$1:$CZ$233))</f>
        <v>0</v>
      </c>
      <c r="AW191" s="173" cm="1">
        <f t="array" ref="AW191">_xlfn.XLOOKUP(AW$1,'PY1 Data(H)'!$A$1:$CZ$1,_xlfn.XLOOKUP($A191,'PY1 Data(H)'!$A$1:$A$233,'PY1 Data(H)'!$A$1:$CZ$233))</f>
        <v>0</v>
      </c>
      <c r="AX191" s="173" cm="1">
        <f t="array" ref="AX191">_xlfn.XLOOKUP(AX$1,'PY1 Data(H)'!$A$1:$CZ$1,_xlfn.XLOOKUP($A191,'PY1 Data(H)'!$A$1:$A$233,'PY1 Data(H)'!$A$1:$CZ$233))</f>
        <v>0</v>
      </c>
      <c r="AY191" s="173" cm="1">
        <f t="array" ref="AY191">_xlfn.XLOOKUP(AY$1,'PY1 Data(H)'!$A$1:$CZ$1,_xlfn.XLOOKUP($A191,'PY1 Data(H)'!$A$1:$A$233,'PY1 Data(H)'!$A$1:$CZ$233))</f>
        <v>0</v>
      </c>
      <c r="AZ191" s="173" cm="1">
        <f t="array" ref="AZ191">_xlfn.XLOOKUP(AZ$1,'PY1 Data(H)'!$A$1:$CZ$1,_xlfn.XLOOKUP($A191,'PY1 Data(H)'!$A$1:$A$233,'PY1 Data(H)'!$A$1:$CZ$233))</f>
        <v>0</v>
      </c>
      <c r="BA191" s="173" cm="1">
        <f t="array" ref="BA191">_xlfn.XLOOKUP(BA$1,'PY1 Data(H)'!$A$1:$CZ$1,_xlfn.XLOOKUP($A191,'PY1 Data(H)'!$A$1:$A$233,'PY1 Data(H)'!$A$1:$CZ$233))</f>
        <v>0</v>
      </c>
      <c r="BB191" s="173" cm="1">
        <f t="array" ref="BB191">_xlfn.XLOOKUP(BB$1,'PY1 Data(H)'!$A$1:$CZ$1,_xlfn.XLOOKUP($A191,'PY1 Data(H)'!$A$1:$A$233,'PY1 Data(H)'!$A$1:$CZ$233))</f>
        <v>0</v>
      </c>
      <c r="BC191" s="173" cm="1">
        <f t="array" ref="BC191">_xlfn.XLOOKUP(BC$1,'PY1 Data(H)'!$A$1:$CZ$1,_xlfn.XLOOKUP($A191,'PY1 Data(H)'!$A$1:$A$233,'PY1 Data(H)'!$A$1:$CZ$233))</f>
        <v>0</v>
      </c>
      <c r="BD191" s="173" cm="1">
        <f t="array" ref="BD191">_xlfn.XLOOKUP(BD$1,'PY1 Data(H)'!$A$1:$CZ$1,_xlfn.XLOOKUP($A191,'PY1 Data(H)'!$A$1:$A$233,'PY1 Data(H)'!$A$1:$CZ$233))</f>
        <v>0</v>
      </c>
      <c r="BE191" s="173" cm="1">
        <f t="array" ref="BE191">_xlfn.XLOOKUP(BE$1,'PY1 Data(H)'!$A$1:$CZ$1,_xlfn.XLOOKUP($A191,'PY1 Data(H)'!$A$1:$A$233,'PY1 Data(H)'!$A$1:$CZ$233))</f>
        <v>0</v>
      </c>
      <c r="BF191" s="173" cm="1">
        <f t="array" ref="BF191">_xlfn.XLOOKUP(BF$1,'PY1 Data(H)'!$A$1:$CZ$1,_xlfn.XLOOKUP($A191,'PY1 Data(H)'!$A$1:$A$233,'PY1 Data(H)'!$A$1:$CZ$233))</f>
        <v>0</v>
      </c>
      <c r="BG191" s="173" cm="1">
        <f t="array" ref="BG191">_xlfn.XLOOKUP(BG$1,'PY1 Data(H)'!$A$1:$CZ$1,_xlfn.XLOOKUP($A191,'PY1 Data(H)'!$A$1:$A$233,'PY1 Data(H)'!$A$1:$CZ$233))</f>
        <v>0</v>
      </c>
      <c r="BH191" s="173" cm="1">
        <f t="array" ref="BH191">_xlfn.XLOOKUP(BH$1,'PY1 Data(H)'!$A$1:$CZ$1,_xlfn.XLOOKUP($A191,'PY1 Data(H)'!$A$1:$A$233,'PY1 Data(H)'!$A$1:$CZ$233))</f>
        <v>0</v>
      </c>
      <c r="BI191" s="173" cm="1">
        <f t="array" ref="BI191">_xlfn.XLOOKUP(BI$1,'PY1 Data(H)'!$A$1:$CZ$1,_xlfn.XLOOKUP($A191,'PY1 Data(H)'!$A$1:$A$233,'PY1 Data(H)'!$A$1:$CZ$233))</f>
        <v>0</v>
      </c>
      <c r="BJ191" s="173" cm="1">
        <f t="array" ref="BJ191">_xlfn.XLOOKUP(BJ$1,'PY1 Data(H)'!$A$1:$CZ$1,_xlfn.XLOOKUP($A191,'PY1 Data(H)'!$A$1:$A$233,'PY1 Data(H)'!$A$1:$CZ$233))</f>
        <v>0</v>
      </c>
      <c r="BK191" s="173" cm="1">
        <f t="array" ref="BK191">_xlfn.XLOOKUP(BK$1,'PY1 Data(H)'!$A$1:$CZ$1,_xlfn.XLOOKUP($A191,'PY1 Data(H)'!$A$1:$A$233,'PY1 Data(H)'!$A$1:$CZ$233))</f>
        <v>0</v>
      </c>
      <c r="BL191" s="173" cm="1">
        <f t="array" ref="BL191">_xlfn.XLOOKUP(BL$1,'PY1 Data(H)'!$A$1:$CZ$1,_xlfn.XLOOKUP($A191,'PY1 Data(H)'!$A$1:$A$233,'PY1 Data(H)'!$A$1:$CZ$233))</f>
        <v>0</v>
      </c>
      <c r="BM191" s="173" cm="1">
        <f t="array" ref="BM191">_xlfn.XLOOKUP(BM$1,'PY1 Data(H)'!$A$1:$CZ$1,_xlfn.XLOOKUP($A191,'PY1 Data(H)'!$A$1:$A$233,'PY1 Data(H)'!$A$1:$CZ$233))</f>
        <v>0</v>
      </c>
      <c r="BN191" s="173" cm="1">
        <f t="array" ref="BN191">_xlfn.XLOOKUP(BN$1,'PY1 Data(H)'!$A$1:$CZ$1,_xlfn.XLOOKUP($A191,'PY1 Data(H)'!$A$1:$A$233,'PY1 Data(H)'!$A$1:$CZ$233))</f>
        <v>0</v>
      </c>
      <c r="BO191" s="173" cm="1">
        <f t="array" ref="BO191">_xlfn.XLOOKUP(BO$1,'PY1 Data(H)'!$A$1:$CZ$1,_xlfn.XLOOKUP($A191,'PY1 Data(H)'!$A$1:$A$233,'PY1 Data(H)'!$A$1:$CZ$233))</f>
        <v>0</v>
      </c>
      <c r="BP191" s="173" cm="1">
        <f t="array" ref="BP191">_xlfn.XLOOKUP(BP$1,'PY1 Data(H)'!$A$1:$CZ$1,_xlfn.XLOOKUP($A191,'PY1 Data(H)'!$A$1:$A$233,'PY1 Data(H)'!$A$1:$CZ$233))</f>
        <v>0</v>
      </c>
      <c r="BQ191" s="173" cm="1">
        <f t="array" ref="BQ191">_xlfn.XLOOKUP(BQ$1,'PY1 Data(H)'!$A$1:$CZ$1,_xlfn.XLOOKUP($A191,'PY1 Data(H)'!$A$1:$A$233,'PY1 Data(H)'!$A$1:$CZ$233))</f>
        <v>0</v>
      </c>
      <c r="BR191" s="173" cm="1">
        <f t="array" ref="BR191">_xlfn.XLOOKUP(BR$1,'PY1 Data(H)'!$A$1:$CZ$1,_xlfn.XLOOKUP($A191,'PY1 Data(H)'!$A$1:$A$233,'PY1 Data(H)'!$A$1:$CZ$233))</f>
        <v>0</v>
      </c>
      <c r="BS191" s="173" cm="1">
        <f t="array" ref="BS191">_xlfn.XLOOKUP(BS$1,'PY1 Data(H)'!$A$1:$CZ$1,_xlfn.XLOOKUP($A191,'PY1 Data(H)'!$A$1:$A$233,'PY1 Data(H)'!$A$1:$CZ$233))</f>
        <v>0</v>
      </c>
      <c r="BT191" s="173" cm="1">
        <f t="array" ref="BT191">_xlfn.XLOOKUP(BT$1,'PY1 Data(H)'!$A$1:$CZ$1,_xlfn.XLOOKUP($A191,'PY1 Data(H)'!$A$1:$A$233,'PY1 Data(H)'!$A$1:$CZ$233))</f>
        <v>0</v>
      </c>
      <c r="BU191" s="173" cm="1">
        <f t="array" ref="BU191">_xlfn.XLOOKUP(BU$1,'PY1 Data(H)'!$A$1:$CZ$1,_xlfn.XLOOKUP($A191,'PY1 Data(H)'!$A$1:$A$233,'PY1 Data(H)'!$A$1:$CZ$233))</f>
        <v>0</v>
      </c>
      <c r="BV191" s="173" cm="1">
        <f t="array" ref="BV191">_xlfn.XLOOKUP(BV$1,'PY1 Data(H)'!$A$1:$CZ$1,_xlfn.XLOOKUP($A191,'PY1 Data(H)'!$A$1:$A$233,'PY1 Data(H)'!$A$1:$CZ$233))</f>
        <v>0</v>
      </c>
      <c r="BW191" s="173" cm="1">
        <f t="array" ref="BW191">_xlfn.XLOOKUP(BW$1,'PY1 Data(H)'!$A$1:$CZ$1,_xlfn.XLOOKUP($A191,'PY1 Data(H)'!$A$1:$A$233,'PY1 Data(H)'!$A$1:$CZ$233))</f>
        <v>0</v>
      </c>
      <c r="BX191" s="173" cm="1">
        <f t="array" ref="BX191">_xlfn.XLOOKUP(BX$1,'PY1 Data(H)'!$A$1:$CZ$1,_xlfn.XLOOKUP($A191,'PY1 Data(H)'!$A$1:$A$233,'PY1 Data(H)'!$A$1:$CZ$233))</f>
        <v>0</v>
      </c>
      <c r="BY191" s="173" cm="1">
        <f t="array" ref="BY191">_xlfn.XLOOKUP(BY$1,'PY1 Data(H)'!$A$1:$CZ$1,_xlfn.XLOOKUP($A191,'PY1 Data(H)'!$A$1:$A$233,'PY1 Data(H)'!$A$1:$CZ$233))</f>
        <v>0</v>
      </c>
      <c r="BZ191" s="173" cm="1">
        <f t="array" ref="BZ191">_xlfn.XLOOKUP(BZ$1,'PY1 Data(H)'!$A$1:$CZ$1,_xlfn.XLOOKUP($A191,'PY1 Data(H)'!$A$1:$A$233,'PY1 Data(H)'!$A$1:$CZ$233))</f>
        <v>0</v>
      </c>
      <c r="CA191" s="173" cm="1">
        <f t="array" ref="CA191">_xlfn.XLOOKUP(CA$1,'PY1 Data(H)'!$A$1:$CZ$1,_xlfn.XLOOKUP($A191,'PY1 Data(H)'!$A$1:$A$233,'PY1 Data(H)'!$A$1:$CZ$233))</f>
        <v>0</v>
      </c>
      <c r="CB191" s="173" cm="1">
        <f t="array" ref="CB191">_xlfn.XLOOKUP(CB$1,'PY1 Data(H)'!$A$1:$CZ$1,_xlfn.XLOOKUP($A191,'PY1 Data(H)'!$A$1:$A$233,'PY1 Data(H)'!$A$1:$CZ$233))</f>
        <v>0</v>
      </c>
      <c r="CC191" s="173" cm="1">
        <f t="array" ref="CC191">_xlfn.XLOOKUP(CC$1,'PY1 Data(H)'!$A$1:$CZ$1,_xlfn.XLOOKUP($A191,'PY1 Data(H)'!$A$1:$A$233,'PY1 Data(H)'!$A$1:$CZ$233))</f>
        <v>0</v>
      </c>
      <c r="CD191" s="173" cm="1">
        <f t="array" ref="CD191">_xlfn.XLOOKUP(CD$1,'PY1 Data(H)'!$A$1:$CZ$1,_xlfn.XLOOKUP($A191,'PY1 Data(H)'!$A$1:$A$233,'PY1 Data(H)'!$A$1:$CZ$233))</f>
        <v>0</v>
      </c>
      <c r="CE191" s="173" cm="1">
        <f t="array" ref="CE191">_xlfn.XLOOKUP(CE$1,'PY1 Data(H)'!$A$1:$CZ$1,_xlfn.XLOOKUP($A191,'PY1 Data(H)'!$A$1:$A$233,'PY1 Data(H)'!$A$1:$CZ$233))</f>
        <v>0</v>
      </c>
      <c r="CF191" s="173" cm="1">
        <f t="array" ref="CF191">_xlfn.XLOOKUP(CF$1,'PY1 Data(H)'!$A$1:$CZ$1,_xlfn.XLOOKUP($A191,'PY1 Data(H)'!$A$1:$A$233,'PY1 Data(H)'!$A$1:$CZ$233))</f>
        <v>0</v>
      </c>
      <c r="CG191" s="173" cm="1">
        <f t="array" ref="CG191">_xlfn.XLOOKUP(CG$1,'PY1 Data(H)'!$A$1:$CZ$1,_xlfn.XLOOKUP($A191,'PY1 Data(H)'!$A$1:$A$233,'PY1 Data(H)'!$A$1:$CZ$233))</f>
        <v>0</v>
      </c>
      <c r="CH191" s="173" cm="1">
        <f t="array" ref="CH191">_xlfn.XLOOKUP(CH$1,'PY1 Data(H)'!$A$1:$CZ$1,_xlfn.XLOOKUP($A191,'PY1 Data(H)'!$A$1:$A$233,'PY1 Data(H)'!$A$1:$CZ$233))</f>
        <v>0</v>
      </c>
      <c r="CI191" s="173" cm="1">
        <f t="array" ref="CI191">_xlfn.XLOOKUP(CI$1,'PY1 Data(H)'!$A$1:$CZ$1,_xlfn.XLOOKUP($A191,'PY1 Data(H)'!$A$1:$A$233,'PY1 Data(H)'!$A$1:$CZ$233))</f>
        <v>0</v>
      </c>
      <c r="CJ191" s="173" cm="1">
        <f t="array" ref="CJ191">_xlfn.XLOOKUP(CJ$1,'PY1 Data(H)'!$A$1:$CZ$1,_xlfn.XLOOKUP($A191,'PY1 Data(H)'!$A$1:$A$233,'PY1 Data(H)'!$A$1:$CZ$233))</f>
        <v>0</v>
      </c>
      <c r="CK191" s="173" cm="1">
        <f t="array" ref="CK191">_xlfn.XLOOKUP(CK$1,'PY1 Data(H)'!$A$1:$CZ$1,_xlfn.XLOOKUP($A191,'PY1 Data(H)'!$A$1:$A$233,'PY1 Data(H)'!$A$1:$CZ$233))</f>
        <v>0</v>
      </c>
      <c r="CL191" s="173" cm="1">
        <f t="array" ref="CL191">_xlfn.XLOOKUP(CL$1,'PY1 Data(H)'!$A$1:$CZ$1,_xlfn.XLOOKUP($A191,'PY1 Data(H)'!$A$1:$A$233,'PY1 Data(H)'!$A$1:$CZ$233))</f>
        <v>0</v>
      </c>
      <c r="CM191" s="173" cm="1">
        <f t="array" ref="CM191">_xlfn.XLOOKUP(CM$1,'PY1 Data(H)'!$A$1:$CZ$1,_xlfn.XLOOKUP($A191,'PY1 Data(H)'!$A$1:$A$233,'PY1 Data(H)'!$A$1:$CZ$233))</f>
        <v>0</v>
      </c>
      <c r="CN191" s="173" cm="1">
        <f t="array" ref="CN191">_xlfn.XLOOKUP(CN$1,'PY1 Data(H)'!$A$1:$CZ$1,_xlfn.XLOOKUP($A191,'PY1 Data(H)'!$A$1:$A$233,'PY1 Data(H)'!$A$1:$CZ$233))</f>
        <v>0</v>
      </c>
      <c r="CO191" s="173" cm="1">
        <f t="array" ref="CO191">_xlfn.XLOOKUP(CO$1,'PY1 Data(H)'!$A$1:$CZ$1,_xlfn.XLOOKUP($A191,'PY1 Data(H)'!$A$1:$A$233,'PY1 Data(H)'!$A$1:$CZ$233))</f>
        <v>0</v>
      </c>
      <c r="CP191" s="173" cm="1">
        <f t="array" ref="CP191">_xlfn.XLOOKUP(CP$1,'PY1 Data(H)'!$A$1:$CZ$1,_xlfn.XLOOKUP($A191,'PY1 Data(H)'!$A$1:$A$233,'PY1 Data(H)'!$A$1:$CZ$233))</f>
        <v>0</v>
      </c>
      <c r="CQ191" s="173" cm="1">
        <f t="array" ref="CQ191">_xlfn.XLOOKUP(CQ$1,'PY1 Data(H)'!$A$1:$CZ$1,_xlfn.XLOOKUP($A191,'PY1 Data(H)'!$A$1:$A$233,'PY1 Data(H)'!$A$1:$CZ$233))</f>
        <v>0</v>
      </c>
      <c r="CR191" s="173" cm="1">
        <f t="array" ref="CR191">_xlfn.XLOOKUP(CR$1,'PY1 Data(H)'!$A$1:$CZ$1,_xlfn.XLOOKUP($A191,'PY1 Data(H)'!$A$1:$A$233,'PY1 Data(H)'!$A$1:$CZ$233))</f>
        <v>0</v>
      </c>
      <c r="CS191" s="173" cm="1">
        <f t="array" ref="CS191">_xlfn.XLOOKUP(CS$1,'PY1 Data(H)'!$A$1:$CZ$1,_xlfn.XLOOKUP($A191,'PY1 Data(H)'!$A$1:$A$233,'PY1 Data(H)'!$A$1:$CZ$233))</f>
        <v>0</v>
      </c>
      <c r="CT191" s="173" cm="1">
        <f t="array" ref="CT191">_xlfn.XLOOKUP(CT$1,'PY1 Data(H)'!$A$1:$CZ$1,_xlfn.XLOOKUP($A191,'PY1 Data(H)'!$A$1:$A$233,'PY1 Data(H)'!$A$1:$CZ$233))</f>
        <v>0</v>
      </c>
      <c r="CU191" s="173" cm="1">
        <f t="array" ref="CU191">_xlfn.XLOOKUP(CU$1,'PY1 Data(H)'!$A$1:$CZ$1,_xlfn.XLOOKUP($A191,'PY1 Data(H)'!$A$1:$A$233,'PY1 Data(H)'!$A$1:$CZ$233))</f>
        <v>0</v>
      </c>
      <c r="CV191" s="173" cm="1">
        <f t="array" ref="CV191">_xlfn.XLOOKUP(CV$1,'PY1 Data(H)'!$A$1:$CZ$1,_xlfn.XLOOKUP($A191,'PY1 Data(H)'!$A$1:$A$233,'PY1 Data(H)'!$A$1:$CZ$233))</f>
        <v>0</v>
      </c>
      <c r="CW191" s="173" cm="1">
        <f t="array" ref="CW191">_xlfn.XLOOKUP(CW$1,'PY1 Data(H)'!$A$1:$CZ$1,_xlfn.XLOOKUP($A191,'PY1 Data(H)'!$A$1:$A$233,'PY1 Data(H)'!$A$1:$CZ$233))</f>
        <v>0</v>
      </c>
      <c r="CX191" s="173" cm="1">
        <f t="array" ref="CX191">_xlfn.XLOOKUP(CX$1,'PY1 Data(H)'!$A$1:$CZ$1,_xlfn.XLOOKUP($A191,'PY1 Data(H)'!$A$1:$A$233,'PY1 Data(H)'!$A$1:$CZ$233))</f>
        <v>0</v>
      </c>
      <c r="CY191" s="173" cm="1">
        <f t="array" ref="CY191">_xlfn.XLOOKUP(CY$1,'PY1 Data(H)'!$A$1:$CZ$1,_xlfn.XLOOKUP($A191,'PY1 Data(H)'!$A$1:$A$233,'PY1 Data(H)'!$A$1:$CZ$233))</f>
        <v>0</v>
      </c>
    </row>
    <row r="192" spans="1:103" x14ac:dyDescent="0.3">
      <c r="A192">
        <v>371</v>
      </c>
      <c r="D192" s="173" cm="1">
        <f t="array" ref="D192">_xlfn.XLOOKUP(D$1,'PY1 Data(H)'!$A$1:$CZ$1,_xlfn.XLOOKUP($A192,'PY1 Data(H)'!$A$1:$A$233,'PY1 Data(H)'!$A$1:$CZ$233))</f>
        <v>0</v>
      </c>
      <c r="E192" s="173" cm="1">
        <f t="array" ref="E192">_xlfn.XLOOKUP(E$1,'PY1 Data(H)'!$A$1:$CZ$1,_xlfn.XLOOKUP($A192,'PY1 Data(H)'!$A$1:$A$233,'PY1 Data(H)'!$A$1:$CZ$233))</f>
        <v>0</v>
      </c>
      <c r="F192" s="173" cm="1">
        <f t="array" ref="F192">_xlfn.XLOOKUP(F$1,'PY1 Data(H)'!$A$1:$CZ$1,_xlfn.XLOOKUP($A192,'PY1 Data(H)'!$A$1:$A$233,'PY1 Data(H)'!$A$1:$CZ$233))</f>
        <v>0</v>
      </c>
      <c r="G192" s="173" cm="1">
        <f t="array" ref="G192">_xlfn.XLOOKUP(G$1,'PY1 Data(H)'!$A$1:$CZ$1,_xlfn.XLOOKUP($A192,'PY1 Data(H)'!$A$1:$A$233,'PY1 Data(H)'!$A$1:$CZ$233))</f>
        <v>0</v>
      </c>
      <c r="H192" s="173" cm="1">
        <f t="array" ref="H192">_xlfn.XLOOKUP(H$1,'PY1 Data(H)'!$A$1:$CZ$1,_xlfn.XLOOKUP($A192,'PY1 Data(H)'!$A$1:$A$233,'PY1 Data(H)'!$A$1:$CZ$233))</f>
        <v>0</v>
      </c>
      <c r="I192" s="173" cm="1">
        <f t="array" ref="I192">_xlfn.XLOOKUP(I$1,'PY1 Data(H)'!$A$1:$CZ$1,_xlfn.XLOOKUP($A192,'PY1 Data(H)'!$A$1:$A$233,'PY1 Data(H)'!$A$1:$CZ$233))</f>
        <v>1445075</v>
      </c>
      <c r="J192" s="173" cm="1">
        <f t="array" ref="J192">_xlfn.XLOOKUP(J$1,'PY1 Data(H)'!$A$1:$CZ$1,_xlfn.XLOOKUP($A192,'PY1 Data(H)'!$A$1:$A$233,'PY1 Data(H)'!$A$1:$CZ$233))</f>
        <v>0</v>
      </c>
      <c r="K192" s="173" cm="1">
        <f t="array" ref="K192">_xlfn.XLOOKUP(K$1,'PY1 Data(H)'!$A$1:$CZ$1,_xlfn.XLOOKUP($A192,'PY1 Data(H)'!$A$1:$A$233,'PY1 Data(H)'!$A$1:$CZ$233))</f>
        <v>0</v>
      </c>
      <c r="L192" s="173" cm="1">
        <f t="array" ref="L192">_xlfn.XLOOKUP(L$1,'PY1 Data(H)'!$A$1:$CZ$1,_xlfn.XLOOKUP($A192,'PY1 Data(H)'!$A$1:$A$233,'PY1 Data(H)'!$A$1:$CZ$233))</f>
        <v>0</v>
      </c>
      <c r="M192" s="173" cm="1">
        <f t="array" ref="M192">_xlfn.XLOOKUP(M$1,'PY1 Data(H)'!$A$1:$CZ$1,_xlfn.XLOOKUP($A192,'PY1 Data(H)'!$A$1:$A$233,'PY1 Data(H)'!$A$1:$CZ$233))</f>
        <v>0</v>
      </c>
      <c r="N192" s="173" cm="1">
        <f t="array" ref="N192">_xlfn.XLOOKUP(N$1,'PY1 Data(H)'!$A$1:$CZ$1,_xlfn.XLOOKUP($A192,'PY1 Data(H)'!$A$1:$A$233,'PY1 Data(H)'!$A$1:$CZ$233))</f>
        <v>0</v>
      </c>
      <c r="O192" s="173" cm="1">
        <f t="array" ref="O192">_xlfn.XLOOKUP(O$1,'PY1 Data(H)'!$A$1:$CZ$1,_xlfn.XLOOKUP($A192,'PY1 Data(H)'!$A$1:$A$233,'PY1 Data(H)'!$A$1:$CZ$233))</f>
        <v>0</v>
      </c>
      <c r="P192" s="173" cm="1">
        <f t="array" ref="P192">_xlfn.XLOOKUP(P$1,'PY1 Data(H)'!$A$1:$CZ$1,_xlfn.XLOOKUP($A192,'PY1 Data(H)'!$A$1:$A$233,'PY1 Data(H)'!$A$1:$CZ$233))</f>
        <v>0</v>
      </c>
      <c r="Q192" s="173" cm="1">
        <f t="array" ref="Q192">_xlfn.XLOOKUP(Q$1,'PY1 Data(H)'!$A$1:$CZ$1,_xlfn.XLOOKUP($A192,'PY1 Data(H)'!$A$1:$A$233,'PY1 Data(H)'!$A$1:$CZ$233))</f>
        <v>0</v>
      </c>
      <c r="R192" s="173" cm="1">
        <f t="array" ref="R192">_xlfn.XLOOKUP(R$1,'PY1 Data(H)'!$A$1:$CZ$1,_xlfn.XLOOKUP($A192,'PY1 Data(H)'!$A$1:$A$233,'PY1 Data(H)'!$A$1:$CZ$233))</f>
        <v>0</v>
      </c>
      <c r="S192" s="173" cm="1">
        <f t="array" ref="S192">_xlfn.XLOOKUP(S$1,'PY1 Data(H)'!$A$1:$CZ$1,_xlfn.XLOOKUP($A192,'PY1 Data(H)'!$A$1:$A$233,'PY1 Data(H)'!$A$1:$CZ$233))</f>
        <v>0</v>
      </c>
      <c r="T192" s="173" cm="1">
        <f t="array" ref="T192">_xlfn.XLOOKUP(T$1,'PY1 Data(H)'!$A$1:$CZ$1,_xlfn.XLOOKUP($A192,'PY1 Data(H)'!$A$1:$A$233,'PY1 Data(H)'!$A$1:$CZ$233))</f>
        <v>0</v>
      </c>
      <c r="U192" s="173" cm="1">
        <f t="array" ref="U192">_xlfn.XLOOKUP(U$1,'PY1 Data(H)'!$A$1:$CZ$1,_xlfn.XLOOKUP($A192,'PY1 Data(H)'!$A$1:$A$233,'PY1 Data(H)'!$A$1:$CZ$233))</f>
        <v>0</v>
      </c>
      <c r="V192" s="173" cm="1">
        <f t="array" ref="V192">_xlfn.XLOOKUP(V$1,'PY1 Data(H)'!$A$1:$CZ$1,_xlfn.XLOOKUP($A192,'PY1 Data(H)'!$A$1:$A$233,'PY1 Data(H)'!$A$1:$CZ$233))</f>
        <v>0</v>
      </c>
      <c r="W192" s="173" cm="1">
        <f t="array" ref="W192">_xlfn.XLOOKUP(W$1,'PY1 Data(H)'!$A$1:$CZ$1,_xlfn.XLOOKUP($A192,'PY1 Data(H)'!$A$1:$A$233,'PY1 Data(H)'!$A$1:$CZ$233))</f>
        <v>0</v>
      </c>
      <c r="X192" s="173" cm="1">
        <f t="array" ref="X192">_xlfn.XLOOKUP(X$1,'PY1 Data(H)'!$A$1:$CZ$1,_xlfn.XLOOKUP($A192,'PY1 Data(H)'!$A$1:$A$233,'PY1 Data(H)'!$A$1:$CZ$233))</f>
        <v>1556909</v>
      </c>
      <c r="Y192" s="173" cm="1">
        <f t="array" ref="Y192">_xlfn.XLOOKUP(Y$1,'PY1 Data(H)'!$A$1:$CZ$1,_xlfn.XLOOKUP($A192,'PY1 Data(H)'!$A$1:$A$233,'PY1 Data(H)'!$A$1:$CZ$233))</f>
        <v>0</v>
      </c>
      <c r="Z192" s="173" cm="1">
        <f t="array" ref="Z192">_xlfn.XLOOKUP(Z$1,'PY1 Data(H)'!$A$1:$CZ$1,_xlfn.XLOOKUP($A192,'PY1 Data(H)'!$A$1:$A$233,'PY1 Data(H)'!$A$1:$CZ$233))</f>
        <v>9145667</v>
      </c>
      <c r="AA192" s="173" cm="1">
        <f t="array" ref="AA192">_xlfn.XLOOKUP(AA$1,'PY1 Data(H)'!$A$1:$CZ$1,_xlfn.XLOOKUP($A192,'PY1 Data(H)'!$A$1:$A$233,'PY1 Data(H)'!$A$1:$CZ$233))</f>
        <v>0</v>
      </c>
      <c r="AB192" s="173" cm="1">
        <f t="array" ref="AB192">_xlfn.XLOOKUP(AB$1,'PY1 Data(H)'!$A$1:$CZ$1,_xlfn.XLOOKUP($A192,'PY1 Data(H)'!$A$1:$A$233,'PY1 Data(H)'!$A$1:$CZ$233))</f>
        <v>5991805</v>
      </c>
      <c r="AC192" s="173" cm="1">
        <f t="array" ref="AC192">_xlfn.XLOOKUP(AC$1,'PY1 Data(H)'!$A$1:$CZ$1,_xlfn.XLOOKUP($A192,'PY1 Data(H)'!$A$1:$A$233,'PY1 Data(H)'!$A$1:$CZ$233))</f>
        <v>0</v>
      </c>
      <c r="AD192" s="173" cm="1">
        <f t="array" ref="AD192">_xlfn.XLOOKUP(AD$1,'PY1 Data(H)'!$A$1:$CZ$1,_xlfn.XLOOKUP($A192,'PY1 Data(H)'!$A$1:$A$233,'PY1 Data(H)'!$A$1:$CZ$233))</f>
        <v>0</v>
      </c>
      <c r="AE192" s="173" cm="1">
        <f t="array" ref="AE192">_xlfn.XLOOKUP(AE$1,'PY1 Data(H)'!$A$1:$CZ$1,_xlfn.XLOOKUP($A192,'PY1 Data(H)'!$A$1:$A$233,'PY1 Data(H)'!$A$1:$CZ$233))</f>
        <v>0</v>
      </c>
      <c r="AF192" s="173" cm="1">
        <f t="array" ref="AF192">_xlfn.XLOOKUP(AF$1,'PY1 Data(H)'!$A$1:$CZ$1,_xlfn.XLOOKUP($A192,'PY1 Data(H)'!$A$1:$A$233,'PY1 Data(H)'!$A$1:$CZ$233))</f>
        <v>0</v>
      </c>
      <c r="AG192" s="173" cm="1">
        <f t="array" ref="AG192">_xlfn.XLOOKUP(AG$1,'PY1 Data(H)'!$A$1:$CZ$1,_xlfn.XLOOKUP($A192,'PY1 Data(H)'!$A$1:$A$233,'PY1 Data(H)'!$A$1:$CZ$233))</f>
        <v>0</v>
      </c>
      <c r="AH192" s="173" cm="1">
        <f t="array" ref="AH192">_xlfn.XLOOKUP(AH$1,'PY1 Data(H)'!$A$1:$CZ$1,_xlfn.XLOOKUP($A192,'PY1 Data(H)'!$A$1:$A$233,'PY1 Data(H)'!$A$1:$CZ$233))</f>
        <v>2159981</v>
      </c>
      <c r="AI192" s="173" cm="1">
        <f t="array" ref="AI192">_xlfn.XLOOKUP(AI$1,'PY1 Data(H)'!$A$1:$CZ$1,_xlfn.XLOOKUP($A192,'PY1 Data(H)'!$A$1:$A$233,'PY1 Data(H)'!$A$1:$CZ$233))</f>
        <v>71637606</v>
      </c>
      <c r="AJ192" s="173" cm="1">
        <f t="array" ref="AJ192">_xlfn.XLOOKUP(AJ$1,'PY1 Data(H)'!$A$1:$CZ$1,_xlfn.XLOOKUP($A192,'PY1 Data(H)'!$A$1:$A$233,'PY1 Data(H)'!$A$1:$CZ$233))</f>
        <v>0</v>
      </c>
      <c r="AK192" s="173" cm="1">
        <f t="array" ref="AK192">_xlfn.XLOOKUP(AK$1,'PY1 Data(H)'!$A$1:$CZ$1,_xlfn.XLOOKUP($A192,'PY1 Data(H)'!$A$1:$A$233,'PY1 Data(H)'!$A$1:$CZ$233))</f>
        <v>0</v>
      </c>
      <c r="AL192" s="173" cm="1">
        <f t="array" ref="AL192">_xlfn.XLOOKUP(AL$1,'PY1 Data(H)'!$A$1:$CZ$1,_xlfn.XLOOKUP($A192,'PY1 Data(H)'!$A$1:$A$233,'PY1 Data(H)'!$A$1:$CZ$233))</f>
        <v>0</v>
      </c>
      <c r="AM192" s="173" cm="1">
        <f t="array" ref="AM192">_xlfn.XLOOKUP(AM$1,'PY1 Data(H)'!$A$1:$CZ$1,_xlfn.XLOOKUP($A192,'PY1 Data(H)'!$A$1:$A$233,'PY1 Data(H)'!$A$1:$CZ$233))</f>
        <v>0</v>
      </c>
      <c r="AN192" s="173" cm="1">
        <f t="array" ref="AN192">_xlfn.XLOOKUP(AN$1,'PY1 Data(H)'!$A$1:$CZ$1,_xlfn.XLOOKUP($A192,'PY1 Data(H)'!$A$1:$A$233,'PY1 Data(H)'!$A$1:$CZ$233))</f>
        <v>0</v>
      </c>
      <c r="AO192" s="173" cm="1">
        <f t="array" ref="AO192">_xlfn.XLOOKUP(AO$1,'PY1 Data(H)'!$A$1:$CZ$1,_xlfn.XLOOKUP($A192,'PY1 Data(H)'!$A$1:$A$233,'PY1 Data(H)'!$A$1:$CZ$233))</f>
        <v>0</v>
      </c>
      <c r="AP192" s="173" cm="1">
        <f t="array" ref="AP192">_xlfn.XLOOKUP(AP$1,'PY1 Data(H)'!$A$1:$CZ$1,_xlfn.XLOOKUP($A192,'PY1 Data(H)'!$A$1:$A$233,'PY1 Data(H)'!$A$1:$CZ$233))</f>
        <v>0</v>
      </c>
      <c r="AQ192" s="173" cm="1">
        <f t="array" ref="AQ192">_xlfn.XLOOKUP(AQ$1,'PY1 Data(H)'!$A$1:$CZ$1,_xlfn.XLOOKUP($A192,'PY1 Data(H)'!$A$1:$A$233,'PY1 Data(H)'!$A$1:$CZ$233))</f>
        <v>0</v>
      </c>
      <c r="AR192" s="173" cm="1">
        <f t="array" ref="AR192">_xlfn.XLOOKUP(AR$1,'PY1 Data(H)'!$A$1:$CZ$1,_xlfn.XLOOKUP($A192,'PY1 Data(H)'!$A$1:$A$233,'PY1 Data(H)'!$A$1:$CZ$233))</f>
        <v>0</v>
      </c>
      <c r="AS192" s="173" cm="1">
        <f t="array" ref="AS192">_xlfn.XLOOKUP(AS$1,'PY1 Data(H)'!$A$1:$CZ$1,_xlfn.XLOOKUP($A192,'PY1 Data(H)'!$A$1:$A$233,'PY1 Data(H)'!$A$1:$CZ$233))</f>
        <v>0</v>
      </c>
      <c r="AT192" s="173" cm="1">
        <f t="array" ref="AT192">_xlfn.XLOOKUP(AT$1,'PY1 Data(H)'!$A$1:$CZ$1,_xlfn.XLOOKUP($A192,'PY1 Data(H)'!$A$1:$A$233,'PY1 Data(H)'!$A$1:$CZ$233))</f>
        <v>0</v>
      </c>
      <c r="AU192" s="173" cm="1">
        <f t="array" ref="AU192">_xlfn.XLOOKUP(AU$1,'PY1 Data(H)'!$A$1:$CZ$1,_xlfn.XLOOKUP($A192,'PY1 Data(H)'!$A$1:$A$233,'PY1 Data(H)'!$A$1:$CZ$233))</f>
        <v>0</v>
      </c>
      <c r="AV192" s="173" cm="1">
        <f t="array" ref="AV192">_xlfn.XLOOKUP(AV$1,'PY1 Data(H)'!$A$1:$CZ$1,_xlfn.XLOOKUP($A192,'PY1 Data(H)'!$A$1:$A$233,'PY1 Data(H)'!$A$1:$CZ$233))</f>
        <v>2740152</v>
      </c>
      <c r="AW192" s="173" cm="1">
        <f t="array" ref="AW192">_xlfn.XLOOKUP(AW$1,'PY1 Data(H)'!$A$1:$CZ$1,_xlfn.XLOOKUP($A192,'PY1 Data(H)'!$A$1:$A$233,'PY1 Data(H)'!$A$1:$CZ$233))</f>
        <v>0</v>
      </c>
      <c r="AX192" s="173" cm="1">
        <f t="array" ref="AX192">_xlfn.XLOOKUP(AX$1,'PY1 Data(H)'!$A$1:$CZ$1,_xlfn.XLOOKUP($A192,'PY1 Data(H)'!$A$1:$A$233,'PY1 Data(H)'!$A$1:$CZ$233))</f>
        <v>0</v>
      </c>
      <c r="AY192" s="173" cm="1">
        <f t="array" ref="AY192">_xlfn.XLOOKUP(AY$1,'PY1 Data(H)'!$A$1:$CZ$1,_xlfn.XLOOKUP($A192,'PY1 Data(H)'!$A$1:$A$233,'PY1 Data(H)'!$A$1:$CZ$233))</f>
        <v>0</v>
      </c>
      <c r="AZ192" s="173" cm="1">
        <f t="array" ref="AZ192">_xlfn.XLOOKUP(AZ$1,'PY1 Data(H)'!$A$1:$CZ$1,_xlfn.XLOOKUP($A192,'PY1 Data(H)'!$A$1:$A$233,'PY1 Data(H)'!$A$1:$CZ$233))</f>
        <v>0</v>
      </c>
      <c r="BA192" s="173" cm="1">
        <f t="array" ref="BA192">_xlfn.XLOOKUP(BA$1,'PY1 Data(H)'!$A$1:$CZ$1,_xlfn.XLOOKUP($A192,'PY1 Data(H)'!$A$1:$A$233,'PY1 Data(H)'!$A$1:$CZ$233))</f>
        <v>0</v>
      </c>
      <c r="BB192" s="173" cm="1">
        <f t="array" ref="BB192">_xlfn.XLOOKUP(BB$1,'PY1 Data(H)'!$A$1:$CZ$1,_xlfn.XLOOKUP($A192,'PY1 Data(H)'!$A$1:$A$233,'PY1 Data(H)'!$A$1:$CZ$233))</f>
        <v>0</v>
      </c>
      <c r="BC192" s="173" cm="1">
        <f t="array" ref="BC192">_xlfn.XLOOKUP(BC$1,'PY1 Data(H)'!$A$1:$CZ$1,_xlfn.XLOOKUP($A192,'PY1 Data(H)'!$A$1:$A$233,'PY1 Data(H)'!$A$1:$CZ$233))</f>
        <v>0</v>
      </c>
      <c r="BD192" s="173" cm="1">
        <f t="array" ref="BD192">_xlfn.XLOOKUP(BD$1,'PY1 Data(H)'!$A$1:$CZ$1,_xlfn.XLOOKUP($A192,'PY1 Data(H)'!$A$1:$A$233,'PY1 Data(H)'!$A$1:$CZ$233))</f>
        <v>0</v>
      </c>
      <c r="BE192" s="173" cm="1">
        <f t="array" ref="BE192">_xlfn.XLOOKUP(BE$1,'PY1 Data(H)'!$A$1:$CZ$1,_xlfn.XLOOKUP($A192,'PY1 Data(H)'!$A$1:$A$233,'PY1 Data(H)'!$A$1:$CZ$233))</f>
        <v>0</v>
      </c>
      <c r="BF192" s="173" cm="1">
        <f t="array" ref="BF192">_xlfn.XLOOKUP(BF$1,'PY1 Data(H)'!$A$1:$CZ$1,_xlfn.XLOOKUP($A192,'PY1 Data(H)'!$A$1:$A$233,'PY1 Data(H)'!$A$1:$CZ$233))</f>
        <v>0</v>
      </c>
      <c r="BG192" s="173" cm="1">
        <f t="array" ref="BG192">_xlfn.XLOOKUP(BG$1,'PY1 Data(H)'!$A$1:$CZ$1,_xlfn.XLOOKUP($A192,'PY1 Data(H)'!$A$1:$A$233,'PY1 Data(H)'!$A$1:$CZ$233))</f>
        <v>1266351</v>
      </c>
      <c r="BH192" s="173" cm="1">
        <f t="array" ref="BH192">_xlfn.XLOOKUP(BH$1,'PY1 Data(H)'!$A$1:$CZ$1,_xlfn.XLOOKUP($A192,'PY1 Data(H)'!$A$1:$A$233,'PY1 Data(H)'!$A$1:$CZ$233))</f>
        <v>0</v>
      </c>
      <c r="BI192" s="173" cm="1">
        <f t="array" ref="BI192">_xlfn.XLOOKUP(BI$1,'PY1 Data(H)'!$A$1:$CZ$1,_xlfn.XLOOKUP($A192,'PY1 Data(H)'!$A$1:$A$233,'PY1 Data(H)'!$A$1:$CZ$233))</f>
        <v>937301</v>
      </c>
      <c r="BJ192" s="173" cm="1">
        <f t="array" ref="BJ192">_xlfn.XLOOKUP(BJ$1,'PY1 Data(H)'!$A$1:$CZ$1,_xlfn.XLOOKUP($A192,'PY1 Data(H)'!$A$1:$A$233,'PY1 Data(H)'!$A$1:$CZ$233))</f>
        <v>0</v>
      </c>
      <c r="BK192" s="173" cm="1">
        <f t="array" ref="BK192">_xlfn.XLOOKUP(BK$1,'PY1 Data(H)'!$A$1:$CZ$1,_xlfn.XLOOKUP($A192,'PY1 Data(H)'!$A$1:$A$233,'PY1 Data(H)'!$A$1:$CZ$233))</f>
        <v>0</v>
      </c>
      <c r="BL192" s="173" cm="1">
        <f t="array" ref="BL192">_xlfn.XLOOKUP(BL$1,'PY1 Data(H)'!$A$1:$CZ$1,_xlfn.XLOOKUP($A192,'PY1 Data(H)'!$A$1:$A$233,'PY1 Data(H)'!$A$1:$CZ$233))</f>
        <v>0</v>
      </c>
      <c r="BM192" s="173" cm="1">
        <f t="array" ref="BM192">_xlfn.XLOOKUP(BM$1,'PY1 Data(H)'!$A$1:$CZ$1,_xlfn.XLOOKUP($A192,'PY1 Data(H)'!$A$1:$A$233,'PY1 Data(H)'!$A$1:$CZ$233))</f>
        <v>0</v>
      </c>
      <c r="BN192" s="173" cm="1">
        <f t="array" ref="BN192">_xlfn.XLOOKUP(BN$1,'PY1 Data(H)'!$A$1:$CZ$1,_xlfn.XLOOKUP($A192,'PY1 Data(H)'!$A$1:$A$233,'PY1 Data(H)'!$A$1:$CZ$233))</f>
        <v>0</v>
      </c>
      <c r="BO192" s="173" cm="1">
        <f t="array" ref="BO192">_xlfn.XLOOKUP(BO$1,'PY1 Data(H)'!$A$1:$CZ$1,_xlfn.XLOOKUP($A192,'PY1 Data(H)'!$A$1:$A$233,'PY1 Data(H)'!$A$1:$CZ$233))</f>
        <v>0</v>
      </c>
      <c r="BP192" s="173" cm="1">
        <f t="array" ref="BP192">_xlfn.XLOOKUP(BP$1,'PY1 Data(H)'!$A$1:$CZ$1,_xlfn.XLOOKUP($A192,'PY1 Data(H)'!$A$1:$A$233,'PY1 Data(H)'!$A$1:$CZ$233))</f>
        <v>15399060</v>
      </c>
      <c r="BQ192" s="173" cm="1">
        <f t="array" ref="BQ192">_xlfn.XLOOKUP(BQ$1,'PY1 Data(H)'!$A$1:$CZ$1,_xlfn.XLOOKUP($A192,'PY1 Data(H)'!$A$1:$A$233,'PY1 Data(H)'!$A$1:$CZ$233))</f>
        <v>0</v>
      </c>
      <c r="BR192" s="173" cm="1">
        <f t="array" ref="BR192">_xlfn.XLOOKUP(BR$1,'PY1 Data(H)'!$A$1:$CZ$1,_xlfn.XLOOKUP($A192,'PY1 Data(H)'!$A$1:$A$233,'PY1 Data(H)'!$A$1:$CZ$233))</f>
        <v>0</v>
      </c>
      <c r="BS192" s="173" cm="1">
        <f t="array" ref="BS192">_xlfn.XLOOKUP(BS$1,'PY1 Data(H)'!$A$1:$CZ$1,_xlfn.XLOOKUP($A192,'PY1 Data(H)'!$A$1:$A$233,'PY1 Data(H)'!$A$1:$CZ$233))</f>
        <v>0</v>
      </c>
      <c r="BT192" s="173" cm="1">
        <f t="array" ref="BT192">_xlfn.XLOOKUP(BT$1,'PY1 Data(H)'!$A$1:$CZ$1,_xlfn.XLOOKUP($A192,'PY1 Data(H)'!$A$1:$A$233,'PY1 Data(H)'!$A$1:$CZ$233))</f>
        <v>0</v>
      </c>
      <c r="BU192" s="173" cm="1">
        <f t="array" ref="BU192">_xlfn.XLOOKUP(BU$1,'PY1 Data(H)'!$A$1:$CZ$1,_xlfn.XLOOKUP($A192,'PY1 Data(H)'!$A$1:$A$233,'PY1 Data(H)'!$A$1:$CZ$233))</f>
        <v>0</v>
      </c>
      <c r="BV192" s="173" cm="1">
        <f t="array" ref="BV192">_xlfn.XLOOKUP(BV$1,'PY1 Data(H)'!$A$1:$CZ$1,_xlfn.XLOOKUP($A192,'PY1 Data(H)'!$A$1:$A$233,'PY1 Data(H)'!$A$1:$CZ$233))</f>
        <v>0</v>
      </c>
      <c r="BW192" s="173" cm="1">
        <f t="array" ref="BW192">_xlfn.XLOOKUP(BW$1,'PY1 Data(H)'!$A$1:$CZ$1,_xlfn.XLOOKUP($A192,'PY1 Data(H)'!$A$1:$A$233,'PY1 Data(H)'!$A$1:$CZ$233))</f>
        <v>0</v>
      </c>
      <c r="BX192" s="173" cm="1">
        <f t="array" ref="BX192">_xlfn.XLOOKUP(BX$1,'PY1 Data(H)'!$A$1:$CZ$1,_xlfn.XLOOKUP($A192,'PY1 Data(H)'!$A$1:$A$233,'PY1 Data(H)'!$A$1:$CZ$233))</f>
        <v>0</v>
      </c>
      <c r="BY192" s="173" cm="1">
        <f t="array" ref="BY192">_xlfn.XLOOKUP(BY$1,'PY1 Data(H)'!$A$1:$CZ$1,_xlfn.XLOOKUP($A192,'PY1 Data(H)'!$A$1:$A$233,'PY1 Data(H)'!$A$1:$CZ$233))</f>
        <v>5866073</v>
      </c>
      <c r="BZ192" s="173" cm="1">
        <f t="array" ref="BZ192">_xlfn.XLOOKUP(BZ$1,'PY1 Data(H)'!$A$1:$CZ$1,_xlfn.XLOOKUP($A192,'PY1 Data(H)'!$A$1:$A$233,'PY1 Data(H)'!$A$1:$CZ$233))</f>
        <v>0</v>
      </c>
      <c r="CA192" s="173" cm="1">
        <f t="array" ref="CA192">_xlfn.XLOOKUP(CA$1,'PY1 Data(H)'!$A$1:$CZ$1,_xlfn.XLOOKUP($A192,'PY1 Data(H)'!$A$1:$A$233,'PY1 Data(H)'!$A$1:$CZ$233))</f>
        <v>0</v>
      </c>
      <c r="CB192" s="173" cm="1">
        <f t="array" ref="CB192">_xlfn.XLOOKUP(CB$1,'PY1 Data(H)'!$A$1:$CZ$1,_xlfn.XLOOKUP($A192,'PY1 Data(H)'!$A$1:$A$233,'PY1 Data(H)'!$A$1:$CZ$233))</f>
        <v>0</v>
      </c>
      <c r="CC192" s="173" cm="1">
        <f t="array" ref="CC192">_xlfn.XLOOKUP(CC$1,'PY1 Data(H)'!$A$1:$CZ$1,_xlfn.XLOOKUP($A192,'PY1 Data(H)'!$A$1:$A$233,'PY1 Data(H)'!$A$1:$CZ$233))</f>
        <v>0</v>
      </c>
      <c r="CD192" s="173" cm="1">
        <f t="array" ref="CD192">_xlfn.XLOOKUP(CD$1,'PY1 Data(H)'!$A$1:$CZ$1,_xlfn.XLOOKUP($A192,'PY1 Data(H)'!$A$1:$A$233,'PY1 Data(H)'!$A$1:$CZ$233))</f>
        <v>439766</v>
      </c>
      <c r="CE192" s="173" cm="1">
        <f t="array" ref="CE192">_xlfn.XLOOKUP(CE$1,'PY1 Data(H)'!$A$1:$CZ$1,_xlfn.XLOOKUP($A192,'PY1 Data(H)'!$A$1:$A$233,'PY1 Data(H)'!$A$1:$CZ$233))</f>
        <v>0</v>
      </c>
      <c r="CF192" s="173" cm="1">
        <f t="array" ref="CF192">_xlfn.XLOOKUP(CF$1,'PY1 Data(H)'!$A$1:$CZ$1,_xlfn.XLOOKUP($A192,'PY1 Data(H)'!$A$1:$A$233,'PY1 Data(H)'!$A$1:$CZ$233))</f>
        <v>81700</v>
      </c>
      <c r="CG192" s="173" cm="1">
        <f t="array" ref="CG192">_xlfn.XLOOKUP(CG$1,'PY1 Data(H)'!$A$1:$CZ$1,_xlfn.XLOOKUP($A192,'PY1 Data(H)'!$A$1:$A$233,'PY1 Data(H)'!$A$1:$CZ$233))</f>
        <v>0</v>
      </c>
      <c r="CH192" s="173" cm="1">
        <f t="array" ref="CH192">_xlfn.XLOOKUP(CH$1,'PY1 Data(H)'!$A$1:$CZ$1,_xlfn.XLOOKUP($A192,'PY1 Data(H)'!$A$1:$A$233,'PY1 Data(H)'!$A$1:$CZ$233))</f>
        <v>0</v>
      </c>
      <c r="CI192" s="173" cm="1">
        <f t="array" ref="CI192">_xlfn.XLOOKUP(CI$1,'PY1 Data(H)'!$A$1:$CZ$1,_xlfn.XLOOKUP($A192,'PY1 Data(H)'!$A$1:$A$233,'PY1 Data(H)'!$A$1:$CZ$233))</f>
        <v>0</v>
      </c>
      <c r="CJ192" s="173" cm="1">
        <f t="array" ref="CJ192">_xlfn.XLOOKUP(CJ$1,'PY1 Data(H)'!$A$1:$CZ$1,_xlfn.XLOOKUP($A192,'PY1 Data(H)'!$A$1:$A$233,'PY1 Data(H)'!$A$1:$CZ$233))</f>
        <v>0</v>
      </c>
      <c r="CK192" s="173" cm="1">
        <f t="array" ref="CK192">_xlfn.XLOOKUP(CK$1,'PY1 Data(H)'!$A$1:$CZ$1,_xlfn.XLOOKUP($A192,'PY1 Data(H)'!$A$1:$A$233,'PY1 Data(H)'!$A$1:$CZ$233))</f>
        <v>0</v>
      </c>
      <c r="CL192" s="173" cm="1">
        <f t="array" ref="CL192">_xlfn.XLOOKUP(CL$1,'PY1 Data(H)'!$A$1:$CZ$1,_xlfn.XLOOKUP($A192,'PY1 Data(H)'!$A$1:$A$233,'PY1 Data(H)'!$A$1:$CZ$233))</f>
        <v>0</v>
      </c>
      <c r="CM192" s="173" cm="1">
        <f t="array" ref="CM192">_xlfn.XLOOKUP(CM$1,'PY1 Data(H)'!$A$1:$CZ$1,_xlfn.XLOOKUP($A192,'PY1 Data(H)'!$A$1:$A$233,'PY1 Data(H)'!$A$1:$CZ$233))</f>
        <v>0</v>
      </c>
      <c r="CN192" s="173" cm="1">
        <f t="array" ref="CN192">_xlfn.XLOOKUP(CN$1,'PY1 Data(H)'!$A$1:$CZ$1,_xlfn.XLOOKUP($A192,'PY1 Data(H)'!$A$1:$A$233,'PY1 Data(H)'!$A$1:$CZ$233))</f>
        <v>0</v>
      </c>
      <c r="CO192" s="173" cm="1">
        <f t="array" ref="CO192">_xlfn.XLOOKUP(CO$1,'PY1 Data(H)'!$A$1:$CZ$1,_xlfn.XLOOKUP($A192,'PY1 Data(H)'!$A$1:$A$233,'PY1 Data(H)'!$A$1:$CZ$233))</f>
        <v>0</v>
      </c>
      <c r="CP192" s="173" cm="1">
        <f t="array" ref="CP192">_xlfn.XLOOKUP(CP$1,'PY1 Data(H)'!$A$1:$CZ$1,_xlfn.XLOOKUP($A192,'PY1 Data(H)'!$A$1:$A$233,'PY1 Data(H)'!$A$1:$CZ$233))</f>
        <v>286196</v>
      </c>
      <c r="CQ192" s="173" cm="1">
        <f t="array" ref="CQ192">_xlfn.XLOOKUP(CQ$1,'PY1 Data(H)'!$A$1:$CZ$1,_xlfn.XLOOKUP($A192,'PY1 Data(H)'!$A$1:$A$233,'PY1 Data(H)'!$A$1:$CZ$233))</f>
        <v>292221554</v>
      </c>
      <c r="CR192" s="173" cm="1">
        <f t="array" ref="CR192">_xlfn.XLOOKUP(CR$1,'PY1 Data(H)'!$A$1:$CZ$1,_xlfn.XLOOKUP($A192,'PY1 Data(H)'!$A$1:$A$233,'PY1 Data(H)'!$A$1:$CZ$233))</f>
        <v>0</v>
      </c>
      <c r="CS192" s="173" cm="1">
        <f t="array" ref="CS192">_xlfn.XLOOKUP(CS$1,'PY1 Data(H)'!$A$1:$CZ$1,_xlfn.XLOOKUP($A192,'PY1 Data(H)'!$A$1:$A$233,'PY1 Data(H)'!$A$1:$CZ$233))</f>
        <v>0</v>
      </c>
      <c r="CT192" s="173" cm="1">
        <f t="array" ref="CT192">_xlfn.XLOOKUP(CT$1,'PY1 Data(H)'!$A$1:$CZ$1,_xlfn.XLOOKUP($A192,'PY1 Data(H)'!$A$1:$A$233,'PY1 Data(H)'!$A$1:$CZ$233))</f>
        <v>0</v>
      </c>
      <c r="CU192" s="173" cm="1">
        <f t="array" ref="CU192">_xlfn.XLOOKUP(CU$1,'PY1 Data(H)'!$A$1:$CZ$1,_xlfn.XLOOKUP($A192,'PY1 Data(H)'!$A$1:$A$233,'PY1 Data(H)'!$A$1:$CZ$233))</f>
        <v>0</v>
      </c>
      <c r="CV192" s="173" cm="1">
        <f t="array" ref="CV192">_xlfn.XLOOKUP(CV$1,'PY1 Data(H)'!$A$1:$CZ$1,_xlfn.XLOOKUP($A192,'PY1 Data(H)'!$A$1:$A$233,'PY1 Data(H)'!$A$1:$CZ$233))</f>
        <v>0</v>
      </c>
      <c r="CW192" s="173" cm="1">
        <f t="array" ref="CW192">_xlfn.XLOOKUP(CW$1,'PY1 Data(H)'!$A$1:$CZ$1,_xlfn.XLOOKUP($A192,'PY1 Data(H)'!$A$1:$A$233,'PY1 Data(H)'!$A$1:$CZ$233))</f>
        <v>0</v>
      </c>
      <c r="CX192" s="173" cm="1">
        <f t="array" ref="CX192">_xlfn.XLOOKUP(CX$1,'PY1 Data(H)'!$A$1:$CZ$1,_xlfn.XLOOKUP($A192,'PY1 Data(H)'!$A$1:$A$233,'PY1 Data(H)'!$A$1:$CZ$233))</f>
        <v>0</v>
      </c>
      <c r="CY192" s="173" cm="1">
        <f t="array" ref="CY192">_xlfn.XLOOKUP(CY$1,'PY1 Data(H)'!$A$1:$CZ$1,_xlfn.XLOOKUP($A192,'PY1 Data(H)'!$A$1:$A$233,'PY1 Data(H)'!$A$1:$CZ$233))</f>
        <v>0</v>
      </c>
    </row>
    <row r="193" spans="1:103" x14ac:dyDescent="0.3">
      <c r="D193" s="173" cm="1">
        <f t="array" ref="D193">_xlfn.XLOOKUP(D$1,'PY1 Data(H)'!$A$1:$CZ$1,_xlfn.XLOOKUP($A193,'PY1 Data(H)'!$A$1:$A$233,'PY1 Data(H)'!$A$1:$CZ$233))</f>
        <v>0</v>
      </c>
      <c r="E193" s="173" cm="1">
        <f t="array" ref="E193">_xlfn.XLOOKUP(E$1,'PY1 Data(H)'!$A$1:$CZ$1,_xlfn.XLOOKUP($A193,'PY1 Data(H)'!$A$1:$A$233,'PY1 Data(H)'!$A$1:$CZ$233))</f>
        <v>0</v>
      </c>
      <c r="F193" s="173" cm="1">
        <f t="array" ref="F193">_xlfn.XLOOKUP(F$1,'PY1 Data(H)'!$A$1:$CZ$1,_xlfn.XLOOKUP($A193,'PY1 Data(H)'!$A$1:$A$233,'PY1 Data(H)'!$A$1:$CZ$233))</f>
        <v>0</v>
      </c>
      <c r="G193" s="173" cm="1">
        <f t="array" ref="G193">_xlfn.XLOOKUP(G$1,'PY1 Data(H)'!$A$1:$CZ$1,_xlfn.XLOOKUP($A193,'PY1 Data(H)'!$A$1:$A$233,'PY1 Data(H)'!$A$1:$CZ$233))</f>
        <v>0</v>
      </c>
      <c r="H193" s="173" cm="1">
        <f t="array" ref="H193">_xlfn.XLOOKUP(H$1,'PY1 Data(H)'!$A$1:$CZ$1,_xlfn.XLOOKUP($A193,'PY1 Data(H)'!$A$1:$A$233,'PY1 Data(H)'!$A$1:$CZ$233))</f>
        <v>0</v>
      </c>
      <c r="I193" s="173" cm="1">
        <f t="array" ref="I193">_xlfn.XLOOKUP(I$1,'PY1 Data(H)'!$A$1:$CZ$1,_xlfn.XLOOKUP($A193,'PY1 Data(H)'!$A$1:$A$233,'PY1 Data(H)'!$A$1:$CZ$233))</f>
        <v>0</v>
      </c>
      <c r="J193" s="173" cm="1">
        <f t="array" ref="J193">_xlfn.XLOOKUP(J$1,'PY1 Data(H)'!$A$1:$CZ$1,_xlfn.XLOOKUP($A193,'PY1 Data(H)'!$A$1:$A$233,'PY1 Data(H)'!$A$1:$CZ$233))</f>
        <v>0</v>
      </c>
      <c r="K193" s="173" cm="1">
        <f t="array" ref="K193">_xlfn.XLOOKUP(K$1,'PY1 Data(H)'!$A$1:$CZ$1,_xlfn.XLOOKUP($A193,'PY1 Data(H)'!$A$1:$A$233,'PY1 Data(H)'!$A$1:$CZ$233))</f>
        <v>0</v>
      </c>
      <c r="L193" s="173" cm="1">
        <f t="array" ref="L193">_xlfn.XLOOKUP(L$1,'PY1 Data(H)'!$A$1:$CZ$1,_xlfn.XLOOKUP($A193,'PY1 Data(H)'!$A$1:$A$233,'PY1 Data(H)'!$A$1:$CZ$233))</f>
        <v>0</v>
      </c>
      <c r="M193" s="173" cm="1">
        <f t="array" ref="M193">_xlfn.XLOOKUP(M$1,'PY1 Data(H)'!$A$1:$CZ$1,_xlfn.XLOOKUP($A193,'PY1 Data(H)'!$A$1:$A$233,'PY1 Data(H)'!$A$1:$CZ$233))</f>
        <v>0</v>
      </c>
      <c r="N193" s="173" cm="1">
        <f t="array" ref="N193">_xlfn.XLOOKUP(N$1,'PY1 Data(H)'!$A$1:$CZ$1,_xlfn.XLOOKUP($A193,'PY1 Data(H)'!$A$1:$A$233,'PY1 Data(H)'!$A$1:$CZ$233))</f>
        <v>0</v>
      </c>
      <c r="O193" s="173" cm="1">
        <f t="array" ref="O193">_xlfn.XLOOKUP(O$1,'PY1 Data(H)'!$A$1:$CZ$1,_xlfn.XLOOKUP($A193,'PY1 Data(H)'!$A$1:$A$233,'PY1 Data(H)'!$A$1:$CZ$233))</f>
        <v>0</v>
      </c>
      <c r="P193" s="173" cm="1">
        <f t="array" ref="P193">_xlfn.XLOOKUP(P$1,'PY1 Data(H)'!$A$1:$CZ$1,_xlfn.XLOOKUP($A193,'PY1 Data(H)'!$A$1:$A$233,'PY1 Data(H)'!$A$1:$CZ$233))</f>
        <v>0</v>
      </c>
      <c r="Q193" s="173" cm="1">
        <f t="array" ref="Q193">_xlfn.XLOOKUP(Q$1,'PY1 Data(H)'!$A$1:$CZ$1,_xlfn.XLOOKUP($A193,'PY1 Data(H)'!$A$1:$A$233,'PY1 Data(H)'!$A$1:$CZ$233))</f>
        <v>0</v>
      </c>
      <c r="R193" s="173" cm="1">
        <f t="array" ref="R193">_xlfn.XLOOKUP(R$1,'PY1 Data(H)'!$A$1:$CZ$1,_xlfn.XLOOKUP($A193,'PY1 Data(H)'!$A$1:$A$233,'PY1 Data(H)'!$A$1:$CZ$233))</f>
        <v>0</v>
      </c>
      <c r="S193" s="173" cm="1">
        <f t="array" ref="S193">_xlfn.XLOOKUP(S$1,'PY1 Data(H)'!$A$1:$CZ$1,_xlfn.XLOOKUP($A193,'PY1 Data(H)'!$A$1:$A$233,'PY1 Data(H)'!$A$1:$CZ$233))</f>
        <v>0</v>
      </c>
      <c r="T193" s="173" cm="1">
        <f t="array" ref="T193">_xlfn.XLOOKUP(T$1,'PY1 Data(H)'!$A$1:$CZ$1,_xlfn.XLOOKUP($A193,'PY1 Data(H)'!$A$1:$A$233,'PY1 Data(H)'!$A$1:$CZ$233))</f>
        <v>0</v>
      </c>
      <c r="U193" s="173" cm="1">
        <f t="array" ref="U193">_xlfn.XLOOKUP(U$1,'PY1 Data(H)'!$A$1:$CZ$1,_xlfn.XLOOKUP($A193,'PY1 Data(H)'!$A$1:$A$233,'PY1 Data(H)'!$A$1:$CZ$233))</f>
        <v>0</v>
      </c>
      <c r="V193" s="173" cm="1">
        <f t="array" ref="V193">_xlfn.XLOOKUP(V$1,'PY1 Data(H)'!$A$1:$CZ$1,_xlfn.XLOOKUP($A193,'PY1 Data(H)'!$A$1:$A$233,'PY1 Data(H)'!$A$1:$CZ$233))</f>
        <v>0</v>
      </c>
      <c r="W193" s="173" cm="1">
        <f t="array" ref="W193">_xlfn.XLOOKUP(W$1,'PY1 Data(H)'!$A$1:$CZ$1,_xlfn.XLOOKUP($A193,'PY1 Data(H)'!$A$1:$A$233,'PY1 Data(H)'!$A$1:$CZ$233))</f>
        <v>0</v>
      </c>
      <c r="X193" s="173" cm="1">
        <f t="array" ref="X193">_xlfn.XLOOKUP(X$1,'PY1 Data(H)'!$A$1:$CZ$1,_xlfn.XLOOKUP($A193,'PY1 Data(H)'!$A$1:$A$233,'PY1 Data(H)'!$A$1:$CZ$233))</f>
        <v>0</v>
      </c>
      <c r="Y193" s="173" cm="1">
        <f t="array" ref="Y193">_xlfn.XLOOKUP(Y$1,'PY1 Data(H)'!$A$1:$CZ$1,_xlfn.XLOOKUP($A193,'PY1 Data(H)'!$A$1:$A$233,'PY1 Data(H)'!$A$1:$CZ$233))</f>
        <v>0</v>
      </c>
      <c r="Z193" s="173" cm="1">
        <f t="array" ref="Z193">_xlfn.XLOOKUP(Z$1,'PY1 Data(H)'!$A$1:$CZ$1,_xlfn.XLOOKUP($A193,'PY1 Data(H)'!$A$1:$A$233,'PY1 Data(H)'!$A$1:$CZ$233))</f>
        <v>0</v>
      </c>
      <c r="AA193" s="173" cm="1">
        <f t="array" ref="AA193">_xlfn.XLOOKUP(AA$1,'PY1 Data(H)'!$A$1:$CZ$1,_xlfn.XLOOKUP($A193,'PY1 Data(H)'!$A$1:$A$233,'PY1 Data(H)'!$A$1:$CZ$233))</f>
        <v>0</v>
      </c>
      <c r="AB193" s="173" cm="1">
        <f t="array" ref="AB193">_xlfn.XLOOKUP(AB$1,'PY1 Data(H)'!$A$1:$CZ$1,_xlfn.XLOOKUP($A193,'PY1 Data(H)'!$A$1:$A$233,'PY1 Data(H)'!$A$1:$CZ$233))</f>
        <v>0</v>
      </c>
      <c r="AC193" s="173" cm="1">
        <f t="array" ref="AC193">_xlfn.XLOOKUP(AC$1,'PY1 Data(H)'!$A$1:$CZ$1,_xlfn.XLOOKUP($A193,'PY1 Data(H)'!$A$1:$A$233,'PY1 Data(H)'!$A$1:$CZ$233))</f>
        <v>0</v>
      </c>
      <c r="AD193" s="173" cm="1">
        <f t="array" ref="AD193">_xlfn.XLOOKUP(AD$1,'PY1 Data(H)'!$A$1:$CZ$1,_xlfn.XLOOKUP($A193,'PY1 Data(H)'!$A$1:$A$233,'PY1 Data(H)'!$A$1:$CZ$233))</f>
        <v>0</v>
      </c>
      <c r="AE193" s="173" cm="1">
        <f t="array" ref="AE193">_xlfn.XLOOKUP(AE$1,'PY1 Data(H)'!$A$1:$CZ$1,_xlfn.XLOOKUP($A193,'PY1 Data(H)'!$A$1:$A$233,'PY1 Data(H)'!$A$1:$CZ$233))</f>
        <v>0</v>
      </c>
      <c r="AF193" s="173" cm="1">
        <f t="array" ref="AF193">_xlfn.XLOOKUP(AF$1,'PY1 Data(H)'!$A$1:$CZ$1,_xlfn.XLOOKUP($A193,'PY1 Data(H)'!$A$1:$A$233,'PY1 Data(H)'!$A$1:$CZ$233))</f>
        <v>0</v>
      </c>
      <c r="AG193" s="173" cm="1">
        <f t="array" ref="AG193">_xlfn.XLOOKUP(AG$1,'PY1 Data(H)'!$A$1:$CZ$1,_xlfn.XLOOKUP($A193,'PY1 Data(H)'!$A$1:$A$233,'PY1 Data(H)'!$A$1:$CZ$233))</f>
        <v>0</v>
      </c>
      <c r="AH193" s="173" cm="1">
        <f t="array" ref="AH193">_xlfn.XLOOKUP(AH$1,'PY1 Data(H)'!$A$1:$CZ$1,_xlfn.XLOOKUP($A193,'PY1 Data(H)'!$A$1:$A$233,'PY1 Data(H)'!$A$1:$CZ$233))</f>
        <v>0</v>
      </c>
      <c r="AI193" s="173" cm="1">
        <f t="array" ref="AI193">_xlfn.XLOOKUP(AI$1,'PY1 Data(H)'!$A$1:$CZ$1,_xlfn.XLOOKUP($A193,'PY1 Data(H)'!$A$1:$A$233,'PY1 Data(H)'!$A$1:$CZ$233))</f>
        <v>0</v>
      </c>
      <c r="AJ193" s="173" cm="1">
        <f t="array" ref="AJ193">_xlfn.XLOOKUP(AJ$1,'PY1 Data(H)'!$A$1:$CZ$1,_xlfn.XLOOKUP($A193,'PY1 Data(H)'!$A$1:$A$233,'PY1 Data(H)'!$A$1:$CZ$233))</f>
        <v>0</v>
      </c>
      <c r="AK193" s="173" cm="1">
        <f t="array" ref="AK193">_xlfn.XLOOKUP(AK$1,'PY1 Data(H)'!$A$1:$CZ$1,_xlfn.XLOOKUP($A193,'PY1 Data(H)'!$A$1:$A$233,'PY1 Data(H)'!$A$1:$CZ$233))</f>
        <v>0</v>
      </c>
      <c r="AL193" s="173" cm="1">
        <f t="array" ref="AL193">_xlfn.XLOOKUP(AL$1,'PY1 Data(H)'!$A$1:$CZ$1,_xlfn.XLOOKUP($A193,'PY1 Data(H)'!$A$1:$A$233,'PY1 Data(H)'!$A$1:$CZ$233))</f>
        <v>0</v>
      </c>
      <c r="AM193" s="173" cm="1">
        <f t="array" ref="AM193">_xlfn.XLOOKUP(AM$1,'PY1 Data(H)'!$A$1:$CZ$1,_xlfn.XLOOKUP($A193,'PY1 Data(H)'!$A$1:$A$233,'PY1 Data(H)'!$A$1:$CZ$233))</f>
        <v>0</v>
      </c>
      <c r="AN193" s="173" cm="1">
        <f t="array" ref="AN193">_xlfn.XLOOKUP(AN$1,'PY1 Data(H)'!$A$1:$CZ$1,_xlfn.XLOOKUP($A193,'PY1 Data(H)'!$A$1:$A$233,'PY1 Data(H)'!$A$1:$CZ$233))</f>
        <v>0</v>
      </c>
      <c r="AO193" s="173" cm="1">
        <f t="array" ref="AO193">_xlfn.XLOOKUP(AO$1,'PY1 Data(H)'!$A$1:$CZ$1,_xlfn.XLOOKUP($A193,'PY1 Data(H)'!$A$1:$A$233,'PY1 Data(H)'!$A$1:$CZ$233))</f>
        <v>0</v>
      </c>
      <c r="AP193" s="173" cm="1">
        <f t="array" ref="AP193">_xlfn.XLOOKUP(AP$1,'PY1 Data(H)'!$A$1:$CZ$1,_xlfn.XLOOKUP($A193,'PY1 Data(H)'!$A$1:$A$233,'PY1 Data(H)'!$A$1:$CZ$233))</f>
        <v>0</v>
      </c>
      <c r="AQ193" s="173" cm="1">
        <f t="array" ref="AQ193">_xlfn.XLOOKUP(AQ$1,'PY1 Data(H)'!$A$1:$CZ$1,_xlfn.XLOOKUP($A193,'PY1 Data(H)'!$A$1:$A$233,'PY1 Data(H)'!$A$1:$CZ$233))</f>
        <v>0</v>
      </c>
      <c r="AR193" s="173" cm="1">
        <f t="array" ref="AR193">_xlfn.XLOOKUP(AR$1,'PY1 Data(H)'!$A$1:$CZ$1,_xlfn.XLOOKUP($A193,'PY1 Data(H)'!$A$1:$A$233,'PY1 Data(H)'!$A$1:$CZ$233))</f>
        <v>0</v>
      </c>
      <c r="AS193" s="173" cm="1">
        <f t="array" ref="AS193">_xlfn.XLOOKUP(AS$1,'PY1 Data(H)'!$A$1:$CZ$1,_xlfn.XLOOKUP($A193,'PY1 Data(H)'!$A$1:$A$233,'PY1 Data(H)'!$A$1:$CZ$233))</f>
        <v>0</v>
      </c>
      <c r="AT193" s="173" cm="1">
        <f t="array" ref="AT193">_xlfn.XLOOKUP(AT$1,'PY1 Data(H)'!$A$1:$CZ$1,_xlfn.XLOOKUP($A193,'PY1 Data(H)'!$A$1:$A$233,'PY1 Data(H)'!$A$1:$CZ$233))</f>
        <v>0</v>
      </c>
      <c r="AU193" s="173" cm="1">
        <f t="array" ref="AU193">_xlfn.XLOOKUP(AU$1,'PY1 Data(H)'!$A$1:$CZ$1,_xlfn.XLOOKUP($A193,'PY1 Data(H)'!$A$1:$A$233,'PY1 Data(H)'!$A$1:$CZ$233))</f>
        <v>0</v>
      </c>
      <c r="AV193" s="173" cm="1">
        <f t="array" ref="AV193">_xlfn.XLOOKUP(AV$1,'PY1 Data(H)'!$A$1:$CZ$1,_xlfn.XLOOKUP($A193,'PY1 Data(H)'!$A$1:$A$233,'PY1 Data(H)'!$A$1:$CZ$233))</f>
        <v>0</v>
      </c>
      <c r="AW193" s="173" cm="1">
        <f t="array" ref="AW193">_xlfn.XLOOKUP(AW$1,'PY1 Data(H)'!$A$1:$CZ$1,_xlfn.XLOOKUP($A193,'PY1 Data(H)'!$A$1:$A$233,'PY1 Data(H)'!$A$1:$CZ$233))</f>
        <v>0</v>
      </c>
      <c r="AX193" s="173" cm="1">
        <f t="array" ref="AX193">_xlfn.XLOOKUP(AX$1,'PY1 Data(H)'!$A$1:$CZ$1,_xlfn.XLOOKUP($A193,'PY1 Data(H)'!$A$1:$A$233,'PY1 Data(H)'!$A$1:$CZ$233))</f>
        <v>0</v>
      </c>
      <c r="AY193" s="173" cm="1">
        <f t="array" ref="AY193">_xlfn.XLOOKUP(AY$1,'PY1 Data(H)'!$A$1:$CZ$1,_xlfn.XLOOKUP($A193,'PY1 Data(H)'!$A$1:$A$233,'PY1 Data(H)'!$A$1:$CZ$233))</f>
        <v>0</v>
      </c>
      <c r="AZ193" s="173" cm="1">
        <f t="array" ref="AZ193">_xlfn.XLOOKUP(AZ$1,'PY1 Data(H)'!$A$1:$CZ$1,_xlfn.XLOOKUP($A193,'PY1 Data(H)'!$A$1:$A$233,'PY1 Data(H)'!$A$1:$CZ$233))</f>
        <v>0</v>
      </c>
      <c r="BA193" s="173" cm="1">
        <f t="array" ref="BA193">_xlfn.XLOOKUP(BA$1,'PY1 Data(H)'!$A$1:$CZ$1,_xlfn.XLOOKUP($A193,'PY1 Data(H)'!$A$1:$A$233,'PY1 Data(H)'!$A$1:$CZ$233))</f>
        <v>0</v>
      </c>
      <c r="BB193" s="173" cm="1">
        <f t="array" ref="BB193">_xlfn.XLOOKUP(BB$1,'PY1 Data(H)'!$A$1:$CZ$1,_xlfn.XLOOKUP($A193,'PY1 Data(H)'!$A$1:$A$233,'PY1 Data(H)'!$A$1:$CZ$233))</f>
        <v>0</v>
      </c>
      <c r="BC193" s="173" cm="1">
        <f t="array" ref="BC193">_xlfn.XLOOKUP(BC$1,'PY1 Data(H)'!$A$1:$CZ$1,_xlfn.XLOOKUP($A193,'PY1 Data(H)'!$A$1:$A$233,'PY1 Data(H)'!$A$1:$CZ$233))</f>
        <v>0</v>
      </c>
      <c r="BD193" s="173" cm="1">
        <f t="array" ref="BD193">_xlfn.XLOOKUP(BD$1,'PY1 Data(H)'!$A$1:$CZ$1,_xlfn.XLOOKUP($A193,'PY1 Data(H)'!$A$1:$A$233,'PY1 Data(H)'!$A$1:$CZ$233))</f>
        <v>0</v>
      </c>
      <c r="BE193" s="173" cm="1">
        <f t="array" ref="BE193">_xlfn.XLOOKUP(BE$1,'PY1 Data(H)'!$A$1:$CZ$1,_xlfn.XLOOKUP($A193,'PY1 Data(H)'!$A$1:$A$233,'PY1 Data(H)'!$A$1:$CZ$233))</f>
        <v>0</v>
      </c>
      <c r="BF193" s="173" cm="1">
        <f t="array" ref="BF193">_xlfn.XLOOKUP(BF$1,'PY1 Data(H)'!$A$1:$CZ$1,_xlfn.XLOOKUP($A193,'PY1 Data(H)'!$A$1:$A$233,'PY1 Data(H)'!$A$1:$CZ$233))</f>
        <v>0</v>
      </c>
      <c r="BG193" s="173" cm="1">
        <f t="array" ref="BG193">_xlfn.XLOOKUP(BG$1,'PY1 Data(H)'!$A$1:$CZ$1,_xlfn.XLOOKUP($A193,'PY1 Data(H)'!$A$1:$A$233,'PY1 Data(H)'!$A$1:$CZ$233))</f>
        <v>0</v>
      </c>
      <c r="BH193" s="173" cm="1">
        <f t="array" ref="BH193">_xlfn.XLOOKUP(BH$1,'PY1 Data(H)'!$A$1:$CZ$1,_xlfn.XLOOKUP($A193,'PY1 Data(H)'!$A$1:$A$233,'PY1 Data(H)'!$A$1:$CZ$233))</f>
        <v>0</v>
      </c>
      <c r="BI193" s="173" cm="1">
        <f t="array" ref="BI193">_xlfn.XLOOKUP(BI$1,'PY1 Data(H)'!$A$1:$CZ$1,_xlfn.XLOOKUP($A193,'PY1 Data(H)'!$A$1:$A$233,'PY1 Data(H)'!$A$1:$CZ$233))</f>
        <v>0</v>
      </c>
      <c r="BJ193" s="173" cm="1">
        <f t="array" ref="BJ193">_xlfn.XLOOKUP(BJ$1,'PY1 Data(H)'!$A$1:$CZ$1,_xlfn.XLOOKUP($A193,'PY1 Data(H)'!$A$1:$A$233,'PY1 Data(H)'!$A$1:$CZ$233))</f>
        <v>0</v>
      </c>
      <c r="BK193" s="173" cm="1">
        <f t="array" ref="BK193">_xlfn.XLOOKUP(BK$1,'PY1 Data(H)'!$A$1:$CZ$1,_xlfn.XLOOKUP($A193,'PY1 Data(H)'!$A$1:$A$233,'PY1 Data(H)'!$A$1:$CZ$233))</f>
        <v>0</v>
      </c>
      <c r="BL193" s="173" cm="1">
        <f t="array" ref="BL193">_xlfn.XLOOKUP(BL$1,'PY1 Data(H)'!$A$1:$CZ$1,_xlfn.XLOOKUP($A193,'PY1 Data(H)'!$A$1:$A$233,'PY1 Data(H)'!$A$1:$CZ$233))</f>
        <v>0</v>
      </c>
      <c r="BM193" s="173" cm="1">
        <f t="array" ref="BM193">_xlfn.XLOOKUP(BM$1,'PY1 Data(H)'!$A$1:$CZ$1,_xlfn.XLOOKUP($A193,'PY1 Data(H)'!$A$1:$A$233,'PY1 Data(H)'!$A$1:$CZ$233))</f>
        <v>0</v>
      </c>
      <c r="BN193" s="173" cm="1">
        <f t="array" ref="BN193">_xlfn.XLOOKUP(BN$1,'PY1 Data(H)'!$A$1:$CZ$1,_xlfn.XLOOKUP($A193,'PY1 Data(H)'!$A$1:$A$233,'PY1 Data(H)'!$A$1:$CZ$233))</f>
        <v>0</v>
      </c>
      <c r="BO193" s="173" cm="1">
        <f t="array" ref="BO193">_xlfn.XLOOKUP(BO$1,'PY1 Data(H)'!$A$1:$CZ$1,_xlfn.XLOOKUP($A193,'PY1 Data(H)'!$A$1:$A$233,'PY1 Data(H)'!$A$1:$CZ$233))</f>
        <v>0</v>
      </c>
      <c r="BP193" s="173" cm="1">
        <f t="array" ref="BP193">_xlfn.XLOOKUP(BP$1,'PY1 Data(H)'!$A$1:$CZ$1,_xlfn.XLOOKUP($A193,'PY1 Data(H)'!$A$1:$A$233,'PY1 Data(H)'!$A$1:$CZ$233))</f>
        <v>0</v>
      </c>
      <c r="BQ193" s="173" cm="1">
        <f t="array" ref="BQ193">_xlfn.XLOOKUP(BQ$1,'PY1 Data(H)'!$A$1:$CZ$1,_xlfn.XLOOKUP($A193,'PY1 Data(H)'!$A$1:$A$233,'PY1 Data(H)'!$A$1:$CZ$233))</f>
        <v>0</v>
      </c>
      <c r="BR193" s="173" cm="1">
        <f t="array" ref="BR193">_xlfn.XLOOKUP(BR$1,'PY1 Data(H)'!$A$1:$CZ$1,_xlfn.XLOOKUP($A193,'PY1 Data(H)'!$A$1:$A$233,'PY1 Data(H)'!$A$1:$CZ$233))</f>
        <v>0</v>
      </c>
      <c r="BS193" s="173" cm="1">
        <f t="array" ref="BS193">_xlfn.XLOOKUP(BS$1,'PY1 Data(H)'!$A$1:$CZ$1,_xlfn.XLOOKUP($A193,'PY1 Data(H)'!$A$1:$A$233,'PY1 Data(H)'!$A$1:$CZ$233))</f>
        <v>0</v>
      </c>
      <c r="BT193" s="173" cm="1">
        <f t="array" ref="BT193">_xlfn.XLOOKUP(BT$1,'PY1 Data(H)'!$A$1:$CZ$1,_xlfn.XLOOKUP($A193,'PY1 Data(H)'!$A$1:$A$233,'PY1 Data(H)'!$A$1:$CZ$233))</f>
        <v>0</v>
      </c>
      <c r="BU193" s="173" cm="1">
        <f t="array" ref="BU193">_xlfn.XLOOKUP(BU$1,'PY1 Data(H)'!$A$1:$CZ$1,_xlfn.XLOOKUP($A193,'PY1 Data(H)'!$A$1:$A$233,'PY1 Data(H)'!$A$1:$CZ$233))</f>
        <v>0</v>
      </c>
      <c r="BV193" s="173" cm="1">
        <f t="array" ref="BV193">_xlfn.XLOOKUP(BV$1,'PY1 Data(H)'!$A$1:$CZ$1,_xlfn.XLOOKUP($A193,'PY1 Data(H)'!$A$1:$A$233,'PY1 Data(H)'!$A$1:$CZ$233))</f>
        <v>0</v>
      </c>
      <c r="BW193" s="173" cm="1">
        <f t="array" ref="BW193">_xlfn.XLOOKUP(BW$1,'PY1 Data(H)'!$A$1:$CZ$1,_xlfn.XLOOKUP($A193,'PY1 Data(H)'!$A$1:$A$233,'PY1 Data(H)'!$A$1:$CZ$233))</f>
        <v>0</v>
      </c>
      <c r="BX193" s="173" cm="1">
        <f t="array" ref="BX193">_xlfn.XLOOKUP(BX$1,'PY1 Data(H)'!$A$1:$CZ$1,_xlfn.XLOOKUP($A193,'PY1 Data(H)'!$A$1:$A$233,'PY1 Data(H)'!$A$1:$CZ$233))</f>
        <v>0</v>
      </c>
      <c r="BY193" s="173" cm="1">
        <f t="array" ref="BY193">_xlfn.XLOOKUP(BY$1,'PY1 Data(H)'!$A$1:$CZ$1,_xlfn.XLOOKUP($A193,'PY1 Data(H)'!$A$1:$A$233,'PY1 Data(H)'!$A$1:$CZ$233))</f>
        <v>0</v>
      </c>
      <c r="BZ193" s="173" cm="1">
        <f t="array" ref="BZ193">_xlfn.XLOOKUP(BZ$1,'PY1 Data(H)'!$A$1:$CZ$1,_xlfn.XLOOKUP($A193,'PY1 Data(H)'!$A$1:$A$233,'PY1 Data(H)'!$A$1:$CZ$233))</f>
        <v>0</v>
      </c>
      <c r="CA193" s="173" cm="1">
        <f t="array" ref="CA193">_xlfn.XLOOKUP(CA$1,'PY1 Data(H)'!$A$1:$CZ$1,_xlfn.XLOOKUP($A193,'PY1 Data(H)'!$A$1:$A$233,'PY1 Data(H)'!$A$1:$CZ$233))</f>
        <v>0</v>
      </c>
      <c r="CB193" s="173" cm="1">
        <f t="array" ref="CB193">_xlfn.XLOOKUP(CB$1,'PY1 Data(H)'!$A$1:$CZ$1,_xlfn.XLOOKUP($A193,'PY1 Data(H)'!$A$1:$A$233,'PY1 Data(H)'!$A$1:$CZ$233))</f>
        <v>0</v>
      </c>
      <c r="CC193" s="173" cm="1">
        <f t="array" ref="CC193">_xlfn.XLOOKUP(CC$1,'PY1 Data(H)'!$A$1:$CZ$1,_xlfn.XLOOKUP($A193,'PY1 Data(H)'!$A$1:$A$233,'PY1 Data(H)'!$A$1:$CZ$233))</f>
        <v>0</v>
      </c>
      <c r="CD193" s="173" cm="1">
        <f t="array" ref="CD193">_xlfn.XLOOKUP(CD$1,'PY1 Data(H)'!$A$1:$CZ$1,_xlfn.XLOOKUP($A193,'PY1 Data(H)'!$A$1:$A$233,'PY1 Data(H)'!$A$1:$CZ$233))</f>
        <v>0</v>
      </c>
      <c r="CE193" s="173" cm="1">
        <f t="array" ref="CE193">_xlfn.XLOOKUP(CE$1,'PY1 Data(H)'!$A$1:$CZ$1,_xlfn.XLOOKUP($A193,'PY1 Data(H)'!$A$1:$A$233,'PY1 Data(H)'!$A$1:$CZ$233))</f>
        <v>0</v>
      </c>
      <c r="CF193" s="173" cm="1">
        <f t="array" ref="CF193">_xlfn.XLOOKUP(CF$1,'PY1 Data(H)'!$A$1:$CZ$1,_xlfn.XLOOKUP($A193,'PY1 Data(H)'!$A$1:$A$233,'PY1 Data(H)'!$A$1:$CZ$233))</f>
        <v>0</v>
      </c>
      <c r="CG193" s="173" cm="1">
        <f t="array" ref="CG193">_xlfn.XLOOKUP(CG$1,'PY1 Data(H)'!$A$1:$CZ$1,_xlfn.XLOOKUP($A193,'PY1 Data(H)'!$A$1:$A$233,'PY1 Data(H)'!$A$1:$CZ$233))</f>
        <v>0</v>
      </c>
      <c r="CH193" s="173" cm="1">
        <f t="array" ref="CH193">_xlfn.XLOOKUP(CH$1,'PY1 Data(H)'!$A$1:$CZ$1,_xlfn.XLOOKUP($A193,'PY1 Data(H)'!$A$1:$A$233,'PY1 Data(H)'!$A$1:$CZ$233))</f>
        <v>0</v>
      </c>
      <c r="CI193" s="173" cm="1">
        <f t="array" ref="CI193">_xlfn.XLOOKUP(CI$1,'PY1 Data(H)'!$A$1:$CZ$1,_xlfn.XLOOKUP($A193,'PY1 Data(H)'!$A$1:$A$233,'PY1 Data(H)'!$A$1:$CZ$233))</f>
        <v>0</v>
      </c>
      <c r="CJ193" s="173" cm="1">
        <f t="array" ref="CJ193">_xlfn.XLOOKUP(CJ$1,'PY1 Data(H)'!$A$1:$CZ$1,_xlfn.XLOOKUP($A193,'PY1 Data(H)'!$A$1:$A$233,'PY1 Data(H)'!$A$1:$CZ$233))</f>
        <v>0</v>
      </c>
      <c r="CK193" s="173" cm="1">
        <f t="array" ref="CK193">_xlfn.XLOOKUP(CK$1,'PY1 Data(H)'!$A$1:$CZ$1,_xlfn.XLOOKUP($A193,'PY1 Data(H)'!$A$1:$A$233,'PY1 Data(H)'!$A$1:$CZ$233))</f>
        <v>0</v>
      </c>
      <c r="CL193" s="173" cm="1">
        <f t="array" ref="CL193">_xlfn.XLOOKUP(CL$1,'PY1 Data(H)'!$A$1:$CZ$1,_xlfn.XLOOKUP($A193,'PY1 Data(H)'!$A$1:$A$233,'PY1 Data(H)'!$A$1:$CZ$233))</f>
        <v>0</v>
      </c>
      <c r="CM193" s="173" cm="1">
        <f t="array" ref="CM193">_xlfn.XLOOKUP(CM$1,'PY1 Data(H)'!$A$1:$CZ$1,_xlfn.XLOOKUP($A193,'PY1 Data(H)'!$A$1:$A$233,'PY1 Data(H)'!$A$1:$CZ$233))</f>
        <v>0</v>
      </c>
      <c r="CN193" s="173" cm="1">
        <f t="array" ref="CN193">_xlfn.XLOOKUP(CN$1,'PY1 Data(H)'!$A$1:$CZ$1,_xlfn.XLOOKUP($A193,'PY1 Data(H)'!$A$1:$A$233,'PY1 Data(H)'!$A$1:$CZ$233))</f>
        <v>0</v>
      </c>
      <c r="CO193" s="173" cm="1">
        <f t="array" ref="CO193">_xlfn.XLOOKUP(CO$1,'PY1 Data(H)'!$A$1:$CZ$1,_xlfn.XLOOKUP($A193,'PY1 Data(H)'!$A$1:$A$233,'PY1 Data(H)'!$A$1:$CZ$233))</f>
        <v>0</v>
      </c>
      <c r="CP193" s="173" cm="1">
        <f t="array" ref="CP193">_xlfn.XLOOKUP(CP$1,'PY1 Data(H)'!$A$1:$CZ$1,_xlfn.XLOOKUP($A193,'PY1 Data(H)'!$A$1:$A$233,'PY1 Data(H)'!$A$1:$CZ$233))</f>
        <v>0</v>
      </c>
      <c r="CQ193" s="173" cm="1">
        <f t="array" ref="CQ193">_xlfn.XLOOKUP(CQ$1,'PY1 Data(H)'!$A$1:$CZ$1,_xlfn.XLOOKUP($A193,'PY1 Data(H)'!$A$1:$A$233,'PY1 Data(H)'!$A$1:$CZ$233))</f>
        <v>0</v>
      </c>
      <c r="CR193" s="173" cm="1">
        <f t="array" ref="CR193">_xlfn.XLOOKUP(CR$1,'PY1 Data(H)'!$A$1:$CZ$1,_xlfn.XLOOKUP($A193,'PY1 Data(H)'!$A$1:$A$233,'PY1 Data(H)'!$A$1:$CZ$233))</f>
        <v>0</v>
      </c>
      <c r="CS193" s="173" cm="1">
        <f t="array" ref="CS193">_xlfn.XLOOKUP(CS$1,'PY1 Data(H)'!$A$1:$CZ$1,_xlfn.XLOOKUP($A193,'PY1 Data(H)'!$A$1:$A$233,'PY1 Data(H)'!$A$1:$CZ$233))</f>
        <v>0</v>
      </c>
      <c r="CT193" s="173" cm="1">
        <f t="array" ref="CT193">_xlfn.XLOOKUP(CT$1,'PY1 Data(H)'!$A$1:$CZ$1,_xlfn.XLOOKUP($A193,'PY1 Data(H)'!$A$1:$A$233,'PY1 Data(H)'!$A$1:$CZ$233))</f>
        <v>0</v>
      </c>
      <c r="CU193" s="173" cm="1">
        <f t="array" ref="CU193">_xlfn.XLOOKUP(CU$1,'PY1 Data(H)'!$A$1:$CZ$1,_xlfn.XLOOKUP($A193,'PY1 Data(H)'!$A$1:$A$233,'PY1 Data(H)'!$A$1:$CZ$233))</f>
        <v>0</v>
      </c>
      <c r="CV193" s="173" cm="1">
        <f t="array" ref="CV193">_xlfn.XLOOKUP(CV$1,'PY1 Data(H)'!$A$1:$CZ$1,_xlfn.XLOOKUP($A193,'PY1 Data(H)'!$A$1:$A$233,'PY1 Data(H)'!$A$1:$CZ$233))</f>
        <v>0</v>
      </c>
      <c r="CW193" s="173" cm="1">
        <f t="array" ref="CW193">_xlfn.XLOOKUP(CW$1,'PY1 Data(H)'!$A$1:$CZ$1,_xlfn.XLOOKUP($A193,'PY1 Data(H)'!$A$1:$A$233,'PY1 Data(H)'!$A$1:$CZ$233))</f>
        <v>0</v>
      </c>
      <c r="CX193" s="173" cm="1">
        <f t="array" ref="CX193">_xlfn.XLOOKUP(CX$1,'PY1 Data(H)'!$A$1:$CZ$1,_xlfn.XLOOKUP($A193,'PY1 Data(H)'!$A$1:$A$233,'PY1 Data(H)'!$A$1:$CZ$233))</f>
        <v>0</v>
      </c>
      <c r="CY193" s="173" cm="1">
        <f t="array" ref="CY193">_xlfn.XLOOKUP(CY$1,'PY1 Data(H)'!$A$1:$CZ$1,_xlfn.XLOOKUP($A193,'PY1 Data(H)'!$A$1:$A$233,'PY1 Data(H)'!$A$1:$CZ$233))</f>
        <v>0</v>
      </c>
    </row>
    <row r="194" spans="1:103" x14ac:dyDescent="0.3">
      <c r="A194">
        <v>6</v>
      </c>
      <c r="D194" s="173" cm="1">
        <f t="array" ref="D194">_xlfn.XLOOKUP(D$1,'PY1 Data(H)'!$A$1:$CZ$1,_xlfn.XLOOKUP($A194,'PY1 Data(H)'!$A$1:$A$233,'PY1 Data(H)'!$A$1:$CZ$233))</f>
        <v>2625689</v>
      </c>
      <c r="E194" s="173" cm="1">
        <f t="array" ref="E194">_xlfn.XLOOKUP(E$1,'PY1 Data(H)'!$A$1:$CZ$1,_xlfn.XLOOKUP($A194,'PY1 Data(H)'!$A$1:$A$233,'PY1 Data(H)'!$A$1:$CZ$233))</f>
        <v>0</v>
      </c>
      <c r="F194" s="173" cm="1">
        <f t="array" ref="F194">_xlfn.XLOOKUP(F$1,'PY1 Data(H)'!$A$1:$CZ$1,_xlfn.XLOOKUP($A194,'PY1 Data(H)'!$A$1:$A$233,'PY1 Data(H)'!$A$1:$CZ$233))</f>
        <v>0</v>
      </c>
      <c r="G194" s="173" cm="1">
        <f t="array" ref="G194">_xlfn.XLOOKUP(G$1,'PY1 Data(H)'!$A$1:$CZ$1,_xlfn.XLOOKUP($A194,'PY1 Data(H)'!$A$1:$A$233,'PY1 Data(H)'!$A$1:$CZ$233))</f>
        <v>0</v>
      </c>
      <c r="H194" s="173" cm="1">
        <f t="array" ref="H194">_xlfn.XLOOKUP(H$1,'PY1 Data(H)'!$A$1:$CZ$1,_xlfn.XLOOKUP($A194,'PY1 Data(H)'!$A$1:$A$233,'PY1 Data(H)'!$A$1:$CZ$233))</f>
        <v>0</v>
      </c>
      <c r="I194" s="173" cm="1">
        <f t="array" ref="I194">_xlfn.XLOOKUP(I$1,'PY1 Data(H)'!$A$1:$CZ$1,_xlfn.XLOOKUP($A194,'PY1 Data(H)'!$A$1:$A$233,'PY1 Data(H)'!$A$1:$CZ$233))</f>
        <v>0</v>
      </c>
      <c r="J194" s="173" cm="1">
        <f t="array" ref="J194">_xlfn.XLOOKUP(J$1,'PY1 Data(H)'!$A$1:$CZ$1,_xlfn.XLOOKUP($A194,'PY1 Data(H)'!$A$1:$A$233,'PY1 Data(H)'!$A$1:$CZ$233))</f>
        <v>682505</v>
      </c>
      <c r="K194" s="173" cm="1">
        <f t="array" ref="K194">_xlfn.XLOOKUP(K$1,'PY1 Data(H)'!$A$1:$CZ$1,_xlfn.XLOOKUP($A194,'PY1 Data(H)'!$A$1:$A$233,'PY1 Data(H)'!$A$1:$CZ$233))</f>
        <v>0</v>
      </c>
      <c r="L194" s="173" cm="1">
        <f t="array" ref="L194">_xlfn.XLOOKUP(L$1,'PY1 Data(H)'!$A$1:$CZ$1,_xlfn.XLOOKUP($A194,'PY1 Data(H)'!$A$1:$A$233,'PY1 Data(H)'!$A$1:$CZ$233))</f>
        <v>0</v>
      </c>
      <c r="M194" s="173" cm="1">
        <f t="array" ref="M194">_xlfn.XLOOKUP(M$1,'PY1 Data(H)'!$A$1:$CZ$1,_xlfn.XLOOKUP($A194,'PY1 Data(H)'!$A$1:$A$233,'PY1 Data(H)'!$A$1:$CZ$233))</f>
        <v>0</v>
      </c>
      <c r="N194" s="173" cm="1">
        <f t="array" ref="N194">_xlfn.XLOOKUP(N$1,'PY1 Data(H)'!$A$1:$CZ$1,_xlfn.XLOOKUP($A194,'PY1 Data(H)'!$A$1:$A$233,'PY1 Data(H)'!$A$1:$CZ$233))</f>
        <v>1791726</v>
      </c>
      <c r="O194" s="173" cm="1">
        <f t="array" ref="O194">_xlfn.XLOOKUP(O$1,'PY1 Data(H)'!$A$1:$CZ$1,_xlfn.XLOOKUP($A194,'PY1 Data(H)'!$A$1:$A$233,'PY1 Data(H)'!$A$1:$CZ$233))</f>
        <v>3063897</v>
      </c>
      <c r="P194" s="173" cm="1">
        <f t="array" ref="P194">_xlfn.XLOOKUP(P$1,'PY1 Data(H)'!$A$1:$CZ$1,_xlfn.XLOOKUP($A194,'PY1 Data(H)'!$A$1:$A$233,'PY1 Data(H)'!$A$1:$CZ$233))</f>
        <v>4157419</v>
      </c>
      <c r="Q194" s="173" cm="1">
        <f t="array" ref="Q194">_xlfn.XLOOKUP(Q$1,'PY1 Data(H)'!$A$1:$CZ$1,_xlfn.XLOOKUP($A194,'PY1 Data(H)'!$A$1:$A$233,'PY1 Data(H)'!$A$1:$CZ$233))</f>
        <v>0</v>
      </c>
      <c r="R194" s="173" cm="1">
        <f t="array" ref="R194">_xlfn.XLOOKUP(R$1,'PY1 Data(H)'!$A$1:$CZ$1,_xlfn.XLOOKUP($A194,'PY1 Data(H)'!$A$1:$A$233,'PY1 Data(H)'!$A$1:$CZ$233))</f>
        <v>0</v>
      </c>
      <c r="S194" s="173" cm="1">
        <f t="array" ref="S194">_xlfn.XLOOKUP(S$1,'PY1 Data(H)'!$A$1:$CZ$1,_xlfn.XLOOKUP($A194,'PY1 Data(H)'!$A$1:$A$233,'PY1 Data(H)'!$A$1:$CZ$233))</f>
        <v>0</v>
      </c>
      <c r="T194" s="173" cm="1">
        <f t="array" ref="T194">_xlfn.XLOOKUP(T$1,'PY1 Data(H)'!$A$1:$CZ$1,_xlfn.XLOOKUP($A194,'PY1 Data(H)'!$A$1:$A$233,'PY1 Data(H)'!$A$1:$CZ$233))</f>
        <v>0</v>
      </c>
      <c r="U194" s="173" cm="1">
        <f t="array" ref="U194">_xlfn.XLOOKUP(U$1,'PY1 Data(H)'!$A$1:$CZ$1,_xlfn.XLOOKUP($A194,'PY1 Data(H)'!$A$1:$A$233,'PY1 Data(H)'!$A$1:$CZ$233))</f>
        <v>3776526</v>
      </c>
      <c r="V194" s="173" cm="1">
        <f t="array" ref="V194">_xlfn.XLOOKUP(V$1,'PY1 Data(H)'!$A$1:$CZ$1,_xlfn.XLOOKUP($A194,'PY1 Data(H)'!$A$1:$A$233,'PY1 Data(H)'!$A$1:$CZ$233))</f>
        <v>0</v>
      </c>
      <c r="W194" s="173" cm="1">
        <f t="array" ref="W194">_xlfn.XLOOKUP(W$1,'PY1 Data(H)'!$A$1:$CZ$1,_xlfn.XLOOKUP($A194,'PY1 Data(H)'!$A$1:$A$233,'PY1 Data(H)'!$A$1:$CZ$233))</f>
        <v>0</v>
      </c>
      <c r="X194" s="173" cm="1">
        <f t="array" ref="X194">_xlfn.XLOOKUP(X$1,'PY1 Data(H)'!$A$1:$CZ$1,_xlfn.XLOOKUP($A194,'PY1 Data(H)'!$A$1:$A$233,'PY1 Data(H)'!$A$1:$CZ$233))</f>
        <v>0</v>
      </c>
      <c r="Y194" s="173" cm="1">
        <f t="array" ref="Y194">_xlfn.XLOOKUP(Y$1,'PY1 Data(H)'!$A$1:$CZ$1,_xlfn.XLOOKUP($A194,'PY1 Data(H)'!$A$1:$A$233,'PY1 Data(H)'!$A$1:$CZ$233))</f>
        <v>0</v>
      </c>
      <c r="Z194" s="173" cm="1">
        <f t="array" ref="Z194">_xlfn.XLOOKUP(Z$1,'PY1 Data(H)'!$A$1:$CZ$1,_xlfn.XLOOKUP($A194,'PY1 Data(H)'!$A$1:$A$233,'PY1 Data(H)'!$A$1:$CZ$233))</f>
        <v>0</v>
      </c>
      <c r="AA194" s="173" cm="1">
        <f t="array" ref="AA194">_xlfn.XLOOKUP(AA$1,'PY1 Data(H)'!$A$1:$CZ$1,_xlfn.XLOOKUP($A194,'PY1 Data(H)'!$A$1:$A$233,'PY1 Data(H)'!$A$1:$CZ$233))</f>
        <v>0</v>
      </c>
      <c r="AB194" s="173" cm="1">
        <f t="array" ref="AB194">_xlfn.XLOOKUP(AB$1,'PY1 Data(H)'!$A$1:$CZ$1,_xlfn.XLOOKUP($A194,'PY1 Data(H)'!$A$1:$A$233,'PY1 Data(H)'!$A$1:$CZ$233))</f>
        <v>0</v>
      </c>
      <c r="AC194" s="173" cm="1">
        <f t="array" ref="AC194">_xlfn.XLOOKUP(AC$1,'PY1 Data(H)'!$A$1:$CZ$1,_xlfn.XLOOKUP($A194,'PY1 Data(H)'!$A$1:$A$233,'PY1 Data(H)'!$A$1:$CZ$233))</f>
        <v>0</v>
      </c>
      <c r="AD194" s="173" cm="1">
        <f t="array" ref="AD194">_xlfn.XLOOKUP(AD$1,'PY1 Data(H)'!$A$1:$CZ$1,_xlfn.XLOOKUP($A194,'PY1 Data(H)'!$A$1:$A$233,'PY1 Data(H)'!$A$1:$CZ$233))</f>
        <v>0</v>
      </c>
      <c r="AE194" s="173" cm="1">
        <f t="array" ref="AE194">_xlfn.XLOOKUP(AE$1,'PY1 Data(H)'!$A$1:$CZ$1,_xlfn.XLOOKUP($A194,'PY1 Data(H)'!$A$1:$A$233,'PY1 Data(H)'!$A$1:$CZ$233))</f>
        <v>4511551</v>
      </c>
      <c r="AF194" s="173" cm="1">
        <f t="array" ref="AF194">_xlfn.XLOOKUP(AF$1,'PY1 Data(H)'!$A$1:$CZ$1,_xlfn.XLOOKUP($A194,'PY1 Data(H)'!$A$1:$A$233,'PY1 Data(H)'!$A$1:$CZ$233))</f>
        <v>0</v>
      </c>
      <c r="AG194" s="173" cm="1">
        <f t="array" ref="AG194">_xlfn.XLOOKUP(AG$1,'PY1 Data(H)'!$A$1:$CZ$1,_xlfn.XLOOKUP($A194,'PY1 Data(H)'!$A$1:$A$233,'PY1 Data(H)'!$A$1:$CZ$233))</f>
        <v>806346</v>
      </c>
      <c r="AH194" s="173" cm="1">
        <f t="array" ref="AH194">_xlfn.XLOOKUP(AH$1,'PY1 Data(H)'!$A$1:$CZ$1,_xlfn.XLOOKUP($A194,'PY1 Data(H)'!$A$1:$A$233,'PY1 Data(H)'!$A$1:$CZ$233))</f>
        <v>2753796</v>
      </c>
      <c r="AI194" s="173" cm="1">
        <f t="array" ref="AI194">_xlfn.XLOOKUP(AI$1,'PY1 Data(H)'!$A$1:$CZ$1,_xlfn.XLOOKUP($A194,'PY1 Data(H)'!$A$1:$A$233,'PY1 Data(H)'!$A$1:$CZ$233))</f>
        <v>14330976</v>
      </c>
      <c r="AJ194" s="173" cm="1">
        <f t="array" ref="AJ194">_xlfn.XLOOKUP(AJ$1,'PY1 Data(H)'!$A$1:$CZ$1,_xlfn.XLOOKUP($A194,'PY1 Data(H)'!$A$1:$A$233,'PY1 Data(H)'!$A$1:$CZ$233))</f>
        <v>0</v>
      </c>
      <c r="AK194" s="173" cm="1">
        <f t="array" ref="AK194">_xlfn.XLOOKUP(AK$1,'PY1 Data(H)'!$A$1:$CZ$1,_xlfn.XLOOKUP($A194,'PY1 Data(H)'!$A$1:$A$233,'PY1 Data(H)'!$A$1:$CZ$233))</f>
        <v>3752495</v>
      </c>
      <c r="AL194" s="173" cm="1">
        <f t="array" ref="AL194">_xlfn.XLOOKUP(AL$1,'PY1 Data(H)'!$A$1:$CZ$1,_xlfn.XLOOKUP($A194,'PY1 Data(H)'!$A$1:$A$233,'PY1 Data(H)'!$A$1:$CZ$233))</f>
        <v>0</v>
      </c>
      <c r="AM194" s="173" cm="1">
        <f t="array" ref="AM194">_xlfn.XLOOKUP(AM$1,'PY1 Data(H)'!$A$1:$CZ$1,_xlfn.XLOOKUP($A194,'PY1 Data(H)'!$A$1:$A$233,'PY1 Data(H)'!$A$1:$CZ$233))</f>
        <v>42752</v>
      </c>
      <c r="AN194" s="173" cm="1">
        <f t="array" ref="AN194">_xlfn.XLOOKUP(AN$1,'PY1 Data(H)'!$A$1:$CZ$1,_xlfn.XLOOKUP($A194,'PY1 Data(H)'!$A$1:$A$233,'PY1 Data(H)'!$A$1:$CZ$233))</f>
        <v>0</v>
      </c>
      <c r="AO194" s="173" cm="1">
        <f t="array" ref="AO194">_xlfn.XLOOKUP(AO$1,'PY1 Data(H)'!$A$1:$CZ$1,_xlfn.XLOOKUP($A194,'PY1 Data(H)'!$A$1:$A$233,'PY1 Data(H)'!$A$1:$CZ$233))</f>
        <v>25890</v>
      </c>
      <c r="AP194" s="173" cm="1">
        <f t="array" ref="AP194">_xlfn.XLOOKUP(AP$1,'PY1 Data(H)'!$A$1:$CZ$1,_xlfn.XLOOKUP($A194,'PY1 Data(H)'!$A$1:$A$233,'PY1 Data(H)'!$A$1:$CZ$233))</f>
        <v>0</v>
      </c>
      <c r="AQ194" s="173" cm="1">
        <f t="array" ref="AQ194">_xlfn.XLOOKUP(AQ$1,'PY1 Data(H)'!$A$1:$CZ$1,_xlfn.XLOOKUP($A194,'PY1 Data(H)'!$A$1:$A$233,'PY1 Data(H)'!$A$1:$CZ$233))</f>
        <v>0</v>
      </c>
      <c r="AR194" s="173" cm="1">
        <f t="array" ref="AR194">_xlfn.XLOOKUP(AR$1,'PY1 Data(H)'!$A$1:$CZ$1,_xlfn.XLOOKUP($A194,'PY1 Data(H)'!$A$1:$A$233,'PY1 Data(H)'!$A$1:$CZ$233))</f>
        <v>6694901</v>
      </c>
      <c r="AS194" s="173" cm="1">
        <f t="array" ref="AS194">_xlfn.XLOOKUP(AS$1,'PY1 Data(H)'!$A$1:$CZ$1,_xlfn.XLOOKUP($A194,'PY1 Data(H)'!$A$1:$A$233,'PY1 Data(H)'!$A$1:$CZ$233))</f>
        <v>0</v>
      </c>
      <c r="AT194" s="173" cm="1">
        <f t="array" ref="AT194">_xlfn.XLOOKUP(AT$1,'PY1 Data(H)'!$A$1:$CZ$1,_xlfn.XLOOKUP($A194,'PY1 Data(H)'!$A$1:$A$233,'PY1 Data(H)'!$A$1:$CZ$233))</f>
        <v>0</v>
      </c>
      <c r="AU194" s="173" cm="1">
        <f t="array" ref="AU194">_xlfn.XLOOKUP(AU$1,'PY1 Data(H)'!$A$1:$CZ$1,_xlfn.XLOOKUP($A194,'PY1 Data(H)'!$A$1:$A$233,'PY1 Data(H)'!$A$1:$CZ$233))</f>
        <v>0</v>
      </c>
      <c r="AV194" s="173" cm="1">
        <f t="array" ref="AV194">_xlfn.XLOOKUP(AV$1,'PY1 Data(H)'!$A$1:$CZ$1,_xlfn.XLOOKUP($A194,'PY1 Data(H)'!$A$1:$A$233,'PY1 Data(H)'!$A$1:$CZ$233))</f>
        <v>0</v>
      </c>
      <c r="AW194" s="173" cm="1">
        <f t="array" ref="AW194">_xlfn.XLOOKUP(AW$1,'PY1 Data(H)'!$A$1:$CZ$1,_xlfn.XLOOKUP($A194,'PY1 Data(H)'!$A$1:$A$233,'PY1 Data(H)'!$A$1:$CZ$233))</f>
        <v>0</v>
      </c>
      <c r="AX194" s="173" cm="1">
        <f t="array" ref="AX194">_xlfn.XLOOKUP(AX$1,'PY1 Data(H)'!$A$1:$CZ$1,_xlfn.XLOOKUP($A194,'PY1 Data(H)'!$A$1:$A$233,'PY1 Data(H)'!$A$1:$CZ$233))</f>
        <v>0</v>
      </c>
      <c r="AY194" s="173" cm="1">
        <f t="array" ref="AY194">_xlfn.XLOOKUP(AY$1,'PY1 Data(H)'!$A$1:$CZ$1,_xlfn.XLOOKUP($A194,'PY1 Data(H)'!$A$1:$A$233,'PY1 Data(H)'!$A$1:$CZ$233))</f>
        <v>0</v>
      </c>
      <c r="AZ194" s="173" cm="1">
        <f t="array" ref="AZ194">_xlfn.XLOOKUP(AZ$1,'PY1 Data(H)'!$A$1:$CZ$1,_xlfn.XLOOKUP($A194,'PY1 Data(H)'!$A$1:$A$233,'PY1 Data(H)'!$A$1:$CZ$233))</f>
        <v>39754597</v>
      </c>
      <c r="BA194" s="173" cm="1">
        <f t="array" ref="BA194">_xlfn.XLOOKUP(BA$1,'PY1 Data(H)'!$A$1:$CZ$1,_xlfn.XLOOKUP($A194,'PY1 Data(H)'!$A$1:$A$233,'PY1 Data(H)'!$A$1:$CZ$233))</f>
        <v>0</v>
      </c>
      <c r="BB194" s="173" cm="1">
        <f t="array" ref="BB194">_xlfn.XLOOKUP(BB$1,'PY1 Data(H)'!$A$1:$CZ$1,_xlfn.XLOOKUP($A194,'PY1 Data(H)'!$A$1:$A$233,'PY1 Data(H)'!$A$1:$CZ$233))</f>
        <v>2615653</v>
      </c>
      <c r="BC194" s="173" cm="1">
        <f t="array" ref="BC194">_xlfn.XLOOKUP(BC$1,'PY1 Data(H)'!$A$1:$CZ$1,_xlfn.XLOOKUP($A194,'PY1 Data(H)'!$A$1:$A$233,'PY1 Data(H)'!$A$1:$CZ$233))</f>
        <v>0</v>
      </c>
      <c r="BD194" s="173" cm="1">
        <f t="array" ref="BD194">_xlfn.XLOOKUP(BD$1,'PY1 Data(H)'!$A$1:$CZ$1,_xlfn.XLOOKUP($A194,'PY1 Data(H)'!$A$1:$A$233,'PY1 Data(H)'!$A$1:$CZ$233))</f>
        <v>836793</v>
      </c>
      <c r="BE194" s="173" cm="1">
        <f t="array" ref="BE194">_xlfn.XLOOKUP(BE$1,'PY1 Data(H)'!$A$1:$CZ$1,_xlfn.XLOOKUP($A194,'PY1 Data(H)'!$A$1:$A$233,'PY1 Data(H)'!$A$1:$CZ$233))</f>
        <v>0</v>
      </c>
      <c r="BF194" s="173" cm="1">
        <f t="array" ref="BF194">_xlfn.XLOOKUP(BF$1,'PY1 Data(H)'!$A$1:$CZ$1,_xlfn.XLOOKUP($A194,'PY1 Data(H)'!$A$1:$A$233,'PY1 Data(H)'!$A$1:$CZ$233))</f>
        <v>2785114</v>
      </c>
      <c r="BG194" s="173" cm="1">
        <f t="array" ref="BG194">_xlfn.XLOOKUP(BG$1,'PY1 Data(H)'!$A$1:$CZ$1,_xlfn.XLOOKUP($A194,'PY1 Data(H)'!$A$1:$A$233,'PY1 Data(H)'!$A$1:$CZ$233))</f>
        <v>0</v>
      </c>
      <c r="BH194" s="173" cm="1">
        <f t="array" ref="BH194">_xlfn.XLOOKUP(BH$1,'PY1 Data(H)'!$A$1:$CZ$1,_xlfn.XLOOKUP($A194,'PY1 Data(H)'!$A$1:$A$233,'PY1 Data(H)'!$A$1:$CZ$233))</f>
        <v>0</v>
      </c>
      <c r="BI194" s="173" cm="1">
        <f t="array" ref="BI194">_xlfn.XLOOKUP(BI$1,'PY1 Data(H)'!$A$1:$CZ$1,_xlfn.XLOOKUP($A194,'PY1 Data(H)'!$A$1:$A$233,'PY1 Data(H)'!$A$1:$CZ$233))</f>
        <v>0</v>
      </c>
      <c r="BJ194" s="173" cm="1">
        <f t="array" ref="BJ194">_xlfn.XLOOKUP(BJ$1,'PY1 Data(H)'!$A$1:$CZ$1,_xlfn.XLOOKUP($A194,'PY1 Data(H)'!$A$1:$A$233,'PY1 Data(H)'!$A$1:$CZ$233))</f>
        <v>0</v>
      </c>
      <c r="BK194" s="173" cm="1">
        <f t="array" ref="BK194">_xlfn.XLOOKUP(BK$1,'PY1 Data(H)'!$A$1:$CZ$1,_xlfn.XLOOKUP($A194,'PY1 Data(H)'!$A$1:$A$233,'PY1 Data(H)'!$A$1:$CZ$233))</f>
        <v>67734250</v>
      </c>
      <c r="BL194" s="173" cm="1">
        <f t="array" ref="BL194">_xlfn.XLOOKUP(BL$1,'PY1 Data(H)'!$A$1:$CZ$1,_xlfn.XLOOKUP($A194,'PY1 Data(H)'!$A$1:$A$233,'PY1 Data(H)'!$A$1:$CZ$233))</f>
        <v>0</v>
      </c>
      <c r="BM194" s="173" cm="1">
        <f t="array" ref="BM194">_xlfn.XLOOKUP(BM$1,'PY1 Data(H)'!$A$1:$CZ$1,_xlfn.XLOOKUP($A194,'PY1 Data(H)'!$A$1:$A$233,'PY1 Data(H)'!$A$1:$CZ$233))</f>
        <v>0</v>
      </c>
      <c r="BN194" s="173" cm="1">
        <f t="array" ref="BN194">_xlfn.XLOOKUP(BN$1,'PY1 Data(H)'!$A$1:$CZ$1,_xlfn.XLOOKUP($A194,'PY1 Data(H)'!$A$1:$A$233,'PY1 Data(H)'!$A$1:$CZ$233))</f>
        <v>2380668</v>
      </c>
      <c r="BO194" s="173" cm="1">
        <f t="array" ref="BO194">_xlfn.XLOOKUP(BO$1,'PY1 Data(H)'!$A$1:$CZ$1,_xlfn.XLOOKUP($A194,'PY1 Data(H)'!$A$1:$A$233,'PY1 Data(H)'!$A$1:$CZ$233))</f>
        <v>2864169</v>
      </c>
      <c r="BP194" s="173" cm="1">
        <f t="array" ref="BP194">_xlfn.XLOOKUP(BP$1,'PY1 Data(H)'!$A$1:$CZ$1,_xlfn.XLOOKUP($A194,'PY1 Data(H)'!$A$1:$A$233,'PY1 Data(H)'!$A$1:$CZ$233))</f>
        <v>9131625</v>
      </c>
      <c r="BQ194" s="173" cm="1">
        <f t="array" ref="BQ194">_xlfn.XLOOKUP(BQ$1,'PY1 Data(H)'!$A$1:$CZ$1,_xlfn.XLOOKUP($A194,'PY1 Data(H)'!$A$1:$A$233,'PY1 Data(H)'!$A$1:$CZ$233))</f>
        <v>0</v>
      </c>
      <c r="BR194" s="173" cm="1">
        <f t="array" ref="BR194">_xlfn.XLOOKUP(BR$1,'PY1 Data(H)'!$A$1:$CZ$1,_xlfn.XLOOKUP($A194,'PY1 Data(H)'!$A$1:$A$233,'PY1 Data(H)'!$A$1:$CZ$233))</f>
        <v>3038922</v>
      </c>
      <c r="BS194" s="173" cm="1">
        <f t="array" ref="BS194">_xlfn.XLOOKUP(BS$1,'PY1 Data(H)'!$A$1:$CZ$1,_xlfn.XLOOKUP($A194,'PY1 Data(H)'!$A$1:$A$233,'PY1 Data(H)'!$A$1:$CZ$233))</f>
        <v>1208178</v>
      </c>
      <c r="BT194" s="173" cm="1">
        <f t="array" ref="BT194">_xlfn.XLOOKUP(BT$1,'PY1 Data(H)'!$A$1:$CZ$1,_xlfn.XLOOKUP($A194,'PY1 Data(H)'!$A$1:$A$233,'PY1 Data(H)'!$A$1:$CZ$233))</f>
        <v>0</v>
      </c>
      <c r="BU194" s="173" cm="1">
        <f t="array" ref="BU194">_xlfn.XLOOKUP(BU$1,'PY1 Data(H)'!$A$1:$CZ$1,_xlfn.XLOOKUP($A194,'PY1 Data(H)'!$A$1:$A$233,'PY1 Data(H)'!$A$1:$CZ$233))</f>
        <v>0</v>
      </c>
      <c r="BV194" s="173" cm="1">
        <f t="array" ref="BV194">_xlfn.XLOOKUP(BV$1,'PY1 Data(H)'!$A$1:$CZ$1,_xlfn.XLOOKUP($A194,'PY1 Data(H)'!$A$1:$A$233,'PY1 Data(H)'!$A$1:$CZ$233))</f>
        <v>105252</v>
      </c>
      <c r="BW194" s="173" cm="1">
        <f t="array" ref="BW194">_xlfn.XLOOKUP(BW$1,'PY1 Data(H)'!$A$1:$CZ$1,_xlfn.XLOOKUP($A194,'PY1 Data(H)'!$A$1:$A$233,'PY1 Data(H)'!$A$1:$CZ$233))</f>
        <v>0</v>
      </c>
      <c r="BX194" s="173" cm="1">
        <f t="array" ref="BX194">_xlfn.XLOOKUP(BX$1,'PY1 Data(H)'!$A$1:$CZ$1,_xlfn.XLOOKUP($A194,'PY1 Data(H)'!$A$1:$A$233,'PY1 Data(H)'!$A$1:$CZ$233))</f>
        <v>1737386</v>
      </c>
      <c r="BY194" s="173" cm="1">
        <f t="array" ref="BY194">_xlfn.XLOOKUP(BY$1,'PY1 Data(H)'!$A$1:$CZ$1,_xlfn.XLOOKUP($A194,'PY1 Data(H)'!$A$1:$A$233,'PY1 Data(H)'!$A$1:$CZ$233))</f>
        <v>0</v>
      </c>
      <c r="BZ194" s="173" cm="1">
        <f t="array" ref="BZ194">_xlfn.XLOOKUP(BZ$1,'PY1 Data(H)'!$A$1:$CZ$1,_xlfn.XLOOKUP($A194,'PY1 Data(H)'!$A$1:$A$233,'PY1 Data(H)'!$A$1:$CZ$233))</f>
        <v>700783</v>
      </c>
      <c r="CA194" s="173" cm="1">
        <f t="array" ref="CA194">_xlfn.XLOOKUP(CA$1,'PY1 Data(H)'!$A$1:$CZ$1,_xlfn.XLOOKUP($A194,'PY1 Data(H)'!$A$1:$A$233,'PY1 Data(H)'!$A$1:$CZ$233))</f>
        <v>6614133</v>
      </c>
      <c r="CB194" s="173" cm="1">
        <f t="array" ref="CB194">_xlfn.XLOOKUP(CB$1,'PY1 Data(H)'!$A$1:$CZ$1,_xlfn.XLOOKUP($A194,'PY1 Data(H)'!$A$1:$A$233,'PY1 Data(H)'!$A$1:$CZ$233))</f>
        <v>0</v>
      </c>
      <c r="CC194" s="173" cm="1">
        <f t="array" ref="CC194">_xlfn.XLOOKUP(CC$1,'PY1 Data(H)'!$A$1:$CZ$1,_xlfn.XLOOKUP($A194,'PY1 Data(H)'!$A$1:$A$233,'PY1 Data(H)'!$A$1:$CZ$233))</f>
        <v>0</v>
      </c>
      <c r="CD194" s="173" cm="1">
        <f t="array" ref="CD194">_xlfn.XLOOKUP(CD$1,'PY1 Data(H)'!$A$1:$CZ$1,_xlfn.XLOOKUP($A194,'PY1 Data(H)'!$A$1:$A$233,'PY1 Data(H)'!$A$1:$CZ$233))</f>
        <v>0</v>
      </c>
      <c r="CE194" s="173" cm="1">
        <f t="array" ref="CE194">_xlfn.XLOOKUP(CE$1,'PY1 Data(H)'!$A$1:$CZ$1,_xlfn.XLOOKUP($A194,'PY1 Data(H)'!$A$1:$A$233,'PY1 Data(H)'!$A$1:$CZ$233))</f>
        <v>3030435</v>
      </c>
      <c r="CF194" s="173" cm="1">
        <f t="array" ref="CF194">_xlfn.XLOOKUP(CF$1,'PY1 Data(H)'!$A$1:$CZ$1,_xlfn.XLOOKUP($A194,'PY1 Data(H)'!$A$1:$A$233,'PY1 Data(H)'!$A$1:$CZ$233))</f>
        <v>260295</v>
      </c>
      <c r="CG194" s="173" cm="1">
        <f t="array" ref="CG194">_xlfn.XLOOKUP(CG$1,'PY1 Data(H)'!$A$1:$CZ$1,_xlfn.XLOOKUP($A194,'PY1 Data(H)'!$A$1:$A$233,'PY1 Data(H)'!$A$1:$CZ$233))</f>
        <v>0</v>
      </c>
      <c r="CH194" s="173" cm="1">
        <f t="array" ref="CH194">_xlfn.XLOOKUP(CH$1,'PY1 Data(H)'!$A$1:$CZ$1,_xlfn.XLOOKUP($A194,'PY1 Data(H)'!$A$1:$A$233,'PY1 Data(H)'!$A$1:$CZ$233))</f>
        <v>0</v>
      </c>
      <c r="CI194" s="173" cm="1">
        <f t="array" ref="CI194">_xlfn.XLOOKUP(CI$1,'PY1 Data(H)'!$A$1:$CZ$1,_xlfn.XLOOKUP($A194,'PY1 Data(H)'!$A$1:$A$233,'PY1 Data(H)'!$A$1:$CZ$233))</f>
        <v>0</v>
      </c>
      <c r="CJ194" s="173" cm="1">
        <f t="array" ref="CJ194">_xlfn.XLOOKUP(CJ$1,'PY1 Data(H)'!$A$1:$CZ$1,_xlfn.XLOOKUP($A194,'PY1 Data(H)'!$A$1:$A$233,'PY1 Data(H)'!$A$1:$CZ$233))</f>
        <v>0</v>
      </c>
      <c r="CK194" s="173" cm="1">
        <f t="array" ref="CK194">_xlfn.XLOOKUP(CK$1,'PY1 Data(H)'!$A$1:$CZ$1,_xlfn.XLOOKUP($A194,'PY1 Data(H)'!$A$1:$A$233,'PY1 Data(H)'!$A$1:$CZ$233))</f>
        <v>0</v>
      </c>
      <c r="CL194" s="173" cm="1">
        <f t="array" ref="CL194">_xlfn.XLOOKUP(CL$1,'PY1 Data(H)'!$A$1:$CZ$1,_xlfn.XLOOKUP($A194,'PY1 Data(H)'!$A$1:$A$233,'PY1 Data(H)'!$A$1:$CZ$233))</f>
        <v>0</v>
      </c>
      <c r="CM194" s="173" cm="1">
        <f t="array" ref="CM194">_xlfn.XLOOKUP(CM$1,'PY1 Data(H)'!$A$1:$CZ$1,_xlfn.XLOOKUP($A194,'PY1 Data(H)'!$A$1:$A$233,'PY1 Data(H)'!$A$1:$CZ$233))</f>
        <v>0</v>
      </c>
      <c r="CN194" s="173" cm="1">
        <f t="array" ref="CN194">_xlfn.XLOOKUP(CN$1,'PY1 Data(H)'!$A$1:$CZ$1,_xlfn.XLOOKUP($A194,'PY1 Data(H)'!$A$1:$A$233,'PY1 Data(H)'!$A$1:$CZ$233))</f>
        <v>0</v>
      </c>
      <c r="CO194" s="173" cm="1">
        <f t="array" ref="CO194">_xlfn.XLOOKUP(CO$1,'PY1 Data(H)'!$A$1:$CZ$1,_xlfn.XLOOKUP($A194,'PY1 Data(H)'!$A$1:$A$233,'PY1 Data(H)'!$A$1:$CZ$233))</f>
        <v>3886874</v>
      </c>
      <c r="CP194" s="173" cm="1">
        <f t="array" ref="CP194">_xlfn.XLOOKUP(CP$1,'PY1 Data(H)'!$A$1:$CZ$1,_xlfn.XLOOKUP($A194,'PY1 Data(H)'!$A$1:$A$233,'PY1 Data(H)'!$A$1:$CZ$233))</f>
        <v>0</v>
      </c>
      <c r="CQ194" s="173" cm="1">
        <f t="array" ref="CQ194">_xlfn.XLOOKUP(CQ$1,'PY1 Data(H)'!$A$1:$CZ$1,_xlfn.XLOOKUP($A194,'PY1 Data(H)'!$A$1:$A$233,'PY1 Data(H)'!$A$1:$CZ$233))</f>
        <v>12852588</v>
      </c>
      <c r="CR194" s="173" cm="1">
        <f t="array" ref="CR194">_xlfn.XLOOKUP(CR$1,'PY1 Data(H)'!$A$1:$CZ$1,_xlfn.XLOOKUP($A194,'PY1 Data(H)'!$A$1:$A$233,'PY1 Data(H)'!$A$1:$CZ$233))</f>
        <v>0</v>
      </c>
      <c r="CS194" s="173" cm="1">
        <f t="array" ref="CS194">_xlfn.XLOOKUP(CS$1,'PY1 Data(H)'!$A$1:$CZ$1,_xlfn.XLOOKUP($A194,'PY1 Data(H)'!$A$1:$A$233,'PY1 Data(H)'!$A$1:$CZ$233))</f>
        <v>0</v>
      </c>
      <c r="CT194" s="173" cm="1">
        <f t="array" ref="CT194">_xlfn.XLOOKUP(CT$1,'PY1 Data(H)'!$A$1:$CZ$1,_xlfn.XLOOKUP($A194,'PY1 Data(H)'!$A$1:$A$233,'PY1 Data(H)'!$A$1:$CZ$233))</f>
        <v>3987512</v>
      </c>
      <c r="CU194" s="173" cm="1">
        <f t="array" ref="CU194">_xlfn.XLOOKUP(CU$1,'PY1 Data(H)'!$A$1:$CZ$1,_xlfn.XLOOKUP($A194,'PY1 Data(H)'!$A$1:$A$233,'PY1 Data(H)'!$A$1:$CZ$233))</f>
        <v>0</v>
      </c>
      <c r="CV194" s="173" cm="1">
        <f t="array" ref="CV194">_xlfn.XLOOKUP(CV$1,'PY1 Data(H)'!$A$1:$CZ$1,_xlfn.XLOOKUP($A194,'PY1 Data(H)'!$A$1:$A$233,'PY1 Data(H)'!$A$1:$CZ$233))</f>
        <v>0</v>
      </c>
      <c r="CW194" s="173" cm="1">
        <f t="array" ref="CW194">_xlfn.XLOOKUP(CW$1,'PY1 Data(H)'!$A$1:$CZ$1,_xlfn.XLOOKUP($A194,'PY1 Data(H)'!$A$1:$A$233,'PY1 Data(H)'!$A$1:$CZ$233))</f>
        <v>0</v>
      </c>
      <c r="CX194" s="173" cm="1">
        <f t="array" ref="CX194">_xlfn.XLOOKUP(CX$1,'PY1 Data(H)'!$A$1:$CZ$1,_xlfn.XLOOKUP($A194,'PY1 Data(H)'!$A$1:$A$233,'PY1 Data(H)'!$A$1:$CZ$233))</f>
        <v>0</v>
      </c>
      <c r="CY194" s="173" cm="1">
        <f t="array" ref="CY194">_xlfn.XLOOKUP(CY$1,'PY1 Data(H)'!$A$1:$CZ$1,_xlfn.XLOOKUP($A194,'PY1 Data(H)'!$A$1:$A$233,'PY1 Data(H)'!$A$1:$CZ$233))</f>
        <v>0</v>
      </c>
    </row>
    <row r="195" spans="1:103" x14ac:dyDescent="0.3">
      <c r="D195" s="173" cm="1">
        <f t="array" ref="D195">_xlfn.XLOOKUP(D$1,'PY1 Data(H)'!$A$1:$CZ$1,_xlfn.XLOOKUP($A195,'PY1 Data(H)'!$A$1:$A$233,'PY1 Data(H)'!$A$1:$CZ$233))</f>
        <v>0</v>
      </c>
      <c r="E195" s="173" cm="1">
        <f t="array" ref="E195">_xlfn.XLOOKUP(E$1,'PY1 Data(H)'!$A$1:$CZ$1,_xlfn.XLOOKUP($A195,'PY1 Data(H)'!$A$1:$A$233,'PY1 Data(H)'!$A$1:$CZ$233))</f>
        <v>0</v>
      </c>
      <c r="F195" s="173" cm="1">
        <f t="array" ref="F195">_xlfn.XLOOKUP(F$1,'PY1 Data(H)'!$A$1:$CZ$1,_xlfn.XLOOKUP($A195,'PY1 Data(H)'!$A$1:$A$233,'PY1 Data(H)'!$A$1:$CZ$233))</f>
        <v>0</v>
      </c>
      <c r="G195" s="173" cm="1">
        <f t="array" ref="G195">_xlfn.XLOOKUP(G$1,'PY1 Data(H)'!$A$1:$CZ$1,_xlfn.XLOOKUP($A195,'PY1 Data(H)'!$A$1:$A$233,'PY1 Data(H)'!$A$1:$CZ$233))</f>
        <v>0</v>
      </c>
      <c r="H195" s="173" cm="1">
        <f t="array" ref="H195">_xlfn.XLOOKUP(H$1,'PY1 Data(H)'!$A$1:$CZ$1,_xlfn.XLOOKUP($A195,'PY1 Data(H)'!$A$1:$A$233,'PY1 Data(H)'!$A$1:$CZ$233))</f>
        <v>0</v>
      </c>
      <c r="I195" s="173" cm="1">
        <f t="array" ref="I195">_xlfn.XLOOKUP(I$1,'PY1 Data(H)'!$A$1:$CZ$1,_xlfn.XLOOKUP($A195,'PY1 Data(H)'!$A$1:$A$233,'PY1 Data(H)'!$A$1:$CZ$233))</f>
        <v>0</v>
      </c>
      <c r="J195" s="173" cm="1">
        <f t="array" ref="J195">_xlfn.XLOOKUP(J$1,'PY1 Data(H)'!$A$1:$CZ$1,_xlfn.XLOOKUP($A195,'PY1 Data(H)'!$A$1:$A$233,'PY1 Data(H)'!$A$1:$CZ$233))</f>
        <v>0</v>
      </c>
      <c r="K195" s="173" cm="1">
        <f t="array" ref="K195">_xlfn.XLOOKUP(K$1,'PY1 Data(H)'!$A$1:$CZ$1,_xlfn.XLOOKUP($A195,'PY1 Data(H)'!$A$1:$A$233,'PY1 Data(H)'!$A$1:$CZ$233))</f>
        <v>0</v>
      </c>
      <c r="L195" s="173" cm="1">
        <f t="array" ref="L195">_xlfn.XLOOKUP(L$1,'PY1 Data(H)'!$A$1:$CZ$1,_xlfn.XLOOKUP($A195,'PY1 Data(H)'!$A$1:$A$233,'PY1 Data(H)'!$A$1:$CZ$233))</f>
        <v>0</v>
      </c>
      <c r="M195" s="173" cm="1">
        <f t="array" ref="M195">_xlfn.XLOOKUP(M$1,'PY1 Data(H)'!$A$1:$CZ$1,_xlfn.XLOOKUP($A195,'PY1 Data(H)'!$A$1:$A$233,'PY1 Data(H)'!$A$1:$CZ$233))</f>
        <v>0</v>
      </c>
      <c r="N195" s="173" cm="1">
        <f t="array" ref="N195">_xlfn.XLOOKUP(N$1,'PY1 Data(H)'!$A$1:$CZ$1,_xlfn.XLOOKUP($A195,'PY1 Data(H)'!$A$1:$A$233,'PY1 Data(H)'!$A$1:$CZ$233))</f>
        <v>0</v>
      </c>
      <c r="O195" s="173" cm="1">
        <f t="array" ref="O195">_xlfn.XLOOKUP(O$1,'PY1 Data(H)'!$A$1:$CZ$1,_xlfn.XLOOKUP($A195,'PY1 Data(H)'!$A$1:$A$233,'PY1 Data(H)'!$A$1:$CZ$233))</f>
        <v>0</v>
      </c>
      <c r="P195" s="173" cm="1">
        <f t="array" ref="P195">_xlfn.XLOOKUP(P$1,'PY1 Data(H)'!$A$1:$CZ$1,_xlfn.XLOOKUP($A195,'PY1 Data(H)'!$A$1:$A$233,'PY1 Data(H)'!$A$1:$CZ$233))</f>
        <v>0</v>
      </c>
      <c r="Q195" s="173" cm="1">
        <f t="array" ref="Q195">_xlfn.XLOOKUP(Q$1,'PY1 Data(H)'!$A$1:$CZ$1,_xlfn.XLOOKUP($A195,'PY1 Data(H)'!$A$1:$A$233,'PY1 Data(H)'!$A$1:$CZ$233))</f>
        <v>0</v>
      </c>
      <c r="R195" s="173" cm="1">
        <f t="array" ref="R195">_xlfn.XLOOKUP(R$1,'PY1 Data(H)'!$A$1:$CZ$1,_xlfn.XLOOKUP($A195,'PY1 Data(H)'!$A$1:$A$233,'PY1 Data(H)'!$A$1:$CZ$233))</f>
        <v>0</v>
      </c>
      <c r="S195" s="173" cm="1">
        <f t="array" ref="S195">_xlfn.XLOOKUP(S$1,'PY1 Data(H)'!$A$1:$CZ$1,_xlfn.XLOOKUP($A195,'PY1 Data(H)'!$A$1:$A$233,'PY1 Data(H)'!$A$1:$CZ$233))</f>
        <v>0</v>
      </c>
      <c r="T195" s="173" cm="1">
        <f t="array" ref="T195">_xlfn.XLOOKUP(T$1,'PY1 Data(H)'!$A$1:$CZ$1,_xlfn.XLOOKUP($A195,'PY1 Data(H)'!$A$1:$A$233,'PY1 Data(H)'!$A$1:$CZ$233))</f>
        <v>0</v>
      </c>
      <c r="U195" s="173" cm="1">
        <f t="array" ref="U195">_xlfn.XLOOKUP(U$1,'PY1 Data(H)'!$A$1:$CZ$1,_xlfn.XLOOKUP($A195,'PY1 Data(H)'!$A$1:$A$233,'PY1 Data(H)'!$A$1:$CZ$233))</f>
        <v>0</v>
      </c>
      <c r="V195" s="173" cm="1">
        <f t="array" ref="V195">_xlfn.XLOOKUP(V$1,'PY1 Data(H)'!$A$1:$CZ$1,_xlfn.XLOOKUP($A195,'PY1 Data(H)'!$A$1:$A$233,'PY1 Data(H)'!$A$1:$CZ$233))</f>
        <v>0</v>
      </c>
      <c r="W195" s="173" cm="1">
        <f t="array" ref="W195">_xlfn.XLOOKUP(W$1,'PY1 Data(H)'!$A$1:$CZ$1,_xlfn.XLOOKUP($A195,'PY1 Data(H)'!$A$1:$A$233,'PY1 Data(H)'!$A$1:$CZ$233))</f>
        <v>0</v>
      </c>
      <c r="X195" s="173" cm="1">
        <f t="array" ref="X195">_xlfn.XLOOKUP(X$1,'PY1 Data(H)'!$A$1:$CZ$1,_xlfn.XLOOKUP($A195,'PY1 Data(H)'!$A$1:$A$233,'PY1 Data(H)'!$A$1:$CZ$233))</f>
        <v>0</v>
      </c>
      <c r="Y195" s="173" cm="1">
        <f t="array" ref="Y195">_xlfn.XLOOKUP(Y$1,'PY1 Data(H)'!$A$1:$CZ$1,_xlfn.XLOOKUP($A195,'PY1 Data(H)'!$A$1:$A$233,'PY1 Data(H)'!$A$1:$CZ$233))</f>
        <v>0</v>
      </c>
      <c r="Z195" s="173" cm="1">
        <f t="array" ref="Z195">_xlfn.XLOOKUP(Z$1,'PY1 Data(H)'!$A$1:$CZ$1,_xlfn.XLOOKUP($A195,'PY1 Data(H)'!$A$1:$A$233,'PY1 Data(H)'!$A$1:$CZ$233))</f>
        <v>0</v>
      </c>
      <c r="AA195" s="173" cm="1">
        <f t="array" ref="AA195">_xlfn.XLOOKUP(AA$1,'PY1 Data(H)'!$A$1:$CZ$1,_xlfn.XLOOKUP($A195,'PY1 Data(H)'!$A$1:$A$233,'PY1 Data(H)'!$A$1:$CZ$233))</f>
        <v>0</v>
      </c>
      <c r="AB195" s="173" cm="1">
        <f t="array" ref="AB195">_xlfn.XLOOKUP(AB$1,'PY1 Data(H)'!$A$1:$CZ$1,_xlfn.XLOOKUP($A195,'PY1 Data(H)'!$A$1:$A$233,'PY1 Data(H)'!$A$1:$CZ$233))</f>
        <v>0</v>
      </c>
      <c r="AC195" s="173" cm="1">
        <f t="array" ref="AC195">_xlfn.XLOOKUP(AC$1,'PY1 Data(H)'!$A$1:$CZ$1,_xlfn.XLOOKUP($A195,'PY1 Data(H)'!$A$1:$A$233,'PY1 Data(H)'!$A$1:$CZ$233))</f>
        <v>0</v>
      </c>
      <c r="AD195" s="173" cm="1">
        <f t="array" ref="AD195">_xlfn.XLOOKUP(AD$1,'PY1 Data(H)'!$A$1:$CZ$1,_xlfn.XLOOKUP($A195,'PY1 Data(H)'!$A$1:$A$233,'PY1 Data(H)'!$A$1:$CZ$233))</f>
        <v>0</v>
      </c>
      <c r="AE195" s="173" cm="1">
        <f t="array" ref="AE195">_xlfn.XLOOKUP(AE$1,'PY1 Data(H)'!$A$1:$CZ$1,_xlfn.XLOOKUP($A195,'PY1 Data(H)'!$A$1:$A$233,'PY1 Data(H)'!$A$1:$CZ$233))</f>
        <v>0</v>
      </c>
      <c r="AF195" s="173" cm="1">
        <f t="array" ref="AF195">_xlfn.XLOOKUP(AF$1,'PY1 Data(H)'!$A$1:$CZ$1,_xlfn.XLOOKUP($A195,'PY1 Data(H)'!$A$1:$A$233,'PY1 Data(H)'!$A$1:$CZ$233))</f>
        <v>0</v>
      </c>
      <c r="AG195" s="173" cm="1">
        <f t="array" ref="AG195">_xlfn.XLOOKUP(AG$1,'PY1 Data(H)'!$A$1:$CZ$1,_xlfn.XLOOKUP($A195,'PY1 Data(H)'!$A$1:$A$233,'PY1 Data(H)'!$A$1:$CZ$233))</f>
        <v>0</v>
      </c>
      <c r="AH195" s="173" cm="1">
        <f t="array" ref="AH195">_xlfn.XLOOKUP(AH$1,'PY1 Data(H)'!$A$1:$CZ$1,_xlfn.XLOOKUP($A195,'PY1 Data(H)'!$A$1:$A$233,'PY1 Data(H)'!$A$1:$CZ$233))</f>
        <v>0</v>
      </c>
      <c r="AI195" s="173" cm="1">
        <f t="array" ref="AI195">_xlfn.XLOOKUP(AI$1,'PY1 Data(H)'!$A$1:$CZ$1,_xlfn.XLOOKUP($A195,'PY1 Data(H)'!$A$1:$A$233,'PY1 Data(H)'!$A$1:$CZ$233))</f>
        <v>0</v>
      </c>
      <c r="AJ195" s="173" cm="1">
        <f t="array" ref="AJ195">_xlfn.XLOOKUP(AJ$1,'PY1 Data(H)'!$A$1:$CZ$1,_xlfn.XLOOKUP($A195,'PY1 Data(H)'!$A$1:$A$233,'PY1 Data(H)'!$A$1:$CZ$233))</f>
        <v>0</v>
      </c>
      <c r="AK195" s="173" cm="1">
        <f t="array" ref="AK195">_xlfn.XLOOKUP(AK$1,'PY1 Data(H)'!$A$1:$CZ$1,_xlfn.XLOOKUP($A195,'PY1 Data(H)'!$A$1:$A$233,'PY1 Data(H)'!$A$1:$CZ$233))</f>
        <v>0</v>
      </c>
      <c r="AL195" s="173" cm="1">
        <f t="array" ref="AL195">_xlfn.XLOOKUP(AL$1,'PY1 Data(H)'!$A$1:$CZ$1,_xlfn.XLOOKUP($A195,'PY1 Data(H)'!$A$1:$A$233,'PY1 Data(H)'!$A$1:$CZ$233))</f>
        <v>0</v>
      </c>
      <c r="AM195" s="173" cm="1">
        <f t="array" ref="AM195">_xlfn.XLOOKUP(AM$1,'PY1 Data(H)'!$A$1:$CZ$1,_xlfn.XLOOKUP($A195,'PY1 Data(H)'!$A$1:$A$233,'PY1 Data(H)'!$A$1:$CZ$233))</f>
        <v>0</v>
      </c>
      <c r="AN195" s="173" cm="1">
        <f t="array" ref="AN195">_xlfn.XLOOKUP(AN$1,'PY1 Data(H)'!$A$1:$CZ$1,_xlfn.XLOOKUP($A195,'PY1 Data(H)'!$A$1:$A$233,'PY1 Data(H)'!$A$1:$CZ$233))</f>
        <v>0</v>
      </c>
      <c r="AO195" s="173" cm="1">
        <f t="array" ref="AO195">_xlfn.XLOOKUP(AO$1,'PY1 Data(H)'!$A$1:$CZ$1,_xlfn.XLOOKUP($A195,'PY1 Data(H)'!$A$1:$A$233,'PY1 Data(H)'!$A$1:$CZ$233))</f>
        <v>0</v>
      </c>
      <c r="AP195" s="173" cm="1">
        <f t="array" ref="AP195">_xlfn.XLOOKUP(AP$1,'PY1 Data(H)'!$A$1:$CZ$1,_xlfn.XLOOKUP($A195,'PY1 Data(H)'!$A$1:$A$233,'PY1 Data(H)'!$A$1:$CZ$233))</f>
        <v>0</v>
      </c>
      <c r="AQ195" s="173" cm="1">
        <f t="array" ref="AQ195">_xlfn.XLOOKUP(AQ$1,'PY1 Data(H)'!$A$1:$CZ$1,_xlfn.XLOOKUP($A195,'PY1 Data(H)'!$A$1:$A$233,'PY1 Data(H)'!$A$1:$CZ$233))</f>
        <v>0</v>
      </c>
      <c r="AR195" s="173" cm="1">
        <f t="array" ref="AR195">_xlfn.XLOOKUP(AR$1,'PY1 Data(H)'!$A$1:$CZ$1,_xlfn.XLOOKUP($A195,'PY1 Data(H)'!$A$1:$A$233,'PY1 Data(H)'!$A$1:$CZ$233))</f>
        <v>0</v>
      </c>
      <c r="AS195" s="173" cm="1">
        <f t="array" ref="AS195">_xlfn.XLOOKUP(AS$1,'PY1 Data(H)'!$A$1:$CZ$1,_xlfn.XLOOKUP($A195,'PY1 Data(H)'!$A$1:$A$233,'PY1 Data(H)'!$A$1:$CZ$233))</f>
        <v>0</v>
      </c>
      <c r="AT195" s="173" cm="1">
        <f t="array" ref="AT195">_xlfn.XLOOKUP(AT$1,'PY1 Data(H)'!$A$1:$CZ$1,_xlfn.XLOOKUP($A195,'PY1 Data(H)'!$A$1:$A$233,'PY1 Data(H)'!$A$1:$CZ$233))</f>
        <v>0</v>
      </c>
      <c r="AU195" s="173" cm="1">
        <f t="array" ref="AU195">_xlfn.XLOOKUP(AU$1,'PY1 Data(H)'!$A$1:$CZ$1,_xlfn.XLOOKUP($A195,'PY1 Data(H)'!$A$1:$A$233,'PY1 Data(H)'!$A$1:$CZ$233))</f>
        <v>0</v>
      </c>
      <c r="AV195" s="173" cm="1">
        <f t="array" ref="AV195">_xlfn.XLOOKUP(AV$1,'PY1 Data(H)'!$A$1:$CZ$1,_xlfn.XLOOKUP($A195,'PY1 Data(H)'!$A$1:$A$233,'PY1 Data(H)'!$A$1:$CZ$233))</f>
        <v>0</v>
      </c>
      <c r="AW195" s="173" cm="1">
        <f t="array" ref="AW195">_xlfn.XLOOKUP(AW$1,'PY1 Data(H)'!$A$1:$CZ$1,_xlfn.XLOOKUP($A195,'PY1 Data(H)'!$A$1:$A$233,'PY1 Data(H)'!$A$1:$CZ$233))</f>
        <v>0</v>
      </c>
      <c r="AX195" s="173" cm="1">
        <f t="array" ref="AX195">_xlfn.XLOOKUP(AX$1,'PY1 Data(H)'!$A$1:$CZ$1,_xlfn.XLOOKUP($A195,'PY1 Data(H)'!$A$1:$A$233,'PY1 Data(H)'!$A$1:$CZ$233))</f>
        <v>0</v>
      </c>
      <c r="AY195" s="173" cm="1">
        <f t="array" ref="AY195">_xlfn.XLOOKUP(AY$1,'PY1 Data(H)'!$A$1:$CZ$1,_xlfn.XLOOKUP($A195,'PY1 Data(H)'!$A$1:$A$233,'PY1 Data(H)'!$A$1:$CZ$233))</f>
        <v>0</v>
      </c>
      <c r="AZ195" s="173" cm="1">
        <f t="array" ref="AZ195">_xlfn.XLOOKUP(AZ$1,'PY1 Data(H)'!$A$1:$CZ$1,_xlfn.XLOOKUP($A195,'PY1 Data(H)'!$A$1:$A$233,'PY1 Data(H)'!$A$1:$CZ$233))</f>
        <v>0</v>
      </c>
      <c r="BA195" s="173" cm="1">
        <f t="array" ref="BA195">_xlfn.XLOOKUP(BA$1,'PY1 Data(H)'!$A$1:$CZ$1,_xlfn.XLOOKUP($A195,'PY1 Data(H)'!$A$1:$A$233,'PY1 Data(H)'!$A$1:$CZ$233))</f>
        <v>0</v>
      </c>
      <c r="BB195" s="173" cm="1">
        <f t="array" ref="BB195">_xlfn.XLOOKUP(BB$1,'PY1 Data(H)'!$A$1:$CZ$1,_xlfn.XLOOKUP($A195,'PY1 Data(H)'!$A$1:$A$233,'PY1 Data(H)'!$A$1:$CZ$233))</f>
        <v>0</v>
      </c>
      <c r="BC195" s="173" cm="1">
        <f t="array" ref="BC195">_xlfn.XLOOKUP(BC$1,'PY1 Data(H)'!$A$1:$CZ$1,_xlfn.XLOOKUP($A195,'PY1 Data(H)'!$A$1:$A$233,'PY1 Data(H)'!$A$1:$CZ$233))</f>
        <v>0</v>
      </c>
      <c r="BD195" s="173" cm="1">
        <f t="array" ref="BD195">_xlfn.XLOOKUP(BD$1,'PY1 Data(H)'!$A$1:$CZ$1,_xlfn.XLOOKUP($A195,'PY1 Data(H)'!$A$1:$A$233,'PY1 Data(H)'!$A$1:$CZ$233))</f>
        <v>0</v>
      </c>
      <c r="BE195" s="173" cm="1">
        <f t="array" ref="BE195">_xlfn.XLOOKUP(BE$1,'PY1 Data(H)'!$A$1:$CZ$1,_xlfn.XLOOKUP($A195,'PY1 Data(H)'!$A$1:$A$233,'PY1 Data(H)'!$A$1:$CZ$233))</f>
        <v>0</v>
      </c>
      <c r="BF195" s="173" cm="1">
        <f t="array" ref="BF195">_xlfn.XLOOKUP(BF$1,'PY1 Data(H)'!$A$1:$CZ$1,_xlfn.XLOOKUP($A195,'PY1 Data(H)'!$A$1:$A$233,'PY1 Data(H)'!$A$1:$CZ$233))</f>
        <v>0</v>
      </c>
      <c r="BG195" s="173" cm="1">
        <f t="array" ref="BG195">_xlfn.XLOOKUP(BG$1,'PY1 Data(H)'!$A$1:$CZ$1,_xlfn.XLOOKUP($A195,'PY1 Data(H)'!$A$1:$A$233,'PY1 Data(H)'!$A$1:$CZ$233))</f>
        <v>0</v>
      </c>
      <c r="BH195" s="173" cm="1">
        <f t="array" ref="BH195">_xlfn.XLOOKUP(BH$1,'PY1 Data(H)'!$A$1:$CZ$1,_xlfn.XLOOKUP($A195,'PY1 Data(H)'!$A$1:$A$233,'PY1 Data(H)'!$A$1:$CZ$233))</f>
        <v>0</v>
      </c>
      <c r="BI195" s="173" cm="1">
        <f t="array" ref="BI195">_xlfn.XLOOKUP(BI$1,'PY1 Data(H)'!$A$1:$CZ$1,_xlfn.XLOOKUP($A195,'PY1 Data(H)'!$A$1:$A$233,'PY1 Data(H)'!$A$1:$CZ$233))</f>
        <v>0</v>
      </c>
      <c r="BJ195" s="173" cm="1">
        <f t="array" ref="BJ195">_xlfn.XLOOKUP(BJ$1,'PY1 Data(H)'!$A$1:$CZ$1,_xlfn.XLOOKUP($A195,'PY1 Data(H)'!$A$1:$A$233,'PY1 Data(H)'!$A$1:$CZ$233))</f>
        <v>0</v>
      </c>
      <c r="BK195" s="173" cm="1">
        <f t="array" ref="BK195">_xlfn.XLOOKUP(BK$1,'PY1 Data(H)'!$A$1:$CZ$1,_xlfn.XLOOKUP($A195,'PY1 Data(H)'!$A$1:$A$233,'PY1 Data(H)'!$A$1:$CZ$233))</f>
        <v>0</v>
      </c>
      <c r="BL195" s="173" cm="1">
        <f t="array" ref="BL195">_xlfn.XLOOKUP(BL$1,'PY1 Data(H)'!$A$1:$CZ$1,_xlfn.XLOOKUP($A195,'PY1 Data(H)'!$A$1:$A$233,'PY1 Data(H)'!$A$1:$CZ$233))</f>
        <v>0</v>
      </c>
      <c r="BM195" s="173" cm="1">
        <f t="array" ref="BM195">_xlfn.XLOOKUP(BM$1,'PY1 Data(H)'!$A$1:$CZ$1,_xlfn.XLOOKUP($A195,'PY1 Data(H)'!$A$1:$A$233,'PY1 Data(H)'!$A$1:$CZ$233))</f>
        <v>0</v>
      </c>
      <c r="BN195" s="173" cm="1">
        <f t="array" ref="BN195">_xlfn.XLOOKUP(BN$1,'PY1 Data(H)'!$A$1:$CZ$1,_xlfn.XLOOKUP($A195,'PY1 Data(H)'!$A$1:$A$233,'PY1 Data(H)'!$A$1:$CZ$233))</f>
        <v>0</v>
      </c>
      <c r="BO195" s="173" cm="1">
        <f t="array" ref="BO195">_xlfn.XLOOKUP(BO$1,'PY1 Data(H)'!$A$1:$CZ$1,_xlfn.XLOOKUP($A195,'PY1 Data(H)'!$A$1:$A$233,'PY1 Data(H)'!$A$1:$CZ$233))</f>
        <v>0</v>
      </c>
      <c r="BP195" s="173" cm="1">
        <f t="array" ref="BP195">_xlfn.XLOOKUP(BP$1,'PY1 Data(H)'!$A$1:$CZ$1,_xlfn.XLOOKUP($A195,'PY1 Data(H)'!$A$1:$A$233,'PY1 Data(H)'!$A$1:$CZ$233))</f>
        <v>0</v>
      </c>
      <c r="BQ195" s="173" cm="1">
        <f t="array" ref="BQ195">_xlfn.XLOOKUP(BQ$1,'PY1 Data(H)'!$A$1:$CZ$1,_xlfn.XLOOKUP($A195,'PY1 Data(H)'!$A$1:$A$233,'PY1 Data(H)'!$A$1:$CZ$233))</f>
        <v>0</v>
      </c>
      <c r="BR195" s="173" cm="1">
        <f t="array" ref="BR195">_xlfn.XLOOKUP(BR$1,'PY1 Data(H)'!$A$1:$CZ$1,_xlfn.XLOOKUP($A195,'PY1 Data(H)'!$A$1:$A$233,'PY1 Data(H)'!$A$1:$CZ$233))</f>
        <v>0</v>
      </c>
      <c r="BS195" s="173" cm="1">
        <f t="array" ref="BS195">_xlfn.XLOOKUP(BS$1,'PY1 Data(H)'!$A$1:$CZ$1,_xlfn.XLOOKUP($A195,'PY1 Data(H)'!$A$1:$A$233,'PY1 Data(H)'!$A$1:$CZ$233))</f>
        <v>0</v>
      </c>
      <c r="BT195" s="173" cm="1">
        <f t="array" ref="BT195">_xlfn.XLOOKUP(BT$1,'PY1 Data(H)'!$A$1:$CZ$1,_xlfn.XLOOKUP($A195,'PY1 Data(H)'!$A$1:$A$233,'PY1 Data(H)'!$A$1:$CZ$233))</f>
        <v>0</v>
      </c>
      <c r="BU195" s="173" cm="1">
        <f t="array" ref="BU195">_xlfn.XLOOKUP(BU$1,'PY1 Data(H)'!$A$1:$CZ$1,_xlfn.XLOOKUP($A195,'PY1 Data(H)'!$A$1:$A$233,'PY1 Data(H)'!$A$1:$CZ$233))</f>
        <v>0</v>
      </c>
      <c r="BV195" s="173" cm="1">
        <f t="array" ref="BV195">_xlfn.XLOOKUP(BV$1,'PY1 Data(H)'!$A$1:$CZ$1,_xlfn.XLOOKUP($A195,'PY1 Data(H)'!$A$1:$A$233,'PY1 Data(H)'!$A$1:$CZ$233))</f>
        <v>0</v>
      </c>
      <c r="BW195" s="173" cm="1">
        <f t="array" ref="BW195">_xlfn.XLOOKUP(BW$1,'PY1 Data(H)'!$A$1:$CZ$1,_xlfn.XLOOKUP($A195,'PY1 Data(H)'!$A$1:$A$233,'PY1 Data(H)'!$A$1:$CZ$233))</f>
        <v>0</v>
      </c>
      <c r="BX195" s="173" cm="1">
        <f t="array" ref="BX195">_xlfn.XLOOKUP(BX$1,'PY1 Data(H)'!$A$1:$CZ$1,_xlfn.XLOOKUP($A195,'PY1 Data(H)'!$A$1:$A$233,'PY1 Data(H)'!$A$1:$CZ$233))</f>
        <v>0</v>
      </c>
      <c r="BY195" s="173" cm="1">
        <f t="array" ref="BY195">_xlfn.XLOOKUP(BY$1,'PY1 Data(H)'!$A$1:$CZ$1,_xlfn.XLOOKUP($A195,'PY1 Data(H)'!$A$1:$A$233,'PY1 Data(H)'!$A$1:$CZ$233))</f>
        <v>0</v>
      </c>
      <c r="BZ195" s="173" cm="1">
        <f t="array" ref="BZ195">_xlfn.XLOOKUP(BZ$1,'PY1 Data(H)'!$A$1:$CZ$1,_xlfn.XLOOKUP($A195,'PY1 Data(H)'!$A$1:$A$233,'PY1 Data(H)'!$A$1:$CZ$233))</f>
        <v>0</v>
      </c>
      <c r="CA195" s="173" cm="1">
        <f t="array" ref="CA195">_xlfn.XLOOKUP(CA$1,'PY1 Data(H)'!$A$1:$CZ$1,_xlfn.XLOOKUP($A195,'PY1 Data(H)'!$A$1:$A$233,'PY1 Data(H)'!$A$1:$CZ$233))</f>
        <v>0</v>
      </c>
      <c r="CB195" s="173" cm="1">
        <f t="array" ref="CB195">_xlfn.XLOOKUP(CB$1,'PY1 Data(H)'!$A$1:$CZ$1,_xlfn.XLOOKUP($A195,'PY1 Data(H)'!$A$1:$A$233,'PY1 Data(H)'!$A$1:$CZ$233))</f>
        <v>0</v>
      </c>
      <c r="CC195" s="173" cm="1">
        <f t="array" ref="CC195">_xlfn.XLOOKUP(CC$1,'PY1 Data(H)'!$A$1:$CZ$1,_xlfn.XLOOKUP($A195,'PY1 Data(H)'!$A$1:$A$233,'PY1 Data(H)'!$A$1:$CZ$233))</f>
        <v>0</v>
      </c>
      <c r="CD195" s="173" cm="1">
        <f t="array" ref="CD195">_xlfn.XLOOKUP(CD$1,'PY1 Data(H)'!$A$1:$CZ$1,_xlfn.XLOOKUP($A195,'PY1 Data(H)'!$A$1:$A$233,'PY1 Data(H)'!$A$1:$CZ$233))</f>
        <v>0</v>
      </c>
      <c r="CE195" s="173" cm="1">
        <f t="array" ref="CE195">_xlfn.XLOOKUP(CE$1,'PY1 Data(H)'!$A$1:$CZ$1,_xlfn.XLOOKUP($A195,'PY1 Data(H)'!$A$1:$A$233,'PY1 Data(H)'!$A$1:$CZ$233))</f>
        <v>0</v>
      </c>
      <c r="CF195" s="173" cm="1">
        <f t="array" ref="CF195">_xlfn.XLOOKUP(CF$1,'PY1 Data(H)'!$A$1:$CZ$1,_xlfn.XLOOKUP($A195,'PY1 Data(H)'!$A$1:$A$233,'PY1 Data(H)'!$A$1:$CZ$233))</f>
        <v>0</v>
      </c>
      <c r="CG195" s="173" cm="1">
        <f t="array" ref="CG195">_xlfn.XLOOKUP(CG$1,'PY1 Data(H)'!$A$1:$CZ$1,_xlfn.XLOOKUP($A195,'PY1 Data(H)'!$A$1:$A$233,'PY1 Data(H)'!$A$1:$CZ$233))</f>
        <v>0</v>
      </c>
      <c r="CH195" s="173" cm="1">
        <f t="array" ref="CH195">_xlfn.XLOOKUP(CH$1,'PY1 Data(H)'!$A$1:$CZ$1,_xlfn.XLOOKUP($A195,'PY1 Data(H)'!$A$1:$A$233,'PY1 Data(H)'!$A$1:$CZ$233))</f>
        <v>0</v>
      </c>
      <c r="CI195" s="173" cm="1">
        <f t="array" ref="CI195">_xlfn.XLOOKUP(CI$1,'PY1 Data(H)'!$A$1:$CZ$1,_xlfn.XLOOKUP($A195,'PY1 Data(H)'!$A$1:$A$233,'PY1 Data(H)'!$A$1:$CZ$233))</f>
        <v>0</v>
      </c>
      <c r="CJ195" s="173" cm="1">
        <f t="array" ref="CJ195">_xlfn.XLOOKUP(CJ$1,'PY1 Data(H)'!$A$1:$CZ$1,_xlfn.XLOOKUP($A195,'PY1 Data(H)'!$A$1:$A$233,'PY1 Data(H)'!$A$1:$CZ$233))</f>
        <v>0</v>
      </c>
      <c r="CK195" s="173" cm="1">
        <f t="array" ref="CK195">_xlfn.XLOOKUP(CK$1,'PY1 Data(H)'!$A$1:$CZ$1,_xlfn.XLOOKUP($A195,'PY1 Data(H)'!$A$1:$A$233,'PY1 Data(H)'!$A$1:$CZ$233))</f>
        <v>0</v>
      </c>
      <c r="CL195" s="173" cm="1">
        <f t="array" ref="CL195">_xlfn.XLOOKUP(CL$1,'PY1 Data(H)'!$A$1:$CZ$1,_xlfn.XLOOKUP($A195,'PY1 Data(H)'!$A$1:$A$233,'PY1 Data(H)'!$A$1:$CZ$233))</f>
        <v>0</v>
      </c>
      <c r="CM195" s="173" cm="1">
        <f t="array" ref="CM195">_xlfn.XLOOKUP(CM$1,'PY1 Data(H)'!$A$1:$CZ$1,_xlfn.XLOOKUP($A195,'PY1 Data(H)'!$A$1:$A$233,'PY1 Data(H)'!$A$1:$CZ$233))</f>
        <v>0</v>
      </c>
      <c r="CN195" s="173" cm="1">
        <f t="array" ref="CN195">_xlfn.XLOOKUP(CN$1,'PY1 Data(H)'!$A$1:$CZ$1,_xlfn.XLOOKUP($A195,'PY1 Data(H)'!$A$1:$A$233,'PY1 Data(H)'!$A$1:$CZ$233))</f>
        <v>0</v>
      </c>
      <c r="CO195" s="173" cm="1">
        <f t="array" ref="CO195">_xlfn.XLOOKUP(CO$1,'PY1 Data(H)'!$A$1:$CZ$1,_xlfn.XLOOKUP($A195,'PY1 Data(H)'!$A$1:$A$233,'PY1 Data(H)'!$A$1:$CZ$233))</f>
        <v>0</v>
      </c>
      <c r="CP195" s="173" cm="1">
        <f t="array" ref="CP195">_xlfn.XLOOKUP(CP$1,'PY1 Data(H)'!$A$1:$CZ$1,_xlfn.XLOOKUP($A195,'PY1 Data(H)'!$A$1:$A$233,'PY1 Data(H)'!$A$1:$CZ$233))</f>
        <v>0</v>
      </c>
      <c r="CQ195" s="173" cm="1">
        <f t="array" ref="CQ195">_xlfn.XLOOKUP(CQ$1,'PY1 Data(H)'!$A$1:$CZ$1,_xlfn.XLOOKUP($A195,'PY1 Data(H)'!$A$1:$A$233,'PY1 Data(H)'!$A$1:$CZ$233))</f>
        <v>0</v>
      </c>
      <c r="CR195" s="173" cm="1">
        <f t="array" ref="CR195">_xlfn.XLOOKUP(CR$1,'PY1 Data(H)'!$A$1:$CZ$1,_xlfn.XLOOKUP($A195,'PY1 Data(H)'!$A$1:$A$233,'PY1 Data(H)'!$A$1:$CZ$233))</f>
        <v>0</v>
      </c>
      <c r="CS195" s="173" cm="1">
        <f t="array" ref="CS195">_xlfn.XLOOKUP(CS$1,'PY1 Data(H)'!$A$1:$CZ$1,_xlfn.XLOOKUP($A195,'PY1 Data(H)'!$A$1:$A$233,'PY1 Data(H)'!$A$1:$CZ$233))</f>
        <v>0</v>
      </c>
      <c r="CT195" s="173" cm="1">
        <f t="array" ref="CT195">_xlfn.XLOOKUP(CT$1,'PY1 Data(H)'!$A$1:$CZ$1,_xlfn.XLOOKUP($A195,'PY1 Data(H)'!$A$1:$A$233,'PY1 Data(H)'!$A$1:$CZ$233))</f>
        <v>0</v>
      </c>
      <c r="CU195" s="173" cm="1">
        <f t="array" ref="CU195">_xlfn.XLOOKUP(CU$1,'PY1 Data(H)'!$A$1:$CZ$1,_xlfn.XLOOKUP($A195,'PY1 Data(H)'!$A$1:$A$233,'PY1 Data(H)'!$A$1:$CZ$233))</f>
        <v>0</v>
      </c>
      <c r="CV195" s="173" cm="1">
        <f t="array" ref="CV195">_xlfn.XLOOKUP(CV$1,'PY1 Data(H)'!$A$1:$CZ$1,_xlfn.XLOOKUP($A195,'PY1 Data(H)'!$A$1:$A$233,'PY1 Data(H)'!$A$1:$CZ$233))</f>
        <v>0</v>
      </c>
      <c r="CW195" s="173" cm="1">
        <f t="array" ref="CW195">_xlfn.XLOOKUP(CW$1,'PY1 Data(H)'!$A$1:$CZ$1,_xlfn.XLOOKUP($A195,'PY1 Data(H)'!$A$1:$A$233,'PY1 Data(H)'!$A$1:$CZ$233))</f>
        <v>0</v>
      </c>
      <c r="CX195" s="173" cm="1">
        <f t="array" ref="CX195">_xlfn.XLOOKUP(CX$1,'PY1 Data(H)'!$A$1:$CZ$1,_xlfn.XLOOKUP($A195,'PY1 Data(H)'!$A$1:$A$233,'PY1 Data(H)'!$A$1:$CZ$233))</f>
        <v>0</v>
      </c>
      <c r="CY195" s="173" cm="1">
        <f t="array" ref="CY195">_xlfn.XLOOKUP(CY$1,'PY1 Data(H)'!$A$1:$CZ$1,_xlfn.XLOOKUP($A195,'PY1 Data(H)'!$A$1:$A$233,'PY1 Data(H)'!$A$1:$CZ$233))</f>
        <v>0</v>
      </c>
    </row>
    <row r="196" spans="1:103" x14ac:dyDescent="0.3">
      <c r="A196">
        <v>541</v>
      </c>
      <c r="D196" s="173" cm="1">
        <f t="array" ref="D196">_xlfn.XLOOKUP(D$1,'PY1 Data(H)'!$A$1:$CZ$1,_xlfn.XLOOKUP($A196,'PY1 Data(H)'!$A$1:$A$233,'PY1 Data(H)'!$A$1:$CZ$233))</f>
        <v>0</v>
      </c>
      <c r="E196" s="173" cm="1">
        <f t="array" ref="E196">_xlfn.XLOOKUP(E$1,'PY1 Data(H)'!$A$1:$CZ$1,_xlfn.XLOOKUP($A196,'PY1 Data(H)'!$A$1:$A$233,'PY1 Data(H)'!$A$1:$CZ$233))</f>
        <v>562813</v>
      </c>
      <c r="F196" s="173" cm="1">
        <f t="array" ref="F196">_xlfn.XLOOKUP(F$1,'PY1 Data(H)'!$A$1:$CZ$1,_xlfn.XLOOKUP($A196,'PY1 Data(H)'!$A$1:$A$233,'PY1 Data(H)'!$A$1:$CZ$233))</f>
        <v>0</v>
      </c>
      <c r="G196" s="173" cm="1">
        <f t="array" ref="G196">_xlfn.XLOOKUP(G$1,'PY1 Data(H)'!$A$1:$CZ$1,_xlfn.XLOOKUP($A196,'PY1 Data(H)'!$A$1:$A$233,'PY1 Data(H)'!$A$1:$CZ$233))</f>
        <v>0</v>
      </c>
      <c r="H196" s="173" cm="1">
        <f t="array" ref="H196">_xlfn.XLOOKUP(H$1,'PY1 Data(H)'!$A$1:$CZ$1,_xlfn.XLOOKUP($A196,'PY1 Data(H)'!$A$1:$A$233,'PY1 Data(H)'!$A$1:$CZ$233))</f>
        <v>0</v>
      </c>
      <c r="I196" s="173" cm="1">
        <f t="array" ref="I196">_xlfn.XLOOKUP(I$1,'PY1 Data(H)'!$A$1:$CZ$1,_xlfn.XLOOKUP($A196,'PY1 Data(H)'!$A$1:$A$233,'PY1 Data(H)'!$A$1:$CZ$233))</f>
        <v>0</v>
      </c>
      <c r="J196" s="173" cm="1">
        <f t="array" ref="J196">_xlfn.XLOOKUP(J$1,'PY1 Data(H)'!$A$1:$CZ$1,_xlfn.XLOOKUP($A196,'PY1 Data(H)'!$A$1:$A$233,'PY1 Data(H)'!$A$1:$CZ$233))</f>
        <v>1158032</v>
      </c>
      <c r="K196" s="173" cm="1">
        <f t="array" ref="K196">_xlfn.XLOOKUP(K$1,'PY1 Data(H)'!$A$1:$CZ$1,_xlfn.XLOOKUP($A196,'PY1 Data(H)'!$A$1:$A$233,'PY1 Data(H)'!$A$1:$CZ$233))</f>
        <v>554424</v>
      </c>
      <c r="L196" s="173" cm="1">
        <f t="array" ref="L196">_xlfn.XLOOKUP(L$1,'PY1 Data(H)'!$A$1:$CZ$1,_xlfn.XLOOKUP($A196,'PY1 Data(H)'!$A$1:$A$233,'PY1 Data(H)'!$A$1:$CZ$233))</f>
        <v>303133</v>
      </c>
      <c r="M196" s="173" cm="1">
        <f t="array" ref="M196">_xlfn.XLOOKUP(M$1,'PY1 Data(H)'!$A$1:$CZ$1,_xlfn.XLOOKUP($A196,'PY1 Data(H)'!$A$1:$A$233,'PY1 Data(H)'!$A$1:$CZ$233))</f>
        <v>24056017</v>
      </c>
      <c r="N196" s="173" cm="1">
        <f t="array" ref="N196">_xlfn.XLOOKUP(N$1,'PY1 Data(H)'!$A$1:$CZ$1,_xlfn.XLOOKUP($A196,'PY1 Data(H)'!$A$1:$A$233,'PY1 Data(H)'!$A$1:$CZ$233))</f>
        <v>0</v>
      </c>
      <c r="O196" s="173" cm="1">
        <f t="array" ref="O196">_xlfn.XLOOKUP(O$1,'PY1 Data(H)'!$A$1:$CZ$1,_xlfn.XLOOKUP($A196,'PY1 Data(H)'!$A$1:$A$233,'PY1 Data(H)'!$A$1:$CZ$233))</f>
        <v>167989</v>
      </c>
      <c r="P196" s="173" cm="1">
        <f t="array" ref="P196">_xlfn.XLOOKUP(P$1,'PY1 Data(H)'!$A$1:$CZ$1,_xlfn.XLOOKUP($A196,'PY1 Data(H)'!$A$1:$A$233,'PY1 Data(H)'!$A$1:$CZ$233))</f>
        <v>0</v>
      </c>
      <c r="Q196" s="173" cm="1">
        <f t="array" ref="Q196">_xlfn.XLOOKUP(Q$1,'PY1 Data(H)'!$A$1:$CZ$1,_xlfn.XLOOKUP($A196,'PY1 Data(H)'!$A$1:$A$233,'PY1 Data(H)'!$A$1:$CZ$233))</f>
        <v>1100298</v>
      </c>
      <c r="R196" s="173" cm="1">
        <f t="array" ref="R196">_xlfn.XLOOKUP(R$1,'PY1 Data(H)'!$A$1:$CZ$1,_xlfn.XLOOKUP($A196,'PY1 Data(H)'!$A$1:$A$233,'PY1 Data(H)'!$A$1:$CZ$233))</f>
        <v>167172</v>
      </c>
      <c r="S196" s="173" cm="1">
        <f t="array" ref="S196">_xlfn.XLOOKUP(S$1,'PY1 Data(H)'!$A$1:$CZ$1,_xlfn.XLOOKUP($A196,'PY1 Data(H)'!$A$1:$A$233,'PY1 Data(H)'!$A$1:$CZ$233))</f>
        <v>192318</v>
      </c>
      <c r="T196" s="173" cm="1">
        <f t="array" ref="T196">_xlfn.XLOOKUP(T$1,'PY1 Data(H)'!$A$1:$CZ$1,_xlfn.XLOOKUP($A196,'PY1 Data(H)'!$A$1:$A$233,'PY1 Data(H)'!$A$1:$CZ$233))</f>
        <v>0</v>
      </c>
      <c r="U196" s="173" cm="1">
        <f t="array" ref="U196">_xlfn.XLOOKUP(U$1,'PY1 Data(H)'!$A$1:$CZ$1,_xlfn.XLOOKUP($A196,'PY1 Data(H)'!$A$1:$A$233,'PY1 Data(H)'!$A$1:$CZ$233))</f>
        <v>0</v>
      </c>
      <c r="V196" s="173" cm="1">
        <f t="array" ref="V196">_xlfn.XLOOKUP(V$1,'PY1 Data(H)'!$A$1:$CZ$1,_xlfn.XLOOKUP($A196,'PY1 Data(H)'!$A$1:$A$233,'PY1 Data(H)'!$A$1:$CZ$233))</f>
        <v>3708937</v>
      </c>
      <c r="W196" s="173" cm="1">
        <f t="array" ref="W196">_xlfn.XLOOKUP(W$1,'PY1 Data(H)'!$A$1:$CZ$1,_xlfn.XLOOKUP($A196,'PY1 Data(H)'!$A$1:$A$233,'PY1 Data(H)'!$A$1:$CZ$233))</f>
        <v>0</v>
      </c>
      <c r="X196" s="173" cm="1">
        <f t="array" ref="X196">_xlfn.XLOOKUP(X$1,'PY1 Data(H)'!$A$1:$CZ$1,_xlfn.XLOOKUP($A196,'PY1 Data(H)'!$A$1:$A$233,'PY1 Data(H)'!$A$1:$CZ$233))</f>
        <v>117221</v>
      </c>
      <c r="Y196" s="173" cm="1">
        <f t="array" ref="Y196">_xlfn.XLOOKUP(Y$1,'PY1 Data(H)'!$A$1:$CZ$1,_xlfn.XLOOKUP($A196,'PY1 Data(H)'!$A$1:$A$233,'PY1 Data(H)'!$A$1:$CZ$233))</f>
        <v>54173</v>
      </c>
      <c r="Z196" s="173" cm="1">
        <f t="array" ref="Z196">_xlfn.XLOOKUP(Z$1,'PY1 Data(H)'!$A$1:$CZ$1,_xlfn.XLOOKUP($A196,'PY1 Data(H)'!$A$1:$A$233,'PY1 Data(H)'!$A$1:$CZ$233))</f>
        <v>0</v>
      </c>
      <c r="AA196" s="173" cm="1">
        <f t="array" ref="AA196">_xlfn.XLOOKUP(AA$1,'PY1 Data(H)'!$A$1:$CZ$1,_xlfn.XLOOKUP($A196,'PY1 Data(H)'!$A$1:$A$233,'PY1 Data(H)'!$A$1:$CZ$233))</f>
        <v>0</v>
      </c>
      <c r="AB196" s="173" cm="1">
        <f t="array" ref="AB196">_xlfn.XLOOKUP(AB$1,'PY1 Data(H)'!$A$1:$CZ$1,_xlfn.XLOOKUP($A196,'PY1 Data(H)'!$A$1:$A$233,'PY1 Data(H)'!$A$1:$CZ$233))</f>
        <v>680996</v>
      </c>
      <c r="AC196" s="173" cm="1">
        <f t="array" ref="AC196">_xlfn.XLOOKUP(AC$1,'PY1 Data(H)'!$A$1:$CZ$1,_xlfn.XLOOKUP($A196,'PY1 Data(H)'!$A$1:$A$233,'PY1 Data(H)'!$A$1:$CZ$233))</f>
        <v>191550</v>
      </c>
      <c r="AD196" s="173" cm="1">
        <f t="array" ref="AD196">_xlfn.XLOOKUP(AD$1,'PY1 Data(H)'!$A$1:$CZ$1,_xlfn.XLOOKUP($A196,'PY1 Data(H)'!$A$1:$A$233,'PY1 Data(H)'!$A$1:$CZ$233))</f>
        <v>-14165</v>
      </c>
      <c r="AE196" s="173" cm="1">
        <f t="array" ref="AE196">_xlfn.XLOOKUP(AE$1,'PY1 Data(H)'!$A$1:$CZ$1,_xlfn.XLOOKUP($A196,'PY1 Data(H)'!$A$1:$A$233,'PY1 Data(H)'!$A$1:$CZ$233))</f>
        <v>-1702086</v>
      </c>
      <c r="AF196" s="173" cm="1">
        <f t="array" ref="AF196">_xlfn.XLOOKUP(AF$1,'PY1 Data(H)'!$A$1:$CZ$1,_xlfn.XLOOKUP($A196,'PY1 Data(H)'!$A$1:$A$233,'PY1 Data(H)'!$A$1:$CZ$233))</f>
        <v>-548900</v>
      </c>
      <c r="AG196" s="173" cm="1">
        <f t="array" ref="AG196">_xlfn.XLOOKUP(AG$1,'PY1 Data(H)'!$A$1:$CZ$1,_xlfn.XLOOKUP($A196,'PY1 Data(H)'!$A$1:$A$233,'PY1 Data(H)'!$A$1:$CZ$233))</f>
        <v>2042567</v>
      </c>
      <c r="AH196" s="173" cm="1">
        <f t="array" ref="AH196">_xlfn.XLOOKUP(AH$1,'PY1 Data(H)'!$A$1:$CZ$1,_xlfn.XLOOKUP($A196,'PY1 Data(H)'!$A$1:$A$233,'PY1 Data(H)'!$A$1:$CZ$233))</f>
        <v>1734677</v>
      </c>
      <c r="AI196" s="173" cm="1">
        <f t="array" ref="AI196">_xlfn.XLOOKUP(AI$1,'PY1 Data(H)'!$A$1:$CZ$1,_xlfn.XLOOKUP($A196,'PY1 Data(H)'!$A$1:$A$233,'PY1 Data(H)'!$A$1:$CZ$233))</f>
        <v>0</v>
      </c>
      <c r="AJ196" s="173" cm="1">
        <f t="array" ref="AJ196">_xlfn.XLOOKUP(AJ$1,'PY1 Data(H)'!$A$1:$CZ$1,_xlfn.XLOOKUP($A196,'PY1 Data(H)'!$A$1:$A$233,'PY1 Data(H)'!$A$1:$CZ$233))</f>
        <v>710854</v>
      </c>
      <c r="AK196" s="173" cm="1">
        <f t="array" ref="AK196">_xlfn.XLOOKUP(AK$1,'PY1 Data(H)'!$A$1:$CZ$1,_xlfn.XLOOKUP($A196,'PY1 Data(H)'!$A$1:$A$233,'PY1 Data(H)'!$A$1:$CZ$233))</f>
        <v>0</v>
      </c>
      <c r="AL196" s="173" cm="1">
        <f t="array" ref="AL196">_xlfn.XLOOKUP(AL$1,'PY1 Data(H)'!$A$1:$CZ$1,_xlfn.XLOOKUP($A196,'PY1 Data(H)'!$A$1:$A$233,'PY1 Data(H)'!$A$1:$CZ$233))</f>
        <v>5327385</v>
      </c>
      <c r="AM196" s="173" cm="1">
        <f t="array" ref="AM196">_xlfn.XLOOKUP(AM$1,'PY1 Data(H)'!$A$1:$CZ$1,_xlfn.XLOOKUP($A196,'PY1 Data(H)'!$A$1:$A$233,'PY1 Data(H)'!$A$1:$CZ$233))</f>
        <v>0</v>
      </c>
      <c r="AN196" s="173" cm="1">
        <f t="array" ref="AN196">_xlfn.XLOOKUP(AN$1,'PY1 Data(H)'!$A$1:$CZ$1,_xlfn.XLOOKUP($A196,'PY1 Data(H)'!$A$1:$A$233,'PY1 Data(H)'!$A$1:$CZ$233))</f>
        <v>155464</v>
      </c>
      <c r="AO196" s="173" cm="1">
        <f t="array" ref="AO196">_xlfn.XLOOKUP(AO$1,'PY1 Data(H)'!$A$1:$CZ$1,_xlfn.XLOOKUP($A196,'PY1 Data(H)'!$A$1:$A$233,'PY1 Data(H)'!$A$1:$CZ$233))</f>
        <v>0</v>
      </c>
      <c r="AP196" s="173" cm="1">
        <f t="array" ref="AP196">_xlfn.XLOOKUP(AP$1,'PY1 Data(H)'!$A$1:$CZ$1,_xlfn.XLOOKUP($A196,'PY1 Data(H)'!$A$1:$A$233,'PY1 Data(H)'!$A$1:$CZ$233))</f>
        <v>0</v>
      </c>
      <c r="AQ196" s="173" cm="1">
        <f t="array" ref="AQ196">_xlfn.XLOOKUP(AQ$1,'PY1 Data(H)'!$A$1:$CZ$1,_xlfn.XLOOKUP($A196,'PY1 Data(H)'!$A$1:$A$233,'PY1 Data(H)'!$A$1:$CZ$233))</f>
        <v>1111553</v>
      </c>
      <c r="AR196" s="173" cm="1">
        <f t="array" ref="AR196">_xlfn.XLOOKUP(AR$1,'PY1 Data(H)'!$A$1:$CZ$1,_xlfn.XLOOKUP($A196,'PY1 Data(H)'!$A$1:$A$233,'PY1 Data(H)'!$A$1:$CZ$233))</f>
        <v>0</v>
      </c>
      <c r="AS196" s="173" cm="1">
        <f t="array" ref="AS196">_xlfn.XLOOKUP(AS$1,'PY1 Data(H)'!$A$1:$CZ$1,_xlfn.XLOOKUP($A196,'PY1 Data(H)'!$A$1:$A$233,'PY1 Data(H)'!$A$1:$CZ$233))</f>
        <v>181436</v>
      </c>
      <c r="AT196" s="173" cm="1">
        <f t="array" ref="AT196">_xlfn.XLOOKUP(AT$1,'PY1 Data(H)'!$A$1:$CZ$1,_xlfn.XLOOKUP($A196,'PY1 Data(H)'!$A$1:$A$233,'PY1 Data(H)'!$A$1:$CZ$233))</f>
        <v>18717294</v>
      </c>
      <c r="AU196" s="173" cm="1">
        <f t="array" ref="AU196">_xlfn.XLOOKUP(AU$1,'PY1 Data(H)'!$A$1:$CZ$1,_xlfn.XLOOKUP($A196,'PY1 Data(H)'!$A$1:$A$233,'PY1 Data(H)'!$A$1:$CZ$233))</f>
        <v>0</v>
      </c>
      <c r="AV196" s="173" cm="1">
        <f t="array" ref="AV196">_xlfn.XLOOKUP(AV$1,'PY1 Data(H)'!$A$1:$CZ$1,_xlfn.XLOOKUP($A196,'PY1 Data(H)'!$A$1:$A$233,'PY1 Data(H)'!$A$1:$CZ$233))</f>
        <v>0</v>
      </c>
      <c r="AW196" s="173" cm="1">
        <f t="array" ref="AW196">_xlfn.XLOOKUP(AW$1,'PY1 Data(H)'!$A$1:$CZ$1,_xlfn.XLOOKUP($A196,'PY1 Data(H)'!$A$1:$A$233,'PY1 Data(H)'!$A$1:$CZ$233))</f>
        <v>0</v>
      </c>
      <c r="AX196" s="173" cm="1">
        <f t="array" ref="AX196">_xlfn.XLOOKUP(AX$1,'PY1 Data(H)'!$A$1:$CZ$1,_xlfn.XLOOKUP($A196,'PY1 Data(H)'!$A$1:$A$233,'PY1 Data(H)'!$A$1:$CZ$233))</f>
        <v>146194</v>
      </c>
      <c r="AY196" s="173" cm="1">
        <f t="array" ref="AY196">_xlfn.XLOOKUP(AY$1,'PY1 Data(H)'!$A$1:$CZ$1,_xlfn.XLOOKUP($A196,'PY1 Data(H)'!$A$1:$A$233,'PY1 Data(H)'!$A$1:$CZ$233))</f>
        <v>-48838</v>
      </c>
      <c r="AZ196" s="173" cm="1">
        <f t="array" ref="AZ196">_xlfn.XLOOKUP(AZ$1,'PY1 Data(H)'!$A$1:$CZ$1,_xlfn.XLOOKUP($A196,'PY1 Data(H)'!$A$1:$A$233,'PY1 Data(H)'!$A$1:$CZ$233))</f>
        <v>0</v>
      </c>
      <c r="BA196" s="173" cm="1">
        <f t="array" ref="BA196">_xlfn.XLOOKUP(BA$1,'PY1 Data(H)'!$A$1:$CZ$1,_xlfn.XLOOKUP($A196,'PY1 Data(H)'!$A$1:$A$233,'PY1 Data(H)'!$A$1:$CZ$233))</f>
        <v>0</v>
      </c>
      <c r="BB196" s="173" cm="1">
        <f t="array" ref="BB196">_xlfn.XLOOKUP(BB$1,'PY1 Data(H)'!$A$1:$CZ$1,_xlfn.XLOOKUP($A196,'PY1 Data(H)'!$A$1:$A$233,'PY1 Data(H)'!$A$1:$CZ$233))</f>
        <v>23202337</v>
      </c>
      <c r="BC196" s="173" cm="1">
        <f t="array" ref="BC196">_xlfn.XLOOKUP(BC$1,'PY1 Data(H)'!$A$1:$CZ$1,_xlfn.XLOOKUP($A196,'PY1 Data(H)'!$A$1:$A$233,'PY1 Data(H)'!$A$1:$CZ$233))</f>
        <v>101973</v>
      </c>
      <c r="BD196" s="173" cm="1">
        <f t="array" ref="BD196">_xlfn.XLOOKUP(BD$1,'PY1 Data(H)'!$A$1:$CZ$1,_xlfn.XLOOKUP($A196,'PY1 Data(H)'!$A$1:$A$233,'PY1 Data(H)'!$A$1:$CZ$233))</f>
        <v>0</v>
      </c>
      <c r="BE196" s="173" cm="1">
        <f t="array" ref="BE196">_xlfn.XLOOKUP(BE$1,'PY1 Data(H)'!$A$1:$CZ$1,_xlfn.XLOOKUP($A196,'PY1 Data(H)'!$A$1:$A$233,'PY1 Data(H)'!$A$1:$CZ$233))</f>
        <v>0</v>
      </c>
      <c r="BF196" s="173" cm="1">
        <f t="array" ref="BF196">_xlfn.XLOOKUP(BF$1,'PY1 Data(H)'!$A$1:$CZ$1,_xlfn.XLOOKUP($A196,'PY1 Data(H)'!$A$1:$A$233,'PY1 Data(H)'!$A$1:$CZ$233))</f>
        <v>3620560</v>
      </c>
      <c r="BG196" s="173" cm="1">
        <f t="array" ref="BG196">_xlfn.XLOOKUP(BG$1,'PY1 Data(H)'!$A$1:$CZ$1,_xlfn.XLOOKUP($A196,'PY1 Data(H)'!$A$1:$A$233,'PY1 Data(H)'!$A$1:$CZ$233))</f>
        <v>0</v>
      </c>
      <c r="BH196" s="173" cm="1">
        <f t="array" ref="BH196">_xlfn.XLOOKUP(BH$1,'PY1 Data(H)'!$A$1:$CZ$1,_xlfn.XLOOKUP($A196,'PY1 Data(H)'!$A$1:$A$233,'PY1 Data(H)'!$A$1:$CZ$233))</f>
        <v>0</v>
      </c>
      <c r="BI196" s="173" cm="1">
        <f t="array" ref="BI196">_xlfn.XLOOKUP(BI$1,'PY1 Data(H)'!$A$1:$CZ$1,_xlfn.XLOOKUP($A196,'PY1 Data(H)'!$A$1:$A$233,'PY1 Data(H)'!$A$1:$CZ$233))</f>
        <v>-98103</v>
      </c>
      <c r="BJ196" s="173" cm="1">
        <f t="array" ref="BJ196">_xlfn.XLOOKUP(BJ$1,'PY1 Data(H)'!$A$1:$CZ$1,_xlfn.XLOOKUP($A196,'PY1 Data(H)'!$A$1:$A$233,'PY1 Data(H)'!$A$1:$CZ$233))</f>
        <v>41286</v>
      </c>
      <c r="BK196" s="173" cm="1">
        <f t="array" ref="BK196">_xlfn.XLOOKUP(BK$1,'PY1 Data(H)'!$A$1:$CZ$1,_xlfn.XLOOKUP($A196,'PY1 Data(H)'!$A$1:$A$233,'PY1 Data(H)'!$A$1:$CZ$233))</f>
        <v>0</v>
      </c>
      <c r="BL196" s="173" cm="1">
        <f t="array" ref="BL196">_xlfn.XLOOKUP(BL$1,'PY1 Data(H)'!$A$1:$CZ$1,_xlfn.XLOOKUP($A196,'PY1 Data(H)'!$A$1:$A$233,'PY1 Data(H)'!$A$1:$CZ$233))</f>
        <v>0</v>
      </c>
      <c r="BM196" s="173" cm="1">
        <f t="array" ref="BM196">_xlfn.XLOOKUP(BM$1,'PY1 Data(H)'!$A$1:$CZ$1,_xlfn.XLOOKUP($A196,'PY1 Data(H)'!$A$1:$A$233,'PY1 Data(H)'!$A$1:$CZ$233))</f>
        <v>1080673</v>
      </c>
      <c r="BN196" s="173" cm="1">
        <f t="array" ref="BN196">_xlfn.XLOOKUP(BN$1,'PY1 Data(H)'!$A$1:$CZ$1,_xlfn.XLOOKUP($A196,'PY1 Data(H)'!$A$1:$A$233,'PY1 Data(H)'!$A$1:$CZ$233))</f>
        <v>5249752</v>
      </c>
      <c r="BO196" s="173" cm="1">
        <f t="array" ref="BO196">_xlfn.XLOOKUP(BO$1,'PY1 Data(H)'!$A$1:$CZ$1,_xlfn.XLOOKUP($A196,'PY1 Data(H)'!$A$1:$A$233,'PY1 Data(H)'!$A$1:$CZ$233))</f>
        <v>260782</v>
      </c>
      <c r="BP196" s="173" cm="1">
        <f t="array" ref="BP196">_xlfn.XLOOKUP(BP$1,'PY1 Data(H)'!$A$1:$CZ$1,_xlfn.XLOOKUP($A196,'PY1 Data(H)'!$A$1:$A$233,'PY1 Data(H)'!$A$1:$CZ$233))</f>
        <v>0</v>
      </c>
      <c r="BQ196" s="173" cm="1">
        <f t="array" ref="BQ196">_xlfn.XLOOKUP(BQ$1,'PY1 Data(H)'!$A$1:$CZ$1,_xlfn.XLOOKUP($A196,'PY1 Data(H)'!$A$1:$A$233,'PY1 Data(H)'!$A$1:$CZ$233))</f>
        <v>0</v>
      </c>
      <c r="BR196" s="173" cm="1">
        <f t="array" ref="BR196">_xlfn.XLOOKUP(BR$1,'PY1 Data(H)'!$A$1:$CZ$1,_xlfn.XLOOKUP($A196,'PY1 Data(H)'!$A$1:$A$233,'PY1 Data(H)'!$A$1:$CZ$233))</f>
        <v>0</v>
      </c>
      <c r="BS196" s="173" cm="1">
        <f t="array" ref="BS196">_xlfn.XLOOKUP(BS$1,'PY1 Data(H)'!$A$1:$CZ$1,_xlfn.XLOOKUP($A196,'PY1 Data(H)'!$A$1:$A$233,'PY1 Data(H)'!$A$1:$CZ$233))</f>
        <v>0</v>
      </c>
      <c r="BT196" s="173" cm="1">
        <f t="array" ref="BT196">_xlfn.XLOOKUP(BT$1,'PY1 Data(H)'!$A$1:$CZ$1,_xlfn.XLOOKUP($A196,'PY1 Data(H)'!$A$1:$A$233,'PY1 Data(H)'!$A$1:$CZ$233))</f>
        <v>372250</v>
      </c>
      <c r="BU196" s="173" cm="1">
        <f t="array" ref="BU196">_xlfn.XLOOKUP(BU$1,'PY1 Data(H)'!$A$1:$CZ$1,_xlfn.XLOOKUP($A196,'PY1 Data(H)'!$A$1:$A$233,'PY1 Data(H)'!$A$1:$CZ$233))</f>
        <v>1707</v>
      </c>
      <c r="BV196" s="173" cm="1">
        <f t="array" ref="BV196">_xlfn.XLOOKUP(BV$1,'PY1 Data(H)'!$A$1:$CZ$1,_xlfn.XLOOKUP($A196,'PY1 Data(H)'!$A$1:$A$233,'PY1 Data(H)'!$A$1:$CZ$233))</f>
        <v>-16670473</v>
      </c>
      <c r="BW196" s="173" cm="1">
        <f t="array" ref="BW196">_xlfn.XLOOKUP(BW$1,'PY1 Data(H)'!$A$1:$CZ$1,_xlfn.XLOOKUP($A196,'PY1 Data(H)'!$A$1:$A$233,'PY1 Data(H)'!$A$1:$CZ$233))</f>
        <v>332470</v>
      </c>
      <c r="BX196" s="173" cm="1">
        <f t="array" ref="BX196">_xlfn.XLOOKUP(BX$1,'PY1 Data(H)'!$A$1:$CZ$1,_xlfn.XLOOKUP($A196,'PY1 Data(H)'!$A$1:$A$233,'PY1 Data(H)'!$A$1:$CZ$233))</f>
        <v>0</v>
      </c>
      <c r="BY196" s="173" cm="1">
        <f t="array" ref="BY196">_xlfn.XLOOKUP(BY$1,'PY1 Data(H)'!$A$1:$CZ$1,_xlfn.XLOOKUP($A196,'PY1 Data(H)'!$A$1:$A$233,'PY1 Data(H)'!$A$1:$CZ$233))</f>
        <v>0</v>
      </c>
      <c r="BZ196" s="173" cm="1">
        <f t="array" ref="BZ196">_xlfn.XLOOKUP(BZ$1,'PY1 Data(H)'!$A$1:$CZ$1,_xlfn.XLOOKUP($A196,'PY1 Data(H)'!$A$1:$A$233,'PY1 Data(H)'!$A$1:$CZ$233))</f>
        <v>18000</v>
      </c>
      <c r="CA196" s="173" cm="1">
        <f t="array" ref="CA196">_xlfn.XLOOKUP(CA$1,'PY1 Data(H)'!$A$1:$CZ$1,_xlfn.XLOOKUP($A196,'PY1 Data(H)'!$A$1:$A$233,'PY1 Data(H)'!$A$1:$CZ$233))</f>
        <v>0</v>
      </c>
      <c r="CB196" s="173" cm="1">
        <f t="array" ref="CB196">_xlfn.XLOOKUP(CB$1,'PY1 Data(H)'!$A$1:$CZ$1,_xlfn.XLOOKUP($A196,'PY1 Data(H)'!$A$1:$A$233,'PY1 Data(H)'!$A$1:$CZ$233))</f>
        <v>1387062</v>
      </c>
      <c r="CC196" s="173" cm="1">
        <f t="array" ref="CC196">_xlfn.XLOOKUP(CC$1,'PY1 Data(H)'!$A$1:$CZ$1,_xlfn.XLOOKUP($A196,'PY1 Data(H)'!$A$1:$A$233,'PY1 Data(H)'!$A$1:$CZ$233))</f>
        <v>4112359</v>
      </c>
      <c r="CD196" s="173" cm="1">
        <f t="array" ref="CD196">_xlfn.XLOOKUP(CD$1,'PY1 Data(H)'!$A$1:$CZ$1,_xlfn.XLOOKUP($A196,'PY1 Data(H)'!$A$1:$A$233,'PY1 Data(H)'!$A$1:$CZ$233))</f>
        <v>-328653</v>
      </c>
      <c r="CE196" s="173" cm="1">
        <f t="array" ref="CE196">_xlfn.XLOOKUP(CE$1,'PY1 Data(H)'!$A$1:$CZ$1,_xlfn.XLOOKUP($A196,'PY1 Data(H)'!$A$1:$A$233,'PY1 Data(H)'!$A$1:$CZ$233))</f>
        <v>-324179</v>
      </c>
      <c r="CF196" s="173" cm="1">
        <f t="array" ref="CF196">_xlfn.XLOOKUP(CF$1,'PY1 Data(H)'!$A$1:$CZ$1,_xlfn.XLOOKUP($A196,'PY1 Data(H)'!$A$1:$A$233,'PY1 Data(H)'!$A$1:$CZ$233))</f>
        <v>0</v>
      </c>
      <c r="CG196" s="173" cm="1">
        <f t="array" ref="CG196">_xlfn.XLOOKUP(CG$1,'PY1 Data(H)'!$A$1:$CZ$1,_xlfn.XLOOKUP($A196,'PY1 Data(H)'!$A$1:$A$233,'PY1 Data(H)'!$A$1:$CZ$233))</f>
        <v>-39612</v>
      </c>
      <c r="CH196" s="173" cm="1">
        <f t="array" ref="CH196">_xlfn.XLOOKUP(CH$1,'PY1 Data(H)'!$A$1:$CZ$1,_xlfn.XLOOKUP($A196,'PY1 Data(H)'!$A$1:$A$233,'PY1 Data(H)'!$A$1:$CZ$233))</f>
        <v>1688304</v>
      </c>
      <c r="CI196" s="173" cm="1">
        <f t="array" ref="CI196">_xlfn.XLOOKUP(CI$1,'PY1 Data(H)'!$A$1:$CZ$1,_xlfn.XLOOKUP($A196,'PY1 Data(H)'!$A$1:$A$233,'PY1 Data(H)'!$A$1:$CZ$233))</f>
        <v>342002</v>
      </c>
      <c r="CJ196" s="173" cm="1">
        <f t="array" ref="CJ196">_xlfn.XLOOKUP(CJ$1,'PY1 Data(H)'!$A$1:$CZ$1,_xlfn.XLOOKUP($A196,'PY1 Data(H)'!$A$1:$A$233,'PY1 Data(H)'!$A$1:$CZ$233))</f>
        <v>-6663</v>
      </c>
      <c r="CK196" s="173" cm="1">
        <f t="array" ref="CK196">_xlfn.XLOOKUP(CK$1,'PY1 Data(H)'!$A$1:$CZ$1,_xlfn.XLOOKUP($A196,'PY1 Data(H)'!$A$1:$A$233,'PY1 Data(H)'!$A$1:$CZ$233))</f>
        <v>0</v>
      </c>
      <c r="CL196" s="173" cm="1">
        <f t="array" ref="CL196">_xlfn.XLOOKUP(CL$1,'PY1 Data(H)'!$A$1:$CZ$1,_xlfn.XLOOKUP($A196,'PY1 Data(H)'!$A$1:$A$233,'PY1 Data(H)'!$A$1:$CZ$233))</f>
        <v>0</v>
      </c>
      <c r="CM196" s="173" cm="1">
        <f t="array" ref="CM196">_xlfn.XLOOKUP(CM$1,'PY1 Data(H)'!$A$1:$CZ$1,_xlfn.XLOOKUP($A196,'PY1 Data(H)'!$A$1:$A$233,'PY1 Data(H)'!$A$1:$CZ$233))</f>
        <v>0</v>
      </c>
      <c r="CN196" s="173" cm="1">
        <f t="array" ref="CN196">_xlfn.XLOOKUP(CN$1,'PY1 Data(H)'!$A$1:$CZ$1,_xlfn.XLOOKUP($A196,'PY1 Data(H)'!$A$1:$A$233,'PY1 Data(H)'!$A$1:$CZ$233))</f>
        <v>452263</v>
      </c>
      <c r="CO196" s="173" cm="1">
        <f t="array" ref="CO196">_xlfn.XLOOKUP(CO$1,'PY1 Data(H)'!$A$1:$CZ$1,_xlfn.XLOOKUP($A196,'PY1 Data(H)'!$A$1:$A$233,'PY1 Data(H)'!$A$1:$CZ$233))</f>
        <v>21228233</v>
      </c>
      <c r="CP196" s="173" cm="1">
        <f t="array" ref="CP196">_xlfn.XLOOKUP(CP$1,'PY1 Data(H)'!$A$1:$CZ$1,_xlfn.XLOOKUP($A196,'PY1 Data(H)'!$A$1:$A$233,'PY1 Data(H)'!$A$1:$CZ$233))</f>
        <v>43399</v>
      </c>
      <c r="CQ196" s="173" cm="1">
        <f t="array" ref="CQ196">_xlfn.XLOOKUP(CQ$1,'PY1 Data(H)'!$A$1:$CZ$1,_xlfn.XLOOKUP($A196,'PY1 Data(H)'!$A$1:$A$233,'PY1 Data(H)'!$A$1:$CZ$233))</f>
        <v>0</v>
      </c>
      <c r="CR196" s="173" cm="1">
        <f t="array" ref="CR196">_xlfn.XLOOKUP(CR$1,'PY1 Data(H)'!$A$1:$CZ$1,_xlfn.XLOOKUP($A196,'PY1 Data(H)'!$A$1:$A$233,'PY1 Data(H)'!$A$1:$CZ$233))</f>
        <v>564230</v>
      </c>
      <c r="CS196" s="173" cm="1">
        <f t="array" ref="CS196">_xlfn.XLOOKUP(CS$1,'PY1 Data(H)'!$A$1:$CZ$1,_xlfn.XLOOKUP($A196,'PY1 Data(H)'!$A$1:$A$233,'PY1 Data(H)'!$A$1:$CZ$233))</f>
        <v>290068</v>
      </c>
      <c r="CT196" s="173" cm="1">
        <f t="array" ref="CT196">_xlfn.XLOOKUP(CT$1,'PY1 Data(H)'!$A$1:$CZ$1,_xlfn.XLOOKUP($A196,'PY1 Data(H)'!$A$1:$A$233,'PY1 Data(H)'!$A$1:$CZ$233))</f>
        <v>0</v>
      </c>
      <c r="CU196" s="173" cm="1">
        <f t="array" ref="CU196">_xlfn.XLOOKUP(CU$1,'PY1 Data(H)'!$A$1:$CZ$1,_xlfn.XLOOKUP($A196,'PY1 Data(H)'!$A$1:$A$233,'PY1 Data(H)'!$A$1:$CZ$233))</f>
        <v>-63601</v>
      </c>
      <c r="CV196" s="173" cm="1">
        <f t="array" ref="CV196">_xlfn.XLOOKUP(CV$1,'PY1 Data(H)'!$A$1:$CZ$1,_xlfn.XLOOKUP($A196,'PY1 Data(H)'!$A$1:$A$233,'PY1 Data(H)'!$A$1:$CZ$233))</f>
        <v>0</v>
      </c>
      <c r="CW196" s="173" cm="1">
        <f t="array" ref="CW196">_xlfn.XLOOKUP(CW$1,'PY1 Data(H)'!$A$1:$CZ$1,_xlfn.XLOOKUP($A196,'PY1 Data(H)'!$A$1:$A$233,'PY1 Data(H)'!$A$1:$CZ$233))</f>
        <v>930080</v>
      </c>
      <c r="CX196" s="173" cm="1">
        <f t="array" ref="CX196">_xlfn.XLOOKUP(CX$1,'PY1 Data(H)'!$A$1:$CZ$1,_xlfn.XLOOKUP($A196,'PY1 Data(H)'!$A$1:$A$233,'PY1 Data(H)'!$A$1:$CZ$233))</f>
        <v>-153596</v>
      </c>
      <c r="CY196" s="173" cm="1">
        <f t="array" ref="CY196">_xlfn.XLOOKUP(CY$1,'PY1 Data(H)'!$A$1:$CZ$1,_xlfn.XLOOKUP($A196,'PY1 Data(H)'!$A$1:$A$233,'PY1 Data(H)'!$A$1:$CZ$233))</f>
        <v>0</v>
      </c>
    </row>
    <row r="197" spans="1:103" x14ac:dyDescent="0.3">
      <c r="D197" s="173" cm="1">
        <f t="array" ref="D197">_xlfn.XLOOKUP(D$1,'PY1 Data(H)'!$A$1:$CZ$1,_xlfn.XLOOKUP($A197,'PY1 Data(H)'!$A$1:$A$233,'PY1 Data(H)'!$A$1:$CZ$233))</f>
        <v>0</v>
      </c>
      <c r="E197" s="173" cm="1">
        <f t="array" ref="E197">_xlfn.XLOOKUP(E$1,'PY1 Data(H)'!$A$1:$CZ$1,_xlfn.XLOOKUP($A197,'PY1 Data(H)'!$A$1:$A$233,'PY1 Data(H)'!$A$1:$CZ$233))</f>
        <v>0</v>
      </c>
      <c r="F197" s="173" cm="1">
        <f t="array" ref="F197">_xlfn.XLOOKUP(F$1,'PY1 Data(H)'!$A$1:$CZ$1,_xlfn.XLOOKUP($A197,'PY1 Data(H)'!$A$1:$A$233,'PY1 Data(H)'!$A$1:$CZ$233))</f>
        <v>0</v>
      </c>
      <c r="G197" s="173" cm="1">
        <f t="array" ref="G197">_xlfn.XLOOKUP(G$1,'PY1 Data(H)'!$A$1:$CZ$1,_xlfn.XLOOKUP($A197,'PY1 Data(H)'!$A$1:$A$233,'PY1 Data(H)'!$A$1:$CZ$233))</f>
        <v>0</v>
      </c>
      <c r="H197" s="173" cm="1">
        <f t="array" ref="H197">_xlfn.XLOOKUP(H$1,'PY1 Data(H)'!$A$1:$CZ$1,_xlfn.XLOOKUP($A197,'PY1 Data(H)'!$A$1:$A$233,'PY1 Data(H)'!$A$1:$CZ$233))</f>
        <v>0</v>
      </c>
      <c r="I197" s="173" cm="1">
        <f t="array" ref="I197">_xlfn.XLOOKUP(I$1,'PY1 Data(H)'!$A$1:$CZ$1,_xlfn.XLOOKUP($A197,'PY1 Data(H)'!$A$1:$A$233,'PY1 Data(H)'!$A$1:$CZ$233))</f>
        <v>0</v>
      </c>
      <c r="J197" s="173" cm="1">
        <f t="array" ref="J197">_xlfn.XLOOKUP(J$1,'PY1 Data(H)'!$A$1:$CZ$1,_xlfn.XLOOKUP($A197,'PY1 Data(H)'!$A$1:$A$233,'PY1 Data(H)'!$A$1:$CZ$233))</f>
        <v>0</v>
      </c>
      <c r="K197" s="173" cm="1">
        <f t="array" ref="K197">_xlfn.XLOOKUP(K$1,'PY1 Data(H)'!$A$1:$CZ$1,_xlfn.XLOOKUP($A197,'PY1 Data(H)'!$A$1:$A$233,'PY1 Data(H)'!$A$1:$CZ$233))</f>
        <v>0</v>
      </c>
      <c r="L197" s="173" cm="1">
        <f t="array" ref="L197">_xlfn.XLOOKUP(L$1,'PY1 Data(H)'!$A$1:$CZ$1,_xlfn.XLOOKUP($A197,'PY1 Data(H)'!$A$1:$A$233,'PY1 Data(H)'!$A$1:$CZ$233))</f>
        <v>0</v>
      </c>
      <c r="M197" s="173" cm="1">
        <f t="array" ref="M197">_xlfn.XLOOKUP(M$1,'PY1 Data(H)'!$A$1:$CZ$1,_xlfn.XLOOKUP($A197,'PY1 Data(H)'!$A$1:$A$233,'PY1 Data(H)'!$A$1:$CZ$233))</f>
        <v>0</v>
      </c>
      <c r="N197" s="173" cm="1">
        <f t="array" ref="N197">_xlfn.XLOOKUP(N$1,'PY1 Data(H)'!$A$1:$CZ$1,_xlfn.XLOOKUP($A197,'PY1 Data(H)'!$A$1:$A$233,'PY1 Data(H)'!$A$1:$CZ$233))</f>
        <v>0</v>
      </c>
      <c r="O197" s="173" cm="1">
        <f t="array" ref="O197">_xlfn.XLOOKUP(O$1,'PY1 Data(H)'!$A$1:$CZ$1,_xlfn.XLOOKUP($A197,'PY1 Data(H)'!$A$1:$A$233,'PY1 Data(H)'!$A$1:$CZ$233))</f>
        <v>0</v>
      </c>
      <c r="P197" s="173" cm="1">
        <f t="array" ref="P197">_xlfn.XLOOKUP(P$1,'PY1 Data(H)'!$A$1:$CZ$1,_xlfn.XLOOKUP($A197,'PY1 Data(H)'!$A$1:$A$233,'PY1 Data(H)'!$A$1:$CZ$233))</f>
        <v>0</v>
      </c>
      <c r="Q197" s="173" cm="1">
        <f t="array" ref="Q197">_xlfn.XLOOKUP(Q$1,'PY1 Data(H)'!$A$1:$CZ$1,_xlfn.XLOOKUP($A197,'PY1 Data(H)'!$A$1:$A$233,'PY1 Data(H)'!$A$1:$CZ$233))</f>
        <v>0</v>
      </c>
      <c r="R197" s="173" cm="1">
        <f t="array" ref="R197">_xlfn.XLOOKUP(R$1,'PY1 Data(H)'!$A$1:$CZ$1,_xlfn.XLOOKUP($A197,'PY1 Data(H)'!$A$1:$A$233,'PY1 Data(H)'!$A$1:$CZ$233))</f>
        <v>0</v>
      </c>
      <c r="S197" s="173" cm="1">
        <f t="array" ref="S197">_xlfn.XLOOKUP(S$1,'PY1 Data(H)'!$A$1:$CZ$1,_xlfn.XLOOKUP($A197,'PY1 Data(H)'!$A$1:$A$233,'PY1 Data(H)'!$A$1:$CZ$233))</f>
        <v>0</v>
      </c>
      <c r="T197" s="173" cm="1">
        <f t="array" ref="T197">_xlfn.XLOOKUP(T$1,'PY1 Data(H)'!$A$1:$CZ$1,_xlfn.XLOOKUP($A197,'PY1 Data(H)'!$A$1:$A$233,'PY1 Data(H)'!$A$1:$CZ$233))</f>
        <v>0</v>
      </c>
      <c r="U197" s="173" cm="1">
        <f t="array" ref="U197">_xlfn.XLOOKUP(U$1,'PY1 Data(H)'!$A$1:$CZ$1,_xlfn.XLOOKUP($A197,'PY1 Data(H)'!$A$1:$A$233,'PY1 Data(H)'!$A$1:$CZ$233))</f>
        <v>0</v>
      </c>
      <c r="V197" s="173" cm="1">
        <f t="array" ref="V197">_xlfn.XLOOKUP(V$1,'PY1 Data(H)'!$A$1:$CZ$1,_xlfn.XLOOKUP($A197,'PY1 Data(H)'!$A$1:$A$233,'PY1 Data(H)'!$A$1:$CZ$233))</f>
        <v>0</v>
      </c>
      <c r="W197" s="173" cm="1">
        <f t="array" ref="W197">_xlfn.XLOOKUP(W$1,'PY1 Data(H)'!$A$1:$CZ$1,_xlfn.XLOOKUP($A197,'PY1 Data(H)'!$A$1:$A$233,'PY1 Data(H)'!$A$1:$CZ$233))</f>
        <v>0</v>
      </c>
      <c r="X197" s="173" cm="1">
        <f t="array" ref="X197">_xlfn.XLOOKUP(X$1,'PY1 Data(H)'!$A$1:$CZ$1,_xlfn.XLOOKUP($A197,'PY1 Data(H)'!$A$1:$A$233,'PY1 Data(H)'!$A$1:$CZ$233))</f>
        <v>0</v>
      </c>
      <c r="Y197" s="173" cm="1">
        <f t="array" ref="Y197">_xlfn.XLOOKUP(Y$1,'PY1 Data(H)'!$A$1:$CZ$1,_xlfn.XLOOKUP($A197,'PY1 Data(H)'!$A$1:$A$233,'PY1 Data(H)'!$A$1:$CZ$233))</f>
        <v>0</v>
      </c>
      <c r="Z197" s="173" cm="1">
        <f t="array" ref="Z197">_xlfn.XLOOKUP(Z$1,'PY1 Data(H)'!$A$1:$CZ$1,_xlfn.XLOOKUP($A197,'PY1 Data(H)'!$A$1:$A$233,'PY1 Data(H)'!$A$1:$CZ$233))</f>
        <v>0</v>
      </c>
      <c r="AA197" s="173" cm="1">
        <f t="array" ref="AA197">_xlfn.XLOOKUP(AA$1,'PY1 Data(H)'!$A$1:$CZ$1,_xlfn.XLOOKUP($A197,'PY1 Data(H)'!$A$1:$A$233,'PY1 Data(H)'!$A$1:$CZ$233))</f>
        <v>0</v>
      </c>
      <c r="AB197" s="173" cm="1">
        <f t="array" ref="AB197">_xlfn.XLOOKUP(AB$1,'PY1 Data(H)'!$A$1:$CZ$1,_xlfn.XLOOKUP($A197,'PY1 Data(H)'!$A$1:$A$233,'PY1 Data(H)'!$A$1:$CZ$233))</f>
        <v>0</v>
      </c>
      <c r="AC197" s="173" cm="1">
        <f t="array" ref="AC197">_xlfn.XLOOKUP(AC$1,'PY1 Data(H)'!$A$1:$CZ$1,_xlfn.XLOOKUP($A197,'PY1 Data(H)'!$A$1:$A$233,'PY1 Data(H)'!$A$1:$CZ$233))</f>
        <v>0</v>
      </c>
      <c r="AD197" s="173" cm="1">
        <f t="array" ref="AD197">_xlfn.XLOOKUP(AD$1,'PY1 Data(H)'!$A$1:$CZ$1,_xlfn.XLOOKUP($A197,'PY1 Data(H)'!$A$1:$A$233,'PY1 Data(H)'!$A$1:$CZ$233))</f>
        <v>0</v>
      </c>
      <c r="AE197" s="173" cm="1">
        <f t="array" ref="AE197">_xlfn.XLOOKUP(AE$1,'PY1 Data(H)'!$A$1:$CZ$1,_xlfn.XLOOKUP($A197,'PY1 Data(H)'!$A$1:$A$233,'PY1 Data(H)'!$A$1:$CZ$233))</f>
        <v>0</v>
      </c>
      <c r="AF197" s="173" cm="1">
        <f t="array" ref="AF197">_xlfn.XLOOKUP(AF$1,'PY1 Data(H)'!$A$1:$CZ$1,_xlfn.XLOOKUP($A197,'PY1 Data(H)'!$A$1:$A$233,'PY1 Data(H)'!$A$1:$CZ$233))</f>
        <v>0</v>
      </c>
      <c r="AG197" s="173" cm="1">
        <f t="array" ref="AG197">_xlfn.XLOOKUP(AG$1,'PY1 Data(H)'!$A$1:$CZ$1,_xlfn.XLOOKUP($A197,'PY1 Data(H)'!$A$1:$A$233,'PY1 Data(H)'!$A$1:$CZ$233))</f>
        <v>0</v>
      </c>
      <c r="AH197" s="173" cm="1">
        <f t="array" ref="AH197">_xlfn.XLOOKUP(AH$1,'PY1 Data(H)'!$A$1:$CZ$1,_xlfn.XLOOKUP($A197,'PY1 Data(H)'!$A$1:$A$233,'PY1 Data(H)'!$A$1:$CZ$233))</f>
        <v>0</v>
      </c>
      <c r="AI197" s="173" cm="1">
        <f t="array" ref="AI197">_xlfn.XLOOKUP(AI$1,'PY1 Data(H)'!$A$1:$CZ$1,_xlfn.XLOOKUP($A197,'PY1 Data(H)'!$A$1:$A$233,'PY1 Data(H)'!$A$1:$CZ$233))</f>
        <v>0</v>
      </c>
      <c r="AJ197" s="173" cm="1">
        <f t="array" ref="AJ197">_xlfn.XLOOKUP(AJ$1,'PY1 Data(H)'!$A$1:$CZ$1,_xlfn.XLOOKUP($A197,'PY1 Data(H)'!$A$1:$A$233,'PY1 Data(H)'!$A$1:$CZ$233))</f>
        <v>0</v>
      </c>
      <c r="AK197" s="173" cm="1">
        <f t="array" ref="AK197">_xlfn.XLOOKUP(AK$1,'PY1 Data(H)'!$A$1:$CZ$1,_xlfn.XLOOKUP($A197,'PY1 Data(H)'!$A$1:$A$233,'PY1 Data(H)'!$A$1:$CZ$233))</f>
        <v>0</v>
      </c>
      <c r="AL197" s="173" cm="1">
        <f t="array" ref="AL197">_xlfn.XLOOKUP(AL$1,'PY1 Data(H)'!$A$1:$CZ$1,_xlfn.XLOOKUP($A197,'PY1 Data(H)'!$A$1:$A$233,'PY1 Data(H)'!$A$1:$CZ$233))</f>
        <v>0</v>
      </c>
      <c r="AM197" s="173" cm="1">
        <f t="array" ref="AM197">_xlfn.XLOOKUP(AM$1,'PY1 Data(H)'!$A$1:$CZ$1,_xlfn.XLOOKUP($A197,'PY1 Data(H)'!$A$1:$A$233,'PY1 Data(H)'!$A$1:$CZ$233))</f>
        <v>0</v>
      </c>
      <c r="AN197" s="173" cm="1">
        <f t="array" ref="AN197">_xlfn.XLOOKUP(AN$1,'PY1 Data(H)'!$A$1:$CZ$1,_xlfn.XLOOKUP($A197,'PY1 Data(H)'!$A$1:$A$233,'PY1 Data(H)'!$A$1:$CZ$233))</f>
        <v>0</v>
      </c>
      <c r="AO197" s="173" cm="1">
        <f t="array" ref="AO197">_xlfn.XLOOKUP(AO$1,'PY1 Data(H)'!$A$1:$CZ$1,_xlfn.XLOOKUP($A197,'PY1 Data(H)'!$A$1:$A$233,'PY1 Data(H)'!$A$1:$CZ$233))</f>
        <v>0</v>
      </c>
      <c r="AP197" s="173" cm="1">
        <f t="array" ref="AP197">_xlfn.XLOOKUP(AP$1,'PY1 Data(H)'!$A$1:$CZ$1,_xlfn.XLOOKUP($A197,'PY1 Data(H)'!$A$1:$A$233,'PY1 Data(H)'!$A$1:$CZ$233))</f>
        <v>0</v>
      </c>
      <c r="AQ197" s="173" cm="1">
        <f t="array" ref="AQ197">_xlfn.XLOOKUP(AQ$1,'PY1 Data(H)'!$A$1:$CZ$1,_xlfn.XLOOKUP($A197,'PY1 Data(H)'!$A$1:$A$233,'PY1 Data(H)'!$A$1:$CZ$233))</f>
        <v>0</v>
      </c>
      <c r="AR197" s="173" cm="1">
        <f t="array" ref="AR197">_xlfn.XLOOKUP(AR$1,'PY1 Data(H)'!$A$1:$CZ$1,_xlfn.XLOOKUP($A197,'PY1 Data(H)'!$A$1:$A$233,'PY1 Data(H)'!$A$1:$CZ$233))</f>
        <v>0</v>
      </c>
      <c r="AS197" s="173" cm="1">
        <f t="array" ref="AS197">_xlfn.XLOOKUP(AS$1,'PY1 Data(H)'!$A$1:$CZ$1,_xlfn.XLOOKUP($A197,'PY1 Data(H)'!$A$1:$A$233,'PY1 Data(H)'!$A$1:$CZ$233))</f>
        <v>0</v>
      </c>
      <c r="AT197" s="173" cm="1">
        <f t="array" ref="AT197">_xlfn.XLOOKUP(AT$1,'PY1 Data(H)'!$A$1:$CZ$1,_xlfn.XLOOKUP($A197,'PY1 Data(H)'!$A$1:$A$233,'PY1 Data(H)'!$A$1:$CZ$233))</f>
        <v>0</v>
      </c>
      <c r="AU197" s="173" cm="1">
        <f t="array" ref="AU197">_xlfn.XLOOKUP(AU$1,'PY1 Data(H)'!$A$1:$CZ$1,_xlfn.XLOOKUP($A197,'PY1 Data(H)'!$A$1:$A$233,'PY1 Data(H)'!$A$1:$CZ$233))</f>
        <v>0</v>
      </c>
      <c r="AV197" s="173" cm="1">
        <f t="array" ref="AV197">_xlfn.XLOOKUP(AV$1,'PY1 Data(H)'!$A$1:$CZ$1,_xlfn.XLOOKUP($A197,'PY1 Data(H)'!$A$1:$A$233,'PY1 Data(H)'!$A$1:$CZ$233))</f>
        <v>0</v>
      </c>
      <c r="AW197" s="173" cm="1">
        <f t="array" ref="AW197">_xlfn.XLOOKUP(AW$1,'PY1 Data(H)'!$A$1:$CZ$1,_xlfn.XLOOKUP($A197,'PY1 Data(H)'!$A$1:$A$233,'PY1 Data(H)'!$A$1:$CZ$233))</f>
        <v>0</v>
      </c>
      <c r="AX197" s="173" cm="1">
        <f t="array" ref="AX197">_xlfn.XLOOKUP(AX$1,'PY1 Data(H)'!$A$1:$CZ$1,_xlfn.XLOOKUP($A197,'PY1 Data(H)'!$A$1:$A$233,'PY1 Data(H)'!$A$1:$CZ$233))</f>
        <v>0</v>
      </c>
      <c r="AY197" s="173" cm="1">
        <f t="array" ref="AY197">_xlfn.XLOOKUP(AY$1,'PY1 Data(H)'!$A$1:$CZ$1,_xlfn.XLOOKUP($A197,'PY1 Data(H)'!$A$1:$A$233,'PY1 Data(H)'!$A$1:$CZ$233))</f>
        <v>0</v>
      </c>
      <c r="AZ197" s="173" cm="1">
        <f t="array" ref="AZ197">_xlfn.XLOOKUP(AZ$1,'PY1 Data(H)'!$A$1:$CZ$1,_xlfn.XLOOKUP($A197,'PY1 Data(H)'!$A$1:$A$233,'PY1 Data(H)'!$A$1:$CZ$233))</f>
        <v>0</v>
      </c>
      <c r="BA197" s="173" cm="1">
        <f t="array" ref="BA197">_xlfn.XLOOKUP(BA$1,'PY1 Data(H)'!$A$1:$CZ$1,_xlfn.XLOOKUP($A197,'PY1 Data(H)'!$A$1:$A$233,'PY1 Data(H)'!$A$1:$CZ$233))</f>
        <v>0</v>
      </c>
      <c r="BB197" s="173" cm="1">
        <f t="array" ref="BB197">_xlfn.XLOOKUP(BB$1,'PY1 Data(H)'!$A$1:$CZ$1,_xlfn.XLOOKUP($A197,'PY1 Data(H)'!$A$1:$A$233,'PY1 Data(H)'!$A$1:$CZ$233))</f>
        <v>0</v>
      </c>
      <c r="BC197" s="173" cm="1">
        <f t="array" ref="BC197">_xlfn.XLOOKUP(BC$1,'PY1 Data(H)'!$A$1:$CZ$1,_xlfn.XLOOKUP($A197,'PY1 Data(H)'!$A$1:$A$233,'PY1 Data(H)'!$A$1:$CZ$233))</f>
        <v>0</v>
      </c>
      <c r="BD197" s="173" cm="1">
        <f t="array" ref="BD197">_xlfn.XLOOKUP(BD$1,'PY1 Data(H)'!$A$1:$CZ$1,_xlfn.XLOOKUP($A197,'PY1 Data(H)'!$A$1:$A$233,'PY1 Data(H)'!$A$1:$CZ$233))</f>
        <v>0</v>
      </c>
      <c r="BE197" s="173" cm="1">
        <f t="array" ref="BE197">_xlfn.XLOOKUP(BE$1,'PY1 Data(H)'!$A$1:$CZ$1,_xlfn.XLOOKUP($A197,'PY1 Data(H)'!$A$1:$A$233,'PY1 Data(H)'!$A$1:$CZ$233))</f>
        <v>0</v>
      </c>
      <c r="BF197" s="173" cm="1">
        <f t="array" ref="BF197">_xlfn.XLOOKUP(BF$1,'PY1 Data(H)'!$A$1:$CZ$1,_xlfn.XLOOKUP($A197,'PY1 Data(H)'!$A$1:$A$233,'PY1 Data(H)'!$A$1:$CZ$233))</f>
        <v>0</v>
      </c>
      <c r="BG197" s="173" cm="1">
        <f t="array" ref="BG197">_xlfn.XLOOKUP(BG$1,'PY1 Data(H)'!$A$1:$CZ$1,_xlfn.XLOOKUP($A197,'PY1 Data(H)'!$A$1:$A$233,'PY1 Data(H)'!$A$1:$CZ$233))</f>
        <v>0</v>
      </c>
      <c r="BH197" s="173" cm="1">
        <f t="array" ref="BH197">_xlfn.XLOOKUP(BH$1,'PY1 Data(H)'!$A$1:$CZ$1,_xlfn.XLOOKUP($A197,'PY1 Data(H)'!$A$1:$A$233,'PY1 Data(H)'!$A$1:$CZ$233))</f>
        <v>0</v>
      </c>
      <c r="BI197" s="173" cm="1">
        <f t="array" ref="BI197">_xlfn.XLOOKUP(BI$1,'PY1 Data(H)'!$A$1:$CZ$1,_xlfn.XLOOKUP($A197,'PY1 Data(H)'!$A$1:$A$233,'PY1 Data(H)'!$A$1:$CZ$233))</f>
        <v>0</v>
      </c>
      <c r="BJ197" s="173" cm="1">
        <f t="array" ref="BJ197">_xlfn.XLOOKUP(BJ$1,'PY1 Data(H)'!$A$1:$CZ$1,_xlfn.XLOOKUP($A197,'PY1 Data(H)'!$A$1:$A$233,'PY1 Data(H)'!$A$1:$CZ$233))</f>
        <v>0</v>
      </c>
      <c r="BK197" s="173" cm="1">
        <f t="array" ref="BK197">_xlfn.XLOOKUP(BK$1,'PY1 Data(H)'!$A$1:$CZ$1,_xlfn.XLOOKUP($A197,'PY1 Data(H)'!$A$1:$A$233,'PY1 Data(H)'!$A$1:$CZ$233))</f>
        <v>0</v>
      </c>
      <c r="BL197" s="173" cm="1">
        <f t="array" ref="BL197">_xlfn.XLOOKUP(BL$1,'PY1 Data(H)'!$A$1:$CZ$1,_xlfn.XLOOKUP($A197,'PY1 Data(H)'!$A$1:$A$233,'PY1 Data(H)'!$A$1:$CZ$233))</f>
        <v>0</v>
      </c>
      <c r="BM197" s="173" cm="1">
        <f t="array" ref="BM197">_xlfn.XLOOKUP(BM$1,'PY1 Data(H)'!$A$1:$CZ$1,_xlfn.XLOOKUP($A197,'PY1 Data(H)'!$A$1:$A$233,'PY1 Data(H)'!$A$1:$CZ$233))</f>
        <v>0</v>
      </c>
      <c r="BN197" s="173" cm="1">
        <f t="array" ref="BN197">_xlfn.XLOOKUP(BN$1,'PY1 Data(H)'!$A$1:$CZ$1,_xlfn.XLOOKUP($A197,'PY1 Data(H)'!$A$1:$A$233,'PY1 Data(H)'!$A$1:$CZ$233))</f>
        <v>0</v>
      </c>
      <c r="BO197" s="173" cm="1">
        <f t="array" ref="BO197">_xlfn.XLOOKUP(BO$1,'PY1 Data(H)'!$A$1:$CZ$1,_xlfn.XLOOKUP($A197,'PY1 Data(H)'!$A$1:$A$233,'PY1 Data(H)'!$A$1:$CZ$233))</f>
        <v>0</v>
      </c>
      <c r="BP197" s="173" cm="1">
        <f t="array" ref="BP197">_xlfn.XLOOKUP(BP$1,'PY1 Data(H)'!$A$1:$CZ$1,_xlfn.XLOOKUP($A197,'PY1 Data(H)'!$A$1:$A$233,'PY1 Data(H)'!$A$1:$CZ$233))</f>
        <v>0</v>
      </c>
      <c r="BQ197" s="173" cm="1">
        <f t="array" ref="BQ197">_xlfn.XLOOKUP(BQ$1,'PY1 Data(H)'!$A$1:$CZ$1,_xlfn.XLOOKUP($A197,'PY1 Data(H)'!$A$1:$A$233,'PY1 Data(H)'!$A$1:$CZ$233))</f>
        <v>0</v>
      </c>
      <c r="BR197" s="173" cm="1">
        <f t="array" ref="BR197">_xlfn.XLOOKUP(BR$1,'PY1 Data(H)'!$A$1:$CZ$1,_xlfn.XLOOKUP($A197,'PY1 Data(H)'!$A$1:$A$233,'PY1 Data(H)'!$A$1:$CZ$233))</f>
        <v>0</v>
      </c>
      <c r="BS197" s="173" cm="1">
        <f t="array" ref="BS197">_xlfn.XLOOKUP(BS$1,'PY1 Data(H)'!$A$1:$CZ$1,_xlfn.XLOOKUP($A197,'PY1 Data(H)'!$A$1:$A$233,'PY1 Data(H)'!$A$1:$CZ$233))</f>
        <v>0</v>
      </c>
      <c r="BT197" s="173" cm="1">
        <f t="array" ref="BT197">_xlfn.XLOOKUP(BT$1,'PY1 Data(H)'!$A$1:$CZ$1,_xlfn.XLOOKUP($A197,'PY1 Data(H)'!$A$1:$A$233,'PY1 Data(H)'!$A$1:$CZ$233))</f>
        <v>0</v>
      </c>
      <c r="BU197" s="173" cm="1">
        <f t="array" ref="BU197">_xlfn.XLOOKUP(BU$1,'PY1 Data(H)'!$A$1:$CZ$1,_xlfn.XLOOKUP($A197,'PY1 Data(H)'!$A$1:$A$233,'PY1 Data(H)'!$A$1:$CZ$233))</f>
        <v>0</v>
      </c>
      <c r="BV197" s="173" cm="1">
        <f t="array" ref="BV197">_xlfn.XLOOKUP(BV$1,'PY1 Data(H)'!$A$1:$CZ$1,_xlfn.XLOOKUP($A197,'PY1 Data(H)'!$A$1:$A$233,'PY1 Data(H)'!$A$1:$CZ$233))</f>
        <v>0</v>
      </c>
      <c r="BW197" s="173" cm="1">
        <f t="array" ref="BW197">_xlfn.XLOOKUP(BW$1,'PY1 Data(H)'!$A$1:$CZ$1,_xlfn.XLOOKUP($A197,'PY1 Data(H)'!$A$1:$A$233,'PY1 Data(H)'!$A$1:$CZ$233))</f>
        <v>0</v>
      </c>
      <c r="BX197" s="173" cm="1">
        <f t="array" ref="BX197">_xlfn.XLOOKUP(BX$1,'PY1 Data(H)'!$A$1:$CZ$1,_xlfn.XLOOKUP($A197,'PY1 Data(H)'!$A$1:$A$233,'PY1 Data(H)'!$A$1:$CZ$233))</f>
        <v>0</v>
      </c>
      <c r="BY197" s="173" cm="1">
        <f t="array" ref="BY197">_xlfn.XLOOKUP(BY$1,'PY1 Data(H)'!$A$1:$CZ$1,_xlfn.XLOOKUP($A197,'PY1 Data(H)'!$A$1:$A$233,'PY1 Data(H)'!$A$1:$CZ$233))</f>
        <v>0</v>
      </c>
      <c r="BZ197" s="173" cm="1">
        <f t="array" ref="BZ197">_xlfn.XLOOKUP(BZ$1,'PY1 Data(H)'!$A$1:$CZ$1,_xlfn.XLOOKUP($A197,'PY1 Data(H)'!$A$1:$A$233,'PY1 Data(H)'!$A$1:$CZ$233))</f>
        <v>0</v>
      </c>
      <c r="CA197" s="173" cm="1">
        <f t="array" ref="CA197">_xlfn.XLOOKUP(CA$1,'PY1 Data(H)'!$A$1:$CZ$1,_xlfn.XLOOKUP($A197,'PY1 Data(H)'!$A$1:$A$233,'PY1 Data(H)'!$A$1:$CZ$233))</f>
        <v>0</v>
      </c>
      <c r="CB197" s="173" cm="1">
        <f t="array" ref="CB197">_xlfn.XLOOKUP(CB$1,'PY1 Data(H)'!$A$1:$CZ$1,_xlfn.XLOOKUP($A197,'PY1 Data(H)'!$A$1:$A$233,'PY1 Data(H)'!$A$1:$CZ$233))</f>
        <v>0</v>
      </c>
      <c r="CC197" s="173" cm="1">
        <f t="array" ref="CC197">_xlfn.XLOOKUP(CC$1,'PY1 Data(H)'!$A$1:$CZ$1,_xlfn.XLOOKUP($A197,'PY1 Data(H)'!$A$1:$A$233,'PY1 Data(H)'!$A$1:$CZ$233))</f>
        <v>0</v>
      </c>
      <c r="CD197" s="173" cm="1">
        <f t="array" ref="CD197">_xlfn.XLOOKUP(CD$1,'PY1 Data(H)'!$A$1:$CZ$1,_xlfn.XLOOKUP($A197,'PY1 Data(H)'!$A$1:$A$233,'PY1 Data(H)'!$A$1:$CZ$233))</f>
        <v>0</v>
      </c>
      <c r="CE197" s="173" cm="1">
        <f t="array" ref="CE197">_xlfn.XLOOKUP(CE$1,'PY1 Data(H)'!$A$1:$CZ$1,_xlfn.XLOOKUP($A197,'PY1 Data(H)'!$A$1:$A$233,'PY1 Data(H)'!$A$1:$CZ$233))</f>
        <v>0</v>
      </c>
      <c r="CF197" s="173" cm="1">
        <f t="array" ref="CF197">_xlfn.XLOOKUP(CF$1,'PY1 Data(H)'!$A$1:$CZ$1,_xlfn.XLOOKUP($A197,'PY1 Data(H)'!$A$1:$A$233,'PY1 Data(H)'!$A$1:$CZ$233))</f>
        <v>0</v>
      </c>
      <c r="CG197" s="173" cm="1">
        <f t="array" ref="CG197">_xlfn.XLOOKUP(CG$1,'PY1 Data(H)'!$A$1:$CZ$1,_xlfn.XLOOKUP($A197,'PY1 Data(H)'!$A$1:$A$233,'PY1 Data(H)'!$A$1:$CZ$233))</f>
        <v>0</v>
      </c>
      <c r="CH197" s="173" cm="1">
        <f t="array" ref="CH197">_xlfn.XLOOKUP(CH$1,'PY1 Data(H)'!$A$1:$CZ$1,_xlfn.XLOOKUP($A197,'PY1 Data(H)'!$A$1:$A$233,'PY1 Data(H)'!$A$1:$CZ$233))</f>
        <v>0</v>
      </c>
      <c r="CI197" s="173" cm="1">
        <f t="array" ref="CI197">_xlfn.XLOOKUP(CI$1,'PY1 Data(H)'!$A$1:$CZ$1,_xlfn.XLOOKUP($A197,'PY1 Data(H)'!$A$1:$A$233,'PY1 Data(H)'!$A$1:$CZ$233))</f>
        <v>0</v>
      </c>
      <c r="CJ197" s="173" cm="1">
        <f t="array" ref="CJ197">_xlfn.XLOOKUP(CJ$1,'PY1 Data(H)'!$A$1:$CZ$1,_xlfn.XLOOKUP($A197,'PY1 Data(H)'!$A$1:$A$233,'PY1 Data(H)'!$A$1:$CZ$233))</f>
        <v>0</v>
      </c>
      <c r="CK197" s="173" cm="1">
        <f t="array" ref="CK197">_xlfn.XLOOKUP(CK$1,'PY1 Data(H)'!$A$1:$CZ$1,_xlfn.XLOOKUP($A197,'PY1 Data(H)'!$A$1:$A$233,'PY1 Data(H)'!$A$1:$CZ$233))</f>
        <v>0</v>
      </c>
      <c r="CL197" s="173" cm="1">
        <f t="array" ref="CL197">_xlfn.XLOOKUP(CL$1,'PY1 Data(H)'!$A$1:$CZ$1,_xlfn.XLOOKUP($A197,'PY1 Data(H)'!$A$1:$A$233,'PY1 Data(H)'!$A$1:$CZ$233))</f>
        <v>0</v>
      </c>
      <c r="CM197" s="173" cm="1">
        <f t="array" ref="CM197">_xlfn.XLOOKUP(CM$1,'PY1 Data(H)'!$A$1:$CZ$1,_xlfn.XLOOKUP($A197,'PY1 Data(H)'!$A$1:$A$233,'PY1 Data(H)'!$A$1:$CZ$233))</f>
        <v>0</v>
      </c>
      <c r="CN197" s="173" cm="1">
        <f t="array" ref="CN197">_xlfn.XLOOKUP(CN$1,'PY1 Data(H)'!$A$1:$CZ$1,_xlfn.XLOOKUP($A197,'PY1 Data(H)'!$A$1:$A$233,'PY1 Data(H)'!$A$1:$CZ$233))</f>
        <v>0</v>
      </c>
      <c r="CO197" s="173" cm="1">
        <f t="array" ref="CO197">_xlfn.XLOOKUP(CO$1,'PY1 Data(H)'!$A$1:$CZ$1,_xlfn.XLOOKUP($A197,'PY1 Data(H)'!$A$1:$A$233,'PY1 Data(H)'!$A$1:$CZ$233))</f>
        <v>0</v>
      </c>
      <c r="CP197" s="173" cm="1">
        <f t="array" ref="CP197">_xlfn.XLOOKUP(CP$1,'PY1 Data(H)'!$A$1:$CZ$1,_xlfn.XLOOKUP($A197,'PY1 Data(H)'!$A$1:$A$233,'PY1 Data(H)'!$A$1:$CZ$233))</f>
        <v>0</v>
      </c>
      <c r="CQ197" s="173" cm="1">
        <f t="array" ref="CQ197">_xlfn.XLOOKUP(CQ$1,'PY1 Data(H)'!$A$1:$CZ$1,_xlfn.XLOOKUP($A197,'PY1 Data(H)'!$A$1:$A$233,'PY1 Data(H)'!$A$1:$CZ$233))</f>
        <v>0</v>
      </c>
      <c r="CR197" s="173" cm="1">
        <f t="array" ref="CR197">_xlfn.XLOOKUP(CR$1,'PY1 Data(H)'!$A$1:$CZ$1,_xlfn.XLOOKUP($A197,'PY1 Data(H)'!$A$1:$A$233,'PY1 Data(H)'!$A$1:$CZ$233))</f>
        <v>0</v>
      </c>
      <c r="CS197" s="173" cm="1">
        <f t="array" ref="CS197">_xlfn.XLOOKUP(CS$1,'PY1 Data(H)'!$A$1:$CZ$1,_xlfn.XLOOKUP($A197,'PY1 Data(H)'!$A$1:$A$233,'PY1 Data(H)'!$A$1:$CZ$233))</f>
        <v>0</v>
      </c>
      <c r="CT197" s="173" cm="1">
        <f t="array" ref="CT197">_xlfn.XLOOKUP(CT$1,'PY1 Data(H)'!$A$1:$CZ$1,_xlfn.XLOOKUP($A197,'PY1 Data(H)'!$A$1:$A$233,'PY1 Data(H)'!$A$1:$CZ$233))</f>
        <v>0</v>
      </c>
      <c r="CU197" s="173" cm="1">
        <f t="array" ref="CU197">_xlfn.XLOOKUP(CU$1,'PY1 Data(H)'!$A$1:$CZ$1,_xlfn.XLOOKUP($A197,'PY1 Data(H)'!$A$1:$A$233,'PY1 Data(H)'!$A$1:$CZ$233))</f>
        <v>0</v>
      </c>
      <c r="CV197" s="173" cm="1">
        <f t="array" ref="CV197">_xlfn.XLOOKUP(CV$1,'PY1 Data(H)'!$A$1:$CZ$1,_xlfn.XLOOKUP($A197,'PY1 Data(H)'!$A$1:$A$233,'PY1 Data(H)'!$A$1:$CZ$233))</f>
        <v>0</v>
      </c>
      <c r="CW197" s="173" cm="1">
        <f t="array" ref="CW197">_xlfn.XLOOKUP(CW$1,'PY1 Data(H)'!$A$1:$CZ$1,_xlfn.XLOOKUP($A197,'PY1 Data(H)'!$A$1:$A$233,'PY1 Data(H)'!$A$1:$CZ$233))</f>
        <v>0</v>
      </c>
      <c r="CX197" s="173" cm="1">
        <f t="array" ref="CX197">_xlfn.XLOOKUP(CX$1,'PY1 Data(H)'!$A$1:$CZ$1,_xlfn.XLOOKUP($A197,'PY1 Data(H)'!$A$1:$A$233,'PY1 Data(H)'!$A$1:$CZ$233))</f>
        <v>0</v>
      </c>
      <c r="CY197" s="173" cm="1">
        <f t="array" ref="CY197">_xlfn.XLOOKUP(CY$1,'PY1 Data(H)'!$A$1:$CZ$1,_xlfn.XLOOKUP($A197,'PY1 Data(H)'!$A$1:$A$233,'PY1 Data(H)'!$A$1:$CZ$233))</f>
        <v>0</v>
      </c>
    </row>
    <row r="198" spans="1:103" x14ac:dyDescent="0.3">
      <c r="A198">
        <v>542</v>
      </c>
      <c r="D198" s="173" cm="1">
        <f t="array" ref="D198">_xlfn.XLOOKUP(D$1,'PY1 Data(H)'!$A$1:$CZ$1,_xlfn.XLOOKUP($A198,'PY1 Data(H)'!$A$1:$A$233,'PY1 Data(H)'!$A$1:$CZ$233))</f>
        <v>0</v>
      </c>
      <c r="E198" s="173" cm="1">
        <f t="array" ref="E198">_xlfn.XLOOKUP(E$1,'PY1 Data(H)'!$A$1:$CZ$1,_xlfn.XLOOKUP($A198,'PY1 Data(H)'!$A$1:$A$233,'PY1 Data(H)'!$A$1:$CZ$233))</f>
        <v>0</v>
      </c>
      <c r="F198" s="173" cm="1">
        <f t="array" ref="F198">_xlfn.XLOOKUP(F$1,'PY1 Data(H)'!$A$1:$CZ$1,_xlfn.XLOOKUP($A198,'PY1 Data(H)'!$A$1:$A$233,'PY1 Data(H)'!$A$1:$CZ$233))</f>
        <v>0</v>
      </c>
      <c r="G198" s="173" cm="1">
        <f t="array" ref="G198">_xlfn.XLOOKUP(G$1,'PY1 Data(H)'!$A$1:$CZ$1,_xlfn.XLOOKUP($A198,'PY1 Data(H)'!$A$1:$A$233,'PY1 Data(H)'!$A$1:$CZ$233))</f>
        <v>0</v>
      </c>
      <c r="H198" s="173" cm="1">
        <f t="array" ref="H198">_xlfn.XLOOKUP(H$1,'PY1 Data(H)'!$A$1:$CZ$1,_xlfn.XLOOKUP($A198,'PY1 Data(H)'!$A$1:$A$233,'PY1 Data(H)'!$A$1:$CZ$233))</f>
        <v>0</v>
      </c>
      <c r="I198" s="173" cm="1">
        <f t="array" ref="I198">_xlfn.XLOOKUP(I$1,'PY1 Data(H)'!$A$1:$CZ$1,_xlfn.XLOOKUP($A198,'PY1 Data(H)'!$A$1:$A$233,'PY1 Data(H)'!$A$1:$CZ$233))</f>
        <v>0</v>
      </c>
      <c r="J198" s="173" cm="1">
        <f t="array" ref="J198">_xlfn.XLOOKUP(J$1,'PY1 Data(H)'!$A$1:$CZ$1,_xlfn.XLOOKUP($A198,'PY1 Data(H)'!$A$1:$A$233,'PY1 Data(H)'!$A$1:$CZ$233))</f>
        <v>0</v>
      </c>
      <c r="K198" s="173" cm="1">
        <f t="array" ref="K198">_xlfn.XLOOKUP(K$1,'PY1 Data(H)'!$A$1:$CZ$1,_xlfn.XLOOKUP($A198,'PY1 Data(H)'!$A$1:$A$233,'PY1 Data(H)'!$A$1:$CZ$233))</f>
        <v>0</v>
      </c>
      <c r="L198" s="173" cm="1">
        <f t="array" ref="L198">_xlfn.XLOOKUP(L$1,'PY1 Data(H)'!$A$1:$CZ$1,_xlfn.XLOOKUP($A198,'PY1 Data(H)'!$A$1:$A$233,'PY1 Data(H)'!$A$1:$CZ$233))</f>
        <v>0</v>
      </c>
      <c r="M198" s="173" cm="1">
        <f t="array" ref="M198">_xlfn.XLOOKUP(M$1,'PY1 Data(H)'!$A$1:$CZ$1,_xlfn.XLOOKUP($A198,'PY1 Data(H)'!$A$1:$A$233,'PY1 Data(H)'!$A$1:$CZ$233))</f>
        <v>0</v>
      </c>
      <c r="N198" s="173" cm="1">
        <f t="array" ref="N198">_xlfn.XLOOKUP(N$1,'PY1 Data(H)'!$A$1:$CZ$1,_xlfn.XLOOKUP($A198,'PY1 Data(H)'!$A$1:$A$233,'PY1 Data(H)'!$A$1:$CZ$233))</f>
        <v>0</v>
      </c>
      <c r="O198" s="173" cm="1">
        <f t="array" ref="O198">_xlfn.XLOOKUP(O$1,'PY1 Data(H)'!$A$1:$CZ$1,_xlfn.XLOOKUP($A198,'PY1 Data(H)'!$A$1:$A$233,'PY1 Data(H)'!$A$1:$CZ$233))</f>
        <v>0</v>
      </c>
      <c r="P198" s="173" cm="1">
        <f t="array" ref="P198">_xlfn.XLOOKUP(P$1,'PY1 Data(H)'!$A$1:$CZ$1,_xlfn.XLOOKUP($A198,'PY1 Data(H)'!$A$1:$A$233,'PY1 Data(H)'!$A$1:$CZ$233))</f>
        <v>0</v>
      </c>
      <c r="Q198" s="173" cm="1">
        <f t="array" ref="Q198">_xlfn.XLOOKUP(Q$1,'PY1 Data(H)'!$A$1:$CZ$1,_xlfn.XLOOKUP($A198,'PY1 Data(H)'!$A$1:$A$233,'PY1 Data(H)'!$A$1:$CZ$233))</f>
        <v>0</v>
      </c>
      <c r="R198" s="173" cm="1">
        <f t="array" ref="R198">_xlfn.XLOOKUP(R$1,'PY1 Data(H)'!$A$1:$CZ$1,_xlfn.XLOOKUP($A198,'PY1 Data(H)'!$A$1:$A$233,'PY1 Data(H)'!$A$1:$CZ$233))</f>
        <v>0</v>
      </c>
      <c r="S198" s="173" cm="1">
        <f t="array" ref="S198">_xlfn.XLOOKUP(S$1,'PY1 Data(H)'!$A$1:$CZ$1,_xlfn.XLOOKUP($A198,'PY1 Data(H)'!$A$1:$A$233,'PY1 Data(H)'!$A$1:$CZ$233))</f>
        <v>0</v>
      </c>
      <c r="T198" s="173" cm="1">
        <f t="array" ref="T198">_xlfn.XLOOKUP(T$1,'PY1 Data(H)'!$A$1:$CZ$1,_xlfn.XLOOKUP($A198,'PY1 Data(H)'!$A$1:$A$233,'PY1 Data(H)'!$A$1:$CZ$233))</f>
        <v>0</v>
      </c>
      <c r="U198" s="173" cm="1">
        <f t="array" ref="U198">_xlfn.XLOOKUP(U$1,'PY1 Data(H)'!$A$1:$CZ$1,_xlfn.XLOOKUP($A198,'PY1 Data(H)'!$A$1:$A$233,'PY1 Data(H)'!$A$1:$CZ$233))</f>
        <v>0</v>
      </c>
      <c r="V198" s="173" cm="1">
        <f t="array" ref="V198">_xlfn.XLOOKUP(V$1,'PY1 Data(H)'!$A$1:$CZ$1,_xlfn.XLOOKUP($A198,'PY1 Data(H)'!$A$1:$A$233,'PY1 Data(H)'!$A$1:$CZ$233))</f>
        <v>1484454</v>
      </c>
      <c r="W198" s="173" cm="1">
        <f t="array" ref="W198">_xlfn.XLOOKUP(W$1,'PY1 Data(H)'!$A$1:$CZ$1,_xlfn.XLOOKUP($A198,'PY1 Data(H)'!$A$1:$A$233,'PY1 Data(H)'!$A$1:$CZ$233))</f>
        <v>0</v>
      </c>
      <c r="X198" s="173" cm="1">
        <f t="array" ref="X198">_xlfn.XLOOKUP(X$1,'PY1 Data(H)'!$A$1:$CZ$1,_xlfn.XLOOKUP($A198,'PY1 Data(H)'!$A$1:$A$233,'PY1 Data(H)'!$A$1:$CZ$233))</f>
        <v>0</v>
      </c>
      <c r="Y198" s="173" cm="1">
        <f t="array" ref="Y198">_xlfn.XLOOKUP(Y$1,'PY1 Data(H)'!$A$1:$CZ$1,_xlfn.XLOOKUP($A198,'PY1 Data(H)'!$A$1:$A$233,'PY1 Data(H)'!$A$1:$CZ$233))</f>
        <v>0</v>
      </c>
      <c r="Z198" s="173" cm="1">
        <f t="array" ref="Z198">_xlfn.XLOOKUP(Z$1,'PY1 Data(H)'!$A$1:$CZ$1,_xlfn.XLOOKUP($A198,'PY1 Data(H)'!$A$1:$A$233,'PY1 Data(H)'!$A$1:$CZ$233))</f>
        <v>0</v>
      </c>
      <c r="AA198" s="173" cm="1">
        <f t="array" ref="AA198">_xlfn.XLOOKUP(AA$1,'PY1 Data(H)'!$A$1:$CZ$1,_xlfn.XLOOKUP($A198,'PY1 Data(H)'!$A$1:$A$233,'PY1 Data(H)'!$A$1:$CZ$233))</f>
        <v>0</v>
      </c>
      <c r="AB198" s="173" cm="1">
        <f t="array" ref="AB198">_xlfn.XLOOKUP(AB$1,'PY1 Data(H)'!$A$1:$CZ$1,_xlfn.XLOOKUP($A198,'PY1 Data(H)'!$A$1:$A$233,'PY1 Data(H)'!$A$1:$CZ$233))</f>
        <v>1000000</v>
      </c>
      <c r="AC198" s="173" cm="1">
        <f t="array" ref="AC198">_xlfn.XLOOKUP(AC$1,'PY1 Data(H)'!$A$1:$CZ$1,_xlfn.XLOOKUP($A198,'PY1 Data(H)'!$A$1:$A$233,'PY1 Data(H)'!$A$1:$CZ$233))</f>
        <v>0</v>
      </c>
      <c r="AD198" s="173" cm="1">
        <f t="array" ref="AD198">_xlfn.XLOOKUP(AD$1,'PY1 Data(H)'!$A$1:$CZ$1,_xlfn.XLOOKUP($A198,'PY1 Data(H)'!$A$1:$A$233,'PY1 Data(H)'!$A$1:$CZ$233))</f>
        <v>0</v>
      </c>
      <c r="AE198" s="173" cm="1">
        <f t="array" ref="AE198">_xlfn.XLOOKUP(AE$1,'PY1 Data(H)'!$A$1:$CZ$1,_xlfn.XLOOKUP($A198,'PY1 Data(H)'!$A$1:$A$233,'PY1 Data(H)'!$A$1:$CZ$233))</f>
        <v>0</v>
      </c>
      <c r="AF198" s="173" cm="1">
        <f t="array" ref="AF198">_xlfn.XLOOKUP(AF$1,'PY1 Data(H)'!$A$1:$CZ$1,_xlfn.XLOOKUP($A198,'PY1 Data(H)'!$A$1:$A$233,'PY1 Data(H)'!$A$1:$CZ$233))</f>
        <v>0</v>
      </c>
      <c r="AG198" s="173" cm="1">
        <f t="array" ref="AG198">_xlfn.XLOOKUP(AG$1,'PY1 Data(H)'!$A$1:$CZ$1,_xlfn.XLOOKUP($A198,'PY1 Data(H)'!$A$1:$A$233,'PY1 Data(H)'!$A$1:$CZ$233))</f>
        <v>0</v>
      </c>
      <c r="AH198" s="173" cm="1">
        <f t="array" ref="AH198">_xlfn.XLOOKUP(AH$1,'PY1 Data(H)'!$A$1:$CZ$1,_xlfn.XLOOKUP($A198,'PY1 Data(H)'!$A$1:$A$233,'PY1 Data(H)'!$A$1:$CZ$233))</f>
        <v>0</v>
      </c>
      <c r="AI198" s="173" cm="1">
        <f t="array" ref="AI198">_xlfn.XLOOKUP(AI$1,'PY1 Data(H)'!$A$1:$CZ$1,_xlfn.XLOOKUP($A198,'PY1 Data(H)'!$A$1:$A$233,'PY1 Data(H)'!$A$1:$CZ$233))</f>
        <v>0</v>
      </c>
      <c r="AJ198" s="173" cm="1">
        <f t="array" ref="AJ198">_xlfn.XLOOKUP(AJ$1,'PY1 Data(H)'!$A$1:$CZ$1,_xlfn.XLOOKUP($A198,'PY1 Data(H)'!$A$1:$A$233,'PY1 Data(H)'!$A$1:$CZ$233))</f>
        <v>0</v>
      </c>
      <c r="AK198" s="173" cm="1">
        <f t="array" ref="AK198">_xlfn.XLOOKUP(AK$1,'PY1 Data(H)'!$A$1:$CZ$1,_xlfn.XLOOKUP($A198,'PY1 Data(H)'!$A$1:$A$233,'PY1 Data(H)'!$A$1:$CZ$233))</f>
        <v>0</v>
      </c>
      <c r="AL198" s="173" cm="1">
        <f t="array" ref="AL198">_xlfn.XLOOKUP(AL$1,'PY1 Data(H)'!$A$1:$CZ$1,_xlfn.XLOOKUP($A198,'PY1 Data(H)'!$A$1:$A$233,'PY1 Data(H)'!$A$1:$CZ$233))</f>
        <v>164498</v>
      </c>
      <c r="AM198" s="173" cm="1">
        <f t="array" ref="AM198">_xlfn.XLOOKUP(AM$1,'PY1 Data(H)'!$A$1:$CZ$1,_xlfn.XLOOKUP($A198,'PY1 Data(H)'!$A$1:$A$233,'PY1 Data(H)'!$A$1:$CZ$233))</f>
        <v>0</v>
      </c>
      <c r="AN198" s="173" cm="1">
        <f t="array" ref="AN198">_xlfn.XLOOKUP(AN$1,'PY1 Data(H)'!$A$1:$CZ$1,_xlfn.XLOOKUP($A198,'PY1 Data(H)'!$A$1:$A$233,'PY1 Data(H)'!$A$1:$CZ$233))</f>
        <v>0</v>
      </c>
      <c r="AO198" s="173" cm="1">
        <f t="array" ref="AO198">_xlfn.XLOOKUP(AO$1,'PY1 Data(H)'!$A$1:$CZ$1,_xlfn.XLOOKUP($A198,'PY1 Data(H)'!$A$1:$A$233,'PY1 Data(H)'!$A$1:$CZ$233))</f>
        <v>0</v>
      </c>
      <c r="AP198" s="173" cm="1">
        <f t="array" ref="AP198">_xlfn.XLOOKUP(AP$1,'PY1 Data(H)'!$A$1:$CZ$1,_xlfn.XLOOKUP($A198,'PY1 Data(H)'!$A$1:$A$233,'PY1 Data(H)'!$A$1:$CZ$233))</f>
        <v>0</v>
      </c>
      <c r="AQ198" s="173" cm="1">
        <f t="array" ref="AQ198">_xlfn.XLOOKUP(AQ$1,'PY1 Data(H)'!$A$1:$CZ$1,_xlfn.XLOOKUP($A198,'PY1 Data(H)'!$A$1:$A$233,'PY1 Data(H)'!$A$1:$CZ$233))</f>
        <v>51216</v>
      </c>
      <c r="AR198" s="173" cm="1">
        <f t="array" ref="AR198">_xlfn.XLOOKUP(AR$1,'PY1 Data(H)'!$A$1:$CZ$1,_xlfn.XLOOKUP($A198,'PY1 Data(H)'!$A$1:$A$233,'PY1 Data(H)'!$A$1:$CZ$233))</f>
        <v>0</v>
      </c>
      <c r="AS198" s="173" cm="1">
        <f t="array" ref="AS198">_xlfn.XLOOKUP(AS$1,'PY1 Data(H)'!$A$1:$CZ$1,_xlfn.XLOOKUP($A198,'PY1 Data(H)'!$A$1:$A$233,'PY1 Data(H)'!$A$1:$CZ$233))</f>
        <v>0</v>
      </c>
      <c r="AT198" s="173" cm="1">
        <f t="array" ref="AT198">_xlfn.XLOOKUP(AT$1,'PY1 Data(H)'!$A$1:$CZ$1,_xlfn.XLOOKUP($A198,'PY1 Data(H)'!$A$1:$A$233,'PY1 Data(H)'!$A$1:$CZ$233))</f>
        <v>0</v>
      </c>
      <c r="AU198" s="173" cm="1">
        <f t="array" ref="AU198">_xlfn.XLOOKUP(AU$1,'PY1 Data(H)'!$A$1:$CZ$1,_xlfn.XLOOKUP($A198,'PY1 Data(H)'!$A$1:$A$233,'PY1 Data(H)'!$A$1:$CZ$233))</f>
        <v>0</v>
      </c>
      <c r="AV198" s="173" cm="1">
        <f t="array" ref="AV198">_xlfn.XLOOKUP(AV$1,'PY1 Data(H)'!$A$1:$CZ$1,_xlfn.XLOOKUP($A198,'PY1 Data(H)'!$A$1:$A$233,'PY1 Data(H)'!$A$1:$CZ$233))</f>
        <v>0</v>
      </c>
      <c r="AW198" s="173" cm="1">
        <f t="array" ref="AW198">_xlfn.XLOOKUP(AW$1,'PY1 Data(H)'!$A$1:$CZ$1,_xlfn.XLOOKUP($A198,'PY1 Data(H)'!$A$1:$A$233,'PY1 Data(H)'!$A$1:$CZ$233))</f>
        <v>0</v>
      </c>
      <c r="AX198" s="173" cm="1">
        <f t="array" ref="AX198">_xlfn.XLOOKUP(AX$1,'PY1 Data(H)'!$A$1:$CZ$1,_xlfn.XLOOKUP($A198,'PY1 Data(H)'!$A$1:$A$233,'PY1 Data(H)'!$A$1:$CZ$233))</f>
        <v>153027</v>
      </c>
      <c r="AY198" s="173" cm="1">
        <f t="array" ref="AY198">_xlfn.XLOOKUP(AY$1,'PY1 Data(H)'!$A$1:$CZ$1,_xlfn.XLOOKUP($A198,'PY1 Data(H)'!$A$1:$A$233,'PY1 Data(H)'!$A$1:$CZ$233))</f>
        <v>0</v>
      </c>
      <c r="AZ198" s="173" cm="1">
        <f t="array" ref="AZ198">_xlfn.XLOOKUP(AZ$1,'PY1 Data(H)'!$A$1:$CZ$1,_xlfn.XLOOKUP($A198,'PY1 Data(H)'!$A$1:$A$233,'PY1 Data(H)'!$A$1:$CZ$233))</f>
        <v>0</v>
      </c>
      <c r="BA198" s="173" cm="1">
        <f t="array" ref="BA198">_xlfn.XLOOKUP(BA$1,'PY1 Data(H)'!$A$1:$CZ$1,_xlfn.XLOOKUP($A198,'PY1 Data(H)'!$A$1:$A$233,'PY1 Data(H)'!$A$1:$CZ$233))</f>
        <v>0</v>
      </c>
      <c r="BB198" s="173" cm="1">
        <f t="array" ref="BB198">_xlfn.XLOOKUP(BB$1,'PY1 Data(H)'!$A$1:$CZ$1,_xlfn.XLOOKUP($A198,'PY1 Data(H)'!$A$1:$A$233,'PY1 Data(H)'!$A$1:$CZ$233))</f>
        <v>3392163</v>
      </c>
      <c r="BC198" s="173" cm="1">
        <f t="array" ref="BC198">_xlfn.XLOOKUP(BC$1,'PY1 Data(H)'!$A$1:$CZ$1,_xlfn.XLOOKUP($A198,'PY1 Data(H)'!$A$1:$A$233,'PY1 Data(H)'!$A$1:$CZ$233))</f>
        <v>0</v>
      </c>
      <c r="BD198" s="173" cm="1">
        <f t="array" ref="BD198">_xlfn.XLOOKUP(BD$1,'PY1 Data(H)'!$A$1:$CZ$1,_xlfn.XLOOKUP($A198,'PY1 Data(H)'!$A$1:$A$233,'PY1 Data(H)'!$A$1:$CZ$233))</f>
        <v>0</v>
      </c>
      <c r="BE198" s="173" cm="1">
        <f t="array" ref="BE198">_xlfn.XLOOKUP(BE$1,'PY1 Data(H)'!$A$1:$CZ$1,_xlfn.XLOOKUP($A198,'PY1 Data(H)'!$A$1:$A$233,'PY1 Data(H)'!$A$1:$CZ$233))</f>
        <v>0</v>
      </c>
      <c r="BF198" s="173" cm="1">
        <f t="array" ref="BF198">_xlfn.XLOOKUP(BF$1,'PY1 Data(H)'!$A$1:$CZ$1,_xlfn.XLOOKUP($A198,'PY1 Data(H)'!$A$1:$A$233,'PY1 Data(H)'!$A$1:$CZ$233))</f>
        <v>0</v>
      </c>
      <c r="BG198" s="173" cm="1">
        <f t="array" ref="BG198">_xlfn.XLOOKUP(BG$1,'PY1 Data(H)'!$A$1:$CZ$1,_xlfn.XLOOKUP($A198,'PY1 Data(H)'!$A$1:$A$233,'PY1 Data(H)'!$A$1:$CZ$233))</f>
        <v>0</v>
      </c>
      <c r="BH198" s="173" cm="1">
        <f t="array" ref="BH198">_xlfn.XLOOKUP(BH$1,'PY1 Data(H)'!$A$1:$CZ$1,_xlfn.XLOOKUP($A198,'PY1 Data(H)'!$A$1:$A$233,'PY1 Data(H)'!$A$1:$CZ$233))</f>
        <v>0</v>
      </c>
      <c r="BI198" s="173" cm="1">
        <f t="array" ref="BI198">_xlfn.XLOOKUP(BI$1,'PY1 Data(H)'!$A$1:$CZ$1,_xlfn.XLOOKUP($A198,'PY1 Data(H)'!$A$1:$A$233,'PY1 Data(H)'!$A$1:$CZ$233))</f>
        <v>0</v>
      </c>
      <c r="BJ198" s="173" cm="1">
        <f t="array" ref="BJ198">_xlfn.XLOOKUP(BJ$1,'PY1 Data(H)'!$A$1:$CZ$1,_xlfn.XLOOKUP($A198,'PY1 Data(H)'!$A$1:$A$233,'PY1 Data(H)'!$A$1:$CZ$233))</f>
        <v>0</v>
      </c>
      <c r="BK198" s="173" cm="1">
        <f t="array" ref="BK198">_xlfn.XLOOKUP(BK$1,'PY1 Data(H)'!$A$1:$CZ$1,_xlfn.XLOOKUP($A198,'PY1 Data(H)'!$A$1:$A$233,'PY1 Data(H)'!$A$1:$CZ$233))</f>
        <v>0</v>
      </c>
      <c r="BL198" s="173" cm="1">
        <f t="array" ref="BL198">_xlfn.XLOOKUP(BL$1,'PY1 Data(H)'!$A$1:$CZ$1,_xlfn.XLOOKUP($A198,'PY1 Data(H)'!$A$1:$A$233,'PY1 Data(H)'!$A$1:$CZ$233))</f>
        <v>0</v>
      </c>
      <c r="BM198" s="173" cm="1">
        <f t="array" ref="BM198">_xlfn.XLOOKUP(BM$1,'PY1 Data(H)'!$A$1:$CZ$1,_xlfn.XLOOKUP($A198,'PY1 Data(H)'!$A$1:$A$233,'PY1 Data(H)'!$A$1:$CZ$233))</f>
        <v>0</v>
      </c>
      <c r="BN198" s="173" cm="1">
        <f t="array" ref="BN198">_xlfn.XLOOKUP(BN$1,'PY1 Data(H)'!$A$1:$CZ$1,_xlfn.XLOOKUP($A198,'PY1 Data(H)'!$A$1:$A$233,'PY1 Data(H)'!$A$1:$CZ$233))</f>
        <v>0</v>
      </c>
      <c r="BO198" s="173" cm="1">
        <f t="array" ref="BO198">_xlfn.XLOOKUP(BO$1,'PY1 Data(H)'!$A$1:$CZ$1,_xlfn.XLOOKUP($A198,'PY1 Data(H)'!$A$1:$A$233,'PY1 Data(H)'!$A$1:$CZ$233))</f>
        <v>0</v>
      </c>
      <c r="BP198" s="173" cm="1">
        <f t="array" ref="BP198">_xlfn.XLOOKUP(BP$1,'PY1 Data(H)'!$A$1:$CZ$1,_xlfn.XLOOKUP($A198,'PY1 Data(H)'!$A$1:$A$233,'PY1 Data(H)'!$A$1:$CZ$233))</f>
        <v>0</v>
      </c>
      <c r="BQ198" s="173" cm="1">
        <f t="array" ref="BQ198">_xlfn.XLOOKUP(BQ$1,'PY1 Data(H)'!$A$1:$CZ$1,_xlfn.XLOOKUP($A198,'PY1 Data(H)'!$A$1:$A$233,'PY1 Data(H)'!$A$1:$CZ$233))</f>
        <v>0</v>
      </c>
      <c r="BR198" s="173" cm="1">
        <f t="array" ref="BR198">_xlfn.XLOOKUP(BR$1,'PY1 Data(H)'!$A$1:$CZ$1,_xlfn.XLOOKUP($A198,'PY1 Data(H)'!$A$1:$A$233,'PY1 Data(H)'!$A$1:$CZ$233))</f>
        <v>0</v>
      </c>
      <c r="BS198" s="173" cm="1">
        <f t="array" ref="BS198">_xlfn.XLOOKUP(BS$1,'PY1 Data(H)'!$A$1:$CZ$1,_xlfn.XLOOKUP($A198,'PY1 Data(H)'!$A$1:$A$233,'PY1 Data(H)'!$A$1:$CZ$233))</f>
        <v>0</v>
      </c>
      <c r="BT198" s="173" cm="1">
        <f t="array" ref="BT198">_xlfn.XLOOKUP(BT$1,'PY1 Data(H)'!$A$1:$CZ$1,_xlfn.XLOOKUP($A198,'PY1 Data(H)'!$A$1:$A$233,'PY1 Data(H)'!$A$1:$CZ$233))</f>
        <v>0</v>
      </c>
      <c r="BU198" s="173" cm="1">
        <f t="array" ref="BU198">_xlfn.XLOOKUP(BU$1,'PY1 Data(H)'!$A$1:$CZ$1,_xlfn.XLOOKUP($A198,'PY1 Data(H)'!$A$1:$A$233,'PY1 Data(H)'!$A$1:$CZ$233))</f>
        <v>0</v>
      </c>
      <c r="BV198" s="173" cm="1">
        <f t="array" ref="BV198">_xlfn.XLOOKUP(BV$1,'PY1 Data(H)'!$A$1:$CZ$1,_xlfn.XLOOKUP($A198,'PY1 Data(H)'!$A$1:$A$233,'PY1 Data(H)'!$A$1:$CZ$233))</f>
        <v>0</v>
      </c>
      <c r="BW198" s="173" cm="1">
        <f t="array" ref="BW198">_xlfn.XLOOKUP(BW$1,'PY1 Data(H)'!$A$1:$CZ$1,_xlfn.XLOOKUP($A198,'PY1 Data(H)'!$A$1:$A$233,'PY1 Data(H)'!$A$1:$CZ$233))</f>
        <v>0</v>
      </c>
      <c r="BX198" s="173" cm="1">
        <f t="array" ref="BX198">_xlfn.XLOOKUP(BX$1,'PY1 Data(H)'!$A$1:$CZ$1,_xlfn.XLOOKUP($A198,'PY1 Data(H)'!$A$1:$A$233,'PY1 Data(H)'!$A$1:$CZ$233))</f>
        <v>0</v>
      </c>
      <c r="BY198" s="173" cm="1">
        <f t="array" ref="BY198">_xlfn.XLOOKUP(BY$1,'PY1 Data(H)'!$A$1:$CZ$1,_xlfn.XLOOKUP($A198,'PY1 Data(H)'!$A$1:$A$233,'PY1 Data(H)'!$A$1:$CZ$233))</f>
        <v>0</v>
      </c>
      <c r="BZ198" s="173" cm="1">
        <f t="array" ref="BZ198">_xlfn.XLOOKUP(BZ$1,'PY1 Data(H)'!$A$1:$CZ$1,_xlfn.XLOOKUP($A198,'PY1 Data(H)'!$A$1:$A$233,'PY1 Data(H)'!$A$1:$CZ$233))</f>
        <v>0</v>
      </c>
      <c r="CA198" s="173" cm="1">
        <f t="array" ref="CA198">_xlfn.XLOOKUP(CA$1,'PY1 Data(H)'!$A$1:$CZ$1,_xlfn.XLOOKUP($A198,'PY1 Data(H)'!$A$1:$A$233,'PY1 Data(H)'!$A$1:$CZ$233))</f>
        <v>0</v>
      </c>
      <c r="CB198" s="173" cm="1">
        <f t="array" ref="CB198">_xlfn.XLOOKUP(CB$1,'PY1 Data(H)'!$A$1:$CZ$1,_xlfn.XLOOKUP($A198,'PY1 Data(H)'!$A$1:$A$233,'PY1 Data(H)'!$A$1:$CZ$233))</f>
        <v>0</v>
      </c>
      <c r="CC198" s="173" cm="1">
        <f t="array" ref="CC198">_xlfn.XLOOKUP(CC$1,'PY1 Data(H)'!$A$1:$CZ$1,_xlfn.XLOOKUP($A198,'PY1 Data(H)'!$A$1:$A$233,'PY1 Data(H)'!$A$1:$CZ$233))</f>
        <v>0</v>
      </c>
      <c r="CD198" s="173" cm="1">
        <f t="array" ref="CD198">_xlfn.XLOOKUP(CD$1,'PY1 Data(H)'!$A$1:$CZ$1,_xlfn.XLOOKUP($A198,'PY1 Data(H)'!$A$1:$A$233,'PY1 Data(H)'!$A$1:$CZ$233))</f>
        <v>147027</v>
      </c>
      <c r="CE198" s="173" cm="1">
        <f t="array" ref="CE198">_xlfn.XLOOKUP(CE$1,'PY1 Data(H)'!$A$1:$CZ$1,_xlfn.XLOOKUP($A198,'PY1 Data(H)'!$A$1:$A$233,'PY1 Data(H)'!$A$1:$CZ$233))</f>
        <v>319055</v>
      </c>
      <c r="CF198" s="173" cm="1">
        <f t="array" ref="CF198">_xlfn.XLOOKUP(CF$1,'PY1 Data(H)'!$A$1:$CZ$1,_xlfn.XLOOKUP($A198,'PY1 Data(H)'!$A$1:$A$233,'PY1 Data(H)'!$A$1:$CZ$233))</f>
        <v>0</v>
      </c>
      <c r="CG198" s="173" cm="1">
        <f t="array" ref="CG198">_xlfn.XLOOKUP(CG$1,'PY1 Data(H)'!$A$1:$CZ$1,_xlfn.XLOOKUP($A198,'PY1 Data(H)'!$A$1:$A$233,'PY1 Data(H)'!$A$1:$CZ$233))</f>
        <v>0</v>
      </c>
      <c r="CH198" s="173" cm="1">
        <f t="array" ref="CH198">_xlfn.XLOOKUP(CH$1,'PY1 Data(H)'!$A$1:$CZ$1,_xlfn.XLOOKUP($A198,'PY1 Data(H)'!$A$1:$A$233,'PY1 Data(H)'!$A$1:$CZ$233))</f>
        <v>0</v>
      </c>
      <c r="CI198" s="173" cm="1">
        <f t="array" ref="CI198">_xlfn.XLOOKUP(CI$1,'PY1 Data(H)'!$A$1:$CZ$1,_xlfn.XLOOKUP($A198,'PY1 Data(H)'!$A$1:$A$233,'PY1 Data(H)'!$A$1:$CZ$233))</f>
        <v>221726</v>
      </c>
      <c r="CJ198" s="173" cm="1">
        <f t="array" ref="CJ198">_xlfn.XLOOKUP(CJ$1,'PY1 Data(H)'!$A$1:$CZ$1,_xlfn.XLOOKUP($A198,'PY1 Data(H)'!$A$1:$A$233,'PY1 Data(H)'!$A$1:$CZ$233))</f>
        <v>131030</v>
      </c>
      <c r="CK198" s="173" cm="1">
        <f t="array" ref="CK198">_xlfn.XLOOKUP(CK$1,'PY1 Data(H)'!$A$1:$CZ$1,_xlfn.XLOOKUP($A198,'PY1 Data(H)'!$A$1:$A$233,'PY1 Data(H)'!$A$1:$CZ$233))</f>
        <v>0</v>
      </c>
      <c r="CL198" s="173" cm="1">
        <f t="array" ref="CL198">_xlfn.XLOOKUP(CL$1,'PY1 Data(H)'!$A$1:$CZ$1,_xlfn.XLOOKUP($A198,'PY1 Data(H)'!$A$1:$A$233,'PY1 Data(H)'!$A$1:$CZ$233))</f>
        <v>0</v>
      </c>
      <c r="CM198" s="173" cm="1">
        <f t="array" ref="CM198">_xlfn.XLOOKUP(CM$1,'PY1 Data(H)'!$A$1:$CZ$1,_xlfn.XLOOKUP($A198,'PY1 Data(H)'!$A$1:$A$233,'PY1 Data(H)'!$A$1:$CZ$233))</f>
        <v>0</v>
      </c>
      <c r="CN198" s="173" cm="1">
        <f t="array" ref="CN198">_xlfn.XLOOKUP(CN$1,'PY1 Data(H)'!$A$1:$CZ$1,_xlfn.XLOOKUP($A198,'PY1 Data(H)'!$A$1:$A$233,'PY1 Data(H)'!$A$1:$CZ$233))</f>
        <v>0</v>
      </c>
      <c r="CO198" s="173" cm="1">
        <f t="array" ref="CO198">_xlfn.XLOOKUP(CO$1,'PY1 Data(H)'!$A$1:$CZ$1,_xlfn.XLOOKUP($A198,'PY1 Data(H)'!$A$1:$A$233,'PY1 Data(H)'!$A$1:$CZ$233))</f>
        <v>7637847</v>
      </c>
      <c r="CP198" s="173" cm="1">
        <f t="array" ref="CP198">_xlfn.XLOOKUP(CP$1,'PY1 Data(H)'!$A$1:$CZ$1,_xlfn.XLOOKUP($A198,'PY1 Data(H)'!$A$1:$A$233,'PY1 Data(H)'!$A$1:$CZ$233))</f>
        <v>0</v>
      </c>
      <c r="CQ198" s="173" cm="1">
        <f t="array" ref="CQ198">_xlfn.XLOOKUP(CQ$1,'PY1 Data(H)'!$A$1:$CZ$1,_xlfn.XLOOKUP($A198,'PY1 Data(H)'!$A$1:$A$233,'PY1 Data(H)'!$A$1:$CZ$233))</f>
        <v>0</v>
      </c>
      <c r="CR198" s="173" cm="1">
        <f t="array" ref="CR198">_xlfn.XLOOKUP(CR$1,'PY1 Data(H)'!$A$1:$CZ$1,_xlfn.XLOOKUP($A198,'PY1 Data(H)'!$A$1:$A$233,'PY1 Data(H)'!$A$1:$CZ$233))</f>
        <v>0</v>
      </c>
      <c r="CS198" s="173" cm="1">
        <f t="array" ref="CS198">_xlfn.XLOOKUP(CS$1,'PY1 Data(H)'!$A$1:$CZ$1,_xlfn.XLOOKUP($A198,'PY1 Data(H)'!$A$1:$A$233,'PY1 Data(H)'!$A$1:$CZ$233))</f>
        <v>0</v>
      </c>
      <c r="CT198" s="173" cm="1">
        <f t="array" ref="CT198">_xlfn.XLOOKUP(CT$1,'PY1 Data(H)'!$A$1:$CZ$1,_xlfn.XLOOKUP($A198,'PY1 Data(H)'!$A$1:$A$233,'PY1 Data(H)'!$A$1:$CZ$233))</f>
        <v>0</v>
      </c>
      <c r="CU198" s="173" cm="1">
        <f t="array" ref="CU198">_xlfn.XLOOKUP(CU$1,'PY1 Data(H)'!$A$1:$CZ$1,_xlfn.XLOOKUP($A198,'PY1 Data(H)'!$A$1:$A$233,'PY1 Data(H)'!$A$1:$CZ$233))</f>
        <v>0</v>
      </c>
      <c r="CV198" s="173" cm="1">
        <f t="array" ref="CV198">_xlfn.XLOOKUP(CV$1,'PY1 Data(H)'!$A$1:$CZ$1,_xlfn.XLOOKUP($A198,'PY1 Data(H)'!$A$1:$A$233,'PY1 Data(H)'!$A$1:$CZ$233))</f>
        <v>0</v>
      </c>
      <c r="CW198" s="173" cm="1">
        <f t="array" ref="CW198">_xlfn.XLOOKUP(CW$1,'PY1 Data(H)'!$A$1:$CZ$1,_xlfn.XLOOKUP($A198,'PY1 Data(H)'!$A$1:$A$233,'PY1 Data(H)'!$A$1:$CZ$233))</f>
        <v>0</v>
      </c>
      <c r="CX198" s="173" cm="1">
        <f t="array" ref="CX198">_xlfn.XLOOKUP(CX$1,'PY1 Data(H)'!$A$1:$CZ$1,_xlfn.XLOOKUP($A198,'PY1 Data(H)'!$A$1:$A$233,'PY1 Data(H)'!$A$1:$CZ$233))</f>
        <v>0</v>
      </c>
      <c r="CY198" s="173" cm="1">
        <f t="array" ref="CY198">_xlfn.XLOOKUP(CY$1,'PY1 Data(H)'!$A$1:$CZ$1,_xlfn.XLOOKUP($A198,'PY1 Data(H)'!$A$1:$A$233,'PY1 Data(H)'!$A$1:$CZ$233))</f>
        <v>0</v>
      </c>
    </row>
    <row r="199" spans="1:103" x14ac:dyDescent="0.3">
      <c r="D199" s="173" cm="1">
        <f t="array" ref="D199">_xlfn.XLOOKUP(D$1,'PY1 Data(H)'!$A$1:$CZ$1,_xlfn.XLOOKUP($A199,'PY1 Data(H)'!$A$1:$A$233,'PY1 Data(H)'!$A$1:$CZ$233))</f>
        <v>0</v>
      </c>
      <c r="E199" s="173" cm="1">
        <f t="array" ref="E199">_xlfn.XLOOKUP(E$1,'PY1 Data(H)'!$A$1:$CZ$1,_xlfn.XLOOKUP($A199,'PY1 Data(H)'!$A$1:$A$233,'PY1 Data(H)'!$A$1:$CZ$233))</f>
        <v>0</v>
      </c>
      <c r="F199" s="173" cm="1">
        <f t="array" ref="F199">_xlfn.XLOOKUP(F$1,'PY1 Data(H)'!$A$1:$CZ$1,_xlfn.XLOOKUP($A199,'PY1 Data(H)'!$A$1:$A$233,'PY1 Data(H)'!$A$1:$CZ$233))</f>
        <v>0</v>
      </c>
      <c r="G199" s="173" cm="1">
        <f t="array" ref="G199">_xlfn.XLOOKUP(G$1,'PY1 Data(H)'!$A$1:$CZ$1,_xlfn.XLOOKUP($A199,'PY1 Data(H)'!$A$1:$A$233,'PY1 Data(H)'!$A$1:$CZ$233))</f>
        <v>0</v>
      </c>
      <c r="H199" s="173" cm="1">
        <f t="array" ref="H199">_xlfn.XLOOKUP(H$1,'PY1 Data(H)'!$A$1:$CZ$1,_xlfn.XLOOKUP($A199,'PY1 Data(H)'!$A$1:$A$233,'PY1 Data(H)'!$A$1:$CZ$233))</f>
        <v>0</v>
      </c>
      <c r="I199" s="173" cm="1">
        <f t="array" ref="I199">_xlfn.XLOOKUP(I$1,'PY1 Data(H)'!$A$1:$CZ$1,_xlfn.XLOOKUP($A199,'PY1 Data(H)'!$A$1:$A$233,'PY1 Data(H)'!$A$1:$CZ$233))</f>
        <v>0</v>
      </c>
      <c r="J199" s="173" cm="1">
        <f t="array" ref="J199">_xlfn.XLOOKUP(J$1,'PY1 Data(H)'!$A$1:$CZ$1,_xlfn.XLOOKUP($A199,'PY1 Data(H)'!$A$1:$A$233,'PY1 Data(H)'!$A$1:$CZ$233))</f>
        <v>0</v>
      </c>
      <c r="K199" s="173" cm="1">
        <f t="array" ref="K199">_xlfn.XLOOKUP(K$1,'PY1 Data(H)'!$A$1:$CZ$1,_xlfn.XLOOKUP($A199,'PY1 Data(H)'!$A$1:$A$233,'PY1 Data(H)'!$A$1:$CZ$233))</f>
        <v>0</v>
      </c>
      <c r="L199" s="173" cm="1">
        <f t="array" ref="L199">_xlfn.XLOOKUP(L$1,'PY1 Data(H)'!$A$1:$CZ$1,_xlfn.XLOOKUP($A199,'PY1 Data(H)'!$A$1:$A$233,'PY1 Data(H)'!$A$1:$CZ$233))</f>
        <v>0</v>
      </c>
      <c r="M199" s="173" cm="1">
        <f t="array" ref="M199">_xlfn.XLOOKUP(M$1,'PY1 Data(H)'!$A$1:$CZ$1,_xlfn.XLOOKUP($A199,'PY1 Data(H)'!$A$1:$A$233,'PY1 Data(H)'!$A$1:$CZ$233))</f>
        <v>0</v>
      </c>
      <c r="N199" s="173" cm="1">
        <f t="array" ref="N199">_xlfn.XLOOKUP(N$1,'PY1 Data(H)'!$A$1:$CZ$1,_xlfn.XLOOKUP($A199,'PY1 Data(H)'!$A$1:$A$233,'PY1 Data(H)'!$A$1:$CZ$233))</f>
        <v>0</v>
      </c>
      <c r="O199" s="173" cm="1">
        <f t="array" ref="O199">_xlfn.XLOOKUP(O$1,'PY1 Data(H)'!$A$1:$CZ$1,_xlfn.XLOOKUP($A199,'PY1 Data(H)'!$A$1:$A$233,'PY1 Data(H)'!$A$1:$CZ$233))</f>
        <v>0</v>
      </c>
      <c r="P199" s="173" cm="1">
        <f t="array" ref="P199">_xlfn.XLOOKUP(P$1,'PY1 Data(H)'!$A$1:$CZ$1,_xlfn.XLOOKUP($A199,'PY1 Data(H)'!$A$1:$A$233,'PY1 Data(H)'!$A$1:$CZ$233))</f>
        <v>0</v>
      </c>
      <c r="Q199" s="173" cm="1">
        <f t="array" ref="Q199">_xlfn.XLOOKUP(Q$1,'PY1 Data(H)'!$A$1:$CZ$1,_xlfn.XLOOKUP($A199,'PY1 Data(H)'!$A$1:$A$233,'PY1 Data(H)'!$A$1:$CZ$233))</f>
        <v>0</v>
      </c>
      <c r="R199" s="173" cm="1">
        <f t="array" ref="R199">_xlfn.XLOOKUP(R$1,'PY1 Data(H)'!$A$1:$CZ$1,_xlfn.XLOOKUP($A199,'PY1 Data(H)'!$A$1:$A$233,'PY1 Data(H)'!$A$1:$CZ$233))</f>
        <v>0</v>
      </c>
      <c r="S199" s="173" cm="1">
        <f t="array" ref="S199">_xlfn.XLOOKUP(S$1,'PY1 Data(H)'!$A$1:$CZ$1,_xlfn.XLOOKUP($A199,'PY1 Data(H)'!$A$1:$A$233,'PY1 Data(H)'!$A$1:$CZ$233))</f>
        <v>0</v>
      </c>
      <c r="T199" s="173" cm="1">
        <f t="array" ref="T199">_xlfn.XLOOKUP(T$1,'PY1 Data(H)'!$A$1:$CZ$1,_xlfn.XLOOKUP($A199,'PY1 Data(H)'!$A$1:$A$233,'PY1 Data(H)'!$A$1:$CZ$233))</f>
        <v>0</v>
      </c>
      <c r="U199" s="173" cm="1">
        <f t="array" ref="U199">_xlfn.XLOOKUP(U$1,'PY1 Data(H)'!$A$1:$CZ$1,_xlfn.XLOOKUP($A199,'PY1 Data(H)'!$A$1:$A$233,'PY1 Data(H)'!$A$1:$CZ$233))</f>
        <v>0</v>
      </c>
      <c r="V199" s="173" cm="1">
        <f t="array" ref="V199">_xlfn.XLOOKUP(V$1,'PY1 Data(H)'!$A$1:$CZ$1,_xlfn.XLOOKUP($A199,'PY1 Data(H)'!$A$1:$A$233,'PY1 Data(H)'!$A$1:$CZ$233))</f>
        <v>0</v>
      </c>
      <c r="W199" s="173" cm="1">
        <f t="array" ref="W199">_xlfn.XLOOKUP(W$1,'PY1 Data(H)'!$A$1:$CZ$1,_xlfn.XLOOKUP($A199,'PY1 Data(H)'!$A$1:$A$233,'PY1 Data(H)'!$A$1:$CZ$233))</f>
        <v>0</v>
      </c>
      <c r="X199" s="173" cm="1">
        <f t="array" ref="X199">_xlfn.XLOOKUP(X$1,'PY1 Data(H)'!$A$1:$CZ$1,_xlfn.XLOOKUP($A199,'PY1 Data(H)'!$A$1:$A$233,'PY1 Data(H)'!$A$1:$CZ$233))</f>
        <v>0</v>
      </c>
      <c r="Y199" s="173" cm="1">
        <f t="array" ref="Y199">_xlfn.XLOOKUP(Y$1,'PY1 Data(H)'!$A$1:$CZ$1,_xlfn.XLOOKUP($A199,'PY1 Data(H)'!$A$1:$A$233,'PY1 Data(H)'!$A$1:$CZ$233))</f>
        <v>0</v>
      </c>
      <c r="Z199" s="173" cm="1">
        <f t="array" ref="Z199">_xlfn.XLOOKUP(Z$1,'PY1 Data(H)'!$A$1:$CZ$1,_xlfn.XLOOKUP($A199,'PY1 Data(H)'!$A$1:$A$233,'PY1 Data(H)'!$A$1:$CZ$233))</f>
        <v>0</v>
      </c>
      <c r="AA199" s="173" cm="1">
        <f t="array" ref="AA199">_xlfn.XLOOKUP(AA$1,'PY1 Data(H)'!$A$1:$CZ$1,_xlfn.XLOOKUP($A199,'PY1 Data(H)'!$A$1:$A$233,'PY1 Data(H)'!$A$1:$CZ$233))</f>
        <v>0</v>
      </c>
      <c r="AB199" s="173" cm="1">
        <f t="array" ref="AB199">_xlfn.XLOOKUP(AB$1,'PY1 Data(H)'!$A$1:$CZ$1,_xlfn.XLOOKUP($A199,'PY1 Data(H)'!$A$1:$A$233,'PY1 Data(H)'!$A$1:$CZ$233))</f>
        <v>0</v>
      </c>
      <c r="AC199" s="173" cm="1">
        <f t="array" ref="AC199">_xlfn.XLOOKUP(AC$1,'PY1 Data(H)'!$A$1:$CZ$1,_xlfn.XLOOKUP($A199,'PY1 Data(H)'!$A$1:$A$233,'PY1 Data(H)'!$A$1:$CZ$233))</f>
        <v>0</v>
      </c>
      <c r="AD199" s="173" cm="1">
        <f t="array" ref="AD199">_xlfn.XLOOKUP(AD$1,'PY1 Data(H)'!$A$1:$CZ$1,_xlfn.XLOOKUP($A199,'PY1 Data(H)'!$A$1:$A$233,'PY1 Data(H)'!$A$1:$CZ$233))</f>
        <v>0</v>
      </c>
      <c r="AE199" s="173" cm="1">
        <f t="array" ref="AE199">_xlfn.XLOOKUP(AE$1,'PY1 Data(H)'!$A$1:$CZ$1,_xlfn.XLOOKUP($A199,'PY1 Data(H)'!$A$1:$A$233,'PY1 Data(H)'!$A$1:$CZ$233))</f>
        <v>0</v>
      </c>
      <c r="AF199" s="173" cm="1">
        <f t="array" ref="AF199">_xlfn.XLOOKUP(AF$1,'PY1 Data(H)'!$A$1:$CZ$1,_xlfn.XLOOKUP($A199,'PY1 Data(H)'!$A$1:$A$233,'PY1 Data(H)'!$A$1:$CZ$233))</f>
        <v>0</v>
      </c>
      <c r="AG199" s="173" cm="1">
        <f t="array" ref="AG199">_xlfn.XLOOKUP(AG$1,'PY1 Data(H)'!$A$1:$CZ$1,_xlfn.XLOOKUP($A199,'PY1 Data(H)'!$A$1:$A$233,'PY1 Data(H)'!$A$1:$CZ$233))</f>
        <v>0</v>
      </c>
      <c r="AH199" s="173" cm="1">
        <f t="array" ref="AH199">_xlfn.XLOOKUP(AH$1,'PY1 Data(H)'!$A$1:$CZ$1,_xlfn.XLOOKUP($A199,'PY1 Data(H)'!$A$1:$A$233,'PY1 Data(H)'!$A$1:$CZ$233))</f>
        <v>0</v>
      </c>
      <c r="AI199" s="173" cm="1">
        <f t="array" ref="AI199">_xlfn.XLOOKUP(AI$1,'PY1 Data(H)'!$A$1:$CZ$1,_xlfn.XLOOKUP($A199,'PY1 Data(H)'!$A$1:$A$233,'PY1 Data(H)'!$A$1:$CZ$233))</f>
        <v>0</v>
      </c>
      <c r="AJ199" s="173" cm="1">
        <f t="array" ref="AJ199">_xlfn.XLOOKUP(AJ$1,'PY1 Data(H)'!$A$1:$CZ$1,_xlfn.XLOOKUP($A199,'PY1 Data(H)'!$A$1:$A$233,'PY1 Data(H)'!$A$1:$CZ$233))</f>
        <v>0</v>
      </c>
      <c r="AK199" s="173" cm="1">
        <f t="array" ref="AK199">_xlfn.XLOOKUP(AK$1,'PY1 Data(H)'!$A$1:$CZ$1,_xlfn.XLOOKUP($A199,'PY1 Data(H)'!$A$1:$A$233,'PY1 Data(H)'!$A$1:$CZ$233))</f>
        <v>0</v>
      </c>
      <c r="AL199" s="173" cm="1">
        <f t="array" ref="AL199">_xlfn.XLOOKUP(AL$1,'PY1 Data(H)'!$A$1:$CZ$1,_xlfn.XLOOKUP($A199,'PY1 Data(H)'!$A$1:$A$233,'PY1 Data(H)'!$A$1:$CZ$233))</f>
        <v>0</v>
      </c>
      <c r="AM199" s="173" cm="1">
        <f t="array" ref="AM199">_xlfn.XLOOKUP(AM$1,'PY1 Data(H)'!$A$1:$CZ$1,_xlfn.XLOOKUP($A199,'PY1 Data(H)'!$A$1:$A$233,'PY1 Data(H)'!$A$1:$CZ$233))</f>
        <v>0</v>
      </c>
      <c r="AN199" s="173" cm="1">
        <f t="array" ref="AN199">_xlfn.XLOOKUP(AN$1,'PY1 Data(H)'!$A$1:$CZ$1,_xlfn.XLOOKUP($A199,'PY1 Data(H)'!$A$1:$A$233,'PY1 Data(H)'!$A$1:$CZ$233))</f>
        <v>0</v>
      </c>
      <c r="AO199" s="173" cm="1">
        <f t="array" ref="AO199">_xlfn.XLOOKUP(AO$1,'PY1 Data(H)'!$A$1:$CZ$1,_xlfn.XLOOKUP($A199,'PY1 Data(H)'!$A$1:$A$233,'PY1 Data(H)'!$A$1:$CZ$233))</f>
        <v>0</v>
      </c>
      <c r="AP199" s="173" cm="1">
        <f t="array" ref="AP199">_xlfn.XLOOKUP(AP$1,'PY1 Data(H)'!$A$1:$CZ$1,_xlfn.XLOOKUP($A199,'PY1 Data(H)'!$A$1:$A$233,'PY1 Data(H)'!$A$1:$CZ$233))</f>
        <v>0</v>
      </c>
      <c r="AQ199" s="173" cm="1">
        <f t="array" ref="AQ199">_xlfn.XLOOKUP(AQ$1,'PY1 Data(H)'!$A$1:$CZ$1,_xlfn.XLOOKUP($A199,'PY1 Data(H)'!$A$1:$A$233,'PY1 Data(H)'!$A$1:$CZ$233))</f>
        <v>0</v>
      </c>
      <c r="AR199" s="173" cm="1">
        <f t="array" ref="AR199">_xlfn.XLOOKUP(AR$1,'PY1 Data(H)'!$A$1:$CZ$1,_xlfn.XLOOKUP($A199,'PY1 Data(H)'!$A$1:$A$233,'PY1 Data(H)'!$A$1:$CZ$233))</f>
        <v>0</v>
      </c>
      <c r="AS199" s="173" cm="1">
        <f t="array" ref="AS199">_xlfn.XLOOKUP(AS$1,'PY1 Data(H)'!$A$1:$CZ$1,_xlfn.XLOOKUP($A199,'PY1 Data(H)'!$A$1:$A$233,'PY1 Data(H)'!$A$1:$CZ$233))</f>
        <v>0</v>
      </c>
      <c r="AT199" s="173" cm="1">
        <f t="array" ref="AT199">_xlfn.XLOOKUP(AT$1,'PY1 Data(H)'!$A$1:$CZ$1,_xlfn.XLOOKUP($A199,'PY1 Data(H)'!$A$1:$A$233,'PY1 Data(H)'!$A$1:$CZ$233))</f>
        <v>0</v>
      </c>
      <c r="AU199" s="173" cm="1">
        <f t="array" ref="AU199">_xlfn.XLOOKUP(AU$1,'PY1 Data(H)'!$A$1:$CZ$1,_xlfn.XLOOKUP($A199,'PY1 Data(H)'!$A$1:$A$233,'PY1 Data(H)'!$A$1:$CZ$233))</f>
        <v>0</v>
      </c>
      <c r="AV199" s="173" cm="1">
        <f t="array" ref="AV199">_xlfn.XLOOKUP(AV$1,'PY1 Data(H)'!$A$1:$CZ$1,_xlfn.XLOOKUP($A199,'PY1 Data(H)'!$A$1:$A$233,'PY1 Data(H)'!$A$1:$CZ$233))</f>
        <v>0</v>
      </c>
      <c r="AW199" s="173" cm="1">
        <f t="array" ref="AW199">_xlfn.XLOOKUP(AW$1,'PY1 Data(H)'!$A$1:$CZ$1,_xlfn.XLOOKUP($A199,'PY1 Data(H)'!$A$1:$A$233,'PY1 Data(H)'!$A$1:$CZ$233))</f>
        <v>0</v>
      </c>
      <c r="AX199" s="173" cm="1">
        <f t="array" ref="AX199">_xlfn.XLOOKUP(AX$1,'PY1 Data(H)'!$A$1:$CZ$1,_xlfn.XLOOKUP($A199,'PY1 Data(H)'!$A$1:$A$233,'PY1 Data(H)'!$A$1:$CZ$233))</f>
        <v>0</v>
      </c>
      <c r="AY199" s="173" cm="1">
        <f t="array" ref="AY199">_xlfn.XLOOKUP(AY$1,'PY1 Data(H)'!$A$1:$CZ$1,_xlfn.XLOOKUP($A199,'PY1 Data(H)'!$A$1:$A$233,'PY1 Data(H)'!$A$1:$CZ$233))</f>
        <v>0</v>
      </c>
      <c r="AZ199" s="173" cm="1">
        <f t="array" ref="AZ199">_xlfn.XLOOKUP(AZ$1,'PY1 Data(H)'!$A$1:$CZ$1,_xlfn.XLOOKUP($A199,'PY1 Data(H)'!$A$1:$A$233,'PY1 Data(H)'!$A$1:$CZ$233))</f>
        <v>0</v>
      </c>
      <c r="BA199" s="173" cm="1">
        <f t="array" ref="BA199">_xlfn.XLOOKUP(BA$1,'PY1 Data(H)'!$A$1:$CZ$1,_xlfn.XLOOKUP($A199,'PY1 Data(H)'!$A$1:$A$233,'PY1 Data(H)'!$A$1:$CZ$233))</f>
        <v>0</v>
      </c>
      <c r="BB199" s="173" cm="1">
        <f t="array" ref="BB199">_xlfn.XLOOKUP(BB$1,'PY1 Data(H)'!$A$1:$CZ$1,_xlfn.XLOOKUP($A199,'PY1 Data(H)'!$A$1:$A$233,'PY1 Data(H)'!$A$1:$CZ$233))</f>
        <v>0</v>
      </c>
      <c r="BC199" s="173" cm="1">
        <f t="array" ref="BC199">_xlfn.XLOOKUP(BC$1,'PY1 Data(H)'!$A$1:$CZ$1,_xlfn.XLOOKUP($A199,'PY1 Data(H)'!$A$1:$A$233,'PY1 Data(H)'!$A$1:$CZ$233))</f>
        <v>0</v>
      </c>
      <c r="BD199" s="173" cm="1">
        <f t="array" ref="BD199">_xlfn.XLOOKUP(BD$1,'PY1 Data(H)'!$A$1:$CZ$1,_xlfn.XLOOKUP($A199,'PY1 Data(H)'!$A$1:$A$233,'PY1 Data(H)'!$A$1:$CZ$233))</f>
        <v>0</v>
      </c>
      <c r="BE199" s="173" cm="1">
        <f t="array" ref="BE199">_xlfn.XLOOKUP(BE$1,'PY1 Data(H)'!$A$1:$CZ$1,_xlfn.XLOOKUP($A199,'PY1 Data(H)'!$A$1:$A$233,'PY1 Data(H)'!$A$1:$CZ$233))</f>
        <v>0</v>
      </c>
      <c r="BF199" s="173" cm="1">
        <f t="array" ref="BF199">_xlfn.XLOOKUP(BF$1,'PY1 Data(H)'!$A$1:$CZ$1,_xlfn.XLOOKUP($A199,'PY1 Data(H)'!$A$1:$A$233,'PY1 Data(H)'!$A$1:$CZ$233))</f>
        <v>0</v>
      </c>
      <c r="BG199" s="173" cm="1">
        <f t="array" ref="BG199">_xlfn.XLOOKUP(BG$1,'PY1 Data(H)'!$A$1:$CZ$1,_xlfn.XLOOKUP($A199,'PY1 Data(H)'!$A$1:$A$233,'PY1 Data(H)'!$A$1:$CZ$233))</f>
        <v>0</v>
      </c>
      <c r="BH199" s="173" cm="1">
        <f t="array" ref="BH199">_xlfn.XLOOKUP(BH$1,'PY1 Data(H)'!$A$1:$CZ$1,_xlfn.XLOOKUP($A199,'PY1 Data(H)'!$A$1:$A$233,'PY1 Data(H)'!$A$1:$CZ$233))</f>
        <v>0</v>
      </c>
      <c r="BI199" s="173" cm="1">
        <f t="array" ref="BI199">_xlfn.XLOOKUP(BI$1,'PY1 Data(H)'!$A$1:$CZ$1,_xlfn.XLOOKUP($A199,'PY1 Data(H)'!$A$1:$A$233,'PY1 Data(H)'!$A$1:$CZ$233))</f>
        <v>0</v>
      </c>
      <c r="BJ199" s="173" cm="1">
        <f t="array" ref="BJ199">_xlfn.XLOOKUP(BJ$1,'PY1 Data(H)'!$A$1:$CZ$1,_xlfn.XLOOKUP($A199,'PY1 Data(H)'!$A$1:$A$233,'PY1 Data(H)'!$A$1:$CZ$233))</f>
        <v>0</v>
      </c>
      <c r="BK199" s="173" cm="1">
        <f t="array" ref="BK199">_xlfn.XLOOKUP(BK$1,'PY1 Data(H)'!$A$1:$CZ$1,_xlfn.XLOOKUP($A199,'PY1 Data(H)'!$A$1:$A$233,'PY1 Data(H)'!$A$1:$CZ$233))</f>
        <v>0</v>
      </c>
      <c r="BL199" s="173" cm="1">
        <f t="array" ref="BL199">_xlfn.XLOOKUP(BL$1,'PY1 Data(H)'!$A$1:$CZ$1,_xlfn.XLOOKUP($A199,'PY1 Data(H)'!$A$1:$A$233,'PY1 Data(H)'!$A$1:$CZ$233))</f>
        <v>0</v>
      </c>
      <c r="BM199" s="173" cm="1">
        <f t="array" ref="BM199">_xlfn.XLOOKUP(BM$1,'PY1 Data(H)'!$A$1:$CZ$1,_xlfn.XLOOKUP($A199,'PY1 Data(H)'!$A$1:$A$233,'PY1 Data(H)'!$A$1:$CZ$233))</f>
        <v>0</v>
      </c>
      <c r="BN199" s="173" cm="1">
        <f t="array" ref="BN199">_xlfn.XLOOKUP(BN$1,'PY1 Data(H)'!$A$1:$CZ$1,_xlfn.XLOOKUP($A199,'PY1 Data(H)'!$A$1:$A$233,'PY1 Data(H)'!$A$1:$CZ$233))</f>
        <v>0</v>
      </c>
      <c r="BO199" s="173" cm="1">
        <f t="array" ref="BO199">_xlfn.XLOOKUP(BO$1,'PY1 Data(H)'!$A$1:$CZ$1,_xlfn.XLOOKUP($A199,'PY1 Data(H)'!$A$1:$A$233,'PY1 Data(H)'!$A$1:$CZ$233))</f>
        <v>0</v>
      </c>
      <c r="BP199" s="173" cm="1">
        <f t="array" ref="BP199">_xlfn.XLOOKUP(BP$1,'PY1 Data(H)'!$A$1:$CZ$1,_xlfn.XLOOKUP($A199,'PY1 Data(H)'!$A$1:$A$233,'PY1 Data(H)'!$A$1:$CZ$233))</f>
        <v>0</v>
      </c>
      <c r="BQ199" s="173" cm="1">
        <f t="array" ref="BQ199">_xlfn.XLOOKUP(BQ$1,'PY1 Data(H)'!$A$1:$CZ$1,_xlfn.XLOOKUP($A199,'PY1 Data(H)'!$A$1:$A$233,'PY1 Data(H)'!$A$1:$CZ$233))</f>
        <v>0</v>
      </c>
      <c r="BR199" s="173" cm="1">
        <f t="array" ref="BR199">_xlfn.XLOOKUP(BR$1,'PY1 Data(H)'!$A$1:$CZ$1,_xlfn.XLOOKUP($A199,'PY1 Data(H)'!$A$1:$A$233,'PY1 Data(H)'!$A$1:$CZ$233))</f>
        <v>0</v>
      </c>
      <c r="BS199" s="173" cm="1">
        <f t="array" ref="BS199">_xlfn.XLOOKUP(BS$1,'PY1 Data(H)'!$A$1:$CZ$1,_xlfn.XLOOKUP($A199,'PY1 Data(H)'!$A$1:$A$233,'PY1 Data(H)'!$A$1:$CZ$233))</f>
        <v>0</v>
      </c>
      <c r="BT199" s="173" cm="1">
        <f t="array" ref="BT199">_xlfn.XLOOKUP(BT$1,'PY1 Data(H)'!$A$1:$CZ$1,_xlfn.XLOOKUP($A199,'PY1 Data(H)'!$A$1:$A$233,'PY1 Data(H)'!$A$1:$CZ$233))</f>
        <v>0</v>
      </c>
      <c r="BU199" s="173" cm="1">
        <f t="array" ref="BU199">_xlfn.XLOOKUP(BU$1,'PY1 Data(H)'!$A$1:$CZ$1,_xlfn.XLOOKUP($A199,'PY1 Data(H)'!$A$1:$A$233,'PY1 Data(H)'!$A$1:$CZ$233))</f>
        <v>0</v>
      </c>
      <c r="BV199" s="173" cm="1">
        <f t="array" ref="BV199">_xlfn.XLOOKUP(BV$1,'PY1 Data(H)'!$A$1:$CZ$1,_xlfn.XLOOKUP($A199,'PY1 Data(H)'!$A$1:$A$233,'PY1 Data(H)'!$A$1:$CZ$233))</f>
        <v>0</v>
      </c>
      <c r="BW199" s="173" cm="1">
        <f t="array" ref="BW199">_xlfn.XLOOKUP(BW$1,'PY1 Data(H)'!$A$1:$CZ$1,_xlfn.XLOOKUP($A199,'PY1 Data(H)'!$A$1:$A$233,'PY1 Data(H)'!$A$1:$CZ$233))</f>
        <v>0</v>
      </c>
      <c r="BX199" s="173" cm="1">
        <f t="array" ref="BX199">_xlfn.XLOOKUP(BX$1,'PY1 Data(H)'!$A$1:$CZ$1,_xlfn.XLOOKUP($A199,'PY1 Data(H)'!$A$1:$A$233,'PY1 Data(H)'!$A$1:$CZ$233))</f>
        <v>0</v>
      </c>
      <c r="BY199" s="173" cm="1">
        <f t="array" ref="BY199">_xlfn.XLOOKUP(BY$1,'PY1 Data(H)'!$A$1:$CZ$1,_xlfn.XLOOKUP($A199,'PY1 Data(H)'!$A$1:$A$233,'PY1 Data(H)'!$A$1:$CZ$233))</f>
        <v>0</v>
      </c>
      <c r="BZ199" s="173" cm="1">
        <f t="array" ref="BZ199">_xlfn.XLOOKUP(BZ$1,'PY1 Data(H)'!$A$1:$CZ$1,_xlfn.XLOOKUP($A199,'PY1 Data(H)'!$A$1:$A$233,'PY1 Data(H)'!$A$1:$CZ$233))</f>
        <v>0</v>
      </c>
      <c r="CA199" s="173" cm="1">
        <f t="array" ref="CA199">_xlfn.XLOOKUP(CA$1,'PY1 Data(H)'!$A$1:$CZ$1,_xlfn.XLOOKUP($A199,'PY1 Data(H)'!$A$1:$A$233,'PY1 Data(H)'!$A$1:$CZ$233))</f>
        <v>0</v>
      </c>
      <c r="CB199" s="173" cm="1">
        <f t="array" ref="CB199">_xlfn.XLOOKUP(CB$1,'PY1 Data(H)'!$A$1:$CZ$1,_xlfn.XLOOKUP($A199,'PY1 Data(H)'!$A$1:$A$233,'PY1 Data(H)'!$A$1:$CZ$233))</f>
        <v>0</v>
      </c>
      <c r="CC199" s="173" cm="1">
        <f t="array" ref="CC199">_xlfn.XLOOKUP(CC$1,'PY1 Data(H)'!$A$1:$CZ$1,_xlfn.XLOOKUP($A199,'PY1 Data(H)'!$A$1:$A$233,'PY1 Data(H)'!$A$1:$CZ$233))</f>
        <v>0</v>
      </c>
      <c r="CD199" s="173" cm="1">
        <f t="array" ref="CD199">_xlfn.XLOOKUP(CD$1,'PY1 Data(H)'!$A$1:$CZ$1,_xlfn.XLOOKUP($A199,'PY1 Data(H)'!$A$1:$A$233,'PY1 Data(H)'!$A$1:$CZ$233))</f>
        <v>0</v>
      </c>
      <c r="CE199" s="173" cm="1">
        <f t="array" ref="CE199">_xlfn.XLOOKUP(CE$1,'PY1 Data(H)'!$A$1:$CZ$1,_xlfn.XLOOKUP($A199,'PY1 Data(H)'!$A$1:$A$233,'PY1 Data(H)'!$A$1:$CZ$233))</f>
        <v>0</v>
      </c>
      <c r="CF199" s="173" cm="1">
        <f t="array" ref="CF199">_xlfn.XLOOKUP(CF$1,'PY1 Data(H)'!$A$1:$CZ$1,_xlfn.XLOOKUP($A199,'PY1 Data(H)'!$A$1:$A$233,'PY1 Data(H)'!$A$1:$CZ$233))</f>
        <v>0</v>
      </c>
      <c r="CG199" s="173" cm="1">
        <f t="array" ref="CG199">_xlfn.XLOOKUP(CG$1,'PY1 Data(H)'!$A$1:$CZ$1,_xlfn.XLOOKUP($A199,'PY1 Data(H)'!$A$1:$A$233,'PY1 Data(H)'!$A$1:$CZ$233))</f>
        <v>0</v>
      </c>
      <c r="CH199" s="173" cm="1">
        <f t="array" ref="CH199">_xlfn.XLOOKUP(CH$1,'PY1 Data(H)'!$A$1:$CZ$1,_xlfn.XLOOKUP($A199,'PY1 Data(H)'!$A$1:$A$233,'PY1 Data(H)'!$A$1:$CZ$233))</f>
        <v>0</v>
      </c>
      <c r="CI199" s="173" cm="1">
        <f t="array" ref="CI199">_xlfn.XLOOKUP(CI$1,'PY1 Data(H)'!$A$1:$CZ$1,_xlfn.XLOOKUP($A199,'PY1 Data(H)'!$A$1:$A$233,'PY1 Data(H)'!$A$1:$CZ$233))</f>
        <v>0</v>
      </c>
      <c r="CJ199" s="173" cm="1">
        <f t="array" ref="CJ199">_xlfn.XLOOKUP(CJ$1,'PY1 Data(H)'!$A$1:$CZ$1,_xlfn.XLOOKUP($A199,'PY1 Data(H)'!$A$1:$A$233,'PY1 Data(H)'!$A$1:$CZ$233))</f>
        <v>0</v>
      </c>
      <c r="CK199" s="173" cm="1">
        <f t="array" ref="CK199">_xlfn.XLOOKUP(CK$1,'PY1 Data(H)'!$A$1:$CZ$1,_xlfn.XLOOKUP($A199,'PY1 Data(H)'!$A$1:$A$233,'PY1 Data(H)'!$A$1:$CZ$233))</f>
        <v>0</v>
      </c>
      <c r="CL199" s="173" cm="1">
        <f t="array" ref="CL199">_xlfn.XLOOKUP(CL$1,'PY1 Data(H)'!$A$1:$CZ$1,_xlfn.XLOOKUP($A199,'PY1 Data(H)'!$A$1:$A$233,'PY1 Data(H)'!$A$1:$CZ$233))</f>
        <v>0</v>
      </c>
      <c r="CM199" s="173" cm="1">
        <f t="array" ref="CM199">_xlfn.XLOOKUP(CM$1,'PY1 Data(H)'!$A$1:$CZ$1,_xlfn.XLOOKUP($A199,'PY1 Data(H)'!$A$1:$A$233,'PY1 Data(H)'!$A$1:$CZ$233))</f>
        <v>0</v>
      </c>
      <c r="CN199" s="173" cm="1">
        <f t="array" ref="CN199">_xlfn.XLOOKUP(CN$1,'PY1 Data(H)'!$A$1:$CZ$1,_xlfn.XLOOKUP($A199,'PY1 Data(H)'!$A$1:$A$233,'PY1 Data(H)'!$A$1:$CZ$233))</f>
        <v>0</v>
      </c>
      <c r="CO199" s="173" cm="1">
        <f t="array" ref="CO199">_xlfn.XLOOKUP(CO$1,'PY1 Data(H)'!$A$1:$CZ$1,_xlfn.XLOOKUP($A199,'PY1 Data(H)'!$A$1:$A$233,'PY1 Data(H)'!$A$1:$CZ$233))</f>
        <v>0</v>
      </c>
      <c r="CP199" s="173" cm="1">
        <f t="array" ref="CP199">_xlfn.XLOOKUP(CP$1,'PY1 Data(H)'!$A$1:$CZ$1,_xlfn.XLOOKUP($A199,'PY1 Data(H)'!$A$1:$A$233,'PY1 Data(H)'!$A$1:$CZ$233))</f>
        <v>0</v>
      </c>
      <c r="CQ199" s="173" cm="1">
        <f t="array" ref="CQ199">_xlfn.XLOOKUP(CQ$1,'PY1 Data(H)'!$A$1:$CZ$1,_xlfn.XLOOKUP($A199,'PY1 Data(H)'!$A$1:$A$233,'PY1 Data(H)'!$A$1:$CZ$233))</f>
        <v>0</v>
      </c>
      <c r="CR199" s="173" cm="1">
        <f t="array" ref="CR199">_xlfn.XLOOKUP(CR$1,'PY1 Data(H)'!$A$1:$CZ$1,_xlfn.XLOOKUP($A199,'PY1 Data(H)'!$A$1:$A$233,'PY1 Data(H)'!$A$1:$CZ$233))</f>
        <v>0</v>
      </c>
      <c r="CS199" s="173" cm="1">
        <f t="array" ref="CS199">_xlfn.XLOOKUP(CS$1,'PY1 Data(H)'!$A$1:$CZ$1,_xlfn.XLOOKUP($A199,'PY1 Data(H)'!$A$1:$A$233,'PY1 Data(H)'!$A$1:$CZ$233))</f>
        <v>0</v>
      </c>
      <c r="CT199" s="173" cm="1">
        <f t="array" ref="CT199">_xlfn.XLOOKUP(CT$1,'PY1 Data(H)'!$A$1:$CZ$1,_xlfn.XLOOKUP($A199,'PY1 Data(H)'!$A$1:$A$233,'PY1 Data(H)'!$A$1:$CZ$233))</f>
        <v>0</v>
      </c>
      <c r="CU199" s="173" cm="1">
        <f t="array" ref="CU199">_xlfn.XLOOKUP(CU$1,'PY1 Data(H)'!$A$1:$CZ$1,_xlfn.XLOOKUP($A199,'PY1 Data(H)'!$A$1:$A$233,'PY1 Data(H)'!$A$1:$CZ$233))</f>
        <v>0</v>
      </c>
      <c r="CV199" s="173" cm="1">
        <f t="array" ref="CV199">_xlfn.XLOOKUP(CV$1,'PY1 Data(H)'!$A$1:$CZ$1,_xlfn.XLOOKUP($A199,'PY1 Data(H)'!$A$1:$A$233,'PY1 Data(H)'!$A$1:$CZ$233))</f>
        <v>0</v>
      </c>
      <c r="CW199" s="173" cm="1">
        <f t="array" ref="CW199">_xlfn.XLOOKUP(CW$1,'PY1 Data(H)'!$A$1:$CZ$1,_xlfn.XLOOKUP($A199,'PY1 Data(H)'!$A$1:$A$233,'PY1 Data(H)'!$A$1:$CZ$233))</f>
        <v>0</v>
      </c>
      <c r="CX199" s="173" cm="1">
        <f t="array" ref="CX199">_xlfn.XLOOKUP(CX$1,'PY1 Data(H)'!$A$1:$CZ$1,_xlfn.XLOOKUP($A199,'PY1 Data(H)'!$A$1:$A$233,'PY1 Data(H)'!$A$1:$CZ$233))</f>
        <v>0</v>
      </c>
      <c r="CY199" s="173" cm="1">
        <f t="array" ref="CY199">_xlfn.XLOOKUP(CY$1,'PY1 Data(H)'!$A$1:$CZ$1,_xlfn.XLOOKUP($A199,'PY1 Data(H)'!$A$1:$A$233,'PY1 Data(H)'!$A$1:$CZ$233))</f>
        <v>0</v>
      </c>
    </row>
    <row r="200" spans="1:103" x14ac:dyDescent="0.3">
      <c r="D200" s="173" cm="1">
        <f t="array" ref="D200">_xlfn.XLOOKUP(D$1,'PY1 Data(H)'!$A$1:$CZ$1,_xlfn.XLOOKUP($A200,'PY1 Data(H)'!$A$1:$A$233,'PY1 Data(H)'!$A$1:$CZ$233))</f>
        <v>0</v>
      </c>
      <c r="E200" s="173" cm="1">
        <f t="array" ref="E200">_xlfn.XLOOKUP(E$1,'PY1 Data(H)'!$A$1:$CZ$1,_xlfn.XLOOKUP($A200,'PY1 Data(H)'!$A$1:$A$233,'PY1 Data(H)'!$A$1:$CZ$233))</f>
        <v>0</v>
      </c>
      <c r="F200" s="173" cm="1">
        <f t="array" ref="F200">_xlfn.XLOOKUP(F$1,'PY1 Data(H)'!$A$1:$CZ$1,_xlfn.XLOOKUP($A200,'PY1 Data(H)'!$A$1:$A$233,'PY1 Data(H)'!$A$1:$CZ$233))</f>
        <v>0</v>
      </c>
      <c r="G200" s="173" cm="1">
        <f t="array" ref="G200">_xlfn.XLOOKUP(G$1,'PY1 Data(H)'!$A$1:$CZ$1,_xlfn.XLOOKUP($A200,'PY1 Data(H)'!$A$1:$A$233,'PY1 Data(H)'!$A$1:$CZ$233))</f>
        <v>0</v>
      </c>
      <c r="H200" s="173" cm="1">
        <f t="array" ref="H200">_xlfn.XLOOKUP(H$1,'PY1 Data(H)'!$A$1:$CZ$1,_xlfn.XLOOKUP($A200,'PY1 Data(H)'!$A$1:$A$233,'PY1 Data(H)'!$A$1:$CZ$233))</f>
        <v>0</v>
      </c>
      <c r="I200" s="173" cm="1">
        <f t="array" ref="I200">_xlfn.XLOOKUP(I$1,'PY1 Data(H)'!$A$1:$CZ$1,_xlfn.XLOOKUP($A200,'PY1 Data(H)'!$A$1:$A$233,'PY1 Data(H)'!$A$1:$CZ$233))</f>
        <v>0</v>
      </c>
      <c r="J200" s="173" cm="1">
        <f t="array" ref="J200">_xlfn.XLOOKUP(J$1,'PY1 Data(H)'!$A$1:$CZ$1,_xlfn.XLOOKUP($A200,'PY1 Data(H)'!$A$1:$A$233,'PY1 Data(H)'!$A$1:$CZ$233))</f>
        <v>0</v>
      </c>
      <c r="K200" s="173" cm="1">
        <f t="array" ref="K200">_xlfn.XLOOKUP(K$1,'PY1 Data(H)'!$A$1:$CZ$1,_xlfn.XLOOKUP($A200,'PY1 Data(H)'!$A$1:$A$233,'PY1 Data(H)'!$A$1:$CZ$233))</f>
        <v>0</v>
      </c>
      <c r="L200" s="173" cm="1">
        <f t="array" ref="L200">_xlfn.XLOOKUP(L$1,'PY1 Data(H)'!$A$1:$CZ$1,_xlfn.XLOOKUP($A200,'PY1 Data(H)'!$A$1:$A$233,'PY1 Data(H)'!$A$1:$CZ$233))</f>
        <v>0</v>
      </c>
      <c r="M200" s="173" cm="1">
        <f t="array" ref="M200">_xlfn.XLOOKUP(M$1,'PY1 Data(H)'!$A$1:$CZ$1,_xlfn.XLOOKUP($A200,'PY1 Data(H)'!$A$1:$A$233,'PY1 Data(H)'!$A$1:$CZ$233))</f>
        <v>0</v>
      </c>
      <c r="N200" s="173" cm="1">
        <f t="array" ref="N200">_xlfn.XLOOKUP(N$1,'PY1 Data(H)'!$A$1:$CZ$1,_xlfn.XLOOKUP($A200,'PY1 Data(H)'!$A$1:$A$233,'PY1 Data(H)'!$A$1:$CZ$233))</f>
        <v>0</v>
      </c>
      <c r="O200" s="173" cm="1">
        <f t="array" ref="O200">_xlfn.XLOOKUP(O$1,'PY1 Data(H)'!$A$1:$CZ$1,_xlfn.XLOOKUP($A200,'PY1 Data(H)'!$A$1:$A$233,'PY1 Data(H)'!$A$1:$CZ$233))</f>
        <v>0</v>
      </c>
      <c r="P200" s="173" cm="1">
        <f t="array" ref="P200">_xlfn.XLOOKUP(P$1,'PY1 Data(H)'!$A$1:$CZ$1,_xlfn.XLOOKUP($A200,'PY1 Data(H)'!$A$1:$A$233,'PY1 Data(H)'!$A$1:$CZ$233))</f>
        <v>0</v>
      </c>
      <c r="Q200" s="173" cm="1">
        <f t="array" ref="Q200">_xlfn.XLOOKUP(Q$1,'PY1 Data(H)'!$A$1:$CZ$1,_xlfn.XLOOKUP($A200,'PY1 Data(H)'!$A$1:$A$233,'PY1 Data(H)'!$A$1:$CZ$233))</f>
        <v>0</v>
      </c>
      <c r="R200" s="173" cm="1">
        <f t="array" ref="R200">_xlfn.XLOOKUP(R$1,'PY1 Data(H)'!$A$1:$CZ$1,_xlfn.XLOOKUP($A200,'PY1 Data(H)'!$A$1:$A$233,'PY1 Data(H)'!$A$1:$CZ$233))</f>
        <v>0</v>
      </c>
      <c r="S200" s="173" cm="1">
        <f t="array" ref="S200">_xlfn.XLOOKUP(S$1,'PY1 Data(H)'!$A$1:$CZ$1,_xlfn.XLOOKUP($A200,'PY1 Data(H)'!$A$1:$A$233,'PY1 Data(H)'!$A$1:$CZ$233))</f>
        <v>0</v>
      </c>
      <c r="T200" s="173" cm="1">
        <f t="array" ref="T200">_xlfn.XLOOKUP(T$1,'PY1 Data(H)'!$A$1:$CZ$1,_xlfn.XLOOKUP($A200,'PY1 Data(H)'!$A$1:$A$233,'PY1 Data(H)'!$A$1:$CZ$233))</f>
        <v>0</v>
      </c>
      <c r="U200" s="173" cm="1">
        <f t="array" ref="U200">_xlfn.XLOOKUP(U$1,'PY1 Data(H)'!$A$1:$CZ$1,_xlfn.XLOOKUP($A200,'PY1 Data(H)'!$A$1:$A$233,'PY1 Data(H)'!$A$1:$CZ$233))</f>
        <v>0</v>
      </c>
      <c r="V200" s="173" cm="1">
        <f t="array" ref="V200">_xlfn.XLOOKUP(V$1,'PY1 Data(H)'!$A$1:$CZ$1,_xlfn.XLOOKUP($A200,'PY1 Data(H)'!$A$1:$A$233,'PY1 Data(H)'!$A$1:$CZ$233))</f>
        <v>0</v>
      </c>
      <c r="W200" s="173" cm="1">
        <f t="array" ref="W200">_xlfn.XLOOKUP(W$1,'PY1 Data(H)'!$A$1:$CZ$1,_xlfn.XLOOKUP($A200,'PY1 Data(H)'!$A$1:$A$233,'PY1 Data(H)'!$A$1:$CZ$233))</f>
        <v>0</v>
      </c>
      <c r="X200" s="173" cm="1">
        <f t="array" ref="X200">_xlfn.XLOOKUP(X$1,'PY1 Data(H)'!$A$1:$CZ$1,_xlfn.XLOOKUP($A200,'PY1 Data(H)'!$A$1:$A$233,'PY1 Data(H)'!$A$1:$CZ$233))</f>
        <v>0</v>
      </c>
      <c r="Y200" s="173" cm="1">
        <f t="array" ref="Y200">_xlfn.XLOOKUP(Y$1,'PY1 Data(H)'!$A$1:$CZ$1,_xlfn.XLOOKUP($A200,'PY1 Data(H)'!$A$1:$A$233,'PY1 Data(H)'!$A$1:$CZ$233))</f>
        <v>0</v>
      </c>
      <c r="Z200" s="173" cm="1">
        <f t="array" ref="Z200">_xlfn.XLOOKUP(Z$1,'PY1 Data(H)'!$A$1:$CZ$1,_xlfn.XLOOKUP($A200,'PY1 Data(H)'!$A$1:$A$233,'PY1 Data(H)'!$A$1:$CZ$233))</f>
        <v>0</v>
      </c>
      <c r="AA200" s="173" cm="1">
        <f t="array" ref="AA200">_xlfn.XLOOKUP(AA$1,'PY1 Data(H)'!$A$1:$CZ$1,_xlfn.XLOOKUP($A200,'PY1 Data(H)'!$A$1:$A$233,'PY1 Data(H)'!$A$1:$CZ$233))</f>
        <v>0</v>
      </c>
      <c r="AB200" s="173" cm="1">
        <f t="array" ref="AB200">_xlfn.XLOOKUP(AB$1,'PY1 Data(H)'!$A$1:$CZ$1,_xlfn.XLOOKUP($A200,'PY1 Data(H)'!$A$1:$A$233,'PY1 Data(H)'!$A$1:$CZ$233))</f>
        <v>0</v>
      </c>
      <c r="AC200" s="173" cm="1">
        <f t="array" ref="AC200">_xlfn.XLOOKUP(AC$1,'PY1 Data(H)'!$A$1:$CZ$1,_xlfn.XLOOKUP($A200,'PY1 Data(H)'!$A$1:$A$233,'PY1 Data(H)'!$A$1:$CZ$233))</f>
        <v>0</v>
      </c>
      <c r="AD200" s="173" cm="1">
        <f t="array" ref="AD200">_xlfn.XLOOKUP(AD$1,'PY1 Data(H)'!$A$1:$CZ$1,_xlfn.XLOOKUP($A200,'PY1 Data(H)'!$A$1:$A$233,'PY1 Data(H)'!$A$1:$CZ$233))</f>
        <v>0</v>
      </c>
      <c r="AE200" s="173" cm="1">
        <f t="array" ref="AE200">_xlfn.XLOOKUP(AE$1,'PY1 Data(H)'!$A$1:$CZ$1,_xlfn.XLOOKUP($A200,'PY1 Data(H)'!$A$1:$A$233,'PY1 Data(H)'!$A$1:$CZ$233))</f>
        <v>0</v>
      </c>
      <c r="AF200" s="173" cm="1">
        <f t="array" ref="AF200">_xlfn.XLOOKUP(AF$1,'PY1 Data(H)'!$A$1:$CZ$1,_xlfn.XLOOKUP($A200,'PY1 Data(H)'!$A$1:$A$233,'PY1 Data(H)'!$A$1:$CZ$233))</f>
        <v>0</v>
      </c>
      <c r="AG200" s="173" cm="1">
        <f t="array" ref="AG200">_xlfn.XLOOKUP(AG$1,'PY1 Data(H)'!$A$1:$CZ$1,_xlfn.XLOOKUP($A200,'PY1 Data(H)'!$A$1:$A$233,'PY1 Data(H)'!$A$1:$CZ$233))</f>
        <v>0</v>
      </c>
      <c r="AH200" s="173" cm="1">
        <f t="array" ref="AH200">_xlfn.XLOOKUP(AH$1,'PY1 Data(H)'!$A$1:$CZ$1,_xlfn.XLOOKUP($A200,'PY1 Data(H)'!$A$1:$A$233,'PY1 Data(H)'!$A$1:$CZ$233))</f>
        <v>0</v>
      </c>
      <c r="AI200" s="173" cm="1">
        <f t="array" ref="AI200">_xlfn.XLOOKUP(AI$1,'PY1 Data(H)'!$A$1:$CZ$1,_xlfn.XLOOKUP($A200,'PY1 Data(H)'!$A$1:$A$233,'PY1 Data(H)'!$A$1:$CZ$233))</f>
        <v>0</v>
      </c>
      <c r="AJ200" s="173" cm="1">
        <f t="array" ref="AJ200">_xlfn.XLOOKUP(AJ$1,'PY1 Data(H)'!$A$1:$CZ$1,_xlfn.XLOOKUP($A200,'PY1 Data(H)'!$A$1:$A$233,'PY1 Data(H)'!$A$1:$CZ$233))</f>
        <v>0</v>
      </c>
      <c r="AK200" s="173" cm="1">
        <f t="array" ref="AK200">_xlfn.XLOOKUP(AK$1,'PY1 Data(H)'!$A$1:$CZ$1,_xlfn.XLOOKUP($A200,'PY1 Data(H)'!$A$1:$A$233,'PY1 Data(H)'!$A$1:$CZ$233))</f>
        <v>0</v>
      </c>
      <c r="AL200" s="173" cm="1">
        <f t="array" ref="AL200">_xlfn.XLOOKUP(AL$1,'PY1 Data(H)'!$A$1:$CZ$1,_xlfn.XLOOKUP($A200,'PY1 Data(H)'!$A$1:$A$233,'PY1 Data(H)'!$A$1:$CZ$233))</f>
        <v>0</v>
      </c>
      <c r="AM200" s="173" cm="1">
        <f t="array" ref="AM200">_xlfn.XLOOKUP(AM$1,'PY1 Data(H)'!$A$1:$CZ$1,_xlfn.XLOOKUP($A200,'PY1 Data(H)'!$A$1:$A$233,'PY1 Data(H)'!$A$1:$CZ$233))</f>
        <v>0</v>
      </c>
      <c r="AN200" s="173" cm="1">
        <f t="array" ref="AN200">_xlfn.XLOOKUP(AN$1,'PY1 Data(H)'!$A$1:$CZ$1,_xlfn.XLOOKUP($A200,'PY1 Data(H)'!$A$1:$A$233,'PY1 Data(H)'!$A$1:$CZ$233))</f>
        <v>0</v>
      </c>
      <c r="AO200" s="173" cm="1">
        <f t="array" ref="AO200">_xlfn.XLOOKUP(AO$1,'PY1 Data(H)'!$A$1:$CZ$1,_xlfn.XLOOKUP($A200,'PY1 Data(H)'!$A$1:$A$233,'PY1 Data(H)'!$A$1:$CZ$233))</f>
        <v>0</v>
      </c>
      <c r="AP200" s="173" cm="1">
        <f t="array" ref="AP200">_xlfn.XLOOKUP(AP$1,'PY1 Data(H)'!$A$1:$CZ$1,_xlfn.XLOOKUP($A200,'PY1 Data(H)'!$A$1:$A$233,'PY1 Data(H)'!$A$1:$CZ$233))</f>
        <v>0</v>
      </c>
      <c r="AQ200" s="173" cm="1">
        <f t="array" ref="AQ200">_xlfn.XLOOKUP(AQ$1,'PY1 Data(H)'!$A$1:$CZ$1,_xlfn.XLOOKUP($A200,'PY1 Data(H)'!$A$1:$A$233,'PY1 Data(H)'!$A$1:$CZ$233))</f>
        <v>0</v>
      </c>
      <c r="AR200" s="173" cm="1">
        <f t="array" ref="AR200">_xlfn.XLOOKUP(AR$1,'PY1 Data(H)'!$A$1:$CZ$1,_xlfn.XLOOKUP($A200,'PY1 Data(H)'!$A$1:$A$233,'PY1 Data(H)'!$A$1:$CZ$233))</f>
        <v>0</v>
      </c>
      <c r="AS200" s="173" cm="1">
        <f t="array" ref="AS200">_xlfn.XLOOKUP(AS$1,'PY1 Data(H)'!$A$1:$CZ$1,_xlfn.XLOOKUP($A200,'PY1 Data(H)'!$A$1:$A$233,'PY1 Data(H)'!$A$1:$CZ$233))</f>
        <v>0</v>
      </c>
      <c r="AT200" s="173" cm="1">
        <f t="array" ref="AT200">_xlfn.XLOOKUP(AT$1,'PY1 Data(H)'!$A$1:$CZ$1,_xlfn.XLOOKUP($A200,'PY1 Data(H)'!$A$1:$A$233,'PY1 Data(H)'!$A$1:$CZ$233))</f>
        <v>0</v>
      </c>
      <c r="AU200" s="173" cm="1">
        <f t="array" ref="AU200">_xlfn.XLOOKUP(AU$1,'PY1 Data(H)'!$A$1:$CZ$1,_xlfn.XLOOKUP($A200,'PY1 Data(H)'!$A$1:$A$233,'PY1 Data(H)'!$A$1:$CZ$233))</f>
        <v>0</v>
      </c>
      <c r="AV200" s="173" cm="1">
        <f t="array" ref="AV200">_xlfn.XLOOKUP(AV$1,'PY1 Data(H)'!$A$1:$CZ$1,_xlfn.XLOOKUP($A200,'PY1 Data(H)'!$A$1:$A$233,'PY1 Data(H)'!$A$1:$CZ$233))</f>
        <v>0</v>
      </c>
      <c r="AW200" s="173" cm="1">
        <f t="array" ref="AW200">_xlfn.XLOOKUP(AW$1,'PY1 Data(H)'!$A$1:$CZ$1,_xlfn.XLOOKUP($A200,'PY1 Data(H)'!$A$1:$A$233,'PY1 Data(H)'!$A$1:$CZ$233))</f>
        <v>0</v>
      </c>
      <c r="AX200" s="173" cm="1">
        <f t="array" ref="AX200">_xlfn.XLOOKUP(AX$1,'PY1 Data(H)'!$A$1:$CZ$1,_xlfn.XLOOKUP($A200,'PY1 Data(H)'!$A$1:$A$233,'PY1 Data(H)'!$A$1:$CZ$233))</f>
        <v>0</v>
      </c>
      <c r="AY200" s="173" cm="1">
        <f t="array" ref="AY200">_xlfn.XLOOKUP(AY$1,'PY1 Data(H)'!$A$1:$CZ$1,_xlfn.XLOOKUP($A200,'PY1 Data(H)'!$A$1:$A$233,'PY1 Data(H)'!$A$1:$CZ$233))</f>
        <v>0</v>
      </c>
      <c r="AZ200" s="173" cm="1">
        <f t="array" ref="AZ200">_xlfn.XLOOKUP(AZ$1,'PY1 Data(H)'!$A$1:$CZ$1,_xlfn.XLOOKUP($A200,'PY1 Data(H)'!$A$1:$A$233,'PY1 Data(H)'!$A$1:$CZ$233))</f>
        <v>0</v>
      </c>
      <c r="BA200" s="173" cm="1">
        <f t="array" ref="BA200">_xlfn.XLOOKUP(BA$1,'PY1 Data(H)'!$A$1:$CZ$1,_xlfn.XLOOKUP($A200,'PY1 Data(H)'!$A$1:$A$233,'PY1 Data(H)'!$A$1:$CZ$233))</f>
        <v>0</v>
      </c>
      <c r="BB200" s="173" cm="1">
        <f t="array" ref="BB200">_xlfn.XLOOKUP(BB$1,'PY1 Data(H)'!$A$1:$CZ$1,_xlfn.XLOOKUP($A200,'PY1 Data(H)'!$A$1:$A$233,'PY1 Data(H)'!$A$1:$CZ$233))</f>
        <v>0</v>
      </c>
      <c r="BC200" s="173" cm="1">
        <f t="array" ref="BC200">_xlfn.XLOOKUP(BC$1,'PY1 Data(H)'!$A$1:$CZ$1,_xlfn.XLOOKUP($A200,'PY1 Data(H)'!$A$1:$A$233,'PY1 Data(H)'!$A$1:$CZ$233))</f>
        <v>0</v>
      </c>
      <c r="BD200" s="173" cm="1">
        <f t="array" ref="BD200">_xlfn.XLOOKUP(BD$1,'PY1 Data(H)'!$A$1:$CZ$1,_xlfn.XLOOKUP($A200,'PY1 Data(H)'!$A$1:$A$233,'PY1 Data(H)'!$A$1:$CZ$233))</f>
        <v>0</v>
      </c>
      <c r="BE200" s="173" cm="1">
        <f t="array" ref="BE200">_xlfn.XLOOKUP(BE$1,'PY1 Data(H)'!$A$1:$CZ$1,_xlfn.XLOOKUP($A200,'PY1 Data(H)'!$A$1:$A$233,'PY1 Data(H)'!$A$1:$CZ$233))</f>
        <v>0</v>
      </c>
      <c r="BF200" s="173" cm="1">
        <f t="array" ref="BF200">_xlfn.XLOOKUP(BF$1,'PY1 Data(H)'!$A$1:$CZ$1,_xlfn.XLOOKUP($A200,'PY1 Data(H)'!$A$1:$A$233,'PY1 Data(H)'!$A$1:$CZ$233))</f>
        <v>0</v>
      </c>
      <c r="BG200" s="173" cm="1">
        <f t="array" ref="BG200">_xlfn.XLOOKUP(BG$1,'PY1 Data(H)'!$A$1:$CZ$1,_xlfn.XLOOKUP($A200,'PY1 Data(H)'!$A$1:$A$233,'PY1 Data(H)'!$A$1:$CZ$233))</f>
        <v>0</v>
      </c>
      <c r="BH200" s="173" cm="1">
        <f t="array" ref="BH200">_xlfn.XLOOKUP(BH$1,'PY1 Data(H)'!$A$1:$CZ$1,_xlfn.XLOOKUP($A200,'PY1 Data(H)'!$A$1:$A$233,'PY1 Data(H)'!$A$1:$CZ$233))</f>
        <v>0</v>
      </c>
      <c r="BI200" s="173" cm="1">
        <f t="array" ref="BI200">_xlfn.XLOOKUP(BI$1,'PY1 Data(H)'!$A$1:$CZ$1,_xlfn.XLOOKUP($A200,'PY1 Data(H)'!$A$1:$A$233,'PY1 Data(H)'!$A$1:$CZ$233))</f>
        <v>0</v>
      </c>
      <c r="BJ200" s="173" cm="1">
        <f t="array" ref="BJ200">_xlfn.XLOOKUP(BJ$1,'PY1 Data(H)'!$A$1:$CZ$1,_xlfn.XLOOKUP($A200,'PY1 Data(H)'!$A$1:$A$233,'PY1 Data(H)'!$A$1:$CZ$233))</f>
        <v>0</v>
      </c>
      <c r="BK200" s="173" cm="1">
        <f t="array" ref="BK200">_xlfn.XLOOKUP(BK$1,'PY1 Data(H)'!$A$1:$CZ$1,_xlfn.XLOOKUP($A200,'PY1 Data(H)'!$A$1:$A$233,'PY1 Data(H)'!$A$1:$CZ$233))</f>
        <v>0</v>
      </c>
      <c r="BL200" s="173" cm="1">
        <f t="array" ref="BL200">_xlfn.XLOOKUP(BL$1,'PY1 Data(H)'!$A$1:$CZ$1,_xlfn.XLOOKUP($A200,'PY1 Data(H)'!$A$1:$A$233,'PY1 Data(H)'!$A$1:$CZ$233))</f>
        <v>0</v>
      </c>
      <c r="BM200" s="173" cm="1">
        <f t="array" ref="BM200">_xlfn.XLOOKUP(BM$1,'PY1 Data(H)'!$A$1:$CZ$1,_xlfn.XLOOKUP($A200,'PY1 Data(H)'!$A$1:$A$233,'PY1 Data(H)'!$A$1:$CZ$233))</f>
        <v>0</v>
      </c>
      <c r="BN200" s="173" cm="1">
        <f t="array" ref="BN200">_xlfn.XLOOKUP(BN$1,'PY1 Data(H)'!$A$1:$CZ$1,_xlfn.XLOOKUP($A200,'PY1 Data(H)'!$A$1:$A$233,'PY1 Data(H)'!$A$1:$CZ$233))</f>
        <v>0</v>
      </c>
      <c r="BO200" s="173" cm="1">
        <f t="array" ref="BO200">_xlfn.XLOOKUP(BO$1,'PY1 Data(H)'!$A$1:$CZ$1,_xlfn.XLOOKUP($A200,'PY1 Data(H)'!$A$1:$A$233,'PY1 Data(H)'!$A$1:$CZ$233))</f>
        <v>0</v>
      </c>
      <c r="BP200" s="173" cm="1">
        <f t="array" ref="BP200">_xlfn.XLOOKUP(BP$1,'PY1 Data(H)'!$A$1:$CZ$1,_xlfn.XLOOKUP($A200,'PY1 Data(H)'!$A$1:$A$233,'PY1 Data(H)'!$A$1:$CZ$233))</f>
        <v>0</v>
      </c>
      <c r="BQ200" s="173" cm="1">
        <f t="array" ref="BQ200">_xlfn.XLOOKUP(BQ$1,'PY1 Data(H)'!$A$1:$CZ$1,_xlfn.XLOOKUP($A200,'PY1 Data(H)'!$A$1:$A$233,'PY1 Data(H)'!$A$1:$CZ$233))</f>
        <v>0</v>
      </c>
      <c r="BR200" s="173" cm="1">
        <f t="array" ref="BR200">_xlfn.XLOOKUP(BR$1,'PY1 Data(H)'!$A$1:$CZ$1,_xlfn.XLOOKUP($A200,'PY1 Data(H)'!$A$1:$A$233,'PY1 Data(H)'!$A$1:$CZ$233))</f>
        <v>0</v>
      </c>
      <c r="BS200" s="173" cm="1">
        <f t="array" ref="BS200">_xlfn.XLOOKUP(BS$1,'PY1 Data(H)'!$A$1:$CZ$1,_xlfn.XLOOKUP($A200,'PY1 Data(H)'!$A$1:$A$233,'PY1 Data(H)'!$A$1:$CZ$233))</f>
        <v>0</v>
      </c>
      <c r="BT200" s="173" cm="1">
        <f t="array" ref="BT200">_xlfn.XLOOKUP(BT$1,'PY1 Data(H)'!$A$1:$CZ$1,_xlfn.XLOOKUP($A200,'PY1 Data(H)'!$A$1:$A$233,'PY1 Data(H)'!$A$1:$CZ$233))</f>
        <v>0</v>
      </c>
      <c r="BU200" s="173" cm="1">
        <f t="array" ref="BU200">_xlfn.XLOOKUP(BU$1,'PY1 Data(H)'!$A$1:$CZ$1,_xlfn.XLOOKUP($A200,'PY1 Data(H)'!$A$1:$A$233,'PY1 Data(H)'!$A$1:$CZ$233))</f>
        <v>0</v>
      </c>
      <c r="BV200" s="173" cm="1">
        <f t="array" ref="BV200">_xlfn.XLOOKUP(BV$1,'PY1 Data(H)'!$A$1:$CZ$1,_xlfn.XLOOKUP($A200,'PY1 Data(H)'!$A$1:$A$233,'PY1 Data(H)'!$A$1:$CZ$233))</f>
        <v>0</v>
      </c>
      <c r="BW200" s="173" cm="1">
        <f t="array" ref="BW200">_xlfn.XLOOKUP(BW$1,'PY1 Data(H)'!$A$1:$CZ$1,_xlfn.XLOOKUP($A200,'PY1 Data(H)'!$A$1:$A$233,'PY1 Data(H)'!$A$1:$CZ$233))</f>
        <v>0</v>
      </c>
      <c r="BX200" s="173" cm="1">
        <f t="array" ref="BX200">_xlfn.XLOOKUP(BX$1,'PY1 Data(H)'!$A$1:$CZ$1,_xlfn.XLOOKUP($A200,'PY1 Data(H)'!$A$1:$A$233,'PY1 Data(H)'!$A$1:$CZ$233))</f>
        <v>0</v>
      </c>
      <c r="BY200" s="173" cm="1">
        <f t="array" ref="BY200">_xlfn.XLOOKUP(BY$1,'PY1 Data(H)'!$A$1:$CZ$1,_xlfn.XLOOKUP($A200,'PY1 Data(H)'!$A$1:$A$233,'PY1 Data(H)'!$A$1:$CZ$233))</f>
        <v>0</v>
      </c>
      <c r="BZ200" s="173" cm="1">
        <f t="array" ref="BZ200">_xlfn.XLOOKUP(BZ$1,'PY1 Data(H)'!$A$1:$CZ$1,_xlfn.XLOOKUP($A200,'PY1 Data(H)'!$A$1:$A$233,'PY1 Data(H)'!$A$1:$CZ$233))</f>
        <v>0</v>
      </c>
      <c r="CA200" s="173" cm="1">
        <f t="array" ref="CA200">_xlfn.XLOOKUP(CA$1,'PY1 Data(H)'!$A$1:$CZ$1,_xlfn.XLOOKUP($A200,'PY1 Data(H)'!$A$1:$A$233,'PY1 Data(H)'!$A$1:$CZ$233))</f>
        <v>0</v>
      </c>
      <c r="CB200" s="173" cm="1">
        <f t="array" ref="CB200">_xlfn.XLOOKUP(CB$1,'PY1 Data(H)'!$A$1:$CZ$1,_xlfn.XLOOKUP($A200,'PY1 Data(H)'!$A$1:$A$233,'PY1 Data(H)'!$A$1:$CZ$233))</f>
        <v>0</v>
      </c>
      <c r="CC200" s="173" cm="1">
        <f t="array" ref="CC200">_xlfn.XLOOKUP(CC$1,'PY1 Data(H)'!$A$1:$CZ$1,_xlfn.XLOOKUP($A200,'PY1 Data(H)'!$A$1:$A$233,'PY1 Data(H)'!$A$1:$CZ$233))</f>
        <v>0</v>
      </c>
      <c r="CD200" s="173" cm="1">
        <f t="array" ref="CD200">_xlfn.XLOOKUP(CD$1,'PY1 Data(H)'!$A$1:$CZ$1,_xlfn.XLOOKUP($A200,'PY1 Data(H)'!$A$1:$A$233,'PY1 Data(H)'!$A$1:$CZ$233))</f>
        <v>0</v>
      </c>
      <c r="CE200" s="173" cm="1">
        <f t="array" ref="CE200">_xlfn.XLOOKUP(CE$1,'PY1 Data(H)'!$A$1:$CZ$1,_xlfn.XLOOKUP($A200,'PY1 Data(H)'!$A$1:$A$233,'PY1 Data(H)'!$A$1:$CZ$233))</f>
        <v>0</v>
      </c>
      <c r="CF200" s="173" cm="1">
        <f t="array" ref="CF200">_xlfn.XLOOKUP(CF$1,'PY1 Data(H)'!$A$1:$CZ$1,_xlfn.XLOOKUP($A200,'PY1 Data(H)'!$A$1:$A$233,'PY1 Data(H)'!$A$1:$CZ$233))</f>
        <v>0</v>
      </c>
      <c r="CG200" s="173" cm="1">
        <f t="array" ref="CG200">_xlfn.XLOOKUP(CG$1,'PY1 Data(H)'!$A$1:$CZ$1,_xlfn.XLOOKUP($A200,'PY1 Data(H)'!$A$1:$A$233,'PY1 Data(H)'!$A$1:$CZ$233))</f>
        <v>0</v>
      </c>
      <c r="CH200" s="173" cm="1">
        <f t="array" ref="CH200">_xlfn.XLOOKUP(CH$1,'PY1 Data(H)'!$A$1:$CZ$1,_xlfn.XLOOKUP($A200,'PY1 Data(H)'!$A$1:$A$233,'PY1 Data(H)'!$A$1:$CZ$233))</f>
        <v>0</v>
      </c>
      <c r="CI200" s="173" cm="1">
        <f t="array" ref="CI200">_xlfn.XLOOKUP(CI$1,'PY1 Data(H)'!$A$1:$CZ$1,_xlfn.XLOOKUP($A200,'PY1 Data(H)'!$A$1:$A$233,'PY1 Data(H)'!$A$1:$CZ$233))</f>
        <v>0</v>
      </c>
      <c r="CJ200" s="173" cm="1">
        <f t="array" ref="CJ200">_xlfn.XLOOKUP(CJ$1,'PY1 Data(H)'!$A$1:$CZ$1,_xlfn.XLOOKUP($A200,'PY1 Data(H)'!$A$1:$A$233,'PY1 Data(H)'!$A$1:$CZ$233))</f>
        <v>0</v>
      </c>
      <c r="CK200" s="173" cm="1">
        <f t="array" ref="CK200">_xlfn.XLOOKUP(CK$1,'PY1 Data(H)'!$A$1:$CZ$1,_xlfn.XLOOKUP($A200,'PY1 Data(H)'!$A$1:$A$233,'PY1 Data(H)'!$A$1:$CZ$233))</f>
        <v>0</v>
      </c>
      <c r="CL200" s="173" cm="1">
        <f t="array" ref="CL200">_xlfn.XLOOKUP(CL$1,'PY1 Data(H)'!$A$1:$CZ$1,_xlfn.XLOOKUP($A200,'PY1 Data(H)'!$A$1:$A$233,'PY1 Data(H)'!$A$1:$CZ$233))</f>
        <v>0</v>
      </c>
      <c r="CM200" s="173" cm="1">
        <f t="array" ref="CM200">_xlfn.XLOOKUP(CM$1,'PY1 Data(H)'!$A$1:$CZ$1,_xlfn.XLOOKUP($A200,'PY1 Data(H)'!$A$1:$A$233,'PY1 Data(H)'!$A$1:$CZ$233))</f>
        <v>0</v>
      </c>
      <c r="CN200" s="173" cm="1">
        <f t="array" ref="CN200">_xlfn.XLOOKUP(CN$1,'PY1 Data(H)'!$A$1:$CZ$1,_xlfn.XLOOKUP($A200,'PY1 Data(H)'!$A$1:$A$233,'PY1 Data(H)'!$A$1:$CZ$233))</f>
        <v>0</v>
      </c>
      <c r="CO200" s="173" cm="1">
        <f t="array" ref="CO200">_xlfn.XLOOKUP(CO$1,'PY1 Data(H)'!$A$1:$CZ$1,_xlfn.XLOOKUP($A200,'PY1 Data(H)'!$A$1:$A$233,'PY1 Data(H)'!$A$1:$CZ$233))</f>
        <v>0</v>
      </c>
      <c r="CP200" s="173" cm="1">
        <f t="array" ref="CP200">_xlfn.XLOOKUP(CP$1,'PY1 Data(H)'!$A$1:$CZ$1,_xlfn.XLOOKUP($A200,'PY1 Data(H)'!$A$1:$A$233,'PY1 Data(H)'!$A$1:$CZ$233))</f>
        <v>0</v>
      </c>
      <c r="CQ200" s="173" cm="1">
        <f t="array" ref="CQ200">_xlfn.XLOOKUP(CQ$1,'PY1 Data(H)'!$A$1:$CZ$1,_xlfn.XLOOKUP($A200,'PY1 Data(H)'!$A$1:$A$233,'PY1 Data(H)'!$A$1:$CZ$233))</f>
        <v>0</v>
      </c>
      <c r="CR200" s="173" cm="1">
        <f t="array" ref="CR200">_xlfn.XLOOKUP(CR$1,'PY1 Data(H)'!$A$1:$CZ$1,_xlfn.XLOOKUP($A200,'PY1 Data(H)'!$A$1:$A$233,'PY1 Data(H)'!$A$1:$CZ$233))</f>
        <v>0</v>
      </c>
      <c r="CS200" s="173" cm="1">
        <f t="array" ref="CS200">_xlfn.XLOOKUP(CS$1,'PY1 Data(H)'!$A$1:$CZ$1,_xlfn.XLOOKUP($A200,'PY1 Data(H)'!$A$1:$A$233,'PY1 Data(H)'!$A$1:$CZ$233))</f>
        <v>0</v>
      </c>
      <c r="CT200" s="173" cm="1">
        <f t="array" ref="CT200">_xlfn.XLOOKUP(CT$1,'PY1 Data(H)'!$A$1:$CZ$1,_xlfn.XLOOKUP($A200,'PY1 Data(H)'!$A$1:$A$233,'PY1 Data(H)'!$A$1:$CZ$233))</f>
        <v>0</v>
      </c>
      <c r="CU200" s="173" cm="1">
        <f t="array" ref="CU200">_xlfn.XLOOKUP(CU$1,'PY1 Data(H)'!$A$1:$CZ$1,_xlfn.XLOOKUP($A200,'PY1 Data(H)'!$A$1:$A$233,'PY1 Data(H)'!$A$1:$CZ$233))</f>
        <v>0</v>
      </c>
      <c r="CV200" s="173" cm="1">
        <f t="array" ref="CV200">_xlfn.XLOOKUP(CV$1,'PY1 Data(H)'!$A$1:$CZ$1,_xlfn.XLOOKUP($A200,'PY1 Data(H)'!$A$1:$A$233,'PY1 Data(H)'!$A$1:$CZ$233))</f>
        <v>0</v>
      </c>
      <c r="CW200" s="173" cm="1">
        <f t="array" ref="CW200">_xlfn.XLOOKUP(CW$1,'PY1 Data(H)'!$A$1:$CZ$1,_xlfn.XLOOKUP($A200,'PY1 Data(H)'!$A$1:$A$233,'PY1 Data(H)'!$A$1:$CZ$233))</f>
        <v>0</v>
      </c>
      <c r="CX200" s="173" cm="1">
        <f t="array" ref="CX200">_xlfn.XLOOKUP(CX$1,'PY1 Data(H)'!$A$1:$CZ$1,_xlfn.XLOOKUP($A200,'PY1 Data(H)'!$A$1:$A$233,'PY1 Data(H)'!$A$1:$CZ$233))</f>
        <v>0</v>
      </c>
      <c r="CY200" s="173" cm="1">
        <f t="array" ref="CY200">_xlfn.XLOOKUP(CY$1,'PY1 Data(H)'!$A$1:$CZ$1,_xlfn.XLOOKUP($A200,'PY1 Data(H)'!$A$1:$A$233,'PY1 Data(H)'!$A$1:$CZ$233))</f>
        <v>0</v>
      </c>
    </row>
    <row r="201" spans="1:103" x14ac:dyDescent="0.3">
      <c r="A201">
        <v>528</v>
      </c>
      <c r="D201" s="173" cm="1">
        <f t="array" ref="D201">_xlfn.XLOOKUP(D$1,'PY1 Data(H)'!$A$1:$CZ$1,_xlfn.XLOOKUP($A201,'PY1 Data(H)'!$A$1:$A$233,'PY1 Data(H)'!$A$1:$CZ$233))</f>
        <v>91529092</v>
      </c>
      <c r="E201" s="173" cm="1">
        <f t="array" ref="E201">_xlfn.XLOOKUP(E$1,'PY1 Data(H)'!$A$1:$CZ$1,_xlfn.XLOOKUP($A201,'PY1 Data(H)'!$A$1:$A$233,'PY1 Data(H)'!$A$1:$CZ$233))</f>
        <v>19314262</v>
      </c>
      <c r="F201" s="173" cm="1">
        <f t="array" ref="F201">_xlfn.XLOOKUP(F$1,'PY1 Data(H)'!$A$1:$CZ$1,_xlfn.XLOOKUP($A201,'PY1 Data(H)'!$A$1:$A$233,'PY1 Data(H)'!$A$1:$CZ$233))</f>
        <v>10713958</v>
      </c>
      <c r="G201" s="173" cm="1">
        <f t="array" ref="G201">_xlfn.XLOOKUP(G$1,'PY1 Data(H)'!$A$1:$CZ$1,_xlfn.XLOOKUP($A201,'PY1 Data(H)'!$A$1:$A$233,'PY1 Data(H)'!$A$1:$CZ$233))</f>
        <v>0</v>
      </c>
      <c r="H201" s="173" cm="1">
        <f t="array" ref="H201">_xlfn.XLOOKUP(H$1,'PY1 Data(H)'!$A$1:$CZ$1,_xlfn.XLOOKUP($A201,'PY1 Data(H)'!$A$1:$A$233,'PY1 Data(H)'!$A$1:$CZ$233))</f>
        <v>19856637</v>
      </c>
      <c r="I201" s="173" cm="1">
        <f t="array" ref="I201">_xlfn.XLOOKUP(I$1,'PY1 Data(H)'!$A$1:$CZ$1,_xlfn.XLOOKUP($A201,'PY1 Data(H)'!$A$1:$A$233,'PY1 Data(H)'!$A$1:$CZ$233))</f>
        <v>19513269</v>
      </c>
      <c r="J201" s="173" cm="1">
        <f t="array" ref="J201">_xlfn.XLOOKUP(J$1,'PY1 Data(H)'!$A$1:$CZ$1,_xlfn.XLOOKUP($A201,'PY1 Data(H)'!$A$1:$A$233,'PY1 Data(H)'!$A$1:$CZ$233))</f>
        <v>34622602</v>
      </c>
      <c r="K201" s="173" cm="1">
        <f t="array" ref="K201">_xlfn.XLOOKUP(K$1,'PY1 Data(H)'!$A$1:$CZ$1,_xlfn.XLOOKUP($A201,'PY1 Data(H)'!$A$1:$A$233,'PY1 Data(H)'!$A$1:$CZ$233))</f>
        <v>10474043</v>
      </c>
      <c r="L201" s="173" cm="1">
        <f t="array" ref="L201">_xlfn.XLOOKUP(L$1,'PY1 Data(H)'!$A$1:$CZ$1,_xlfn.XLOOKUP($A201,'PY1 Data(H)'!$A$1:$A$233,'PY1 Data(H)'!$A$1:$CZ$233))</f>
        <v>22593015</v>
      </c>
      <c r="M201" s="173" cm="1">
        <f t="array" ref="M201">_xlfn.XLOOKUP(M$1,'PY1 Data(H)'!$A$1:$CZ$1,_xlfn.XLOOKUP($A201,'PY1 Data(H)'!$A$1:$A$233,'PY1 Data(H)'!$A$1:$CZ$233))</f>
        <v>143137171</v>
      </c>
      <c r="N201" s="173" cm="1">
        <f t="array" ref="N201">_xlfn.XLOOKUP(N$1,'PY1 Data(H)'!$A$1:$CZ$1,_xlfn.XLOOKUP($A201,'PY1 Data(H)'!$A$1:$A$233,'PY1 Data(H)'!$A$1:$CZ$233))</f>
        <v>222457138</v>
      </c>
      <c r="O201" s="173" cm="1">
        <f t="array" ref="O201">_xlfn.XLOOKUP(O$1,'PY1 Data(H)'!$A$1:$CZ$1,_xlfn.XLOOKUP($A201,'PY1 Data(H)'!$A$1:$A$233,'PY1 Data(H)'!$A$1:$CZ$233))</f>
        <v>46896938</v>
      </c>
      <c r="P201" s="173" cm="1">
        <f t="array" ref="P201">_xlfn.XLOOKUP(P$1,'PY1 Data(H)'!$A$1:$CZ$1,_xlfn.XLOOKUP($A201,'PY1 Data(H)'!$A$1:$A$233,'PY1 Data(H)'!$A$1:$CZ$233))</f>
        <v>202923600</v>
      </c>
      <c r="Q201" s="173" cm="1">
        <f t="array" ref="Q201">_xlfn.XLOOKUP(Q$1,'PY1 Data(H)'!$A$1:$CZ$1,_xlfn.XLOOKUP($A201,'PY1 Data(H)'!$A$1:$A$233,'PY1 Data(H)'!$A$1:$CZ$233))</f>
        <v>47829703</v>
      </c>
      <c r="R201" s="173" cm="1">
        <f t="array" ref="R201">_xlfn.XLOOKUP(R$1,'PY1 Data(H)'!$A$1:$CZ$1,_xlfn.XLOOKUP($A201,'PY1 Data(H)'!$A$1:$A$233,'PY1 Data(H)'!$A$1:$CZ$233))</f>
        <v>9445854</v>
      </c>
      <c r="S201" s="173" cm="1">
        <f t="array" ref="S201">_xlfn.XLOOKUP(S$1,'PY1 Data(H)'!$A$1:$CZ$1,_xlfn.XLOOKUP($A201,'PY1 Data(H)'!$A$1:$A$233,'PY1 Data(H)'!$A$1:$CZ$233))</f>
        <v>52085903</v>
      </c>
      <c r="T201" s="173" cm="1">
        <f t="array" ref="T201">_xlfn.XLOOKUP(T$1,'PY1 Data(H)'!$A$1:$CZ$1,_xlfn.XLOOKUP($A201,'PY1 Data(H)'!$A$1:$A$233,'PY1 Data(H)'!$A$1:$CZ$233))</f>
        <v>0</v>
      </c>
      <c r="U201" s="173" cm="1">
        <f t="array" ref="U201">_xlfn.XLOOKUP(U$1,'PY1 Data(H)'!$A$1:$CZ$1,_xlfn.XLOOKUP($A201,'PY1 Data(H)'!$A$1:$A$233,'PY1 Data(H)'!$A$1:$CZ$233))</f>
        <v>104147551</v>
      </c>
      <c r="V201" s="173" cm="1">
        <f t="array" ref="V201">_xlfn.XLOOKUP(V$1,'PY1 Data(H)'!$A$1:$CZ$1,_xlfn.XLOOKUP($A201,'PY1 Data(H)'!$A$1:$A$233,'PY1 Data(H)'!$A$1:$CZ$233))</f>
        <v>85779840</v>
      </c>
      <c r="W201" s="173" cm="1">
        <f t="array" ref="W201">_xlfn.XLOOKUP(W$1,'PY1 Data(H)'!$A$1:$CZ$1,_xlfn.XLOOKUP($A201,'PY1 Data(H)'!$A$1:$A$233,'PY1 Data(H)'!$A$1:$CZ$233))</f>
        <v>0</v>
      </c>
      <c r="X201" s="173" cm="1">
        <f t="array" ref="X201">_xlfn.XLOOKUP(X$1,'PY1 Data(H)'!$A$1:$CZ$1,_xlfn.XLOOKUP($A201,'PY1 Data(H)'!$A$1:$A$233,'PY1 Data(H)'!$A$1:$CZ$233))</f>
        <v>10487268</v>
      </c>
      <c r="Y201" s="173" cm="1">
        <f t="array" ref="Y201">_xlfn.XLOOKUP(Y$1,'PY1 Data(H)'!$A$1:$CZ$1,_xlfn.XLOOKUP($A201,'PY1 Data(H)'!$A$1:$A$233,'PY1 Data(H)'!$A$1:$CZ$233))</f>
        <v>8310537</v>
      </c>
      <c r="Z201" s="173" cm="1">
        <f t="array" ref="Z201">_xlfn.XLOOKUP(Z$1,'PY1 Data(H)'!$A$1:$CZ$1,_xlfn.XLOOKUP($A201,'PY1 Data(H)'!$A$1:$A$233,'PY1 Data(H)'!$A$1:$CZ$233))</f>
        <v>66824738</v>
      </c>
      <c r="AA201" s="173" cm="1">
        <f t="array" ref="AA201">_xlfn.XLOOKUP(AA$1,'PY1 Data(H)'!$A$1:$CZ$1,_xlfn.XLOOKUP($A201,'PY1 Data(H)'!$A$1:$A$233,'PY1 Data(H)'!$A$1:$CZ$233))</f>
        <v>0</v>
      </c>
      <c r="AB201" s="173" cm="1">
        <f t="array" ref="AB201">_xlfn.XLOOKUP(AB$1,'PY1 Data(H)'!$A$1:$CZ$1,_xlfn.XLOOKUP($A201,'PY1 Data(H)'!$A$1:$A$233,'PY1 Data(H)'!$A$1:$CZ$233))</f>
        <v>50668570</v>
      </c>
      <c r="AC201" s="173" cm="1">
        <f t="array" ref="AC201">_xlfn.XLOOKUP(AC$1,'PY1 Data(H)'!$A$1:$CZ$1,_xlfn.XLOOKUP($A201,'PY1 Data(H)'!$A$1:$A$233,'PY1 Data(H)'!$A$1:$CZ$233))</f>
        <v>170658551</v>
      </c>
      <c r="AD201" s="173" cm="1">
        <f t="array" ref="AD201">_xlfn.XLOOKUP(AD$1,'PY1 Data(H)'!$A$1:$CZ$1,_xlfn.XLOOKUP($A201,'PY1 Data(H)'!$A$1:$A$233,'PY1 Data(H)'!$A$1:$CZ$233))</f>
        <v>35350577</v>
      </c>
      <c r="AE201" s="173" cm="1">
        <f t="array" ref="AE201">_xlfn.XLOOKUP(AE$1,'PY1 Data(H)'!$A$1:$CZ$1,_xlfn.XLOOKUP($A201,'PY1 Data(H)'!$A$1:$A$233,'PY1 Data(H)'!$A$1:$CZ$233))</f>
        <v>65950597</v>
      </c>
      <c r="AF201" s="173" cm="1">
        <f t="array" ref="AF201">_xlfn.XLOOKUP(AF$1,'PY1 Data(H)'!$A$1:$CZ$1,_xlfn.XLOOKUP($A201,'PY1 Data(H)'!$A$1:$A$233,'PY1 Data(H)'!$A$1:$CZ$233))</f>
        <v>84802656</v>
      </c>
      <c r="AG201" s="173" cm="1">
        <f t="array" ref="AG201">_xlfn.XLOOKUP(AG$1,'PY1 Data(H)'!$A$1:$CZ$1,_xlfn.XLOOKUP($A201,'PY1 Data(H)'!$A$1:$A$233,'PY1 Data(H)'!$A$1:$CZ$233))</f>
        <v>37274512</v>
      </c>
      <c r="AH201" s="173" cm="1">
        <f t="array" ref="AH201">_xlfn.XLOOKUP(AH$1,'PY1 Data(H)'!$A$1:$CZ$1,_xlfn.XLOOKUP($A201,'PY1 Data(H)'!$A$1:$A$233,'PY1 Data(H)'!$A$1:$CZ$233))</f>
        <v>30636662</v>
      </c>
      <c r="AI201" s="173" cm="1">
        <f t="array" ref="AI201">_xlfn.XLOOKUP(AI$1,'PY1 Data(H)'!$A$1:$CZ$1,_xlfn.XLOOKUP($A201,'PY1 Data(H)'!$A$1:$A$233,'PY1 Data(H)'!$A$1:$CZ$233))</f>
        <v>525542920</v>
      </c>
      <c r="AJ201" s="173" cm="1">
        <f t="array" ref="AJ201">_xlfn.XLOOKUP(AJ$1,'PY1 Data(H)'!$A$1:$CZ$1,_xlfn.XLOOKUP($A201,'PY1 Data(H)'!$A$1:$A$233,'PY1 Data(H)'!$A$1:$CZ$233))</f>
        <v>29220535</v>
      </c>
      <c r="AK201" s="173" cm="1">
        <f t="array" ref="AK201">_xlfn.XLOOKUP(AK$1,'PY1 Data(H)'!$A$1:$CZ$1,_xlfn.XLOOKUP($A201,'PY1 Data(H)'!$A$1:$A$233,'PY1 Data(H)'!$A$1:$CZ$233))</f>
        <v>266937779</v>
      </c>
      <c r="AL201" s="173" cm="1">
        <f t="array" ref="AL201">_xlfn.XLOOKUP(AL$1,'PY1 Data(H)'!$A$1:$CZ$1,_xlfn.XLOOKUP($A201,'PY1 Data(H)'!$A$1:$A$233,'PY1 Data(H)'!$A$1:$CZ$233))</f>
        <v>47198849</v>
      </c>
      <c r="AM201" s="173" cm="1">
        <f t="array" ref="AM201">_xlfn.XLOOKUP(AM$1,'PY1 Data(H)'!$A$1:$CZ$1,_xlfn.XLOOKUP($A201,'PY1 Data(H)'!$A$1:$A$233,'PY1 Data(H)'!$A$1:$CZ$233))</f>
        <v>157609213</v>
      </c>
      <c r="AN201" s="173" cm="1">
        <f t="array" ref="AN201">_xlfn.XLOOKUP(AN$1,'PY1 Data(H)'!$A$1:$CZ$1,_xlfn.XLOOKUP($A201,'PY1 Data(H)'!$A$1:$A$233,'PY1 Data(H)'!$A$1:$CZ$233))</f>
        <v>6826008</v>
      </c>
      <c r="AO201" s="173" cm="1">
        <f t="array" ref="AO201">_xlfn.XLOOKUP(AO$1,'PY1 Data(H)'!$A$1:$CZ$1,_xlfn.XLOOKUP($A201,'PY1 Data(H)'!$A$1:$A$233,'PY1 Data(H)'!$A$1:$CZ$233))</f>
        <v>7123469</v>
      </c>
      <c r="AP201" s="173" cm="1">
        <f t="array" ref="AP201">_xlfn.XLOOKUP(AP$1,'PY1 Data(H)'!$A$1:$CZ$1,_xlfn.XLOOKUP($A201,'PY1 Data(H)'!$A$1:$A$233,'PY1 Data(H)'!$A$1:$CZ$233))</f>
        <v>38652203</v>
      </c>
      <c r="AQ201" s="173" cm="1">
        <f t="array" ref="AQ201">_xlfn.XLOOKUP(AQ$1,'PY1 Data(H)'!$A$1:$CZ$1,_xlfn.XLOOKUP($A201,'PY1 Data(H)'!$A$1:$A$233,'PY1 Data(H)'!$A$1:$CZ$233))</f>
        <v>8564205</v>
      </c>
      <c r="AR201" s="173" cm="1">
        <f t="array" ref="AR201">_xlfn.XLOOKUP(AR$1,'PY1 Data(H)'!$A$1:$CZ$1,_xlfn.XLOOKUP($A201,'PY1 Data(H)'!$A$1:$A$233,'PY1 Data(H)'!$A$1:$CZ$233))</f>
        <v>365464586</v>
      </c>
      <c r="AS201" s="173" cm="1">
        <f t="array" ref="AS201">_xlfn.XLOOKUP(AS$1,'PY1 Data(H)'!$A$1:$CZ$1,_xlfn.XLOOKUP($A201,'PY1 Data(H)'!$A$1:$A$233,'PY1 Data(H)'!$A$1:$CZ$233))</f>
        <v>27873587</v>
      </c>
      <c r="AT201" s="173" cm="1">
        <f t="array" ref="AT201">_xlfn.XLOOKUP(AT$1,'PY1 Data(H)'!$A$1:$CZ$1,_xlfn.XLOOKUP($A201,'PY1 Data(H)'!$A$1:$A$233,'PY1 Data(H)'!$A$1:$CZ$233))</f>
        <v>63467701</v>
      </c>
      <c r="AU201" s="173" cm="1">
        <f t="array" ref="AU201">_xlfn.XLOOKUP(AU$1,'PY1 Data(H)'!$A$1:$CZ$1,_xlfn.XLOOKUP($A201,'PY1 Data(H)'!$A$1:$A$233,'PY1 Data(H)'!$A$1:$CZ$233))</f>
        <v>47391894</v>
      </c>
      <c r="AV201" s="173" cm="1">
        <f t="array" ref="AV201">_xlfn.XLOOKUP(AV$1,'PY1 Data(H)'!$A$1:$CZ$1,_xlfn.XLOOKUP($A201,'PY1 Data(H)'!$A$1:$A$233,'PY1 Data(H)'!$A$1:$CZ$233))</f>
        <v>88422720</v>
      </c>
      <c r="AW201" s="173" cm="1">
        <f t="array" ref="AW201">_xlfn.XLOOKUP(AW$1,'PY1 Data(H)'!$A$1:$CZ$1,_xlfn.XLOOKUP($A201,'PY1 Data(H)'!$A$1:$A$233,'PY1 Data(H)'!$A$1:$CZ$233))</f>
        <v>0</v>
      </c>
      <c r="AX201" s="173" cm="1">
        <f t="array" ref="AX201">_xlfn.XLOOKUP(AX$1,'PY1 Data(H)'!$A$1:$CZ$1,_xlfn.XLOOKUP($A201,'PY1 Data(H)'!$A$1:$A$233,'PY1 Data(H)'!$A$1:$CZ$233))</f>
        <v>26584501</v>
      </c>
      <c r="AY201" s="173" cm="1">
        <f t="array" ref="AY201">_xlfn.XLOOKUP(AY$1,'PY1 Data(H)'!$A$1:$CZ$1,_xlfn.XLOOKUP($A201,'PY1 Data(H)'!$A$1:$A$233,'PY1 Data(H)'!$A$1:$CZ$233))</f>
        <v>7127180</v>
      </c>
      <c r="AZ201" s="173" cm="1">
        <f t="array" ref="AZ201">_xlfn.XLOOKUP(AZ$1,'PY1 Data(H)'!$A$1:$CZ$1,_xlfn.XLOOKUP($A201,'PY1 Data(H)'!$A$1:$A$233,'PY1 Data(H)'!$A$1:$CZ$233))</f>
        <v>138494381</v>
      </c>
      <c r="BA201" s="173" cm="1">
        <f t="array" ref="BA201">_xlfn.XLOOKUP(BA$1,'PY1 Data(H)'!$A$1:$CZ$1,_xlfn.XLOOKUP($A201,'PY1 Data(H)'!$A$1:$A$233,'PY1 Data(H)'!$A$1:$CZ$233))</f>
        <v>39653611</v>
      </c>
      <c r="BB201" s="173" cm="1">
        <f t="array" ref="BB201">_xlfn.XLOOKUP(BB$1,'PY1 Data(H)'!$A$1:$CZ$1,_xlfn.XLOOKUP($A201,'PY1 Data(H)'!$A$1:$A$233,'PY1 Data(H)'!$A$1:$CZ$233))</f>
        <v>157173677</v>
      </c>
      <c r="BC201" s="173" cm="1">
        <f t="array" ref="BC201">_xlfn.XLOOKUP(BC$1,'PY1 Data(H)'!$A$1:$CZ$1,_xlfn.XLOOKUP($A201,'PY1 Data(H)'!$A$1:$A$233,'PY1 Data(H)'!$A$1:$CZ$233))</f>
        <v>6152973</v>
      </c>
      <c r="BD201" s="173" cm="1">
        <f t="array" ref="BD201">_xlfn.XLOOKUP(BD$1,'PY1 Data(H)'!$A$1:$CZ$1,_xlfn.XLOOKUP($A201,'PY1 Data(H)'!$A$1:$A$233,'PY1 Data(H)'!$A$1:$CZ$233))</f>
        <v>45086327</v>
      </c>
      <c r="BE201" s="173" cm="1">
        <f t="array" ref="BE201">_xlfn.XLOOKUP(BE$1,'PY1 Data(H)'!$A$1:$CZ$1,_xlfn.XLOOKUP($A201,'PY1 Data(H)'!$A$1:$A$233,'PY1 Data(H)'!$A$1:$CZ$233))</f>
        <v>31723434</v>
      </c>
      <c r="BF201" s="173" cm="1">
        <f t="array" ref="BF201">_xlfn.XLOOKUP(BF$1,'PY1 Data(H)'!$A$1:$CZ$1,_xlfn.XLOOKUP($A201,'PY1 Data(H)'!$A$1:$A$233,'PY1 Data(H)'!$A$1:$CZ$233))</f>
        <v>67322890</v>
      </c>
      <c r="BG201" s="173" cm="1">
        <f t="array" ref="BG201">_xlfn.XLOOKUP(BG$1,'PY1 Data(H)'!$A$1:$CZ$1,_xlfn.XLOOKUP($A201,'PY1 Data(H)'!$A$1:$A$233,'PY1 Data(H)'!$A$1:$CZ$233))</f>
        <v>31712826</v>
      </c>
      <c r="BH201" s="173" cm="1">
        <f t="array" ref="BH201">_xlfn.XLOOKUP(BH$1,'PY1 Data(H)'!$A$1:$CZ$1,_xlfn.XLOOKUP($A201,'PY1 Data(H)'!$A$1:$A$233,'PY1 Data(H)'!$A$1:$CZ$233))</f>
        <v>12900916</v>
      </c>
      <c r="BI201" s="173" cm="1">
        <f t="array" ref="BI201">_xlfn.XLOOKUP(BI$1,'PY1 Data(H)'!$A$1:$CZ$1,_xlfn.XLOOKUP($A201,'PY1 Data(H)'!$A$1:$A$233,'PY1 Data(H)'!$A$1:$CZ$233))</f>
        <v>14763577</v>
      </c>
      <c r="BJ201" s="173" cm="1">
        <f t="array" ref="BJ201">_xlfn.XLOOKUP(BJ$1,'PY1 Data(H)'!$A$1:$CZ$1,_xlfn.XLOOKUP($A201,'PY1 Data(H)'!$A$1:$A$233,'PY1 Data(H)'!$A$1:$CZ$233))</f>
        <v>24773980</v>
      </c>
      <c r="BK201" s="173" cm="1">
        <f t="array" ref="BK201">_xlfn.XLOOKUP(BK$1,'PY1 Data(H)'!$A$1:$CZ$1,_xlfn.XLOOKUP($A201,'PY1 Data(H)'!$A$1:$A$233,'PY1 Data(H)'!$A$1:$CZ$233))</f>
        <v>1136556489</v>
      </c>
      <c r="BL201" s="173" cm="1">
        <f t="array" ref="BL201">_xlfn.XLOOKUP(BL$1,'PY1 Data(H)'!$A$1:$CZ$1,_xlfn.XLOOKUP($A201,'PY1 Data(H)'!$A$1:$A$233,'PY1 Data(H)'!$A$1:$CZ$233))</f>
        <v>9906443</v>
      </c>
      <c r="BM201" s="173" cm="1">
        <f t="array" ref="BM201">_xlfn.XLOOKUP(BM$1,'PY1 Data(H)'!$A$1:$CZ$1,_xlfn.XLOOKUP($A201,'PY1 Data(H)'!$A$1:$A$233,'PY1 Data(H)'!$A$1:$CZ$233))</f>
        <v>20259212</v>
      </c>
      <c r="BN201" s="173" cm="1">
        <f t="array" ref="BN201">_xlfn.XLOOKUP(BN$1,'PY1 Data(H)'!$A$1:$CZ$1,_xlfn.XLOOKUP($A201,'PY1 Data(H)'!$A$1:$A$233,'PY1 Data(H)'!$A$1:$CZ$233))</f>
        <v>68001211</v>
      </c>
      <c r="BO201" s="173" cm="1">
        <f t="array" ref="BO201">_xlfn.XLOOKUP(BO$1,'PY1 Data(H)'!$A$1:$CZ$1,_xlfn.XLOOKUP($A201,'PY1 Data(H)'!$A$1:$A$233,'PY1 Data(H)'!$A$1:$CZ$233))</f>
        <v>47970703</v>
      </c>
      <c r="BP201" s="173" cm="1">
        <f t="array" ref="BP201">_xlfn.XLOOKUP(BP$1,'PY1 Data(H)'!$A$1:$CZ$1,_xlfn.XLOOKUP($A201,'PY1 Data(H)'!$A$1:$A$233,'PY1 Data(H)'!$A$1:$CZ$233))</f>
        <v>216624818</v>
      </c>
      <c r="BQ201" s="173" cm="1">
        <f t="array" ref="BQ201">_xlfn.XLOOKUP(BQ$1,'PY1 Data(H)'!$A$1:$CZ$1,_xlfn.XLOOKUP($A201,'PY1 Data(H)'!$A$1:$A$233,'PY1 Data(H)'!$A$1:$CZ$233))</f>
        <v>0</v>
      </c>
      <c r="BR201" s="173" cm="1">
        <f t="array" ref="BR201">_xlfn.XLOOKUP(BR$1,'PY1 Data(H)'!$A$1:$CZ$1,_xlfn.XLOOKUP($A201,'PY1 Data(H)'!$A$1:$A$233,'PY1 Data(H)'!$A$1:$CZ$233))</f>
        <v>97838893</v>
      </c>
      <c r="BS201" s="173" cm="1">
        <f t="array" ref="BS201">_xlfn.XLOOKUP(BS$1,'PY1 Data(H)'!$A$1:$CZ$1,_xlfn.XLOOKUP($A201,'PY1 Data(H)'!$A$1:$A$233,'PY1 Data(H)'!$A$1:$CZ$233))</f>
        <v>168309898</v>
      </c>
      <c r="BT201" s="173" cm="1">
        <f t="array" ref="BT201">_xlfn.XLOOKUP(BT$1,'PY1 Data(H)'!$A$1:$CZ$1,_xlfn.XLOOKUP($A201,'PY1 Data(H)'!$A$1:$A$233,'PY1 Data(H)'!$A$1:$CZ$233))</f>
        <v>11069496</v>
      </c>
      <c r="BU201" s="173" cm="1">
        <f t="array" ref="BU201">_xlfn.XLOOKUP(BU$1,'PY1 Data(H)'!$A$1:$CZ$1,_xlfn.XLOOKUP($A201,'PY1 Data(H)'!$A$1:$A$233,'PY1 Data(H)'!$A$1:$CZ$233))</f>
        <v>23274617</v>
      </c>
      <c r="BV201" s="173" cm="1">
        <f t="array" ref="BV201">_xlfn.XLOOKUP(BV$1,'PY1 Data(H)'!$A$1:$CZ$1,_xlfn.XLOOKUP($A201,'PY1 Data(H)'!$A$1:$A$233,'PY1 Data(H)'!$A$1:$CZ$233))</f>
        <v>50896686</v>
      </c>
      <c r="BW201" s="173" cm="1">
        <f t="array" ref="BW201">_xlfn.XLOOKUP(BW$1,'PY1 Data(H)'!$A$1:$CZ$1,_xlfn.XLOOKUP($A201,'PY1 Data(H)'!$A$1:$A$233,'PY1 Data(H)'!$A$1:$CZ$233))</f>
        <v>9379314</v>
      </c>
      <c r="BX201" s="173" cm="1">
        <f t="array" ref="BX201">_xlfn.XLOOKUP(BX$1,'PY1 Data(H)'!$A$1:$CZ$1,_xlfn.XLOOKUP($A201,'PY1 Data(H)'!$A$1:$A$233,'PY1 Data(H)'!$A$1:$CZ$233))</f>
        <v>35076234</v>
      </c>
      <c r="BY201" s="173" cm="1">
        <f t="array" ref="BY201">_xlfn.XLOOKUP(BY$1,'PY1 Data(H)'!$A$1:$CZ$1,_xlfn.XLOOKUP($A201,'PY1 Data(H)'!$A$1:$A$233,'PY1 Data(H)'!$A$1:$CZ$233))</f>
        <v>93661867</v>
      </c>
      <c r="BZ201" s="173" cm="1">
        <f t="array" ref="BZ201">_xlfn.XLOOKUP(BZ$1,'PY1 Data(H)'!$A$1:$CZ$1,_xlfn.XLOOKUP($A201,'PY1 Data(H)'!$A$1:$A$233,'PY1 Data(H)'!$A$1:$CZ$233))</f>
        <v>16945329</v>
      </c>
      <c r="CA201" s="173" cm="1">
        <f t="array" ref="CA201">_xlfn.XLOOKUP(CA$1,'PY1 Data(H)'!$A$1:$CZ$1,_xlfn.XLOOKUP($A201,'PY1 Data(H)'!$A$1:$A$233,'PY1 Data(H)'!$A$1:$CZ$233))</f>
        <v>68980483</v>
      </c>
      <c r="CB201" s="173" cm="1">
        <f t="array" ref="CB201">_xlfn.XLOOKUP(CB$1,'PY1 Data(H)'!$A$1:$CZ$1,_xlfn.XLOOKUP($A201,'PY1 Data(H)'!$A$1:$A$233,'PY1 Data(H)'!$A$1:$CZ$233))</f>
        <v>26727352</v>
      </c>
      <c r="CC201" s="173" cm="1">
        <f t="array" ref="CC201">_xlfn.XLOOKUP(CC$1,'PY1 Data(H)'!$A$1:$CZ$1,_xlfn.XLOOKUP($A201,'PY1 Data(H)'!$A$1:$A$233,'PY1 Data(H)'!$A$1:$CZ$233))</f>
        <v>49654373</v>
      </c>
      <c r="CD201" s="173" cm="1">
        <f t="array" ref="CD201">_xlfn.XLOOKUP(CD$1,'PY1 Data(H)'!$A$1:$CZ$1,_xlfn.XLOOKUP($A201,'PY1 Data(H)'!$A$1:$A$233,'PY1 Data(H)'!$A$1:$CZ$233))</f>
        <v>49454425</v>
      </c>
      <c r="CE201" s="173" cm="1">
        <f t="array" ref="CE201">_xlfn.XLOOKUP(CE$1,'PY1 Data(H)'!$A$1:$CZ$1,_xlfn.XLOOKUP($A201,'PY1 Data(H)'!$A$1:$A$233,'PY1 Data(H)'!$A$1:$CZ$233))</f>
        <v>84116573</v>
      </c>
      <c r="CF201" s="173" cm="1">
        <f t="array" ref="CF201">_xlfn.XLOOKUP(CF$1,'PY1 Data(H)'!$A$1:$CZ$1,_xlfn.XLOOKUP($A201,'PY1 Data(H)'!$A$1:$A$233,'PY1 Data(H)'!$A$1:$CZ$233))</f>
        <v>44462688</v>
      </c>
      <c r="CG201" s="173" cm="1">
        <f t="array" ref="CG201">_xlfn.XLOOKUP(CG$1,'PY1 Data(H)'!$A$1:$CZ$1,_xlfn.XLOOKUP($A201,'PY1 Data(H)'!$A$1:$A$233,'PY1 Data(H)'!$A$1:$CZ$233))</f>
        <v>36778472</v>
      </c>
      <c r="CH201" s="173" cm="1">
        <f t="array" ref="CH201">_xlfn.XLOOKUP(CH$1,'PY1 Data(H)'!$A$1:$CZ$1,_xlfn.XLOOKUP($A201,'PY1 Data(H)'!$A$1:$A$233,'PY1 Data(H)'!$A$1:$CZ$233))</f>
        <v>21060192</v>
      </c>
      <c r="CI201" s="173" cm="1">
        <f t="array" ref="CI201">_xlfn.XLOOKUP(CI$1,'PY1 Data(H)'!$A$1:$CZ$1,_xlfn.XLOOKUP($A201,'PY1 Data(H)'!$A$1:$A$233,'PY1 Data(H)'!$A$1:$CZ$233))</f>
        <v>32331193</v>
      </c>
      <c r="CJ201" s="173" cm="1">
        <f t="array" ref="CJ201">_xlfn.XLOOKUP(CJ$1,'PY1 Data(H)'!$A$1:$CZ$1,_xlfn.XLOOKUP($A201,'PY1 Data(H)'!$A$1:$A$233,'PY1 Data(H)'!$A$1:$CZ$233))</f>
        <v>27492857</v>
      </c>
      <c r="CK201" s="173" cm="1">
        <f t="array" ref="CK201">_xlfn.XLOOKUP(CK$1,'PY1 Data(H)'!$A$1:$CZ$1,_xlfn.XLOOKUP($A201,'PY1 Data(H)'!$A$1:$A$233,'PY1 Data(H)'!$A$1:$CZ$233))</f>
        <v>34746393</v>
      </c>
      <c r="CL201" s="173" cm="1">
        <f t="array" ref="CL201">_xlfn.XLOOKUP(CL$1,'PY1 Data(H)'!$A$1:$CZ$1,_xlfn.XLOOKUP($A201,'PY1 Data(H)'!$A$1:$A$233,'PY1 Data(H)'!$A$1:$CZ$233))</f>
        <v>6753052</v>
      </c>
      <c r="CM201" s="173" cm="1">
        <f t="array" ref="CM201">_xlfn.XLOOKUP(CM$1,'PY1 Data(H)'!$A$1:$CZ$1,_xlfn.XLOOKUP($A201,'PY1 Data(H)'!$A$1:$A$233,'PY1 Data(H)'!$A$1:$CZ$233))</f>
        <v>39644319</v>
      </c>
      <c r="CN201" s="173" cm="1">
        <f t="array" ref="CN201">_xlfn.XLOOKUP(CN$1,'PY1 Data(H)'!$A$1:$CZ$1,_xlfn.XLOOKUP($A201,'PY1 Data(H)'!$A$1:$A$233,'PY1 Data(H)'!$A$1:$CZ$233))</f>
        <v>4378847</v>
      </c>
      <c r="CO201" s="173" cm="1">
        <f t="array" ref="CO201">_xlfn.XLOOKUP(CO$1,'PY1 Data(H)'!$A$1:$CZ$1,_xlfn.XLOOKUP($A201,'PY1 Data(H)'!$A$1:$A$233,'PY1 Data(H)'!$A$1:$CZ$233))</f>
        <v>196263640</v>
      </c>
      <c r="CP201" s="173" cm="1">
        <f t="array" ref="CP201">_xlfn.XLOOKUP(CP$1,'PY1 Data(H)'!$A$1:$CZ$1,_xlfn.XLOOKUP($A201,'PY1 Data(H)'!$A$1:$A$233,'PY1 Data(H)'!$A$1:$CZ$233))</f>
        <v>22346450</v>
      </c>
      <c r="CQ201" s="173" cm="1">
        <f t="array" ref="CQ201">_xlfn.XLOOKUP(CQ$1,'PY1 Data(H)'!$A$1:$CZ$1,_xlfn.XLOOKUP($A201,'PY1 Data(H)'!$A$1:$A$233,'PY1 Data(H)'!$A$1:$CZ$233))</f>
        <v>1109643596</v>
      </c>
      <c r="CR201" s="173" cm="1">
        <f t="array" ref="CR201">_xlfn.XLOOKUP(CR$1,'PY1 Data(H)'!$A$1:$CZ$1,_xlfn.XLOOKUP($A201,'PY1 Data(H)'!$A$1:$A$233,'PY1 Data(H)'!$A$1:$CZ$233))</f>
        <v>19162407</v>
      </c>
      <c r="CS201" s="173" cm="1">
        <f t="array" ref="CS201">_xlfn.XLOOKUP(CS$1,'PY1 Data(H)'!$A$1:$CZ$1,_xlfn.XLOOKUP($A201,'PY1 Data(H)'!$A$1:$A$233,'PY1 Data(H)'!$A$1:$CZ$233))</f>
        <v>7550700</v>
      </c>
      <c r="CT201" s="173" cm="1">
        <f t="array" ref="CT201">_xlfn.XLOOKUP(CT$1,'PY1 Data(H)'!$A$1:$CZ$1,_xlfn.XLOOKUP($A201,'PY1 Data(H)'!$A$1:$A$233,'PY1 Data(H)'!$A$1:$CZ$233))</f>
        <v>36947252</v>
      </c>
      <c r="CU201" s="173" cm="1">
        <f t="array" ref="CU201">_xlfn.XLOOKUP(CU$1,'PY1 Data(H)'!$A$1:$CZ$1,_xlfn.XLOOKUP($A201,'PY1 Data(H)'!$A$1:$A$233,'PY1 Data(H)'!$A$1:$CZ$233))</f>
        <v>57533399</v>
      </c>
      <c r="CV201" s="173" cm="1">
        <f t="array" ref="CV201">_xlfn.XLOOKUP(CV$1,'PY1 Data(H)'!$A$1:$CZ$1,_xlfn.XLOOKUP($A201,'PY1 Data(H)'!$A$1:$A$233,'PY1 Data(H)'!$A$1:$CZ$233))</f>
        <v>35456690</v>
      </c>
      <c r="CW201" s="173" cm="1">
        <f t="array" ref="CW201">_xlfn.XLOOKUP(CW$1,'PY1 Data(H)'!$A$1:$CZ$1,_xlfn.XLOOKUP($A201,'PY1 Data(H)'!$A$1:$A$233,'PY1 Data(H)'!$A$1:$CZ$233))</f>
        <v>51105669</v>
      </c>
      <c r="CX201" s="173" cm="1">
        <f t="array" ref="CX201">_xlfn.XLOOKUP(CX$1,'PY1 Data(H)'!$A$1:$CZ$1,_xlfn.XLOOKUP($A201,'PY1 Data(H)'!$A$1:$A$233,'PY1 Data(H)'!$A$1:$CZ$233))</f>
        <v>18445861</v>
      </c>
      <c r="CY201" s="173" cm="1">
        <f t="array" ref="CY201">_xlfn.XLOOKUP(CY$1,'PY1 Data(H)'!$A$1:$CZ$1,_xlfn.XLOOKUP($A201,'PY1 Data(H)'!$A$1:$A$233,'PY1 Data(H)'!$A$1:$CZ$233))</f>
        <v>13136703</v>
      </c>
    </row>
    <row r="202" spans="1:103" x14ac:dyDescent="0.3">
      <c r="A202">
        <v>529</v>
      </c>
      <c r="D202" s="173" cm="1">
        <f t="array" ref="D202">_xlfn.XLOOKUP(D$1,'PY1 Data(H)'!$A$1:$CZ$1,_xlfn.XLOOKUP($A202,'PY1 Data(H)'!$A$1:$A$233,'PY1 Data(H)'!$A$1:$CZ$233))</f>
        <v>11873326</v>
      </c>
      <c r="E202" s="173" cm="1">
        <f t="array" ref="E202">_xlfn.XLOOKUP(E$1,'PY1 Data(H)'!$A$1:$CZ$1,_xlfn.XLOOKUP($A202,'PY1 Data(H)'!$A$1:$A$233,'PY1 Data(H)'!$A$1:$CZ$233))</f>
        <v>2947988</v>
      </c>
      <c r="F202" s="173" cm="1">
        <f t="array" ref="F202">_xlfn.XLOOKUP(F$1,'PY1 Data(H)'!$A$1:$CZ$1,_xlfn.XLOOKUP($A202,'PY1 Data(H)'!$A$1:$A$233,'PY1 Data(H)'!$A$1:$CZ$233))</f>
        <v>931864</v>
      </c>
      <c r="G202" s="173" cm="1">
        <f t="array" ref="G202">_xlfn.XLOOKUP(G$1,'PY1 Data(H)'!$A$1:$CZ$1,_xlfn.XLOOKUP($A202,'PY1 Data(H)'!$A$1:$A$233,'PY1 Data(H)'!$A$1:$CZ$233))</f>
        <v>0</v>
      </c>
      <c r="H202" s="173" cm="1">
        <f t="array" ref="H202">_xlfn.XLOOKUP(H$1,'PY1 Data(H)'!$A$1:$CZ$1,_xlfn.XLOOKUP($A202,'PY1 Data(H)'!$A$1:$A$233,'PY1 Data(H)'!$A$1:$CZ$233))</f>
        <v>1755215</v>
      </c>
      <c r="I202" s="173" cm="1">
        <f t="array" ref="I202">_xlfn.XLOOKUP(I$1,'PY1 Data(H)'!$A$1:$CZ$1,_xlfn.XLOOKUP($A202,'PY1 Data(H)'!$A$1:$A$233,'PY1 Data(H)'!$A$1:$CZ$233))</f>
        <v>1150435</v>
      </c>
      <c r="J202" s="173" cm="1">
        <f t="array" ref="J202">_xlfn.XLOOKUP(J$1,'PY1 Data(H)'!$A$1:$CZ$1,_xlfn.XLOOKUP($A202,'PY1 Data(H)'!$A$1:$A$233,'PY1 Data(H)'!$A$1:$CZ$233))</f>
        <v>3713927</v>
      </c>
      <c r="K202" s="173" cm="1">
        <f t="array" ref="K202">_xlfn.XLOOKUP(K$1,'PY1 Data(H)'!$A$1:$CZ$1,_xlfn.XLOOKUP($A202,'PY1 Data(H)'!$A$1:$A$233,'PY1 Data(H)'!$A$1:$CZ$233))</f>
        <v>1668335</v>
      </c>
      <c r="L202" s="173" cm="1">
        <f t="array" ref="L202">_xlfn.XLOOKUP(L$1,'PY1 Data(H)'!$A$1:$CZ$1,_xlfn.XLOOKUP($A202,'PY1 Data(H)'!$A$1:$A$233,'PY1 Data(H)'!$A$1:$CZ$233))</f>
        <v>2741906</v>
      </c>
      <c r="M202" s="173" cm="1">
        <f t="array" ref="M202">_xlfn.XLOOKUP(M$1,'PY1 Data(H)'!$A$1:$CZ$1,_xlfn.XLOOKUP($A202,'PY1 Data(H)'!$A$1:$A$233,'PY1 Data(H)'!$A$1:$CZ$233))</f>
        <v>10301807</v>
      </c>
      <c r="N202" s="173" cm="1">
        <f t="array" ref="N202">_xlfn.XLOOKUP(N$1,'PY1 Data(H)'!$A$1:$CZ$1,_xlfn.XLOOKUP($A202,'PY1 Data(H)'!$A$1:$A$233,'PY1 Data(H)'!$A$1:$CZ$233))</f>
        <v>14094172</v>
      </c>
      <c r="O202" s="173" cm="1">
        <f t="array" ref="O202">_xlfn.XLOOKUP(O$1,'PY1 Data(H)'!$A$1:$CZ$1,_xlfn.XLOOKUP($A202,'PY1 Data(H)'!$A$1:$A$233,'PY1 Data(H)'!$A$1:$CZ$233))</f>
        <v>5766130</v>
      </c>
      <c r="P202" s="173" cm="1">
        <f t="array" ref="P202">_xlfn.XLOOKUP(P$1,'PY1 Data(H)'!$A$1:$CZ$1,_xlfn.XLOOKUP($A202,'PY1 Data(H)'!$A$1:$A$233,'PY1 Data(H)'!$A$1:$CZ$233))</f>
        <v>19381676</v>
      </c>
      <c r="Q202" s="173" cm="1">
        <f t="array" ref="Q202">_xlfn.XLOOKUP(Q$1,'PY1 Data(H)'!$A$1:$CZ$1,_xlfn.XLOOKUP($A202,'PY1 Data(H)'!$A$1:$A$233,'PY1 Data(H)'!$A$1:$CZ$233))</f>
        <v>4965353</v>
      </c>
      <c r="R202" s="173" cm="1">
        <f t="array" ref="R202">_xlfn.XLOOKUP(R$1,'PY1 Data(H)'!$A$1:$CZ$1,_xlfn.XLOOKUP($A202,'PY1 Data(H)'!$A$1:$A$233,'PY1 Data(H)'!$A$1:$CZ$233))</f>
        <v>1191419</v>
      </c>
      <c r="S202" s="173" cm="1">
        <f t="array" ref="S202">_xlfn.XLOOKUP(S$1,'PY1 Data(H)'!$A$1:$CZ$1,_xlfn.XLOOKUP($A202,'PY1 Data(H)'!$A$1:$A$233,'PY1 Data(H)'!$A$1:$CZ$233))</f>
        <v>3419270</v>
      </c>
      <c r="T202" s="173" cm="1">
        <f t="array" ref="T202">_xlfn.XLOOKUP(T$1,'PY1 Data(H)'!$A$1:$CZ$1,_xlfn.XLOOKUP($A202,'PY1 Data(H)'!$A$1:$A$233,'PY1 Data(H)'!$A$1:$CZ$233))</f>
        <v>0</v>
      </c>
      <c r="U202" s="173" cm="1">
        <f t="array" ref="U202">_xlfn.XLOOKUP(U$1,'PY1 Data(H)'!$A$1:$CZ$1,_xlfn.XLOOKUP($A202,'PY1 Data(H)'!$A$1:$A$233,'PY1 Data(H)'!$A$1:$CZ$233))</f>
        <v>10485869</v>
      </c>
      <c r="V202" s="173" cm="1">
        <f t="array" ref="V202">_xlfn.XLOOKUP(V$1,'PY1 Data(H)'!$A$1:$CZ$1,_xlfn.XLOOKUP($A202,'PY1 Data(H)'!$A$1:$A$233,'PY1 Data(H)'!$A$1:$CZ$233))</f>
        <v>7025425</v>
      </c>
      <c r="W202" s="173" cm="1">
        <f t="array" ref="W202">_xlfn.XLOOKUP(W$1,'PY1 Data(H)'!$A$1:$CZ$1,_xlfn.XLOOKUP($A202,'PY1 Data(H)'!$A$1:$A$233,'PY1 Data(H)'!$A$1:$CZ$233))</f>
        <v>0</v>
      </c>
      <c r="X202" s="173" cm="1">
        <f t="array" ref="X202">_xlfn.XLOOKUP(X$1,'PY1 Data(H)'!$A$1:$CZ$1,_xlfn.XLOOKUP($A202,'PY1 Data(H)'!$A$1:$A$233,'PY1 Data(H)'!$A$1:$CZ$233))</f>
        <v>1305618</v>
      </c>
      <c r="Y202" s="173" cm="1">
        <f t="array" ref="Y202">_xlfn.XLOOKUP(Y$1,'PY1 Data(H)'!$A$1:$CZ$1,_xlfn.XLOOKUP($A202,'PY1 Data(H)'!$A$1:$A$233,'PY1 Data(H)'!$A$1:$CZ$233))</f>
        <v>659498</v>
      </c>
      <c r="Z202" s="173" cm="1">
        <f t="array" ref="Z202">_xlfn.XLOOKUP(Z$1,'PY1 Data(H)'!$A$1:$CZ$1,_xlfn.XLOOKUP($A202,'PY1 Data(H)'!$A$1:$A$233,'PY1 Data(H)'!$A$1:$CZ$233))</f>
        <v>6621148</v>
      </c>
      <c r="AA202" s="173" cm="1">
        <f t="array" ref="AA202">_xlfn.XLOOKUP(AA$1,'PY1 Data(H)'!$A$1:$CZ$1,_xlfn.XLOOKUP($A202,'PY1 Data(H)'!$A$1:$A$233,'PY1 Data(H)'!$A$1:$CZ$233))</f>
        <v>0</v>
      </c>
      <c r="AB202" s="173" cm="1">
        <f t="array" ref="AB202">_xlfn.XLOOKUP(AB$1,'PY1 Data(H)'!$A$1:$CZ$1,_xlfn.XLOOKUP($A202,'PY1 Data(H)'!$A$1:$A$233,'PY1 Data(H)'!$A$1:$CZ$233))</f>
        <v>6753833</v>
      </c>
      <c r="AC202" s="173" cm="1">
        <f t="array" ref="AC202">_xlfn.XLOOKUP(AC$1,'PY1 Data(H)'!$A$1:$CZ$1,_xlfn.XLOOKUP($A202,'PY1 Data(H)'!$A$1:$A$233,'PY1 Data(H)'!$A$1:$CZ$233))</f>
        <v>23656683</v>
      </c>
      <c r="AD202" s="173" cm="1">
        <f t="array" ref="AD202">_xlfn.XLOOKUP(AD$1,'PY1 Data(H)'!$A$1:$CZ$1,_xlfn.XLOOKUP($A202,'PY1 Data(H)'!$A$1:$A$233,'PY1 Data(H)'!$A$1:$CZ$233))</f>
        <v>2142878</v>
      </c>
      <c r="AE202" s="173" cm="1">
        <f t="array" ref="AE202">_xlfn.XLOOKUP(AE$1,'PY1 Data(H)'!$A$1:$CZ$1,_xlfn.XLOOKUP($A202,'PY1 Data(H)'!$A$1:$A$233,'PY1 Data(H)'!$A$1:$CZ$233))</f>
        <v>2378605</v>
      </c>
      <c r="AF202" s="173" cm="1">
        <f t="array" ref="AF202">_xlfn.XLOOKUP(AF$1,'PY1 Data(H)'!$A$1:$CZ$1,_xlfn.XLOOKUP($A202,'PY1 Data(H)'!$A$1:$A$233,'PY1 Data(H)'!$A$1:$CZ$233))</f>
        <v>9771258</v>
      </c>
      <c r="AG202" s="173" cm="1">
        <f t="array" ref="AG202">_xlfn.XLOOKUP(AG$1,'PY1 Data(H)'!$A$1:$CZ$1,_xlfn.XLOOKUP($A202,'PY1 Data(H)'!$A$1:$A$233,'PY1 Data(H)'!$A$1:$CZ$233))</f>
        <v>4321922</v>
      </c>
      <c r="AH202" s="173" cm="1">
        <f t="array" ref="AH202">_xlfn.XLOOKUP(AH$1,'PY1 Data(H)'!$A$1:$CZ$1,_xlfn.XLOOKUP($A202,'PY1 Data(H)'!$A$1:$A$233,'PY1 Data(H)'!$A$1:$CZ$233))</f>
        <v>4136027</v>
      </c>
      <c r="AI202" s="173" cm="1">
        <f t="array" ref="AI202">_xlfn.XLOOKUP(AI$1,'PY1 Data(H)'!$A$1:$CZ$1,_xlfn.XLOOKUP($A202,'PY1 Data(H)'!$A$1:$A$233,'PY1 Data(H)'!$A$1:$CZ$233))</f>
        <v>34629498</v>
      </c>
      <c r="AJ202" s="173" cm="1">
        <f t="array" ref="AJ202">_xlfn.XLOOKUP(AJ$1,'PY1 Data(H)'!$A$1:$CZ$1,_xlfn.XLOOKUP($A202,'PY1 Data(H)'!$A$1:$A$233,'PY1 Data(H)'!$A$1:$CZ$233))</f>
        <v>4197227</v>
      </c>
      <c r="AK202" s="173" cm="1">
        <f t="array" ref="AK202">_xlfn.XLOOKUP(AK$1,'PY1 Data(H)'!$A$1:$CZ$1,_xlfn.XLOOKUP($A202,'PY1 Data(H)'!$A$1:$A$233,'PY1 Data(H)'!$A$1:$CZ$233))</f>
        <v>26714532</v>
      </c>
      <c r="AL202" s="173" cm="1">
        <f t="array" ref="AL202">_xlfn.XLOOKUP(AL$1,'PY1 Data(H)'!$A$1:$CZ$1,_xlfn.XLOOKUP($A202,'PY1 Data(H)'!$A$1:$A$233,'PY1 Data(H)'!$A$1:$CZ$233))</f>
        <v>6436669</v>
      </c>
      <c r="AM202" s="173" cm="1">
        <f t="array" ref="AM202">_xlfn.XLOOKUP(AM$1,'PY1 Data(H)'!$A$1:$CZ$1,_xlfn.XLOOKUP($A202,'PY1 Data(H)'!$A$1:$A$233,'PY1 Data(H)'!$A$1:$CZ$233))</f>
        <v>18840958</v>
      </c>
      <c r="AN202" s="173" cm="1">
        <f t="array" ref="AN202">_xlfn.XLOOKUP(AN$1,'PY1 Data(H)'!$A$1:$CZ$1,_xlfn.XLOOKUP($A202,'PY1 Data(H)'!$A$1:$A$233,'PY1 Data(H)'!$A$1:$CZ$233))</f>
        <v>972437</v>
      </c>
      <c r="AO202" s="173" cm="1">
        <f t="array" ref="AO202">_xlfn.XLOOKUP(AO$1,'PY1 Data(H)'!$A$1:$CZ$1,_xlfn.XLOOKUP($A202,'PY1 Data(H)'!$A$1:$A$233,'PY1 Data(H)'!$A$1:$CZ$233))</f>
        <v>632965</v>
      </c>
      <c r="AP202" s="173" cm="1">
        <f t="array" ref="AP202">_xlfn.XLOOKUP(AP$1,'PY1 Data(H)'!$A$1:$CZ$1,_xlfn.XLOOKUP($A202,'PY1 Data(H)'!$A$1:$A$233,'PY1 Data(H)'!$A$1:$CZ$233))</f>
        <v>5517596</v>
      </c>
      <c r="AQ202" s="173" cm="1">
        <f t="array" ref="AQ202">_xlfn.XLOOKUP(AQ$1,'PY1 Data(H)'!$A$1:$CZ$1,_xlfn.XLOOKUP($A202,'PY1 Data(H)'!$A$1:$A$233,'PY1 Data(H)'!$A$1:$CZ$233))</f>
        <v>1532840</v>
      </c>
      <c r="AR202" s="173" cm="1">
        <f t="array" ref="AR202">_xlfn.XLOOKUP(AR$1,'PY1 Data(H)'!$A$1:$CZ$1,_xlfn.XLOOKUP($A202,'PY1 Data(H)'!$A$1:$A$233,'PY1 Data(H)'!$A$1:$CZ$233))</f>
        <v>37550921</v>
      </c>
      <c r="AS202" s="173" cm="1">
        <f t="array" ref="AS202">_xlfn.XLOOKUP(AS$1,'PY1 Data(H)'!$A$1:$CZ$1,_xlfn.XLOOKUP($A202,'PY1 Data(H)'!$A$1:$A$233,'PY1 Data(H)'!$A$1:$CZ$233))</f>
        <v>3511367</v>
      </c>
      <c r="AT202" s="173" cm="1">
        <f t="array" ref="AT202">_xlfn.XLOOKUP(AT$1,'PY1 Data(H)'!$A$1:$CZ$1,_xlfn.XLOOKUP($A202,'PY1 Data(H)'!$A$1:$A$233,'PY1 Data(H)'!$A$1:$CZ$233))</f>
        <v>10606865</v>
      </c>
      <c r="AU202" s="173" cm="1">
        <f t="array" ref="AU202">_xlfn.XLOOKUP(AU$1,'PY1 Data(H)'!$A$1:$CZ$1,_xlfn.XLOOKUP($A202,'PY1 Data(H)'!$A$1:$A$233,'PY1 Data(H)'!$A$1:$CZ$233))</f>
        <v>4210351</v>
      </c>
      <c r="AV202" s="173" cm="1">
        <f t="array" ref="AV202">_xlfn.XLOOKUP(AV$1,'PY1 Data(H)'!$A$1:$CZ$1,_xlfn.XLOOKUP($A202,'PY1 Data(H)'!$A$1:$A$233,'PY1 Data(H)'!$A$1:$CZ$233))</f>
        <v>7915660</v>
      </c>
      <c r="AW202" s="173" cm="1">
        <f t="array" ref="AW202">_xlfn.XLOOKUP(AW$1,'PY1 Data(H)'!$A$1:$CZ$1,_xlfn.XLOOKUP($A202,'PY1 Data(H)'!$A$1:$A$233,'PY1 Data(H)'!$A$1:$CZ$233))</f>
        <v>0</v>
      </c>
      <c r="AX202" s="173" cm="1">
        <f t="array" ref="AX202">_xlfn.XLOOKUP(AX$1,'PY1 Data(H)'!$A$1:$CZ$1,_xlfn.XLOOKUP($A202,'PY1 Data(H)'!$A$1:$A$233,'PY1 Data(H)'!$A$1:$CZ$233))</f>
        <v>4123228</v>
      </c>
      <c r="AY202" s="173" cm="1">
        <f t="array" ref="AY202">_xlfn.XLOOKUP(AY$1,'PY1 Data(H)'!$A$1:$CZ$1,_xlfn.XLOOKUP($A202,'PY1 Data(H)'!$A$1:$A$233,'PY1 Data(H)'!$A$1:$CZ$233))</f>
        <v>447507</v>
      </c>
      <c r="AZ202" s="173" cm="1">
        <f t="array" ref="AZ202">_xlfn.XLOOKUP(AZ$1,'PY1 Data(H)'!$A$1:$CZ$1,_xlfn.XLOOKUP($A202,'PY1 Data(H)'!$A$1:$A$233,'PY1 Data(H)'!$A$1:$CZ$233))</f>
        <v>13608998</v>
      </c>
      <c r="BA202" s="173" cm="1">
        <f t="array" ref="BA202">_xlfn.XLOOKUP(BA$1,'PY1 Data(H)'!$A$1:$CZ$1,_xlfn.XLOOKUP($A202,'PY1 Data(H)'!$A$1:$A$233,'PY1 Data(H)'!$A$1:$CZ$233))</f>
        <v>1740950</v>
      </c>
      <c r="BB202" s="173" cm="1">
        <f t="array" ref="BB202">_xlfn.XLOOKUP(BB$1,'PY1 Data(H)'!$A$1:$CZ$1,_xlfn.XLOOKUP($A202,'PY1 Data(H)'!$A$1:$A$233,'PY1 Data(H)'!$A$1:$CZ$233))</f>
        <v>19217287</v>
      </c>
      <c r="BC202" s="173" cm="1">
        <f t="array" ref="BC202">_xlfn.XLOOKUP(BC$1,'PY1 Data(H)'!$A$1:$CZ$1,_xlfn.XLOOKUP($A202,'PY1 Data(H)'!$A$1:$A$233,'PY1 Data(H)'!$A$1:$CZ$233))</f>
        <v>884912</v>
      </c>
      <c r="BD202" s="173" cm="1">
        <f t="array" ref="BD202">_xlfn.XLOOKUP(BD$1,'PY1 Data(H)'!$A$1:$CZ$1,_xlfn.XLOOKUP($A202,'PY1 Data(H)'!$A$1:$A$233,'PY1 Data(H)'!$A$1:$CZ$233))</f>
        <v>5065369</v>
      </c>
      <c r="BE202" s="173" cm="1">
        <f t="array" ref="BE202">_xlfn.XLOOKUP(BE$1,'PY1 Data(H)'!$A$1:$CZ$1,_xlfn.XLOOKUP($A202,'PY1 Data(H)'!$A$1:$A$233,'PY1 Data(H)'!$A$1:$CZ$233))</f>
        <v>4493067</v>
      </c>
      <c r="BF202" s="173" cm="1">
        <f t="array" ref="BF202">_xlfn.XLOOKUP(BF$1,'PY1 Data(H)'!$A$1:$CZ$1,_xlfn.XLOOKUP($A202,'PY1 Data(H)'!$A$1:$A$233,'PY1 Data(H)'!$A$1:$CZ$233))</f>
        <v>7325282</v>
      </c>
      <c r="BG202" s="173" cm="1">
        <f t="array" ref="BG202">_xlfn.XLOOKUP(BG$1,'PY1 Data(H)'!$A$1:$CZ$1,_xlfn.XLOOKUP($A202,'PY1 Data(H)'!$A$1:$A$233,'PY1 Data(H)'!$A$1:$CZ$233))</f>
        <v>1853581</v>
      </c>
      <c r="BH202" s="173" cm="1">
        <f t="array" ref="BH202">_xlfn.XLOOKUP(BH$1,'PY1 Data(H)'!$A$1:$CZ$1,_xlfn.XLOOKUP($A202,'PY1 Data(H)'!$A$1:$A$233,'PY1 Data(H)'!$A$1:$CZ$233))</f>
        <v>1120541</v>
      </c>
      <c r="BI202" s="173" cm="1">
        <f t="array" ref="BI202">_xlfn.XLOOKUP(BI$1,'PY1 Data(H)'!$A$1:$CZ$1,_xlfn.XLOOKUP($A202,'PY1 Data(H)'!$A$1:$A$233,'PY1 Data(H)'!$A$1:$CZ$233))</f>
        <v>1910154</v>
      </c>
      <c r="BJ202" s="173" cm="1">
        <f t="array" ref="BJ202">_xlfn.XLOOKUP(BJ$1,'PY1 Data(H)'!$A$1:$CZ$1,_xlfn.XLOOKUP($A202,'PY1 Data(H)'!$A$1:$A$233,'PY1 Data(H)'!$A$1:$CZ$233))</f>
        <v>2769439</v>
      </c>
      <c r="BK202" s="173" cm="1">
        <f t="array" ref="BK202">_xlfn.XLOOKUP(BK$1,'PY1 Data(H)'!$A$1:$CZ$1,_xlfn.XLOOKUP($A202,'PY1 Data(H)'!$A$1:$A$233,'PY1 Data(H)'!$A$1:$CZ$233))</f>
        <v>74984512</v>
      </c>
      <c r="BL202" s="173" cm="1">
        <f t="array" ref="BL202">_xlfn.XLOOKUP(BL$1,'PY1 Data(H)'!$A$1:$CZ$1,_xlfn.XLOOKUP($A202,'PY1 Data(H)'!$A$1:$A$233,'PY1 Data(H)'!$A$1:$CZ$233))</f>
        <v>1007941</v>
      </c>
      <c r="BM202" s="173" cm="1">
        <f t="array" ref="BM202">_xlfn.XLOOKUP(BM$1,'PY1 Data(H)'!$A$1:$CZ$1,_xlfn.XLOOKUP($A202,'PY1 Data(H)'!$A$1:$A$233,'PY1 Data(H)'!$A$1:$CZ$233))</f>
        <v>1884255</v>
      </c>
      <c r="BN202" s="173" cm="1">
        <f t="array" ref="BN202">_xlfn.XLOOKUP(BN$1,'PY1 Data(H)'!$A$1:$CZ$1,_xlfn.XLOOKUP($A202,'PY1 Data(H)'!$A$1:$A$233,'PY1 Data(H)'!$A$1:$CZ$233))</f>
        <v>6896795</v>
      </c>
      <c r="BO202" s="173" cm="1">
        <f t="array" ref="BO202">_xlfn.XLOOKUP(BO$1,'PY1 Data(H)'!$A$1:$CZ$1,_xlfn.XLOOKUP($A202,'PY1 Data(H)'!$A$1:$A$233,'PY1 Data(H)'!$A$1:$CZ$233))</f>
        <v>7720801</v>
      </c>
      <c r="BP202" s="173" cm="1">
        <f t="array" ref="BP202">_xlfn.XLOOKUP(BP$1,'PY1 Data(H)'!$A$1:$CZ$1,_xlfn.XLOOKUP($A202,'PY1 Data(H)'!$A$1:$A$233,'PY1 Data(H)'!$A$1:$CZ$233))</f>
        <v>13845651</v>
      </c>
      <c r="BQ202" s="173" cm="1">
        <f t="array" ref="BQ202">_xlfn.XLOOKUP(BQ$1,'PY1 Data(H)'!$A$1:$CZ$1,_xlfn.XLOOKUP($A202,'PY1 Data(H)'!$A$1:$A$233,'PY1 Data(H)'!$A$1:$CZ$233))</f>
        <v>0</v>
      </c>
      <c r="BR202" s="173" cm="1">
        <f t="array" ref="BR202">_xlfn.XLOOKUP(BR$1,'PY1 Data(H)'!$A$1:$CZ$1,_xlfn.XLOOKUP($A202,'PY1 Data(H)'!$A$1:$A$233,'PY1 Data(H)'!$A$1:$CZ$233))</f>
        <v>13758167</v>
      </c>
      <c r="BS202" s="173" cm="1">
        <f t="array" ref="BS202">_xlfn.XLOOKUP(BS$1,'PY1 Data(H)'!$A$1:$CZ$1,_xlfn.XLOOKUP($A202,'PY1 Data(H)'!$A$1:$A$233,'PY1 Data(H)'!$A$1:$CZ$233))</f>
        <v>11433067</v>
      </c>
      <c r="BT202" s="173" cm="1">
        <f t="array" ref="BT202">_xlfn.XLOOKUP(BT$1,'PY1 Data(H)'!$A$1:$CZ$1,_xlfn.XLOOKUP($A202,'PY1 Data(H)'!$A$1:$A$233,'PY1 Data(H)'!$A$1:$CZ$233))</f>
        <v>1086701</v>
      </c>
      <c r="BU202" s="173" cm="1">
        <f t="array" ref="BU202">_xlfn.XLOOKUP(BU$1,'PY1 Data(H)'!$A$1:$CZ$1,_xlfn.XLOOKUP($A202,'PY1 Data(H)'!$A$1:$A$233,'PY1 Data(H)'!$A$1:$CZ$233))</f>
        <v>3062524</v>
      </c>
      <c r="BV202" s="173" cm="1">
        <f t="array" ref="BV202">_xlfn.XLOOKUP(BV$1,'PY1 Data(H)'!$A$1:$CZ$1,_xlfn.XLOOKUP($A202,'PY1 Data(H)'!$A$1:$A$233,'PY1 Data(H)'!$A$1:$CZ$233))</f>
        <v>5364237</v>
      </c>
      <c r="BW202" s="173" cm="1">
        <f t="array" ref="BW202">_xlfn.XLOOKUP(BW$1,'PY1 Data(H)'!$A$1:$CZ$1,_xlfn.XLOOKUP($A202,'PY1 Data(H)'!$A$1:$A$233,'PY1 Data(H)'!$A$1:$CZ$233))</f>
        <v>970800</v>
      </c>
      <c r="BX202" s="173" cm="1">
        <f t="array" ref="BX202">_xlfn.XLOOKUP(BX$1,'PY1 Data(H)'!$A$1:$CZ$1,_xlfn.XLOOKUP($A202,'PY1 Data(H)'!$A$1:$A$233,'PY1 Data(H)'!$A$1:$CZ$233))</f>
        <v>3176355</v>
      </c>
      <c r="BY202" s="173" cm="1">
        <f t="array" ref="BY202">_xlfn.XLOOKUP(BY$1,'PY1 Data(H)'!$A$1:$CZ$1,_xlfn.XLOOKUP($A202,'PY1 Data(H)'!$A$1:$A$233,'PY1 Data(H)'!$A$1:$CZ$233))</f>
        <v>13132113</v>
      </c>
      <c r="BZ202" s="173" cm="1">
        <f t="array" ref="BZ202">_xlfn.XLOOKUP(BZ$1,'PY1 Data(H)'!$A$1:$CZ$1,_xlfn.XLOOKUP($A202,'PY1 Data(H)'!$A$1:$A$233,'PY1 Data(H)'!$A$1:$CZ$233))</f>
        <v>1295177</v>
      </c>
      <c r="CA202" s="173" cm="1">
        <f t="array" ref="CA202">_xlfn.XLOOKUP(CA$1,'PY1 Data(H)'!$A$1:$CZ$1,_xlfn.XLOOKUP($A202,'PY1 Data(H)'!$A$1:$A$233,'PY1 Data(H)'!$A$1:$CZ$233))</f>
        <v>9463312</v>
      </c>
      <c r="CB202" s="173" cm="1">
        <f t="array" ref="CB202">_xlfn.XLOOKUP(CB$1,'PY1 Data(H)'!$A$1:$CZ$1,_xlfn.XLOOKUP($A202,'PY1 Data(H)'!$A$1:$A$233,'PY1 Data(H)'!$A$1:$CZ$233))</f>
        <v>3222376</v>
      </c>
      <c r="CC202" s="173" cm="1">
        <f t="array" ref="CC202">_xlfn.XLOOKUP(CC$1,'PY1 Data(H)'!$A$1:$CZ$1,_xlfn.XLOOKUP($A202,'PY1 Data(H)'!$A$1:$A$233,'PY1 Data(H)'!$A$1:$CZ$233))</f>
        <v>9480313</v>
      </c>
      <c r="CD202" s="173" cm="1">
        <f t="array" ref="CD202">_xlfn.XLOOKUP(CD$1,'PY1 Data(H)'!$A$1:$CZ$1,_xlfn.XLOOKUP($A202,'PY1 Data(H)'!$A$1:$A$233,'PY1 Data(H)'!$A$1:$CZ$233))</f>
        <v>6780796</v>
      </c>
      <c r="CE202" s="173" cm="1">
        <f t="array" ref="CE202">_xlfn.XLOOKUP(CE$1,'PY1 Data(H)'!$A$1:$CZ$1,_xlfn.XLOOKUP($A202,'PY1 Data(H)'!$A$1:$A$233,'PY1 Data(H)'!$A$1:$CZ$233))</f>
        <v>9787092</v>
      </c>
      <c r="CF202" s="173" cm="1">
        <f t="array" ref="CF202">_xlfn.XLOOKUP(CF$1,'PY1 Data(H)'!$A$1:$CZ$1,_xlfn.XLOOKUP($A202,'PY1 Data(H)'!$A$1:$A$233,'PY1 Data(H)'!$A$1:$CZ$233))</f>
        <v>3761725</v>
      </c>
      <c r="CG202" s="173" cm="1">
        <f t="array" ref="CG202">_xlfn.XLOOKUP(CG$1,'PY1 Data(H)'!$A$1:$CZ$1,_xlfn.XLOOKUP($A202,'PY1 Data(H)'!$A$1:$A$233,'PY1 Data(H)'!$A$1:$CZ$233))</f>
        <v>5783157</v>
      </c>
      <c r="CH202" s="173" cm="1">
        <f t="array" ref="CH202">_xlfn.XLOOKUP(CH$1,'PY1 Data(H)'!$A$1:$CZ$1,_xlfn.XLOOKUP($A202,'PY1 Data(H)'!$A$1:$A$233,'PY1 Data(H)'!$A$1:$CZ$233))</f>
        <v>2743134</v>
      </c>
      <c r="CI202" s="173" cm="1">
        <f t="array" ref="CI202">_xlfn.XLOOKUP(CI$1,'PY1 Data(H)'!$A$1:$CZ$1,_xlfn.XLOOKUP($A202,'PY1 Data(H)'!$A$1:$A$233,'PY1 Data(H)'!$A$1:$CZ$233))</f>
        <v>4514808</v>
      </c>
      <c r="CJ202" s="173" cm="1">
        <f t="array" ref="CJ202">_xlfn.XLOOKUP(CJ$1,'PY1 Data(H)'!$A$1:$CZ$1,_xlfn.XLOOKUP($A202,'PY1 Data(H)'!$A$1:$A$233,'PY1 Data(H)'!$A$1:$CZ$233))</f>
        <v>3220246</v>
      </c>
      <c r="CK202" s="173" cm="1">
        <f t="array" ref="CK202">_xlfn.XLOOKUP(CK$1,'PY1 Data(H)'!$A$1:$CZ$1,_xlfn.XLOOKUP($A202,'PY1 Data(H)'!$A$1:$A$233,'PY1 Data(H)'!$A$1:$CZ$233))</f>
        <v>4337847</v>
      </c>
      <c r="CL202" s="173" cm="1">
        <f t="array" ref="CL202">_xlfn.XLOOKUP(CL$1,'PY1 Data(H)'!$A$1:$CZ$1,_xlfn.XLOOKUP($A202,'PY1 Data(H)'!$A$1:$A$233,'PY1 Data(H)'!$A$1:$CZ$233))</f>
        <v>470209</v>
      </c>
      <c r="CM202" s="173" cm="1">
        <f t="array" ref="CM202">_xlfn.XLOOKUP(CM$1,'PY1 Data(H)'!$A$1:$CZ$1,_xlfn.XLOOKUP($A202,'PY1 Data(H)'!$A$1:$A$233,'PY1 Data(H)'!$A$1:$CZ$233))</f>
        <v>2464773</v>
      </c>
      <c r="CN202" s="173" cm="1">
        <f t="array" ref="CN202">_xlfn.XLOOKUP(CN$1,'PY1 Data(H)'!$A$1:$CZ$1,_xlfn.XLOOKUP($A202,'PY1 Data(H)'!$A$1:$A$233,'PY1 Data(H)'!$A$1:$CZ$233))</f>
        <v>361630</v>
      </c>
      <c r="CO202" s="173" cm="1">
        <f t="array" ref="CO202">_xlfn.XLOOKUP(CO$1,'PY1 Data(H)'!$A$1:$CZ$1,_xlfn.XLOOKUP($A202,'PY1 Data(H)'!$A$1:$A$233,'PY1 Data(H)'!$A$1:$CZ$233))</f>
        <v>20597418</v>
      </c>
      <c r="CP202" s="173" cm="1">
        <f t="array" ref="CP202">_xlfn.XLOOKUP(CP$1,'PY1 Data(H)'!$A$1:$CZ$1,_xlfn.XLOOKUP($A202,'PY1 Data(H)'!$A$1:$A$233,'PY1 Data(H)'!$A$1:$CZ$233))</f>
        <v>3566115</v>
      </c>
      <c r="CQ202" s="173" cm="1">
        <f t="array" ref="CQ202">_xlfn.XLOOKUP(CQ$1,'PY1 Data(H)'!$A$1:$CZ$1,_xlfn.XLOOKUP($A202,'PY1 Data(H)'!$A$1:$A$233,'PY1 Data(H)'!$A$1:$CZ$233))</f>
        <v>84440850</v>
      </c>
      <c r="CR202" s="173" cm="1">
        <f t="array" ref="CR202">_xlfn.XLOOKUP(CR$1,'PY1 Data(H)'!$A$1:$CZ$1,_xlfn.XLOOKUP($A202,'PY1 Data(H)'!$A$1:$A$233,'PY1 Data(H)'!$A$1:$CZ$233))</f>
        <v>1490910</v>
      </c>
      <c r="CS202" s="173" cm="1">
        <f t="array" ref="CS202">_xlfn.XLOOKUP(CS$1,'PY1 Data(H)'!$A$1:$CZ$1,_xlfn.XLOOKUP($A202,'PY1 Data(H)'!$A$1:$A$233,'PY1 Data(H)'!$A$1:$CZ$233))</f>
        <v>947470</v>
      </c>
      <c r="CT202" s="173" cm="1">
        <f t="array" ref="CT202">_xlfn.XLOOKUP(CT$1,'PY1 Data(H)'!$A$1:$CZ$1,_xlfn.XLOOKUP($A202,'PY1 Data(H)'!$A$1:$A$233,'PY1 Data(H)'!$A$1:$CZ$233))</f>
        <v>2239242</v>
      </c>
      <c r="CU202" s="173" cm="1">
        <f t="array" ref="CU202">_xlfn.XLOOKUP(CU$1,'PY1 Data(H)'!$A$1:$CZ$1,_xlfn.XLOOKUP($A202,'PY1 Data(H)'!$A$1:$A$233,'PY1 Data(H)'!$A$1:$CZ$233))</f>
        <v>8154257</v>
      </c>
      <c r="CV202" s="173" cm="1">
        <f t="array" ref="CV202">_xlfn.XLOOKUP(CV$1,'PY1 Data(H)'!$A$1:$CZ$1,_xlfn.XLOOKUP($A202,'PY1 Data(H)'!$A$1:$A$233,'PY1 Data(H)'!$A$1:$CZ$233))</f>
        <v>5161517</v>
      </c>
      <c r="CW202" s="173" cm="1">
        <f t="array" ref="CW202">_xlfn.XLOOKUP(CW$1,'PY1 Data(H)'!$A$1:$CZ$1,_xlfn.XLOOKUP($A202,'PY1 Data(H)'!$A$1:$A$233,'PY1 Data(H)'!$A$1:$CZ$233))</f>
        <v>6213997</v>
      </c>
      <c r="CX202" s="173" cm="1">
        <f t="array" ref="CX202">_xlfn.XLOOKUP(CX$1,'PY1 Data(H)'!$A$1:$CZ$1,_xlfn.XLOOKUP($A202,'PY1 Data(H)'!$A$1:$A$233,'PY1 Data(H)'!$A$1:$CZ$233))</f>
        <v>2826319</v>
      </c>
      <c r="CY202" s="173" cm="1">
        <f t="array" ref="CY202">_xlfn.XLOOKUP(CY$1,'PY1 Data(H)'!$A$1:$CZ$1,_xlfn.XLOOKUP($A202,'PY1 Data(H)'!$A$1:$A$233,'PY1 Data(H)'!$A$1:$CZ$233))</f>
        <v>1230489</v>
      </c>
    </row>
    <row r="203" spans="1:103" x14ac:dyDescent="0.3">
      <c r="A203">
        <v>530</v>
      </c>
      <c r="D203" s="173" cm="1">
        <f t="array" ref="D203">_xlfn.XLOOKUP(D$1,'PY1 Data(H)'!$A$1:$CZ$1,_xlfn.XLOOKUP($A203,'PY1 Data(H)'!$A$1:$A$233,'PY1 Data(H)'!$A$1:$CZ$233))</f>
        <v>916296</v>
      </c>
      <c r="E203" s="173" cm="1">
        <f t="array" ref="E203">_xlfn.XLOOKUP(E$1,'PY1 Data(H)'!$A$1:$CZ$1,_xlfn.XLOOKUP($A203,'PY1 Data(H)'!$A$1:$A$233,'PY1 Data(H)'!$A$1:$CZ$233))</f>
        <v>507210</v>
      </c>
      <c r="F203" s="173" cm="1">
        <f t="array" ref="F203">_xlfn.XLOOKUP(F$1,'PY1 Data(H)'!$A$1:$CZ$1,_xlfn.XLOOKUP($A203,'PY1 Data(H)'!$A$1:$A$233,'PY1 Data(H)'!$A$1:$CZ$233))</f>
        <v>188937</v>
      </c>
      <c r="G203" s="173" cm="1">
        <f t="array" ref="G203">_xlfn.XLOOKUP(G$1,'PY1 Data(H)'!$A$1:$CZ$1,_xlfn.XLOOKUP($A203,'PY1 Data(H)'!$A$1:$A$233,'PY1 Data(H)'!$A$1:$CZ$233))</f>
        <v>0</v>
      </c>
      <c r="H203" s="173" cm="1">
        <f t="array" ref="H203">_xlfn.XLOOKUP(H$1,'PY1 Data(H)'!$A$1:$CZ$1,_xlfn.XLOOKUP($A203,'PY1 Data(H)'!$A$1:$A$233,'PY1 Data(H)'!$A$1:$CZ$233))</f>
        <v>545459</v>
      </c>
      <c r="I203" s="173" cm="1">
        <f t="array" ref="I203">_xlfn.XLOOKUP(I$1,'PY1 Data(H)'!$A$1:$CZ$1,_xlfn.XLOOKUP($A203,'PY1 Data(H)'!$A$1:$A$233,'PY1 Data(H)'!$A$1:$CZ$233))</f>
        <v>279513</v>
      </c>
      <c r="J203" s="173" cm="1">
        <f t="array" ref="J203">_xlfn.XLOOKUP(J$1,'PY1 Data(H)'!$A$1:$CZ$1,_xlfn.XLOOKUP($A203,'PY1 Data(H)'!$A$1:$A$233,'PY1 Data(H)'!$A$1:$CZ$233))</f>
        <v>485467</v>
      </c>
      <c r="K203" s="173" cm="1">
        <f t="array" ref="K203">_xlfn.XLOOKUP(K$1,'PY1 Data(H)'!$A$1:$CZ$1,_xlfn.XLOOKUP($A203,'PY1 Data(H)'!$A$1:$A$233,'PY1 Data(H)'!$A$1:$CZ$233))</f>
        <v>264997</v>
      </c>
      <c r="L203" s="173" cm="1">
        <f t="array" ref="L203">_xlfn.XLOOKUP(L$1,'PY1 Data(H)'!$A$1:$CZ$1,_xlfn.XLOOKUP($A203,'PY1 Data(H)'!$A$1:$A$233,'PY1 Data(H)'!$A$1:$CZ$233))</f>
        <v>776623</v>
      </c>
      <c r="M203" s="173" cm="1">
        <f t="array" ref="M203">_xlfn.XLOOKUP(M$1,'PY1 Data(H)'!$A$1:$CZ$1,_xlfn.XLOOKUP($A203,'PY1 Data(H)'!$A$1:$A$233,'PY1 Data(H)'!$A$1:$CZ$233))</f>
        <v>1397456</v>
      </c>
      <c r="N203" s="173" cm="1">
        <f t="array" ref="N203">_xlfn.XLOOKUP(N$1,'PY1 Data(H)'!$A$1:$CZ$1,_xlfn.XLOOKUP($A203,'PY1 Data(H)'!$A$1:$A$233,'PY1 Data(H)'!$A$1:$CZ$233))</f>
        <v>535879</v>
      </c>
      <c r="O203" s="173" cm="1">
        <f t="array" ref="O203">_xlfn.XLOOKUP(O$1,'PY1 Data(H)'!$A$1:$CZ$1,_xlfn.XLOOKUP($A203,'PY1 Data(H)'!$A$1:$A$233,'PY1 Data(H)'!$A$1:$CZ$233))</f>
        <v>666743</v>
      </c>
      <c r="P203" s="173" cm="1">
        <f t="array" ref="P203">_xlfn.XLOOKUP(P$1,'PY1 Data(H)'!$A$1:$CZ$1,_xlfn.XLOOKUP($A203,'PY1 Data(H)'!$A$1:$A$233,'PY1 Data(H)'!$A$1:$CZ$233))</f>
        <v>1377852</v>
      </c>
      <c r="Q203" s="173" cm="1">
        <f t="array" ref="Q203">_xlfn.XLOOKUP(Q$1,'PY1 Data(H)'!$A$1:$CZ$1,_xlfn.XLOOKUP($A203,'PY1 Data(H)'!$A$1:$A$233,'PY1 Data(H)'!$A$1:$CZ$233))</f>
        <v>1152736</v>
      </c>
      <c r="R203" s="173" cm="1">
        <f t="array" ref="R203">_xlfn.XLOOKUP(R$1,'PY1 Data(H)'!$A$1:$CZ$1,_xlfn.XLOOKUP($A203,'PY1 Data(H)'!$A$1:$A$233,'PY1 Data(H)'!$A$1:$CZ$233))</f>
        <v>194149</v>
      </c>
      <c r="S203" s="173" cm="1">
        <f t="array" ref="S203">_xlfn.XLOOKUP(S$1,'PY1 Data(H)'!$A$1:$CZ$1,_xlfn.XLOOKUP($A203,'PY1 Data(H)'!$A$1:$A$233,'PY1 Data(H)'!$A$1:$CZ$233))</f>
        <v>813325</v>
      </c>
      <c r="T203" s="173" cm="1">
        <f t="array" ref="T203">_xlfn.XLOOKUP(T$1,'PY1 Data(H)'!$A$1:$CZ$1,_xlfn.XLOOKUP($A203,'PY1 Data(H)'!$A$1:$A$233,'PY1 Data(H)'!$A$1:$CZ$233))</f>
        <v>0</v>
      </c>
      <c r="U203" s="173" cm="1">
        <f t="array" ref="U203">_xlfn.XLOOKUP(U$1,'PY1 Data(H)'!$A$1:$CZ$1,_xlfn.XLOOKUP($A203,'PY1 Data(H)'!$A$1:$A$233,'PY1 Data(H)'!$A$1:$CZ$233))</f>
        <v>1092010</v>
      </c>
      <c r="V203" s="173" cm="1">
        <f t="array" ref="V203">_xlfn.XLOOKUP(V$1,'PY1 Data(H)'!$A$1:$CZ$1,_xlfn.XLOOKUP($A203,'PY1 Data(H)'!$A$1:$A$233,'PY1 Data(H)'!$A$1:$CZ$233))</f>
        <v>716372</v>
      </c>
      <c r="W203" s="173" cm="1">
        <f t="array" ref="W203">_xlfn.XLOOKUP(W$1,'PY1 Data(H)'!$A$1:$CZ$1,_xlfn.XLOOKUP($A203,'PY1 Data(H)'!$A$1:$A$233,'PY1 Data(H)'!$A$1:$CZ$233))</f>
        <v>0</v>
      </c>
      <c r="X203" s="173" cm="1">
        <f t="array" ref="X203">_xlfn.XLOOKUP(X$1,'PY1 Data(H)'!$A$1:$CZ$1,_xlfn.XLOOKUP($A203,'PY1 Data(H)'!$A$1:$A$233,'PY1 Data(H)'!$A$1:$CZ$233))</f>
        <v>174423</v>
      </c>
      <c r="Y203" s="173" cm="1">
        <f t="array" ref="Y203">_xlfn.XLOOKUP(Y$1,'PY1 Data(H)'!$A$1:$CZ$1,_xlfn.XLOOKUP($A203,'PY1 Data(H)'!$A$1:$A$233,'PY1 Data(H)'!$A$1:$CZ$233))</f>
        <v>188392</v>
      </c>
      <c r="Z203" s="173" cm="1">
        <f t="array" ref="Z203">_xlfn.XLOOKUP(Z$1,'PY1 Data(H)'!$A$1:$CZ$1,_xlfn.XLOOKUP($A203,'PY1 Data(H)'!$A$1:$A$233,'PY1 Data(H)'!$A$1:$CZ$233))</f>
        <v>1021541</v>
      </c>
      <c r="AA203" s="173" cm="1">
        <f t="array" ref="AA203">_xlfn.XLOOKUP(AA$1,'PY1 Data(H)'!$A$1:$CZ$1,_xlfn.XLOOKUP($A203,'PY1 Data(H)'!$A$1:$A$233,'PY1 Data(H)'!$A$1:$CZ$233))</f>
        <v>0</v>
      </c>
      <c r="AB203" s="173" cm="1">
        <f t="array" ref="AB203">_xlfn.XLOOKUP(AB$1,'PY1 Data(H)'!$A$1:$CZ$1,_xlfn.XLOOKUP($A203,'PY1 Data(H)'!$A$1:$A$233,'PY1 Data(H)'!$A$1:$CZ$233))</f>
        <v>591283</v>
      </c>
      <c r="AC203" s="173" cm="1">
        <f t="array" ref="AC203">_xlfn.XLOOKUP(AC$1,'PY1 Data(H)'!$A$1:$CZ$1,_xlfn.XLOOKUP($A203,'PY1 Data(H)'!$A$1:$A$233,'PY1 Data(H)'!$A$1:$CZ$233))</f>
        <v>800830</v>
      </c>
      <c r="AD203" s="173" cm="1">
        <f t="array" ref="AD203">_xlfn.XLOOKUP(AD$1,'PY1 Data(H)'!$A$1:$CZ$1,_xlfn.XLOOKUP($A203,'PY1 Data(H)'!$A$1:$A$233,'PY1 Data(H)'!$A$1:$CZ$233))</f>
        <v>249216</v>
      </c>
      <c r="AE203" s="173" cm="1">
        <f t="array" ref="AE203">_xlfn.XLOOKUP(AE$1,'PY1 Data(H)'!$A$1:$CZ$1,_xlfn.XLOOKUP($A203,'PY1 Data(H)'!$A$1:$A$233,'PY1 Data(H)'!$A$1:$CZ$233))</f>
        <v>244342</v>
      </c>
      <c r="AF203" s="173" cm="1">
        <f t="array" ref="AF203">_xlfn.XLOOKUP(AF$1,'PY1 Data(H)'!$A$1:$CZ$1,_xlfn.XLOOKUP($A203,'PY1 Data(H)'!$A$1:$A$233,'PY1 Data(H)'!$A$1:$CZ$233))</f>
        <v>2137092</v>
      </c>
      <c r="AG203" s="173" cm="1">
        <f t="array" ref="AG203">_xlfn.XLOOKUP(AG$1,'PY1 Data(H)'!$A$1:$CZ$1,_xlfn.XLOOKUP($A203,'PY1 Data(H)'!$A$1:$A$233,'PY1 Data(H)'!$A$1:$CZ$233))</f>
        <v>383881</v>
      </c>
      <c r="AH203" s="173" cm="1">
        <f t="array" ref="AH203">_xlfn.XLOOKUP(AH$1,'PY1 Data(H)'!$A$1:$CZ$1,_xlfn.XLOOKUP($A203,'PY1 Data(H)'!$A$1:$A$233,'PY1 Data(H)'!$A$1:$CZ$233))</f>
        <v>1037486</v>
      </c>
      <c r="AI203" s="173" cm="1">
        <f t="array" ref="AI203">_xlfn.XLOOKUP(AI$1,'PY1 Data(H)'!$A$1:$CZ$1,_xlfn.XLOOKUP($A203,'PY1 Data(H)'!$A$1:$A$233,'PY1 Data(H)'!$A$1:$CZ$233))</f>
        <v>1040632</v>
      </c>
      <c r="AJ203" s="173" cm="1">
        <f t="array" ref="AJ203">_xlfn.XLOOKUP(AJ$1,'PY1 Data(H)'!$A$1:$CZ$1,_xlfn.XLOOKUP($A203,'PY1 Data(H)'!$A$1:$A$233,'PY1 Data(H)'!$A$1:$CZ$233))</f>
        <v>1333541</v>
      </c>
      <c r="AK203" s="173" cm="1">
        <f t="array" ref="AK203">_xlfn.XLOOKUP(AK$1,'PY1 Data(H)'!$A$1:$CZ$1,_xlfn.XLOOKUP($A203,'PY1 Data(H)'!$A$1:$A$233,'PY1 Data(H)'!$A$1:$CZ$233))</f>
        <v>1817868</v>
      </c>
      <c r="AL203" s="173" cm="1">
        <f t="array" ref="AL203">_xlfn.XLOOKUP(AL$1,'PY1 Data(H)'!$A$1:$CZ$1,_xlfn.XLOOKUP($A203,'PY1 Data(H)'!$A$1:$A$233,'PY1 Data(H)'!$A$1:$CZ$233))</f>
        <v>850482</v>
      </c>
      <c r="AM203" s="173" cm="1">
        <f t="array" ref="AM203">_xlfn.XLOOKUP(AM$1,'PY1 Data(H)'!$A$1:$CZ$1,_xlfn.XLOOKUP($A203,'PY1 Data(H)'!$A$1:$A$233,'PY1 Data(H)'!$A$1:$CZ$233))</f>
        <v>1484517</v>
      </c>
      <c r="AN203" s="173" cm="1">
        <f t="array" ref="AN203">_xlfn.XLOOKUP(AN$1,'PY1 Data(H)'!$A$1:$CZ$1,_xlfn.XLOOKUP($A203,'PY1 Data(H)'!$A$1:$A$233,'PY1 Data(H)'!$A$1:$CZ$233))</f>
        <v>212044</v>
      </c>
      <c r="AO203" s="173" cm="1">
        <f t="array" ref="AO203">_xlfn.XLOOKUP(AO$1,'PY1 Data(H)'!$A$1:$CZ$1,_xlfn.XLOOKUP($A203,'PY1 Data(H)'!$A$1:$A$233,'PY1 Data(H)'!$A$1:$CZ$233))</f>
        <v>162384</v>
      </c>
      <c r="AP203" s="173" cm="1">
        <f t="array" ref="AP203">_xlfn.XLOOKUP(AP$1,'PY1 Data(H)'!$A$1:$CZ$1,_xlfn.XLOOKUP($A203,'PY1 Data(H)'!$A$1:$A$233,'PY1 Data(H)'!$A$1:$CZ$233))</f>
        <v>425546</v>
      </c>
      <c r="AQ203" s="173" cm="1">
        <f t="array" ref="AQ203">_xlfn.XLOOKUP(AQ$1,'PY1 Data(H)'!$A$1:$CZ$1,_xlfn.XLOOKUP($A203,'PY1 Data(H)'!$A$1:$A$233,'PY1 Data(H)'!$A$1:$CZ$233))</f>
        <v>69679</v>
      </c>
      <c r="AR203" s="173" cm="1">
        <f t="array" ref="AR203">_xlfn.XLOOKUP(AR$1,'PY1 Data(H)'!$A$1:$CZ$1,_xlfn.XLOOKUP($A203,'PY1 Data(H)'!$A$1:$A$233,'PY1 Data(H)'!$A$1:$CZ$233))</f>
        <v>2448276</v>
      </c>
      <c r="AS203" s="173" cm="1">
        <f t="array" ref="AS203">_xlfn.XLOOKUP(AS$1,'PY1 Data(H)'!$A$1:$CZ$1,_xlfn.XLOOKUP($A203,'PY1 Data(H)'!$A$1:$A$233,'PY1 Data(H)'!$A$1:$CZ$233))</f>
        <v>558225</v>
      </c>
      <c r="AT203" s="173" cm="1">
        <f t="array" ref="AT203">_xlfn.XLOOKUP(AT$1,'PY1 Data(H)'!$A$1:$CZ$1,_xlfn.XLOOKUP($A203,'PY1 Data(H)'!$A$1:$A$233,'PY1 Data(H)'!$A$1:$CZ$233))</f>
        <v>399623</v>
      </c>
      <c r="AU203" s="173" cm="1">
        <f t="array" ref="AU203">_xlfn.XLOOKUP(AU$1,'PY1 Data(H)'!$A$1:$CZ$1,_xlfn.XLOOKUP($A203,'PY1 Data(H)'!$A$1:$A$233,'PY1 Data(H)'!$A$1:$CZ$233))</f>
        <v>768644</v>
      </c>
      <c r="AV203" s="173" cm="1">
        <f t="array" ref="AV203">_xlfn.XLOOKUP(AV$1,'PY1 Data(H)'!$A$1:$CZ$1,_xlfn.XLOOKUP($A203,'PY1 Data(H)'!$A$1:$A$233,'PY1 Data(H)'!$A$1:$CZ$233))</f>
        <v>641611</v>
      </c>
      <c r="AW203" s="173" cm="1">
        <f t="array" ref="AW203">_xlfn.XLOOKUP(AW$1,'PY1 Data(H)'!$A$1:$CZ$1,_xlfn.XLOOKUP($A203,'PY1 Data(H)'!$A$1:$A$233,'PY1 Data(H)'!$A$1:$CZ$233))</f>
        <v>0</v>
      </c>
      <c r="AX203" s="173" cm="1">
        <f t="array" ref="AX203">_xlfn.XLOOKUP(AX$1,'PY1 Data(H)'!$A$1:$CZ$1,_xlfn.XLOOKUP($A203,'PY1 Data(H)'!$A$1:$A$233,'PY1 Data(H)'!$A$1:$CZ$233))</f>
        <v>622996</v>
      </c>
      <c r="AY203" s="173" cm="1">
        <f t="array" ref="AY203">_xlfn.XLOOKUP(AY$1,'PY1 Data(H)'!$A$1:$CZ$1,_xlfn.XLOOKUP($A203,'PY1 Data(H)'!$A$1:$A$233,'PY1 Data(H)'!$A$1:$CZ$233))</f>
        <v>366950</v>
      </c>
      <c r="AZ203" s="173" cm="1">
        <f t="array" ref="AZ203">_xlfn.XLOOKUP(AZ$1,'PY1 Data(H)'!$A$1:$CZ$1,_xlfn.XLOOKUP($A203,'PY1 Data(H)'!$A$1:$A$233,'PY1 Data(H)'!$A$1:$CZ$233))</f>
        <v>747920</v>
      </c>
      <c r="BA203" s="173" cm="1">
        <f t="array" ref="BA203">_xlfn.XLOOKUP(BA$1,'PY1 Data(H)'!$A$1:$CZ$1,_xlfn.XLOOKUP($A203,'PY1 Data(H)'!$A$1:$A$233,'PY1 Data(H)'!$A$1:$CZ$233))</f>
        <v>418559</v>
      </c>
      <c r="BB203" s="173" cm="1">
        <f t="array" ref="BB203">_xlfn.XLOOKUP(BB$1,'PY1 Data(H)'!$A$1:$CZ$1,_xlfn.XLOOKUP($A203,'PY1 Data(H)'!$A$1:$A$233,'PY1 Data(H)'!$A$1:$CZ$233))</f>
        <v>184433</v>
      </c>
      <c r="BC203" s="173" cm="1">
        <f t="array" ref="BC203">_xlfn.XLOOKUP(BC$1,'PY1 Data(H)'!$A$1:$CZ$1,_xlfn.XLOOKUP($A203,'PY1 Data(H)'!$A$1:$A$233,'PY1 Data(H)'!$A$1:$CZ$233))</f>
        <v>259292</v>
      </c>
      <c r="BD203" s="173" cm="1">
        <f t="array" ref="BD203">_xlfn.XLOOKUP(BD$1,'PY1 Data(H)'!$A$1:$CZ$1,_xlfn.XLOOKUP($A203,'PY1 Data(H)'!$A$1:$A$233,'PY1 Data(H)'!$A$1:$CZ$233))</f>
        <v>364892</v>
      </c>
      <c r="BE203" s="173" cm="1">
        <f t="array" ref="BE203">_xlfn.XLOOKUP(BE$1,'PY1 Data(H)'!$A$1:$CZ$1,_xlfn.XLOOKUP($A203,'PY1 Data(H)'!$A$1:$A$233,'PY1 Data(H)'!$A$1:$CZ$233))</f>
        <v>899985</v>
      </c>
      <c r="BF203" s="173" cm="1">
        <f t="array" ref="BF203">_xlfn.XLOOKUP(BF$1,'PY1 Data(H)'!$A$1:$CZ$1,_xlfn.XLOOKUP($A203,'PY1 Data(H)'!$A$1:$A$233,'PY1 Data(H)'!$A$1:$CZ$233))</f>
        <v>414017</v>
      </c>
      <c r="BG203" s="173" cm="1">
        <f t="array" ref="BG203">_xlfn.XLOOKUP(BG$1,'PY1 Data(H)'!$A$1:$CZ$1,_xlfn.XLOOKUP($A203,'PY1 Data(H)'!$A$1:$A$233,'PY1 Data(H)'!$A$1:$CZ$233))</f>
        <v>336650</v>
      </c>
      <c r="BH203" s="173" cm="1">
        <f t="array" ref="BH203">_xlfn.XLOOKUP(BH$1,'PY1 Data(H)'!$A$1:$CZ$1,_xlfn.XLOOKUP($A203,'PY1 Data(H)'!$A$1:$A$233,'PY1 Data(H)'!$A$1:$CZ$233))</f>
        <v>420710</v>
      </c>
      <c r="BI203" s="173" cm="1">
        <f t="array" ref="BI203">_xlfn.XLOOKUP(BI$1,'PY1 Data(H)'!$A$1:$CZ$1,_xlfn.XLOOKUP($A203,'PY1 Data(H)'!$A$1:$A$233,'PY1 Data(H)'!$A$1:$CZ$233))</f>
        <v>867875</v>
      </c>
      <c r="BJ203" s="173" cm="1">
        <f t="array" ref="BJ203">_xlfn.XLOOKUP(BJ$1,'PY1 Data(H)'!$A$1:$CZ$1,_xlfn.XLOOKUP($A203,'PY1 Data(H)'!$A$1:$A$233,'PY1 Data(H)'!$A$1:$CZ$233))</f>
        <v>119440</v>
      </c>
      <c r="BK203" s="173" cm="1">
        <f t="array" ref="BK203">_xlfn.XLOOKUP(BK$1,'PY1 Data(H)'!$A$1:$CZ$1,_xlfn.XLOOKUP($A203,'PY1 Data(H)'!$A$1:$A$233,'PY1 Data(H)'!$A$1:$CZ$233))</f>
        <v>6192320</v>
      </c>
      <c r="BL203" s="173" cm="1">
        <f t="array" ref="BL203">_xlfn.XLOOKUP(BL$1,'PY1 Data(H)'!$A$1:$CZ$1,_xlfn.XLOOKUP($A203,'PY1 Data(H)'!$A$1:$A$233,'PY1 Data(H)'!$A$1:$CZ$233))</f>
        <v>271546</v>
      </c>
      <c r="BM203" s="173" cm="1">
        <f t="array" ref="BM203">_xlfn.XLOOKUP(BM$1,'PY1 Data(H)'!$A$1:$CZ$1,_xlfn.XLOOKUP($A203,'PY1 Data(H)'!$A$1:$A$233,'PY1 Data(H)'!$A$1:$CZ$233))</f>
        <v>528848</v>
      </c>
      <c r="BN203" s="173" cm="1">
        <f t="array" ref="BN203">_xlfn.XLOOKUP(BN$1,'PY1 Data(H)'!$A$1:$CZ$1,_xlfn.XLOOKUP($A203,'PY1 Data(H)'!$A$1:$A$233,'PY1 Data(H)'!$A$1:$CZ$233))</f>
        <v>165033</v>
      </c>
      <c r="BO203" s="173" cm="1">
        <f t="array" ref="BO203">_xlfn.XLOOKUP(BO$1,'PY1 Data(H)'!$A$1:$CZ$1,_xlfn.XLOOKUP($A203,'PY1 Data(H)'!$A$1:$A$233,'PY1 Data(H)'!$A$1:$CZ$233))</f>
        <v>504496</v>
      </c>
      <c r="BP203" s="173" cm="1">
        <f t="array" ref="BP203">_xlfn.XLOOKUP(BP$1,'PY1 Data(H)'!$A$1:$CZ$1,_xlfn.XLOOKUP($A203,'PY1 Data(H)'!$A$1:$A$233,'PY1 Data(H)'!$A$1:$CZ$233))</f>
        <v>1035141</v>
      </c>
      <c r="BQ203" s="173" cm="1">
        <f t="array" ref="BQ203">_xlfn.XLOOKUP(BQ$1,'PY1 Data(H)'!$A$1:$CZ$1,_xlfn.XLOOKUP($A203,'PY1 Data(H)'!$A$1:$A$233,'PY1 Data(H)'!$A$1:$CZ$233))</f>
        <v>0</v>
      </c>
      <c r="BR203" s="173" cm="1">
        <f t="array" ref="BR203">_xlfn.XLOOKUP(BR$1,'PY1 Data(H)'!$A$1:$CZ$1,_xlfn.XLOOKUP($A203,'PY1 Data(H)'!$A$1:$A$233,'PY1 Data(H)'!$A$1:$CZ$233))</f>
        <v>1085396</v>
      </c>
      <c r="BS203" s="173" cm="1">
        <f t="array" ref="BS203">_xlfn.XLOOKUP(BS$1,'PY1 Data(H)'!$A$1:$CZ$1,_xlfn.XLOOKUP($A203,'PY1 Data(H)'!$A$1:$A$233,'PY1 Data(H)'!$A$1:$CZ$233))</f>
        <v>1428784</v>
      </c>
      <c r="BT203" s="173" cm="1">
        <f t="array" ref="BT203">_xlfn.XLOOKUP(BT$1,'PY1 Data(H)'!$A$1:$CZ$1,_xlfn.XLOOKUP($A203,'PY1 Data(H)'!$A$1:$A$233,'PY1 Data(H)'!$A$1:$CZ$233))</f>
        <v>369436</v>
      </c>
      <c r="BU203" s="173" cm="1">
        <f t="array" ref="BU203">_xlfn.XLOOKUP(BU$1,'PY1 Data(H)'!$A$1:$CZ$1,_xlfn.XLOOKUP($A203,'PY1 Data(H)'!$A$1:$A$233,'PY1 Data(H)'!$A$1:$CZ$233))</f>
        <v>690112</v>
      </c>
      <c r="BV203" s="173" cm="1">
        <f t="array" ref="BV203">_xlfn.XLOOKUP(BV$1,'PY1 Data(H)'!$A$1:$CZ$1,_xlfn.XLOOKUP($A203,'PY1 Data(H)'!$A$1:$A$233,'PY1 Data(H)'!$A$1:$CZ$233))</f>
        <v>1768727</v>
      </c>
      <c r="BW203" s="173" cm="1">
        <f t="array" ref="BW203">_xlfn.XLOOKUP(BW$1,'PY1 Data(H)'!$A$1:$CZ$1,_xlfn.XLOOKUP($A203,'PY1 Data(H)'!$A$1:$A$233,'PY1 Data(H)'!$A$1:$CZ$233))</f>
        <v>233885</v>
      </c>
      <c r="BX203" s="173" cm="1">
        <f t="array" ref="BX203">_xlfn.XLOOKUP(BX$1,'PY1 Data(H)'!$A$1:$CZ$1,_xlfn.XLOOKUP($A203,'PY1 Data(H)'!$A$1:$A$233,'PY1 Data(H)'!$A$1:$CZ$233))</f>
        <v>525456</v>
      </c>
      <c r="BY203" s="173" cm="1">
        <f t="array" ref="BY203">_xlfn.XLOOKUP(BY$1,'PY1 Data(H)'!$A$1:$CZ$1,_xlfn.XLOOKUP($A203,'PY1 Data(H)'!$A$1:$A$233,'PY1 Data(H)'!$A$1:$CZ$233))</f>
        <v>622155</v>
      </c>
      <c r="BZ203" s="173" cm="1">
        <f t="array" ref="BZ203">_xlfn.XLOOKUP(BZ$1,'PY1 Data(H)'!$A$1:$CZ$1,_xlfn.XLOOKUP($A203,'PY1 Data(H)'!$A$1:$A$233,'PY1 Data(H)'!$A$1:$CZ$233))</f>
        <v>183490</v>
      </c>
      <c r="CA203" s="173" cm="1">
        <f t="array" ref="CA203">_xlfn.XLOOKUP(CA$1,'PY1 Data(H)'!$A$1:$CZ$1,_xlfn.XLOOKUP($A203,'PY1 Data(H)'!$A$1:$A$233,'PY1 Data(H)'!$A$1:$CZ$233))</f>
        <v>556153</v>
      </c>
      <c r="CB203" s="173" cm="1">
        <f t="array" ref="CB203">_xlfn.XLOOKUP(CB$1,'PY1 Data(H)'!$A$1:$CZ$1,_xlfn.XLOOKUP($A203,'PY1 Data(H)'!$A$1:$A$233,'PY1 Data(H)'!$A$1:$CZ$233))</f>
        <v>687290</v>
      </c>
      <c r="CC203" s="173" cm="1">
        <f t="array" ref="CC203">_xlfn.XLOOKUP(CC$1,'PY1 Data(H)'!$A$1:$CZ$1,_xlfn.XLOOKUP($A203,'PY1 Data(H)'!$A$1:$A$233,'PY1 Data(H)'!$A$1:$CZ$233))</f>
        <v>2854316</v>
      </c>
      <c r="CD203" s="173" cm="1">
        <f t="array" ref="CD203">_xlfn.XLOOKUP(CD$1,'PY1 Data(H)'!$A$1:$CZ$1,_xlfn.XLOOKUP($A203,'PY1 Data(H)'!$A$1:$A$233,'PY1 Data(H)'!$A$1:$CZ$233))</f>
        <v>733321</v>
      </c>
      <c r="CE203" s="173" cm="1">
        <f t="array" ref="CE203">_xlfn.XLOOKUP(CE$1,'PY1 Data(H)'!$A$1:$CZ$1,_xlfn.XLOOKUP($A203,'PY1 Data(H)'!$A$1:$A$233,'PY1 Data(H)'!$A$1:$CZ$233))</f>
        <v>1779688</v>
      </c>
      <c r="CF203" s="173" cm="1">
        <f t="array" ref="CF203">_xlfn.XLOOKUP(CF$1,'PY1 Data(H)'!$A$1:$CZ$1,_xlfn.XLOOKUP($A203,'PY1 Data(H)'!$A$1:$A$233,'PY1 Data(H)'!$A$1:$CZ$233))</f>
        <v>612717</v>
      </c>
      <c r="CG203" s="173" cm="1">
        <f t="array" ref="CG203">_xlfn.XLOOKUP(CG$1,'PY1 Data(H)'!$A$1:$CZ$1,_xlfn.XLOOKUP($A203,'PY1 Data(H)'!$A$1:$A$233,'PY1 Data(H)'!$A$1:$CZ$233))</f>
        <v>943303</v>
      </c>
      <c r="CH203" s="173" cm="1">
        <f t="array" ref="CH203">_xlfn.XLOOKUP(CH$1,'PY1 Data(H)'!$A$1:$CZ$1,_xlfn.XLOOKUP($A203,'PY1 Data(H)'!$A$1:$A$233,'PY1 Data(H)'!$A$1:$CZ$233))</f>
        <v>706032</v>
      </c>
      <c r="CI203" s="173" cm="1">
        <f t="array" ref="CI203">_xlfn.XLOOKUP(CI$1,'PY1 Data(H)'!$A$1:$CZ$1,_xlfn.XLOOKUP($A203,'PY1 Data(H)'!$A$1:$A$233,'PY1 Data(H)'!$A$1:$CZ$233))</f>
        <v>640616</v>
      </c>
      <c r="CJ203" s="173" cm="1">
        <f t="array" ref="CJ203">_xlfn.XLOOKUP(CJ$1,'PY1 Data(H)'!$A$1:$CZ$1,_xlfn.XLOOKUP($A203,'PY1 Data(H)'!$A$1:$A$233,'PY1 Data(H)'!$A$1:$CZ$233))</f>
        <v>574022</v>
      </c>
      <c r="CK203" s="173" cm="1">
        <f t="array" ref="CK203">_xlfn.XLOOKUP(CK$1,'PY1 Data(H)'!$A$1:$CZ$1,_xlfn.XLOOKUP($A203,'PY1 Data(H)'!$A$1:$A$233,'PY1 Data(H)'!$A$1:$CZ$233))</f>
        <v>388454</v>
      </c>
      <c r="CL203" s="173" cm="1">
        <f t="array" ref="CL203">_xlfn.XLOOKUP(CL$1,'PY1 Data(H)'!$A$1:$CZ$1,_xlfn.XLOOKUP($A203,'PY1 Data(H)'!$A$1:$A$233,'PY1 Data(H)'!$A$1:$CZ$233))</f>
        <v>242156</v>
      </c>
      <c r="CM203" s="173" cm="1">
        <f t="array" ref="CM203">_xlfn.XLOOKUP(CM$1,'PY1 Data(H)'!$A$1:$CZ$1,_xlfn.XLOOKUP($A203,'PY1 Data(H)'!$A$1:$A$233,'PY1 Data(H)'!$A$1:$CZ$233))</f>
        <v>69206</v>
      </c>
      <c r="CN203" s="173" cm="1">
        <f t="array" ref="CN203">_xlfn.XLOOKUP(CN$1,'PY1 Data(H)'!$A$1:$CZ$1,_xlfn.XLOOKUP($A203,'PY1 Data(H)'!$A$1:$A$233,'PY1 Data(H)'!$A$1:$CZ$233))</f>
        <v>131530</v>
      </c>
      <c r="CO203" s="173" cm="1">
        <f t="array" ref="CO203">_xlfn.XLOOKUP(CO$1,'PY1 Data(H)'!$A$1:$CZ$1,_xlfn.XLOOKUP($A203,'PY1 Data(H)'!$A$1:$A$233,'PY1 Data(H)'!$A$1:$CZ$233))</f>
        <v>90526</v>
      </c>
      <c r="CP203" s="173" cm="1">
        <f t="array" ref="CP203">_xlfn.XLOOKUP(CP$1,'PY1 Data(H)'!$A$1:$CZ$1,_xlfn.XLOOKUP($A203,'PY1 Data(H)'!$A$1:$A$233,'PY1 Data(H)'!$A$1:$CZ$233))</f>
        <v>587022</v>
      </c>
      <c r="CQ203" s="173" cm="1">
        <f t="array" ref="CQ203">_xlfn.XLOOKUP(CQ$1,'PY1 Data(H)'!$A$1:$CZ$1,_xlfn.XLOOKUP($A203,'PY1 Data(H)'!$A$1:$A$233,'PY1 Data(H)'!$A$1:$CZ$233))</f>
        <v>597113</v>
      </c>
      <c r="CR203" s="173" cm="1">
        <f t="array" ref="CR203">_xlfn.XLOOKUP(CR$1,'PY1 Data(H)'!$A$1:$CZ$1,_xlfn.XLOOKUP($A203,'PY1 Data(H)'!$A$1:$A$233,'PY1 Data(H)'!$A$1:$CZ$233))</f>
        <v>384153</v>
      </c>
      <c r="CS203" s="173" cm="1">
        <f t="array" ref="CS203">_xlfn.XLOOKUP(CS$1,'PY1 Data(H)'!$A$1:$CZ$1,_xlfn.XLOOKUP($A203,'PY1 Data(H)'!$A$1:$A$233,'PY1 Data(H)'!$A$1:$CZ$233))</f>
        <v>350656</v>
      </c>
      <c r="CT203" s="173" cm="1">
        <f t="array" ref="CT203">_xlfn.XLOOKUP(CT$1,'PY1 Data(H)'!$A$1:$CZ$1,_xlfn.XLOOKUP($A203,'PY1 Data(H)'!$A$1:$A$233,'PY1 Data(H)'!$A$1:$CZ$233))</f>
        <v>504758</v>
      </c>
      <c r="CU203" s="173" cm="1">
        <f t="array" ref="CU203">_xlfn.XLOOKUP(CU$1,'PY1 Data(H)'!$A$1:$CZ$1,_xlfn.XLOOKUP($A203,'PY1 Data(H)'!$A$1:$A$233,'PY1 Data(H)'!$A$1:$CZ$233))</f>
        <v>889925</v>
      </c>
      <c r="CV203" s="173" cm="1">
        <f t="array" ref="CV203">_xlfn.XLOOKUP(CV$1,'PY1 Data(H)'!$A$1:$CZ$1,_xlfn.XLOOKUP($A203,'PY1 Data(H)'!$A$1:$A$233,'PY1 Data(H)'!$A$1:$CZ$233))</f>
        <v>1016224</v>
      </c>
      <c r="CW203" s="173" cm="1">
        <f t="array" ref="CW203">_xlfn.XLOOKUP(CW$1,'PY1 Data(H)'!$A$1:$CZ$1,_xlfn.XLOOKUP($A203,'PY1 Data(H)'!$A$1:$A$233,'PY1 Data(H)'!$A$1:$CZ$233))</f>
        <v>672312</v>
      </c>
      <c r="CX203" s="173" cm="1">
        <f t="array" ref="CX203">_xlfn.XLOOKUP(CX$1,'PY1 Data(H)'!$A$1:$CZ$1,_xlfn.XLOOKUP($A203,'PY1 Data(H)'!$A$1:$A$233,'PY1 Data(H)'!$A$1:$CZ$233))</f>
        <v>388336</v>
      </c>
      <c r="CY203" s="173" cm="1">
        <f t="array" ref="CY203">_xlfn.XLOOKUP(CY$1,'PY1 Data(H)'!$A$1:$CZ$1,_xlfn.XLOOKUP($A203,'PY1 Data(H)'!$A$1:$A$233,'PY1 Data(H)'!$A$1:$CZ$233))</f>
        <v>223792</v>
      </c>
    </row>
    <row r="204" spans="1:103" x14ac:dyDescent="0.3">
      <c r="A204">
        <v>531</v>
      </c>
      <c r="D204" s="173" cm="1">
        <f t="array" ref="D204">_xlfn.XLOOKUP(D$1,'PY1 Data(H)'!$A$1:$CZ$1,_xlfn.XLOOKUP($A204,'PY1 Data(H)'!$A$1:$A$233,'PY1 Data(H)'!$A$1:$CZ$233))</f>
        <v>0</v>
      </c>
      <c r="E204" s="173" cm="1">
        <f t="array" ref="E204">_xlfn.XLOOKUP(E$1,'PY1 Data(H)'!$A$1:$CZ$1,_xlfn.XLOOKUP($A204,'PY1 Data(H)'!$A$1:$A$233,'PY1 Data(H)'!$A$1:$CZ$233))</f>
        <v>0</v>
      </c>
      <c r="F204" s="173" cm="1">
        <f t="array" ref="F204">_xlfn.XLOOKUP(F$1,'PY1 Data(H)'!$A$1:$CZ$1,_xlfn.XLOOKUP($A204,'PY1 Data(H)'!$A$1:$A$233,'PY1 Data(H)'!$A$1:$CZ$233))</f>
        <v>0</v>
      </c>
      <c r="G204" s="173" cm="1">
        <f t="array" ref="G204">_xlfn.XLOOKUP(G$1,'PY1 Data(H)'!$A$1:$CZ$1,_xlfn.XLOOKUP($A204,'PY1 Data(H)'!$A$1:$A$233,'PY1 Data(H)'!$A$1:$CZ$233))</f>
        <v>0</v>
      </c>
      <c r="H204" s="173" cm="1">
        <f t="array" ref="H204">_xlfn.XLOOKUP(H$1,'PY1 Data(H)'!$A$1:$CZ$1,_xlfn.XLOOKUP($A204,'PY1 Data(H)'!$A$1:$A$233,'PY1 Data(H)'!$A$1:$CZ$233))</f>
        <v>0</v>
      </c>
      <c r="I204" s="173" cm="1">
        <f t="array" ref="I204">_xlfn.XLOOKUP(I$1,'PY1 Data(H)'!$A$1:$CZ$1,_xlfn.XLOOKUP($A204,'PY1 Data(H)'!$A$1:$A$233,'PY1 Data(H)'!$A$1:$CZ$233))</f>
        <v>6247</v>
      </c>
      <c r="J204" s="173" cm="1">
        <f t="array" ref="J204">_xlfn.XLOOKUP(J$1,'PY1 Data(H)'!$A$1:$CZ$1,_xlfn.XLOOKUP($A204,'PY1 Data(H)'!$A$1:$A$233,'PY1 Data(H)'!$A$1:$CZ$233))</f>
        <v>0</v>
      </c>
      <c r="K204" s="173" cm="1">
        <f t="array" ref="K204">_xlfn.XLOOKUP(K$1,'PY1 Data(H)'!$A$1:$CZ$1,_xlfn.XLOOKUP($A204,'PY1 Data(H)'!$A$1:$A$233,'PY1 Data(H)'!$A$1:$CZ$233))</f>
        <v>0</v>
      </c>
      <c r="L204" s="173" cm="1">
        <f t="array" ref="L204">_xlfn.XLOOKUP(L$1,'PY1 Data(H)'!$A$1:$CZ$1,_xlfn.XLOOKUP($A204,'PY1 Data(H)'!$A$1:$A$233,'PY1 Data(H)'!$A$1:$CZ$233))</f>
        <v>0</v>
      </c>
      <c r="M204" s="173" cm="1">
        <f t="array" ref="M204">_xlfn.XLOOKUP(M$1,'PY1 Data(H)'!$A$1:$CZ$1,_xlfn.XLOOKUP($A204,'PY1 Data(H)'!$A$1:$A$233,'PY1 Data(H)'!$A$1:$CZ$233))</f>
        <v>0</v>
      </c>
      <c r="N204" s="173" cm="1">
        <f t="array" ref="N204">_xlfn.XLOOKUP(N$1,'PY1 Data(H)'!$A$1:$CZ$1,_xlfn.XLOOKUP($A204,'PY1 Data(H)'!$A$1:$A$233,'PY1 Data(H)'!$A$1:$CZ$233))</f>
        <v>47158</v>
      </c>
      <c r="O204" s="173" cm="1">
        <f t="array" ref="O204">_xlfn.XLOOKUP(O$1,'PY1 Data(H)'!$A$1:$CZ$1,_xlfn.XLOOKUP($A204,'PY1 Data(H)'!$A$1:$A$233,'PY1 Data(H)'!$A$1:$CZ$233))</f>
        <v>0</v>
      </c>
      <c r="P204" s="173" cm="1">
        <f t="array" ref="P204">_xlfn.XLOOKUP(P$1,'PY1 Data(H)'!$A$1:$CZ$1,_xlfn.XLOOKUP($A204,'PY1 Data(H)'!$A$1:$A$233,'PY1 Data(H)'!$A$1:$CZ$233))</f>
        <v>0</v>
      </c>
      <c r="Q204" s="173" cm="1">
        <f t="array" ref="Q204">_xlfn.XLOOKUP(Q$1,'PY1 Data(H)'!$A$1:$CZ$1,_xlfn.XLOOKUP($A204,'PY1 Data(H)'!$A$1:$A$233,'PY1 Data(H)'!$A$1:$CZ$233))</f>
        <v>0</v>
      </c>
      <c r="R204" s="173" cm="1">
        <f t="array" ref="R204">_xlfn.XLOOKUP(R$1,'PY1 Data(H)'!$A$1:$CZ$1,_xlfn.XLOOKUP($A204,'PY1 Data(H)'!$A$1:$A$233,'PY1 Data(H)'!$A$1:$CZ$233))</f>
        <v>0</v>
      </c>
      <c r="S204" s="173" cm="1">
        <f t="array" ref="S204">_xlfn.XLOOKUP(S$1,'PY1 Data(H)'!$A$1:$CZ$1,_xlfn.XLOOKUP($A204,'PY1 Data(H)'!$A$1:$A$233,'PY1 Data(H)'!$A$1:$CZ$233))</f>
        <v>0</v>
      </c>
      <c r="T204" s="173" cm="1">
        <f t="array" ref="T204">_xlfn.XLOOKUP(T$1,'PY1 Data(H)'!$A$1:$CZ$1,_xlfn.XLOOKUP($A204,'PY1 Data(H)'!$A$1:$A$233,'PY1 Data(H)'!$A$1:$CZ$233))</f>
        <v>0</v>
      </c>
      <c r="U204" s="173" cm="1">
        <f t="array" ref="U204">_xlfn.XLOOKUP(U$1,'PY1 Data(H)'!$A$1:$CZ$1,_xlfn.XLOOKUP($A204,'PY1 Data(H)'!$A$1:$A$233,'PY1 Data(H)'!$A$1:$CZ$233))</f>
        <v>0</v>
      </c>
      <c r="V204" s="173" cm="1">
        <f t="array" ref="V204">_xlfn.XLOOKUP(V$1,'PY1 Data(H)'!$A$1:$CZ$1,_xlfn.XLOOKUP($A204,'PY1 Data(H)'!$A$1:$A$233,'PY1 Data(H)'!$A$1:$CZ$233))</f>
        <v>23000</v>
      </c>
      <c r="W204" s="173" cm="1">
        <f t="array" ref="W204">_xlfn.XLOOKUP(W$1,'PY1 Data(H)'!$A$1:$CZ$1,_xlfn.XLOOKUP($A204,'PY1 Data(H)'!$A$1:$A$233,'PY1 Data(H)'!$A$1:$CZ$233))</f>
        <v>0</v>
      </c>
      <c r="X204" s="173" cm="1">
        <f t="array" ref="X204">_xlfn.XLOOKUP(X$1,'PY1 Data(H)'!$A$1:$CZ$1,_xlfn.XLOOKUP($A204,'PY1 Data(H)'!$A$1:$A$233,'PY1 Data(H)'!$A$1:$CZ$233))</f>
        <v>0</v>
      </c>
      <c r="Y204" s="173" cm="1">
        <f t="array" ref="Y204">_xlfn.XLOOKUP(Y$1,'PY1 Data(H)'!$A$1:$CZ$1,_xlfn.XLOOKUP($A204,'PY1 Data(H)'!$A$1:$A$233,'PY1 Data(H)'!$A$1:$CZ$233))</f>
        <v>0</v>
      </c>
      <c r="Z204" s="173" cm="1">
        <f t="array" ref="Z204">_xlfn.XLOOKUP(Z$1,'PY1 Data(H)'!$A$1:$CZ$1,_xlfn.XLOOKUP($A204,'PY1 Data(H)'!$A$1:$A$233,'PY1 Data(H)'!$A$1:$CZ$233))</f>
        <v>0</v>
      </c>
      <c r="AA204" s="173" cm="1">
        <f t="array" ref="AA204">_xlfn.XLOOKUP(AA$1,'PY1 Data(H)'!$A$1:$CZ$1,_xlfn.XLOOKUP($A204,'PY1 Data(H)'!$A$1:$A$233,'PY1 Data(H)'!$A$1:$CZ$233))</f>
        <v>0</v>
      </c>
      <c r="AB204" s="173" cm="1">
        <f t="array" ref="AB204">_xlfn.XLOOKUP(AB$1,'PY1 Data(H)'!$A$1:$CZ$1,_xlfn.XLOOKUP($A204,'PY1 Data(H)'!$A$1:$A$233,'PY1 Data(H)'!$A$1:$CZ$233))</f>
        <v>0</v>
      </c>
      <c r="AC204" s="173" cm="1">
        <f t="array" ref="AC204">_xlfn.XLOOKUP(AC$1,'PY1 Data(H)'!$A$1:$CZ$1,_xlfn.XLOOKUP($A204,'PY1 Data(H)'!$A$1:$A$233,'PY1 Data(H)'!$A$1:$CZ$233))</f>
        <v>0</v>
      </c>
      <c r="AD204" s="173" cm="1">
        <f t="array" ref="AD204">_xlfn.XLOOKUP(AD$1,'PY1 Data(H)'!$A$1:$CZ$1,_xlfn.XLOOKUP($A204,'PY1 Data(H)'!$A$1:$A$233,'PY1 Data(H)'!$A$1:$CZ$233))</f>
        <v>0</v>
      </c>
      <c r="AE204" s="173" cm="1">
        <f t="array" ref="AE204">_xlfn.XLOOKUP(AE$1,'PY1 Data(H)'!$A$1:$CZ$1,_xlfn.XLOOKUP($A204,'PY1 Data(H)'!$A$1:$A$233,'PY1 Data(H)'!$A$1:$CZ$233))</f>
        <v>0</v>
      </c>
      <c r="AF204" s="173" cm="1">
        <f t="array" ref="AF204">_xlfn.XLOOKUP(AF$1,'PY1 Data(H)'!$A$1:$CZ$1,_xlfn.XLOOKUP($A204,'PY1 Data(H)'!$A$1:$A$233,'PY1 Data(H)'!$A$1:$CZ$233))</f>
        <v>0</v>
      </c>
      <c r="AG204" s="173" cm="1">
        <f t="array" ref="AG204">_xlfn.XLOOKUP(AG$1,'PY1 Data(H)'!$A$1:$CZ$1,_xlfn.XLOOKUP($A204,'PY1 Data(H)'!$A$1:$A$233,'PY1 Data(H)'!$A$1:$CZ$233))</f>
        <v>0</v>
      </c>
      <c r="AH204" s="173" cm="1">
        <f t="array" ref="AH204">_xlfn.XLOOKUP(AH$1,'PY1 Data(H)'!$A$1:$CZ$1,_xlfn.XLOOKUP($A204,'PY1 Data(H)'!$A$1:$A$233,'PY1 Data(H)'!$A$1:$CZ$233))</f>
        <v>0</v>
      </c>
      <c r="AI204" s="173" cm="1">
        <f t="array" ref="AI204">_xlfn.XLOOKUP(AI$1,'PY1 Data(H)'!$A$1:$CZ$1,_xlfn.XLOOKUP($A204,'PY1 Data(H)'!$A$1:$A$233,'PY1 Data(H)'!$A$1:$CZ$233))</f>
        <v>0</v>
      </c>
      <c r="AJ204" s="173" cm="1">
        <f t="array" ref="AJ204">_xlfn.XLOOKUP(AJ$1,'PY1 Data(H)'!$A$1:$CZ$1,_xlfn.XLOOKUP($A204,'PY1 Data(H)'!$A$1:$A$233,'PY1 Data(H)'!$A$1:$CZ$233))</f>
        <v>0</v>
      </c>
      <c r="AK204" s="173" cm="1">
        <f t="array" ref="AK204">_xlfn.XLOOKUP(AK$1,'PY1 Data(H)'!$A$1:$CZ$1,_xlfn.XLOOKUP($A204,'PY1 Data(H)'!$A$1:$A$233,'PY1 Data(H)'!$A$1:$CZ$233))</f>
        <v>0</v>
      </c>
      <c r="AL204" s="173" cm="1">
        <f t="array" ref="AL204">_xlfn.XLOOKUP(AL$1,'PY1 Data(H)'!$A$1:$CZ$1,_xlfn.XLOOKUP($A204,'PY1 Data(H)'!$A$1:$A$233,'PY1 Data(H)'!$A$1:$CZ$233))</f>
        <v>5060</v>
      </c>
      <c r="AM204" s="173" cm="1">
        <f t="array" ref="AM204">_xlfn.XLOOKUP(AM$1,'PY1 Data(H)'!$A$1:$CZ$1,_xlfn.XLOOKUP($A204,'PY1 Data(H)'!$A$1:$A$233,'PY1 Data(H)'!$A$1:$CZ$233))</f>
        <v>0</v>
      </c>
      <c r="AN204" s="173" cm="1">
        <f t="array" ref="AN204">_xlfn.XLOOKUP(AN$1,'PY1 Data(H)'!$A$1:$CZ$1,_xlfn.XLOOKUP($A204,'PY1 Data(H)'!$A$1:$A$233,'PY1 Data(H)'!$A$1:$CZ$233))</f>
        <v>0</v>
      </c>
      <c r="AO204" s="173" cm="1">
        <f t="array" ref="AO204">_xlfn.XLOOKUP(AO$1,'PY1 Data(H)'!$A$1:$CZ$1,_xlfn.XLOOKUP($A204,'PY1 Data(H)'!$A$1:$A$233,'PY1 Data(H)'!$A$1:$CZ$233))</f>
        <v>0</v>
      </c>
      <c r="AP204" s="173" cm="1">
        <f t="array" ref="AP204">_xlfn.XLOOKUP(AP$1,'PY1 Data(H)'!$A$1:$CZ$1,_xlfn.XLOOKUP($A204,'PY1 Data(H)'!$A$1:$A$233,'PY1 Data(H)'!$A$1:$CZ$233))</f>
        <v>0</v>
      </c>
      <c r="AQ204" s="173" cm="1">
        <f t="array" ref="AQ204">_xlfn.XLOOKUP(AQ$1,'PY1 Data(H)'!$A$1:$CZ$1,_xlfn.XLOOKUP($A204,'PY1 Data(H)'!$A$1:$A$233,'PY1 Data(H)'!$A$1:$CZ$233))</f>
        <v>6165</v>
      </c>
      <c r="AR204" s="173" cm="1">
        <f t="array" ref="AR204">_xlfn.XLOOKUP(AR$1,'PY1 Data(H)'!$A$1:$CZ$1,_xlfn.XLOOKUP($A204,'PY1 Data(H)'!$A$1:$A$233,'PY1 Data(H)'!$A$1:$CZ$233))</f>
        <v>0</v>
      </c>
      <c r="AS204" s="173" cm="1">
        <f t="array" ref="AS204">_xlfn.XLOOKUP(AS$1,'PY1 Data(H)'!$A$1:$CZ$1,_xlfn.XLOOKUP($A204,'PY1 Data(H)'!$A$1:$A$233,'PY1 Data(H)'!$A$1:$CZ$233))</f>
        <v>0</v>
      </c>
      <c r="AT204" s="173" cm="1">
        <f t="array" ref="AT204">_xlfn.XLOOKUP(AT$1,'PY1 Data(H)'!$A$1:$CZ$1,_xlfn.XLOOKUP($A204,'PY1 Data(H)'!$A$1:$A$233,'PY1 Data(H)'!$A$1:$CZ$233))</f>
        <v>0</v>
      </c>
      <c r="AU204" s="173" cm="1">
        <f t="array" ref="AU204">_xlfn.XLOOKUP(AU$1,'PY1 Data(H)'!$A$1:$CZ$1,_xlfn.XLOOKUP($A204,'PY1 Data(H)'!$A$1:$A$233,'PY1 Data(H)'!$A$1:$CZ$233))</f>
        <v>0</v>
      </c>
      <c r="AV204" s="173" cm="1">
        <f t="array" ref="AV204">_xlfn.XLOOKUP(AV$1,'PY1 Data(H)'!$A$1:$CZ$1,_xlfn.XLOOKUP($A204,'PY1 Data(H)'!$A$1:$A$233,'PY1 Data(H)'!$A$1:$CZ$233))</f>
        <v>2404</v>
      </c>
      <c r="AW204" s="173" cm="1">
        <f t="array" ref="AW204">_xlfn.XLOOKUP(AW$1,'PY1 Data(H)'!$A$1:$CZ$1,_xlfn.XLOOKUP($A204,'PY1 Data(H)'!$A$1:$A$233,'PY1 Data(H)'!$A$1:$CZ$233))</f>
        <v>0</v>
      </c>
      <c r="AX204" s="173" cm="1">
        <f t="array" ref="AX204">_xlfn.XLOOKUP(AX$1,'PY1 Data(H)'!$A$1:$CZ$1,_xlfn.XLOOKUP($A204,'PY1 Data(H)'!$A$1:$A$233,'PY1 Data(H)'!$A$1:$CZ$233))</f>
        <v>207064</v>
      </c>
      <c r="AY204" s="173" cm="1">
        <f t="array" ref="AY204">_xlfn.XLOOKUP(AY$1,'PY1 Data(H)'!$A$1:$CZ$1,_xlfn.XLOOKUP($A204,'PY1 Data(H)'!$A$1:$A$233,'PY1 Data(H)'!$A$1:$CZ$233))</f>
        <v>0</v>
      </c>
      <c r="AZ204" s="173" cm="1">
        <f t="array" ref="AZ204">_xlfn.XLOOKUP(AZ$1,'PY1 Data(H)'!$A$1:$CZ$1,_xlfn.XLOOKUP($A204,'PY1 Data(H)'!$A$1:$A$233,'PY1 Data(H)'!$A$1:$CZ$233))</f>
        <v>0</v>
      </c>
      <c r="BA204" s="173" cm="1">
        <f t="array" ref="BA204">_xlfn.XLOOKUP(BA$1,'PY1 Data(H)'!$A$1:$CZ$1,_xlfn.XLOOKUP($A204,'PY1 Data(H)'!$A$1:$A$233,'PY1 Data(H)'!$A$1:$CZ$233))</f>
        <v>1652</v>
      </c>
      <c r="BB204" s="173" cm="1">
        <f t="array" ref="BB204">_xlfn.XLOOKUP(BB$1,'PY1 Data(H)'!$A$1:$CZ$1,_xlfn.XLOOKUP($A204,'PY1 Data(H)'!$A$1:$A$233,'PY1 Data(H)'!$A$1:$CZ$233))</f>
        <v>0</v>
      </c>
      <c r="BC204" s="173" cm="1">
        <f t="array" ref="BC204">_xlfn.XLOOKUP(BC$1,'PY1 Data(H)'!$A$1:$CZ$1,_xlfn.XLOOKUP($A204,'PY1 Data(H)'!$A$1:$A$233,'PY1 Data(H)'!$A$1:$CZ$233))</f>
        <v>0</v>
      </c>
      <c r="BD204" s="173" cm="1">
        <f t="array" ref="BD204">_xlfn.XLOOKUP(BD$1,'PY1 Data(H)'!$A$1:$CZ$1,_xlfn.XLOOKUP($A204,'PY1 Data(H)'!$A$1:$A$233,'PY1 Data(H)'!$A$1:$CZ$233))</f>
        <v>0</v>
      </c>
      <c r="BE204" s="173" cm="1">
        <f t="array" ref="BE204">_xlfn.XLOOKUP(BE$1,'PY1 Data(H)'!$A$1:$CZ$1,_xlfn.XLOOKUP($A204,'PY1 Data(H)'!$A$1:$A$233,'PY1 Data(H)'!$A$1:$CZ$233))</f>
        <v>3733</v>
      </c>
      <c r="BF204" s="173" cm="1">
        <f t="array" ref="BF204">_xlfn.XLOOKUP(BF$1,'PY1 Data(H)'!$A$1:$CZ$1,_xlfn.XLOOKUP($A204,'PY1 Data(H)'!$A$1:$A$233,'PY1 Data(H)'!$A$1:$CZ$233))</f>
        <v>0</v>
      </c>
      <c r="BG204" s="173" cm="1">
        <f t="array" ref="BG204">_xlfn.XLOOKUP(BG$1,'PY1 Data(H)'!$A$1:$CZ$1,_xlfn.XLOOKUP($A204,'PY1 Data(H)'!$A$1:$A$233,'PY1 Data(H)'!$A$1:$CZ$233))</f>
        <v>0</v>
      </c>
      <c r="BH204" s="173" cm="1">
        <f t="array" ref="BH204">_xlfn.XLOOKUP(BH$1,'PY1 Data(H)'!$A$1:$CZ$1,_xlfn.XLOOKUP($A204,'PY1 Data(H)'!$A$1:$A$233,'PY1 Data(H)'!$A$1:$CZ$233))</f>
        <v>0</v>
      </c>
      <c r="BI204" s="173" cm="1">
        <f t="array" ref="BI204">_xlfn.XLOOKUP(BI$1,'PY1 Data(H)'!$A$1:$CZ$1,_xlfn.XLOOKUP($A204,'PY1 Data(H)'!$A$1:$A$233,'PY1 Data(H)'!$A$1:$CZ$233))</f>
        <v>0</v>
      </c>
      <c r="BJ204" s="173" cm="1">
        <f t="array" ref="BJ204">_xlfn.XLOOKUP(BJ$1,'PY1 Data(H)'!$A$1:$CZ$1,_xlfn.XLOOKUP($A204,'PY1 Data(H)'!$A$1:$A$233,'PY1 Data(H)'!$A$1:$CZ$233))</f>
        <v>1727</v>
      </c>
      <c r="BK204" s="173" cm="1">
        <f t="array" ref="BK204">_xlfn.XLOOKUP(BK$1,'PY1 Data(H)'!$A$1:$CZ$1,_xlfn.XLOOKUP($A204,'PY1 Data(H)'!$A$1:$A$233,'PY1 Data(H)'!$A$1:$CZ$233))</f>
        <v>0</v>
      </c>
      <c r="BL204" s="173" cm="1">
        <f t="array" ref="BL204">_xlfn.XLOOKUP(BL$1,'PY1 Data(H)'!$A$1:$CZ$1,_xlfn.XLOOKUP($A204,'PY1 Data(H)'!$A$1:$A$233,'PY1 Data(H)'!$A$1:$CZ$233))</f>
        <v>0</v>
      </c>
      <c r="BM204" s="173" cm="1">
        <f t="array" ref="BM204">_xlfn.XLOOKUP(BM$1,'PY1 Data(H)'!$A$1:$CZ$1,_xlfn.XLOOKUP($A204,'PY1 Data(H)'!$A$1:$A$233,'PY1 Data(H)'!$A$1:$CZ$233))</f>
        <v>0</v>
      </c>
      <c r="BN204" s="173" cm="1">
        <f t="array" ref="BN204">_xlfn.XLOOKUP(BN$1,'PY1 Data(H)'!$A$1:$CZ$1,_xlfn.XLOOKUP($A204,'PY1 Data(H)'!$A$1:$A$233,'PY1 Data(H)'!$A$1:$CZ$233))</f>
        <v>190580</v>
      </c>
      <c r="BO204" s="173" cm="1">
        <f t="array" ref="BO204">_xlfn.XLOOKUP(BO$1,'PY1 Data(H)'!$A$1:$CZ$1,_xlfn.XLOOKUP($A204,'PY1 Data(H)'!$A$1:$A$233,'PY1 Data(H)'!$A$1:$CZ$233))</f>
        <v>0</v>
      </c>
      <c r="BP204" s="173" cm="1">
        <f t="array" ref="BP204">_xlfn.XLOOKUP(BP$1,'PY1 Data(H)'!$A$1:$CZ$1,_xlfn.XLOOKUP($A204,'PY1 Data(H)'!$A$1:$A$233,'PY1 Data(H)'!$A$1:$CZ$233))</f>
        <v>0</v>
      </c>
      <c r="BQ204" s="173" cm="1">
        <f t="array" ref="BQ204">_xlfn.XLOOKUP(BQ$1,'PY1 Data(H)'!$A$1:$CZ$1,_xlfn.XLOOKUP($A204,'PY1 Data(H)'!$A$1:$A$233,'PY1 Data(H)'!$A$1:$CZ$233))</f>
        <v>0</v>
      </c>
      <c r="BR204" s="173" cm="1">
        <f t="array" ref="BR204">_xlfn.XLOOKUP(BR$1,'PY1 Data(H)'!$A$1:$CZ$1,_xlfn.XLOOKUP($A204,'PY1 Data(H)'!$A$1:$A$233,'PY1 Data(H)'!$A$1:$CZ$233))</f>
        <v>1225118</v>
      </c>
      <c r="BS204" s="173" cm="1">
        <f t="array" ref="BS204">_xlfn.XLOOKUP(BS$1,'PY1 Data(H)'!$A$1:$CZ$1,_xlfn.XLOOKUP($A204,'PY1 Data(H)'!$A$1:$A$233,'PY1 Data(H)'!$A$1:$CZ$233))</f>
        <v>0</v>
      </c>
      <c r="BT204" s="173" cm="1">
        <f t="array" ref="BT204">_xlfn.XLOOKUP(BT$1,'PY1 Data(H)'!$A$1:$CZ$1,_xlfn.XLOOKUP($A204,'PY1 Data(H)'!$A$1:$A$233,'PY1 Data(H)'!$A$1:$CZ$233))</f>
        <v>0</v>
      </c>
      <c r="BU204" s="173" cm="1">
        <f t="array" ref="BU204">_xlfn.XLOOKUP(BU$1,'PY1 Data(H)'!$A$1:$CZ$1,_xlfn.XLOOKUP($A204,'PY1 Data(H)'!$A$1:$A$233,'PY1 Data(H)'!$A$1:$CZ$233))</f>
        <v>0</v>
      </c>
      <c r="BV204" s="173" cm="1">
        <f t="array" ref="BV204">_xlfn.XLOOKUP(BV$1,'PY1 Data(H)'!$A$1:$CZ$1,_xlfn.XLOOKUP($A204,'PY1 Data(H)'!$A$1:$A$233,'PY1 Data(H)'!$A$1:$CZ$233))</f>
        <v>0</v>
      </c>
      <c r="BW204" s="173" cm="1">
        <f t="array" ref="BW204">_xlfn.XLOOKUP(BW$1,'PY1 Data(H)'!$A$1:$CZ$1,_xlfn.XLOOKUP($A204,'PY1 Data(H)'!$A$1:$A$233,'PY1 Data(H)'!$A$1:$CZ$233))</f>
        <v>0</v>
      </c>
      <c r="BX204" s="173" cm="1">
        <f t="array" ref="BX204">_xlfn.XLOOKUP(BX$1,'PY1 Data(H)'!$A$1:$CZ$1,_xlfn.XLOOKUP($A204,'PY1 Data(H)'!$A$1:$A$233,'PY1 Data(H)'!$A$1:$CZ$233))</f>
        <v>1236</v>
      </c>
      <c r="BY204" s="173" cm="1">
        <f t="array" ref="BY204">_xlfn.XLOOKUP(BY$1,'PY1 Data(H)'!$A$1:$CZ$1,_xlfn.XLOOKUP($A204,'PY1 Data(H)'!$A$1:$A$233,'PY1 Data(H)'!$A$1:$CZ$233))</f>
        <v>0</v>
      </c>
      <c r="BZ204" s="173" cm="1">
        <f t="array" ref="BZ204">_xlfn.XLOOKUP(BZ$1,'PY1 Data(H)'!$A$1:$CZ$1,_xlfn.XLOOKUP($A204,'PY1 Data(H)'!$A$1:$A$233,'PY1 Data(H)'!$A$1:$CZ$233))</f>
        <v>0</v>
      </c>
      <c r="CA204" s="173" cm="1">
        <f t="array" ref="CA204">_xlfn.XLOOKUP(CA$1,'PY1 Data(H)'!$A$1:$CZ$1,_xlfn.XLOOKUP($A204,'PY1 Data(H)'!$A$1:$A$233,'PY1 Data(H)'!$A$1:$CZ$233))</f>
        <v>0</v>
      </c>
      <c r="CB204" s="173" cm="1">
        <f t="array" ref="CB204">_xlfn.XLOOKUP(CB$1,'PY1 Data(H)'!$A$1:$CZ$1,_xlfn.XLOOKUP($A204,'PY1 Data(H)'!$A$1:$A$233,'PY1 Data(H)'!$A$1:$CZ$233))</f>
        <v>0</v>
      </c>
      <c r="CC204" s="173" cm="1">
        <f t="array" ref="CC204">_xlfn.XLOOKUP(CC$1,'PY1 Data(H)'!$A$1:$CZ$1,_xlfn.XLOOKUP($A204,'PY1 Data(H)'!$A$1:$A$233,'PY1 Data(H)'!$A$1:$CZ$233))</f>
        <v>0</v>
      </c>
      <c r="CD204" s="173" cm="1">
        <f t="array" ref="CD204">_xlfn.XLOOKUP(CD$1,'PY1 Data(H)'!$A$1:$CZ$1,_xlfn.XLOOKUP($A204,'PY1 Data(H)'!$A$1:$A$233,'PY1 Data(H)'!$A$1:$CZ$233))</f>
        <v>50004</v>
      </c>
      <c r="CE204" s="173" cm="1">
        <f t="array" ref="CE204">_xlfn.XLOOKUP(CE$1,'PY1 Data(H)'!$A$1:$CZ$1,_xlfn.XLOOKUP($A204,'PY1 Data(H)'!$A$1:$A$233,'PY1 Data(H)'!$A$1:$CZ$233))</f>
        <v>0</v>
      </c>
      <c r="CF204" s="173" cm="1">
        <f t="array" ref="CF204">_xlfn.XLOOKUP(CF$1,'PY1 Data(H)'!$A$1:$CZ$1,_xlfn.XLOOKUP($A204,'PY1 Data(H)'!$A$1:$A$233,'PY1 Data(H)'!$A$1:$CZ$233))</f>
        <v>0</v>
      </c>
      <c r="CG204" s="173" cm="1">
        <f t="array" ref="CG204">_xlfn.XLOOKUP(CG$1,'PY1 Data(H)'!$A$1:$CZ$1,_xlfn.XLOOKUP($A204,'PY1 Data(H)'!$A$1:$A$233,'PY1 Data(H)'!$A$1:$CZ$233))</f>
        <v>40185</v>
      </c>
      <c r="CH204" s="173" cm="1">
        <f t="array" ref="CH204">_xlfn.XLOOKUP(CH$1,'PY1 Data(H)'!$A$1:$CZ$1,_xlfn.XLOOKUP($A204,'PY1 Data(H)'!$A$1:$A$233,'PY1 Data(H)'!$A$1:$CZ$233))</f>
        <v>8626</v>
      </c>
      <c r="CI204" s="173" cm="1">
        <f t="array" ref="CI204">_xlfn.XLOOKUP(CI$1,'PY1 Data(H)'!$A$1:$CZ$1,_xlfn.XLOOKUP($A204,'PY1 Data(H)'!$A$1:$A$233,'PY1 Data(H)'!$A$1:$CZ$233))</f>
        <v>0</v>
      </c>
      <c r="CJ204" s="173" cm="1">
        <f t="array" ref="CJ204">_xlfn.XLOOKUP(CJ$1,'PY1 Data(H)'!$A$1:$CZ$1,_xlfn.XLOOKUP($A204,'PY1 Data(H)'!$A$1:$A$233,'PY1 Data(H)'!$A$1:$CZ$233))</f>
        <v>0</v>
      </c>
      <c r="CK204" s="173" cm="1">
        <f t="array" ref="CK204">_xlfn.XLOOKUP(CK$1,'PY1 Data(H)'!$A$1:$CZ$1,_xlfn.XLOOKUP($A204,'PY1 Data(H)'!$A$1:$A$233,'PY1 Data(H)'!$A$1:$CZ$233))</f>
        <v>0</v>
      </c>
      <c r="CL204" s="173" cm="1">
        <f t="array" ref="CL204">_xlfn.XLOOKUP(CL$1,'PY1 Data(H)'!$A$1:$CZ$1,_xlfn.XLOOKUP($A204,'PY1 Data(H)'!$A$1:$A$233,'PY1 Data(H)'!$A$1:$CZ$233))</f>
        <v>0</v>
      </c>
      <c r="CM204" s="173" cm="1">
        <f t="array" ref="CM204">_xlfn.XLOOKUP(CM$1,'PY1 Data(H)'!$A$1:$CZ$1,_xlfn.XLOOKUP($A204,'PY1 Data(H)'!$A$1:$A$233,'PY1 Data(H)'!$A$1:$CZ$233))</f>
        <v>0</v>
      </c>
      <c r="CN204" s="173" cm="1">
        <f t="array" ref="CN204">_xlfn.XLOOKUP(CN$1,'PY1 Data(H)'!$A$1:$CZ$1,_xlfn.XLOOKUP($A204,'PY1 Data(H)'!$A$1:$A$233,'PY1 Data(H)'!$A$1:$CZ$233))</f>
        <v>1946</v>
      </c>
      <c r="CO204" s="173" cm="1">
        <f t="array" ref="CO204">_xlfn.XLOOKUP(CO$1,'PY1 Data(H)'!$A$1:$CZ$1,_xlfn.XLOOKUP($A204,'PY1 Data(H)'!$A$1:$A$233,'PY1 Data(H)'!$A$1:$CZ$233))</f>
        <v>0</v>
      </c>
      <c r="CP204" s="173" cm="1">
        <f t="array" ref="CP204">_xlfn.XLOOKUP(CP$1,'PY1 Data(H)'!$A$1:$CZ$1,_xlfn.XLOOKUP($A204,'PY1 Data(H)'!$A$1:$A$233,'PY1 Data(H)'!$A$1:$CZ$233))</f>
        <v>0</v>
      </c>
      <c r="CQ204" s="173" cm="1">
        <f t="array" ref="CQ204">_xlfn.XLOOKUP(CQ$1,'PY1 Data(H)'!$A$1:$CZ$1,_xlfn.XLOOKUP($A204,'PY1 Data(H)'!$A$1:$A$233,'PY1 Data(H)'!$A$1:$CZ$233))</f>
        <v>340771</v>
      </c>
      <c r="CR204" s="173" cm="1">
        <f t="array" ref="CR204">_xlfn.XLOOKUP(CR$1,'PY1 Data(H)'!$A$1:$CZ$1,_xlfn.XLOOKUP($A204,'PY1 Data(H)'!$A$1:$A$233,'PY1 Data(H)'!$A$1:$CZ$233))</f>
        <v>2458</v>
      </c>
      <c r="CS204" s="173" cm="1">
        <f t="array" ref="CS204">_xlfn.XLOOKUP(CS$1,'PY1 Data(H)'!$A$1:$CZ$1,_xlfn.XLOOKUP($A204,'PY1 Data(H)'!$A$1:$A$233,'PY1 Data(H)'!$A$1:$CZ$233))</f>
        <v>0</v>
      </c>
      <c r="CT204" s="173" cm="1">
        <f t="array" ref="CT204">_xlfn.XLOOKUP(CT$1,'PY1 Data(H)'!$A$1:$CZ$1,_xlfn.XLOOKUP($A204,'PY1 Data(H)'!$A$1:$A$233,'PY1 Data(H)'!$A$1:$CZ$233))</f>
        <v>6460</v>
      </c>
      <c r="CU204" s="173" cm="1">
        <f t="array" ref="CU204">_xlfn.XLOOKUP(CU$1,'PY1 Data(H)'!$A$1:$CZ$1,_xlfn.XLOOKUP($A204,'PY1 Data(H)'!$A$1:$A$233,'PY1 Data(H)'!$A$1:$CZ$233))</f>
        <v>0</v>
      </c>
      <c r="CV204" s="173" cm="1">
        <f t="array" ref="CV204">_xlfn.XLOOKUP(CV$1,'PY1 Data(H)'!$A$1:$CZ$1,_xlfn.XLOOKUP($A204,'PY1 Data(H)'!$A$1:$A$233,'PY1 Data(H)'!$A$1:$CZ$233))</f>
        <v>0</v>
      </c>
      <c r="CW204" s="173" cm="1">
        <f t="array" ref="CW204">_xlfn.XLOOKUP(CW$1,'PY1 Data(H)'!$A$1:$CZ$1,_xlfn.XLOOKUP($A204,'PY1 Data(H)'!$A$1:$A$233,'PY1 Data(H)'!$A$1:$CZ$233))</f>
        <v>0</v>
      </c>
      <c r="CX204" s="173" cm="1">
        <f t="array" ref="CX204">_xlfn.XLOOKUP(CX$1,'PY1 Data(H)'!$A$1:$CZ$1,_xlfn.XLOOKUP($A204,'PY1 Data(H)'!$A$1:$A$233,'PY1 Data(H)'!$A$1:$CZ$233))</f>
        <v>0</v>
      </c>
      <c r="CY204" s="173" cm="1">
        <f t="array" ref="CY204">_xlfn.XLOOKUP(CY$1,'PY1 Data(H)'!$A$1:$CZ$1,_xlfn.XLOOKUP($A204,'PY1 Data(H)'!$A$1:$A$233,'PY1 Data(H)'!$A$1:$CZ$233))</f>
        <v>0</v>
      </c>
    </row>
    <row r="205" spans="1:103" x14ac:dyDescent="0.3">
      <c r="A205">
        <v>61</v>
      </c>
      <c r="D205" s="173" cm="1">
        <f t="array" ref="D205">_xlfn.XLOOKUP(D$1,'PY1 Data(H)'!$A$1:$CZ$1,_xlfn.XLOOKUP($A205,'PY1 Data(H)'!$A$1:$A$233,'PY1 Data(H)'!$A$1:$CZ$233))</f>
        <v>99.11</v>
      </c>
      <c r="E205" s="173" cm="1">
        <f t="array" ref="E205">_xlfn.XLOOKUP(E$1,'PY1 Data(H)'!$A$1:$CZ$1,_xlfn.XLOOKUP($A205,'PY1 Data(H)'!$A$1:$A$233,'PY1 Data(H)'!$A$1:$CZ$233))</f>
        <v>97.72</v>
      </c>
      <c r="F205" s="173" cm="1">
        <f t="array" ref="F205">_xlfn.XLOOKUP(F$1,'PY1 Data(H)'!$A$1:$CZ$1,_xlfn.XLOOKUP($A205,'PY1 Data(H)'!$A$1:$A$233,'PY1 Data(H)'!$A$1:$CZ$233))</f>
        <v>98.38</v>
      </c>
      <c r="G205" s="173" cm="1">
        <f t="array" ref="G205">_xlfn.XLOOKUP(G$1,'PY1 Data(H)'!$A$1:$CZ$1,_xlfn.XLOOKUP($A205,'PY1 Data(H)'!$A$1:$A$233,'PY1 Data(H)'!$A$1:$CZ$233))</f>
        <v>0</v>
      </c>
      <c r="H205" s="173" cm="1">
        <f t="array" ref="H205">_xlfn.XLOOKUP(H$1,'PY1 Data(H)'!$A$1:$CZ$1,_xlfn.XLOOKUP($A205,'PY1 Data(H)'!$A$1:$A$233,'PY1 Data(H)'!$A$1:$CZ$233))</f>
        <v>97.48</v>
      </c>
      <c r="I205" s="173" cm="1">
        <f t="array" ref="I205">_xlfn.XLOOKUP(I$1,'PY1 Data(H)'!$A$1:$CZ$1,_xlfn.XLOOKUP($A205,'PY1 Data(H)'!$A$1:$A$233,'PY1 Data(H)'!$A$1:$CZ$233))</f>
        <v>98.62</v>
      </c>
      <c r="J205" s="173" cm="1">
        <f t="array" ref="J205">_xlfn.XLOOKUP(J$1,'PY1 Data(H)'!$A$1:$CZ$1,_xlfn.XLOOKUP($A205,'PY1 Data(H)'!$A$1:$A$233,'PY1 Data(H)'!$A$1:$CZ$233))</f>
        <v>98.73</v>
      </c>
      <c r="K205" s="173" cm="1">
        <f t="array" ref="K205">_xlfn.XLOOKUP(K$1,'PY1 Data(H)'!$A$1:$CZ$1,_xlfn.XLOOKUP($A205,'PY1 Data(H)'!$A$1:$A$233,'PY1 Data(H)'!$A$1:$CZ$233))</f>
        <v>97.82</v>
      </c>
      <c r="L205" s="173" cm="1">
        <f t="array" ref="L205">_xlfn.XLOOKUP(L$1,'PY1 Data(H)'!$A$1:$CZ$1,_xlfn.XLOOKUP($A205,'PY1 Data(H)'!$A$1:$A$233,'PY1 Data(H)'!$A$1:$CZ$233))</f>
        <v>96.93</v>
      </c>
      <c r="M205" s="173" cm="1">
        <f t="array" ref="M205">_xlfn.XLOOKUP(M$1,'PY1 Data(H)'!$A$1:$CZ$1,_xlfn.XLOOKUP($A205,'PY1 Data(H)'!$A$1:$A$233,'PY1 Data(H)'!$A$1:$CZ$233))</f>
        <v>99.09</v>
      </c>
      <c r="N205" s="173" cm="1">
        <f t="array" ref="N205">_xlfn.XLOOKUP(N$1,'PY1 Data(H)'!$A$1:$CZ$1,_xlfn.XLOOKUP($A205,'PY1 Data(H)'!$A$1:$A$233,'PY1 Data(H)'!$A$1:$CZ$233))</f>
        <v>99.75</v>
      </c>
      <c r="O205" s="173" cm="1">
        <f t="array" ref="O205">_xlfn.XLOOKUP(O$1,'PY1 Data(H)'!$A$1:$CZ$1,_xlfn.XLOOKUP($A205,'PY1 Data(H)'!$A$1:$A$233,'PY1 Data(H)'!$A$1:$CZ$233))</f>
        <v>98.73</v>
      </c>
      <c r="P205" s="173" cm="1">
        <f t="array" ref="P205">_xlfn.XLOOKUP(P$1,'PY1 Data(H)'!$A$1:$CZ$1,_xlfn.XLOOKUP($A205,'PY1 Data(H)'!$A$1:$A$233,'PY1 Data(H)'!$A$1:$CZ$233))</f>
        <v>99.38</v>
      </c>
      <c r="Q205" s="173" cm="1">
        <f t="array" ref="Q205">_xlfn.XLOOKUP(Q$1,'PY1 Data(H)'!$A$1:$CZ$1,_xlfn.XLOOKUP($A205,'PY1 Data(H)'!$A$1:$A$233,'PY1 Data(H)'!$A$1:$CZ$233))</f>
        <v>97.82</v>
      </c>
      <c r="R205" s="173" cm="1">
        <f t="array" ref="R205">_xlfn.XLOOKUP(R$1,'PY1 Data(H)'!$A$1:$CZ$1,_xlfn.XLOOKUP($A205,'PY1 Data(H)'!$A$1:$A$233,'PY1 Data(H)'!$A$1:$CZ$233))</f>
        <v>98.17</v>
      </c>
      <c r="S205" s="173" cm="1">
        <f t="array" ref="S205">_xlfn.XLOOKUP(S$1,'PY1 Data(H)'!$A$1:$CZ$1,_xlfn.XLOOKUP($A205,'PY1 Data(H)'!$A$1:$A$233,'PY1 Data(H)'!$A$1:$CZ$233))</f>
        <v>98.53</v>
      </c>
      <c r="T205" s="173" cm="1">
        <f t="array" ref="T205">_xlfn.XLOOKUP(T$1,'PY1 Data(H)'!$A$1:$CZ$1,_xlfn.XLOOKUP($A205,'PY1 Data(H)'!$A$1:$A$233,'PY1 Data(H)'!$A$1:$CZ$233))</f>
        <v>0</v>
      </c>
      <c r="U205" s="173" cm="1">
        <f t="array" ref="U205">_xlfn.XLOOKUP(U$1,'PY1 Data(H)'!$A$1:$CZ$1,_xlfn.XLOOKUP($A205,'PY1 Data(H)'!$A$1:$A$233,'PY1 Data(H)'!$A$1:$CZ$233))</f>
        <v>99.05</v>
      </c>
      <c r="V205" s="173" cm="1">
        <f t="array" ref="V205">_xlfn.XLOOKUP(V$1,'PY1 Data(H)'!$A$1:$CZ$1,_xlfn.XLOOKUP($A205,'PY1 Data(H)'!$A$1:$A$233,'PY1 Data(H)'!$A$1:$CZ$233))</f>
        <v>99.2</v>
      </c>
      <c r="W205" s="173" cm="1">
        <f t="array" ref="W205">_xlfn.XLOOKUP(W$1,'PY1 Data(H)'!$A$1:$CZ$1,_xlfn.XLOOKUP($A205,'PY1 Data(H)'!$A$1:$A$233,'PY1 Data(H)'!$A$1:$CZ$233))</f>
        <v>0</v>
      </c>
      <c r="X205" s="173" cm="1">
        <f t="array" ref="X205">_xlfn.XLOOKUP(X$1,'PY1 Data(H)'!$A$1:$CZ$1,_xlfn.XLOOKUP($A205,'PY1 Data(H)'!$A$1:$A$233,'PY1 Data(H)'!$A$1:$CZ$233))</f>
        <v>98.52</v>
      </c>
      <c r="Y205" s="173" cm="1">
        <f t="array" ref="Y205">_xlfn.XLOOKUP(Y$1,'PY1 Data(H)'!$A$1:$CZ$1,_xlfn.XLOOKUP($A205,'PY1 Data(H)'!$A$1:$A$233,'PY1 Data(H)'!$A$1:$CZ$233))</f>
        <v>97.9</v>
      </c>
      <c r="Z205" s="173" cm="1">
        <f t="array" ref="Z205">_xlfn.XLOOKUP(Z$1,'PY1 Data(H)'!$A$1:$CZ$1,_xlfn.XLOOKUP($A205,'PY1 Data(H)'!$A$1:$A$233,'PY1 Data(H)'!$A$1:$CZ$233))</f>
        <v>98.61</v>
      </c>
      <c r="AA205" s="173" cm="1">
        <f t="array" ref="AA205">_xlfn.XLOOKUP(AA$1,'PY1 Data(H)'!$A$1:$CZ$1,_xlfn.XLOOKUP($A205,'PY1 Data(H)'!$A$1:$A$233,'PY1 Data(H)'!$A$1:$CZ$233))</f>
        <v>0</v>
      </c>
      <c r="AB205" s="173" cm="1">
        <f t="array" ref="AB205">_xlfn.XLOOKUP(AB$1,'PY1 Data(H)'!$A$1:$CZ$1,_xlfn.XLOOKUP($A205,'PY1 Data(H)'!$A$1:$A$233,'PY1 Data(H)'!$A$1:$CZ$233))</f>
        <v>98.97</v>
      </c>
      <c r="AC205" s="173" cm="1">
        <f t="array" ref="AC205">_xlfn.XLOOKUP(AC$1,'PY1 Data(H)'!$A$1:$CZ$1,_xlfn.XLOOKUP($A205,'PY1 Data(H)'!$A$1:$A$233,'PY1 Data(H)'!$A$1:$CZ$233))</f>
        <v>99.59</v>
      </c>
      <c r="AD205" s="173" cm="1">
        <f t="array" ref="AD205">_xlfn.XLOOKUP(AD$1,'PY1 Data(H)'!$A$1:$CZ$1,_xlfn.XLOOKUP($A205,'PY1 Data(H)'!$A$1:$A$233,'PY1 Data(H)'!$A$1:$CZ$233))</f>
        <v>99.34</v>
      </c>
      <c r="AE205" s="173" cm="1">
        <f t="array" ref="AE205">_xlfn.XLOOKUP(AE$1,'PY1 Data(H)'!$A$1:$CZ$1,_xlfn.XLOOKUP($A205,'PY1 Data(H)'!$A$1:$A$233,'PY1 Data(H)'!$A$1:$CZ$233))</f>
        <v>99.64</v>
      </c>
      <c r="AF205" s="173" cm="1">
        <f t="array" ref="AF205">_xlfn.XLOOKUP(AF$1,'PY1 Data(H)'!$A$1:$CZ$1,_xlfn.XLOOKUP($A205,'PY1 Data(H)'!$A$1:$A$233,'PY1 Data(H)'!$A$1:$CZ$233))</f>
        <v>97.74</v>
      </c>
      <c r="AG205" s="173" cm="1">
        <f t="array" ref="AG205">_xlfn.XLOOKUP(AG$1,'PY1 Data(H)'!$A$1:$CZ$1,_xlfn.XLOOKUP($A205,'PY1 Data(H)'!$A$1:$A$233,'PY1 Data(H)'!$A$1:$CZ$233))</f>
        <v>99.08</v>
      </c>
      <c r="AH205" s="173" cm="1">
        <f t="array" ref="AH205">_xlfn.XLOOKUP(AH$1,'PY1 Data(H)'!$A$1:$CZ$1,_xlfn.XLOOKUP($A205,'PY1 Data(H)'!$A$1:$A$233,'PY1 Data(H)'!$A$1:$CZ$233))</f>
        <v>97.02</v>
      </c>
      <c r="AI205" s="173" cm="1">
        <f t="array" ref="AI205">_xlfn.XLOOKUP(AI$1,'PY1 Data(H)'!$A$1:$CZ$1,_xlfn.XLOOKUP($A205,'PY1 Data(H)'!$A$1:$A$233,'PY1 Data(H)'!$A$1:$CZ$233))</f>
        <v>99.81</v>
      </c>
      <c r="AJ205" s="173" cm="1">
        <f t="array" ref="AJ205">_xlfn.XLOOKUP(AJ$1,'PY1 Data(H)'!$A$1:$CZ$1,_xlfn.XLOOKUP($A205,'PY1 Data(H)'!$A$1:$A$233,'PY1 Data(H)'!$A$1:$CZ$233))</f>
        <v>96.01</v>
      </c>
      <c r="AK205" s="173" cm="1">
        <f t="array" ref="AK205">_xlfn.XLOOKUP(AK$1,'PY1 Data(H)'!$A$1:$CZ$1,_xlfn.XLOOKUP($A205,'PY1 Data(H)'!$A$1:$A$233,'PY1 Data(H)'!$A$1:$CZ$233))</f>
        <v>99.38</v>
      </c>
      <c r="AL205" s="173" cm="1">
        <f t="array" ref="AL205">_xlfn.XLOOKUP(AL$1,'PY1 Data(H)'!$A$1:$CZ$1,_xlfn.XLOOKUP($A205,'PY1 Data(H)'!$A$1:$A$233,'PY1 Data(H)'!$A$1:$CZ$233))</f>
        <v>98.4</v>
      </c>
      <c r="AM205" s="173" cm="1">
        <f t="array" ref="AM205">_xlfn.XLOOKUP(AM$1,'PY1 Data(H)'!$A$1:$CZ$1,_xlfn.XLOOKUP($A205,'PY1 Data(H)'!$A$1:$A$233,'PY1 Data(H)'!$A$1:$CZ$233))</f>
        <v>99.16</v>
      </c>
      <c r="AN205" s="173" cm="1">
        <f t="array" ref="AN205">_xlfn.XLOOKUP(AN$1,'PY1 Data(H)'!$A$1:$CZ$1,_xlfn.XLOOKUP($A205,'PY1 Data(H)'!$A$1:$A$233,'PY1 Data(H)'!$A$1:$CZ$233))</f>
        <v>97.28</v>
      </c>
      <c r="AO205" s="173" cm="1">
        <f t="array" ref="AO205">_xlfn.XLOOKUP(AO$1,'PY1 Data(H)'!$A$1:$CZ$1,_xlfn.XLOOKUP($A205,'PY1 Data(H)'!$A$1:$A$233,'PY1 Data(H)'!$A$1:$CZ$233))</f>
        <v>97.91</v>
      </c>
      <c r="AP205" s="173" cm="1">
        <f t="array" ref="AP205">_xlfn.XLOOKUP(AP$1,'PY1 Data(H)'!$A$1:$CZ$1,_xlfn.XLOOKUP($A205,'PY1 Data(H)'!$A$1:$A$233,'PY1 Data(H)'!$A$1:$CZ$233))</f>
        <v>99.04</v>
      </c>
      <c r="AQ205" s="173" cm="1">
        <f t="array" ref="AQ205">_xlfn.XLOOKUP(AQ$1,'PY1 Data(H)'!$A$1:$CZ$1,_xlfn.XLOOKUP($A205,'PY1 Data(H)'!$A$1:$A$233,'PY1 Data(H)'!$A$1:$CZ$233))</f>
        <v>99.25</v>
      </c>
      <c r="AR205" s="173" cm="1">
        <f t="array" ref="AR205">_xlfn.XLOOKUP(AR$1,'PY1 Data(H)'!$A$1:$CZ$1,_xlfn.XLOOKUP($A205,'PY1 Data(H)'!$A$1:$A$233,'PY1 Data(H)'!$A$1:$CZ$233))</f>
        <v>99.39</v>
      </c>
      <c r="AS205" s="173" cm="1">
        <f t="array" ref="AS205">_xlfn.XLOOKUP(AS$1,'PY1 Data(H)'!$A$1:$CZ$1,_xlfn.XLOOKUP($A205,'PY1 Data(H)'!$A$1:$A$233,'PY1 Data(H)'!$A$1:$CZ$233))</f>
        <v>98.22</v>
      </c>
      <c r="AT205" s="173" cm="1">
        <f t="array" ref="AT205">_xlfn.XLOOKUP(AT$1,'PY1 Data(H)'!$A$1:$CZ$1,_xlfn.XLOOKUP($A205,'PY1 Data(H)'!$A$1:$A$233,'PY1 Data(H)'!$A$1:$CZ$233))</f>
        <v>99.46</v>
      </c>
      <c r="AU205" s="173" cm="1">
        <f t="array" ref="AU205">_xlfn.XLOOKUP(AU$1,'PY1 Data(H)'!$A$1:$CZ$1,_xlfn.XLOOKUP($A205,'PY1 Data(H)'!$A$1:$A$233,'PY1 Data(H)'!$A$1:$CZ$233))</f>
        <v>98.51</v>
      </c>
      <c r="AV205" s="173" cm="1">
        <f t="array" ref="AV205">_xlfn.XLOOKUP(AV$1,'PY1 Data(H)'!$A$1:$CZ$1,_xlfn.XLOOKUP($A205,'PY1 Data(H)'!$A$1:$A$233,'PY1 Data(H)'!$A$1:$CZ$233))</f>
        <v>99.33</v>
      </c>
      <c r="AW205" s="173" cm="1">
        <f t="array" ref="AW205">_xlfn.XLOOKUP(AW$1,'PY1 Data(H)'!$A$1:$CZ$1,_xlfn.XLOOKUP($A205,'PY1 Data(H)'!$A$1:$A$233,'PY1 Data(H)'!$A$1:$CZ$233))</f>
        <v>0</v>
      </c>
      <c r="AX205" s="173" cm="1">
        <f t="array" ref="AX205">_xlfn.XLOOKUP(AX$1,'PY1 Data(H)'!$A$1:$CZ$1,_xlfn.XLOOKUP($A205,'PY1 Data(H)'!$A$1:$A$233,'PY1 Data(H)'!$A$1:$CZ$233))</f>
        <v>97.3</v>
      </c>
      <c r="AY205" s="173" cm="1">
        <f t="array" ref="AY205">_xlfn.XLOOKUP(AY$1,'PY1 Data(H)'!$A$1:$CZ$1,_xlfn.XLOOKUP($A205,'PY1 Data(H)'!$A$1:$A$233,'PY1 Data(H)'!$A$1:$CZ$233))</f>
        <v>95.16</v>
      </c>
      <c r="AZ205" s="173" cm="1">
        <f t="array" ref="AZ205">_xlfn.XLOOKUP(AZ$1,'PY1 Data(H)'!$A$1:$CZ$1,_xlfn.XLOOKUP($A205,'PY1 Data(H)'!$A$1:$A$233,'PY1 Data(H)'!$A$1:$CZ$233))</f>
        <v>99.51</v>
      </c>
      <c r="BA205" s="173" cm="1">
        <f t="array" ref="BA205">_xlfn.XLOOKUP(BA$1,'PY1 Data(H)'!$A$1:$CZ$1,_xlfn.XLOOKUP($A205,'PY1 Data(H)'!$A$1:$A$233,'PY1 Data(H)'!$A$1:$CZ$233))</f>
        <v>98.98</v>
      </c>
      <c r="BB205" s="173" cm="1">
        <f t="array" ref="BB205">_xlfn.XLOOKUP(BB$1,'PY1 Data(H)'!$A$1:$CZ$1,_xlfn.XLOOKUP($A205,'PY1 Data(H)'!$A$1:$A$233,'PY1 Data(H)'!$A$1:$CZ$233))</f>
        <v>99.9</v>
      </c>
      <c r="BC205" s="173" cm="1">
        <f t="array" ref="BC205">_xlfn.XLOOKUP(BC$1,'PY1 Data(H)'!$A$1:$CZ$1,_xlfn.XLOOKUP($A205,'PY1 Data(H)'!$A$1:$A$233,'PY1 Data(H)'!$A$1:$CZ$233))</f>
        <v>96.32</v>
      </c>
      <c r="BD205" s="173" cm="1">
        <f t="array" ref="BD205">_xlfn.XLOOKUP(BD$1,'PY1 Data(H)'!$A$1:$CZ$1,_xlfn.XLOOKUP($A205,'PY1 Data(H)'!$A$1:$A$233,'PY1 Data(H)'!$A$1:$CZ$233))</f>
        <v>99.27</v>
      </c>
      <c r="BE205" s="173" cm="1">
        <f t="array" ref="BE205">_xlfn.XLOOKUP(BE$1,'PY1 Data(H)'!$A$1:$CZ$1,_xlfn.XLOOKUP($A205,'PY1 Data(H)'!$A$1:$A$233,'PY1 Data(H)'!$A$1:$CZ$233))</f>
        <v>97.5</v>
      </c>
      <c r="BF205" s="173" cm="1">
        <f t="array" ref="BF205">_xlfn.XLOOKUP(BF$1,'PY1 Data(H)'!$A$1:$CZ$1,_xlfn.XLOOKUP($A205,'PY1 Data(H)'!$A$1:$A$233,'PY1 Data(H)'!$A$1:$CZ$233))</f>
        <v>99.45</v>
      </c>
      <c r="BG205" s="173" cm="1">
        <f t="array" ref="BG205">_xlfn.XLOOKUP(BG$1,'PY1 Data(H)'!$A$1:$CZ$1,_xlfn.XLOOKUP($A205,'PY1 Data(H)'!$A$1:$A$233,'PY1 Data(H)'!$A$1:$CZ$233))</f>
        <v>99</v>
      </c>
      <c r="BH205" s="173" cm="1">
        <f t="array" ref="BH205">_xlfn.XLOOKUP(BH$1,'PY1 Data(H)'!$A$1:$CZ$1,_xlfn.XLOOKUP($A205,'PY1 Data(H)'!$A$1:$A$233,'PY1 Data(H)'!$A$1:$CZ$233))</f>
        <v>97</v>
      </c>
      <c r="BI205" s="173" cm="1">
        <f t="array" ref="BI205">_xlfn.XLOOKUP(BI$1,'PY1 Data(H)'!$A$1:$CZ$1,_xlfn.XLOOKUP($A205,'PY1 Data(H)'!$A$1:$A$233,'PY1 Data(H)'!$A$1:$CZ$233))</f>
        <v>94.79</v>
      </c>
      <c r="BJ205" s="173" cm="1">
        <f t="array" ref="BJ205">_xlfn.XLOOKUP(BJ$1,'PY1 Data(H)'!$A$1:$CZ$1,_xlfn.XLOOKUP($A205,'PY1 Data(H)'!$A$1:$A$233,'PY1 Data(H)'!$A$1:$CZ$233))</f>
        <v>99.56</v>
      </c>
      <c r="BK205" s="173" cm="1">
        <f t="array" ref="BK205">_xlfn.XLOOKUP(BK$1,'PY1 Data(H)'!$A$1:$CZ$1,_xlfn.XLOOKUP($A205,'PY1 Data(H)'!$A$1:$A$233,'PY1 Data(H)'!$A$1:$CZ$233))</f>
        <v>99.49</v>
      </c>
      <c r="BL205" s="173" cm="1">
        <f t="array" ref="BL205">_xlfn.XLOOKUP(BL$1,'PY1 Data(H)'!$A$1:$CZ$1,_xlfn.XLOOKUP($A205,'PY1 Data(H)'!$A$1:$A$233,'PY1 Data(H)'!$A$1:$CZ$233))</f>
        <v>97.51</v>
      </c>
      <c r="BM205" s="173" cm="1">
        <f t="array" ref="BM205">_xlfn.XLOOKUP(BM$1,'PY1 Data(H)'!$A$1:$CZ$1,_xlfn.XLOOKUP($A205,'PY1 Data(H)'!$A$1:$A$233,'PY1 Data(H)'!$A$1:$CZ$233))</f>
        <v>97.61</v>
      </c>
      <c r="BN205" s="173" cm="1">
        <f t="array" ref="BN205">_xlfn.XLOOKUP(BN$1,'PY1 Data(H)'!$A$1:$CZ$1,_xlfn.XLOOKUP($A205,'PY1 Data(H)'!$A$1:$A$233,'PY1 Data(H)'!$A$1:$CZ$233))</f>
        <v>99.53</v>
      </c>
      <c r="BO205" s="173" cm="1">
        <f t="array" ref="BO205">_xlfn.XLOOKUP(BO$1,'PY1 Data(H)'!$A$1:$CZ$1,_xlfn.XLOOKUP($A205,'PY1 Data(H)'!$A$1:$A$233,'PY1 Data(H)'!$A$1:$CZ$233))</f>
        <v>99.09</v>
      </c>
      <c r="BP205" s="173" cm="1">
        <f t="array" ref="BP205">_xlfn.XLOOKUP(BP$1,'PY1 Data(H)'!$A$1:$CZ$1,_xlfn.XLOOKUP($A205,'PY1 Data(H)'!$A$1:$A$233,'PY1 Data(H)'!$A$1:$CZ$233))</f>
        <v>99.55</v>
      </c>
      <c r="BQ205" s="173" cm="1">
        <f t="array" ref="BQ205">_xlfn.XLOOKUP(BQ$1,'PY1 Data(H)'!$A$1:$CZ$1,_xlfn.XLOOKUP($A205,'PY1 Data(H)'!$A$1:$A$233,'PY1 Data(H)'!$A$1:$CZ$233))</f>
        <v>0</v>
      </c>
      <c r="BR205" s="173" cm="1">
        <f t="array" ref="BR205">_xlfn.XLOOKUP(BR$1,'PY1 Data(H)'!$A$1:$CZ$1,_xlfn.XLOOKUP($A205,'PY1 Data(H)'!$A$1:$A$233,'PY1 Data(H)'!$A$1:$CZ$233))</f>
        <v>97.93</v>
      </c>
      <c r="BS205" s="173" cm="1">
        <f t="array" ref="BS205">_xlfn.XLOOKUP(BS$1,'PY1 Data(H)'!$A$1:$CZ$1,_xlfn.XLOOKUP($A205,'PY1 Data(H)'!$A$1:$A$233,'PY1 Data(H)'!$A$1:$CZ$233))</f>
        <v>99.21</v>
      </c>
      <c r="BT205" s="173" cm="1">
        <f t="array" ref="BT205">_xlfn.XLOOKUP(BT$1,'PY1 Data(H)'!$A$1:$CZ$1,_xlfn.XLOOKUP($A205,'PY1 Data(H)'!$A$1:$A$233,'PY1 Data(H)'!$A$1:$CZ$233))</f>
        <v>96.96</v>
      </c>
      <c r="BU205" s="173" cm="1">
        <f t="array" ref="BU205">_xlfn.XLOOKUP(BU$1,'PY1 Data(H)'!$A$1:$CZ$1,_xlfn.XLOOKUP($A205,'PY1 Data(H)'!$A$1:$A$233,'PY1 Data(H)'!$A$1:$CZ$233))</f>
        <v>97.38</v>
      </c>
      <c r="BV205" s="173" cm="1">
        <f t="array" ref="BV205">_xlfn.XLOOKUP(BV$1,'PY1 Data(H)'!$A$1:$CZ$1,_xlfn.XLOOKUP($A205,'PY1 Data(H)'!$A$1:$A$233,'PY1 Data(H)'!$A$1:$CZ$233))</f>
        <v>96.86</v>
      </c>
      <c r="BW205" s="173" cm="1">
        <f t="array" ref="BW205">_xlfn.XLOOKUP(BW$1,'PY1 Data(H)'!$A$1:$CZ$1,_xlfn.XLOOKUP($A205,'PY1 Data(H)'!$A$1:$A$233,'PY1 Data(H)'!$A$1:$CZ$233))</f>
        <v>97.74</v>
      </c>
      <c r="BX205" s="173" cm="1">
        <f t="array" ref="BX205">_xlfn.XLOOKUP(BX$1,'PY1 Data(H)'!$A$1:$CZ$1,_xlfn.XLOOKUP($A205,'PY1 Data(H)'!$A$1:$A$233,'PY1 Data(H)'!$A$1:$CZ$233))</f>
        <v>98.62</v>
      </c>
      <c r="BY205" s="173" cm="1">
        <f t="array" ref="BY205">_xlfn.XLOOKUP(BY$1,'PY1 Data(H)'!$A$1:$CZ$1,_xlfn.XLOOKUP($A205,'PY1 Data(H)'!$A$1:$A$233,'PY1 Data(H)'!$A$1:$CZ$233))</f>
        <v>99.42</v>
      </c>
      <c r="BZ205" s="173" cm="1">
        <f t="array" ref="BZ205">_xlfn.XLOOKUP(BZ$1,'PY1 Data(H)'!$A$1:$CZ$1,_xlfn.XLOOKUP($A205,'PY1 Data(H)'!$A$1:$A$233,'PY1 Data(H)'!$A$1:$CZ$233))</f>
        <v>98.99</v>
      </c>
      <c r="CA205" s="173" cm="1">
        <f t="array" ref="CA205">_xlfn.XLOOKUP(CA$1,'PY1 Data(H)'!$A$1:$CZ$1,_xlfn.XLOOKUP($A205,'PY1 Data(H)'!$A$1:$A$233,'PY1 Data(H)'!$A$1:$CZ$233))</f>
        <v>99.29</v>
      </c>
      <c r="CB205" s="173" cm="1">
        <f t="array" ref="CB205">_xlfn.XLOOKUP(CB$1,'PY1 Data(H)'!$A$1:$CZ$1,_xlfn.XLOOKUP($A205,'PY1 Data(H)'!$A$1:$A$233,'PY1 Data(H)'!$A$1:$CZ$233))</f>
        <v>97.71</v>
      </c>
      <c r="CC205" s="173" cm="1">
        <f t="array" ref="CC205">_xlfn.XLOOKUP(CC$1,'PY1 Data(H)'!$A$1:$CZ$1,_xlfn.XLOOKUP($A205,'PY1 Data(H)'!$A$1:$A$233,'PY1 Data(H)'!$A$1:$CZ$233))</f>
        <v>95.17</v>
      </c>
      <c r="CD205" s="173" cm="1">
        <f t="array" ref="CD205">_xlfn.XLOOKUP(CD$1,'PY1 Data(H)'!$A$1:$CZ$1,_xlfn.XLOOKUP($A205,'PY1 Data(H)'!$A$1:$A$233,'PY1 Data(H)'!$A$1:$CZ$233))</f>
        <v>98.61</v>
      </c>
      <c r="CE205" s="173" cm="1">
        <f t="array" ref="CE205">_xlfn.XLOOKUP(CE$1,'PY1 Data(H)'!$A$1:$CZ$1,_xlfn.XLOOKUP($A205,'PY1 Data(H)'!$A$1:$A$233,'PY1 Data(H)'!$A$1:$CZ$233))</f>
        <v>98.1</v>
      </c>
      <c r="CF205" s="173" cm="1">
        <f t="array" ref="CF205">_xlfn.XLOOKUP(CF$1,'PY1 Data(H)'!$A$1:$CZ$1,_xlfn.XLOOKUP($A205,'PY1 Data(H)'!$A$1:$A$233,'PY1 Data(H)'!$A$1:$CZ$233))</f>
        <v>98.73</v>
      </c>
      <c r="CG205" s="173" cm="1">
        <f t="array" ref="CG205">_xlfn.XLOOKUP(CG$1,'PY1 Data(H)'!$A$1:$CZ$1,_xlfn.XLOOKUP($A205,'PY1 Data(H)'!$A$1:$A$233,'PY1 Data(H)'!$A$1:$CZ$233))</f>
        <v>97.69</v>
      </c>
      <c r="CH205" s="173" cm="1">
        <f t="array" ref="CH205">_xlfn.XLOOKUP(CH$1,'PY1 Data(H)'!$A$1:$CZ$1,_xlfn.XLOOKUP($A205,'PY1 Data(H)'!$A$1:$A$233,'PY1 Data(H)'!$A$1:$CZ$233))</f>
        <v>97</v>
      </c>
      <c r="CI205" s="173" cm="1">
        <f t="array" ref="CI205">_xlfn.XLOOKUP(CI$1,'PY1 Data(H)'!$A$1:$CZ$1,_xlfn.XLOOKUP($A205,'PY1 Data(H)'!$A$1:$A$233,'PY1 Data(H)'!$A$1:$CZ$233))</f>
        <v>98.26</v>
      </c>
      <c r="CJ205" s="173" cm="1">
        <f t="array" ref="CJ205">_xlfn.XLOOKUP(CJ$1,'PY1 Data(H)'!$A$1:$CZ$1,_xlfn.XLOOKUP($A205,'PY1 Data(H)'!$A$1:$A$233,'PY1 Data(H)'!$A$1:$CZ$233))</f>
        <v>98.13</v>
      </c>
      <c r="CK205" s="173" cm="1">
        <f t="array" ref="CK205">_xlfn.XLOOKUP(CK$1,'PY1 Data(H)'!$A$1:$CZ$1,_xlfn.XLOOKUP($A205,'PY1 Data(H)'!$A$1:$A$233,'PY1 Data(H)'!$A$1:$CZ$233))</f>
        <v>99.01</v>
      </c>
      <c r="CL205" s="173" cm="1">
        <f t="array" ref="CL205">_xlfn.XLOOKUP(CL$1,'PY1 Data(H)'!$A$1:$CZ$1,_xlfn.XLOOKUP($A205,'PY1 Data(H)'!$A$1:$A$233,'PY1 Data(H)'!$A$1:$CZ$233))</f>
        <v>96.65</v>
      </c>
      <c r="CM205" s="173" cm="1">
        <f t="array" ref="CM205">_xlfn.XLOOKUP(CM$1,'PY1 Data(H)'!$A$1:$CZ$1,_xlfn.XLOOKUP($A205,'PY1 Data(H)'!$A$1:$A$233,'PY1 Data(H)'!$A$1:$CZ$233))</f>
        <v>99.84</v>
      </c>
      <c r="CN205" s="173" cm="1">
        <f t="array" ref="CN205">_xlfn.XLOOKUP(CN$1,'PY1 Data(H)'!$A$1:$CZ$1,_xlfn.XLOOKUP($A205,'PY1 Data(H)'!$A$1:$A$233,'PY1 Data(H)'!$A$1:$CZ$233))</f>
        <v>97.18</v>
      </c>
      <c r="CO205" s="173" cm="1">
        <f t="array" ref="CO205">_xlfn.XLOOKUP(CO$1,'PY1 Data(H)'!$A$1:$CZ$1,_xlfn.XLOOKUP($A205,'PY1 Data(H)'!$A$1:$A$233,'PY1 Data(H)'!$A$1:$CZ$233))</f>
        <v>99.95</v>
      </c>
      <c r="CP205" s="173" cm="1">
        <f t="array" ref="CP205">_xlfn.XLOOKUP(CP$1,'PY1 Data(H)'!$A$1:$CZ$1,_xlfn.XLOOKUP($A205,'PY1 Data(H)'!$A$1:$A$233,'PY1 Data(H)'!$A$1:$CZ$233))</f>
        <v>97.73</v>
      </c>
      <c r="CQ205" s="173" cm="1">
        <f t="array" ref="CQ205">_xlfn.XLOOKUP(CQ$1,'PY1 Data(H)'!$A$1:$CZ$1,_xlfn.XLOOKUP($A205,'PY1 Data(H)'!$A$1:$A$233,'PY1 Data(H)'!$A$1:$CZ$233))</f>
        <v>99.92</v>
      </c>
      <c r="CR205" s="173" cm="1">
        <f t="array" ref="CR205">_xlfn.XLOOKUP(CR$1,'PY1 Data(H)'!$A$1:$CZ$1,_xlfn.XLOOKUP($A205,'PY1 Data(H)'!$A$1:$A$233,'PY1 Data(H)'!$A$1:$CZ$233))</f>
        <v>98.13</v>
      </c>
      <c r="CS205" s="173" cm="1">
        <f t="array" ref="CS205">_xlfn.XLOOKUP(CS$1,'PY1 Data(H)'!$A$1:$CZ$1,_xlfn.XLOOKUP($A205,'PY1 Data(H)'!$A$1:$A$233,'PY1 Data(H)'!$A$1:$CZ$233))</f>
        <v>95.87</v>
      </c>
      <c r="CT205" s="173" cm="1">
        <f t="array" ref="CT205">_xlfn.XLOOKUP(CT$1,'PY1 Data(H)'!$A$1:$CZ$1,_xlfn.XLOOKUP($A205,'PY1 Data(H)'!$A$1:$A$233,'PY1 Data(H)'!$A$1:$CZ$233))</f>
        <v>98.7</v>
      </c>
      <c r="CU205" s="173" cm="1">
        <f t="array" ref="CU205">_xlfn.XLOOKUP(CU$1,'PY1 Data(H)'!$A$1:$CZ$1,_xlfn.XLOOKUP($A205,'PY1 Data(H)'!$A$1:$A$233,'PY1 Data(H)'!$A$1:$CZ$233))</f>
        <v>98.65</v>
      </c>
      <c r="CV205" s="173" cm="1">
        <f t="array" ref="CV205">_xlfn.XLOOKUP(CV$1,'PY1 Data(H)'!$A$1:$CZ$1,_xlfn.XLOOKUP($A205,'PY1 Data(H)'!$A$1:$A$233,'PY1 Data(H)'!$A$1:$CZ$233))</f>
        <v>97.5</v>
      </c>
      <c r="CW205" s="173" cm="1">
        <f t="array" ref="CW205">_xlfn.XLOOKUP(CW$1,'PY1 Data(H)'!$A$1:$CZ$1,_xlfn.XLOOKUP($A205,'PY1 Data(H)'!$A$1:$A$233,'PY1 Data(H)'!$A$1:$CZ$233))</f>
        <v>98.83</v>
      </c>
      <c r="CX205" s="173" cm="1">
        <f t="array" ref="CX205">_xlfn.XLOOKUP(CX$1,'PY1 Data(H)'!$A$1:$CZ$1,_xlfn.XLOOKUP($A205,'PY1 Data(H)'!$A$1:$A$233,'PY1 Data(H)'!$A$1:$CZ$233))</f>
        <v>98.17</v>
      </c>
      <c r="CY205" s="173" cm="1">
        <f t="array" ref="CY205">_xlfn.XLOOKUP(CY$1,'PY1 Data(H)'!$A$1:$CZ$1,_xlfn.XLOOKUP($A205,'PY1 Data(H)'!$A$1:$A$233,'PY1 Data(H)'!$A$1:$CZ$233))</f>
        <v>98.44</v>
      </c>
    </row>
    <row r="206" spans="1:103" x14ac:dyDescent="0.3">
      <c r="A206">
        <v>102</v>
      </c>
      <c r="D206" s="173" cm="1">
        <f t="array" ref="D206">_xlfn.XLOOKUP(D$1,'PY1 Data(H)'!$A$1:$CZ$1,_xlfn.XLOOKUP($A206,'PY1 Data(H)'!$A$1:$A$233,'PY1 Data(H)'!$A$1:$CZ$233))</f>
        <v>99</v>
      </c>
      <c r="E206" s="173" cm="1">
        <f t="array" ref="E206">_xlfn.XLOOKUP(E$1,'PY1 Data(H)'!$A$1:$CZ$1,_xlfn.XLOOKUP($A206,'PY1 Data(H)'!$A$1:$A$233,'PY1 Data(H)'!$A$1:$CZ$233))</f>
        <v>97.37</v>
      </c>
      <c r="F206" s="173" cm="1">
        <f t="array" ref="F206">_xlfn.XLOOKUP(F$1,'PY1 Data(H)'!$A$1:$CZ$1,_xlfn.XLOOKUP($A206,'PY1 Data(H)'!$A$1:$A$233,'PY1 Data(H)'!$A$1:$CZ$233))</f>
        <v>98.24</v>
      </c>
      <c r="G206" s="173" cm="1">
        <f t="array" ref="G206">_xlfn.XLOOKUP(G$1,'PY1 Data(H)'!$A$1:$CZ$1,_xlfn.XLOOKUP($A206,'PY1 Data(H)'!$A$1:$A$233,'PY1 Data(H)'!$A$1:$CZ$233))</f>
        <v>0</v>
      </c>
      <c r="H206" s="173" cm="1">
        <f t="array" ref="H206">_xlfn.XLOOKUP(H$1,'PY1 Data(H)'!$A$1:$CZ$1,_xlfn.XLOOKUP($A206,'PY1 Data(H)'!$A$1:$A$233,'PY1 Data(H)'!$A$1:$CZ$233))</f>
        <v>97.25</v>
      </c>
      <c r="I206" s="173" cm="1">
        <f t="array" ref="I206">_xlfn.XLOOKUP(I$1,'PY1 Data(H)'!$A$1:$CZ$1,_xlfn.XLOOKUP($A206,'PY1 Data(H)'!$A$1:$A$233,'PY1 Data(H)'!$A$1:$CZ$233))</f>
        <v>98.57</v>
      </c>
      <c r="J206" s="173" cm="1">
        <f t="array" ref="J206">_xlfn.XLOOKUP(J$1,'PY1 Data(H)'!$A$1:$CZ$1,_xlfn.XLOOKUP($A206,'PY1 Data(H)'!$A$1:$A$233,'PY1 Data(H)'!$A$1:$CZ$233))</f>
        <v>98.6</v>
      </c>
      <c r="K206" s="173" cm="1">
        <f t="array" ref="K206">_xlfn.XLOOKUP(K$1,'PY1 Data(H)'!$A$1:$CZ$1,_xlfn.XLOOKUP($A206,'PY1 Data(H)'!$A$1:$A$233,'PY1 Data(H)'!$A$1:$CZ$233))</f>
        <v>97.47</v>
      </c>
      <c r="L206" s="173" cm="1">
        <f t="array" ref="L206">_xlfn.XLOOKUP(L$1,'PY1 Data(H)'!$A$1:$CZ$1,_xlfn.XLOOKUP($A206,'PY1 Data(H)'!$A$1:$A$233,'PY1 Data(H)'!$A$1:$CZ$233))</f>
        <v>96.56</v>
      </c>
      <c r="M206" s="173" cm="1">
        <f t="array" ref="M206">_xlfn.XLOOKUP(M$1,'PY1 Data(H)'!$A$1:$CZ$1,_xlfn.XLOOKUP($A206,'PY1 Data(H)'!$A$1:$A$233,'PY1 Data(H)'!$A$1:$CZ$233))</f>
        <v>99.02</v>
      </c>
      <c r="N206" s="173" cm="1">
        <f t="array" ref="N206">_xlfn.XLOOKUP(N$1,'PY1 Data(H)'!$A$1:$CZ$1,_xlfn.XLOOKUP($A206,'PY1 Data(H)'!$A$1:$A$233,'PY1 Data(H)'!$A$1:$CZ$233))</f>
        <v>99.76</v>
      </c>
      <c r="O206" s="173" cm="1">
        <f t="array" ref="O206">_xlfn.XLOOKUP(O$1,'PY1 Data(H)'!$A$1:$CZ$1,_xlfn.XLOOKUP($A206,'PY1 Data(H)'!$A$1:$A$233,'PY1 Data(H)'!$A$1:$CZ$233))</f>
        <v>98.58</v>
      </c>
      <c r="P206" s="173" cm="1">
        <f t="array" ref="P206">_xlfn.XLOOKUP(P$1,'PY1 Data(H)'!$A$1:$CZ$1,_xlfn.XLOOKUP($A206,'PY1 Data(H)'!$A$1:$A$233,'PY1 Data(H)'!$A$1:$CZ$233))</f>
        <v>99.32</v>
      </c>
      <c r="Q206" s="173" cm="1">
        <f t="array" ref="Q206">_xlfn.XLOOKUP(Q$1,'PY1 Data(H)'!$A$1:$CZ$1,_xlfn.XLOOKUP($A206,'PY1 Data(H)'!$A$1:$A$233,'PY1 Data(H)'!$A$1:$CZ$233))</f>
        <v>97.59</v>
      </c>
      <c r="R206" s="173" cm="1">
        <f t="array" ref="R206">_xlfn.XLOOKUP(R$1,'PY1 Data(H)'!$A$1:$CZ$1,_xlfn.XLOOKUP($A206,'PY1 Data(H)'!$A$1:$A$233,'PY1 Data(H)'!$A$1:$CZ$233))</f>
        <v>97.94</v>
      </c>
      <c r="S206" s="173" cm="1">
        <f t="array" ref="S206">_xlfn.XLOOKUP(S$1,'PY1 Data(H)'!$A$1:$CZ$1,_xlfn.XLOOKUP($A206,'PY1 Data(H)'!$A$1:$A$233,'PY1 Data(H)'!$A$1:$CZ$233))</f>
        <v>98.44</v>
      </c>
      <c r="T206" s="173" cm="1">
        <f t="array" ref="T206">_xlfn.XLOOKUP(T$1,'PY1 Data(H)'!$A$1:$CZ$1,_xlfn.XLOOKUP($A206,'PY1 Data(H)'!$A$1:$A$233,'PY1 Data(H)'!$A$1:$CZ$233))</f>
        <v>0</v>
      </c>
      <c r="U206" s="173" cm="1">
        <f t="array" ref="U206">_xlfn.XLOOKUP(U$1,'PY1 Data(H)'!$A$1:$CZ$1,_xlfn.XLOOKUP($A206,'PY1 Data(H)'!$A$1:$A$233,'PY1 Data(H)'!$A$1:$CZ$233))</f>
        <v>98.95</v>
      </c>
      <c r="V206" s="173" cm="1">
        <f t="array" ref="V206">_xlfn.XLOOKUP(V$1,'PY1 Data(H)'!$A$1:$CZ$1,_xlfn.XLOOKUP($A206,'PY1 Data(H)'!$A$1:$A$233,'PY1 Data(H)'!$A$1:$CZ$233))</f>
        <v>99.16</v>
      </c>
      <c r="W206" s="173" cm="1">
        <f t="array" ref="W206">_xlfn.XLOOKUP(W$1,'PY1 Data(H)'!$A$1:$CZ$1,_xlfn.XLOOKUP($A206,'PY1 Data(H)'!$A$1:$A$233,'PY1 Data(H)'!$A$1:$CZ$233))</f>
        <v>0</v>
      </c>
      <c r="X206" s="173" cm="1">
        <f t="array" ref="X206">_xlfn.XLOOKUP(X$1,'PY1 Data(H)'!$A$1:$CZ$1,_xlfn.XLOOKUP($A206,'PY1 Data(H)'!$A$1:$A$233,'PY1 Data(H)'!$A$1:$CZ$233))</f>
        <v>99.34</v>
      </c>
      <c r="Y206" s="173" cm="1">
        <f t="array" ref="Y206">_xlfn.XLOOKUP(Y$1,'PY1 Data(H)'!$A$1:$CZ$1,_xlfn.XLOOKUP($A206,'PY1 Data(H)'!$A$1:$A$233,'PY1 Data(H)'!$A$1:$CZ$233))</f>
        <v>97.73</v>
      </c>
      <c r="Z206" s="173" cm="1">
        <f t="array" ref="Z206">_xlfn.XLOOKUP(Z$1,'PY1 Data(H)'!$A$1:$CZ$1,_xlfn.XLOOKUP($A206,'PY1 Data(H)'!$A$1:$A$233,'PY1 Data(H)'!$A$1:$CZ$233))</f>
        <v>98.47</v>
      </c>
      <c r="AA206" s="173" cm="1">
        <f t="array" ref="AA206">_xlfn.XLOOKUP(AA$1,'PY1 Data(H)'!$A$1:$CZ$1,_xlfn.XLOOKUP($A206,'PY1 Data(H)'!$A$1:$A$233,'PY1 Data(H)'!$A$1:$CZ$233))</f>
        <v>0</v>
      </c>
      <c r="AB206" s="173" cm="1">
        <f t="array" ref="AB206">_xlfn.XLOOKUP(AB$1,'PY1 Data(H)'!$A$1:$CZ$1,_xlfn.XLOOKUP($A206,'PY1 Data(H)'!$A$1:$A$233,'PY1 Data(H)'!$A$1:$CZ$233))</f>
        <v>98.83</v>
      </c>
      <c r="AC206" s="173" cm="1">
        <f t="array" ref="AC206">_xlfn.XLOOKUP(AC$1,'PY1 Data(H)'!$A$1:$CZ$1,_xlfn.XLOOKUP($A206,'PY1 Data(H)'!$A$1:$A$233,'PY1 Data(H)'!$A$1:$CZ$233))</f>
        <v>99.53</v>
      </c>
      <c r="AD206" s="173" cm="1">
        <f t="array" ref="AD206">_xlfn.XLOOKUP(AD$1,'PY1 Data(H)'!$A$1:$CZ$1,_xlfn.XLOOKUP($A206,'PY1 Data(H)'!$A$1:$A$233,'PY1 Data(H)'!$A$1:$CZ$233))</f>
        <v>99.3</v>
      </c>
      <c r="AE206" s="173" cm="1">
        <f t="array" ref="AE206">_xlfn.XLOOKUP(AE$1,'PY1 Data(H)'!$A$1:$CZ$1,_xlfn.XLOOKUP($A206,'PY1 Data(H)'!$A$1:$A$233,'PY1 Data(H)'!$A$1:$CZ$233))</f>
        <v>99.63</v>
      </c>
      <c r="AF206" s="173" cm="1">
        <f t="array" ref="AF206">_xlfn.XLOOKUP(AF$1,'PY1 Data(H)'!$A$1:$CZ$1,_xlfn.XLOOKUP($A206,'PY1 Data(H)'!$A$1:$A$233,'PY1 Data(H)'!$A$1:$CZ$233))</f>
        <v>97.48</v>
      </c>
      <c r="AG206" s="173" cm="1">
        <f t="array" ref="AG206">_xlfn.XLOOKUP(AG$1,'PY1 Data(H)'!$A$1:$CZ$1,_xlfn.XLOOKUP($A206,'PY1 Data(H)'!$A$1:$A$233,'PY1 Data(H)'!$A$1:$CZ$233))</f>
        <v>98.97</v>
      </c>
      <c r="AH206" s="173" cm="1">
        <f t="array" ref="AH206">_xlfn.XLOOKUP(AH$1,'PY1 Data(H)'!$A$1:$CZ$1,_xlfn.XLOOKUP($A206,'PY1 Data(H)'!$A$1:$A$233,'PY1 Data(H)'!$A$1:$CZ$233))</f>
        <v>96.61</v>
      </c>
      <c r="AI206" s="173" cm="1">
        <f t="array" ref="AI206">_xlfn.XLOOKUP(AI$1,'PY1 Data(H)'!$A$1:$CZ$1,_xlfn.XLOOKUP($A206,'PY1 Data(H)'!$A$1:$A$233,'PY1 Data(H)'!$A$1:$CZ$233))</f>
        <v>99.8</v>
      </c>
      <c r="AJ206" s="173" cm="1">
        <f t="array" ref="AJ206">_xlfn.XLOOKUP(AJ$1,'PY1 Data(H)'!$A$1:$CZ$1,_xlfn.XLOOKUP($A206,'PY1 Data(H)'!$A$1:$A$233,'PY1 Data(H)'!$A$1:$CZ$233))</f>
        <v>95.44</v>
      </c>
      <c r="AK206" s="173" cm="1">
        <f t="array" ref="AK206">_xlfn.XLOOKUP(AK$1,'PY1 Data(H)'!$A$1:$CZ$1,_xlfn.XLOOKUP($A206,'PY1 Data(H)'!$A$1:$A$233,'PY1 Data(H)'!$A$1:$CZ$233))</f>
        <v>99.32</v>
      </c>
      <c r="AL206" s="173" cm="1">
        <f t="array" ref="AL206">_xlfn.XLOOKUP(AL$1,'PY1 Data(H)'!$A$1:$CZ$1,_xlfn.XLOOKUP($A206,'PY1 Data(H)'!$A$1:$A$233,'PY1 Data(H)'!$A$1:$CZ$233))</f>
        <v>98.2</v>
      </c>
      <c r="AM206" s="173" cm="1">
        <f t="array" ref="AM206">_xlfn.XLOOKUP(AM$1,'PY1 Data(H)'!$A$1:$CZ$1,_xlfn.XLOOKUP($A206,'PY1 Data(H)'!$A$1:$A$233,'PY1 Data(H)'!$A$1:$CZ$233))</f>
        <v>99.06</v>
      </c>
      <c r="AN206" s="173" cm="1">
        <f t="array" ref="AN206">_xlfn.XLOOKUP(AN$1,'PY1 Data(H)'!$A$1:$CZ$1,_xlfn.XLOOKUP($A206,'PY1 Data(H)'!$A$1:$A$233,'PY1 Data(H)'!$A$1:$CZ$233))</f>
        <v>96.89</v>
      </c>
      <c r="AO206" s="173" cm="1">
        <f t="array" ref="AO206">_xlfn.XLOOKUP(AO$1,'PY1 Data(H)'!$A$1:$CZ$1,_xlfn.XLOOKUP($A206,'PY1 Data(H)'!$A$1:$A$233,'PY1 Data(H)'!$A$1:$CZ$233))</f>
        <v>97.72</v>
      </c>
      <c r="AP206" s="173" cm="1">
        <f t="array" ref="AP206">_xlfn.XLOOKUP(AP$1,'PY1 Data(H)'!$A$1:$CZ$1,_xlfn.XLOOKUP($A206,'PY1 Data(H)'!$A$1:$A$233,'PY1 Data(H)'!$A$1:$CZ$233))</f>
        <v>98.9</v>
      </c>
      <c r="AQ206" s="173" cm="1">
        <f t="array" ref="AQ206">_xlfn.XLOOKUP(AQ$1,'PY1 Data(H)'!$A$1:$CZ$1,_xlfn.XLOOKUP($A206,'PY1 Data(H)'!$A$1:$A$233,'PY1 Data(H)'!$A$1:$CZ$233))</f>
        <v>99.19</v>
      </c>
      <c r="AR206" s="173" cm="1">
        <f t="array" ref="AR206">_xlfn.XLOOKUP(AR$1,'PY1 Data(H)'!$A$1:$CZ$1,_xlfn.XLOOKUP($A206,'PY1 Data(H)'!$A$1:$A$233,'PY1 Data(H)'!$A$1:$CZ$233))</f>
        <v>99.33</v>
      </c>
      <c r="AS206" s="173" cm="1">
        <f t="array" ref="AS206">_xlfn.XLOOKUP(AS$1,'PY1 Data(H)'!$A$1:$CZ$1,_xlfn.XLOOKUP($A206,'PY1 Data(H)'!$A$1:$A$233,'PY1 Data(H)'!$A$1:$CZ$233))</f>
        <v>98</v>
      </c>
      <c r="AT206" s="173" cm="1">
        <f t="array" ref="AT206">_xlfn.XLOOKUP(AT$1,'PY1 Data(H)'!$A$1:$CZ$1,_xlfn.XLOOKUP($A206,'PY1 Data(H)'!$A$1:$A$233,'PY1 Data(H)'!$A$1:$CZ$233))</f>
        <v>99.37</v>
      </c>
      <c r="AU206" s="173" cm="1">
        <f t="array" ref="AU206">_xlfn.XLOOKUP(AU$1,'PY1 Data(H)'!$A$1:$CZ$1,_xlfn.XLOOKUP($A206,'PY1 Data(H)'!$A$1:$A$233,'PY1 Data(H)'!$A$1:$CZ$233))</f>
        <v>98.38</v>
      </c>
      <c r="AV206" s="173" cm="1">
        <f t="array" ref="AV206">_xlfn.XLOOKUP(AV$1,'PY1 Data(H)'!$A$1:$CZ$1,_xlfn.XLOOKUP($A206,'PY1 Data(H)'!$A$1:$A$233,'PY1 Data(H)'!$A$1:$CZ$233))</f>
        <v>99.27</v>
      </c>
      <c r="AW206" s="173" cm="1">
        <f t="array" ref="AW206">_xlfn.XLOOKUP(AW$1,'PY1 Data(H)'!$A$1:$CZ$1,_xlfn.XLOOKUP($A206,'PY1 Data(H)'!$A$1:$A$233,'PY1 Data(H)'!$A$1:$CZ$233))</f>
        <v>0</v>
      </c>
      <c r="AX206" s="173" cm="1">
        <f t="array" ref="AX206">_xlfn.XLOOKUP(AX$1,'PY1 Data(H)'!$A$1:$CZ$1,_xlfn.XLOOKUP($A206,'PY1 Data(H)'!$A$1:$A$233,'PY1 Data(H)'!$A$1:$CZ$233))</f>
        <v>97.66</v>
      </c>
      <c r="AY206" s="173" cm="1">
        <f t="array" ref="AY206">_xlfn.XLOOKUP(AY$1,'PY1 Data(H)'!$A$1:$CZ$1,_xlfn.XLOOKUP($A206,'PY1 Data(H)'!$A$1:$A$233,'PY1 Data(H)'!$A$1:$CZ$233))</f>
        <v>94.85</v>
      </c>
      <c r="AZ206" s="173" cm="1">
        <f t="array" ref="AZ206">_xlfn.XLOOKUP(AZ$1,'PY1 Data(H)'!$A$1:$CZ$1,_xlfn.XLOOKUP($A206,'PY1 Data(H)'!$A$1:$A$233,'PY1 Data(H)'!$A$1:$CZ$233))</f>
        <v>99.46</v>
      </c>
      <c r="BA206" s="173" cm="1">
        <f t="array" ref="BA206">_xlfn.XLOOKUP(BA$1,'PY1 Data(H)'!$A$1:$CZ$1,_xlfn.XLOOKUP($A206,'PY1 Data(H)'!$A$1:$A$233,'PY1 Data(H)'!$A$1:$CZ$233))</f>
        <v>98.94</v>
      </c>
      <c r="BB206" s="173" cm="1">
        <f t="array" ref="BB206">_xlfn.XLOOKUP(BB$1,'PY1 Data(H)'!$A$1:$CZ$1,_xlfn.XLOOKUP($A206,'PY1 Data(H)'!$A$1:$A$233,'PY1 Data(H)'!$A$1:$CZ$233))</f>
        <v>99.88</v>
      </c>
      <c r="BC206" s="173" cm="1">
        <f t="array" ref="BC206">_xlfn.XLOOKUP(BC$1,'PY1 Data(H)'!$A$1:$CZ$1,_xlfn.XLOOKUP($A206,'PY1 Data(H)'!$A$1:$A$233,'PY1 Data(H)'!$A$1:$CZ$233))</f>
        <v>95.79</v>
      </c>
      <c r="BD206" s="173" cm="1">
        <f t="array" ref="BD206">_xlfn.XLOOKUP(BD$1,'PY1 Data(H)'!$A$1:$CZ$1,_xlfn.XLOOKUP($A206,'PY1 Data(H)'!$A$1:$A$233,'PY1 Data(H)'!$A$1:$CZ$233))</f>
        <v>99.19</v>
      </c>
      <c r="BE206" s="173" cm="1">
        <f t="array" ref="BE206">_xlfn.XLOOKUP(BE$1,'PY1 Data(H)'!$A$1:$CZ$1,_xlfn.XLOOKUP($A206,'PY1 Data(H)'!$A$1:$A$233,'PY1 Data(H)'!$A$1:$CZ$233))</f>
        <v>97.16</v>
      </c>
      <c r="BF206" s="173" cm="1">
        <f t="array" ref="BF206">_xlfn.XLOOKUP(BF$1,'PY1 Data(H)'!$A$1:$CZ$1,_xlfn.XLOOKUP($A206,'PY1 Data(H)'!$A$1:$A$233,'PY1 Data(H)'!$A$1:$CZ$233))</f>
        <v>99.39</v>
      </c>
      <c r="BG206" s="173" cm="1">
        <f t="array" ref="BG206">_xlfn.XLOOKUP(BG$1,'PY1 Data(H)'!$A$1:$CZ$1,_xlfn.XLOOKUP($A206,'PY1 Data(H)'!$A$1:$A$233,'PY1 Data(H)'!$A$1:$CZ$233))</f>
        <v>98.94</v>
      </c>
      <c r="BH206" s="173" cm="1">
        <f t="array" ref="BH206">_xlfn.XLOOKUP(BH$1,'PY1 Data(H)'!$A$1:$CZ$1,_xlfn.XLOOKUP($A206,'PY1 Data(H)'!$A$1:$A$233,'PY1 Data(H)'!$A$1:$CZ$233))</f>
        <v>96.74</v>
      </c>
      <c r="BI206" s="173" cm="1">
        <f t="array" ref="BI206">_xlfn.XLOOKUP(BI$1,'PY1 Data(H)'!$A$1:$CZ$1,_xlfn.XLOOKUP($A206,'PY1 Data(H)'!$A$1:$A$233,'PY1 Data(H)'!$A$1:$CZ$233))</f>
        <v>94.12</v>
      </c>
      <c r="BJ206" s="173" cm="1">
        <f t="array" ref="BJ206">_xlfn.XLOOKUP(BJ$1,'PY1 Data(H)'!$A$1:$CZ$1,_xlfn.XLOOKUP($A206,'PY1 Data(H)'!$A$1:$A$233,'PY1 Data(H)'!$A$1:$CZ$233))</f>
        <v>99.52</v>
      </c>
      <c r="BK206" s="173" cm="1">
        <f t="array" ref="BK206">_xlfn.XLOOKUP(BK$1,'PY1 Data(H)'!$A$1:$CZ$1,_xlfn.XLOOKUP($A206,'PY1 Data(H)'!$A$1:$A$233,'PY1 Data(H)'!$A$1:$CZ$233))</f>
        <v>99.46</v>
      </c>
      <c r="BL206" s="173" cm="1">
        <f t="array" ref="BL206">_xlfn.XLOOKUP(BL$1,'PY1 Data(H)'!$A$1:$CZ$1,_xlfn.XLOOKUP($A206,'PY1 Data(H)'!$A$1:$A$233,'PY1 Data(H)'!$A$1:$CZ$233))</f>
        <v>97.26</v>
      </c>
      <c r="BM206" s="173" cm="1">
        <f t="array" ref="BM206">_xlfn.XLOOKUP(BM$1,'PY1 Data(H)'!$A$1:$CZ$1,_xlfn.XLOOKUP($A206,'PY1 Data(H)'!$A$1:$A$233,'PY1 Data(H)'!$A$1:$CZ$233))</f>
        <v>97.39</v>
      </c>
      <c r="BN206" s="173" cm="1">
        <f t="array" ref="BN206">_xlfn.XLOOKUP(BN$1,'PY1 Data(H)'!$A$1:$CZ$1,_xlfn.XLOOKUP($A206,'PY1 Data(H)'!$A$1:$A$233,'PY1 Data(H)'!$A$1:$CZ$233))</f>
        <v>99.76</v>
      </c>
      <c r="BO206" s="173" cm="1">
        <f t="array" ref="BO206">_xlfn.XLOOKUP(BO$1,'PY1 Data(H)'!$A$1:$CZ$1,_xlfn.XLOOKUP($A206,'PY1 Data(H)'!$A$1:$A$233,'PY1 Data(H)'!$A$1:$CZ$233))</f>
        <v>98.95</v>
      </c>
      <c r="BP206" s="173" cm="1">
        <f t="array" ref="BP206">_xlfn.XLOOKUP(BP$1,'PY1 Data(H)'!$A$1:$CZ$1,_xlfn.XLOOKUP($A206,'PY1 Data(H)'!$A$1:$A$233,'PY1 Data(H)'!$A$1:$CZ$233))</f>
        <v>99.52</v>
      </c>
      <c r="BQ206" s="173" cm="1">
        <f t="array" ref="BQ206">_xlfn.XLOOKUP(BQ$1,'PY1 Data(H)'!$A$1:$CZ$1,_xlfn.XLOOKUP($A206,'PY1 Data(H)'!$A$1:$A$233,'PY1 Data(H)'!$A$1:$CZ$233))</f>
        <v>0</v>
      </c>
      <c r="BR206" s="173" cm="1">
        <f t="array" ref="BR206">_xlfn.XLOOKUP(BR$1,'PY1 Data(H)'!$A$1:$CZ$1,_xlfn.XLOOKUP($A206,'PY1 Data(H)'!$A$1:$A$233,'PY1 Data(H)'!$A$1:$CZ$233))</f>
        <v>98.89</v>
      </c>
      <c r="BS206" s="173" cm="1">
        <f t="array" ref="BS206">_xlfn.XLOOKUP(BS$1,'PY1 Data(H)'!$A$1:$CZ$1,_xlfn.XLOOKUP($A206,'PY1 Data(H)'!$A$1:$A$233,'PY1 Data(H)'!$A$1:$CZ$233))</f>
        <v>99.15</v>
      </c>
      <c r="BT206" s="173" cm="1">
        <f t="array" ref="BT206">_xlfn.XLOOKUP(BT$1,'PY1 Data(H)'!$A$1:$CZ$1,_xlfn.XLOOKUP($A206,'PY1 Data(H)'!$A$1:$A$233,'PY1 Data(H)'!$A$1:$CZ$233))</f>
        <v>96.66</v>
      </c>
      <c r="BU206" s="173" cm="1">
        <f t="array" ref="BU206">_xlfn.XLOOKUP(BU$1,'PY1 Data(H)'!$A$1:$CZ$1,_xlfn.XLOOKUP($A206,'PY1 Data(H)'!$A$1:$A$233,'PY1 Data(H)'!$A$1:$CZ$233))</f>
        <v>97.03</v>
      </c>
      <c r="BV206" s="173" cm="1">
        <f t="array" ref="BV206">_xlfn.XLOOKUP(BV$1,'PY1 Data(H)'!$A$1:$CZ$1,_xlfn.XLOOKUP($A206,'PY1 Data(H)'!$A$1:$A$233,'PY1 Data(H)'!$A$1:$CZ$233))</f>
        <v>96.52</v>
      </c>
      <c r="BW206" s="173" cm="1">
        <f t="array" ref="BW206">_xlfn.XLOOKUP(BW$1,'PY1 Data(H)'!$A$1:$CZ$1,_xlfn.XLOOKUP($A206,'PY1 Data(H)'!$A$1:$A$233,'PY1 Data(H)'!$A$1:$CZ$233))</f>
        <v>97.51</v>
      </c>
      <c r="BX206" s="173" cm="1">
        <f t="array" ref="BX206">_xlfn.XLOOKUP(BX$1,'PY1 Data(H)'!$A$1:$CZ$1,_xlfn.XLOOKUP($A206,'PY1 Data(H)'!$A$1:$A$233,'PY1 Data(H)'!$A$1:$CZ$233))</f>
        <v>98.5</v>
      </c>
      <c r="BY206" s="173" cm="1">
        <f t="array" ref="BY206">_xlfn.XLOOKUP(BY$1,'PY1 Data(H)'!$A$1:$CZ$1,_xlfn.XLOOKUP($A206,'PY1 Data(H)'!$A$1:$A$233,'PY1 Data(H)'!$A$1:$CZ$233))</f>
        <v>99.34</v>
      </c>
      <c r="BZ206" s="173" cm="1">
        <f t="array" ref="BZ206">_xlfn.XLOOKUP(BZ$1,'PY1 Data(H)'!$A$1:$CZ$1,_xlfn.XLOOKUP($A206,'PY1 Data(H)'!$A$1:$A$233,'PY1 Data(H)'!$A$1:$CZ$233))</f>
        <v>98.92</v>
      </c>
      <c r="CA206" s="173" cm="1">
        <f t="array" ref="CA206">_xlfn.XLOOKUP(CA$1,'PY1 Data(H)'!$A$1:$CZ$1,_xlfn.XLOOKUP($A206,'PY1 Data(H)'!$A$1:$A$233,'PY1 Data(H)'!$A$1:$CZ$233))</f>
        <v>99.19</v>
      </c>
      <c r="CB206" s="173" cm="1">
        <f t="array" ref="CB206">_xlfn.XLOOKUP(CB$1,'PY1 Data(H)'!$A$1:$CZ$1,_xlfn.XLOOKUP($A206,'PY1 Data(H)'!$A$1:$A$233,'PY1 Data(H)'!$A$1:$CZ$233))</f>
        <v>97.43</v>
      </c>
      <c r="CC206" s="173" cm="1">
        <f t="array" ref="CC206">_xlfn.XLOOKUP(CC$1,'PY1 Data(H)'!$A$1:$CZ$1,_xlfn.XLOOKUP($A206,'PY1 Data(H)'!$A$1:$A$233,'PY1 Data(H)'!$A$1:$CZ$233))</f>
        <v>94.25</v>
      </c>
      <c r="CD206" s="173" cm="1">
        <f t="array" ref="CD206">_xlfn.XLOOKUP(CD$1,'PY1 Data(H)'!$A$1:$CZ$1,_xlfn.XLOOKUP($A206,'PY1 Data(H)'!$A$1:$A$233,'PY1 Data(H)'!$A$1:$CZ$233))</f>
        <v>98.52</v>
      </c>
      <c r="CE206" s="173" cm="1">
        <f t="array" ref="CE206">_xlfn.XLOOKUP(CE$1,'PY1 Data(H)'!$A$1:$CZ$1,_xlfn.XLOOKUP($A206,'PY1 Data(H)'!$A$1:$A$233,'PY1 Data(H)'!$A$1:$CZ$233))</f>
        <v>97.88</v>
      </c>
      <c r="CF206" s="173" cm="1">
        <f t="array" ref="CF206">_xlfn.XLOOKUP(CF$1,'PY1 Data(H)'!$A$1:$CZ$1,_xlfn.XLOOKUP($A206,'PY1 Data(H)'!$A$1:$A$233,'PY1 Data(H)'!$A$1:$CZ$233))</f>
        <v>98.62</v>
      </c>
      <c r="CG206" s="173" cm="1">
        <f t="array" ref="CG206">_xlfn.XLOOKUP(CG$1,'PY1 Data(H)'!$A$1:$CZ$1,_xlfn.XLOOKUP($A206,'PY1 Data(H)'!$A$1:$A$233,'PY1 Data(H)'!$A$1:$CZ$233))</f>
        <v>97.44</v>
      </c>
      <c r="CH206" s="173" cm="1">
        <f t="array" ref="CH206">_xlfn.XLOOKUP(CH$1,'PY1 Data(H)'!$A$1:$CZ$1,_xlfn.XLOOKUP($A206,'PY1 Data(H)'!$A$1:$A$233,'PY1 Data(H)'!$A$1:$CZ$233))</f>
        <v>96.65</v>
      </c>
      <c r="CI206" s="173" cm="1">
        <f t="array" ref="CI206">_xlfn.XLOOKUP(CI$1,'PY1 Data(H)'!$A$1:$CZ$1,_xlfn.XLOOKUP($A206,'PY1 Data(H)'!$A$1:$A$233,'PY1 Data(H)'!$A$1:$CZ$233))</f>
        <v>98.02</v>
      </c>
      <c r="CJ206" s="173" cm="1">
        <f t="array" ref="CJ206">_xlfn.XLOOKUP(CJ$1,'PY1 Data(H)'!$A$1:$CZ$1,_xlfn.XLOOKUP($A206,'PY1 Data(H)'!$A$1:$A$233,'PY1 Data(H)'!$A$1:$CZ$233))</f>
        <v>97.91</v>
      </c>
      <c r="CK206" s="173" cm="1">
        <f t="array" ref="CK206">_xlfn.XLOOKUP(CK$1,'PY1 Data(H)'!$A$1:$CZ$1,_xlfn.XLOOKUP($A206,'PY1 Data(H)'!$A$1:$A$233,'PY1 Data(H)'!$A$1:$CZ$233))</f>
        <v>98.88</v>
      </c>
      <c r="CL206" s="173" cm="1">
        <f t="array" ref="CL206">_xlfn.XLOOKUP(CL$1,'PY1 Data(H)'!$A$1:$CZ$1,_xlfn.XLOOKUP($A206,'PY1 Data(H)'!$A$1:$A$233,'PY1 Data(H)'!$A$1:$CZ$233))</f>
        <v>96.41</v>
      </c>
      <c r="CM206" s="173" cm="1">
        <f t="array" ref="CM206">_xlfn.XLOOKUP(CM$1,'PY1 Data(H)'!$A$1:$CZ$1,_xlfn.XLOOKUP($A206,'PY1 Data(H)'!$A$1:$A$233,'PY1 Data(H)'!$A$1:$CZ$233))</f>
        <v>99.83</v>
      </c>
      <c r="CN206" s="173" cm="1">
        <f t="array" ref="CN206">_xlfn.XLOOKUP(CN$1,'PY1 Data(H)'!$A$1:$CZ$1,_xlfn.XLOOKUP($A206,'PY1 Data(H)'!$A$1:$A$233,'PY1 Data(H)'!$A$1:$CZ$233))</f>
        <v>97</v>
      </c>
      <c r="CO206" s="173" cm="1">
        <f t="array" ref="CO206">_xlfn.XLOOKUP(CO$1,'PY1 Data(H)'!$A$1:$CZ$1,_xlfn.XLOOKUP($A206,'PY1 Data(H)'!$A$1:$A$233,'PY1 Data(H)'!$A$1:$CZ$233))</f>
        <v>99.94</v>
      </c>
      <c r="CP206" s="173" cm="1">
        <f t="array" ref="CP206">_xlfn.XLOOKUP(CP$1,'PY1 Data(H)'!$A$1:$CZ$1,_xlfn.XLOOKUP($A206,'PY1 Data(H)'!$A$1:$A$233,'PY1 Data(H)'!$A$1:$CZ$233))</f>
        <v>97.37</v>
      </c>
      <c r="CQ206" s="173" cm="1">
        <f t="array" ref="CQ206">_xlfn.XLOOKUP(CQ$1,'PY1 Data(H)'!$A$1:$CZ$1,_xlfn.XLOOKUP($A206,'PY1 Data(H)'!$A$1:$A$233,'PY1 Data(H)'!$A$1:$CZ$233))</f>
        <v>99.95</v>
      </c>
      <c r="CR206" s="173" cm="1">
        <f t="array" ref="CR206">_xlfn.XLOOKUP(CR$1,'PY1 Data(H)'!$A$1:$CZ$1,_xlfn.XLOOKUP($A206,'PY1 Data(H)'!$A$1:$A$233,'PY1 Data(H)'!$A$1:$CZ$233))</f>
        <v>98</v>
      </c>
      <c r="CS206" s="173" cm="1">
        <f t="array" ref="CS206">_xlfn.XLOOKUP(CS$1,'PY1 Data(H)'!$A$1:$CZ$1,_xlfn.XLOOKUP($A206,'PY1 Data(H)'!$A$1:$A$233,'PY1 Data(H)'!$A$1:$CZ$233))</f>
        <v>95.36</v>
      </c>
      <c r="CT206" s="173" cm="1">
        <f t="array" ref="CT206">_xlfn.XLOOKUP(CT$1,'PY1 Data(H)'!$A$1:$CZ$1,_xlfn.XLOOKUP($A206,'PY1 Data(H)'!$A$1:$A$233,'PY1 Data(H)'!$A$1:$CZ$233))</f>
        <v>98.63</v>
      </c>
      <c r="CU206" s="173" cm="1">
        <f t="array" ref="CU206">_xlfn.XLOOKUP(CU$1,'PY1 Data(H)'!$A$1:$CZ$1,_xlfn.XLOOKUP($A206,'PY1 Data(H)'!$A$1:$A$233,'PY1 Data(H)'!$A$1:$CZ$233))</f>
        <v>98.45</v>
      </c>
      <c r="CV206" s="173" cm="1">
        <f t="array" ref="CV206">_xlfn.XLOOKUP(CV$1,'PY1 Data(H)'!$A$1:$CZ$1,_xlfn.XLOOKUP($A206,'PY1 Data(H)'!$A$1:$A$233,'PY1 Data(H)'!$A$1:$CZ$233))</f>
        <v>97.13</v>
      </c>
      <c r="CW206" s="173" cm="1">
        <f t="array" ref="CW206">_xlfn.XLOOKUP(CW$1,'PY1 Data(H)'!$A$1:$CZ$1,_xlfn.XLOOKUP($A206,'PY1 Data(H)'!$A$1:$A$233,'PY1 Data(H)'!$A$1:$CZ$233))</f>
        <v>98.68</v>
      </c>
      <c r="CX206" s="173" cm="1">
        <f t="array" ref="CX206">_xlfn.XLOOKUP(CX$1,'PY1 Data(H)'!$A$1:$CZ$1,_xlfn.XLOOKUP($A206,'PY1 Data(H)'!$A$1:$A$233,'PY1 Data(H)'!$A$1:$CZ$233))</f>
        <v>97.89</v>
      </c>
      <c r="CY206" s="173" cm="1">
        <f t="array" ref="CY206">_xlfn.XLOOKUP(CY$1,'PY1 Data(H)'!$A$1:$CZ$1,_xlfn.XLOOKUP($A206,'PY1 Data(H)'!$A$1:$A$233,'PY1 Data(H)'!$A$1:$CZ$233))</f>
        <v>98.3</v>
      </c>
    </row>
    <row r="207" spans="1:103" x14ac:dyDescent="0.3">
      <c r="A207">
        <v>103</v>
      </c>
      <c r="D207" s="173" cm="1">
        <f t="array" ref="D207">_xlfn.XLOOKUP(D$1,'PY1 Data(H)'!$A$1:$CZ$1,_xlfn.XLOOKUP($A207,'PY1 Data(H)'!$A$1:$A$233,'PY1 Data(H)'!$A$1:$CZ$233))</f>
        <v>100</v>
      </c>
      <c r="E207" s="173" cm="1">
        <f t="array" ref="E207">_xlfn.XLOOKUP(E$1,'PY1 Data(H)'!$A$1:$CZ$1,_xlfn.XLOOKUP($A207,'PY1 Data(H)'!$A$1:$A$233,'PY1 Data(H)'!$A$1:$CZ$233))</f>
        <v>100</v>
      </c>
      <c r="F207" s="173" cm="1">
        <f t="array" ref="F207">_xlfn.XLOOKUP(F$1,'PY1 Data(H)'!$A$1:$CZ$1,_xlfn.XLOOKUP($A207,'PY1 Data(H)'!$A$1:$A$233,'PY1 Data(H)'!$A$1:$CZ$233))</f>
        <v>100</v>
      </c>
      <c r="G207" s="173" cm="1">
        <f t="array" ref="G207">_xlfn.XLOOKUP(G$1,'PY1 Data(H)'!$A$1:$CZ$1,_xlfn.XLOOKUP($A207,'PY1 Data(H)'!$A$1:$A$233,'PY1 Data(H)'!$A$1:$CZ$233))</f>
        <v>0</v>
      </c>
      <c r="H207" s="173" cm="1">
        <f t="array" ref="H207">_xlfn.XLOOKUP(H$1,'PY1 Data(H)'!$A$1:$CZ$1,_xlfn.XLOOKUP($A207,'PY1 Data(H)'!$A$1:$A$233,'PY1 Data(H)'!$A$1:$CZ$233))</f>
        <v>100</v>
      </c>
      <c r="I207" s="173" cm="1">
        <f t="array" ref="I207">_xlfn.XLOOKUP(I$1,'PY1 Data(H)'!$A$1:$CZ$1,_xlfn.XLOOKUP($A207,'PY1 Data(H)'!$A$1:$A$233,'PY1 Data(H)'!$A$1:$CZ$233))</f>
        <v>99.46</v>
      </c>
      <c r="J207" s="173" cm="1">
        <f t="array" ref="J207">_xlfn.XLOOKUP(J$1,'PY1 Data(H)'!$A$1:$CZ$1,_xlfn.XLOOKUP($A207,'PY1 Data(H)'!$A$1:$A$233,'PY1 Data(H)'!$A$1:$CZ$233))</f>
        <v>100</v>
      </c>
      <c r="K207" s="173" cm="1">
        <f t="array" ref="K207">_xlfn.XLOOKUP(K$1,'PY1 Data(H)'!$A$1:$CZ$1,_xlfn.XLOOKUP($A207,'PY1 Data(H)'!$A$1:$A$233,'PY1 Data(H)'!$A$1:$CZ$233))</f>
        <v>100</v>
      </c>
      <c r="L207" s="173" cm="1">
        <f t="array" ref="L207">_xlfn.XLOOKUP(L$1,'PY1 Data(H)'!$A$1:$CZ$1,_xlfn.XLOOKUP($A207,'PY1 Data(H)'!$A$1:$A$233,'PY1 Data(H)'!$A$1:$CZ$233))</f>
        <v>100</v>
      </c>
      <c r="M207" s="173" cm="1">
        <f t="array" ref="M207">_xlfn.XLOOKUP(M$1,'PY1 Data(H)'!$A$1:$CZ$1,_xlfn.XLOOKUP($A207,'PY1 Data(H)'!$A$1:$A$233,'PY1 Data(H)'!$A$1:$CZ$233))</f>
        <v>100</v>
      </c>
      <c r="N207" s="173" cm="1">
        <f t="array" ref="N207">_xlfn.XLOOKUP(N$1,'PY1 Data(H)'!$A$1:$CZ$1,_xlfn.XLOOKUP($A207,'PY1 Data(H)'!$A$1:$A$233,'PY1 Data(H)'!$A$1:$CZ$233))</f>
        <v>99.67</v>
      </c>
      <c r="O207" s="173" cm="1">
        <f t="array" ref="O207">_xlfn.XLOOKUP(O$1,'PY1 Data(H)'!$A$1:$CZ$1,_xlfn.XLOOKUP($A207,'PY1 Data(H)'!$A$1:$A$233,'PY1 Data(H)'!$A$1:$CZ$233))</f>
        <v>100</v>
      </c>
      <c r="P207" s="173" cm="1">
        <f t="array" ref="P207">_xlfn.XLOOKUP(P$1,'PY1 Data(H)'!$A$1:$CZ$1,_xlfn.XLOOKUP($A207,'PY1 Data(H)'!$A$1:$A$233,'PY1 Data(H)'!$A$1:$CZ$233))</f>
        <v>100</v>
      </c>
      <c r="Q207" s="173" cm="1">
        <f t="array" ref="Q207">_xlfn.XLOOKUP(Q$1,'PY1 Data(H)'!$A$1:$CZ$1,_xlfn.XLOOKUP($A207,'PY1 Data(H)'!$A$1:$A$233,'PY1 Data(H)'!$A$1:$CZ$233))</f>
        <v>100</v>
      </c>
      <c r="R207" s="173" cm="1">
        <f t="array" ref="R207">_xlfn.XLOOKUP(R$1,'PY1 Data(H)'!$A$1:$CZ$1,_xlfn.XLOOKUP($A207,'PY1 Data(H)'!$A$1:$A$233,'PY1 Data(H)'!$A$1:$CZ$233))</f>
        <v>100</v>
      </c>
      <c r="S207" s="173" cm="1">
        <f t="array" ref="S207">_xlfn.XLOOKUP(S$1,'PY1 Data(H)'!$A$1:$CZ$1,_xlfn.XLOOKUP($A207,'PY1 Data(H)'!$A$1:$A$233,'PY1 Data(H)'!$A$1:$CZ$233))</f>
        <v>100</v>
      </c>
      <c r="T207" s="173" cm="1">
        <f t="array" ref="T207">_xlfn.XLOOKUP(T$1,'PY1 Data(H)'!$A$1:$CZ$1,_xlfn.XLOOKUP($A207,'PY1 Data(H)'!$A$1:$A$233,'PY1 Data(H)'!$A$1:$CZ$233))</f>
        <v>0</v>
      </c>
      <c r="U207" s="173" cm="1">
        <f t="array" ref="U207">_xlfn.XLOOKUP(U$1,'PY1 Data(H)'!$A$1:$CZ$1,_xlfn.XLOOKUP($A207,'PY1 Data(H)'!$A$1:$A$233,'PY1 Data(H)'!$A$1:$CZ$233))</f>
        <v>100</v>
      </c>
      <c r="V207" s="173" cm="1">
        <f t="array" ref="V207">_xlfn.XLOOKUP(V$1,'PY1 Data(H)'!$A$1:$CZ$1,_xlfn.XLOOKUP($A207,'PY1 Data(H)'!$A$1:$A$233,'PY1 Data(H)'!$A$1:$CZ$233))</f>
        <v>99.67</v>
      </c>
      <c r="W207" s="173" cm="1">
        <f t="array" ref="W207">_xlfn.XLOOKUP(W$1,'PY1 Data(H)'!$A$1:$CZ$1,_xlfn.XLOOKUP($A207,'PY1 Data(H)'!$A$1:$A$233,'PY1 Data(H)'!$A$1:$CZ$233))</f>
        <v>0</v>
      </c>
      <c r="X207" s="173" cm="1">
        <f t="array" ref="X207">_xlfn.XLOOKUP(X$1,'PY1 Data(H)'!$A$1:$CZ$1,_xlfn.XLOOKUP($A207,'PY1 Data(H)'!$A$1:$A$233,'PY1 Data(H)'!$A$1:$CZ$233))</f>
        <v>100</v>
      </c>
      <c r="Y207" s="173" cm="1">
        <f t="array" ref="Y207">_xlfn.XLOOKUP(Y$1,'PY1 Data(H)'!$A$1:$CZ$1,_xlfn.XLOOKUP($A207,'PY1 Data(H)'!$A$1:$A$233,'PY1 Data(H)'!$A$1:$CZ$233))</f>
        <v>100</v>
      </c>
      <c r="Z207" s="173" cm="1">
        <f t="array" ref="Z207">_xlfn.XLOOKUP(Z$1,'PY1 Data(H)'!$A$1:$CZ$1,_xlfn.XLOOKUP($A207,'PY1 Data(H)'!$A$1:$A$233,'PY1 Data(H)'!$A$1:$CZ$233))</f>
        <v>100</v>
      </c>
      <c r="AA207" s="173" cm="1">
        <f t="array" ref="AA207">_xlfn.XLOOKUP(AA$1,'PY1 Data(H)'!$A$1:$CZ$1,_xlfn.XLOOKUP($A207,'PY1 Data(H)'!$A$1:$A$233,'PY1 Data(H)'!$A$1:$CZ$233))</f>
        <v>0</v>
      </c>
      <c r="AB207" s="173" cm="1">
        <f t="array" ref="AB207">_xlfn.XLOOKUP(AB$1,'PY1 Data(H)'!$A$1:$CZ$1,_xlfn.XLOOKUP($A207,'PY1 Data(H)'!$A$1:$A$233,'PY1 Data(H)'!$A$1:$CZ$233))</f>
        <v>100</v>
      </c>
      <c r="AC207" s="173" cm="1">
        <f t="array" ref="AC207">_xlfn.XLOOKUP(AC$1,'PY1 Data(H)'!$A$1:$CZ$1,_xlfn.XLOOKUP($A207,'PY1 Data(H)'!$A$1:$A$233,'PY1 Data(H)'!$A$1:$CZ$233))</f>
        <v>100</v>
      </c>
      <c r="AD207" s="173" cm="1">
        <f t="array" ref="AD207">_xlfn.XLOOKUP(AD$1,'PY1 Data(H)'!$A$1:$CZ$1,_xlfn.XLOOKUP($A207,'PY1 Data(H)'!$A$1:$A$233,'PY1 Data(H)'!$A$1:$CZ$233))</f>
        <v>100</v>
      </c>
      <c r="AE207" s="173" cm="1">
        <f t="array" ref="AE207">_xlfn.XLOOKUP(AE$1,'PY1 Data(H)'!$A$1:$CZ$1,_xlfn.XLOOKUP($A207,'PY1 Data(H)'!$A$1:$A$233,'PY1 Data(H)'!$A$1:$CZ$233))</f>
        <v>100</v>
      </c>
      <c r="AF207" s="173" cm="1">
        <f t="array" ref="AF207">_xlfn.XLOOKUP(AF$1,'PY1 Data(H)'!$A$1:$CZ$1,_xlfn.XLOOKUP($A207,'PY1 Data(H)'!$A$1:$A$233,'PY1 Data(H)'!$A$1:$CZ$233))</f>
        <v>100</v>
      </c>
      <c r="AG207" s="173" cm="1">
        <f t="array" ref="AG207">_xlfn.XLOOKUP(AG$1,'PY1 Data(H)'!$A$1:$CZ$1,_xlfn.XLOOKUP($A207,'PY1 Data(H)'!$A$1:$A$233,'PY1 Data(H)'!$A$1:$CZ$233))</f>
        <v>100</v>
      </c>
      <c r="AH207" s="173" cm="1">
        <f t="array" ref="AH207">_xlfn.XLOOKUP(AH$1,'PY1 Data(H)'!$A$1:$CZ$1,_xlfn.XLOOKUP($A207,'PY1 Data(H)'!$A$1:$A$233,'PY1 Data(H)'!$A$1:$CZ$233))</f>
        <v>100</v>
      </c>
      <c r="AI207" s="173" cm="1">
        <f t="array" ref="AI207">_xlfn.XLOOKUP(AI$1,'PY1 Data(H)'!$A$1:$CZ$1,_xlfn.XLOOKUP($A207,'PY1 Data(H)'!$A$1:$A$233,'PY1 Data(H)'!$A$1:$CZ$233))</f>
        <v>100</v>
      </c>
      <c r="AJ207" s="173" cm="1">
        <f t="array" ref="AJ207">_xlfn.XLOOKUP(AJ$1,'PY1 Data(H)'!$A$1:$CZ$1,_xlfn.XLOOKUP($A207,'PY1 Data(H)'!$A$1:$A$233,'PY1 Data(H)'!$A$1:$CZ$233))</f>
        <v>100</v>
      </c>
      <c r="AK207" s="173" cm="1">
        <f t="array" ref="AK207">_xlfn.XLOOKUP(AK$1,'PY1 Data(H)'!$A$1:$CZ$1,_xlfn.XLOOKUP($A207,'PY1 Data(H)'!$A$1:$A$233,'PY1 Data(H)'!$A$1:$CZ$233))</f>
        <v>100</v>
      </c>
      <c r="AL207" s="173" cm="1">
        <f t="array" ref="AL207">_xlfn.XLOOKUP(AL$1,'PY1 Data(H)'!$A$1:$CZ$1,_xlfn.XLOOKUP($A207,'PY1 Data(H)'!$A$1:$A$233,'PY1 Data(H)'!$A$1:$CZ$233))</f>
        <v>99.92</v>
      </c>
      <c r="AM207" s="173" cm="1">
        <f t="array" ref="AM207">_xlfn.XLOOKUP(AM$1,'PY1 Data(H)'!$A$1:$CZ$1,_xlfn.XLOOKUP($A207,'PY1 Data(H)'!$A$1:$A$233,'PY1 Data(H)'!$A$1:$CZ$233))</f>
        <v>100</v>
      </c>
      <c r="AN207" s="173" cm="1">
        <f t="array" ref="AN207">_xlfn.XLOOKUP(AN$1,'PY1 Data(H)'!$A$1:$CZ$1,_xlfn.XLOOKUP($A207,'PY1 Data(H)'!$A$1:$A$233,'PY1 Data(H)'!$A$1:$CZ$233))</f>
        <v>100</v>
      </c>
      <c r="AO207" s="173" cm="1">
        <f t="array" ref="AO207">_xlfn.XLOOKUP(AO$1,'PY1 Data(H)'!$A$1:$CZ$1,_xlfn.XLOOKUP($A207,'PY1 Data(H)'!$A$1:$A$233,'PY1 Data(H)'!$A$1:$CZ$233))</f>
        <v>100</v>
      </c>
      <c r="AP207" s="173" cm="1">
        <f t="array" ref="AP207">_xlfn.XLOOKUP(AP$1,'PY1 Data(H)'!$A$1:$CZ$1,_xlfn.XLOOKUP($A207,'PY1 Data(H)'!$A$1:$A$233,'PY1 Data(H)'!$A$1:$CZ$233))</f>
        <v>100</v>
      </c>
      <c r="AQ207" s="173" cm="1">
        <f t="array" ref="AQ207">_xlfn.XLOOKUP(AQ$1,'PY1 Data(H)'!$A$1:$CZ$1,_xlfn.XLOOKUP($A207,'PY1 Data(H)'!$A$1:$A$233,'PY1 Data(H)'!$A$1:$CZ$233))</f>
        <v>99.6</v>
      </c>
      <c r="AR207" s="173" cm="1">
        <f t="array" ref="AR207">_xlfn.XLOOKUP(AR$1,'PY1 Data(H)'!$A$1:$CZ$1,_xlfn.XLOOKUP($A207,'PY1 Data(H)'!$A$1:$A$233,'PY1 Data(H)'!$A$1:$CZ$233))</f>
        <v>100</v>
      </c>
      <c r="AS207" s="173" cm="1">
        <f t="array" ref="AS207">_xlfn.XLOOKUP(AS$1,'PY1 Data(H)'!$A$1:$CZ$1,_xlfn.XLOOKUP($A207,'PY1 Data(H)'!$A$1:$A$233,'PY1 Data(H)'!$A$1:$CZ$233))</f>
        <v>100</v>
      </c>
      <c r="AT207" s="173" cm="1">
        <f t="array" ref="AT207">_xlfn.XLOOKUP(AT$1,'PY1 Data(H)'!$A$1:$CZ$1,_xlfn.XLOOKUP($A207,'PY1 Data(H)'!$A$1:$A$233,'PY1 Data(H)'!$A$1:$CZ$233))</f>
        <v>100</v>
      </c>
      <c r="AU207" s="173" cm="1">
        <f t="array" ref="AU207">_xlfn.XLOOKUP(AU$1,'PY1 Data(H)'!$A$1:$CZ$1,_xlfn.XLOOKUP($A207,'PY1 Data(H)'!$A$1:$A$233,'PY1 Data(H)'!$A$1:$CZ$233))</f>
        <v>100</v>
      </c>
      <c r="AV207" s="173" cm="1">
        <f t="array" ref="AV207">_xlfn.XLOOKUP(AV$1,'PY1 Data(H)'!$A$1:$CZ$1,_xlfn.XLOOKUP($A207,'PY1 Data(H)'!$A$1:$A$233,'PY1 Data(H)'!$A$1:$CZ$233))</f>
        <v>99.97</v>
      </c>
      <c r="AW207" s="173" cm="1">
        <f t="array" ref="AW207">_xlfn.XLOOKUP(AW$1,'PY1 Data(H)'!$A$1:$CZ$1,_xlfn.XLOOKUP($A207,'PY1 Data(H)'!$A$1:$A$233,'PY1 Data(H)'!$A$1:$CZ$233))</f>
        <v>0</v>
      </c>
      <c r="AX207" s="173" cm="1">
        <f t="array" ref="AX207">_xlfn.XLOOKUP(AX$1,'PY1 Data(H)'!$A$1:$CZ$1,_xlfn.XLOOKUP($A207,'PY1 Data(H)'!$A$1:$A$233,'PY1 Data(H)'!$A$1:$CZ$233))</f>
        <v>94.98</v>
      </c>
      <c r="AY207" s="173" cm="1">
        <f t="array" ref="AY207">_xlfn.XLOOKUP(AY$1,'PY1 Data(H)'!$A$1:$CZ$1,_xlfn.XLOOKUP($A207,'PY1 Data(H)'!$A$1:$A$233,'PY1 Data(H)'!$A$1:$CZ$233))</f>
        <v>100</v>
      </c>
      <c r="AZ207" s="173" cm="1">
        <f t="array" ref="AZ207">_xlfn.XLOOKUP(AZ$1,'PY1 Data(H)'!$A$1:$CZ$1,_xlfn.XLOOKUP($A207,'PY1 Data(H)'!$A$1:$A$233,'PY1 Data(H)'!$A$1:$CZ$233))</f>
        <v>100</v>
      </c>
      <c r="BA207" s="173" cm="1">
        <f t="array" ref="BA207">_xlfn.XLOOKUP(BA$1,'PY1 Data(H)'!$A$1:$CZ$1,_xlfn.XLOOKUP($A207,'PY1 Data(H)'!$A$1:$A$233,'PY1 Data(H)'!$A$1:$CZ$233))</f>
        <v>99.91</v>
      </c>
      <c r="BB207" s="173" cm="1">
        <f t="array" ref="BB207">_xlfn.XLOOKUP(BB$1,'PY1 Data(H)'!$A$1:$CZ$1,_xlfn.XLOOKUP($A207,'PY1 Data(H)'!$A$1:$A$233,'PY1 Data(H)'!$A$1:$CZ$233))</f>
        <v>100</v>
      </c>
      <c r="BC207" s="173" cm="1">
        <f t="array" ref="BC207">_xlfn.XLOOKUP(BC$1,'PY1 Data(H)'!$A$1:$CZ$1,_xlfn.XLOOKUP($A207,'PY1 Data(H)'!$A$1:$A$233,'PY1 Data(H)'!$A$1:$CZ$233))</f>
        <v>100</v>
      </c>
      <c r="BD207" s="173" cm="1">
        <f t="array" ref="BD207">_xlfn.XLOOKUP(BD$1,'PY1 Data(H)'!$A$1:$CZ$1,_xlfn.XLOOKUP($A207,'PY1 Data(H)'!$A$1:$A$233,'PY1 Data(H)'!$A$1:$CZ$233))</f>
        <v>100</v>
      </c>
      <c r="BE207" s="173" cm="1">
        <f t="array" ref="BE207">_xlfn.XLOOKUP(BE$1,'PY1 Data(H)'!$A$1:$CZ$1,_xlfn.XLOOKUP($A207,'PY1 Data(H)'!$A$1:$A$233,'PY1 Data(H)'!$A$1:$CZ$233))</f>
        <v>99.92</v>
      </c>
      <c r="BF207" s="173" cm="1">
        <f t="array" ref="BF207">_xlfn.XLOOKUP(BF$1,'PY1 Data(H)'!$A$1:$CZ$1,_xlfn.XLOOKUP($A207,'PY1 Data(H)'!$A$1:$A$233,'PY1 Data(H)'!$A$1:$CZ$233))</f>
        <v>100</v>
      </c>
      <c r="BG207" s="173" cm="1">
        <f t="array" ref="BG207">_xlfn.XLOOKUP(BG$1,'PY1 Data(H)'!$A$1:$CZ$1,_xlfn.XLOOKUP($A207,'PY1 Data(H)'!$A$1:$A$233,'PY1 Data(H)'!$A$1:$CZ$233))</f>
        <v>100</v>
      </c>
      <c r="BH207" s="173" cm="1">
        <f t="array" ref="BH207">_xlfn.XLOOKUP(BH$1,'PY1 Data(H)'!$A$1:$CZ$1,_xlfn.XLOOKUP($A207,'PY1 Data(H)'!$A$1:$A$233,'PY1 Data(H)'!$A$1:$CZ$233))</f>
        <v>100</v>
      </c>
      <c r="BI207" s="173" cm="1">
        <f t="array" ref="BI207">_xlfn.XLOOKUP(BI$1,'PY1 Data(H)'!$A$1:$CZ$1,_xlfn.XLOOKUP($A207,'PY1 Data(H)'!$A$1:$A$233,'PY1 Data(H)'!$A$1:$CZ$233))</f>
        <v>100</v>
      </c>
      <c r="BJ207" s="173" cm="1">
        <f t="array" ref="BJ207">_xlfn.XLOOKUP(BJ$1,'PY1 Data(H)'!$A$1:$CZ$1,_xlfn.XLOOKUP($A207,'PY1 Data(H)'!$A$1:$A$233,'PY1 Data(H)'!$A$1:$CZ$233))</f>
        <v>99.94</v>
      </c>
      <c r="BK207" s="173" cm="1">
        <f t="array" ref="BK207">_xlfn.XLOOKUP(BK$1,'PY1 Data(H)'!$A$1:$CZ$1,_xlfn.XLOOKUP($A207,'PY1 Data(H)'!$A$1:$A$233,'PY1 Data(H)'!$A$1:$CZ$233))</f>
        <v>100</v>
      </c>
      <c r="BL207" s="173" cm="1">
        <f t="array" ref="BL207">_xlfn.XLOOKUP(BL$1,'PY1 Data(H)'!$A$1:$CZ$1,_xlfn.XLOOKUP($A207,'PY1 Data(H)'!$A$1:$A$233,'PY1 Data(H)'!$A$1:$CZ$233))</f>
        <v>100</v>
      </c>
      <c r="BM207" s="173" cm="1">
        <f t="array" ref="BM207">_xlfn.XLOOKUP(BM$1,'PY1 Data(H)'!$A$1:$CZ$1,_xlfn.XLOOKUP($A207,'PY1 Data(H)'!$A$1:$A$233,'PY1 Data(H)'!$A$1:$CZ$233))</f>
        <v>100</v>
      </c>
      <c r="BN207" s="173" cm="1">
        <f t="array" ref="BN207">_xlfn.XLOOKUP(BN$1,'PY1 Data(H)'!$A$1:$CZ$1,_xlfn.XLOOKUP($A207,'PY1 Data(H)'!$A$1:$A$233,'PY1 Data(H)'!$A$1:$CZ$233))</f>
        <v>97.24</v>
      </c>
      <c r="BO207" s="173" cm="1">
        <f t="array" ref="BO207">_xlfn.XLOOKUP(BO$1,'PY1 Data(H)'!$A$1:$CZ$1,_xlfn.XLOOKUP($A207,'PY1 Data(H)'!$A$1:$A$233,'PY1 Data(H)'!$A$1:$CZ$233))</f>
        <v>100</v>
      </c>
      <c r="BP207" s="173" cm="1">
        <f t="array" ref="BP207">_xlfn.XLOOKUP(BP$1,'PY1 Data(H)'!$A$1:$CZ$1,_xlfn.XLOOKUP($A207,'PY1 Data(H)'!$A$1:$A$233,'PY1 Data(H)'!$A$1:$CZ$233))</f>
        <v>100</v>
      </c>
      <c r="BQ207" s="173" cm="1">
        <f t="array" ref="BQ207">_xlfn.XLOOKUP(BQ$1,'PY1 Data(H)'!$A$1:$CZ$1,_xlfn.XLOOKUP($A207,'PY1 Data(H)'!$A$1:$A$233,'PY1 Data(H)'!$A$1:$CZ$233))</f>
        <v>0</v>
      </c>
      <c r="BR207" s="173" cm="1">
        <f t="array" ref="BR207">_xlfn.XLOOKUP(BR$1,'PY1 Data(H)'!$A$1:$CZ$1,_xlfn.XLOOKUP($A207,'PY1 Data(H)'!$A$1:$A$233,'PY1 Data(H)'!$A$1:$CZ$233))</f>
        <v>91.1</v>
      </c>
      <c r="BS207" s="173" cm="1">
        <f t="array" ref="BS207">_xlfn.XLOOKUP(BS$1,'PY1 Data(H)'!$A$1:$CZ$1,_xlfn.XLOOKUP($A207,'PY1 Data(H)'!$A$1:$A$233,'PY1 Data(H)'!$A$1:$CZ$233))</f>
        <v>100</v>
      </c>
      <c r="BT207" s="173" cm="1">
        <f t="array" ref="BT207">_xlfn.XLOOKUP(BT$1,'PY1 Data(H)'!$A$1:$CZ$1,_xlfn.XLOOKUP($A207,'PY1 Data(H)'!$A$1:$A$233,'PY1 Data(H)'!$A$1:$CZ$233))</f>
        <v>100</v>
      </c>
      <c r="BU207" s="173" cm="1">
        <f t="array" ref="BU207">_xlfn.XLOOKUP(BU$1,'PY1 Data(H)'!$A$1:$CZ$1,_xlfn.XLOOKUP($A207,'PY1 Data(H)'!$A$1:$A$233,'PY1 Data(H)'!$A$1:$CZ$233))</f>
        <v>100</v>
      </c>
      <c r="BV207" s="173" cm="1">
        <f t="array" ref="BV207">_xlfn.XLOOKUP(BV$1,'PY1 Data(H)'!$A$1:$CZ$1,_xlfn.XLOOKUP($A207,'PY1 Data(H)'!$A$1:$A$233,'PY1 Data(H)'!$A$1:$CZ$233))</f>
        <v>100</v>
      </c>
      <c r="BW207" s="173" cm="1">
        <f t="array" ref="BW207">_xlfn.XLOOKUP(BW$1,'PY1 Data(H)'!$A$1:$CZ$1,_xlfn.XLOOKUP($A207,'PY1 Data(H)'!$A$1:$A$233,'PY1 Data(H)'!$A$1:$CZ$233))</f>
        <v>100</v>
      </c>
      <c r="BX207" s="173" cm="1">
        <f t="array" ref="BX207">_xlfn.XLOOKUP(BX$1,'PY1 Data(H)'!$A$1:$CZ$1,_xlfn.XLOOKUP($A207,'PY1 Data(H)'!$A$1:$A$233,'PY1 Data(H)'!$A$1:$CZ$233))</f>
        <v>99.96</v>
      </c>
      <c r="BY207" s="173" cm="1">
        <f t="array" ref="BY207">_xlfn.XLOOKUP(BY$1,'PY1 Data(H)'!$A$1:$CZ$1,_xlfn.XLOOKUP($A207,'PY1 Data(H)'!$A$1:$A$233,'PY1 Data(H)'!$A$1:$CZ$233))</f>
        <v>100</v>
      </c>
      <c r="BZ207" s="173" cm="1">
        <f t="array" ref="BZ207">_xlfn.XLOOKUP(BZ$1,'PY1 Data(H)'!$A$1:$CZ$1,_xlfn.XLOOKUP($A207,'PY1 Data(H)'!$A$1:$A$233,'PY1 Data(H)'!$A$1:$CZ$233))</f>
        <v>100</v>
      </c>
      <c r="CA207" s="173" cm="1">
        <f t="array" ref="CA207">_xlfn.XLOOKUP(CA$1,'PY1 Data(H)'!$A$1:$CZ$1,_xlfn.XLOOKUP($A207,'PY1 Data(H)'!$A$1:$A$233,'PY1 Data(H)'!$A$1:$CZ$233))</f>
        <v>100</v>
      </c>
      <c r="CB207" s="173" cm="1">
        <f t="array" ref="CB207">_xlfn.XLOOKUP(CB$1,'PY1 Data(H)'!$A$1:$CZ$1,_xlfn.XLOOKUP($A207,'PY1 Data(H)'!$A$1:$A$233,'PY1 Data(H)'!$A$1:$CZ$233))</f>
        <v>100</v>
      </c>
      <c r="CC207" s="173" cm="1">
        <f t="array" ref="CC207">_xlfn.XLOOKUP(CC$1,'PY1 Data(H)'!$A$1:$CZ$1,_xlfn.XLOOKUP($A207,'PY1 Data(H)'!$A$1:$A$233,'PY1 Data(H)'!$A$1:$CZ$233))</f>
        <v>100</v>
      </c>
      <c r="CD207" s="173" cm="1">
        <f t="array" ref="CD207">_xlfn.XLOOKUP(CD$1,'PY1 Data(H)'!$A$1:$CZ$1,_xlfn.XLOOKUP($A207,'PY1 Data(H)'!$A$1:$A$233,'PY1 Data(H)'!$A$1:$CZ$233))</f>
        <v>99.26</v>
      </c>
      <c r="CE207" s="173" cm="1">
        <f t="array" ref="CE207">_xlfn.XLOOKUP(CE$1,'PY1 Data(H)'!$A$1:$CZ$1,_xlfn.XLOOKUP($A207,'PY1 Data(H)'!$A$1:$A$233,'PY1 Data(H)'!$A$1:$CZ$233))</f>
        <v>100</v>
      </c>
      <c r="CF207" s="173" cm="1">
        <f t="array" ref="CF207">_xlfn.XLOOKUP(CF$1,'PY1 Data(H)'!$A$1:$CZ$1,_xlfn.XLOOKUP($A207,'PY1 Data(H)'!$A$1:$A$233,'PY1 Data(H)'!$A$1:$CZ$233))</f>
        <v>100</v>
      </c>
      <c r="CG207" s="173" cm="1">
        <f t="array" ref="CG207">_xlfn.XLOOKUP(CG$1,'PY1 Data(H)'!$A$1:$CZ$1,_xlfn.XLOOKUP($A207,'PY1 Data(H)'!$A$1:$A$233,'PY1 Data(H)'!$A$1:$CZ$233))</f>
        <v>99.31</v>
      </c>
      <c r="CH207" s="173" cm="1">
        <f t="array" ref="CH207">_xlfn.XLOOKUP(CH$1,'PY1 Data(H)'!$A$1:$CZ$1,_xlfn.XLOOKUP($A207,'PY1 Data(H)'!$A$1:$A$233,'PY1 Data(H)'!$A$1:$CZ$233))</f>
        <v>99.69</v>
      </c>
      <c r="CI207" s="173" cm="1">
        <f t="array" ref="CI207">_xlfn.XLOOKUP(CI$1,'PY1 Data(H)'!$A$1:$CZ$1,_xlfn.XLOOKUP($A207,'PY1 Data(H)'!$A$1:$A$233,'PY1 Data(H)'!$A$1:$CZ$233))</f>
        <v>100</v>
      </c>
      <c r="CJ207" s="173" cm="1">
        <f t="array" ref="CJ207">_xlfn.XLOOKUP(CJ$1,'PY1 Data(H)'!$A$1:$CZ$1,_xlfn.XLOOKUP($A207,'PY1 Data(H)'!$A$1:$A$233,'PY1 Data(H)'!$A$1:$CZ$233))</f>
        <v>100</v>
      </c>
      <c r="CK207" s="173" cm="1">
        <f t="array" ref="CK207">_xlfn.XLOOKUP(CK$1,'PY1 Data(H)'!$A$1:$CZ$1,_xlfn.XLOOKUP($A207,'PY1 Data(H)'!$A$1:$A$233,'PY1 Data(H)'!$A$1:$CZ$233))</f>
        <v>100</v>
      </c>
      <c r="CL207" s="173" cm="1">
        <f t="array" ref="CL207">_xlfn.XLOOKUP(CL$1,'PY1 Data(H)'!$A$1:$CZ$1,_xlfn.XLOOKUP($A207,'PY1 Data(H)'!$A$1:$A$233,'PY1 Data(H)'!$A$1:$CZ$233))</f>
        <v>100</v>
      </c>
      <c r="CM207" s="173" cm="1">
        <f t="array" ref="CM207">_xlfn.XLOOKUP(CM$1,'PY1 Data(H)'!$A$1:$CZ$1,_xlfn.XLOOKUP($A207,'PY1 Data(H)'!$A$1:$A$233,'PY1 Data(H)'!$A$1:$CZ$233))</f>
        <v>100</v>
      </c>
      <c r="CN207" s="173" cm="1">
        <f t="array" ref="CN207">_xlfn.XLOOKUP(CN$1,'PY1 Data(H)'!$A$1:$CZ$1,_xlfn.XLOOKUP($A207,'PY1 Data(H)'!$A$1:$A$233,'PY1 Data(H)'!$A$1:$CZ$233))</f>
        <v>99.46</v>
      </c>
      <c r="CO207" s="173" cm="1">
        <f t="array" ref="CO207">_xlfn.XLOOKUP(CO$1,'PY1 Data(H)'!$A$1:$CZ$1,_xlfn.XLOOKUP($A207,'PY1 Data(H)'!$A$1:$A$233,'PY1 Data(H)'!$A$1:$CZ$233))</f>
        <v>100</v>
      </c>
      <c r="CP207" s="173" cm="1">
        <f t="array" ref="CP207">_xlfn.XLOOKUP(CP$1,'PY1 Data(H)'!$A$1:$CZ$1,_xlfn.XLOOKUP($A207,'PY1 Data(H)'!$A$1:$A$233,'PY1 Data(H)'!$A$1:$CZ$233))</f>
        <v>100</v>
      </c>
      <c r="CQ207" s="173" cm="1">
        <f t="array" ref="CQ207">_xlfn.XLOOKUP(CQ$1,'PY1 Data(H)'!$A$1:$CZ$1,_xlfn.XLOOKUP($A207,'PY1 Data(H)'!$A$1:$A$233,'PY1 Data(H)'!$A$1:$CZ$233))</f>
        <v>99.6</v>
      </c>
      <c r="CR207" s="173" cm="1">
        <f t="array" ref="CR207">_xlfn.XLOOKUP(CR$1,'PY1 Data(H)'!$A$1:$CZ$1,_xlfn.XLOOKUP($A207,'PY1 Data(H)'!$A$1:$A$233,'PY1 Data(H)'!$A$1:$CZ$233))</f>
        <v>99.84</v>
      </c>
      <c r="CS207" s="173" cm="1">
        <f t="array" ref="CS207">_xlfn.XLOOKUP(CS$1,'PY1 Data(H)'!$A$1:$CZ$1,_xlfn.XLOOKUP($A207,'PY1 Data(H)'!$A$1:$A$233,'PY1 Data(H)'!$A$1:$CZ$233))</f>
        <v>100</v>
      </c>
      <c r="CT207" s="173" cm="1">
        <f t="array" ref="CT207">_xlfn.XLOOKUP(CT$1,'PY1 Data(H)'!$A$1:$CZ$1,_xlfn.XLOOKUP($A207,'PY1 Data(H)'!$A$1:$A$233,'PY1 Data(H)'!$A$1:$CZ$233))</f>
        <v>99.71</v>
      </c>
      <c r="CU207" s="173" cm="1">
        <f t="array" ref="CU207">_xlfn.XLOOKUP(CU$1,'PY1 Data(H)'!$A$1:$CZ$1,_xlfn.XLOOKUP($A207,'PY1 Data(H)'!$A$1:$A$233,'PY1 Data(H)'!$A$1:$CZ$233))</f>
        <v>100</v>
      </c>
      <c r="CV207" s="173" cm="1">
        <f t="array" ref="CV207">_xlfn.XLOOKUP(CV$1,'PY1 Data(H)'!$A$1:$CZ$1,_xlfn.XLOOKUP($A207,'PY1 Data(H)'!$A$1:$A$233,'PY1 Data(H)'!$A$1:$CZ$233))</f>
        <v>100</v>
      </c>
      <c r="CW207" s="173" cm="1">
        <f t="array" ref="CW207">_xlfn.XLOOKUP(CW$1,'PY1 Data(H)'!$A$1:$CZ$1,_xlfn.XLOOKUP($A207,'PY1 Data(H)'!$A$1:$A$233,'PY1 Data(H)'!$A$1:$CZ$233))</f>
        <v>100</v>
      </c>
      <c r="CX207" s="173" cm="1">
        <f t="array" ref="CX207">_xlfn.XLOOKUP(CX$1,'PY1 Data(H)'!$A$1:$CZ$1,_xlfn.XLOOKUP($A207,'PY1 Data(H)'!$A$1:$A$233,'PY1 Data(H)'!$A$1:$CZ$233))</f>
        <v>100</v>
      </c>
      <c r="CY207" s="173" cm="1">
        <f t="array" ref="CY207">_xlfn.XLOOKUP(CY$1,'PY1 Data(H)'!$A$1:$CZ$1,_xlfn.XLOOKUP($A207,'PY1 Data(H)'!$A$1:$A$233,'PY1 Data(H)'!$A$1:$CZ$233))</f>
        <v>100</v>
      </c>
    </row>
    <row r="208" spans="1:103" x14ac:dyDescent="0.3">
      <c r="A208">
        <v>544</v>
      </c>
      <c r="D208" s="173" cm="1">
        <f t="array" ref="D208">_xlfn.XLOOKUP(D$1,'PY1 Data(H)'!$A$1:$CZ$1,_xlfn.XLOOKUP($A208,'PY1 Data(H)'!$A$1:$A$233,'PY1 Data(H)'!$A$1:$CZ$233))</f>
        <v>0</v>
      </c>
      <c r="E208" s="173" cm="1">
        <f t="array" ref="E208">_xlfn.XLOOKUP(E$1,'PY1 Data(H)'!$A$1:$CZ$1,_xlfn.XLOOKUP($A208,'PY1 Data(H)'!$A$1:$A$233,'PY1 Data(H)'!$A$1:$CZ$233))</f>
        <v>0</v>
      </c>
      <c r="F208" s="173" cm="1">
        <f t="array" ref="F208">_xlfn.XLOOKUP(F$1,'PY1 Data(H)'!$A$1:$CZ$1,_xlfn.XLOOKUP($A208,'PY1 Data(H)'!$A$1:$A$233,'PY1 Data(H)'!$A$1:$CZ$233))</f>
        <v>0</v>
      </c>
      <c r="G208" s="173" cm="1">
        <f t="array" ref="G208">_xlfn.XLOOKUP(G$1,'PY1 Data(H)'!$A$1:$CZ$1,_xlfn.XLOOKUP($A208,'PY1 Data(H)'!$A$1:$A$233,'PY1 Data(H)'!$A$1:$CZ$233))</f>
        <v>0</v>
      </c>
      <c r="H208" s="173" cm="1">
        <f t="array" ref="H208">_xlfn.XLOOKUP(H$1,'PY1 Data(H)'!$A$1:$CZ$1,_xlfn.XLOOKUP($A208,'PY1 Data(H)'!$A$1:$A$233,'PY1 Data(H)'!$A$1:$CZ$233))</f>
        <v>6.7</v>
      </c>
      <c r="I208" s="173" cm="1">
        <f t="array" ref="I208">_xlfn.XLOOKUP(I$1,'PY1 Data(H)'!$A$1:$CZ$1,_xlfn.XLOOKUP($A208,'PY1 Data(H)'!$A$1:$A$233,'PY1 Data(H)'!$A$1:$CZ$233))</f>
        <v>0</v>
      </c>
      <c r="J208" s="173" cm="1">
        <f t="array" ref="J208">_xlfn.XLOOKUP(J$1,'PY1 Data(H)'!$A$1:$CZ$1,_xlfn.XLOOKUP($A208,'PY1 Data(H)'!$A$1:$A$233,'PY1 Data(H)'!$A$1:$CZ$233))</f>
        <v>0</v>
      </c>
      <c r="K208" s="173" cm="1">
        <f t="array" ref="K208">_xlfn.XLOOKUP(K$1,'PY1 Data(H)'!$A$1:$CZ$1,_xlfn.XLOOKUP($A208,'PY1 Data(H)'!$A$1:$A$233,'PY1 Data(H)'!$A$1:$CZ$233))</f>
        <v>0</v>
      </c>
      <c r="L208" s="173" cm="1">
        <f t="array" ref="L208">_xlfn.XLOOKUP(L$1,'PY1 Data(H)'!$A$1:$CZ$1,_xlfn.XLOOKUP($A208,'PY1 Data(H)'!$A$1:$A$233,'PY1 Data(H)'!$A$1:$CZ$233))</f>
        <v>0</v>
      </c>
      <c r="M208" s="173" cm="1">
        <f t="array" ref="M208">_xlfn.XLOOKUP(M$1,'PY1 Data(H)'!$A$1:$CZ$1,_xlfn.XLOOKUP($A208,'PY1 Data(H)'!$A$1:$A$233,'PY1 Data(H)'!$A$1:$CZ$233))</f>
        <v>0</v>
      </c>
      <c r="N208" s="173" cm="1">
        <f t="array" ref="N208">_xlfn.XLOOKUP(N$1,'PY1 Data(H)'!$A$1:$CZ$1,_xlfn.XLOOKUP($A208,'PY1 Data(H)'!$A$1:$A$233,'PY1 Data(H)'!$A$1:$CZ$233))</f>
        <v>0</v>
      </c>
      <c r="O208" s="173" cm="1">
        <f t="array" ref="O208">_xlfn.XLOOKUP(O$1,'PY1 Data(H)'!$A$1:$CZ$1,_xlfn.XLOOKUP($A208,'PY1 Data(H)'!$A$1:$A$233,'PY1 Data(H)'!$A$1:$CZ$233))</f>
        <v>0</v>
      </c>
      <c r="P208" s="173" cm="1">
        <f t="array" ref="P208">_xlfn.XLOOKUP(P$1,'PY1 Data(H)'!$A$1:$CZ$1,_xlfn.XLOOKUP($A208,'PY1 Data(H)'!$A$1:$A$233,'PY1 Data(H)'!$A$1:$CZ$233))</f>
        <v>0</v>
      </c>
      <c r="Q208" s="173" cm="1">
        <f t="array" ref="Q208">_xlfn.XLOOKUP(Q$1,'PY1 Data(H)'!$A$1:$CZ$1,_xlfn.XLOOKUP($A208,'PY1 Data(H)'!$A$1:$A$233,'PY1 Data(H)'!$A$1:$CZ$233))</f>
        <v>0</v>
      </c>
      <c r="R208" s="173" cm="1">
        <f t="array" ref="R208">_xlfn.XLOOKUP(R$1,'PY1 Data(H)'!$A$1:$CZ$1,_xlfn.XLOOKUP($A208,'PY1 Data(H)'!$A$1:$A$233,'PY1 Data(H)'!$A$1:$CZ$233))</f>
        <v>0</v>
      </c>
      <c r="S208" s="173" cm="1">
        <f t="array" ref="S208">_xlfn.XLOOKUP(S$1,'PY1 Data(H)'!$A$1:$CZ$1,_xlfn.XLOOKUP($A208,'PY1 Data(H)'!$A$1:$A$233,'PY1 Data(H)'!$A$1:$CZ$233))</f>
        <v>0</v>
      </c>
      <c r="T208" s="173" cm="1">
        <f t="array" ref="T208">_xlfn.XLOOKUP(T$1,'PY1 Data(H)'!$A$1:$CZ$1,_xlfn.XLOOKUP($A208,'PY1 Data(H)'!$A$1:$A$233,'PY1 Data(H)'!$A$1:$CZ$233))</f>
        <v>0</v>
      </c>
      <c r="U208" s="173" cm="1">
        <f t="array" ref="U208">_xlfn.XLOOKUP(U$1,'PY1 Data(H)'!$A$1:$CZ$1,_xlfn.XLOOKUP($A208,'PY1 Data(H)'!$A$1:$A$233,'PY1 Data(H)'!$A$1:$CZ$233))</f>
        <v>0</v>
      </c>
      <c r="V208" s="173" cm="1">
        <f t="array" ref="V208">_xlfn.XLOOKUP(V$1,'PY1 Data(H)'!$A$1:$CZ$1,_xlfn.XLOOKUP($A208,'PY1 Data(H)'!$A$1:$A$233,'PY1 Data(H)'!$A$1:$CZ$233))</f>
        <v>0</v>
      </c>
      <c r="W208" s="173" cm="1">
        <f t="array" ref="W208">_xlfn.XLOOKUP(W$1,'PY1 Data(H)'!$A$1:$CZ$1,_xlfn.XLOOKUP($A208,'PY1 Data(H)'!$A$1:$A$233,'PY1 Data(H)'!$A$1:$CZ$233))</f>
        <v>0</v>
      </c>
      <c r="X208" s="173" cm="1">
        <f t="array" ref="X208">_xlfn.XLOOKUP(X$1,'PY1 Data(H)'!$A$1:$CZ$1,_xlfn.XLOOKUP($A208,'PY1 Data(H)'!$A$1:$A$233,'PY1 Data(H)'!$A$1:$CZ$233))</f>
        <v>0</v>
      </c>
      <c r="Y208" s="173" cm="1">
        <f t="array" ref="Y208">_xlfn.XLOOKUP(Y$1,'PY1 Data(H)'!$A$1:$CZ$1,_xlfn.XLOOKUP($A208,'PY1 Data(H)'!$A$1:$A$233,'PY1 Data(H)'!$A$1:$CZ$233))</f>
        <v>0</v>
      </c>
      <c r="Z208" s="173" cm="1">
        <f t="array" ref="Z208">_xlfn.XLOOKUP(Z$1,'PY1 Data(H)'!$A$1:$CZ$1,_xlfn.XLOOKUP($A208,'PY1 Data(H)'!$A$1:$A$233,'PY1 Data(H)'!$A$1:$CZ$233))</f>
        <v>0</v>
      </c>
      <c r="AA208" s="173" cm="1">
        <f t="array" ref="AA208">_xlfn.XLOOKUP(AA$1,'PY1 Data(H)'!$A$1:$CZ$1,_xlfn.XLOOKUP($A208,'PY1 Data(H)'!$A$1:$A$233,'PY1 Data(H)'!$A$1:$CZ$233))</f>
        <v>0</v>
      </c>
      <c r="AB208" s="173" cm="1">
        <f t="array" ref="AB208">_xlfn.XLOOKUP(AB$1,'PY1 Data(H)'!$A$1:$CZ$1,_xlfn.XLOOKUP($A208,'PY1 Data(H)'!$A$1:$A$233,'PY1 Data(H)'!$A$1:$CZ$233))</f>
        <v>1.06E-2</v>
      </c>
      <c r="AC208" s="173" cm="1">
        <f t="array" ref="AC208">_xlfn.XLOOKUP(AC$1,'PY1 Data(H)'!$A$1:$CZ$1,_xlfn.XLOOKUP($A208,'PY1 Data(H)'!$A$1:$A$233,'PY1 Data(H)'!$A$1:$CZ$233))</f>
        <v>0</v>
      </c>
      <c r="AD208" s="173" cm="1">
        <f t="array" ref="AD208">_xlfn.XLOOKUP(AD$1,'PY1 Data(H)'!$A$1:$CZ$1,_xlfn.XLOOKUP($A208,'PY1 Data(H)'!$A$1:$A$233,'PY1 Data(H)'!$A$1:$CZ$233))</f>
        <v>0</v>
      </c>
      <c r="AE208" s="173" cm="1">
        <f t="array" ref="AE208">_xlfn.XLOOKUP(AE$1,'PY1 Data(H)'!$A$1:$CZ$1,_xlfn.XLOOKUP($A208,'PY1 Data(H)'!$A$1:$A$233,'PY1 Data(H)'!$A$1:$CZ$233))</f>
        <v>0</v>
      </c>
      <c r="AF208" s="173" cm="1">
        <f t="array" ref="AF208">_xlfn.XLOOKUP(AF$1,'PY1 Data(H)'!$A$1:$CZ$1,_xlfn.XLOOKUP($A208,'PY1 Data(H)'!$A$1:$A$233,'PY1 Data(H)'!$A$1:$CZ$233))</f>
        <v>0</v>
      </c>
      <c r="AG208" s="173" cm="1">
        <f t="array" ref="AG208">_xlfn.XLOOKUP(AG$1,'PY1 Data(H)'!$A$1:$CZ$1,_xlfn.XLOOKUP($A208,'PY1 Data(H)'!$A$1:$A$233,'PY1 Data(H)'!$A$1:$CZ$233))</f>
        <v>0</v>
      </c>
      <c r="AH208" s="173" cm="1">
        <f t="array" ref="AH208">_xlfn.XLOOKUP(AH$1,'PY1 Data(H)'!$A$1:$CZ$1,_xlfn.XLOOKUP($A208,'PY1 Data(H)'!$A$1:$A$233,'PY1 Data(H)'!$A$1:$CZ$233))</f>
        <v>0</v>
      </c>
      <c r="AI208" s="173" cm="1">
        <f t="array" ref="AI208">_xlfn.XLOOKUP(AI$1,'PY1 Data(H)'!$A$1:$CZ$1,_xlfn.XLOOKUP($A208,'PY1 Data(H)'!$A$1:$A$233,'PY1 Data(H)'!$A$1:$CZ$233))</f>
        <v>0</v>
      </c>
      <c r="AJ208" s="173" cm="1">
        <f t="array" ref="AJ208">_xlfn.XLOOKUP(AJ$1,'PY1 Data(H)'!$A$1:$CZ$1,_xlfn.XLOOKUP($A208,'PY1 Data(H)'!$A$1:$A$233,'PY1 Data(H)'!$A$1:$CZ$233))</f>
        <v>0</v>
      </c>
      <c r="AK208" s="173" cm="1">
        <f t="array" ref="AK208">_xlfn.XLOOKUP(AK$1,'PY1 Data(H)'!$A$1:$CZ$1,_xlfn.XLOOKUP($A208,'PY1 Data(H)'!$A$1:$A$233,'PY1 Data(H)'!$A$1:$CZ$233))</f>
        <v>7.4999999999999997E-3</v>
      </c>
      <c r="AL208" s="173" cm="1">
        <f t="array" ref="AL208">_xlfn.XLOOKUP(AL$1,'PY1 Data(H)'!$A$1:$CZ$1,_xlfn.XLOOKUP($A208,'PY1 Data(H)'!$A$1:$A$233,'PY1 Data(H)'!$A$1:$CZ$233))</f>
        <v>0</v>
      </c>
      <c r="AM208" s="173" cm="1">
        <f t="array" ref="AM208">_xlfn.XLOOKUP(AM$1,'PY1 Data(H)'!$A$1:$CZ$1,_xlfn.XLOOKUP($A208,'PY1 Data(H)'!$A$1:$A$233,'PY1 Data(H)'!$A$1:$CZ$233))</f>
        <v>0</v>
      </c>
      <c r="AN208" s="173" cm="1">
        <f t="array" ref="AN208">_xlfn.XLOOKUP(AN$1,'PY1 Data(H)'!$A$1:$CZ$1,_xlfn.XLOOKUP($A208,'PY1 Data(H)'!$A$1:$A$233,'PY1 Data(H)'!$A$1:$CZ$233))</f>
        <v>0</v>
      </c>
      <c r="AO208" s="173" cm="1">
        <f t="array" ref="AO208">_xlfn.XLOOKUP(AO$1,'PY1 Data(H)'!$A$1:$CZ$1,_xlfn.XLOOKUP($A208,'PY1 Data(H)'!$A$1:$A$233,'PY1 Data(H)'!$A$1:$CZ$233))</f>
        <v>0</v>
      </c>
      <c r="AP208" s="173" cm="1">
        <f t="array" ref="AP208">_xlfn.XLOOKUP(AP$1,'PY1 Data(H)'!$A$1:$CZ$1,_xlfn.XLOOKUP($A208,'PY1 Data(H)'!$A$1:$A$233,'PY1 Data(H)'!$A$1:$CZ$233))</f>
        <v>0</v>
      </c>
      <c r="AQ208" s="173" cm="1">
        <f t="array" ref="AQ208">_xlfn.XLOOKUP(AQ$1,'PY1 Data(H)'!$A$1:$CZ$1,_xlfn.XLOOKUP($A208,'PY1 Data(H)'!$A$1:$A$233,'PY1 Data(H)'!$A$1:$CZ$233))</f>
        <v>0</v>
      </c>
      <c r="AR208" s="173" cm="1">
        <f t="array" ref="AR208">_xlfn.XLOOKUP(AR$1,'PY1 Data(H)'!$A$1:$CZ$1,_xlfn.XLOOKUP($A208,'PY1 Data(H)'!$A$1:$A$233,'PY1 Data(H)'!$A$1:$CZ$233))</f>
        <v>0</v>
      </c>
      <c r="AS208" s="173" cm="1">
        <f t="array" ref="AS208">_xlfn.XLOOKUP(AS$1,'PY1 Data(H)'!$A$1:$CZ$1,_xlfn.XLOOKUP($A208,'PY1 Data(H)'!$A$1:$A$233,'PY1 Data(H)'!$A$1:$CZ$233))</f>
        <v>0</v>
      </c>
      <c r="AT208" s="173" cm="1">
        <f t="array" ref="AT208">_xlfn.XLOOKUP(AT$1,'PY1 Data(H)'!$A$1:$CZ$1,_xlfn.XLOOKUP($A208,'PY1 Data(H)'!$A$1:$A$233,'PY1 Data(H)'!$A$1:$CZ$233))</f>
        <v>0</v>
      </c>
      <c r="AU208" s="173" cm="1">
        <f t="array" ref="AU208">_xlfn.XLOOKUP(AU$1,'PY1 Data(H)'!$A$1:$CZ$1,_xlfn.XLOOKUP($A208,'PY1 Data(H)'!$A$1:$A$233,'PY1 Data(H)'!$A$1:$CZ$233))</f>
        <v>0</v>
      </c>
      <c r="AV208" s="173" cm="1">
        <f t="array" ref="AV208">_xlfn.XLOOKUP(AV$1,'PY1 Data(H)'!$A$1:$CZ$1,_xlfn.XLOOKUP($A208,'PY1 Data(H)'!$A$1:$A$233,'PY1 Data(H)'!$A$1:$CZ$233))</f>
        <v>0</v>
      </c>
      <c r="AW208" s="173" cm="1">
        <f t="array" ref="AW208">_xlfn.XLOOKUP(AW$1,'PY1 Data(H)'!$A$1:$CZ$1,_xlfn.XLOOKUP($A208,'PY1 Data(H)'!$A$1:$A$233,'PY1 Data(H)'!$A$1:$CZ$233))</f>
        <v>0</v>
      </c>
      <c r="AX208" s="173" cm="1">
        <f t="array" ref="AX208">_xlfn.XLOOKUP(AX$1,'PY1 Data(H)'!$A$1:$CZ$1,_xlfn.XLOOKUP($A208,'PY1 Data(H)'!$A$1:$A$233,'PY1 Data(H)'!$A$1:$CZ$233))</f>
        <v>0</v>
      </c>
      <c r="AY208" s="173" cm="1">
        <f t="array" ref="AY208">_xlfn.XLOOKUP(AY$1,'PY1 Data(H)'!$A$1:$CZ$1,_xlfn.XLOOKUP($A208,'PY1 Data(H)'!$A$1:$A$233,'PY1 Data(H)'!$A$1:$CZ$233))</f>
        <v>0.1</v>
      </c>
      <c r="AZ208" s="173" cm="1">
        <f t="array" ref="AZ208">_xlfn.XLOOKUP(AZ$1,'PY1 Data(H)'!$A$1:$CZ$1,_xlfn.XLOOKUP($A208,'PY1 Data(H)'!$A$1:$A$233,'PY1 Data(H)'!$A$1:$CZ$233))</f>
        <v>0</v>
      </c>
      <c r="BA208" s="173" cm="1">
        <f t="array" ref="BA208">_xlfn.XLOOKUP(BA$1,'PY1 Data(H)'!$A$1:$CZ$1,_xlfn.XLOOKUP($A208,'PY1 Data(H)'!$A$1:$A$233,'PY1 Data(H)'!$A$1:$CZ$233))</f>
        <v>0</v>
      </c>
      <c r="BB208" s="173" cm="1">
        <f t="array" ref="BB208">_xlfn.XLOOKUP(BB$1,'PY1 Data(H)'!$A$1:$CZ$1,_xlfn.XLOOKUP($A208,'PY1 Data(H)'!$A$1:$A$233,'PY1 Data(H)'!$A$1:$CZ$233))</f>
        <v>0</v>
      </c>
      <c r="BC208" s="173" cm="1">
        <f t="array" ref="BC208">_xlfn.XLOOKUP(BC$1,'PY1 Data(H)'!$A$1:$CZ$1,_xlfn.XLOOKUP($A208,'PY1 Data(H)'!$A$1:$A$233,'PY1 Data(H)'!$A$1:$CZ$233))</f>
        <v>0</v>
      </c>
      <c r="BD208" s="173" cm="1">
        <f t="array" ref="BD208">_xlfn.XLOOKUP(BD$1,'PY1 Data(H)'!$A$1:$CZ$1,_xlfn.XLOOKUP($A208,'PY1 Data(H)'!$A$1:$A$233,'PY1 Data(H)'!$A$1:$CZ$233))</f>
        <v>0</v>
      </c>
      <c r="BE208" s="173" cm="1">
        <f t="array" ref="BE208">_xlfn.XLOOKUP(BE$1,'PY1 Data(H)'!$A$1:$CZ$1,_xlfn.XLOOKUP($A208,'PY1 Data(H)'!$A$1:$A$233,'PY1 Data(H)'!$A$1:$CZ$233))</f>
        <v>0</v>
      </c>
      <c r="BF208" s="173" cm="1">
        <f t="array" ref="BF208">_xlfn.XLOOKUP(BF$1,'PY1 Data(H)'!$A$1:$CZ$1,_xlfn.XLOOKUP($A208,'PY1 Data(H)'!$A$1:$A$233,'PY1 Data(H)'!$A$1:$CZ$233))</f>
        <v>0.02</v>
      </c>
      <c r="BG208" s="173" cm="1">
        <f t="array" ref="BG208">_xlfn.XLOOKUP(BG$1,'PY1 Data(H)'!$A$1:$CZ$1,_xlfn.XLOOKUP($A208,'PY1 Data(H)'!$A$1:$A$233,'PY1 Data(H)'!$A$1:$CZ$233))</f>
        <v>2.5000000000000001E-2</v>
      </c>
      <c r="BH208" s="173" cm="1">
        <f t="array" ref="BH208">_xlfn.XLOOKUP(BH$1,'PY1 Data(H)'!$A$1:$CZ$1,_xlfn.XLOOKUP($A208,'PY1 Data(H)'!$A$1:$A$233,'PY1 Data(H)'!$A$1:$CZ$233))</f>
        <v>0</v>
      </c>
      <c r="BI208" s="173" cm="1">
        <f t="array" ref="BI208">_xlfn.XLOOKUP(BI$1,'PY1 Data(H)'!$A$1:$CZ$1,_xlfn.XLOOKUP($A208,'PY1 Data(H)'!$A$1:$A$233,'PY1 Data(H)'!$A$1:$CZ$233))</f>
        <v>0</v>
      </c>
      <c r="BJ208" s="173" cm="1">
        <f t="array" ref="BJ208">_xlfn.XLOOKUP(BJ$1,'PY1 Data(H)'!$A$1:$CZ$1,_xlfn.XLOOKUP($A208,'PY1 Data(H)'!$A$1:$A$233,'PY1 Data(H)'!$A$1:$CZ$233))</f>
        <v>0</v>
      </c>
      <c r="BK208" s="173" cm="1">
        <f t="array" ref="BK208">_xlfn.XLOOKUP(BK$1,'PY1 Data(H)'!$A$1:$CZ$1,_xlfn.XLOOKUP($A208,'PY1 Data(H)'!$A$1:$A$233,'PY1 Data(H)'!$A$1:$CZ$233))</f>
        <v>0</v>
      </c>
      <c r="BL208" s="173" cm="1">
        <f t="array" ref="BL208">_xlfn.XLOOKUP(BL$1,'PY1 Data(H)'!$A$1:$CZ$1,_xlfn.XLOOKUP($A208,'PY1 Data(H)'!$A$1:$A$233,'PY1 Data(H)'!$A$1:$CZ$233))</f>
        <v>0</v>
      </c>
      <c r="BM208" s="173" cm="1">
        <f t="array" ref="BM208">_xlfn.XLOOKUP(BM$1,'PY1 Data(H)'!$A$1:$CZ$1,_xlfn.XLOOKUP($A208,'PY1 Data(H)'!$A$1:$A$233,'PY1 Data(H)'!$A$1:$CZ$233))</f>
        <v>0</v>
      </c>
      <c r="BN208" s="173" cm="1">
        <f t="array" ref="BN208">_xlfn.XLOOKUP(BN$1,'PY1 Data(H)'!$A$1:$CZ$1,_xlfn.XLOOKUP($A208,'PY1 Data(H)'!$A$1:$A$233,'PY1 Data(H)'!$A$1:$CZ$233))</f>
        <v>0</v>
      </c>
      <c r="BO208" s="173" cm="1">
        <f t="array" ref="BO208">_xlfn.XLOOKUP(BO$1,'PY1 Data(H)'!$A$1:$CZ$1,_xlfn.XLOOKUP($A208,'PY1 Data(H)'!$A$1:$A$233,'PY1 Data(H)'!$A$1:$CZ$233))</f>
        <v>0</v>
      </c>
      <c r="BP208" s="173" cm="1">
        <f t="array" ref="BP208">_xlfn.XLOOKUP(BP$1,'PY1 Data(H)'!$A$1:$CZ$1,_xlfn.XLOOKUP($A208,'PY1 Data(H)'!$A$1:$A$233,'PY1 Data(H)'!$A$1:$CZ$233))</f>
        <v>5.0000000000000001E-3</v>
      </c>
      <c r="BQ208" s="173" cm="1">
        <f t="array" ref="BQ208">_xlfn.XLOOKUP(BQ$1,'PY1 Data(H)'!$A$1:$CZ$1,_xlfn.XLOOKUP($A208,'PY1 Data(H)'!$A$1:$A$233,'PY1 Data(H)'!$A$1:$CZ$233))</f>
        <v>0</v>
      </c>
      <c r="BR208" s="173" cm="1">
        <f t="array" ref="BR208">_xlfn.XLOOKUP(BR$1,'PY1 Data(H)'!$A$1:$CZ$1,_xlfn.XLOOKUP($A208,'PY1 Data(H)'!$A$1:$A$233,'PY1 Data(H)'!$A$1:$CZ$233))</f>
        <v>0</v>
      </c>
      <c r="BS208" s="173" cm="1">
        <f t="array" ref="BS208">_xlfn.XLOOKUP(BS$1,'PY1 Data(H)'!$A$1:$CZ$1,_xlfn.XLOOKUP($A208,'PY1 Data(H)'!$A$1:$A$233,'PY1 Data(H)'!$A$1:$CZ$233))</f>
        <v>0</v>
      </c>
      <c r="BT208" s="173" cm="1">
        <f t="array" ref="BT208">_xlfn.XLOOKUP(BT$1,'PY1 Data(H)'!$A$1:$CZ$1,_xlfn.XLOOKUP($A208,'PY1 Data(H)'!$A$1:$A$233,'PY1 Data(H)'!$A$1:$CZ$233))</f>
        <v>0</v>
      </c>
      <c r="BU208" s="173" cm="1">
        <f t="array" ref="BU208">_xlfn.XLOOKUP(BU$1,'PY1 Data(H)'!$A$1:$CZ$1,_xlfn.XLOOKUP($A208,'PY1 Data(H)'!$A$1:$A$233,'PY1 Data(H)'!$A$1:$CZ$233))</f>
        <v>0</v>
      </c>
      <c r="BV208" s="173" cm="1">
        <f t="array" ref="BV208">_xlfn.XLOOKUP(BV$1,'PY1 Data(H)'!$A$1:$CZ$1,_xlfn.XLOOKUP($A208,'PY1 Data(H)'!$A$1:$A$233,'PY1 Data(H)'!$A$1:$CZ$233))</f>
        <v>0</v>
      </c>
      <c r="BW208" s="173" cm="1">
        <f t="array" ref="BW208">_xlfn.XLOOKUP(BW$1,'PY1 Data(H)'!$A$1:$CZ$1,_xlfn.XLOOKUP($A208,'PY1 Data(H)'!$A$1:$A$233,'PY1 Data(H)'!$A$1:$CZ$233))</f>
        <v>0</v>
      </c>
      <c r="BX208" s="173" cm="1">
        <f t="array" ref="BX208">_xlfn.XLOOKUP(BX$1,'PY1 Data(H)'!$A$1:$CZ$1,_xlfn.XLOOKUP($A208,'PY1 Data(H)'!$A$1:$A$233,'PY1 Data(H)'!$A$1:$CZ$233))</f>
        <v>0</v>
      </c>
      <c r="BY208" s="173" cm="1">
        <f t="array" ref="BY208">_xlfn.XLOOKUP(BY$1,'PY1 Data(H)'!$A$1:$CZ$1,_xlfn.XLOOKUP($A208,'PY1 Data(H)'!$A$1:$A$233,'PY1 Data(H)'!$A$1:$CZ$233))</f>
        <v>4.4000000000000003E-3</v>
      </c>
      <c r="BZ208" s="173" cm="1">
        <f t="array" ref="BZ208">_xlfn.XLOOKUP(BZ$1,'PY1 Data(H)'!$A$1:$CZ$1,_xlfn.XLOOKUP($A208,'PY1 Data(H)'!$A$1:$A$233,'PY1 Data(H)'!$A$1:$CZ$233))</f>
        <v>0</v>
      </c>
      <c r="CA208" s="173" cm="1">
        <f t="array" ref="CA208">_xlfn.XLOOKUP(CA$1,'PY1 Data(H)'!$A$1:$CZ$1,_xlfn.XLOOKUP($A208,'PY1 Data(H)'!$A$1:$A$233,'PY1 Data(H)'!$A$1:$CZ$233))</f>
        <v>0</v>
      </c>
      <c r="CB208" s="173" cm="1">
        <f t="array" ref="CB208">_xlfn.XLOOKUP(CB$1,'PY1 Data(H)'!$A$1:$CZ$1,_xlfn.XLOOKUP($A208,'PY1 Data(H)'!$A$1:$A$233,'PY1 Data(H)'!$A$1:$CZ$233))</f>
        <v>0</v>
      </c>
      <c r="CC208" s="173" cm="1">
        <f t="array" ref="CC208">_xlfn.XLOOKUP(CC$1,'PY1 Data(H)'!$A$1:$CZ$1,_xlfn.XLOOKUP($A208,'PY1 Data(H)'!$A$1:$A$233,'PY1 Data(H)'!$A$1:$CZ$233))</f>
        <v>0</v>
      </c>
      <c r="CD208" s="173" cm="1">
        <f t="array" ref="CD208">_xlfn.XLOOKUP(CD$1,'PY1 Data(H)'!$A$1:$CZ$1,_xlfn.XLOOKUP($A208,'PY1 Data(H)'!$A$1:$A$233,'PY1 Data(H)'!$A$1:$CZ$233))</f>
        <v>0</v>
      </c>
      <c r="CE208" s="173" cm="1">
        <f t="array" ref="CE208">_xlfn.XLOOKUP(CE$1,'PY1 Data(H)'!$A$1:$CZ$1,_xlfn.XLOOKUP($A208,'PY1 Data(H)'!$A$1:$A$233,'PY1 Data(H)'!$A$1:$CZ$233))</f>
        <v>0</v>
      </c>
      <c r="CF208" s="173" cm="1">
        <f t="array" ref="CF208">_xlfn.XLOOKUP(CF$1,'PY1 Data(H)'!$A$1:$CZ$1,_xlfn.XLOOKUP($A208,'PY1 Data(H)'!$A$1:$A$233,'PY1 Data(H)'!$A$1:$CZ$233))</f>
        <v>0</v>
      </c>
      <c r="CG208" s="173" cm="1">
        <f t="array" ref="CG208">_xlfn.XLOOKUP(CG$1,'PY1 Data(H)'!$A$1:$CZ$1,_xlfn.XLOOKUP($A208,'PY1 Data(H)'!$A$1:$A$233,'PY1 Data(H)'!$A$1:$CZ$233))</f>
        <v>0</v>
      </c>
      <c r="CH208" s="173" cm="1">
        <f t="array" ref="CH208">_xlfn.XLOOKUP(CH$1,'PY1 Data(H)'!$A$1:$CZ$1,_xlfn.XLOOKUP($A208,'PY1 Data(H)'!$A$1:$A$233,'PY1 Data(H)'!$A$1:$CZ$233))</f>
        <v>0</v>
      </c>
      <c r="CI208" s="173" cm="1">
        <f t="array" ref="CI208">_xlfn.XLOOKUP(CI$1,'PY1 Data(H)'!$A$1:$CZ$1,_xlfn.XLOOKUP($A208,'PY1 Data(H)'!$A$1:$A$233,'PY1 Data(H)'!$A$1:$CZ$233))</f>
        <v>0</v>
      </c>
      <c r="CJ208" s="173" cm="1">
        <f t="array" ref="CJ208">_xlfn.XLOOKUP(CJ$1,'PY1 Data(H)'!$A$1:$CZ$1,_xlfn.XLOOKUP($A208,'PY1 Data(H)'!$A$1:$A$233,'PY1 Data(H)'!$A$1:$CZ$233))</f>
        <v>0</v>
      </c>
      <c r="CK208" s="173" cm="1">
        <f t="array" ref="CK208">_xlfn.XLOOKUP(CK$1,'PY1 Data(H)'!$A$1:$CZ$1,_xlfn.XLOOKUP($A208,'PY1 Data(H)'!$A$1:$A$233,'PY1 Data(H)'!$A$1:$CZ$233))</f>
        <v>0</v>
      </c>
      <c r="CL208" s="173" cm="1">
        <f t="array" ref="CL208">_xlfn.XLOOKUP(CL$1,'PY1 Data(H)'!$A$1:$CZ$1,_xlfn.XLOOKUP($A208,'PY1 Data(H)'!$A$1:$A$233,'PY1 Data(H)'!$A$1:$CZ$233))</f>
        <v>0</v>
      </c>
      <c r="CM208" s="173" cm="1">
        <f t="array" ref="CM208">_xlfn.XLOOKUP(CM$1,'PY1 Data(H)'!$A$1:$CZ$1,_xlfn.XLOOKUP($A208,'PY1 Data(H)'!$A$1:$A$233,'PY1 Data(H)'!$A$1:$CZ$233))</f>
        <v>0</v>
      </c>
      <c r="CN208" s="173" cm="1">
        <f t="array" ref="CN208">_xlfn.XLOOKUP(CN$1,'PY1 Data(H)'!$A$1:$CZ$1,_xlfn.XLOOKUP($A208,'PY1 Data(H)'!$A$1:$A$233,'PY1 Data(H)'!$A$1:$CZ$233))</f>
        <v>0.01</v>
      </c>
      <c r="CO208" s="173" cm="1">
        <f t="array" ref="CO208">_xlfn.XLOOKUP(CO$1,'PY1 Data(H)'!$A$1:$CZ$1,_xlfn.XLOOKUP($A208,'PY1 Data(H)'!$A$1:$A$233,'PY1 Data(H)'!$A$1:$CZ$233))</f>
        <v>0</v>
      </c>
      <c r="CP208" s="173" cm="1">
        <f t="array" ref="CP208">_xlfn.XLOOKUP(CP$1,'PY1 Data(H)'!$A$1:$CZ$1,_xlfn.XLOOKUP($A208,'PY1 Data(H)'!$A$1:$A$233,'PY1 Data(H)'!$A$1:$CZ$233))</f>
        <v>0</v>
      </c>
      <c r="CQ208" s="173" cm="1">
        <f t="array" ref="CQ208">_xlfn.XLOOKUP(CQ$1,'PY1 Data(H)'!$A$1:$CZ$1,_xlfn.XLOOKUP($A208,'PY1 Data(H)'!$A$1:$A$233,'PY1 Data(H)'!$A$1:$CZ$233))</f>
        <v>0</v>
      </c>
      <c r="CR208" s="173" cm="1">
        <f t="array" ref="CR208">_xlfn.XLOOKUP(CR$1,'PY1 Data(H)'!$A$1:$CZ$1,_xlfn.XLOOKUP($A208,'PY1 Data(H)'!$A$1:$A$233,'PY1 Data(H)'!$A$1:$CZ$233))</f>
        <v>0</v>
      </c>
      <c r="CS208" s="173" cm="1">
        <f t="array" ref="CS208">_xlfn.XLOOKUP(CS$1,'PY1 Data(H)'!$A$1:$CZ$1,_xlfn.XLOOKUP($A208,'PY1 Data(H)'!$A$1:$A$233,'PY1 Data(H)'!$A$1:$CZ$233))</f>
        <v>0</v>
      </c>
      <c r="CT208" s="173" cm="1">
        <f t="array" ref="CT208">_xlfn.XLOOKUP(CT$1,'PY1 Data(H)'!$A$1:$CZ$1,_xlfn.XLOOKUP($A208,'PY1 Data(H)'!$A$1:$A$233,'PY1 Data(H)'!$A$1:$CZ$233))</f>
        <v>0</v>
      </c>
      <c r="CU208" s="173" cm="1">
        <f t="array" ref="CU208">_xlfn.XLOOKUP(CU$1,'PY1 Data(H)'!$A$1:$CZ$1,_xlfn.XLOOKUP($A208,'PY1 Data(H)'!$A$1:$A$233,'PY1 Data(H)'!$A$1:$CZ$233))</f>
        <v>0</v>
      </c>
      <c r="CV208" s="173" cm="1">
        <f t="array" ref="CV208">_xlfn.XLOOKUP(CV$1,'PY1 Data(H)'!$A$1:$CZ$1,_xlfn.XLOOKUP($A208,'PY1 Data(H)'!$A$1:$A$233,'PY1 Data(H)'!$A$1:$CZ$233))</f>
        <v>0</v>
      </c>
      <c r="CW208" s="173" cm="1">
        <f t="array" ref="CW208">_xlfn.XLOOKUP(CW$1,'PY1 Data(H)'!$A$1:$CZ$1,_xlfn.XLOOKUP($A208,'PY1 Data(H)'!$A$1:$A$233,'PY1 Data(H)'!$A$1:$CZ$233))</f>
        <v>0</v>
      </c>
      <c r="CX208" s="173" cm="1">
        <f t="array" ref="CX208">_xlfn.XLOOKUP(CX$1,'PY1 Data(H)'!$A$1:$CZ$1,_xlfn.XLOOKUP($A208,'PY1 Data(H)'!$A$1:$A$233,'PY1 Data(H)'!$A$1:$CZ$233))</f>
        <v>0</v>
      </c>
      <c r="CY208" s="173" cm="1">
        <f t="array" ref="CY208">_xlfn.XLOOKUP(CY$1,'PY1 Data(H)'!$A$1:$CZ$1,_xlfn.XLOOKUP($A208,'PY1 Data(H)'!$A$1:$A$233,'PY1 Data(H)'!$A$1:$CZ$233))</f>
        <v>0</v>
      </c>
    </row>
    <row r="209" spans="1:103" x14ac:dyDescent="0.3">
      <c r="A209">
        <v>545</v>
      </c>
      <c r="D209" s="173" cm="1">
        <f t="array" ref="D209">_xlfn.XLOOKUP(D$1,'PY1 Data(H)'!$A$1:$CZ$1,_xlfn.XLOOKUP($A209,'PY1 Data(H)'!$A$1:$A$233,'PY1 Data(H)'!$A$1:$CZ$233))</f>
        <v>0</v>
      </c>
      <c r="E209" s="173" cm="1">
        <f t="array" ref="E209">_xlfn.XLOOKUP(E$1,'PY1 Data(H)'!$A$1:$CZ$1,_xlfn.XLOOKUP($A209,'PY1 Data(H)'!$A$1:$A$233,'PY1 Data(H)'!$A$1:$CZ$233))</f>
        <v>0</v>
      </c>
      <c r="F209" s="173" cm="1">
        <f t="array" ref="F209">_xlfn.XLOOKUP(F$1,'PY1 Data(H)'!$A$1:$CZ$1,_xlfn.XLOOKUP($A209,'PY1 Data(H)'!$A$1:$A$233,'PY1 Data(H)'!$A$1:$CZ$233))</f>
        <v>0</v>
      </c>
      <c r="G209" s="173" cm="1">
        <f t="array" ref="G209">_xlfn.XLOOKUP(G$1,'PY1 Data(H)'!$A$1:$CZ$1,_xlfn.XLOOKUP($A209,'PY1 Data(H)'!$A$1:$A$233,'PY1 Data(H)'!$A$1:$CZ$233))</f>
        <v>0</v>
      </c>
      <c r="H209" s="173" cm="1">
        <f t="array" ref="H209">_xlfn.XLOOKUP(H$1,'PY1 Data(H)'!$A$1:$CZ$1,_xlfn.XLOOKUP($A209,'PY1 Data(H)'!$A$1:$A$233,'PY1 Data(H)'!$A$1:$CZ$233))</f>
        <v>0</v>
      </c>
      <c r="I209" s="173" cm="1">
        <f t="array" ref="I209">_xlfn.XLOOKUP(I$1,'PY1 Data(H)'!$A$1:$CZ$1,_xlfn.XLOOKUP($A209,'PY1 Data(H)'!$A$1:$A$233,'PY1 Data(H)'!$A$1:$CZ$233))</f>
        <v>0</v>
      </c>
      <c r="J209" s="173" cm="1">
        <f t="array" ref="J209">_xlfn.XLOOKUP(J$1,'PY1 Data(H)'!$A$1:$CZ$1,_xlfn.XLOOKUP($A209,'PY1 Data(H)'!$A$1:$A$233,'PY1 Data(H)'!$A$1:$CZ$233))</f>
        <v>0</v>
      </c>
      <c r="K209" s="173" cm="1">
        <f t="array" ref="K209">_xlfn.XLOOKUP(K$1,'PY1 Data(H)'!$A$1:$CZ$1,_xlfn.XLOOKUP($A209,'PY1 Data(H)'!$A$1:$A$233,'PY1 Data(H)'!$A$1:$CZ$233))</f>
        <v>0</v>
      </c>
      <c r="L209" s="173" cm="1">
        <f t="array" ref="L209">_xlfn.XLOOKUP(L$1,'PY1 Data(H)'!$A$1:$CZ$1,_xlfn.XLOOKUP($A209,'PY1 Data(H)'!$A$1:$A$233,'PY1 Data(H)'!$A$1:$CZ$233))</f>
        <v>0</v>
      </c>
      <c r="M209" s="173" cm="1">
        <f t="array" ref="M209">_xlfn.XLOOKUP(M$1,'PY1 Data(H)'!$A$1:$CZ$1,_xlfn.XLOOKUP($A209,'PY1 Data(H)'!$A$1:$A$233,'PY1 Data(H)'!$A$1:$CZ$233))</f>
        <v>0</v>
      </c>
      <c r="N209" s="173" cm="1">
        <f t="array" ref="N209">_xlfn.XLOOKUP(N$1,'PY1 Data(H)'!$A$1:$CZ$1,_xlfn.XLOOKUP($A209,'PY1 Data(H)'!$A$1:$A$233,'PY1 Data(H)'!$A$1:$CZ$233))</f>
        <v>0</v>
      </c>
      <c r="O209" s="173" cm="1">
        <f t="array" ref="O209">_xlfn.XLOOKUP(O$1,'PY1 Data(H)'!$A$1:$CZ$1,_xlfn.XLOOKUP($A209,'PY1 Data(H)'!$A$1:$A$233,'PY1 Data(H)'!$A$1:$CZ$233))</f>
        <v>0</v>
      </c>
      <c r="P209" s="173" cm="1">
        <f t="array" ref="P209">_xlfn.XLOOKUP(P$1,'PY1 Data(H)'!$A$1:$CZ$1,_xlfn.XLOOKUP($A209,'PY1 Data(H)'!$A$1:$A$233,'PY1 Data(H)'!$A$1:$CZ$233))</f>
        <v>0</v>
      </c>
      <c r="Q209" s="173" cm="1">
        <f t="array" ref="Q209">_xlfn.XLOOKUP(Q$1,'PY1 Data(H)'!$A$1:$CZ$1,_xlfn.XLOOKUP($A209,'PY1 Data(H)'!$A$1:$A$233,'PY1 Data(H)'!$A$1:$CZ$233))</f>
        <v>0</v>
      </c>
      <c r="R209" s="173" cm="1">
        <f t="array" ref="R209">_xlfn.XLOOKUP(R$1,'PY1 Data(H)'!$A$1:$CZ$1,_xlfn.XLOOKUP($A209,'PY1 Data(H)'!$A$1:$A$233,'PY1 Data(H)'!$A$1:$CZ$233))</f>
        <v>0</v>
      </c>
      <c r="S209" s="173" cm="1">
        <f t="array" ref="S209">_xlfn.XLOOKUP(S$1,'PY1 Data(H)'!$A$1:$CZ$1,_xlfn.XLOOKUP($A209,'PY1 Data(H)'!$A$1:$A$233,'PY1 Data(H)'!$A$1:$CZ$233))</f>
        <v>0</v>
      </c>
      <c r="T209" s="173" cm="1">
        <f t="array" ref="T209">_xlfn.XLOOKUP(T$1,'PY1 Data(H)'!$A$1:$CZ$1,_xlfn.XLOOKUP($A209,'PY1 Data(H)'!$A$1:$A$233,'PY1 Data(H)'!$A$1:$CZ$233))</f>
        <v>0</v>
      </c>
      <c r="U209" s="173" cm="1">
        <f t="array" ref="U209">_xlfn.XLOOKUP(U$1,'PY1 Data(H)'!$A$1:$CZ$1,_xlfn.XLOOKUP($A209,'PY1 Data(H)'!$A$1:$A$233,'PY1 Data(H)'!$A$1:$CZ$233))</f>
        <v>0</v>
      </c>
      <c r="V209" s="173" cm="1">
        <f t="array" ref="V209">_xlfn.XLOOKUP(V$1,'PY1 Data(H)'!$A$1:$CZ$1,_xlfn.XLOOKUP($A209,'PY1 Data(H)'!$A$1:$A$233,'PY1 Data(H)'!$A$1:$CZ$233))</f>
        <v>0</v>
      </c>
      <c r="W209" s="173" cm="1">
        <f t="array" ref="W209">_xlfn.XLOOKUP(W$1,'PY1 Data(H)'!$A$1:$CZ$1,_xlfn.XLOOKUP($A209,'PY1 Data(H)'!$A$1:$A$233,'PY1 Data(H)'!$A$1:$CZ$233))</f>
        <v>0</v>
      </c>
      <c r="X209" s="173" cm="1">
        <f t="array" ref="X209">_xlfn.XLOOKUP(X$1,'PY1 Data(H)'!$A$1:$CZ$1,_xlfn.XLOOKUP($A209,'PY1 Data(H)'!$A$1:$A$233,'PY1 Data(H)'!$A$1:$CZ$233))</f>
        <v>0</v>
      </c>
      <c r="Y209" s="173" cm="1">
        <f t="array" ref="Y209">_xlfn.XLOOKUP(Y$1,'PY1 Data(H)'!$A$1:$CZ$1,_xlfn.XLOOKUP($A209,'PY1 Data(H)'!$A$1:$A$233,'PY1 Data(H)'!$A$1:$CZ$233))</f>
        <v>0</v>
      </c>
      <c r="Z209" s="173" cm="1">
        <f t="array" ref="Z209">_xlfn.XLOOKUP(Z$1,'PY1 Data(H)'!$A$1:$CZ$1,_xlfn.XLOOKUP($A209,'PY1 Data(H)'!$A$1:$A$233,'PY1 Data(H)'!$A$1:$CZ$233))</f>
        <v>0</v>
      </c>
      <c r="AA209" s="173" cm="1">
        <f t="array" ref="AA209">_xlfn.XLOOKUP(AA$1,'PY1 Data(H)'!$A$1:$CZ$1,_xlfn.XLOOKUP($A209,'PY1 Data(H)'!$A$1:$A$233,'PY1 Data(H)'!$A$1:$CZ$233))</f>
        <v>0</v>
      </c>
      <c r="AB209" s="173" cm="1">
        <f t="array" ref="AB209">_xlfn.XLOOKUP(AB$1,'PY1 Data(H)'!$A$1:$CZ$1,_xlfn.XLOOKUP($A209,'PY1 Data(H)'!$A$1:$A$233,'PY1 Data(H)'!$A$1:$CZ$233))</f>
        <v>0</v>
      </c>
      <c r="AC209" s="173" cm="1">
        <f t="array" ref="AC209">_xlfn.XLOOKUP(AC$1,'PY1 Data(H)'!$A$1:$CZ$1,_xlfn.XLOOKUP($A209,'PY1 Data(H)'!$A$1:$A$233,'PY1 Data(H)'!$A$1:$CZ$233))</f>
        <v>0</v>
      </c>
      <c r="AD209" s="173" cm="1">
        <f t="array" ref="AD209">_xlfn.XLOOKUP(AD$1,'PY1 Data(H)'!$A$1:$CZ$1,_xlfn.XLOOKUP($A209,'PY1 Data(H)'!$A$1:$A$233,'PY1 Data(H)'!$A$1:$CZ$233))</f>
        <v>0</v>
      </c>
      <c r="AE209" s="173" cm="1">
        <f t="array" ref="AE209">_xlfn.XLOOKUP(AE$1,'PY1 Data(H)'!$A$1:$CZ$1,_xlfn.XLOOKUP($A209,'PY1 Data(H)'!$A$1:$A$233,'PY1 Data(H)'!$A$1:$CZ$233))</f>
        <v>0</v>
      </c>
      <c r="AF209" s="173" cm="1">
        <f t="array" ref="AF209">_xlfn.XLOOKUP(AF$1,'PY1 Data(H)'!$A$1:$CZ$1,_xlfn.XLOOKUP($A209,'PY1 Data(H)'!$A$1:$A$233,'PY1 Data(H)'!$A$1:$CZ$233))</f>
        <v>0</v>
      </c>
      <c r="AG209" s="173" cm="1">
        <f t="array" ref="AG209">_xlfn.XLOOKUP(AG$1,'PY1 Data(H)'!$A$1:$CZ$1,_xlfn.XLOOKUP($A209,'PY1 Data(H)'!$A$1:$A$233,'PY1 Data(H)'!$A$1:$CZ$233))</f>
        <v>0</v>
      </c>
      <c r="AH209" s="173" cm="1">
        <f t="array" ref="AH209">_xlfn.XLOOKUP(AH$1,'PY1 Data(H)'!$A$1:$CZ$1,_xlfn.XLOOKUP($A209,'PY1 Data(H)'!$A$1:$A$233,'PY1 Data(H)'!$A$1:$CZ$233))</f>
        <v>0</v>
      </c>
      <c r="AI209" s="173" cm="1">
        <f t="array" ref="AI209">_xlfn.XLOOKUP(AI$1,'PY1 Data(H)'!$A$1:$CZ$1,_xlfn.XLOOKUP($A209,'PY1 Data(H)'!$A$1:$A$233,'PY1 Data(H)'!$A$1:$CZ$233))</f>
        <v>0</v>
      </c>
      <c r="AJ209" s="173" cm="1">
        <f t="array" ref="AJ209">_xlfn.XLOOKUP(AJ$1,'PY1 Data(H)'!$A$1:$CZ$1,_xlfn.XLOOKUP($A209,'PY1 Data(H)'!$A$1:$A$233,'PY1 Data(H)'!$A$1:$CZ$233))</f>
        <v>0</v>
      </c>
      <c r="AK209" s="173" cm="1">
        <f t="array" ref="AK209">_xlfn.XLOOKUP(AK$1,'PY1 Data(H)'!$A$1:$CZ$1,_xlfn.XLOOKUP($A209,'PY1 Data(H)'!$A$1:$A$233,'PY1 Data(H)'!$A$1:$CZ$233))</f>
        <v>0</v>
      </c>
      <c r="AL209" s="173" cm="1">
        <f t="array" ref="AL209">_xlfn.XLOOKUP(AL$1,'PY1 Data(H)'!$A$1:$CZ$1,_xlfn.XLOOKUP($A209,'PY1 Data(H)'!$A$1:$A$233,'PY1 Data(H)'!$A$1:$CZ$233))</f>
        <v>0</v>
      </c>
      <c r="AM209" s="173" cm="1">
        <f t="array" ref="AM209">_xlfn.XLOOKUP(AM$1,'PY1 Data(H)'!$A$1:$CZ$1,_xlfn.XLOOKUP($A209,'PY1 Data(H)'!$A$1:$A$233,'PY1 Data(H)'!$A$1:$CZ$233))</f>
        <v>0</v>
      </c>
      <c r="AN209" s="173" cm="1">
        <f t="array" ref="AN209">_xlfn.XLOOKUP(AN$1,'PY1 Data(H)'!$A$1:$CZ$1,_xlfn.XLOOKUP($A209,'PY1 Data(H)'!$A$1:$A$233,'PY1 Data(H)'!$A$1:$CZ$233))</f>
        <v>0.05</v>
      </c>
      <c r="AO209" s="173" cm="1">
        <f t="array" ref="AO209">_xlfn.XLOOKUP(AO$1,'PY1 Data(H)'!$A$1:$CZ$1,_xlfn.XLOOKUP($A209,'PY1 Data(H)'!$A$1:$A$233,'PY1 Data(H)'!$A$1:$CZ$233))</f>
        <v>0</v>
      </c>
      <c r="AP209" s="173" cm="1">
        <f t="array" ref="AP209">_xlfn.XLOOKUP(AP$1,'PY1 Data(H)'!$A$1:$CZ$1,_xlfn.XLOOKUP($A209,'PY1 Data(H)'!$A$1:$A$233,'PY1 Data(H)'!$A$1:$CZ$233))</f>
        <v>0</v>
      </c>
      <c r="AQ209" s="173" cm="1">
        <f t="array" ref="AQ209">_xlfn.XLOOKUP(AQ$1,'PY1 Data(H)'!$A$1:$CZ$1,_xlfn.XLOOKUP($A209,'PY1 Data(H)'!$A$1:$A$233,'PY1 Data(H)'!$A$1:$CZ$233))</f>
        <v>0</v>
      </c>
      <c r="AR209" s="173" cm="1">
        <f t="array" ref="AR209">_xlfn.XLOOKUP(AR$1,'PY1 Data(H)'!$A$1:$CZ$1,_xlfn.XLOOKUP($A209,'PY1 Data(H)'!$A$1:$A$233,'PY1 Data(H)'!$A$1:$CZ$233))</f>
        <v>0</v>
      </c>
      <c r="AS209" s="173" cm="1">
        <f t="array" ref="AS209">_xlfn.XLOOKUP(AS$1,'PY1 Data(H)'!$A$1:$CZ$1,_xlfn.XLOOKUP($A209,'PY1 Data(H)'!$A$1:$A$233,'PY1 Data(H)'!$A$1:$CZ$233))</f>
        <v>0</v>
      </c>
      <c r="AT209" s="173" cm="1">
        <f t="array" ref="AT209">_xlfn.XLOOKUP(AT$1,'PY1 Data(H)'!$A$1:$CZ$1,_xlfn.XLOOKUP($A209,'PY1 Data(H)'!$A$1:$A$233,'PY1 Data(H)'!$A$1:$CZ$233))</f>
        <v>0</v>
      </c>
      <c r="AU209" s="173" cm="1">
        <f t="array" ref="AU209">_xlfn.XLOOKUP(AU$1,'PY1 Data(H)'!$A$1:$CZ$1,_xlfn.XLOOKUP($A209,'PY1 Data(H)'!$A$1:$A$233,'PY1 Data(H)'!$A$1:$CZ$233))</f>
        <v>0</v>
      </c>
      <c r="AV209" s="173" cm="1">
        <f t="array" ref="AV209">_xlfn.XLOOKUP(AV$1,'PY1 Data(H)'!$A$1:$CZ$1,_xlfn.XLOOKUP($A209,'PY1 Data(H)'!$A$1:$A$233,'PY1 Data(H)'!$A$1:$CZ$233))</f>
        <v>0</v>
      </c>
      <c r="AW209" s="173" cm="1">
        <f t="array" ref="AW209">_xlfn.XLOOKUP(AW$1,'PY1 Data(H)'!$A$1:$CZ$1,_xlfn.XLOOKUP($A209,'PY1 Data(H)'!$A$1:$A$233,'PY1 Data(H)'!$A$1:$CZ$233))</f>
        <v>0</v>
      </c>
      <c r="AX209" s="173" cm="1">
        <f t="array" ref="AX209">_xlfn.XLOOKUP(AX$1,'PY1 Data(H)'!$A$1:$CZ$1,_xlfn.XLOOKUP($A209,'PY1 Data(H)'!$A$1:$A$233,'PY1 Data(H)'!$A$1:$CZ$233))</f>
        <v>0</v>
      </c>
      <c r="AY209" s="173" cm="1">
        <f t="array" ref="AY209">_xlfn.XLOOKUP(AY$1,'PY1 Data(H)'!$A$1:$CZ$1,_xlfn.XLOOKUP($A209,'PY1 Data(H)'!$A$1:$A$233,'PY1 Data(H)'!$A$1:$CZ$233))</f>
        <v>0</v>
      </c>
      <c r="AZ209" s="173" cm="1">
        <f t="array" ref="AZ209">_xlfn.XLOOKUP(AZ$1,'PY1 Data(H)'!$A$1:$CZ$1,_xlfn.XLOOKUP($A209,'PY1 Data(H)'!$A$1:$A$233,'PY1 Data(H)'!$A$1:$CZ$233))</f>
        <v>0</v>
      </c>
      <c r="BA209" s="173" cm="1">
        <f t="array" ref="BA209">_xlfn.XLOOKUP(BA$1,'PY1 Data(H)'!$A$1:$CZ$1,_xlfn.XLOOKUP($A209,'PY1 Data(H)'!$A$1:$A$233,'PY1 Data(H)'!$A$1:$CZ$233))</f>
        <v>0</v>
      </c>
      <c r="BB209" s="173" cm="1">
        <f t="array" ref="BB209">_xlfn.XLOOKUP(BB$1,'PY1 Data(H)'!$A$1:$CZ$1,_xlfn.XLOOKUP($A209,'PY1 Data(H)'!$A$1:$A$233,'PY1 Data(H)'!$A$1:$CZ$233))</f>
        <v>0</v>
      </c>
      <c r="BC209" s="173" cm="1">
        <f t="array" ref="BC209">_xlfn.XLOOKUP(BC$1,'PY1 Data(H)'!$A$1:$CZ$1,_xlfn.XLOOKUP($A209,'PY1 Data(H)'!$A$1:$A$233,'PY1 Data(H)'!$A$1:$CZ$233))</f>
        <v>0</v>
      </c>
      <c r="BD209" s="173" cm="1">
        <f t="array" ref="BD209">_xlfn.XLOOKUP(BD$1,'PY1 Data(H)'!$A$1:$CZ$1,_xlfn.XLOOKUP($A209,'PY1 Data(H)'!$A$1:$A$233,'PY1 Data(H)'!$A$1:$CZ$233))</f>
        <v>0</v>
      </c>
      <c r="BE209" s="173" cm="1">
        <f t="array" ref="BE209">_xlfn.XLOOKUP(BE$1,'PY1 Data(H)'!$A$1:$CZ$1,_xlfn.XLOOKUP($A209,'PY1 Data(H)'!$A$1:$A$233,'PY1 Data(H)'!$A$1:$CZ$233))</f>
        <v>0</v>
      </c>
      <c r="BF209" s="173" cm="1">
        <f t="array" ref="BF209">_xlfn.XLOOKUP(BF$1,'PY1 Data(H)'!$A$1:$CZ$1,_xlfn.XLOOKUP($A209,'PY1 Data(H)'!$A$1:$A$233,'PY1 Data(H)'!$A$1:$CZ$233))</f>
        <v>0</v>
      </c>
      <c r="BG209" s="173" cm="1">
        <f t="array" ref="BG209">_xlfn.XLOOKUP(BG$1,'PY1 Data(H)'!$A$1:$CZ$1,_xlfn.XLOOKUP($A209,'PY1 Data(H)'!$A$1:$A$233,'PY1 Data(H)'!$A$1:$CZ$233))</f>
        <v>0</v>
      </c>
      <c r="BH209" s="173" cm="1">
        <f t="array" ref="BH209">_xlfn.XLOOKUP(BH$1,'PY1 Data(H)'!$A$1:$CZ$1,_xlfn.XLOOKUP($A209,'PY1 Data(H)'!$A$1:$A$233,'PY1 Data(H)'!$A$1:$CZ$233))</f>
        <v>0</v>
      </c>
      <c r="BI209" s="173" cm="1">
        <f t="array" ref="BI209">_xlfn.XLOOKUP(BI$1,'PY1 Data(H)'!$A$1:$CZ$1,_xlfn.XLOOKUP($A209,'PY1 Data(H)'!$A$1:$A$233,'PY1 Data(H)'!$A$1:$CZ$233))</f>
        <v>0</v>
      </c>
      <c r="BJ209" s="173" cm="1">
        <f t="array" ref="BJ209">_xlfn.XLOOKUP(BJ$1,'PY1 Data(H)'!$A$1:$CZ$1,_xlfn.XLOOKUP($A209,'PY1 Data(H)'!$A$1:$A$233,'PY1 Data(H)'!$A$1:$CZ$233))</f>
        <v>0</v>
      </c>
      <c r="BK209" s="173" cm="1">
        <f t="array" ref="BK209">_xlfn.XLOOKUP(BK$1,'PY1 Data(H)'!$A$1:$CZ$1,_xlfn.XLOOKUP($A209,'PY1 Data(H)'!$A$1:$A$233,'PY1 Data(H)'!$A$1:$CZ$233))</f>
        <v>0</v>
      </c>
      <c r="BL209" s="173" cm="1">
        <f t="array" ref="BL209">_xlfn.XLOOKUP(BL$1,'PY1 Data(H)'!$A$1:$CZ$1,_xlfn.XLOOKUP($A209,'PY1 Data(H)'!$A$1:$A$233,'PY1 Data(H)'!$A$1:$CZ$233))</f>
        <v>0</v>
      </c>
      <c r="BM209" s="173" cm="1">
        <f t="array" ref="BM209">_xlfn.XLOOKUP(BM$1,'PY1 Data(H)'!$A$1:$CZ$1,_xlfn.XLOOKUP($A209,'PY1 Data(H)'!$A$1:$A$233,'PY1 Data(H)'!$A$1:$CZ$233))</f>
        <v>0</v>
      </c>
      <c r="BN209" s="173" cm="1">
        <f t="array" ref="BN209">_xlfn.XLOOKUP(BN$1,'PY1 Data(H)'!$A$1:$CZ$1,_xlfn.XLOOKUP($A209,'PY1 Data(H)'!$A$1:$A$233,'PY1 Data(H)'!$A$1:$CZ$233))</f>
        <v>0</v>
      </c>
      <c r="BO209" s="173" cm="1">
        <f t="array" ref="BO209">_xlfn.XLOOKUP(BO$1,'PY1 Data(H)'!$A$1:$CZ$1,_xlfn.XLOOKUP($A209,'PY1 Data(H)'!$A$1:$A$233,'PY1 Data(H)'!$A$1:$CZ$233))</f>
        <v>0</v>
      </c>
      <c r="BP209" s="173" cm="1">
        <f t="array" ref="BP209">_xlfn.XLOOKUP(BP$1,'PY1 Data(H)'!$A$1:$CZ$1,_xlfn.XLOOKUP($A209,'PY1 Data(H)'!$A$1:$A$233,'PY1 Data(H)'!$A$1:$CZ$233))</f>
        <v>-2E-3</v>
      </c>
      <c r="BQ209" s="173" cm="1">
        <f t="array" ref="BQ209">_xlfn.XLOOKUP(BQ$1,'PY1 Data(H)'!$A$1:$CZ$1,_xlfn.XLOOKUP($A209,'PY1 Data(H)'!$A$1:$A$233,'PY1 Data(H)'!$A$1:$CZ$233))</f>
        <v>0</v>
      </c>
      <c r="BR209" s="173" cm="1">
        <f t="array" ref="BR209">_xlfn.XLOOKUP(BR$1,'PY1 Data(H)'!$A$1:$CZ$1,_xlfn.XLOOKUP($A209,'PY1 Data(H)'!$A$1:$A$233,'PY1 Data(H)'!$A$1:$CZ$233))</f>
        <v>0</v>
      </c>
      <c r="BS209" s="173" cm="1">
        <f t="array" ref="BS209">_xlfn.XLOOKUP(BS$1,'PY1 Data(H)'!$A$1:$CZ$1,_xlfn.XLOOKUP($A209,'PY1 Data(H)'!$A$1:$A$233,'PY1 Data(H)'!$A$1:$CZ$233))</f>
        <v>0</v>
      </c>
      <c r="BT209" s="173" cm="1">
        <f t="array" ref="BT209">_xlfn.XLOOKUP(BT$1,'PY1 Data(H)'!$A$1:$CZ$1,_xlfn.XLOOKUP($A209,'PY1 Data(H)'!$A$1:$A$233,'PY1 Data(H)'!$A$1:$CZ$233))</f>
        <v>0</v>
      </c>
      <c r="BU209" s="173" cm="1">
        <f t="array" ref="BU209">_xlfn.XLOOKUP(BU$1,'PY1 Data(H)'!$A$1:$CZ$1,_xlfn.XLOOKUP($A209,'PY1 Data(H)'!$A$1:$A$233,'PY1 Data(H)'!$A$1:$CZ$233))</f>
        <v>0</v>
      </c>
      <c r="BV209" s="173" cm="1">
        <f t="array" ref="BV209">_xlfn.XLOOKUP(BV$1,'PY1 Data(H)'!$A$1:$CZ$1,_xlfn.XLOOKUP($A209,'PY1 Data(H)'!$A$1:$A$233,'PY1 Data(H)'!$A$1:$CZ$233))</f>
        <v>0</v>
      </c>
      <c r="BW209" s="173" cm="1">
        <f t="array" ref="BW209">_xlfn.XLOOKUP(BW$1,'PY1 Data(H)'!$A$1:$CZ$1,_xlfn.XLOOKUP($A209,'PY1 Data(H)'!$A$1:$A$233,'PY1 Data(H)'!$A$1:$CZ$233))</f>
        <v>0</v>
      </c>
      <c r="BX209" s="173" cm="1">
        <f t="array" ref="BX209">_xlfn.XLOOKUP(BX$1,'PY1 Data(H)'!$A$1:$CZ$1,_xlfn.XLOOKUP($A209,'PY1 Data(H)'!$A$1:$A$233,'PY1 Data(H)'!$A$1:$CZ$233))</f>
        <v>0</v>
      </c>
      <c r="BY209" s="173" cm="1">
        <f t="array" ref="BY209">_xlfn.XLOOKUP(BY$1,'PY1 Data(H)'!$A$1:$CZ$1,_xlfn.XLOOKUP($A209,'PY1 Data(H)'!$A$1:$A$233,'PY1 Data(H)'!$A$1:$CZ$233))</f>
        <v>0</v>
      </c>
      <c r="BZ209" s="173" cm="1">
        <f t="array" ref="BZ209">_xlfn.XLOOKUP(BZ$1,'PY1 Data(H)'!$A$1:$CZ$1,_xlfn.XLOOKUP($A209,'PY1 Data(H)'!$A$1:$A$233,'PY1 Data(H)'!$A$1:$CZ$233))</f>
        <v>0</v>
      </c>
      <c r="CA209" s="173" cm="1">
        <f t="array" ref="CA209">_xlfn.XLOOKUP(CA$1,'PY1 Data(H)'!$A$1:$CZ$1,_xlfn.XLOOKUP($A209,'PY1 Data(H)'!$A$1:$A$233,'PY1 Data(H)'!$A$1:$CZ$233))</f>
        <v>0</v>
      </c>
      <c r="CB209" s="173" cm="1">
        <f t="array" ref="CB209">_xlfn.XLOOKUP(CB$1,'PY1 Data(H)'!$A$1:$CZ$1,_xlfn.XLOOKUP($A209,'PY1 Data(H)'!$A$1:$A$233,'PY1 Data(H)'!$A$1:$CZ$233))</f>
        <v>0</v>
      </c>
      <c r="CC209" s="173" cm="1">
        <f t="array" ref="CC209">_xlfn.XLOOKUP(CC$1,'PY1 Data(H)'!$A$1:$CZ$1,_xlfn.XLOOKUP($A209,'PY1 Data(H)'!$A$1:$A$233,'PY1 Data(H)'!$A$1:$CZ$233))</f>
        <v>0</v>
      </c>
      <c r="CD209" s="173" cm="1">
        <f t="array" ref="CD209">_xlfn.XLOOKUP(CD$1,'PY1 Data(H)'!$A$1:$CZ$1,_xlfn.XLOOKUP($A209,'PY1 Data(H)'!$A$1:$A$233,'PY1 Data(H)'!$A$1:$CZ$233))</f>
        <v>0</v>
      </c>
      <c r="CE209" s="173" cm="1">
        <f t="array" ref="CE209">_xlfn.XLOOKUP(CE$1,'PY1 Data(H)'!$A$1:$CZ$1,_xlfn.XLOOKUP($A209,'PY1 Data(H)'!$A$1:$A$233,'PY1 Data(H)'!$A$1:$CZ$233))</f>
        <v>0</v>
      </c>
      <c r="CF209" s="173" cm="1">
        <f t="array" ref="CF209">_xlfn.XLOOKUP(CF$1,'PY1 Data(H)'!$A$1:$CZ$1,_xlfn.XLOOKUP($A209,'PY1 Data(H)'!$A$1:$A$233,'PY1 Data(H)'!$A$1:$CZ$233))</f>
        <v>0</v>
      </c>
      <c r="CG209" s="173" cm="1">
        <f t="array" ref="CG209">_xlfn.XLOOKUP(CG$1,'PY1 Data(H)'!$A$1:$CZ$1,_xlfn.XLOOKUP($A209,'PY1 Data(H)'!$A$1:$A$233,'PY1 Data(H)'!$A$1:$CZ$233))</f>
        <v>0</v>
      </c>
      <c r="CH209" s="173" cm="1">
        <f t="array" ref="CH209">_xlfn.XLOOKUP(CH$1,'PY1 Data(H)'!$A$1:$CZ$1,_xlfn.XLOOKUP($A209,'PY1 Data(H)'!$A$1:$A$233,'PY1 Data(H)'!$A$1:$CZ$233))</f>
        <v>0</v>
      </c>
      <c r="CI209" s="173" cm="1">
        <f t="array" ref="CI209">_xlfn.XLOOKUP(CI$1,'PY1 Data(H)'!$A$1:$CZ$1,_xlfn.XLOOKUP($A209,'PY1 Data(H)'!$A$1:$A$233,'PY1 Data(H)'!$A$1:$CZ$233))</f>
        <v>0</v>
      </c>
      <c r="CJ209" s="173" cm="1">
        <f t="array" ref="CJ209">_xlfn.XLOOKUP(CJ$1,'PY1 Data(H)'!$A$1:$CZ$1,_xlfn.XLOOKUP($A209,'PY1 Data(H)'!$A$1:$A$233,'PY1 Data(H)'!$A$1:$CZ$233))</f>
        <v>0</v>
      </c>
      <c r="CK209" s="173" cm="1">
        <f t="array" ref="CK209">_xlfn.XLOOKUP(CK$1,'PY1 Data(H)'!$A$1:$CZ$1,_xlfn.XLOOKUP($A209,'PY1 Data(H)'!$A$1:$A$233,'PY1 Data(H)'!$A$1:$CZ$233))</f>
        <v>0</v>
      </c>
      <c r="CL209" s="173" cm="1">
        <f t="array" ref="CL209">_xlfn.XLOOKUP(CL$1,'PY1 Data(H)'!$A$1:$CZ$1,_xlfn.XLOOKUP($A209,'PY1 Data(H)'!$A$1:$A$233,'PY1 Data(H)'!$A$1:$CZ$233))</f>
        <v>0</v>
      </c>
      <c r="CM209" s="173" cm="1">
        <f t="array" ref="CM209">_xlfn.XLOOKUP(CM$1,'PY1 Data(H)'!$A$1:$CZ$1,_xlfn.XLOOKUP($A209,'PY1 Data(H)'!$A$1:$A$233,'PY1 Data(H)'!$A$1:$CZ$233))</f>
        <v>0</v>
      </c>
      <c r="CN209" s="173" cm="1">
        <f t="array" ref="CN209">_xlfn.XLOOKUP(CN$1,'PY1 Data(H)'!$A$1:$CZ$1,_xlfn.XLOOKUP($A209,'PY1 Data(H)'!$A$1:$A$233,'PY1 Data(H)'!$A$1:$CZ$233))</f>
        <v>0</v>
      </c>
      <c r="CO209" s="173" cm="1">
        <f t="array" ref="CO209">_xlfn.XLOOKUP(CO$1,'PY1 Data(H)'!$A$1:$CZ$1,_xlfn.XLOOKUP($A209,'PY1 Data(H)'!$A$1:$A$233,'PY1 Data(H)'!$A$1:$CZ$233))</f>
        <v>0</v>
      </c>
      <c r="CP209" s="173" cm="1">
        <f t="array" ref="CP209">_xlfn.XLOOKUP(CP$1,'PY1 Data(H)'!$A$1:$CZ$1,_xlfn.XLOOKUP($A209,'PY1 Data(H)'!$A$1:$A$233,'PY1 Data(H)'!$A$1:$CZ$233))</f>
        <v>0</v>
      </c>
      <c r="CQ209" s="173" cm="1">
        <f t="array" ref="CQ209">_xlfn.XLOOKUP(CQ$1,'PY1 Data(H)'!$A$1:$CZ$1,_xlfn.XLOOKUP($A209,'PY1 Data(H)'!$A$1:$A$233,'PY1 Data(H)'!$A$1:$CZ$233))</f>
        <v>0</v>
      </c>
      <c r="CR209" s="173" cm="1">
        <f t="array" ref="CR209">_xlfn.XLOOKUP(CR$1,'PY1 Data(H)'!$A$1:$CZ$1,_xlfn.XLOOKUP($A209,'PY1 Data(H)'!$A$1:$A$233,'PY1 Data(H)'!$A$1:$CZ$233))</f>
        <v>0</v>
      </c>
      <c r="CS209" s="173" cm="1">
        <f t="array" ref="CS209">_xlfn.XLOOKUP(CS$1,'PY1 Data(H)'!$A$1:$CZ$1,_xlfn.XLOOKUP($A209,'PY1 Data(H)'!$A$1:$A$233,'PY1 Data(H)'!$A$1:$CZ$233))</f>
        <v>0</v>
      </c>
      <c r="CT209" s="173" cm="1">
        <f t="array" ref="CT209">_xlfn.XLOOKUP(CT$1,'PY1 Data(H)'!$A$1:$CZ$1,_xlfn.XLOOKUP($A209,'PY1 Data(H)'!$A$1:$A$233,'PY1 Data(H)'!$A$1:$CZ$233))</f>
        <v>0</v>
      </c>
      <c r="CU209" s="173" cm="1">
        <f t="array" ref="CU209">_xlfn.XLOOKUP(CU$1,'PY1 Data(H)'!$A$1:$CZ$1,_xlfn.XLOOKUP($A209,'PY1 Data(H)'!$A$1:$A$233,'PY1 Data(H)'!$A$1:$CZ$233))</f>
        <v>0</v>
      </c>
      <c r="CV209" s="173" cm="1">
        <f t="array" ref="CV209">_xlfn.XLOOKUP(CV$1,'PY1 Data(H)'!$A$1:$CZ$1,_xlfn.XLOOKUP($A209,'PY1 Data(H)'!$A$1:$A$233,'PY1 Data(H)'!$A$1:$CZ$233))</f>
        <v>0</v>
      </c>
      <c r="CW209" s="173" cm="1">
        <f t="array" ref="CW209">_xlfn.XLOOKUP(CW$1,'PY1 Data(H)'!$A$1:$CZ$1,_xlfn.XLOOKUP($A209,'PY1 Data(H)'!$A$1:$A$233,'PY1 Data(H)'!$A$1:$CZ$233))</f>
        <v>0</v>
      </c>
      <c r="CX209" s="173" cm="1">
        <f t="array" ref="CX209">_xlfn.XLOOKUP(CX$1,'PY1 Data(H)'!$A$1:$CZ$1,_xlfn.XLOOKUP($A209,'PY1 Data(H)'!$A$1:$A$233,'PY1 Data(H)'!$A$1:$CZ$233))</f>
        <v>0</v>
      </c>
      <c r="CY209" s="173" cm="1">
        <f t="array" ref="CY209">_xlfn.XLOOKUP(CY$1,'PY1 Data(H)'!$A$1:$CZ$1,_xlfn.XLOOKUP($A209,'PY1 Data(H)'!$A$1:$A$233,'PY1 Data(H)'!$A$1:$CZ$233))</f>
        <v>0</v>
      </c>
    </row>
    <row r="210" spans="1:103" x14ac:dyDescent="0.3">
      <c r="A210">
        <v>991</v>
      </c>
      <c r="D210" s="173" cm="1">
        <f t="array" ref="D210">_xlfn.XLOOKUP(D$1,'PY1 Data(H)'!$A$1:$CZ$1,_xlfn.XLOOKUP($A210,'PY1 Data(H)'!$A$1:$A$233,'PY1 Data(H)'!$A$1:$CZ$233))</f>
        <v>20</v>
      </c>
      <c r="E210" s="173" cm="1">
        <f t="array" ref="E210">_xlfn.XLOOKUP(E$1,'PY1 Data(H)'!$A$1:$CZ$1,_xlfn.XLOOKUP($A210,'PY1 Data(H)'!$A$1:$A$233,'PY1 Data(H)'!$A$1:$CZ$233))</f>
        <v>20</v>
      </c>
      <c r="F210" s="173" cm="1">
        <f t="array" ref="F210">_xlfn.XLOOKUP(F$1,'PY1 Data(H)'!$A$1:$CZ$1,_xlfn.XLOOKUP($A210,'PY1 Data(H)'!$A$1:$A$233,'PY1 Data(H)'!$A$1:$CZ$233))</f>
        <v>23</v>
      </c>
      <c r="G210" s="173" cm="1">
        <f t="array" ref="G210">_xlfn.XLOOKUP(G$1,'PY1 Data(H)'!$A$1:$CZ$1,_xlfn.XLOOKUP($A210,'PY1 Data(H)'!$A$1:$A$233,'PY1 Data(H)'!$A$1:$CZ$233))</f>
        <v>0</v>
      </c>
      <c r="H210" s="173" cm="1">
        <f t="array" ref="H210">_xlfn.XLOOKUP(H$1,'PY1 Data(H)'!$A$1:$CZ$1,_xlfn.XLOOKUP($A210,'PY1 Data(H)'!$A$1:$A$233,'PY1 Data(H)'!$A$1:$CZ$233))</f>
        <v>20</v>
      </c>
      <c r="I210" s="173" cm="1">
        <f t="array" ref="I210">_xlfn.XLOOKUP(I$1,'PY1 Data(H)'!$A$1:$CZ$1,_xlfn.XLOOKUP($A210,'PY1 Data(H)'!$A$1:$A$233,'PY1 Data(H)'!$A$1:$CZ$233))</f>
        <v>23</v>
      </c>
      <c r="J210" s="173" cm="1">
        <f t="array" ref="J210">_xlfn.XLOOKUP(J$1,'PY1 Data(H)'!$A$1:$CZ$1,_xlfn.XLOOKUP($A210,'PY1 Data(H)'!$A$1:$A$233,'PY1 Data(H)'!$A$1:$CZ$233))</f>
        <v>23</v>
      </c>
      <c r="K210" s="173" cm="1">
        <f t="array" ref="K210">_xlfn.XLOOKUP(K$1,'PY1 Data(H)'!$A$1:$CZ$1,_xlfn.XLOOKUP($A210,'PY1 Data(H)'!$A$1:$A$233,'PY1 Data(H)'!$A$1:$CZ$233))</f>
        <v>23</v>
      </c>
      <c r="L210" s="173" cm="1">
        <f t="array" ref="L210">_xlfn.XLOOKUP(L$1,'PY1 Data(H)'!$A$1:$CZ$1,_xlfn.XLOOKUP($A210,'PY1 Data(H)'!$A$1:$A$233,'PY1 Data(H)'!$A$1:$CZ$233))</f>
        <v>23</v>
      </c>
      <c r="M210" s="173" cm="1">
        <f t="array" ref="M210">_xlfn.XLOOKUP(M$1,'PY1 Data(H)'!$A$1:$CZ$1,_xlfn.XLOOKUP($A210,'PY1 Data(H)'!$A$1:$A$233,'PY1 Data(H)'!$A$1:$CZ$233))</f>
        <v>20</v>
      </c>
      <c r="N210" s="173" cm="1">
        <f t="array" ref="N210">_xlfn.XLOOKUP(N$1,'PY1 Data(H)'!$A$1:$CZ$1,_xlfn.XLOOKUP($A210,'PY1 Data(H)'!$A$1:$A$233,'PY1 Data(H)'!$A$1:$CZ$233))</f>
        <v>23</v>
      </c>
      <c r="O210" s="173" cm="1">
        <f t="array" ref="O210">_xlfn.XLOOKUP(O$1,'PY1 Data(H)'!$A$1:$CZ$1,_xlfn.XLOOKUP($A210,'PY1 Data(H)'!$A$1:$A$233,'PY1 Data(H)'!$A$1:$CZ$233))</f>
        <v>20</v>
      </c>
      <c r="P210" s="173" cm="1">
        <f t="array" ref="P210">_xlfn.XLOOKUP(P$1,'PY1 Data(H)'!$A$1:$CZ$1,_xlfn.XLOOKUP($A210,'PY1 Data(H)'!$A$1:$A$233,'PY1 Data(H)'!$A$1:$CZ$233))</f>
        <v>23</v>
      </c>
      <c r="Q210" s="173" cm="1">
        <f t="array" ref="Q210">_xlfn.XLOOKUP(Q$1,'PY1 Data(H)'!$A$1:$CZ$1,_xlfn.XLOOKUP($A210,'PY1 Data(H)'!$A$1:$A$233,'PY1 Data(H)'!$A$1:$CZ$233))</f>
        <v>23</v>
      </c>
      <c r="R210" s="173" cm="1">
        <f t="array" ref="R210">_xlfn.XLOOKUP(R$1,'PY1 Data(H)'!$A$1:$CZ$1,_xlfn.XLOOKUP($A210,'PY1 Data(H)'!$A$1:$A$233,'PY1 Data(H)'!$A$1:$CZ$233))</f>
        <v>22</v>
      </c>
      <c r="S210" s="173" cm="1">
        <f t="array" ref="S210">_xlfn.XLOOKUP(S$1,'PY1 Data(H)'!$A$1:$CZ$1,_xlfn.XLOOKUP($A210,'PY1 Data(H)'!$A$1:$A$233,'PY1 Data(H)'!$A$1:$CZ$233))</f>
        <v>23</v>
      </c>
      <c r="T210" s="173" cm="1">
        <f t="array" ref="T210">_xlfn.XLOOKUP(T$1,'PY1 Data(H)'!$A$1:$CZ$1,_xlfn.XLOOKUP($A210,'PY1 Data(H)'!$A$1:$A$233,'PY1 Data(H)'!$A$1:$CZ$233))</f>
        <v>0</v>
      </c>
      <c r="U210" s="173" cm="1">
        <f t="array" ref="U210">_xlfn.XLOOKUP(U$1,'PY1 Data(H)'!$A$1:$CZ$1,_xlfn.XLOOKUP($A210,'PY1 Data(H)'!$A$1:$A$233,'PY1 Data(H)'!$A$1:$CZ$233))</f>
        <v>20</v>
      </c>
      <c r="V210" s="173" cm="1">
        <f t="array" ref="V210">_xlfn.XLOOKUP(V$1,'PY1 Data(H)'!$A$1:$CZ$1,_xlfn.XLOOKUP($A210,'PY1 Data(H)'!$A$1:$A$233,'PY1 Data(H)'!$A$1:$CZ$233))</f>
        <v>23</v>
      </c>
      <c r="W210" s="173" cm="1">
        <f t="array" ref="W210">_xlfn.XLOOKUP(W$1,'PY1 Data(H)'!$A$1:$CZ$1,_xlfn.XLOOKUP($A210,'PY1 Data(H)'!$A$1:$A$233,'PY1 Data(H)'!$A$1:$CZ$233))</f>
        <v>0</v>
      </c>
      <c r="X210" s="173" cm="1">
        <f t="array" ref="X210">_xlfn.XLOOKUP(X$1,'PY1 Data(H)'!$A$1:$CZ$1,_xlfn.XLOOKUP($A210,'PY1 Data(H)'!$A$1:$A$233,'PY1 Data(H)'!$A$1:$CZ$233))</f>
        <v>23</v>
      </c>
      <c r="Y210" s="173" cm="1">
        <f t="array" ref="Y210">_xlfn.XLOOKUP(Y$1,'PY1 Data(H)'!$A$1:$CZ$1,_xlfn.XLOOKUP($A210,'PY1 Data(H)'!$A$1:$A$233,'PY1 Data(H)'!$A$1:$CZ$233))</f>
        <v>23</v>
      </c>
      <c r="Z210" s="173" cm="1">
        <f t="array" ref="Z210">_xlfn.XLOOKUP(Z$1,'PY1 Data(H)'!$A$1:$CZ$1,_xlfn.XLOOKUP($A210,'PY1 Data(H)'!$A$1:$A$233,'PY1 Data(H)'!$A$1:$CZ$233))</f>
        <v>23</v>
      </c>
      <c r="AA210" s="173" cm="1">
        <f t="array" ref="AA210">_xlfn.XLOOKUP(AA$1,'PY1 Data(H)'!$A$1:$CZ$1,_xlfn.XLOOKUP($A210,'PY1 Data(H)'!$A$1:$A$233,'PY1 Data(H)'!$A$1:$CZ$233))</f>
        <v>0</v>
      </c>
      <c r="AB210" s="173" cm="1">
        <f t="array" ref="AB210">_xlfn.XLOOKUP(AB$1,'PY1 Data(H)'!$A$1:$CZ$1,_xlfn.XLOOKUP($A210,'PY1 Data(H)'!$A$1:$A$233,'PY1 Data(H)'!$A$1:$CZ$233))</f>
        <v>20</v>
      </c>
      <c r="AC210" s="173" cm="1">
        <f t="array" ref="AC210">_xlfn.XLOOKUP(AC$1,'PY1 Data(H)'!$A$1:$CZ$1,_xlfn.XLOOKUP($A210,'PY1 Data(H)'!$A$1:$A$233,'PY1 Data(H)'!$A$1:$CZ$233))</f>
        <v>23</v>
      </c>
      <c r="AD210" s="173" cm="1">
        <f t="array" ref="AD210">_xlfn.XLOOKUP(AD$1,'PY1 Data(H)'!$A$1:$CZ$1,_xlfn.XLOOKUP($A210,'PY1 Data(H)'!$A$1:$A$233,'PY1 Data(H)'!$A$1:$CZ$233))</f>
        <v>23</v>
      </c>
      <c r="AE210" s="173" cm="1">
        <f t="array" ref="AE210">_xlfn.XLOOKUP(AE$1,'PY1 Data(H)'!$A$1:$CZ$1,_xlfn.XLOOKUP($A210,'PY1 Data(H)'!$A$1:$A$233,'PY1 Data(H)'!$A$1:$CZ$233))</f>
        <v>23</v>
      </c>
      <c r="AF210" s="173" cm="1">
        <f t="array" ref="AF210">_xlfn.XLOOKUP(AF$1,'PY1 Data(H)'!$A$1:$CZ$1,_xlfn.XLOOKUP($A210,'PY1 Data(H)'!$A$1:$A$233,'PY1 Data(H)'!$A$1:$CZ$233))</f>
        <v>23</v>
      </c>
      <c r="AG210" s="173" cm="1">
        <f t="array" ref="AG210">_xlfn.XLOOKUP(AG$1,'PY1 Data(H)'!$A$1:$CZ$1,_xlfn.XLOOKUP($A210,'PY1 Data(H)'!$A$1:$A$233,'PY1 Data(H)'!$A$1:$CZ$233))</f>
        <v>23</v>
      </c>
      <c r="AH210" s="173" cm="1">
        <f t="array" ref="AH210">_xlfn.XLOOKUP(AH$1,'PY1 Data(H)'!$A$1:$CZ$1,_xlfn.XLOOKUP($A210,'PY1 Data(H)'!$A$1:$A$233,'PY1 Data(H)'!$A$1:$CZ$233))</f>
        <v>22</v>
      </c>
      <c r="AI210" s="173" cm="1">
        <f t="array" ref="AI210">_xlfn.XLOOKUP(AI$1,'PY1 Data(H)'!$A$1:$CZ$1,_xlfn.XLOOKUP($A210,'PY1 Data(H)'!$A$1:$A$233,'PY1 Data(H)'!$A$1:$CZ$233))</f>
        <v>23</v>
      </c>
      <c r="AJ210" s="173" cm="1">
        <f t="array" ref="AJ210">_xlfn.XLOOKUP(AJ$1,'PY1 Data(H)'!$A$1:$CZ$1,_xlfn.XLOOKUP($A210,'PY1 Data(H)'!$A$1:$A$233,'PY1 Data(H)'!$A$1:$CZ$233))</f>
        <v>23</v>
      </c>
      <c r="AK210" s="173" cm="1">
        <f t="array" ref="AK210">_xlfn.XLOOKUP(AK$1,'PY1 Data(H)'!$A$1:$CZ$1,_xlfn.XLOOKUP($A210,'PY1 Data(H)'!$A$1:$A$233,'PY1 Data(H)'!$A$1:$CZ$233))</f>
        <v>23</v>
      </c>
      <c r="AL210" s="173" cm="1">
        <f t="array" ref="AL210">_xlfn.XLOOKUP(AL$1,'PY1 Data(H)'!$A$1:$CZ$1,_xlfn.XLOOKUP($A210,'PY1 Data(H)'!$A$1:$A$233,'PY1 Data(H)'!$A$1:$CZ$233))</f>
        <v>23</v>
      </c>
      <c r="AM210" s="173" cm="1">
        <f t="array" ref="AM210">_xlfn.XLOOKUP(AM$1,'PY1 Data(H)'!$A$1:$CZ$1,_xlfn.XLOOKUP($A210,'PY1 Data(H)'!$A$1:$A$233,'PY1 Data(H)'!$A$1:$CZ$233))</f>
        <v>20</v>
      </c>
      <c r="AN210" s="173" cm="1">
        <f t="array" ref="AN210">_xlfn.XLOOKUP(AN$1,'PY1 Data(H)'!$A$1:$CZ$1,_xlfn.XLOOKUP($A210,'PY1 Data(H)'!$A$1:$A$233,'PY1 Data(H)'!$A$1:$CZ$233))</f>
        <v>23</v>
      </c>
      <c r="AO210" s="173" cm="1">
        <f t="array" ref="AO210">_xlfn.XLOOKUP(AO$1,'PY1 Data(H)'!$A$1:$CZ$1,_xlfn.XLOOKUP($A210,'PY1 Data(H)'!$A$1:$A$233,'PY1 Data(H)'!$A$1:$CZ$233))</f>
        <v>20</v>
      </c>
      <c r="AP210" s="173" cm="1">
        <f t="array" ref="AP210">_xlfn.XLOOKUP(AP$1,'PY1 Data(H)'!$A$1:$CZ$1,_xlfn.XLOOKUP($A210,'PY1 Data(H)'!$A$1:$A$233,'PY1 Data(H)'!$A$1:$CZ$233))</f>
        <v>23</v>
      </c>
      <c r="AQ210" s="173" cm="1">
        <f t="array" ref="AQ210">_xlfn.XLOOKUP(AQ$1,'PY1 Data(H)'!$A$1:$CZ$1,_xlfn.XLOOKUP($A210,'PY1 Data(H)'!$A$1:$A$233,'PY1 Data(H)'!$A$1:$CZ$233))</f>
        <v>22</v>
      </c>
      <c r="AR210" s="173" cm="1">
        <f t="array" ref="AR210">_xlfn.XLOOKUP(AR$1,'PY1 Data(H)'!$A$1:$CZ$1,_xlfn.XLOOKUP($A210,'PY1 Data(H)'!$A$1:$A$233,'PY1 Data(H)'!$A$1:$CZ$233))</f>
        <v>23</v>
      </c>
      <c r="AS210" s="173" cm="1">
        <f t="array" ref="AS210">_xlfn.XLOOKUP(AS$1,'PY1 Data(H)'!$A$1:$CZ$1,_xlfn.XLOOKUP($A210,'PY1 Data(H)'!$A$1:$A$233,'PY1 Data(H)'!$A$1:$CZ$233))</f>
        <v>23</v>
      </c>
      <c r="AT210" s="173" cm="1">
        <f t="array" ref="AT210">_xlfn.XLOOKUP(AT$1,'PY1 Data(H)'!$A$1:$CZ$1,_xlfn.XLOOKUP($A210,'PY1 Data(H)'!$A$1:$A$233,'PY1 Data(H)'!$A$1:$CZ$233))</f>
        <v>23</v>
      </c>
      <c r="AU210" s="173" cm="1">
        <f t="array" ref="AU210">_xlfn.XLOOKUP(AU$1,'PY1 Data(H)'!$A$1:$CZ$1,_xlfn.XLOOKUP($A210,'PY1 Data(H)'!$A$1:$A$233,'PY1 Data(H)'!$A$1:$CZ$233))</f>
        <v>23</v>
      </c>
      <c r="AV210" s="173" cm="1">
        <f t="array" ref="AV210">_xlfn.XLOOKUP(AV$1,'PY1 Data(H)'!$A$1:$CZ$1,_xlfn.XLOOKUP($A210,'PY1 Data(H)'!$A$1:$A$233,'PY1 Data(H)'!$A$1:$CZ$233))</f>
        <v>20</v>
      </c>
      <c r="AW210" s="173" cm="1">
        <f t="array" ref="AW210">_xlfn.XLOOKUP(AW$1,'PY1 Data(H)'!$A$1:$CZ$1,_xlfn.XLOOKUP($A210,'PY1 Data(H)'!$A$1:$A$233,'PY1 Data(H)'!$A$1:$CZ$233))</f>
        <v>0</v>
      </c>
      <c r="AX210" s="173" cm="1">
        <f t="array" ref="AX210">_xlfn.XLOOKUP(AX$1,'PY1 Data(H)'!$A$1:$CZ$1,_xlfn.XLOOKUP($A210,'PY1 Data(H)'!$A$1:$A$233,'PY1 Data(H)'!$A$1:$CZ$233))</f>
        <v>23</v>
      </c>
      <c r="AY210" s="173" cm="1">
        <f t="array" ref="AY210">_xlfn.XLOOKUP(AY$1,'PY1 Data(H)'!$A$1:$CZ$1,_xlfn.XLOOKUP($A210,'PY1 Data(H)'!$A$1:$A$233,'PY1 Data(H)'!$A$1:$CZ$233))</f>
        <v>20</v>
      </c>
      <c r="AZ210" s="173" cm="1">
        <f t="array" ref="AZ210">_xlfn.XLOOKUP(AZ$1,'PY1 Data(H)'!$A$1:$CZ$1,_xlfn.XLOOKUP($A210,'PY1 Data(H)'!$A$1:$A$233,'PY1 Data(H)'!$A$1:$CZ$233))</f>
        <v>20</v>
      </c>
      <c r="BA210" s="173" cm="1">
        <f t="array" ref="BA210">_xlfn.XLOOKUP(BA$1,'PY1 Data(H)'!$A$1:$CZ$1,_xlfn.XLOOKUP($A210,'PY1 Data(H)'!$A$1:$A$233,'PY1 Data(H)'!$A$1:$CZ$233))</f>
        <v>23</v>
      </c>
      <c r="BB210" s="173" cm="1">
        <f t="array" ref="BB210">_xlfn.XLOOKUP(BB$1,'PY1 Data(H)'!$A$1:$CZ$1,_xlfn.XLOOKUP($A210,'PY1 Data(H)'!$A$1:$A$233,'PY1 Data(H)'!$A$1:$CZ$233))</f>
        <v>23</v>
      </c>
      <c r="BC210" s="173" cm="1">
        <f t="array" ref="BC210">_xlfn.XLOOKUP(BC$1,'PY1 Data(H)'!$A$1:$CZ$1,_xlfn.XLOOKUP($A210,'PY1 Data(H)'!$A$1:$A$233,'PY1 Data(H)'!$A$1:$CZ$233))</f>
        <v>20</v>
      </c>
      <c r="BD210" s="173" cm="1">
        <f t="array" ref="BD210">_xlfn.XLOOKUP(BD$1,'PY1 Data(H)'!$A$1:$CZ$1,_xlfn.XLOOKUP($A210,'PY1 Data(H)'!$A$1:$A$233,'PY1 Data(H)'!$A$1:$CZ$233))</f>
        <v>20</v>
      </c>
      <c r="BE210" s="173" cm="1">
        <f t="array" ref="BE210">_xlfn.XLOOKUP(BE$1,'PY1 Data(H)'!$A$1:$CZ$1,_xlfn.XLOOKUP($A210,'PY1 Data(H)'!$A$1:$A$233,'PY1 Data(H)'!$A$1:$CZ$233))</f>
        <v>23</v>
      </c>
      <c r="BF210" s="173" cm="1">
        <f t="array" ref="BF210">_xlfn.XLOOKUP(BF$1,'PY1 Data(H)'!$A$1:$CZ$1,_xlfn.XLOOKUP($A210,'PY1 Data(H)'!$A$1:$A$233,'PY1 Data(H)'!$A$1:$CZ$233))</f>
        <v>20</v>
      </c>
      <c r="BG210" s="173" cm="1">
        <f t="array" ref="BG210">_xlfn.XLOOKUP(BG$1,'PY1 Data(H)'!$A$1:$CZ$1,_xlfn.XLOOKUP($A210,'PY1 Data(H)'!$A$1:$A$233,'PY1 Data(H)'!$A$1:$CZ$233))</f>
        <v>20</v>
      </c>
      <c r="BH210" s="173" cm="1">
        <f t="array" ref="BH210">_xlfn.XLOOKUP(BH$1,'PY1 Data(H)'!$A$1:$CZ$1,_xlfn.XLOOKUP($A210,'PY1 Data(H)'!$A$1:$A$233,'PY1 Data(H)'!$A$1:$CZ$233))</f>
        <v>23</v>
      </c>
      <c r="BI210" s="173" cm="1">
        <f t="array" ref="BI210">_xlfn.XLOOKUP(BI$1,'PY1 Data(H)'!$A$1:$CZ$1,_xlfn.XLOOKUP($A210,'PY1 Data(H)'!$A$1:$A$233,'PY1 Data(H)'!$A$1:$CZ$233))</f>
        <v>23</v>
      </c>
      <c r="BJ210" s="173" cm="1">
        <f t="array" ref="BJ210">_xlfn.XLOOKUP(BJ$1,'PY1 Data(H)'!$A$1:$CZ$1,_xlfn.XLOOKUP($A210,'PY1 Data(H)'!$A$1:$A$233,'PY1 Data(H)'!$A$1:$CZ$233))</f>
        <v>20</v>
      </c>
      <c r="BK210" s="173" cm="1">
        <f t="array" ref="BK210">_xlfn.XLOOKUP(BK$1,'PY1 Data(H)'!$A$1:$CZ$1,_xlfn.XLOOKUP($A210,'PY1 Data(H)'!$A$1:$A$233,'PY1 Data(H)'!$A$1:$CZ$233))</f>
        <v>20</v>
      </c>
      <c r="BL210" s="173" cm="1">
        <f t="array" ref="BL210">_xlfn.XLOOKUP(BL$1,'PY1 Data(H)'!$A$1:$CZ$1,_xlfn.XLOOKUP($A210,'PY1 Data(H)'!$A$1:$A$233,'PY1 Data(H)'!$A$1:$CZ$233))</f>
        <v>23</v>
      </c>
      <c r="BM210" s="173" cm="1">
        <f t="array" ref="BM210">_xlfn.XLOOKUP(BM$1,'PY1 Data(H)'!$A$1:$CZ$1,_xlfn.XLOOKUP($A210,'PY1 Data(H)'!$A$1:$A$233,'PY1 Data(H)'!$A$1:$CZ$233))</f>
        <v>23</v>
      </c>
      <c r="BN210" s="173" cm="1">
        <f t="array" ref="BN210">_xlfn.XLOOKUP(BN$1,'PY1 Data(H)'!$A$1:$CZ$1,_xlfn.XLOOKUP($A210,'PY1 Data(H)'!$A$1:$A$233,'PY1 Data(H)'!$A$1:$CZ$233))</f>
        <v>20</v>
      </c>
      <c r="BO210" s="173" cm="1">
        <f t="array" ref="BO210">_xlfn.XLOOKUP(BO$1,'PY1 Data(H)'!$A$1:$CZ$1,_xlfn.XLOOKUP($A210,'PY1 Data(H)'!$A$1:$A$233,'PY1 Data(H)'!$A$1:$CZ$233))</f>
        <v>23</v>
      </c>
      <c r="BP210" s="173" cm="1">
        <f t="array" ref="BP210">_xlfn.XLOOKUP(BP$1,'PY1 Data(H)'!$A$1:$CZ$1,_xlfn.XLOOKUP($A210,'PY1 Data(H)'!$A$1:$A$233,'PY1 Data(H)'!$A$1:$CZ$233))</f>
        <v>0</v>
      </c>
      <c r="BQ210" s="173" cm="1">
        <f t="array" ref="BQ210">_xlfn.XLOOKUP(BQ$1,'PY1 Data(H)'!$A$1:$CZ$1,_xlfn.XLOOKUP($A210,'PY1 Data(H)'!$A$1:$A$233,'PY1 Data(H)'!$A$1:$CZ$233))</f>
        <v>0</v>
      </c>
      <c r="BR210" s="173" cm="1">
        <f t="array" ref="BR210">_xlfn.XLOOKUP(BR$1,'PY1 Data(H)'!$A$1:$CZ$1,_xlfn.XLOOKUP($A210,'PY1 Data(H)'!$A$1:$A$233,'PY1 Data(H)'!$A$1:$CZ$233))</f>
        <v>23</v>
      </c>
      <c r="BS210" s="173" cm="1">
        <f t="array" ref="BS210">_xlfn.XLOOKUP(BS$1,'PY1 Data(H)'!$A$1:$CZ$1,_xlfn.XLOOKUP($A210,'PY1 Data(H)'!$A$1:$A$233,'PY1 Data(H)'!$A$1:$CZ$233))</f>
        <v>23</v>
      </c>
      <c r="BT210" s="173" cm="1">
        <f t="array" ref="BT210">_xlfn.XLOOKUP(BT$1,'PY1 Data(H)'!$A$1:$CZ$1,_xlfn.XLOOKUP($A210,'PY1 Data(H)'!$A$1:$A$233,'PY1 Data(H)'!$A$1:$CZ$233))</f>
        <v>23</v>
      </c>
      <c r="BU210" s="173" cm="1">
        <f t="array" ref="BU210">_xlfn.XLOOKUP(BU$1,'PY1 Data(H)'!$A$1:$CZ$1,_xlfn.XLOOKUP($A210,'PY1 Data(H)'!$A$1:$A$233,'PY1 Data(H)'!$A$1:$CZ$233))</f>
        <v>23</v>
      </c>
      <c r="BV210" s="173" cm="1">
        <f t="array" ref="BV210">_xlfn.XLOOKUP(BV$1,'PY1 Data(H)'!$A$1:$CZ$1,_xlfn.XLOOKUP($A210,'PY1 Data(H)'!$A$1:$A$233,'PY1 Data(H)'!$A$1:$CZ$233))</f>
        <v>23</v>
      </c>
      <c r="BW210" s="173" cm="1">
        <f t="array" ref="BW210">_xlfn.XLOOKUP(BW$1,'PY1 Data(H)'!$A$1:$CZ$1,_xlfn.XLOOKUP($A210,'PY1 Data(H)'!$A$1:$A$233,'PY1 Data(H)'!$A$1:$CZ$233))</f>
        <v>23</v>
      </c>
      <c r="BX210" s="173" cm="1">
        <f t="array" ref="BX210">_xlfn.XLOOKUP(BX$1,'PY1 Data(H)'!$A$1:$CZ$1,_xlfn.XLOOKUP($A210,'PY1 Data(H)'!$A$1:$A$233,'PY1 Data(H)'!$A$1:$CZ$233))</f>
        <v>23</v>
      </c>
      <c r="BY210" s="173" cm="1">
        <f t="array" ref="BY210">_xlfn.XLOOKUP(BY$1,'PY1 Data(H)'!$A$1:$CZ$1,_xlfn.XLOOKUP($A210,'PY1 Data(H)'!$A$1:$A$233,'PY1 Data(H)'!$A$1:$CZ$233))</f>
        <v>23</v>
      </c>
      <c r="BZ210" s="173" cm="1">
        <f t="array" ref="BZ210">_xlfn.XLOOKUP(BZ$1,'PY1 Data(H)'!$A$1:$CZ$1,_xlfn.XLOOKUP($A210,'PY1 Data(H)'!$A$1:$A$233,'PY1 Data(H)'!$A$1:$CZ$233))</f>
        <v>23</v>
      </c>
      <c r="CA210" s="173" cm="1">
        <f t="array" ref="CA210">_xlfn.XLOOKUP(CA$1,'PY1 Data(H)'!$A$1:$CZ$1,_xlfn.XLOOKUP($A210,'PY1 Data(H)'!$A$1:$A$233,'PY1 Data(H)'!$A$1:$CZ$233))</f>
        <v>20</v>
      </c>
      <c r="CB210" s="173" cm="1">
        <f t="array" ref="CB210">_xlfn.XLOOKUP(CB$1,'PY1 Data(H)'!$A$1:$CZ$1,_xlfn.XLOOKUP($A210,'PY1 Data(H)'!$A$1:$A$233,'PY1 Data(H)'!$A$1:$CZ$233))</f>
        <v>23</v>
      </c>
      <c r="CC210" s="173" cm="1">
        <f t="array" ref="CC210">_xlfn.XLOOKUP(CC$1,'PY1 Data(H)'!$A$1:$CZ$1,_xlfn.XLOOKUP($A210,'PY1 Data(H)'!$A$1:$A$233,'PY1 Data(H)'!$A$1:$CZ$233))</f>
        <v>23</v>
      </c>
      <c r="CD210" s="173" cm="1">
        <f t="array" ref="CD210">_xlfn.XLOOKUP(CD$1,'PY1 Data(H)'!$A$1:$CZ$1,_xlfn.XLOOKUP($A210,'PY1 Data(H)'!$A$1:$A$233,'PY1 Data(H)'!$A$1:$CZ$233))</f>
        <v>20</v>
      </c>
      <c r="CE210" s="173" cm="1">
        <f t="array" ref="CE210">_xlfn.XLOOKUP(CE$1,'PY1 Data(H)'!$A$1:$CZ$1,_xlfn.XLOOKUP($A210,'PY1 Data(H)'!$A$1:$A$233,'PY1 Data(H)'!$A$1:$CZ$233))</f>
        <v>20</v>
      </c>
      <c r="CF210" s="173" cm="1">
        <f t="array" ref="CF210">_xlfn.XLOOKUP(CF$1,'PY1 Data(H)'!$A$1:$CZ$1,_xlfn.XLOOKUP($A210,'PY1 Data(H)'!$A$1:$A$233,'PY1 Data(H)'!$A$1:$CZ$233))</f>
        <v>20</v>
      </c>
      <c r="CG210" s="173" cm="1">
        <f t="array" ref="CG210">_xlfn.XLOOKUP(CG$1,'PY1 Data(H)'!$A$1:$CZ$1,_xlfn.XLOOKUP($A210,'PY1 Data(H)'!$A$1:$A$233,'PY1 Data(H)'!$A$1:$CZ$233))</f>
        <v>23</v>
      </c>
      <c r="CH210" s="173" cm="1">
        <f t="array" ref="CH210">_xlfn.XLOOKUP(CH$1,'PY1 Data(H)'!$A$1:$CZ$1,_xlfn.XLOOKUP($A210,'PY1 Data(H)'!$A$1:$A$233,'PY1 Data(H)'!$A$1:$CZ$233))</f>
        <v>23</v>
      </c>
      <c r="CI210" s="173" cm="1">
        <f t="array" ref="CI210">_xlfn.XLOOKUP(CI$1,'PY1 Data(H)'!$A$1:$CZ$1,_xlfn.XLOOKUP($A210,'PY1 Data(H)'!$A$1:$A$233,'PY1 Data(H)'!$A$1:$CZ$233))</f>
        <v>23</v>
      </c>
      <c r="CJ210" s="173" cm="1">
        <f t="array" ref="CJ210">_xlfn.XLOOKUP(CJ$1,'PY1 Data(H)'!$A$1:$CZ$1,_xlfn.XLOOKUP($A210,'PY1 Data(H)'!$A$1:$A$233,'PY1 Data(H)'!$A$1:$CZ$233))</f>
        <v>23</v>
      </c>
      <c r="CK210" s="173" cm="1">
        <f t="array" ref="CK210">_xlfn.XLOOKUP(CK$1,'PY1 Data(H)'!$A$1:$CZ$1,_xlfn.XLOOKUP($A210,'PY1 Data(H)'!$A$1:$A$233,'PY1 Data(H)'!$A$1:$CZ$233))</f>
        <v>23</v>
      </c>
      <c r="CL210" s="173" cm="1">
        <f t="array" ref="CL210">_xlfn.XLOOKUP(CL$1,'PY1 Data(H)'!$A$1:$CZ$1,_xlfn.XLOOKUP($A210,'PY1 Data(H)'!$A$1:$A$233,'PY1 Data(H)'!$A$1:$CZ$233))</f>
        <v>23</v>
      </c>
      <c r="CM210" s="173" cm="1">
        <f t="array" ref="CM210">_xlfn.XLOOKUP(CM$1,'PY1 Data(H)'!$A$1:$CZ$1,_xlfn.XLOOKUP($A210,'PY1 Data(H)'!$A$1:$A$233,'PY1 Data(H)'!$A$1:$CZ$233))</f>
        <v>23</v>
      </c>
      <c r="CN210" s="173" cm="1">
        <f t="array" ref="CN210">_xlfn.XLOOKUP(CN$1,'PY1 Data(H)'!$A$1:$CZ$1,_xlfn.XLOOKUP($A210,'PY1 Data(H)'!$A$1:$A$233,'PY1 Data(H)'!$A$1:$CZ$233))</f>
        <v>22</v>
      </c>
      <c r="CO210" s="173" cm="1">
        <f t="array" ref="CO210">_xlfn.XLOOKUP(CO$1,'PY1 Data(H)'!$A$1:$CZ$1,_xlfn.XLOOKUP($A210,'PY1 Data(H)'!$A$1:$A$233,'PY1 Data(H)'!$A$1:$CZ$233))</f>
        <v>23</v>
      </c>
      <c r="CP210" s="173" cm="1">
        <f t="array" ref="CP210">_xlfn.XLOOKUP(CP$1,'PY1 Data(H)'!$A$1:$CZ$1,_xlfn.XLOOKUP($A210,'PY1 Data(H)'!$A$1:$A$233,'PY1 Data(H)'!$A$1:$CZ$233))</f>
        <v>23</v>
      </c>
      <c r="CQ210" s="173" cm="1">
        <f t="array" ref="CQ210">_xlfn.XLOOKUP(CQ$1,'PY1 Data(H)'!$A$1:$CZ$1,_xlfn.XLOOKUP($A210,'PY1 Data(H)'!$A$1:$A$233,'PY1 Data(H)'!$A$1:$CZ$233))</f>
        <v>22</v>
      </c>
      <c r="CR210" s="173" cm="1">
        <f t="array" ref="CR210">_xlfn.XLOOKUP(CR$1,'PY1 Data(H)'!$A$1:$CZ$1,_xlfn.XLOOKUP($A210,'PY1 Data(H)'!$A$1:$A$233,'PY1 Data(H)'!$A$1:$CZ$233))</f>
        <v>23</v>
      </c>
      <c r="CS210" s="173" cm="1">
        <f t="array" ref="CS210">_xlfn.XLOOKUP(CS$1,'PY1 Data(H)'!$A$1:$CZ$1,_xlfn.XLOOKUP($A210,'PY1 Data(H)'!$A$1:$A$233,'PY1 Data(H)'!$A$1:$CZ$233))</f>
        <v>23</v>
      </c>
      <c r="CT210" s="173" cm="1">
        <f t="array" ref="CT210">_xlfn.XLOOKUP(CT$1,'PY1 Data(H)'!$A$1:$CZ$1,_xlfn.XLOOKUP($A210,'PY1 Data(H)'!$A$1:$A$233,'PY1 Data(H)'!$A$1:$CZ$233))</f>
        <v>23</v>
      </c>
      <c r="CU210" s="173" cm="1">
        <f t="array" ref="CU210">_xlfn.XLOOKUP(CU$1,'PY1 Data(H)'!$A$1:$CZ$1,_xlfn.XLOOKUP($A210,'PY1 Data(H)'!$A$1:$A$233,'PY1 Data(H)'!$A$1:$CZ$233))</f>
        <v>23</v>
      </c>
      <c r="CV210" s="173" cm="1">
        <f t="array" ref="CV210">_xlfn.XLOOKUP(CV$1,'PY1 Data(H)'!$A$1:$CZ$1,_xlfn.XLOOKUP($A210,'PY1 Data(H)'!$A$1:$A$233,'PY1 Data(H)'!$A$1:$CZ$233))</f>
        <v>20</v>
      </c>
      <c r="CW210" s="173" cm="1">
        <f t="array" ref="CW210">_xlfn.XLOOKUP(CW$1,'PY1 Data(H)'!$A$1:$CZ$1,_xlfn.XLOOKUP($A210,'PY1 Data(H)'!$A$1:$A$233,'PY1 Data(H)'!$A$1:$CZ$233))</f>
        <v>23</v>
      </c>
      <c r="CX210" s="173" cm="1">
        <f t="array" ref="CX210">_xlfn.XLOOKUP(CX$1,'PY1 Data(H)'!$A$1:$CZ$1,_xlfn.XLOOKUP($A210,'PY1 Data(H)'!$A$1:$A$233,'PY1 Data(H)'!$A$1:$CZ$233))</f>
        <v>20</v>
      </c>
      <c r="CY210" s="173" cm="1">
        <f t="array" ref="CY210">_xlfn.XLOOKUP(CY$1,'PY1 Data(H)'!$A$1:$CZ$1,_xlfn.XLOOKUP($A210,'PY1 Data(H)'!$A$1:$A$233,'PY1 Data(H)'!$A$1:$CZ$233))</f>
        <v>23</v>
      </c>
    </row>
    <row r="211" spans="1:103" x14ac:dyDescent="0.3">
      <c r="D211" s="173" cm="1">
        <f t="array" ref="D211">_xlfn.XLOOKUP(D$1,'PY1 Data(H)'!$A$1:$CZ$1,_xlfn.XLOOKUP($A211,'PY1 Data(H)'!$A$1:$A$233,'PY1 Data(H)'!$A$1:$CZ$233))</f>
        <v>0</v>
      </c>
      <c r="E211" s="173" cm="1">
        <f t="array" ref="E211">_xlfn.XLOOKUP(E$1,'PY1 Data(H)'!$A$1:$CZ$1,_xlfn.XLOOKUP($A211,'PY1 Data(H)'!$A$1:$A$233,'PY1 Data(H)'!$A$1:$CZ$233))</f>
        <v>0</v>
      </c>
      <c r="F211" s="173" cm="1">
        <f t="array" ref="F211">_xlfn.XLOOKUP(F$1,'PY1 Data(H)'!$A$1:$CZ$1,_xlfn.XLOOKUP($A211,'PY1 Data(H)'!$A$1:$A$233,'PY1 Data(H)'!$A$1:$CZ$233))</f>
        <v>0</v>
      </c>
      <c r="G211" s="173" cm="1">
        <f t="array" ref="G211">_xlfn.XLOOKUP(G$1,'PY1 Data(H)'!$A$1:$CZ$1,_xlfn.XLOOKUP($A211,'PY1 Data(H)'!$A$1:$A$233,'PY1 Data(H)'!$A$1:$CZ$233))</f>
        <v>0</v>
      </c>
      <c r="H211" s="173" cm="1">
        <f t="array" ref="H211">_xlfn.XLOOKUP(H$1,'PY1 Data(H)'!$A$1:$CZ$1,_xlfn.XLOOKUP($A211,'PY1 Data(H)'!$A$1:$A$233,'PY1 Data(H)'!$A$1:$CZ$233))</f>
        <v>0</v>
      </c>
      <c r="I211" s="173" cm="1">
        <f t="array" ref="I211">_xlfn.XLOOKUP(I$1,'PY1 Data(H)'!$A$1:$CZ$1,_xlfn.XLOOKUP($A211,'PY1 Data(H)'!$A$1:$A$233,'PY1 Data(H)'!$A$1:$CZ$233))</f>
        <v>0</v>
      </c>
      <c r="J211" s="173" cm="1">
        <f t="array" ref="J211">_xlfn.XLOOKUP(J$1,'PY1 Data(H)'!$A$1:$CZ$1,_xlfn.XLOOKUP($A211,'PY1 Data(H)'!$A$1:$A$233,'PY1 Data(H)'!$A$1:$CZ$233))</f>
        <v>0</v>
      </c>
      <c r="K211" s="173" cm="1">
        <f t="array" ref="K211">_xlfn.XLOOKUP(K$1,'PY1 Data(H)'!$A$1:$CZ$1,_xlfn.XLOOKUP($A211,'PY1 Data(H)'!$A$1:$A$233,'PY1 Data(H)'!$A$1:$CZ$233))</f>
        <v>0</v>
      </c>
      <c r="L211" s="173" cm="1">
        <f t="array" ref="L211">_xlfn.XLOOKUP(L$1,'PY1 Data(H)'!$A$1:$CZ$1,_xlfn.XLOOKUP($A211,'PY1 Data(H)'!$A$1:$A$233,'PY1 Data(H)'!$A$1:$CZ$233))</f>
        <v>0</v>
      </c>
      <c r="M211" s="173" cm="1">
        <f t="array" ref="M211">_xlfn.XLOOKUP(M$1,'PY1 Data(H)'!$A$1:$CZ$1,_xlfn.XLOOKUP($A211,'PY1 Data(H)'!$A$1:$A$233,'PY1 Data(H)'!$A$1:$CZ$233))</f>
        <v>0</v>
      </c>
      <c r="N211" s="173" cm="1">
        <f t="array" ref="N211">_xlfn.XLOOKUP(N$1,'PY1 Data(H)'!$A$1:$CZ$1,_xlfn.XLOOKUP($A211,'PY1 Data(H)'!$A$1:$A$233,'PY1 Data(H)'!$A$1:$CZ$233))</f>
        <v>0</v>
      </c>
      <c r="O211" s="173" cm="1">
        <f t="array" ref="O211">_xlfn.XLOOKUP(O$1,'PY1 Data(H)'!$A$1:$CZ$1,_xlfn.XLOOKUP($A211,'PY1 Data(H)'!$A$1:$A$233,'PY1 Data(H)'!$A$1:$CZ$233))</f>
        <v>0</v>
      </c>
      <c r="P211" s="173" cm="1">
        <f t="array" ref="P211">_xlfn.XLOOKUP(P$1,'PY1 Data(H)'!$A$1:$CZ$1,_xlfn.XLOOKUP($A211,'PY1 Data(H)'!$A$1:$A$233,'PY1 Data(H)'!$A$1:$CZ$233))</f>
        <v>0</v>
      </c>
      <c r="Q211" s="173" cm="1">
        <f t="array" ref="Q211">_xlfn.XLOOKUP(Q$1,'PY1 Data(H)'!$A$1:$CZ$1,_xlfn.XLOOKUP($A211,'PY1 Data(H)'!$A$1:$A$233,'PY1 Data(H)'!$A$1:$CZ$233))</f>
        <v>0</v>
      </c>
      <c r="R211" s="173" cm="1">
        <f t="array" ref="R211">_xlfn.XLOOKUP(R$1,'PY1 Data(H)'!$A$1:$CZ$1,_xlfn.XLOOKUP($A211,'PY1 Data(H)'!$A$1:$A$233,'PY1 Data(H)'!$A$1:$CZ$233))</f>
        <v>0</v>
      </c>
      <c r="S211" s="173" cm="1">
        <f t="array" ref="S211">_xlfn.XLOOKUP(S$1,'PY1 Data(H)'!$A$1:$CZ$1,_xlfn.XLOOKUP($A211,'PY1 Data(H)'!$A$1:$A$233,'PY1 Data(H)'!$A$1:$CZ$233))</f>
        <v>0</v>
      </c>
      <c r="T211" s="173" cm="1">
        <f t="array" ref="T211">_xlfn.XLOOKUP(T$1,'PY1 Data(H)'!$A$1:$CZ$1,_xlfn.XLOOKUP($A211,'PY1 Data(H)'!$A$1:$A$233,'PY1 Data(H)'!$A$1:$CZ$233))</f>
        <v>0</v>
      </c>
      <c r="U211" s="173" cm="1">
        <f t="array" ref="U211">_xlfn.XLOOKUP(U$1,'PY1 Data(H)'!$A$1:$CZ$1,_xlfn.XLOOKUP($A211,'PY1 Data(H)'!$A$1:$A$233,'PY1 Data(H)'!$A$1:$CZ$233))</f>
        <v>0</v>
      </c>
      <c r="V211" s="173" cm="1">
        <f t="array" ref="V211">_xlfn.XLOOKUP(V$1,'PY1 Data(H)'!$A$1:$CZ$1,_xlfn.XLOOKUP($A211,'PY1 Data(H)'!$A$1:$A$233,'PY1 Data(H)'!$A$1:$CZ$233))</f>
        <v>0</v>
      </c>
      <c r="W211" s="173" cm="1">
        <f t="array" ref="W211">_xlfn.XLOOKUP(W$1,'PY1 Data(H)'!$A$1:$CZ$1,_xlfn.XLOOKUP($A211,'PY1 Data(H)'!$A$1:$A$233,'PY1 Data(H)'!$A$1:$CZ$233))</f>
        <v>0</v>
      </c>
      <c r="X211" s="173" cm="1">
        <f t="array" ref="X211">_xlfn.XLOOKUP(X$1,'PY1 Data(H)'!$A$1:$CZ$1,_xlfn.XLOOKUP($A211,'PY1 Data(H)'!$A$1:$A$233,'PY1 Data(H)'!$A$1:$CZ$233))</f>
        <v>0</v>
      </c>
      <c r="Y211" s="173" cm="1">
        <f t="array" ref="Y211">_xlfn.XLOOKUP(Y$1,'PY1 Data(H)'!$A$1:$CZ$1,_xlfn.XLOOKUP($A211,'PY1 Data(H)'!$A$1:$A$233,'PY1 Data(H)'!$A$1:$CZ$233))</f>
        <v>0</v>
      </c>
      <c r="Z211" s="173" cm="1">
        <f t="array" ref="Z211">_xlfn.XLOOKUP(Z$1,'PY1 Data(H)'!$A$1:$CZ$1,_xlfn.XLOOKUP($A211,'PY1 Data(H)'!$A$1:$A$233,'PY1 Data(H)'!$A$1:$CZ$233))</f>
        <v>0</v>
      </c>
      <c r="AA211" s="173" cm="1">
        <f t="array" ref="AA211">_xlfn.XLOOKUP(AA$1,'PY1 Data(H)'!$A$1:$CZ$1,_xlfn.XLOOKUP($A211,'PY1 Data(H)'!$A$1:$A$233,'PY1 Data(H)'!$A$1:$CZ$233))</f>
        <v>0</v>
      </c>
      <c r="AB211" s="173" cm="1">
        <f t="array" ref="AB211">_xlfn.XLOOKUP(AB$1,'PY1 Data(H)'!$A$1:$CZ$1,_xlfn.XLOOKUP($A211,'PY1 Data(H)'!$A$1:$A$233,'PY1 Data(H)'!$A$1:$CZ$233))</f>
        <v>0</v>
      </c>
      <c r="AC211" s="173" cm="1">
        <f t="array" ref="AC211">_xlfn.XLOOKUP(AC$1,'PY1 Data(H)'!$A$1:$CZ$1,_xlfn.XLOOKUP($A211,'PY1 Data(H)'!$A$1:$A$233,'PY1 Data(H)'!$A$1:$CZ$233))</f>
        <v>0</v>
      </c>
      <c r="AD211" s="173" cm="1">
        <f t="array" ref="AD211">_xlfn.XLOOKUP(AD$1,'PY1 Data(H)'!$A$1:$CZ$1,_xlfn.XLOOKUP($A211,'PY1 Data(H)'!$A$1:$A$233,'PY1 Data(H)'!$A$1:$CZ$233))</f>
        <v>0</v>
      </c>
      <c r="AE211" s="173" cm="1">
        <f t="array" ref="AE211">_xlfn.XLOOKUP(AE$1,'PY1 Data(H)'!$A$1:$CZ$1,_xlfn.XLOOKUP($A211,'PY1 Data(H)'!$A$1:$A$233,'PY1 Data(H)'!$A$1:$CZ$233))</f>
        <v>0</v>
      </c>
      <c r="AF211" s="173" cm="1">
        <f t="array" ref="AF211">_xlfn.XLOOKUP(AF$1,'PY1 Data(H)'!$A$1:$CZ$1,_xlfn.XLOOKUP($A211,'PY1 Data(H)'!$A$1:$A$233,'PY1 Data(H)'!$A$1:$CZ$233))</f>
        <v>0</v>
      </c>
      <c r="AG211" s="173" cm="1">
        <f t="array" ref="AG211">_xlfn.XLOOKUP(AG$1,'PY1 Data(H)'!$A$1:$CZ$1,_xlfn.XLOOKUP($A211,'PY1 Data(H)'!$A$1:$A$233,'PY1 Data(H)'!$A$1:$CZ$233))</f>
        <v>0</v>
      </c>
      <c r="AH211" s="173" cm="1">
        <f t="array" ref="AH211">_xlfn.XLOOKUP(AH$1,'PY1 Data(H)'!$A$1:$CZ$1,_xlfn.XLOOKUP($A211,'PY1 Data(H)'!$A$1:$A$233,'PY1 Data(H)'!$A$1:$CZ$233))</f>
        <v>0</v>
      </c>
      <c r="AI211" s="173" cm="1">
        <f t="array" ref="AI211">_xlfn.XLOOKUP(AI$1,'PY1 Data(H)'!$A$1:$CZ$1,_xlfn.XLOOKUP($A211,'PY1 Data(H)'!$A$1:$A$233,'PY1 Data(H)'!$A$1:$CZ$233))</f>
        <v>0</v>
      </c>
      <c r="AJ211" s="173" cm="1">
        <f t="array" ref="AJ211">_xlfn.XLOOKUP(AJ$1,'PY1 Data(H)'!$A$1:$CZ$1,_xlfn.XLOOKUP($A211,'PY1 Data(H)'!$A$1:$A$233,'PY1 Data(H)'!$A$1:$CZ$233))</f>
        <v>0</v>
      </c>
      <c r="AK211" s="173" cm="1">
        <f t="array" ref="AK211">_xlfn.XLOOKUP(AK$1,'PY1 Data(H)'!$A$1:$CZ$1,_xlfn.XLOOKUP($A211,'PY1 Data(H)'!$A$1:$A$233,'PY1 Data(H)'!$A$1:$CZ$233))</f>
        <v>0</v>
      </c>
      <c r="AL211" s="173" cm="1">
        <f t="array" ref="AL211">_xlfn.XLOOKUP(AL$1,'PY1 Data(H)'!$A$1:$CZ$1,_xlfn.XLOOKUP($A211,'PY1 Data(H)'!$A$1:$A$233,'PY1 Data(H)'!$A$1:$CZ$233))</f>
        <v>0</v>
      </c>
      <c r="AM211" s="173" cm="1">
        <f t="array" ref="AM211">_xlfn.XLOOKUP(AM$1,'PY1 Data(H)'!$A$1:$CZ$1,_xlfn.XLOOKUP($A211,'PY1 Data(H)'!$A$1:$A$233,'PY1 Data(H)'!$A$1:$CZ$233))</f>
        <v>0</v>
      </c>
      <c r="AN211" s="173" cm="1">
        <f t="array" ref="AN211">_xlfn.XLOOKUP(AN$1,'PY1 Data(H)'!$A$1:$CZ$1,_xlfn.XLOOKUP($A211,'PY1 Data(H)'!$A$1:$A$233,'PY1 Data(H)'!$A$1:$CZ$233))</f>
        <v>0</v>
      </c>
      <c r="AO211" s="173" cm="1">
        <f t="array" ref="AO211">_xlfn.XLOOKUP(AO$1,'PY1 Data(H)'!$A$1:$CZ$1,_xlfn.XLOOKUP($A211,'PY1 Data(H)'!$A$1:$A$233,'PY1 Data(H)'!$A$1:$CZ$233))</f>
        <v>0</v>
      </c>
      <c r="AP211" s="173" cm="1">
        <f t="array" ref="AP211">_xlfn.XLOOKUP(AP$1,'PY1 Data(H)'!$A$1:$CZ$1,_xlfn.XLOOKUP($A211,'PY1 Data(H)'!$A$1:$A$233,'PY1 Data(H)'!$A$1:$CZ$233))</f>
        <v>0</v>
      </c>
      <c r="AQ211" s="173" cm="1">
        <f t="array" ref="AQ211">_xlfn.XLOOKUP(AQ$1,'PY1 Data(H)'!$A$1:$CZ$1,_xlfn.XLOOKUP($A211,'PY1 Data(H)'!$A$1:$A$233,'PY1 Data(H)'!$A$1:$CZ$233))</f>
        <v>0</v>
      </c>
      <c r="AR211" s="173" cm="1">
        <f t="array" ref="AR211">_xlfn.XLOOKUP(AR$1,'PY1 Data(H)'!$A$1:$CZ$1,_xlfn.XLOOKUP($A211,'PY1 Data(H)'!$A$1:$A$233,'PY1 Data(H)'!$A$1:$CZ$233))</f>
        <v>0</v>
      </c>
      <c r="AS211" s="173" cm="1">
        <f t="array" ref="AS211">_xlfn.XLOOKUP(AS$1,'PY1 Data(H)'!$A$1:$CZ$1,_xlfn.XLOOKUP($A211,'PY1 Data(H)'!$A$1:$A$233,'PY1 Data(H)'!$A$1:$CZ$233))</f>
        <v>0</v>
      </c>
      <c r="AT211" s="173" cm="1">
        <f t="array" ref="AT211">_xlfn.XLOOKUP(AT$1,'PY1 Data(H)'!$A$1:$CZ$1,_xlfn.XLOOKUP($A211,'PY1 Data(H)'!$A$1:$A$233,'PY1 Data(H)'!$A$1:$CZ$233))</f>
        <v>0</v>
      </c>
      <c r="AU211" s="173" cm="1">
        <f t="array" ref="AU211">_xlfn.XLOOKUP(AU$1,'PY1 Data(H)'!$A$1:$CZ$1,_xlfn.XLOOKUP($A211,'PY1 Data(H)'!$A$1:$A$233,'PY1 Data(H)'!$A$1:$CZ$233))</f>
        <v>0</v>
      </c>
      <c r="AV211" s="173" cm="1">
        <f t="array" ref="AV211">_xlfn.XLOOKUP(AV$1,'PY1 Data(H)'!$A$1:$CZ$1,_xlfn.XLOOKUP($A211,'PY1 Data(H)'!$A$1:$A$233,'PY1 Data(H)'!$A$1:$CZ$233))</f>
        <v>0</v>
      </c>
      <c r="AW211" s="173" cm="1">
        <f t="array" ref="AW211">_xlfn.XLOOKUP(AW$1,'PY1 Data(H)'!$A$1:$CZ$1,_xlfn.XLOOKUP($A211,'PY1 Data(H)'!$A$1:$A$233,'PY1 Data(H)'!$A$1:$CZ$233))</f>
        <v>0</v>
      </c>
      <c r="AX211" s="173" cm="1">
        <f t="array" ref="AX211">_xlfn.XLOOKUP(AX$1,'PY1 Data(H)'!$A$1:$CZ$1,_xlfn.XLOOKUP($A211,'PY1 Data(H)'!$A$1:$A$233,'PY1 Data(H)'!$A$1:$CZ$233))</f>
        <v>0</v>
      </c>
      <c r="AY211" s="173" cm="1">
        <f t="array" ref="AY211">_xlfn.XLOOKUP(AY$1,'PY1 Data(H)'!$A$1:$CZ$1,_xlfn.XLOOKUP($A211,'PY1 Data(H)'!$A$1:$A$233,'PY1 Data(H)'!$A$1:$CZ$233))</f>
        <v>0</v>
      </c>
      <c r="AZ211" s="173" cm="1">
        <f t="array" ref="AZ211">_xlfn.XLOOKUP(AZ$1,'PY1 Data(H)'!$A$1:$CZ$1,_xlfn.XLOOKUP($A211,'PY1 Data(H)'!$A$1:$A$233,'PY1 Data(H)'!$A$1:$CZ$233))</f>
        <v>0</v>
      </c>
      <c r="BA211" s="173" cm="1">
        <f t="array" ref="BA211">_xlfn.XLOOKUP(BA$1,'PY1 Data(H)'!$A$1:$CZ$1,_xlfn.XLOOKUP($A211,'PY1 Data(H)'!$A$1:$A$233,'PY1 Data(H)'!$A$1:$CZ$233))</f>
        <v>0</v>
      </c>
      <c r="BB211" s="173" cm="1">
        <f t="array" ref="BB211">_xlfn.XLOOKUP(BB$1,'PY1 Data(H)'!$A$1:$CZ$1,_xlfn.XLOOKUP($A211,'PY1 Data(H)'!$A$1:$A$233,'PY1 Data(H)'!$A$1:$CZ$233))</f>
        <v>0</v>
      </c>
      <c r="BC211" s="173" cm="1">
        <f t="array" ref="BC211">_xlfn.XLOOKUP(BC$1,'PY1 Data(H)'!$A$1:$CZ$1,_xlfn.XLOOKUP($A211,'PY1 Data(H)'!$A$1:$A$233,'PY1 Data(H)'!$A$1:$CZ$233))</f>
        <v>0</v>
      </c>
      <c r="BD211" s="173" cm="1">
        <f t="array" ref="BD211">_xlfn.XLOOKUP(BD$1,'PY1 Data(H)'!$A$1:$CZ$1,_xlfn.XLOOKUP($A211,'PY1 Data(H)'!$A$1:$A$233,'PY1 Data(H)'!$A$1:$CZ$233))</f>
        <v>0</v>
      </c>
      <c r="BE211" s="173" cm="1">
        <f t="array" ref="BE211">_xlfn.XLOOKUP(BE$1,'PY1 Data(H)'!$A$1:$CZ$1,_xlfn.XLOOKUP($A211,'PY1 Data(H)'!$A$1:$A$233,'PY1 Data(H)'!$A$1:$CZ$233))</f>
        <v>0</v>
      </c>
      <c r="BF211" s="173" cm="1">
        <f t="array" ref="BF211">_xlfn.XLOOKUP(BF$1,'PY1 Data(H)'!$A$1:$CZ$1,_xlfn.XLOOKUP($A211,'PY1 Data(H)'!$A$1:$A$233,'PY1 Data(H)'!$A$1:$CZ$233))</f>
        <v>0</v>
      </c>
      <c r="BG211" s="173" cm="1">
        <f t="array" ref="BG211">_xlfn.XLOOKUP(BG$1,'PY1 Data(H)'!$A$1:$CZ$1,_xlfn.XLOOKUP($A211,'PY1 Data(H)'!$A$1:$A$233,'PY1 Data(H)'!$A$1:$CZ$233))</f>
        <v>0</v>
      </c>
      <c r="BH211" s="173" cm="1">
        <f t="array" ref="BH211">_xlfn.XLOOKUP(BH$1,'PY1 Data(H)'!$A$1:$CZ$1,_xlfn.XLOOKUP($A211,'PY1 Data(H)'!$A$1:$A$233,'PY1 Data(H)'!$A$1:$CZ$233))</f>
        <v>0</v>
      </c>
      <c r="BI211" s="173" cm="1">
        <f t="array" ref="BI211">_xlfn.XLOOKUP(BI$1,'PY1 Data(H)'!$A$1:$CZ$1,_xlfn.XLOOKUP($A211,'PY1 Data(H)'!$A$1:$A$233,'PY1 Data(H)'!$A$1:$CZ$233))</f>
        <v>0</v>
      </c>
      <c r="BJ211" s="173" cm="1">
        <f t="array" ref="BJ211">_xlfn.XLOOKUP(BJ$1,'PY1 Data(H)'!$A$1:$CZ$1,_xlfn.XLOOKUP($A211,'PY1 Data(H)'!$A$1:$A$233,'PY1 Data(H)'!$A$1:$CZ$233))</f>
        <v>0</v>
      </c>
      <c r="BK211" s="173" cm="1">
        <f t="array" ref="BK211">_xlfn.XLOOKUP(BK$1,'PY1 Data(H)'!$A$1:$CZ$1,_xlfn.XLOOKUP($A211,'PY1 Data(H)'!$A$1:$A$233,'PY1 Data(H)'!$A$1:$CZ$233))</f>
        <v>0</v>
      </c>
      <c r="BL211" s="173" cm="1">
        <f t="array" ref="BL211">_xlfn.XLOOKUP(BL$1,'PY1 Data(H)'!$A$1:$CZ$1,_xlfn.XLOOKUP($A211,'PY1 Data(H)'!$A$1:$A$233,'PY1 Data(H)'!$A$1:$CZ$233))</f>
        <v>0</v>
      </c>
      <c r="BM211" s="173" cm="1">
        <f t="array" ref="BM211">_xlfn.XLOOKUP(BM$1,'PY1 Data(H)'!$A$1:$CZ$1,_xlfn.XLOOKUP($A211,'PY1 Data(H)'!$A$1:$A$233,'PY1 Data(H)'!$A$1:$CZ$233))</f>
        <v>0</v>
      </c>
      <c r="BN211" s="173" cm="1">
        <f t="array" ref="BN211">_xlfn.XLOOKUP(BN$1,'PY1 Data(H)'!$A$1:$CZ$1,_xlfn.XLOOKUP($A211,'PY1 Data(H)'!$A$1:$A$233,'PY1 Data(H)'!$A$1:$CZ$233))</f>
        <v>0</v>
      </c>
      <c r="BO211" s="173" cm="1">
        <f t="array" ref="BO211">_xlfn.XLOOKUP(BO$1,'PY1 Data(H)'!$A$1:$CZ$1,_xlfn.XLOOKUP($A211,'PY1 Data(H)'!$A$1:$A$233,'PY1 Data(H)'!$A$1:$CZ$233))</f>
        <v>0</v>
      </c>
      <c r="BP211" s="173" cm="1">
        <f t="array" ref="BP211">_xlfn.XLOOKUP(BP$1,'PY1 Data(H)'!$A$1:$CZ$1,_xlfn.XLOOKUP($A211,'PY1 Data(H)'!$A$1:$A$233,'PY1 Data(H)'!$A$1:$CZ$233))</f>
        <v>0</v>
      </c>
      <c r="BQ211" s="173" cm="1">
        <f t="array" ref="BQ211">_xlfn.XLOOKUP(BQ$1,'PY1 Data(H)'!$A$1:$CZ$1,_xlfn.XLOOKUP($A211,'PY1 Data(H)'!$A$1:$A$233,'PY1 Data(H)'!$A$1:$CZ$233))</f>
        <v>0</v>
      </c>
      <c r="BR211" s="173" cm="1">
        <f t="array" ref="BR211">_xlfn.XLOOKUP(BR$1,'PY1 Data(H)'!$A$1:$CZ$1,_xlfn.XLOOKUP($A211,'PY1 Data(H)'!$A$1:$A$233,'PY1 Data(H)'!$A$1:$CZ$233))</f>
        <v>0</v>
      </c>
      <c r="BS211" s="173" cm="1">
        <f t="array" ref="BS211">_xlfn.XLOOKUP(BS$1,'PY1 Data(H)'!$A$1:$CZ$1,_xlfn.XLOOKUP($A211,'PY1 Data(H)'!$A$1:$A$233,'PY1 Data(H)'!$A$1:$CZ$233))</f>
        <v>0</v>
      </c>
      <c r="BT211" s="173" cm="1">
        <f t="array" ref="BT211">_xlfn.XLOOKUP(BT$1,'PY1 Data(H)'!$A$1:$CZ$1,_xlfn.XLOOKUP($A211,'PY1 Data(H)'!$A$1:$A$233,'PY1 Data(H)'!$A$1:$CZ$233))</f>
        <v>0</v>
      </c>
      <c r="BU211" s="173" cm="1">
        <f t="array" ref="BU211">_xlfn.XLOOKUP(BU$1,'PY1 Data(H)'!$A$1:$CZ$1,_xlfn.XLOOKUP($A211,'PY1 Data(H)'!$A$1:$A$233,'PY1 Data(H)'!$A$1:$CZ$233))</f>
        <v>0</v>
      </c>
      <c r="BV211" s="173" cm="1">
        <f t="array" ref="BV211">_xlfn.XLOOKUP(BV$1,'PY1 Data(H)'!$A$1:$CZ$1,_xlfn.XLOOKUP($A211,'PY1 Data(H)'!$A$1:$A$233,'PY1 Data(H)'!$A$1:$CZ$233))</f>
        <v>0</v>
      </c>
      <c r="BW211" s="173" cm="1">
        <f t="array" ref="BW211">_xlfn.XLOOKUP(BW$1,'PY1 Data(H)'!$A$1:$CZ$1,_xlfn.XLOOKUP($A211,'PY1 Data(H)'!$A$1:$A$233,'PY1 Data(H)'!$A$1:$CZ$233))</f>
        <v>0</v>
      </c>
      <c r="BX211" s="173" cm="1">
        <f t="array" ref="BX211">_xlfn.XLOOKUP(BX$1,'PY1 Data(H)'!$A$1:$CZ$1,_xlfn.XLOOKUP($A211,'PY1 Data(H)'!$A$1:$A$233,'PY1 Data(H)'!$A$1:$CZ$233))</f>
        <v>0</v>
      </c>
      <c r="BY211" s="173" cm="1">
        <f t="array" ref="BY211">_xlfn.XLOOKUP(BY$1,'PY1 Data(H)'!$A$1:$CZ$1,_xlfn.XLOOKUP($A211,'PY1 Data(H)'!$A$1:$A$233,'PY1 Data(H)'!$A$1:$CZ$233))</f>
        <v>0</v>
      </c>
      <c r="BZ211" s="173" cm="1">
        <f t="array" ref="BZ211">_xlfn.XLOOKUP(BZ$1,'PY1 Data(H)'!$A$1:$CZ$1,_xlfn.XLOOKUP($A211,'PY1 Data(H)'!$A$1:$A$233,'PY1 Data(H)'!$A$1:$CZ$233))</f>
        <v>0</v>
      </c>
      <c r="CA211" s="173" cm="1">
        <f t="array" ref="CA211">_xlfn.XLOOKUP(CA$1,'PY1 Data(H)'!$A$1:$CZ$1,_xlfn.XLOOKUP($A211,'PY1 Data(H)'!$A$1:$A$233,'PY1 Data(H)'!$A$1:$CZ$233))</f>
        <v>0</v>
      </c>
      <c r="CB211" s="173" cm="1">
        <f t="array" ref="CB211">_xlfn.XLOOKUP(CB$1,'PY1 Data(H)'!$A$1:$CZ$1,_xlfn.XLOOKUP($A211,'PY1 Data(H)'!$A$1:$A$233,'PY1 Data(H)'!$A$1:$CZ$233))</f>
        <v>0</v>
      </c>
      <c r="CC211" s="173" cm="1">
        <f t="array" ref="CC211">_xlfn.XLOOKUP(CC$1,'PY1 Data(H)'!$A$1:$CZ$1,_xlfn.XLOOKUP($A211,'PY1 Data(H)'!$A$1:$A$233,'PY1 Data(H)'!$A$1:$CZ$233))</f>
        <v>0</v>
      </c>
      <c r="CD211" s="173" cm="1">
        <f t="array" ref="CD211">_xlfn.XLOOKUP(CD$1,'PY1 Data(H)'!$A$1:$CZ$1,_xlfn.XLOOKUP($A211,'PY1 Data(H)'!$A$1:$A$233,'PY1 Data(H)'!$A$1:$CZ$233))</f>
        <v>0</v>
      </c>
      <c r="CE211" s="173" cm="1">
        <f t="array" ref="CE211">_xlfn.XLOOKUP(CE$1,'PY1 Data(H)'!$A$1:$CZ$1,_xlfn.XLOOKUP($A211,'PY1 Data(H)'!$A$1:$A$233,'PY1 Data(H)'!$A$1:$CZ$233))</f>
        <v>0</v>
      </c>
      <c r="CF211" s="173" cm="1">
        <f t="array" ref="CF211">_xlfn.XLOOKUP(CF$1,'PY1 Data(H)'!$A$1:$CZ$1,_xlfn.XLOOKUP($A211,'PY1 Data(H)'!$A$1:$A$233,'PY1 Data(H)'!$A$1:$CZ$233))</f>
        <v>0</v>
      </c>
      <c r="CG211" s="173" cm="1">
        <f t="array" ref="CG211">_xlfn.XLOOKUP(CG$1,'PY1 Data(H)'!$A$1:$CZ$1,_xlfn.XLOOKUP($A211,'PY1 Data(H)'!$A$1:$A$233,'PY1 Data(H)'!$A$1:$CZ$233))</f>
        <v>0</v>
      </c>
      <c r="CH211" s="173" cm="1">
        <f t="array" ref="CH211">_xlfn.XLOOKUP(CH$1,'PY1 Data(H)'!$A$1:$CZ$1,_xlfn.XLOOKUP($A211,'PY1 Data(H)'!$A$1:$A$233,'PY1 Data(H)'!$A$1:$CZ$233))</f>
        <v>0</v>
      </c>
      <c r="CI211" s="173" cm="1">
        <f t="array" ref="CI211">_xlfn.XLOOKUP(CI$1,'PY1 Data(H)'!$A$1:$CZ$1,_xlfn.XLOOKUP($A211,'PY1 Data(H)'!$A$1:$A$233,'PY1 Data(H)'!$A$1:$CZ$233))</f>
        <v>0</v>
      </c>
      <c r="CJ211" s="173" cm="1">
        <f t="array" ref="CJ211">_xlfn.XLOOKUP(CJ$1,'PY1 Data(H)'!$A$1:$CZ$1,_xlfn.XLOOKUP($A211,'PY1 Data(H)'!$A$1:$A$233,'PY1 Data(H)'!$A$1:$CZ$233))</f>
        <v>0</v>
      </c>
      <c r="CK211" s="173" cm="1">
        <f t="array" ref="CK211">_xlfn.XLOOKUP(CK$1,'PY1 Data(H)'!$A$1:$CZ$1,_xlfn.XLOOKUP($A211,'PY1 Data(H)'!$A$1:$A$233,'PY1 Data(H)'!$A$1:$CZ$233))</f>
        <v>0</v>
      </c>
      <c r="CL211" s="173" cm="1">
        <f t="array" ref="CL211">_xlfn.XLOOKUP(CL$1,'PY1 Data(H)'!$A$1:$CZ$1,_xlfn.XLOOKUP($A211,'PY1 Data(H)'!$A$1:$A$233,'PY1 Data(H)'!$A$1:$CZ$233))</f>
        <v>0</v>
      </c>
      <c r="CM211" s="173" cm="1">
        <f t="array" ref="CM211">_xlfn.XLOOKUP(CM$1,'PY1 Data(H)'!$A$1:$CZ$1,_xlfn.XLOOKUP($A211,'PY1 Data(H)'!$A$1:$A$233,'PY1 Data(H)'!$A$1:$CZ$233))</f>
        <v>0</v>
      </c>
      <c r="CN211" s="173" cm="1">
        <f t="array" ref="CN211">_xlfn.XLOOKUP(CN$1,'PY1 Data(H)'!$A$1:$CZ$1,_xlfn.XLOOKUP($A211,'PY1 Data(H)'!$A$1:$A$233,'PY1 Data(H)'!$A$1:$CZ$233))</f>
        <v>0</v>
      </c>
      <c r="CO211" s="173" cm="1">
        <f t="array" ref="CO211">_xlfn.XLOOKUP(CO$1,'PY1 Data(H)'!$A$1:$CZ$1,_xlfn.XLOOKUP($A211,'PY1 Data(H)'!$A$1:$A$233,'PY1 Data(H)'!$A$1:$CZ$233))</f>
        <v>0</v>
      </c>
      <c r="CP211" s="173" cm="1">
        <f t="array" ref="CP211">_xlfn.XLOOKUP(CP$1,'PY1 Data(H)'!$A$1:$CZ$1,_xlfn.XLOOKUP($A211,'PY1 Data(H)'!$A$1:$A$233,'PY1 Data(H)'!$A$1:$CZ$233))</f>
        <v>0</v>
      </c>
      <c r="CQ211" s="173" cm="1">
        <f t="array" ref="CQ211">_xlfn.XLOOKUP(CQ$1,'PY1 Data(H)'!$A$1:$CZ$1,_xlfn.XLOOKUP($A211,'PY1 Data(H)'!$A$1:$A$233,'PY1 Data(H)'!$A$1:$CZ$233))</f>
        <v>0</v>
      </c>
      <c r="CR211" s="173" cm="1">
        <f t="array" ref="CR211">_xlfn.XLOOKUP(CR$1,'PY1 Data(H)'!$A$1:$CZ$1,_xlfn.XLOOKUP($A211,'PY1 Data(H)'!$A$1:$A$233,'PY1 Data(H)'!$A$1:$CZ$233))</f>
        <v>0</v>
      </c>
      <c r="CS211" s="173" cm="1">
        <f t="array" ref="CS211">_xlfn.XLOOKUP(CS$1,'PY1 Data(H)'!$A$1:$CZ$1,_xlfn.XLOOKUP($A211,'PY1 Data(H)'!$A$1:$A$233,'PY1 Data(H)'!$A$1:$CZ$233))</f>
        <v>0</v>
      </c>
      <c r="CT211" s="173" cm="1">
        <f t="array" ref="CT211">_xlfn.XLOOKUP(CT$1,'PY1 Data(H)'!$A$1:$CZ$1,_xlfn.XLOOKUP($A211,'PY1 Data(H)'!$A$1:$A$233,'PY1 Data(H)'!$A$1:$CZ$233))</f>
        <v>0</v>
      </c>
      <c r="CU211" s="173" cm="1">
        <f t="array" ref="CU211">_xlfn.XLOOKUP(CU$1,'PY1 Data(H)'!$A$1:$CZ$1,_xlfn.XLOOKUP($A211,'PY1 Data(H)'!$A$1:$A$233,'PY1 Data(H)'!$A$1:$CZ$233))</f>
        <v>0</v>
      </c>
      <c r="CV211" s="173" cm="1">
        <f t="array" ref="CV211">_xlfn.XLOOKUP(CV$1,'PY1 Data(H)'!$A$1:$CZ$1,_xlfn.XLOOKUP($A211,'PY1 Data(H)'!$A$1:$A$233,'PY1 Data(H)'!$A$1:$CZ$233))</f>
        <v>0</v>
      </c>
      <c r="CW211" s="173" cm="1">
        <f t="array" ref="CW211">_xlfn.XLOOKUP(CW$1,'PY1 Data(H)'!$A$1:$CZ$1,_xlfn.XLOOKUP($A211,'PY1 Data(H)'!$A$1:$A$233,'PY1 Data(H)'!$A$1:$CZ$233))</f>
        <v>0</v>
      </c>
      <c r="CX211" s="173" cm="1">
        <f t="array" ref="CX211">_xlfn.XLOOKUP(CX$1,'PY1 Data(H)'!$A$1:$CZ$1,_xlfn.XLOOKUP($A211,'PY1 Data(H)'!$A$1:$A$233,'PY1 Data(H)'!$A$1:$CZ$233))</f>
        <v>0</v>
      </c>
      <c r="CY211" s="173" cm="1">
        <f t="array" ref="CY211">_xlfn.XLOOKUP(CY$1,'PY1 Data(H)'!$A$1:$CZ$1,_xlfn.XLOOKUP($A211,'PY1 Data(H)'!$A$1:$A$233,'PY1 Data(H)'!$A$1:$CZ$233))</f>
        <v>0</v>
      </c>
    </row>
    <row r="212" spans="1:103" x14ac:dyDescent="0.3">
      <c r="A212">
        <v>620</v>
      </c>
      <c r="D212" s="173" cm="1">
        <f t="array" ref="D212">_xlfn.XLOOKUP(D$1,'PY1 Data(H)'!$A$1:$CZ$1,_xlfn.XLOOKUP($A212,'PY1 Data(H)'!$A$1:$A$233,'PY1 Data(H)'!$A$1:$CZ$233))</f>
        <v>2</v>
      </c>
      <c r="E212" s="173" cm="1">
        <f t="array" ref="E212">_xlfn.XLOOKUP(E$1,'PY1 Data(H)'!$A$1:$CZ$1,_xlfn.XLOOKUP($A212,'PY1 Data(H)'!$A$1:$A$233,'PY1 Data(H)'!$A$1:$CZ$233))</f>
        <v>1</v>
      </c>
      <c r="F212" s="173" cm="1">
        <f t="array" ref="F212">_xlfn.XLOOKUP(F$1,'PY1 Data(H)'!$A$1:$CZ$1,_xlfn.XLOOKUP($A212,'PY1 Data(H)'!$A$1:$A$233,'PY1 Data(H)'!$A$1:$CZ$233))</f>
        <v>2</v>
      </c>
      <c r="G212" s="173" cm="1">
        <f t="array" ref="G212">_xlfn.XLOOKUP(G$1,'PY1 Data(H)'!$A$1:$CZ$1,_xlfn.XLOOKUP($A212,'PY1 Data(H)'!$A$1:$A$233,'PY1 Data(H)'!$A$1:$CZ$233))</f>
        <v>0</v>
      </c>
      <c r="H212" s="173" cm="1">
        <f t="array" ref="H212">_xlfn.XLOOKUP(H$1,'PY1 Data(H)'!$A$1:$CZ$1,_xlfn.XLOOKUP($A212,'PY1 Data(H)'!$A$1:$A$233,'PY1 Data(H)'!$A$1:$CZ$233))</f>
        <v>2</v>
      </c>
      <c r="I212" s="173" cm="1">
        <f t="array" ref="I212">_xlfn.XLOOKUP(I$1,'PY1 Data(H)'!$A$1:$CZ$1,_xlfn.XLOOKUP($A212,'PY1 Data(H)'!$A$1:$A$233,'PY1 Data(H)'!$A$1:$CZ$233))</f>
        <v>2</v>
      </c>
      <c r="J212" s="173" cm="1">
        <f t="array" ref="J212">_xlfn.XLOOKUP(J$1,'PY1 Data(H)'!$A$1:$CZ$1,_xlfn.XLOOKUP($A212,'PY1 Data(H)'!$A$1:$A$233,'PY1 Data(H)'!$A$1:$CZ$233))</f>
        <v>2</v>
      </c>
      <c r="K212" s="173" cm="1">
        <f t="array" ref="K212">_xlfn.XLOOKUP(K$1,'PY1 Data(H)'!$A$1:$CZ$1,_xlfn.XLOOKUP($A212,'PY1 Data(H)'!$A$1:$A$233,'PY1 Data(H)'!$A$1:$CZ$233))</f>
        <v>2</v>
      </c>
      <c r="L212" s="173" cm="1">
        <f t="array" ref="L212">_xlfn.XLOOKUP(L$1,'PY1 Data(H)'!$A$1:$CZ$1,_xlfn.XLOOKUP($A212,'PY1 Data(H)'!$A$1:$A$233,'PY1 Data(H)'!$A$1:$CZ$233))</f>
        <v>2</v>
      </c>
      <c r="M212" s="173" cm="1">
        <f t="array" ref="M212">_xlfn.XLOOKUP(M$1,'PY1 Data(H)'!$A$1:$CZ$1,_xlfn.XLOOKUP($A212,'PY1 Data(H)'!$A$1:$A$233,'PY1 Data(H)'!$A$1:$CZ$233))</f>
        <v>2</v>
      </c>
      <c r="N212" s="173" cm="1">
        <f t="array" ref="N212">_xlfn.XLOOKUP(N$1,'PY1 Data(H)'!$A$1:$CZ$1,_xlfn.XLOOKUP($A212,'PY1 Data(H)'!$A$1:$A$233,'PY1 Data(H)'!$A$1:$CZ$233))</f>
        <v>1</v>
      </c>
      <c r="O212" s="173" cm="1">
        <f t="array" ref="O212">_xlfn.XLOOKUP(O$1,'PY1 Data(H)'!$A$1:$CZ$1,_xlfn.XLOOKUP($A212,'PY1 Data(H)'!$A$1:$A$233,'PY1 Data(H)'!$A$1:$CZ$233))</f>
        <v>1</v>
      </c>
      <c r="P212" s="173" cm="1">
        <f t="array" ref="P212">_xlfn.XLOOKUP(P$1,'PY1 Data(H)'!$A$1:$CZ$1,_xlfn.XLOOKUP($A212,'PY1 Data(H)'!$A$1:$A$233,'PY1 Data(H)'!$A$1:$CZ$233))</f>
        <v>2</v>
      </c>
      <c r="Q212" s="173" cm="1">
        <f t="array" ref="Q212">_xlfn.XLOOKUP(Q$1,'PY1 Data(H)'!$A$1:$CZ$1,_xlfn.XLOOKUP($A212,'PY1 Data(H)'!$A$1:$A$233,'PY1 Data(H)'!$A$1:$CZ$233))</f>
        <v>2</v>
      </c>
      <c r="R212" s="173" cm="1">
        <f t="array" ref="R212">_xlfn.XLOOKUP(R$1,'PY1 Data(H)'!$A$1:$CZ$1,_xlfn.XLOOKUP($A212,'PY1 Data(H)'!$A$1:$A$233,'PY1 Data(H)'!$A$1:$CZ$233))</f>
        <v>2</v>
      </c>
      <c r="S212" s="173" cm="1">
        <f t="array" ref="S212">_xlfn.XLOOKUP(S$1,'PY1 Data(H)'!$A$1:$CZ$1,_xlfn.XLOOKUP($A212,'PY1 Data(H)'!$A$1:$A$233,'PY1 Data(H)'!$A$1:$CZ$233))</f>
        <v>2</v>
      </c>
      <c r="T212" s="173" cm="1">
        <f t="array" ref="T212">_xlfn.XLOOKUP(T$1,'PY1 Data(H)'!$A$1:$CZ$1,_xlfn.XLOOKUP($A212,'PY1 Data(H)'!$A$1:$A$233,'PY1 Data(H)'!$A$1:$CZ$233))</f>
        <v>0</v>
      </c>
      <c r="U212" s="173" cm="1">
        <f t="array" ref="U212">_xlfn.XLOOKUP(U$1,'PY1 Data(H)'!$A$1:$CZ$1,_xlfn.XLOOKUP($A212,'PY1 Data(H)'!$A$1:$A$233,'PY1 Data(H)'!$A$1:$CZ$233))</f>
        <v>1</v>
      </c>
      <c r="V212" s="173" cm="1">
        <f t="array" ref="V212">_xlfn.XLOOKUP(V$1,'PY1 Data(H)'!$A$1:$CZ$1,_xlfn.XLOOKUP($A212,'PY1 Data(H)'!$A$1:$A$233,'PY1 Data(H)'!$A$1:$CZ$233))</f>
        <v>2</v>
      </c>
      <c r="W212" s="173" cm="1">
        <f t="array" ref="W212">_xlfn.XLOOKUP(W$1,'PY1 Data(H)'!$A$1:$CZ$1,_xlfn.XLOOKUP($A212,'PY1 Data(H)'!$A$1:$A$233,'PY1 Data(H)'!$A$1:$CZ$233))</f>
        <v>0</v>
      </c>
      <c r="X212" s="173" cm="1">
        <f t="array" ref="X212">_xlfn.XLOOKUP(X$1,'PY1 Data(H)'!$A$1:$CZ$1,_xlfn.XLOOKUP($A212,'PY1 Data(H)'!$A$1:$A$233,'PY1 Data(H)'!$A$1:$CZ$233))</f>
        <v>1</v>
      </c>
      <c r="Y212" s="173" cm="1">
        <f t="array" ref="Y212">_xlfn.XLOOKUP(Y$1,'PY1 Data(H)'!$A$1:$CZ$1,_xlfn.XLOOKUP($A212,'PY1 Data(H)'!$A$1:$A$233,'PY1 Data(H)'!$A$1:$CZ$233))</f>
        <v>2</v>
      </c>
      <c r="Z212" s="173" cm="1">
        <f t="array" ref="Z212">_xlfn.XLOOKUP(Z$1,'PY1 Data(H)'!$A$1:$CZ$1,_xlfn.XLOOKUP($A212,'PY1 Data(H)'!$A$1:$A$233,'PY1 Data(H)'!$A$1:$CZ$233))</f>
        <v>1</v>
      </c>
      <c r="AA212" s="173" cm="1">
        <f t="array" ref="AA212">_xlfn.XLOOKUP(AA$1,'PY1 Data(H)'!$A$1:$CZ$1,_xlfn.XLOOKUP($A212,'PY1 Data(H)'!$A$1:$A$233,'PY1 Data(H)'!$A$1:$CZ$233))</f>
        <v>0</v>
      </c>
      <c r="AB212" s="173" cm="1">
        <f t="array" ref="AB212">_xlfn.XLOOKUP(AB$1,'PY1 Data(H)'!$A$1:$CZ$1,_xlfn.XLOOKUP($A212,'PY1 Data(H)'!$A$1:$A$233,'PY1 Data(H)'!$A$1:$CZ$233))</f>
        <v>1</v>
      </c>
      <c r="AC212" s="173" cm="1">
        <f t="array" ref="AC212">_xlfn.XLOOKUP(AC$1,'PY1 Data(H)'!$A$1:$CZ$1,_xlfn.XLOOKUP($A212,'PY1 Data(H)'!$A$1:$A$233,'PY1 Data(H)'!$A$1:$CZ$233))</f>
        <v>1</v>
      </c>
      <c r="AD212" s="173" cm="1">
        <f t="array" ref="AD212">_xlfn.XLOOKUP(AD$1,'PY1 Data(H)'!$A$1:$CZ$1,_xlfn.XLOOKUP($A212,'PY1 Data(H)'!$A$1:$A$233,'PY1 Data(H)'!$A$1:$CZ$233))</f>
        <v>1</v>
      </c>
      <c r="AE212" s="173" cm="1">
        <f t="array" ref="AE212">_xlfn.XLOOKUP(AE$1,'PY1 Data(H)'!$A$1:$CZ$1,_xlfn.XLOOKUP($A212,'PY1 Data(H)'!$A$1:$A$233,'PY1 Data(H)'!$A$1:$CZ$233))</f>
        <v>1</v>
      </c>
      <c r="AF212" s="173" cm="1">
        <f t="array" ref="AF212">_xlfn.XLOOKUP(AF$1,'PY1 Data(H)'!$A$1:$CZ$1,_xlfn.XLOOKUP($A212,'PY1 Data(H)'!$A$1:$A$233,'PY1 Data(H)'!$A$1:$CZ$233))</f>
        <v>1</v>
      </c>
      <c r="AG212" s="173" cm="1">
        <f t="array" ref="AG212">_xlfn.XLOOKUP(AG$1,'PY1 Data(H)'!$A$1:$CZ$1,_xlfn.XLOOKUP($A212,'PY1 Data(H)'!$A$1:$A$233,'PY1 Data(H)'!$A$1:$CZ$233))</f>
        <v>1</v>
      </c>
      <c r="AH212" s="173" cm="1">
        <f t="array" ref="AH212">_xlfn.XLOOKUP(AH$1,'PY1 Data(H)'!$A$1:$CZ$1,_xlfn.XLOOKUP($A212,'PY1 Data(H)'!$A$1:$A$233,'PY1 Data(H)'!$A$1:$CZ$233))</f>
        <v>1</v>
      </c>
      <c r="AI212" s="173" cm="1">
        <f t="array" ref="AI212">_xlfn.XLOOKUP(AI$1,'PY1 Data(H)'!$A$1:$CZ$1,_xlfn.XLOOKUP($A212,'PY1 Data(H)'!$A$1:$A$233,'PY1 Data(H)'!$A$1:$CZ$233))</f>
        <v>1</v>
      </c>
      <c r="AJ212" s="173" cm="1">
        <f t="array" ref="AJ212">_xlfn.XLOOKUP(AJ$1,'PY1 Data(H)'!$A$1:$CZ$1,_xlfn.XLOOKUP($A212,'PY1 Data(H)'!$A$1:$A$233,'PY1 Data(H)'!$A$1:$CZ$233))</f>
        <v>1</v>
      </c>
      <c r="AK212" s="173" cm="1">
        <f t="array" ref="AK212">_xlfn.XLOOKUP(AK$1,'PY1 Data(H)'!$A$1:$CZ$1,_xlfn.XLOOKUP($A212,'PY1 Data(H)'!$A$1:$A$233,'PY1 Data(H)'!$A$1:$CZ$233))</f>
        <v>1</v>
      </c>
      <c r="AL212" s="173" cm="1">
        <f t="array" ref="AL212">_xlfn.XLOOKUP(AL$1,'PY1 Data(H)'!$A$1:$CZ$1,_xlfn.XLOOKUP($A212,'PY1 Data(H)'!$A$1:$A$233,'PY1 Data(H)'!$A$1:$CZ$233))</f>
        <v>1</v>
      </c>
      <c r="AM212" s="173" cm="1">
        <f t="array" ref="AM212">_xlfn.XLOOKUP(AM$1,'PY1 Data(H)'!$A$1:$CZ$1,_xlfn.XLOOKUP($A212,'PY1 Data(H)'!$A$1:$A$233,'PY1 Data(H)'!$A$1:$CZ$233))</f>
        <v>1</v>
      </c>
      <c r="AN212" s="173" cm="1">
        <f t="array" ref="AN212">_xlfn.XLOOKUP(AN$1,'PY1 Data(H)'!$A$1:$CZ$1,_xlfn.XLOOKUP($A212,'PY1 Data(H)'!$A$1:$A$233,'PY1 Data(H)'!$A$1:$CZ$233))</f>
        <v>2</v>
      </c>
      <c r="AO212" s="173" cm="1">
        <f t="array" ref="AO212">_xlfn.XLOOKUP(AO$1,'PY1 Data(H)'!$A$1:$CZ$1,_xlfn.XLOOKUP($A212,'PY1 Data(H)'!$A$1:$A$233,'PY1 Data(H)'!$A$1:$CZ$233))</f>
        <v>1</v>
      </c>
      <c r="AP212" s="173" cm="1">
        <f t="array" ref="AP212">_xlfn.XLOOKUP(AP$1,'PY1 Data(H)'!$A$1:$CZ$1,_xlfn.XLOOKUP($A212,'PY1 Data(H)'!$A$1:$A$233,'PY1 Data(H)'!$A$1:$CZ$233))</f>
        <v>2</v>
      </c>
      <c r="AQ212" s="173" cm="1">
        <f t="array" ref="AQ212">_xlfn.XLOOKUP(AQ$1,'PY1 Data(H)'!$A$1:$CZ$1,_xlfn.XLOOKUP($A212,'PY1 Data(H)'!$A$1:$A$233,'PY1 Data(H)'!$A$1:$CZ$233))</f>
        <v>0</v>
      </c>
      <c r="AR212" s="173" cm="1">
        <f t="array" ref="AR212">_xlfn.XLOOKUP(AR$1,'PY1 Data(H)'!$A$1:$CZ$1,_xlfn.XLOOKUP($A212,'PY1 Data(H)'!$A$1:$A$233,'PY1 Data(H)'!$A$1:$CZ$233))</f>
        <v>1</v>
      </c>
      <c r="AS212" s="173" cm="1">
        <f t="array" ref="AS212">_xlfn.XLOOKUP(AS$1,'PY1 Data(H)'!$A$1:$CZ$1,_xlfn.XLOOKUP($A212,'PY1 Data(H)'!$A$1:$A$233,'PY1 Data(H)'!$A$1:$CZ$233))</f>
        <v>2</v>
      </c>
      <c r="AT212" s="173" cm="1">
        <f t="array" ref="AT212">_xlfn.XLOOKUP(AT$1,'PY1 Data(H)'!$A$1:$CZ$1,_xlfn.XLOOKUP($A212,'PY1 Data(H)'!$A$1:$A$233,'PY1 Data(H)'!$A$1:$CZ$233))</f>
        <v>2</v>
      </c>
      <c r="AU212" s="173" cm="1">
        <f t="array" ref="AU212">_xlfn.XLOOKUP(AU$1,'PY1 Data(H)'!$A$1:$CZ$1,_xlfn.XLOOKUP($A212,'PY1 Data(H)'!$A$1:$A$233,'PY1 Data(H)'!$A$1:$CZ$233))</f>
        <v>2</v>
      </c>
      <c r="AV212" s="173" cm="1">
        <f t="array" ref="AV212">_xlfn.XLOOKUP(AV$1,'PY1 Data(H)'!$A$1:$CZ$1,_xlfn.XLOOKUP($A212,'PY1 Data(H)'!$A$1:$A$233,'PY1 Data(H)'!$A$1:$CZ$233))</f>
        <v>1</v>
      </c>
      <c r="AW212" s="173" cm="1">
        <f t="array" ref="AW212">_xlfn.XLOOKUP(AW$1,'PY1 Data(H)'!$A$1:$CZ$1,_xlfn.XLOOKUP($A212,'PY1 Data(H)'!$A$1:$A$233,'PY1 Data(H)'!$A$1:$CZ$233))</f>
        <v>0</v>
      </c>
      <c r="AX212" s="173" cm="1">
        <f t="array" ref="AX212">_xlfn.XLOOKUP(AX$1,'PY1 Data(H)'!$A$1:$CZ$1,_xlfn.XLOOKUP($A212,'PY1 Data(H)'!$A$1:$A$233,'PY1 Data(H)'!$A$1:$CZ$233))</f>
        <v>1</v>
      </c>
      <c r="AY212" s="173" cm="1">
        <f t="array" ref="AY212">_xlfn.XLOOKUP(AY$1,'PY1 Data(H)'!$A$1:$CZ$1,_xlfn.XLOOKUP($A212,'PY1 Data(H)'!$A$1:$A$233,'PY1 Data(H)'!$A$1:$CZ$233))</f>
        <v>2</v>
      </c>
      <c r="AZ212" s="173" cm="1">
        <f t="array" ref="AZ212">_xlfn.XLOOKUP(AZ$1,'PY1 Data(H)'!$A$1:$CZ$1,_xlfn.XLOOKUP($A212,'PY1 Data(H)'!$A$1:$A$233,'PY1 Data(H)'!$A$1:$CZ$233))</f>
        <v>1</v>
      </c>
      <c r="BA212" s="173" cm="1">
        <f t="array" ref="BA212">_xlfn.XLOOKUP(BA$1,'PY1 Data(H)'!$A$1:$CZ$1,_xlfn.XLOOKUP($A212,'PY1 Data(H)'!$A$1:$A$233,'PY1 Data(H)'!$A$1:$CZ$233))</f>
        <v>2</v>
      </c>
      <c r="BB212" s="173" cm="1">
        <f t="array" ref="BB212">_xlfn.XLOOKUP(BB$1,'PY1 Data(H)'!$A$1:$CZ$1,_xlfn.XLOOKUP($A212,'PY1 Data(H)'!$A$1:$A$233,'PY1 Data(H)'!$A$1:$CZ$233))</f>
        <v>1</v>
      </c>
      <c r="BC212" s="173" cm="1">
        <f t="array" ref="BC212">_xlfn.XLOOKUP(BC$1,'PY1 Data(H)'!$A$1:$CZ$1,_xlfn.XLOOKUP($A212,'PY1 Data(H)'!$A$1:$A$233,'PY1 Data(H)'!$A$1:$CZ$233))</f>
        <v>1</v>
      </c>
      <c r="BD212" s="173" cm="1">
        <f t="array" ref="BD212">_xlfn.XLOOKUP(BD$1,'PY1 Data(H)'!$A$1:$CZ$1,_xlfn.XLOOKUP($A212,'PY1 Data(H)'!$A$1:$A$233,'PY1 Data(H)'!$A$1:$CZ$233))</f>
        <v>1</v>
      </c>
      <c r="BE212" s="173" cm="1">
        <f t="array" ref="BE212">_xlfn.XLOOKUP(BE$1,'PY1 Data(H)'!$A$1:$CZ$1,_xlfn.XLOOKUP($A212,'PY1 Data(H)'!$A$1:$A$233,'PY1 Data(H)'!$A$1:$CZ$233))</f>
        <v>2</v>
      </c>
      <c r="BF212" s="173" cm="1">
        <f t="array" ref="BF212">_xlfn.XLOOKUP(BF$1,'PY1 Data(H)'!$A$1:$CZ$1,_xlfn.XLOOKUP($A212,'PY1 Data(H)'!$A$1:$A$233,'PY1 Data(H)'!$A$1:$CZ$233))</f>
        <v>1</v>
      </c>
      <c r="BG212" s="173" cm="1">
        <f t="array" ref="BG212">_xlfn.XLOOKUP(BG$1,'PY1 Data(H)'!$A$1:$CZ$1,_xlfn.XLOOKUP($A212,'PY1 Data(H)'!$A$1:$A$233,'PY1 Data(H)'!$A$1:$CZ$233))</f>
        <v>1</v>
      </c>
      <c r="BH212" s="173" cm="1">
        <f t="array" ref="BH212">_xlfn.XLOOKUP(BH$1,'PY1 Data(H)'!$A$1:$CZ$1,_xlfn.XLOOKUP($A212,'PY1 Data(H)'!$A$1:$A$233,'PY1 Data(H)'!$A$1:$CZ$233))</f>
        <v>2</v>
      </c>
      <c r="BI212" s="173" cm="1">
        <f t="array" ref="BI212">_xlfn.XLOOKUP(BI$1,'PY1 Data(H)'!$A$1:$CZ$1,_xlfn.XLOOKUP($A212,'PY1 Data(H)'!$A$1:$A$233,'PY1 Data(H)'!$A$1:$CZ$233))</f>
        <v>2</v>
      </c>
      <c r="BJ212" s="173" cm="1">
        <f t="array" ref="BJ212">_xlfn.XLOOKUP(BJ$1,'PY1 Data(H)'!$A$1:$CZ$1,_xlfn.XLOOKUP($A212,'PY1 Data(H)'!$A$1:$A$233,'PY1 Data(H)'!$A$1:$CZ$233))</f>
        <v>1</v>
      </c>
      <c r="BK212" s="173" cm="1">
        <f t="array" ref="BK212">_xlfn.XLOOKUP(BK$1,'PY1 Data(H)'!$A$1:$CZ$1,_xlfn.XLOOKUP($A212,'PY1 Data(H)'!$A$1:$A$233,'PY1 Data(H)'!$A$1:$CZ$233))</f>
        <v>1</v>
      </c>
      <c r="BL212" s="173" cm="1">
        <f t="array" ref="BL212">_xlfn.XLOOKUP(BL$1,'PY1 Data(H)'!$A$1:$CZ$1,_xlfn.XLOOKUP($A212,'PY1 Data(H)'!$A$1:$A$233,'PY1 Data(H)'!$A$1:$CZ$233))</f>
        <v>2</v>
      </c>
      <c r="BM212" s="173" cm="1">
        <f t="array" ref="BM212">_xlfn.XLOOKUP(BM$1,'PY1 Data(H)'!$A$1:$CZ$1,_xlfn.XLOOKUP($A212,'PY1 Data(H)'!$A$1:$A$233,'PY1 Data(H)'!$A$1:$CZ$233))</f>
        <v>2</v>
      </c>
      <c r="BN212" s="173" cm="1">
        <f t="array" ref="BN212">_xlfn.XLOOKUP(BN$1,'PY1 Data(H)'!$A$1:$CZ$1,_xlfn.XLOOKUP($A212,'PY1 Data(H)'!$A$1:$A$233,'PY1 Data(H)'!$A$1:$CZ$233))</f>
        <v>1</v>
      </c>
      <c r="BO212" s="173" cm="1">
        <f t="array" ref="BO212">_xlfn.XLOOKUP(BO$1,'PY1 Data(H)'!$A$1:$CZ$1,_xlfn.XLOOKUP($A212,'PY1 Data(H)'!$A$1:$A$233,'PY1 Data(H)'!$A$1:$CZ$233))</f>
        <v>2</v>
      </c>
      <c r="BP212" s="173" cm="1">
        <f t="array" ref="BP212">_xlfn.XLOOKUP(BP$1,'PY1 Data(H)'!$A$1:$CZ$1,_xlfn.XLOOKUP($A212,'PY1 Data(H)'!$A$1:$A$233,'PY1 Data(H)'!$A$1:$CZ$233))</f>
        <v>1</v>
      </c>
      <c r="BQ212" s="173" cm="1">
        <f t="array" ref="BQ212">_xlfn.XLOOKUP(BQ$1,'PY1 Data(H)'!$A$1:$CZ$1,_xlfn.XLOOKUP($A212,'PY1 Data(H)'!$A$1:$A$233,'PY1 Data(H)'!$A$1:$CZ$233))</f>
        <v>0</v>
      </c>
      <c r="BR212" s="173" cm="1">
        <f t="array" ref="BR212">_xlfn.XLOOKUP(BR$1,'PY1 Data(H)'!$A$1:$CZ$1,_xlfn.XLOOKUP($A212,'PY1 Data(H)'!$A$1:$A$233,'PY1 Data(H)'!$A$1:$CZ$233))</f>
        <v>1</v>
      </c>
      <c r="BS212" s="173" cm="1">
        <f t="array" ref="BS212">_xlfn.XLOOKUP(BS$1,'PY1 Data(H)'!$A$1:$CZ$1,_xlfn.XLOOKUP($A212,'PY1 Data(H)'!$A$1:$A$233,'PY1 Data(H)'!$A$1:$CZ$233))</f>
        <v>1</v>
      </c>
      <c r="BT212" s="173" cm="1">
        <f t="array" ref="BT212">_xlfn.XLOOKUP(BT$1,'PY1 Data(H)'!$A$1:$CZ$1,_xlfn.XLOOKUP($A212,'PY1 Data(H)'!$A$1:$A$233,'PY1 Data(H)'!$A$1:$CZ$233))</f>
        <v>2</v>
      </c>
      <c r="BU212" s="173" cm="1">
        <f t="array" ref="BU212">_xlfn.XLOOKUP(BU$1,'PY1 Data(H)'!$A$1:$CZ$1,_xlfn.XLOOKUP($A212,'PY1 Data(H)'!$A$1:$A$233,'PY1 Data(H)'!$A$1:$CZ$233))</f>
        <v>2</v>
      </c>
      <c r="BV212" s="173" cm="1">
        <f t="array" ref="BV212">_xlfn.XLOOKUP(BV$1,'PY1 Data(H)'!$A$1:$CZ$1,_xlfn.XLOOKUP($A212,'PY1 Data(H)'!$A$1:$A$233,'PY1 Data(H)'!$A$1:$CZ$233))</f>
        <v>1</v>
      </c>
      <c r="BW212" s="173" cm="1">
        <f t="array" ref="BW212">_xlfn.XLOOKUP(BW$1,'PY1 Data(H)'!$A$1:$CZ$1,_xlfn.XLOOKUP($A212,'PY1 Data(H)'!$A$1:$A$233,'PY1 Data(H)'!$A$1:$CZ$233))</f>
        <v>2</v>
      </c>
      <c r="BX212" s="173" cm="1">
        <f t="array" ref="BX212">_xlfn.XLOOKUP(BX$1,'PY1 Data(H)'!$A$1:$CZ$1,_xlfn.XLOOKUP($A212,'PY1 Data(H)'!$A$1:$A$233,'PY1 Data(H)'!$A$1:$CZ$233))</f>
        <v>1</v>
      </c>
      <c r="BY212" s="173" cm="1">
        <f t="array" ref="BY212">_xlfn.XLOOKUP(BY$1,'PY1 Data(H)'!$A$1:$CZ$1,_xlfn.XLOOKUP($A212,'PY1 Data(H)'!$A$1:$A$233,'PY1 Data(H)'!$A$1:$CZ$233))</f>
        <v>1</v>
      </c>
      <c r="BZ212" s="173" cm="1">
        <f t="array" ref="BZ212">_xlfn.XLOOKUP(BZ$1,'PY1 Data(H)'!$A$1:$CZ$1,_xlfn.XLOOKUP($A212,'PY1 Data(H)'!$A$1:$A$233,'PY1 Data(H)'!$A$1:$CZ$233))</f>
        <v>2</v>
      </c>
      <c r="CA212" s="173" cm="1">
        <f t="array" ref="CA212">_xlfn.XLOOKUP(CA$1,'PY1 Data(H)'!$A$1:$CZ$1,_xlfn.XLOOKUP($A212,'PY1 Data(H)'!$A$1:$A$233,'PY1 Data(H)'!$A$1:$CZ$233))</f>
        <v>2</v>
      </c>
      <c r="CB212" s="173" cm="1">
        <f t="array" ref="CB212">_xlfn.XLOOKUP(CB$1,'PY1 Data(H)'!$A$1:$CZ$1,_xlfn.XLOOKUP($A212,'PY1 Data(H)'!$A$1:$A$233,'PY1 Data(H)'!$A$1:$CZ$233))</f>
        <v>2</v>
      </c>
      <c r="CC212" s="173" cm="1">
        <f t="array" ref="CC212">_xlfn.XLOOKUP(CC$1,'PY1 Data(H)'!$A$1:$CZ$1,_xlfn.XLOOKUP($A212,'PY1 Data(H)'!$A$1:$A$233,'PY1 Data(H)'!$A$1:$CZ$233))</f>
        <v>2</v>
      </c>
      <c r="CD212" s="173" cm="1">
        <f t="array" ref="CD212">_xlfn.XLOOKUP(CD$1,'PY1 Data(H)'!$A$1:$CZ$1,_xlfn.XLOOKUP($A212,'PY1 Data(H)'!$A$1:$A$233,'PY1 Data(H)'!$A$1:$CZ$233))</f>
        <v>2</v>
      </c>
      <c r="CE212" s="173" cm="1">
        <f t="array" ref="CE212">_xlfn.XLOOKUP(CE$1,'PY1 Data(H)'!$A$1:$CZ$1,_xlfn.XLOOKUP($A212,'PY1 Data(H)'!$A$1:$A$233,'PY1 Data(H)'!$A$1:$CZ$233))</f>
        <v>1</v>
      </c>
      <c r="CF212" s="173" cm="1">
        <f t="array" ref="CF212">_xlfn.XLOOKUP(CF$1,'PY1 Data(H)'!$A$1:$CZ$1,_xlfn.XLOOKUP($A212,'PY1 Data(H)'!$A$1:$A$233,'PY1 Data(H)'!$A$1:$CZ$233))</f>
        <v>2</v>
      </c>
      <c r="CG212" s="173" cm="1">
        <f t="array" ref="CG212">_xlfn.XLOOKUP(CG$1,'PY1 Data(H)'!$A$1:$CZ$1,_xlfn.XLOOKUP($A212,'PY1 Data(H)'!$A$1:$A$233,'PY1 Data(H)'!$A$1:$CZ$233))</f>
        <v>2</v>
      </c>
      <c r="CH212" s="173" cm="1">
        <f t="array" ref="CH212">_xlfn.XLOOKUP(CH$1,'PY1 Data(H)'!$A$1:$CZ$1,_xlfn.XLOOKUP($A212,'PY1 Data(H)'!$A$1:$A$233,'PY1 Data(H)'!$A$1:$CZ$233))</f>
        <v>2</v>
      </c>
      <c r="CI212" s="173" cm="1">
        <f t="array" ref="CI212">_xlfn.XLOOKUP(CI$1,'PY1 Data(H)'!$A$1:$CZ$1,_xlfn.XLOOKUP($A212,'PY1 Data(H)'!$A$1:$A$233,'PY1 Data(H)'!$A$1:$CZ$233))</f>
        <v>1</v>
      </c>
      <c r="CJ212" s="173" cm="1">
        <f t="array" ref="CJ212">_xlfn.XLOOKUP(CJ$1,'PY1 Data(H)'!$A$1:$CZ$1,_xlfn.XLOOKUP($A212,'PY1 Data(H)'!$A$1:$A$233,'PY1 Data(H)'!$A$1:$CZ$233))</f>
        <v>2</v>
      </c>
      <c r="CK212" s="173" cm="1">
        <f t="array" ref="CK212">_xlfn.XLOOKUP(CK$1,'PY1 Data(H)'!$A$1:$CZ$1,_xlfn.XLOOKUP($A212,'PY1 Data(H)'!$A$1:$A$233,'PY1 Data(H)'!$A$1:$CZ$233))</f>
        <v>2</v>
      </c>
      <c r="CL212" s="173" cm="1">
        <f t="array" ref="CL212">_xlfn.XLOOKUP(CL$1,'PY1 Data(H)'!$A$1:$CZ$1,_xlfn.XLOOKUP($A212,'PY1 Data(H)'!$A$1:$A$233,'PY1 Data(H)'!$A$1:$CZ$233))</f>
        <v>2</v>
      </c>
      <c r="CM212" s="173" cm="1">
        <f t="array" ref="CM212">_xlfn.XLOOKUP(CM$1,'PY1 Data(H)'!$A$1:$CZ$1,_xlfn.XLOOKUP($A212,'PY1 Data(H)'!$A$1:$A$233,'PY1 Data(H)'!$A$1:$CZ$233))</f>
        <v>1</v>
      </c>
      <c r="CN212" s="173" cm="1">
        <f t="array" ref="CN212">_xlfn.XLOOKUP(CN$1,'PY1 Data(H)'!$A$1:$CZ$1,_xlfn.XLOOKUP($A212,'PY1 Data(H)'!$A$1:$A$233,'PY1 Data(H)'!$A$1:$CZ$233))</f>
        <v>2</v>
      </c>
      <c r="CO212" s="173" cm="1">
        <f t="array" ref="CO212">_xlfn.XLOOKUP(CO$1,'PY1 Data(H)'!$A$1:$CZ$1,_xlfn.XLOOKUP($A212,'PY1 Data(H)'!$A$1:$A$233,'PY1 Data(H)'!$A$1:$CZ$233))</f>
        <v>1</v>
      </c>
      <c r="CP212" s="173" cm="1">
        <f t="array" ref="CP212">_xlfn.XLOOKUP(CP$1,'PY1 Data(H)'!$A$1:$CZ$1,_xlfn.XLOOKUP($A212,'PY1 Data(H)'!$A$1:$A$233,'PY1 Data(H)'!$A$1:$CZ$233))</f>
        <v>1</v>
      </c>
      <c r="CQ212" s="173" cm="1">
        <f t="array" ref="CQ212">_xlfn.XLOOKUP(CQ$1,'PY1 Data(H)'!$A$1:$CZ$1,_xlfn.XLOOKUP($A212,'PY1 Data(H)'!$A$1:$A$233,'PY1 Data(H)'!$A$1:$CZ$233))</f>
        <v>1</v>
      </c>
      <c r="CR212" s="173" cm="1">
        <f t="array" ref="CR212">_xlfn.XLOOKUP(CR$1,'PY1 Data(H)'!$A$1:$CZ$1,_xlfn.XLOOKUP($A212,'PY1 Data(H)'!$A$1:$A$233,'PY1 Data(H)'!$A$1:$CZ$233))</f>
        <v>2</v>
      </c>
      <c r="CS212" s="173" cm="1">
        <f t="array" ref="CS212">_xlfn.XLOOKUP(CS$1,'PY1 Data(H)'!$A$1:$CZ$1,_xlfn.XLOOKUP($A212,'PY1 Data(H)'!$A$1:$A$233,'PY1 Data(H)'!$A$1:$CZ$233))</f>
        <v>1</v>
      </c>
      <c r="CT212" s="173" cm="1">
        <f t="array" ref="CT212">_xlfn.XLOOKUP(CT$1,'PY1 Data(H)'!$A$1:$CZ$1,_xlfn.XLOOKUP($A212,'PY1 Data(H)'!$A$1:$A$233,'PY1 Data(H)'!$A$1:$CZ$233))</f>
        <v>2</v>
      </c>
      <c r="CU212" s="173" cm="1">
        <f t="array" ref="CU212">_xlfn.XLOOKUP(CU$1,'PY1 Data(H)'!$A$1:$CZ$1,_xlfn.XLOOKUP($A212,'PY1 Data(H)'!$A$1:$A$233,'PY1 Data(H)'!$A$1:$CZ$233))</f>
        <v>1</v>
      </c>
      <c r="CV212" s="173" cm="1">
        <f t="array" ref="CV212">_xlfn.XLOOKUP(CV$1,'PY1 Data(H)'!$A$1:$CZ$1,_xlfn.XLOOKUP($A212,'PY1 Data(H)'!$A$1:$A$233,'PY1 Data(H)'!$A$1:$CZ$233))</f>
        <v>2</v>
      </c>
      <c r="CW212" s="173" cm="1">
        <f t="array" ref="CW212">_xlfn.XLOOKUP(CW$1,'PY1 Data(H)'!$A$1:$CZ$1,_xlfn.XLOOKUP($A212,'PY1 Data(H)'!$A$1:$A$233,'PY1 Data(H)'!$A$1:$CZ$233))</f>
        <v>1</v>
      </c>
      <c r="CX212" s="173" cm="1">
        <f t="array" ref="CX212">_xlfn.XLOOKUP(CX$1,'PY1 Data(H)'!$A$1:$CZ$1,_xlfn.XLOOKUP($A212,'PY1 Data(H)'!$A$1:$A$233,'PY1 Data(H)'!$A$1:$CZ$233))</f>
        <v>2</v>
      </c>
      <c r="CY212" s="173" cm="1">
        <f t="array" ref="CY212">_xlfn.XLOOKUP(CY$1,'PY1 Data(H)'!$A$1:$CZ$1,_xlfn.XLOOKUP($A212,'PY1 Data(H)'!$A$1:$A$233,'PY1 Data(H)'!$A$1:$CZ$233))</f>
        <v>1</v>
      </c>
    </row>
  </sheetData>
  <sheetProtection algorithmName="SHA-512" hashValue="U1ZmN9DrCD3G4SRrsrKO8OOImnWQ63dfA97UV32Da0qy0ibX3I5SEmUKQr5bFTwTMpr0BmVrJsmzl+F7cXGcmA==" saltValue="RswEJ3+Wq7pElPuhM6/n+g=="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Y300"/>
  <sheetViews>
    <sheetView topLeftCell="A220" workbookViewId="0">
      <pane xSplit="2" topLeftCell="AH1" activePane="topRight" state="frozen"/>
      <selection activeCell="M227" sqref="M227"/>
      <selection pane="topRight" activeCell="AH3" sqref="AH3:AH231"/>
    </sheetView>
  </sheetViews>
  <sheetFormatPr defaultRowHeight="14.4" x14ac:dyDescent="0.3"/>
  <cols>
    <col min="1" max="1" width="11" style="734" customWidth="1"/>
    <col min="2" max="2" width="72.6640625" customWidth="1"/>
    <col min="3" max="3" width="23.21875" customWidth="1"/>
    <col min="4" max="97" width="20.6640625" customWidth="1"/>
    <col min="98" max="103" width="20.77734375" customWidth="1"/>
  </cols>
  <sheetData>
    <row r="1" spans="1:103" x14ac:dyDescent="0.3">
      <c r="A1" s="734" t="s">
        <v>301</v>
      </c>
      <c r="B1" t="s">
        <v>301</v>
      </c>
      <c r="C1" t="s">
        <v>301</v>
      </c>
      <c r="D1" t="s">
        <v>1054</v>
      </c>
      <c r="E1" t="s">
        <v>1055</v>
      </c>
      <c r="F1" t="s">
        <v>1056</v>
      </c>
      <c r="G1" t="s">
        <v>406</v>
      </c>
      <c r="H1" t="s">
        <v>1057</v>
      </c>
      <c r="I1" t="s">
        <v>1058</v>
      </c>
      <c r="J1" t="s">
        <v>1059</v>
      </c>
      <c r="K1" t="s">
        <v>411</v>
      </c>
      <c r="L1" t="s">
        <v>1060</v>
      </c>
      <c r="M1" t="s">
        <v>1061</v>
      </c>
      <c r="N1" t="s">
        <v>1062</v>
      </c>
      <c r="O1" t="s">
        <v>1063</v>
      </c>
      <c r="P1" t="s">
        <v>1064</v>
      </c>
      <c r="Q1" t="s">
        <v>1065</v>
      </c>
      <c r="R1" t="s">
        <v>1066</v>
      </c>
      <c r="S1" t="s">
        <v>1067</v>
      </c>
      <c r="T1" t="s">
        <v>788</v>
      </c>
      <c r="U1" t="s">
        <v>1068</v>
      </c>
      <c r="V1" t="s">
        <v>1069</v>
      </c>
      <c r="W1" t="s">
        <v>789</v>
      </c>
      <c r="X1" t="s">
        <v>1070</v>
      </c>
      <c r="Y1" t="s">
        <v>1071</v>
      </c>
      <c r="Z1" t="s">
        <v>1072</v>
      </c>
      <c r="AA1" t="s">
        <v>790</v>
      </c>
      <c r="AB1" t="s">
        <v>1073</v>
      </c>
      <c r="AC1" t="s">
        <v>1074</v>
      </c>
      <c r="AD1" t="s">
        <v>1075</v>
      </c>
      <c r="AE1" t="s">
        <v>1076</v>
      </c>
      <c r="AF1" t="s">
        <v>1077</v>
      </c>
      <c r="AG1" t="s">
        <v>791</v>
      </c>
      <c r="AH1" t="s">
        <v>1078</v>
      </c>
      <c r="AI1" t="s">
        <v>1079</v>
      </c>
      <c r="AJ1" t="s">
        <v>421</v>
      </c>
      <c r="AK1" t="s">
        <v>1080</v>
      </c>
      <c r="AL1" t="s">
        <v>1081</v>
      </c>
      <c r="AM1" t="s">
        <v>1082</v>
      </c>
      <c r="AN1" t="s">
        <v>1083</v>
      </c>
      <c r="AO1" t="s">
        <v>792</v>
      </c>
      <c r="AP1" t="s">
        <v>1084</v>
      </c>
      <c r="AQ1" t="s">
        <v>1085</v>
      </c>
      <c r="AR1" t="s">
        <v>1086</v>
      </c>
      <c r="AS1" t="s">
        <v>1087</v>
      </c>
      <c r="AT1" t="s">
        <v>1088</v>
      </c>
      <c r="AU1" t="s">
        <v>1089</v>
      </c>
      <c r="AV1" t="s">
        <v>1090</v>
      </c>
      <c r="AW1" t="s">
        <v>1091</v>
      </c>
      <c r="AX1" t="s">
        <v>1092</v>
      </c>
      <c r="AY1" t="s">
        <v>438</v>
      </c>
      <c r="AZ1" t="s">
        <v>1093</v>
      </c>
      <c r="BA1" t="s">
        <v>1094</v>
      </c>
      <c r="BB1" t="s">
        <v>1095</v>
      </c>
      <c r="BC1" t="s">
        <v>1096</v>
      </c>
      <c r="BD1" t="s">
        <v>1097</v>
      </c>
      <c r="BE1" t="s">
        <v>1098</v>
      </c>
      <c r="BF1" t="s">
        <v>1099</v>
      </c>
      <c r="BG1" t="s">
        <v>1100</v>
      </c>
      <c r="BH1" t="s">
        <v>439</v>
      </c>
      <c r="BI1" t="s">
        <v>793</v>
      </c>
      <c r="BJ1" t="s">
        <v>1101</v>
      </c>
      <c r="BK1" t="s">
        <v>1102</v>
      </c>
      <c r="BL1" t="s">
        <v>1103</v>
      </c>
      <c r="BM1" t="s">
        <v>1104</v>
      </c>
      <c r="BN1" t="s">
        <v>1105</v>
      </c>
      <c r="BO1" t="s">
        <v>1106</v>
      </c>
      <c r="BP1" t="s">
        <v>1107</v>
      </c>
      <c r="BQ1" t="s">
        <v>447</v>
      </c>
      <c r="BR1" t="s">
        <v>1108</v>
      </c>
      <c r="BS1" t="s">
        <v>450</v>
      </c>
      <c r="BT1" t="s">
        <v>1109</v>
      </c>
      <c r="BU1" t="s">
        <v>1110</v>
      </c>
      <c r="BV1" t="s">
        <v>451</v>
      </c>
      <c r="BW1" t="s">
        <v>1111</v>
      </c>
      <c r="BX1" t="s">
        <v>794</v>
      </c>
      <c r="BY1" t="s">
        <v>1112</v>
      </c>
      <c r="BZ1" t="s">
        <v>1113</v>
      </c>
      <c r="CA1" t="s">
        <v>1114</v>
      </c>
      <c r="CB1" t="s">
        <v>1115</v>
      </c>
      <c r="CC1" t="s">
        <v>1116</v>
      </c>
      <c r="CD1" t="s">
        <v>1117</v>
      </c>
      <c r="CE1" t="s">
        <v>1118</v>
      </c>
      <c r="CF1" t="s">
        <v>1119</v>
      </c>
      <c r="CG1" t="s">
        <v>1120</v>
      </c>
      <c r="CH1" t="s">
        <v>465</v>
      </c>
      <c r="CI1" t="s">
        <v>1121</v>
      </c>
      <c r="CJ1" t="s">
        <v>1122</v>
      </c>
      <c r="CK1" t="s">
        <v>1123</v>
      </c>
      <c r="CL1" t="s">
        <v>1124</v>
      </c>
      <c r="CM1" t="s">
        <v>1125</v>
      </c>
      <c r="CN1" t="s">
        <v>472</v>
      </c>
      <c r="CO1" t="s">
        <v>1126</v>
      </c>
      <c r="CP1" t="s">
        <v>1127</v>
      </c>
      <c r="CQ1" t="s">
        <v>1128</v>
      </c>
      <c r="CR1" t="s">
        <v>1129</v>
      </c>
      <c r="CS1" t="s">
        <v>1130</v>
      </c>
      <c r="CT1" t="s">
        <v>1131</v>
      </c>
      <c r="CU1" t="s">
        <v>1132</v>
      </c>
      <c r="CV1" t="s">
        <v>1133</v>
      </c>
      <c r="CW1" t="s">
        <v>1134</v>
      </c>
      <c r="CX1" t="s">
        <v>1135</v>
      </c>
      <c r="CY1" t="s">
        <v>1136</v>
      </c>
    </row>
    <row r="2" spans="1:103" x14ac:dyDescent="0.3">
      <c r="A2" s="734" t="s">
        <v>824</v>
      </c>
      <c r="B2" t="s">
        <v>37</v>
      </c>
      <c r="C2" t="s">
        <v>11</v>
      </c>
      <c r="D2" s="715">
        <v>5100</v>
      </c>
      <c r="E2" s="715">
        <v>5101</v>
      </c>
      <c r="F2" s="715">
        <v>5102</v>
      </c>
      <c r="G2" s="715">
        <v>5103</v>
      </c>
      <c r="H2" s="715">
        <v>5104</v>
      </c>
      <c r="I2" s="715">
        <v>5105</v>
      </c>
      <c r="J2" s="715">
        <v>5106</v>
      </c>
      <c r="K2" s="715">
        <v>5107</v>
      </c>
      <c r="L2" s="715">
        <v>5108</v>
      </c>
      <c r="M2" s="715">
        <v>5109</v>
      </c>
      <c r="N2" s="715">
        <v>5110</v>
      </c>
      <c r="O2" s="715">
        <v>5111</v>
      </c>
      <c r="P2" s="715">
        <v>5112</v>
      </c>
      <c r="Q2" s="715">
        <v>5113</v>
      </c>
      <c r="R2" s="715">
        <v>5114</v>
      </c>
      <c r="S2" s="715">
        <v>5115</v>
      </c>
      <c r="T2" s="715">
        <v>5116</v>
      </c>
      <c r="U2" s="715">
        <v>5117</v>
      </c>
      <c r="V2" s="715">
        <v>5118</v>
      </c>
      <c r="W2" s="715">
        <v>5119</v>
      </c>
      <c r="X2" s="715">
        <v>5120</v>
      </c>
      <c r="Y2" s="715">
        <v>5121</v>
      </c>
      <c r="Z2" s="715">
        <v>5122</v>
      </c>
      <c r="AA2" s="715">
        <v>5123</v>
      </c>
      <c r="AB2" s="715">
        <v>5124</v>
      </c>
      <c r="AC2" s="715">
        <v>5125</v>
      </c>
      <c r="AD2" s="715">
        <v>5126</v>
      </c>
      <c r="AE2" s="715">
        <v>5127</v>
      </c>
      <c r="AF2" s="715">
        <v>5128</v>
      </c>
      <c r="AG2" s="715">
        <v>5129</v>
      </c>
      <c r="AH2" s="715">
        <v>5130</v>
      </c>
      <c r="AI2" s="715">
        <v>5131</v>
      </c>
      <c r="AJ2" s="715">
        <v>5132</v>
      </c>
      <c r="AK2" s="715">
        <v>5133</v>
      </c>
      <c r="AL2" s="715">
        <v>5134</v>
      </c>
      <c r="AM2" s="715">
        <v>5135</v>
      </c>
      <c r="AN2" s="715">
        <v>5136</v>
      </c>
      <c r="AO2" s="715">
        <v>5137</v>
      </c>
      <c r="AP2" s="715">
        <v>5138</v>
      </c>
      <c r="AQ2" s="715">
        <v>5139</v>
      </c>
      <c r="AR2" s="715">
        <v>5140</v>
      </c>
      <c r="AS2" s="715">
        <v>5141</v>
      </c>
      <c r="AT2" s="715">
        <v>5142</v>
      </c>
      <c r="AU2" s="715">
        <v>5143</v>
      </c>
      <c r="AV2" s="715">
        <v>5144</v>
      </c>
      <c r="AW2" s="715">
        <v>5145</v>
      </c>
      <c r="AX2" s="715">
        <v>5146</v>
      </c>
      <c r="AY2" s="715">
        <v>5147</v>
      </c>
      <c r="AZ2" s="715">
        <v>5148</v>
      </c>
      <c r="BA2" s="715">
        <v>5149</v>
      </c>
      <c r="BB2" s="715">
        <v>5150</v>
      </c>
      <c r="BC2" s="715">
        <v>5151</v>
      </c>
      <c r="BD2" s="715">
        <v>5152</v>
      </c>
      <c r="BE2" s="715">
        <v>5153</v>
      </c>
      <c r="BF2" s="715">
        <v>5154</v>
      </c>
      <c r="BG2" s="715">
        <v>5155</v>
      </c>
      <c r="BH2" s="715">
        <v>5156</v>
      </c>
      <c r="BI2" s="715">
        <v>5157</v>
      </c>
      <c r="BJ2" s="715">
        <v>5158</v>
      </c>
      <c r="BK2" s="715">
        <v>5159</v>
      </c>
      <c r="BL2" s="715">
        <v>5160</v>
      </c>
      <c r="BM2" s="715">
        <v>5161</v>
      </c>
      <c r="BN2" s="715">
        <v>5162</v>
      </c>
      <c r="BO2" s="715">
        <v>5163</v>
      </c>
      <c r="BP2" s="715">
        <v>5164</v>
      </c>
      <c r="BQ2" s="715">
        <v>5165</v>
      </c>
      <c r="BR2" s="715">
        <v>5166</v>
      </c>
      <c r="BS2" s="715">
        <v>5167</v>
      </c>
      <c r="BT2" s="715">
        <v>5168</v>
      </c>
      <c r="BU2" s="715">
        <v>5169</v>
      </c>
      <c r="BV2" s="715">
        <v>5170</v>
      </c>
      <c r="BW2" s="715">
        <v>5171</v>
      </c>
      <c r="BX2" s="715">
        <v>5172</v>
      </c>
      <c r="BY2" s="715">
        <v>5173</v>
      </c>
      <c r="BZ2" s="715">
        <v>5174</v>
      </c>
      <c r="CA2" s="715">
        <v>5175</v>
      </c>
      <c r="CB2" s="715">
        <v>5176</v>
      </c>
      <c r="CC2" s="715">
        <v>5177</v>
      </c>
      <c r="CD2" s="715">
        <v>5178</v>
      </c>
      <c r="CE2" s="715">
        <v>5179</v>
      </c>
      <c r="CF2" s="715">
        <v>5180</v>
      </c>
      <c r="CG2" s="715">
        <v>5181</v>
      </c>
      <c r="CH2" s="715">
        <v>5182</v>
      </c>
      <c r="CI2" s="715">
        <v>5183</v>
      </c>
      <c r="CJ2" s="715">
        <v>5184</v>
      </c>
      <c r="CK2" s="715">
        <v>5185</v>
      </c>
      <c r="CL2" s="715">
        <v>5186</v>
      </c>
      <c r="CM2" s="715">
        <v>5187</v>
      </c>
      <c r="CN2" s="715">
        <v>5188</v>
      </c>
      <c r="CO2" s="715">
        <v>5189</v>
      </c>
      <c r="CP2" s="715">
        <v>5190</v>
      </c>
      <c r="CQ2" s="715">
        <v>5191</v>
      </c>
      <c r="CR2" s="715">
        <v>5192</v>
      </c>
      <c r="CS2" s="715">
        <v>5193</v>
      </c>
      <c r="CT2" s="715">
        <v>5194</v>
      </c>
      <c r="CU2" s="715">
        <v>5195</v>
      </c>
      <c r="CV2" s="715">
        <v>5196</v>
      </c>
      <c r="CW2" s="715">
        <v>5197</v>
      </c>
      <c r="CX2" s="715">
        <v>5198</v>
      </c>
      <c r="CY2" s="715">
        <v>5199</v>
      </c>
    </row>
    <row r="3" spans="1:103" x14ac:dyDescent="0.3">
      <c r="A3" s="734">
        <v>4</v>
      </c>
      <c r="B3" t="s">
        <v>99</v>
      </c>
      <c r="D3">
        <v>2518755</v>
      </c>
      <c r="E3">
        <v>2024741</v>
      </c>
      <c r="F3">
        <v>450120</v>
      </c>
      <c r="H3">
        <v>827684</v>
      </c>
      <c r="I3">
        <v>678313</v>
      </c>
      <c r="J3">
        <v>4846565</v>
      </c>
      <c r="K3">
        <v>1151408</v>
      </c>
      <c r="L3">
        <v>4153454</v>
      </c>
      <c r="M3">
        <v>10425245</v>
      </c>
      <c r="N3">
        <v>19380340</v>
      </c>
      <c r="O3">
        <v>4620766</v>
      </c>
      <c r="P3">
        <v>9085435</v>
      </c>
      <c r="Q3">
        <v>1281211</v>
      </c>
      <c r="R3">
        <v>176630</v>
      </c>
      <c r="S3">
        <v>4541964</v>
      </c>
      <c r="U3">
        <v>6219109</v>
      </c>
      <c r="V3">
        <v>4112087</v>
      </c>
      <c r="X3">
        <v>500171</v>
      </c>
      <c r="Y3">
        <v>666307</v>
      </c>
      <c r="Z3">
        <v>6374960</v>
      </c>
      <c r="AB3">
        <v>5672773</v>
      </c>
      <c r="AC3">
        <v>14366838</v>
      </c>
      <c r="AD3">
        <v>3228229</v>
      </c>
      <c r="AE3">
        <v>3592402</v>
      </c>
      <c r="AF3">
        <v>4267145</v>
      </c>
      <c r="AG3">
        <v>2749809</v>
      </c>
      <c r="AH3">
        <v>2552173</v>
      </c>
      <c r="AI3">
        <v>19921777</v>
      </c>
      <c r="AJ3">
        <v>2663182</v>
      </c>
      <c r="AK3">
        <v>17257260</v>
      </c>
      <c r="AL3">
        <v>3986683</v>
      </c>
      <c r="AM3">
        <v>62875418</v>
      </c>
      <c r="AN3">
        <v>352809</v>
      </c>
      <c r="AO3">
        <v>1230228</v>
      </c>
      <c r="AP3">
        <v>2171544</v>
      </c>
      <c r="AQ3">
        <v>564623</v>
      </c>
      <c r="AR3">
        <v>19323271</v>
      </c>
      <c r="AS3">
        <v>1246646</v>
      </c>
      <c r="AT3">
        <v>11467891</v>
      </c>
      <c r="AU3">
        <v>4466301</v>
      </c>
      <c r="AV3">
        <v>9806878</v>
      </c>
      <c r="AX3">
        <v>1848906</v>
      </c>
      <c r="AY3">
        <v>672018</v>
      </c>
      <c r="AZ3">
        <v>6507356</v>
      </c>
      <c r="BA3">
        <v>4562946</v>
      </c>
      <c r="BB3">
        <v>4312894</v>
      </c>
      <c r="BC3">
        <v>1376098</v>
      </c>
      <c r="BD3">
        <v>1358391</v>
      </c>
      <c r="BE3">
        <v>3001273</v>
      </c>
      <c r="BF3">
        <v>5851968</v>
      </c>
      <c r="BG3">
        <v>2847968</v>
      </c>
      <c r="BH3">
        <v>1704199</v>
      </c>
      <c r="BI3">
        <v>855755</v>
      </c>
      <c r="BJ3">
        <v>782924</v>
      </c>
      <c r="BK3">
        <v>98545629</v>
      </c>
      <c r="BL3">
        <v>1825931</v>
      </c>
      <c r="BM3">
        <v>1155527</v>
      </c>
      <c r="BN3">
        <v>2619036</v>
      </c>
      <c r="BO3">
        <v>3720794</v>
      </c>
      <c r="BP3">
        <v>18503511</v>
      </c>
      <c r="BR3">
        <v>11625333</v>
      </c>
      <c r="BS3">
        <v>9151210</v>
      </c>
      <c r="BT3">
        <v>1105606</v>
      </c>
      <c r="BU3">
        <v>2694949</v>
      </c>
      <c r="BV3">
        <v>3257618</v>
      </c>
      <c r="BW3">
        <v>102752</v>
      </c>
      <c r="BX3">
        <v>1000076</v>
      </c>
      <c r="BY3">
        <v>6294577</v>
      </c>
      <c r="BZ3">
        <v>1018382</v>
      </c>
      <c r="CA3">
        <v>3315093</v>
      </c>
      <c r="CB3">
        <v>7251506</v>
      </c>
      <c r="CC3">
        <v>510761</v>
      </c>
      <c r="CD3">
        <v>3001326</v>
      </c>
      <c r="CE3">
        <v>11389477</v>
      </c>
      <c r="CF3">
        <v>7072967</v>
      </c>
      <c r="CG3">
        <v>5823614</v>
      </c>
      <c r="CH3">
        <v>2584628</v>
      </c>
      <c r="CI3">
        <v>3166163</v>
      </c>
      <c r="CJ3">
        <v>3015183</v>
      </c>
      <c r="CK3">
        <v>3464774</v>
      </c>
      <c r="CL3">
        <v>1444398</v>
      </c>
      <c r="CM3">
        <v>2634095</v>
      </c>
      <c r="CN3">
        <v>261455</v>
      </c>
      <c r="CO3">
        <v>8851525</v>
      </c>
      <c r="CP3">
        <v>1276369</v>
      </c>
      <c r="CQ3">
        <v>55574514</v>
      </c>
      <c r="CR3">
        <v>987766</v>
      </c>
      <c r="CS3">
        <v>460729</v>
      </c>
      <c r="CT3">
        <v>2416581</v>
      </c>
      <c r="CU3">
        <v>1450152</v>
      </c>
      <c r="CV3">
        <v>2379600</v>
      </c>
      <c r="CW3">
        <v>3634222</v>
      </c>
      <c r="CX3">
        <v>1145975</v>
      </c>
      <c r="CY3">
        <v>1653119</v>
      </c>
    </row>
    <row r="4" spans="1:103" x14ac:dyDescent="0.3">
      <c r="A4" s="734">
        <v>5</v>
      </c>
      <c r="B4" t="s">
        <v>100</v>
      </c>
      <c r="D4">
        <v>0</v>
      </c>
      <c r="E4">
        <v>60297</v>
      </c>
      <c r="F4">
        <v>71904</v>
      </c>
      <c r="H4">
        <v>151474</v>
      </c>
      <c r="I4">
        <v>0</v>
      </c>
      <c r="J4">
        <v>35062</v>
      </c>
      <c r="K4">
        <v>44183</v>
      </c>
      <c r="L4">
        <v>135040</v>
      </c>
      <c r="M4">
        <v>377375</v>
      </c>
      <c r="N4">
        <v>2091742</v>
      </c>
      <c r="O4">
        <v>42741</v>
      </c>
      <c r="P4">
        <v>474114</v>
      </c>
      <c r="Q4">
        <v>24683</v>
      </c>
      <c r="R4">
        <v>95087</v>
      </c>
      <c r="S4">
        <v>0</v>
      </c>
      <c r="U4">
        <v>156798</v>
      </c>
      <c r="V4">
        <v>433643</v>
      </c>
      <c r="X4">
        <v>93256</v>
      </c>
      <c r="Y4">
        <v>553038</v>
      </c>
      <c r="Z4">
        <v>208088</v>
      </c>
      <c r="AB4">
        <v>160362</v>
      </c>
      <c r="AC4">
        <v>749121</v>
      </c>
      <c r="AD4">
        <v>75108</v>
      </c>
      <c r="AE4">
        <v>249838</v>
      </c>
      <c r="AF4">
        <v>0</v>
      </c>
      <c r="AG4">
        <v>75463</v>
      </c>
      <c r="AH4">
        <v>187708</v>
      </c>
      <c r="AI4">
        <v>957189</v>
      </c>
      <c r="AJ4">
        <v>153145</v>
      </c>
      <c r="AK4">
        <v>0</v>
      </c>
      <c r="AL4">
        <v>135485</v>
      </c>
      <c r="AM4">
        <v>987196</v>
      </c>
      <c r="AN4">
        <v>48787</v>
      </c>
      <c r="AO4">
        <v>125841</v>
      </c>
      <c r="AP4">
        <v>73364</v>
      </c>
      <c r="AQ4">
        <v>0</v>
      </c>
      <c r="AR4">
        <v>1214503</v>
      </c>
      <c r="AS4">
        <v>294956</v>
      </c>
      <c r="AT4">
        <v>1366</v>
      </c>
      <c r="AU4">
        <v>778338</v>
      </c>
      <c r="AV4">
        <v>263035</v>
      </c>
      <c r="AX4">
        <v>161826</v>
      </c>
      <c r="AY4">
        <v>13374</v>
      </c>
      <c r="AZ4">
        <v>417569</v>
      </c>
      <c r="BA4">
        <v>121893</v>
      </c>
      <c r="BB4">
        <v>191244</v>
      </c>
      <c r="BC4">
        <v>0</v>
      </c>
      <c r="BD4">
        <v>526307</v>
      </c>
      <c r="BE4">
        <v>82073</v>
      </c>
      <c r="BF4">
        <v>344400</v>
      </c>
      <c r="BG4">
        <v>62495</v>
      </c>
      <c r="BH4">
        <v>0</v>
      </c>
      <c r="BI4">
        <v>123521</v>
      </c>
      <c r="BJ4">
        <v>188365</v>
      </c>
      <c r="BK4">
        <v>993201</v>
      </c>
      <c r="BL4">
        <v>35079</v>
      </c>
      <c r="BM4">
        <v>66985</v>
      </c>
      <c r="BN4">
        <v>58213</v>
      </c>
      <c r="BO4">
        <v>149601</v>
      </c>
      <c r="BP4">
        <v>467575</v>
      </c>
      <c r="BR4">
        <v>256896</v>
      </c>
      <c r="BS4">
        <v>595476</v>
      </c>
      <c r="BT4">
        <v>146960</v>
      </c>
      <c r="BU4">
        <v>198139</v>
      </c>
      <c r="BV4">
        <v>58865</v>
      </c>
      <c r="BW4">
        <v>100209</v>
      </c>
      <c r="BX4">
        <v>158124</v>
      </c>
      <c r="BY4">
        <v>353009</v>
      </c>
      <c r="BZ4">
        <v>132935</v>
      </c>
      <c r="CA4">
        <v>157180</v>
      </c>
      <c r="CB4">
        <v>77738</v>
      </c>
      <c r="CC4">
        <v>0</v>
      </c>
      <c r="CD4">
        <v>64088</v>
      </c>
      <c r="CE4">
        <v>196965</v>
      </c>
      <c r="CF4">
        <v>187253</v>
      </c>
      <c r="CG4">
        <v>71778</v>
      </c>
      <c r="CH4">
        <v>46587</v>
      </c>
      <c r="CI4">
        <v>171657</v>
      </c>
      <c r="CJ4">
        <v>71438</v>
      </c>
      <c r="CK4">
        <v>115494</v>
      </c>
      <c r="CL4">
        <v>63887</v>
      </c>
      <c r="CM4">
        <v>42382</v>
      </c>
      <c r="CN4">
        <v>43289</v>
      </c>
      <c r="CO4">
        <v>108244</v>
      </c>
      <c r="CP4">
        <v>116353</v>
      </c>
      <c r="CQ4">
        <v>2433053</v>
      </c>
      <c r="CR4">
        <v>160967</v>
      </c>
      <c r="CS4">
        <v>78479</v>
      </c>
      <c r="CT4">
        <v>4671</v>
      </c>
      <c r="CU4">
        <v>62871</v>
      </c>
      <c r="CV4">
        <v>53267</v>
      </c>
      <c r="CW4">
        <v>623539</v>
      </c>
      <c r="CX4">
        <v>21122</v>
      </c>
      <c r="CY4">
        <v>63721</v>
      </c>
    </row>
    <row r="5" spans="1:103" x14ac:dyDescent="0.3">
      <c r="A5" s="734">
        <v>6</v>
      </c>
      <c r="B5" t="s">
        <v>209</v>
      </c>
      <c r="D5">
        <v>2625689</v>
      </c>
      <c r="E5">
        <v>0</v>
      </c>
      <c r="F5">
        <v>0</v>
      </c>
      <c r="H5">
        <v>0</v>
      </c>
      <c r="I5">
        <v>0</v>
      </c>
      <c r="J5">
        <v>682505</v>
      </c>
      <c r="K5">
        <v>0</v>
      </c>
      <c r="L5">
        <v>0</v>
      </c>
      <c r="M5">
        <v>0</v>
      </c>
      <c r="N5">
        <v>1791726</v>
      </c>
      <c r="O5">
        <v>3063897</v>
      </c>
      <c r="P5">
        <v>4157419</v>
      </c>
      <c r="Q5">
        <v>0</v>
      </c>
      <c r="R5">
        <v>0</v>
      </c>
      <c r="S5">
        <v>0</v>
      </c>
      <c r="U5">
        <v>3776526</v>
      </c>
      <c r="V5">
        <v>0</v>
      </c>
      <c r="X5">
        <v>0</v>
      </c>
      <c r="Y5">
        <v>0</v>
      </c>
      <c r="Z5">
        <v>0</v>
      </c>
      <c r="AB5">
        <v>0</v>
      </c>
      <c r="AC5">
        <v>0</v>
      </c>
      <c r="AD5">
        <v>0</v>
      </c>
      <c r="AE5">
        <v>4511551</v>
      </c>
      <c r="AF5">
        <v>0</v>
      </c>
      <c r="AG5">
        <v>806346</v>
      </c>
      <c r="AH5">
        <v>2753796</v>
      </c>
      <c r="AI5">
        <v>14330976</v>
      </c>
      <c r="AJ5">
        <v>0</v>
      </c>
      <c r="AK5">
        <v>3752495</v>
      </c>
      <c r="AL5">
        <v>0</v>
      </c>
      <c r="AM5">
        <v>42752</v>
      </c>
      <c r="AN5">
        <v>0</v>
      </c>
      <c r="AO5">
        <v>25890</v>
      </c>
      <c r="AP5">
        <v>0</v>
      </c>
      <c r="AQ5">
        <v>0</v>
      </c>
      <c r="AR5">
        <v>6694901</v>
      </c>
      <c r="AS5">
        <v>0</v>
      </c>
      <c r="AT5">
        <v>0</v>
      </c>
      <c r="AU5">
        <v>0</v>
      </c>
      <c r="AV5">
        <v>0</v>
      </c>
      <c r="AX5">
        <v>0</v>
      </c>
      <c r="AY5">
        <v>0</v>
      </c>
      <c r="AZ5">
        <v>39754597</v>
      </c>
      <c r="BA5">
        <v>0</v>
      </c>
      <c r="BB5">
        <v>2615653</v>
      </c>
      <c r="BC5">
        <v>0</v>
      </c>
      <c r="BD5">
        <v>836793</v>
      </c>
      <c r="BE5">
        <v>0</v>
      </c>
      <c r="BF5">
        <v>2785114</v>
      </c>
      <c r="BG5">
        <v>0</v>
      </c>
      <c r="BH5">
        <v>0</v>
      </c>
      <c r="BI5">
        <v>0</v>
      </c>
      <c r="BJ5">
        <v>0</v>
      </c>
      <c r="BK5">
        <v>67734250</v>
      </c>
      <c r="BL5">
        <v>0</v>
      </c>
      <c r="BM5">
        <v>0</v>
      </c>
      <c r="BN5">
        <v>2380668</v>
      </c>
      <c r="BO5">
        <v>2864169</v>
      </c>
      <c r="BP5">
        <v>9131625</v>
      </c>
      <c r="BR5">
        <v>3038922</v>
      </c>
      <c r="BS5">
        <v>1208178</v>
      </c>
      <c r="BT5">
        <v>0</v>
      </c>
      <c r="BU5">
        <v>0</v>
      </c>
      <c r="BV5">
        <v>105252</v>
      </c>
      <c r="BW5">
        <v>0</v>
      </c>
      <c r="BX5">
        <v>1737386</v>
      </c>
      <c r="BY5">
        <v>0</v>
      </c>
      <c r="BZ5">
        <v>700783</v>
      </c>
      <c r="CA5">
        <v>6614133</v>
      </c>
      <c r="CB5">
        <v>0</v>
      </c>
      <c r="CC5">
        <v>0</v>
      </c>
      <c r="CD5">
        <v>0</v>
      </c>
      <c r="CE5">
        <v>3030435</v>
      </c>
      <c r="CF5">
        <v>260295</v>
      </c>
      <c r="CG5">
        <v>0</v>
      </c>
      <c r="CH5">
        <v>0</v>
      </c>
      <c r="CI5">
        <v>0</v>
      </c>
      <c r="CJ5">
        <v>0</v>
      </c>
      <c r="CK5">
        <v>0</v>
      </c>
      <c r="CL5">
        <v>0</v>
      </c>
      <c r="CM5">
        <v>0</v>
      </c>
      <c r="CN5">
        <v>0</v>
      </c>
      <c r="CO5">
        <v>3886874</v>
      </c>
      <c r="CP5">
        <v>0</v>
      </c>
      <c r="CQ5">
        <v>12852588</v>
      </c>
      <c r="CR5">
        <v>0</v>
      </c>
      <c r="CS5">
        <v>0</v>
      </c>
      <c r="CT5">
        <v>3987512</v>
      </c>
      <c r="CU5">
        <v>0</v>
      </c>
      <c r="CV5">
        <v>0</v>
      </c>
      <c r="CW5">
        <v>0</v>
      </c>
      <c r="CX5">
        <v>0</v>
      </c>
      <c r="CY5">
        <v>0</v>
      </c>
    </row>
    <row r="6" spans="1:103" x14ac:dyDescent="0.3">
      <c r="A6" s="734">
        <v>7</v>
      </c>
      <c r="B6" t="s">
        <v>171</v>
      </c>
      <c r="D6">
        <v>152919</v>
      </c>
      <c r="E6">
        <v>7368</v>
      </c>
      <c r="F6">
        <v>0</v>
      </c>
      <c r="H6">
        <v>0</v>
      </c>
      <c r="I6">
        <v>117113</v>
      </c>
      <c r="J6">
        <v>32</v>
      </c>
      <c r="K6">
        <v>917</v>
      </c>
      <c r="L6">
        <v>72517</v>
      </c>
      <c r="M6">
        <v>64000</v>
      </c>
      <c r="N6">
        <v>453917</v>
      </c>
      <c r="O6">
        <v>0</v>
      </c>
      <c r="P6">
        <v>258860</v>
      </c>
      <c r="Q6">
        <v>72094</v>
      </c>
      <c r="R6">
        <v>0</v>
      </c>
      <c r="S6">
        <v>0</v>
      </c>
      <c r="U6">
        <v>946779</v>
      </c>
      <c r="V6">
        <v>0</v>
      </c>
      <c r="X6">
        <v>0</v>
      </c>
      <c r="Y6">
        <v>15220</v>
      </c>
      <c r="Z6">
        <v>603776</v>
      </c>
      <c r="AB6">
        <v>34072</v>
      </c>
      <c r="AC6">
        <v>223390</v>
      </c>
      <c r="AD6">
        <v>9495</v>
      </c>
      <c r="AE6">
        <v>10831</v>
      </c>
      <c r="AF6">
        <v>450046</v>
      </c>
      <c r="AG6">
        <v>415</v>
      </c>
      <c r="AH6">
        <v>305539</v>
      </c>
      <c r="AI6">
        <v>2047340</v>
      </c>
      <c r="AJ6">
        <v>416</v>
      </c>
      <c r="AK6">
        <v>122250</v>
      </c>
      <c r="AL6">
        <v>79701</v>
      </c>
      <c r="AM6">
        <v>790450</v>
      </c>
      <c r="AN6">
        <v>235977</v>
      </c>
      <c r="AO6">
        <v>225697</v>
      </c>
      <c r="AP6">
        <v>69247</v>
      </c>
      <c r="AQ6">
        <v>126031</v>
      </c>
      <c r="AR6">
        <v>750953</v>
      </c>
      <c r="AS6">
        <v>0</v>
      </c>
      <c r="AT6">
        <v>2210399</v>
      </c>
      <c r="AU6">
        <v>195969</v>
      </c>
      <c r="AV6">
        <v>69614</v>
      </c>
      <c r="AX6">
        <v>1179481</v>
      </c>
      <c r="AY6">
        <v>56307</v>
      </c>
      <c r="AZ6">
        <v>546283</v>
      </c>
      <c r="BA6">
        <v>0</v>
      </c>
      <c r="BB6">
        <v>2349</v>
      </c>
      <c r="BC6">
        <v>48016</v>
      </c>
      <c r="BD6">
        <v>758</v>
      </c>
      <c r="BE6">
        <v>0</v>
      </c>
      <c r="BF6">
        <v>257235</v>
      </c>
      <c r="BG6">
        <v>459088</v>
      </c>
      <c r="BH6">
        <v>87340</v>
      </c>
      <c r="BI6">
        <v>1770345</v>
      </c>
      <c r="BJ6">
        <v>109030</v>
      </c>
      <c r="BK6">
        <v>0</v>
      </c>
      <c r="BL6">
        <v>75317</v>
      </c>
      <c r="BM6">
        <v>496678</v>
      </c>
      <c r="BN6">
        <v>113450</v>
      </c>
      <c r="BO6">
        <v>20760</v>
      </c>
      <c r="BP6">
        <v>73660</v>
      </c>
      <c r="BR6">
        <v>2173496</v>
      </c>
      <c r="BS6">
        <v>78714</v>
      </c>
      <c r="BT6">
        <v>203</v>
      </c>
      <c r="BU6">
        <v>-153987</v>
      </c>
      <c r="BV6">
        <v>677326</v>
      </c>
      <c r="BW6">
        <v>0</v>
      </c>
      <c r="BX6">
        <v>136594</v>
      </c>
      <c r="BY6">
        <v>309032</v>
      </c>
      <c r="BZ6">
        <v>517035</v>
      </c>
      <c r="CA6">
        <v>37574</v>
      </c>
      <c r="CB6">
        <v>479678</v>
      </c>
      <c r="CC6">
        <v>671</v>
      </c>
      <c r="CD6">
        <v>363195</v>
      </c>
      <c r="CE6">
        <v>2821461</v>
      </c>
      <c r="CF6">
        <v>845684</v>
      </c>
      <c r="CG6">
        <v>9022</v>
      </c>
      <c r="CH6">
        <v>222274</v>
      </c>
      <c r="CI6">
        <v>4729</v>
      </c>
      <c r="CJ6">
        <v>84635</v>
      </c>
      <c r="CK6">
        <v>2526759</v>
      </c>
      <c r="CL6">
        <v>36404</v>
      </c>
      <c r="CM6">
        <v>4232299</v>
      </c>
      <c r="CN6">
        <v>0</v>
      </c>
      <c r="CO6">
        <v>50308</v>
      </c>
      <c r="CP6">
        <v>0</v>
      </c>
      <c r="CQ6">
        <v>2583042</v>
      </c>
      <c r="CR6">
        <v>15340</v>
      </c>
      <c r="CS6">
        <v>135735</v>
      </c>
      <c r="CT6">
        <v>15911</v>
      </c>
      <c r="CU6">
        <v>0</v>
      </c>
      <c r="CV6">
        <v>204</v>
      </c>
      <c r="CW6">
        <v>0</v>
      </c>
      <c r="CX6">
        <v>91</v>
      </c>
      <c r="CY6">
        <v>0</v>
      </c>
    </row>
    <row r="7" spans="1:103" x14ac:dyDescent="0.3">
      <c r="A7" s="734">
        <v>9</v>
      </c>
      <c r="B7" t="s">
        <v>172</v>
      </c>
      <c r="D7">
        <v>84774404</v>
      </c>
      <c r="E7">
        <v>24098600</v>
      </c>
      <c r="F7">
        <v>9067926</v>
      </c>
      <c r="H7">
        <v>16528945</v>
      </c>
      <c r="I7">
        <v>29981916</v>
      </c>
      <c r="J7">
        <v>39716228</v>
      </c>
      <c r="K7">
        <v>5792525</v>
      </c>
      <c r="L7">
        <v>39881826</v>
      </c>
      <c r="M7">
        <v>139670363</v>
      </c>
      <c r="N7">
        <v>124314054</v>
      </c>
      <c r="O7">
        <v>40534537</v>
      </c>
      <c r="P7">
        <v>177753685</v>
      </c>
      <c r="Q7">
        <v>25295827</v>
      </c>
      <c r="R7">
        <v>15766487</v>
      </c>
      <c r="S7">
        <v>78980863</v>
      </c>
      <c r="U7">
        <v>131228183</v>
      </c>
      <c r="V7">
        <v>56724946</v>
      </c>
      <c r="X7">
        <v>12929810</v>
      </c>
      <c r="Y7">
        <v>9509386</v>
      </c>
      <c r="Z7">
        <v>52415667</v>
      </c>
      <c r="AB7">
        <v>59604035</v>
      </c>
      <c r="AC7">
        <v>280375543</v>
      </c>
      <c r="AD7">
        <v>32773507</v>
      </c>
      <c r="AE7">
        <v>99072656</v>
      </c>
      <c r="AF7">
        <v>109324435</v>
      </c>
      <c r="AG7">
        <v>20273772</v>
      </c>
      <c r="AH7">
        <v>30824174</v>
      </c>
      <c r="AI7">
        <v>305810941</v>
      </c>
      <c r="AJ7">
        <v>32196992</v>
      </c>
      <c r="AK7">
        <v>210142822</v>
      </c>
      <c r="AL7">
        <v>52452308</v>
      </c>
      <c r="AM7">
        <v>111067469</v>
      </c>
      <c r="AN7">
        <v>8365572</v>
      </c>
      <c r="AO7">
        <v>9917839</v>
      </c>
      <c r="AP7">
        <v>50668464</v>
      </c>
      <c r="AQ7">
        <v>16762415</v>
      </c>
      <c r="AR7">
        <v>214133125</v>
      </c>
      <c r="AS7">
        <v>51331515</v>
      </c>
      <c r="AT7">
        <v>103196465</v>
      </c>
      <c r="AU7">
        <v>44874662</v>
      </c>
      <c r="AV7">
        <v>85899635</v>
      </c>
      <c r="AX7">
        <v>44413745</v>
      </c>
      <c r="AY7">
        <v>9028962</v>
      </c>
      <c r="AZ7">
        <v>172118502</v>
      </c>
      <c r="BA7">
        <v>38307037</v>
      </c>
      <c r="BB7">
        <v>212520203</v>
      </c>
      <c r="BC7">
        <v>12868812</v>
      </c>
      <c r="BD7">
        <v>36587801</v>
      </c>
      <c r="BE7">
        <v>41316613</v>
      </c>
      <c r="BF7">
        <v>56678000</v>
      </c>
      <c r="BG7">
        <v>44045359</v>
      </c>
      <c r="BH7">
        <v>17378728</v>
      </c>
      <c r="BI7">
        <v>16555104</v>
      </c>
      <c r="BJ7">
        <v>18569528</v>
      </c>
      <c r="BK7">
        <v>664077501</v>
      </c>
      <c r="BL7">
        <v>8619503</v>
      </c>
      <c r="BM7">
        <v>34791057</v>
      </c>
      <c r="BN7">
        <v>64127759</v>
      </c>
      <c r="BO7">
        <v>56862182</v>
      </c>
      <c r="BP7">
        <v>480814411</v>
      </c>
      <c r="BR7">
        <v>145605460</v>
      </c>
      <c r="BS7">
        <v>81346392</v>
      </c>
      <c r="BT7">
        <v>11729086</v>
      </c>
      <c r="BU7">
        <v>36411964</v>
      </c>
      <c r="BV7">
        <v>68436099</v>
      </c>
      <c r="BW7">
        <v>8315424</v>
      </c>
      <c r="BX7">
        <v>33991489</v>
      </c>
      <c r="BY7">
        <v>68416943</v>
      </c>
      <c r="BZ7">
        <v>15474777</v>
      </c>
      <c r="CA7">
        <v>67373026</v>
      </c>
      <c r="CB7">
        <v>21179046</v>
      </c>
      <c r="CC7">
        <v>65839001</v>
      </c>
      <c r="CD7">
        <v>65796225</v>
      </c>
      <c r="CE7">
        <v>89657855</v>
      </c>
      <c r="CF7">
        <v>47885328</v>
      </c>
      <c r="CG7">
        <v>40244596</v>
      </c>
      <c r="CH7">
        <v>17378207</v>
      </c>
      <c r="CI7">
        <v>48163297</v>
      </c>
      <c r="CJ7">
        <v>21546326</v>
      </c>
      <c r="CK7">
        <v>64716785</v>
      </c>
      <c r="CL7">
        <v>12406990</v>
      </c>
      <c r="CM7">
        <v>37241831</v>
      </c>
      <c r="CN7">
        <v>2031538</v>
      </c>
      <c r="CO7">
        <v>135071379</v>
      </c>
      <c r="CP7">
        <v>27523598</v>
      </c>
      <c r="CQ7">
        <v>563374062</v>
      </c>
      <c r="CR7">
        <v>22947484</v>
      </c>
      <c r="CS7">
        <v>12093361</v>
      </c>
      <c r="CT7">
        <v>51692442</v>
      </c>
      <c r="CU7">
        <v>70058834</v>
      </c>
      <c r="CV7">
        <v>45967612</v>
      </c>
      <c r="CW7">
        <v>64011048</v>
      </c>
      <c r="CX7">
        <v>25210816</v>
      </c>
      <c r="CY7">
        <v>12732188</v>
      </c>
    </row>
    <row r="8" spans="1:103" x14ac:dyDescent="0.3">
      <c r="A8" s="734">
        <v>16</v>
      </c>
      <c r="B8" t="s">
        <v>174</v>
      </c>
      <c r="D8">
        <v>196657857</v>
      </c>
      <c r="E8">
        <v>46915239</v>
      </c>
      <c r="F8">
        <v>19351100</v>
      </c>
      <c r="H8">
        <v>40924484</v>
      </c>
      <c r="I8">
        <v>38472018</v>
      </c>
      <c r="J8">
        <v>69003636</v>
      </c>
      <c r="K8">
        <v>27543455</v>
      </c>
      <c r="L8">
        <v>52744580</v>
      </c>
      <c r="M8">
        <v>262533984</v>
      </c>
      <c r="N8">
        <v>371165860</v>
      </c>
      <c r="O8">
        <v>92342609</v>
      </c>
      <c r="P8">
        <v>351072163</v>
      </c>
      <c r="Q8">
        <v>89958264</v>
      </c>
      <c r="R8">
        <v>17953404</v>
      </c>
      <c r="S8">
        <v>105445559</v>
      </c>
      <c r="U8">
        <v>216964536</v>
      </c>
      <c r="V8">
        <v>138364178</v>
      </c>
      <c r="X8">
        <v>21461267</v>
      </c>
      <c r="Y8">
        <v>21591938</v>
      </c>
      <c r="Z8">
        <v>133719233</v>
      </c>
      <c r="AB8">
        <v>131671163</v>
      </c>
      <c r="AC8">
        <v>378263734</v>
      </c>
      <c r="AD8">
        <v>60419308</v>
      </c>
      <c r="AE8">
        <v>140007216</v>
      </c>
      <c r="AF8">
        <v>179805919</v>
      </c>
      <c r="AG8">
        <v>72741439</v>
      </c>
      <c r="AH8">
        <v>64719385</v>
      </c>
      <c r="AI8">
        <v>611028646</v>
      </c>
      <c r="AJ8">
        <v>65172871</v>
      </c>
      <c r="AK8">
        <v>494516399</v>
      </c>
      <c r="AL8">
        <v>103887455</v>
      </c>
      <c r="AM8">
        <v>296644606</v>
      </c>
      <c r="AN8">
        <v>13955425</v>
      </c>
      <c r="AO8">
        <v>19032152</v>
      </c>
      <c r="AP8">
        <v>74592063</v>
      </c>
      <c r="AQ8">
        <v>23282349</v>
      </c>
      <c r="AR8">
        <v>658047189</v>
      </c>
      <c r="AS8">
        <v>67110193</v>
      </c>
      <c r="AT8">
        <v>159260937</v>
      </c>
      <c r="AU8">
        <v>93419098</v>
      </c>
      <c r="AV8">
        <v>175535235</v>
      </c>
      <c r="AX8">
        <v>60664063</v>
      </c>
      <c r="AY8">
        <v>14015508</v>
      </c>
      <c r="AZ8">
        <v>255760875</v>
      </c>
      <c r="BA8">
        <v>86413491</v>
      </c>
      <c r="BB8">
        <v>322099333</v>
      </c>
      <c r="BC8">
        <v>16200552</v>
      </c>
      <c r="BD8">
        <v>86507080</v>
      </c>
      <c r="BE8">
        <v>67947733</v>
      </c>
      <c r="BF8">
        <v>139647598</v>
      </c>
      <c r="BG8">
        <v>61147870</v>
      </c>
      <c r="BH8">
        <v>32112999</v>
      </c>
      <c r="BI8">
        <v>33408958</v>
      </c>
      <c r="BJ8">
        <v>55958227</v>
      </c>
      <c r="BK8">
        <v>1527228110</v>
      </c>
      <c r="BL8">
        <v>21500346</v>
      </c>
      <c r="BM8">
        <v>41422592</v>
      </c>
      <c r="BN8">
        <v>136969084</v>
      </c>
      <c r="BO8">
        <v>108101093</v>
      </c>
      <c r="BP8">
        <v>341266539</v>
      </c>
      <c r="BR8">
        <v>250547657</v>
      </c>
      <c r="BS8">
        <v>256498678</v>
      </c>
      <c r="BT8">
        <v>22971268</v>
      </c>
      <c r="BU8">
        <v>60247237</v>
      </c>
      <c r="BV8">
        <v>91761732</v>
      </c>
      <c r="BW8">
        <v>18455364</v>
      </c>
      <c r="BX8">
        <v>69423555</v>
      </c>
      <c r="BY8">
        <v>178116763</v>
      </c>
      <c r="BZ8">
        <v>31070057</v>
      </c>
      <c r="CA8">
        <v>153242131</v>
      </c>
      <c r="CB8">
        <v>63067531</v>
      </c>
      <c r="CC8">
        <v>145831744</v>
      </c>
      <c r="CD8">
        <v>103544990</v>
      </c>
      <c r="CE8">
        <v>173473299</v>
      </c>
      <c r="CF8">
        <v>77072115</v>
      </c>
      <c r="CG8">
        <v>83027545</v>
      </c>
      <c r="CH8">
        <v>50715301</v>
      </c>
      <c r="CI8">
        <v>80403459</v>
      </c>
      <c r="CJ8">
        <v>58339873</v>
      </c>
      <c r="CK8">
        <v>92153968</v>
      </c>
      <c r="CL8">
        <v>24911872</v>
      </c>
      <c r="CM8">
        <v>71508846</v>
      </c>
      <c r="CN8">
        <v>7436799</v>
      </c>
      <c r="CO8">
        <v>354778911</v>
      </c>
      <c r="CP8">
        <v>53642718</v>
      </c>
      <c r="CQ8">
        <v>1653241667</v>
      </c>
      <c r="CR8">
        <v>34396260</v>
      </c>
      <c r="CS8">
        <v>15299215</v>
      </c>
      <c r="CT8">
        <v>77678602</v>
      </c>
      <c r="CU8">
        <v>138249058</v>
      </c>
      <c r="CV8">
        <v>89763576</v>
      </c>
      <c r="CW8">
        <v>109282607</v>
      </c>
      <c r="CX8">
        <v>41553465</v>
      </c>
      <c r="CY8">
        <v>28223484</v>
      </c>
    </row>
    <row r="9" spans="1:103" x14ac:dyDescent="0.3">
      <c r="A9" s="734">
        <v>17</v>
      </c>
      <c r="B9" t="s">
        <v>177</v>
      </c>
      <c r="D9">
        <v>8368208</v>
      </c>
      <c r="E9">
        <v>0</v>
      </c>
      <c r="F9">
        <v>1392318</v>
      </c>
      <c r="H9">
        <v>670382</v>
      </c>
      <c r="I9">
        <v>0</v>
      </c>
      <c r="J9">
        <v>257336</v>
      </c>
      <c r="K9">
        <v>0</v>
      </c>
      <c r="L9">
        <v>0</v>
      </c>
      <c r="M9">
        <v>10000000</v>
      </c>
      <c r="N9">
        <v>5025345</v>
      </c>
      <c r="O9">
        <v>6732875</v>
      </c>
      <c r="P9">
        <v>63328185</v>
      </c>
      <c r="Q9">
        <v>10670000</v>
      </c>
      <c r="R9">
        <v>0</v>
      </c>
      <c r="S9">
        <v>9771473</v>
      </c>
      <c r="U9">
        <v>12279006</v>
      </c>
      <c r="V9">
        <v>14820700</v>
      </c>
      <c r="X9">
        <v>282934</v>
      </c>
      <c r="Y9">
        <v>1209059</v>
      </c>
      <c r="Z9">
        <v>13419401</v>
      </c>
      <c r="AB9">
        <v>2372098</v>
      </c>
      <c r="AC9">
        <v>0</v>
      </c>
      <c r="AD9">
        <v>10620105</v>
      </c>
      <c r="AE9">
        <v>740000</v>
      </c>
      <c r="AF9">
        <v>5063528</v>
      </c>
      <c r="AG9">
        <v>1720288</v>
      </c>
      <c r="AH9">
        <v>824962</v>
      </c>
      <c r="AI9">
        <v>5566084</v>
      </c>
      <c r="AJ9">
        <v>3350441</v>
      </c>
      <c r="AK9">
        <v>9754897</v>
      </c>
      <c r="AL9">
        <v>160905</v>
      </c>
      <c r="AM9">
        <v>28550536</v>
      </c>
      <c r="AN9">
        <v>681830</v>
      </c>
      <c r="AO9">
        <v>183986</v>
      </c>
      <c r="AP9">
        <v>2318547</v>
      </c>
      <c r="AQ9">
        <v>0</v>
      </c>
      <c r="AR9">
        <v>0</v>
      </c>
      <c r="AS9">
        <v>331000</v>
      </c>
      <c r="AT9">
        <v>4058762</v>
      </c>
      <c r="AU9">
        <v>3612131</v>
      </c>
      <c r="AV9">
        <v>2740152</v>
      </c>
      <c r="AX9">
        <v>0</v>
      </c>
      <c r="AY9">
        <v>60000</v>
      </c>
      <c r="AZ9">
        <v>141961</v>
      </c>
      <c r="BA9">
        <v>838138</v>
      </c>
      <c r="BB9">
        <v>25679260</v>
      </c>
      <c r="BC9">
        <v>1767593</v>
      </c>
      <c r="BD9">
        <v>353070</v>
      </c>
      <c r="BE9">
        <v>2087000</v>
      </c>
      <c r="BF9">
        <v>992500</v>
      </c>
      <c r="BG9">
        <v>1659020</v>
      </c>
      <c r="BH9">
        <v>2062403</v>
      </c>
      <c r="BI9">
        <v>0</v>
      </c>
      <c r="BJ9">
        <v>690559</v>
      </c>
      <c r="BK9">
        <v>962959</v>
      </c>
      <c r="BL9">
        <v>0</v>
      </c>
      <c r="BM9">
        <v>0</v>
      </c>
      <c r="BN9">
        <v>10055112</v>
      </c>
      <c r="BO9">
        <v>4622100</v>
      </c>
      <c r="BP9">
        <v>3745327</v>
      </c>
      <c r="BR9">
        <v>8383420</v>
      </c>
      <c r="BS9">
        <v>95337</v>
      </c>
      <c r="BT9">
        <v>118475</v>
      </c>
      <c r="BU9">
        <v>100000</v>
      </c>
      <c r="BV9">
        <v>0</v>
      </c>
      <c r="BW9">
        <v>430000</v>
      </c>
      <c r="BX9">
        <v>0</v>
      </c>
      <c r="BY9">
        <v>8952956</v>
      </c>
      <c r="BZ9">
        <v>2312089</v>
      </c>
      <c r="CA9">
        <v>2333894</v>
      </c>
      <c r="CB9">
        <v>0</v>
      </c>
      <c r="CC9">
        <v>0</v>
      </c>
      <c r="CD9">
        <v>10242243</v>
      </c>
      <c r="CE9">
        <v>0</v>
      </c>
      <c r="CF9">
        <v>10380994</v>
      </c>
      <c r="CG9">
        <v>3861273</v>
      </c>
      <c r="CH9">
        <v>588066</v>
      </c>
      <c r="CI9">
        <v>0</v>
      </c>
      <c r="CJ9">
        <v>373302</v>
      </c>
      <c r="CK9">
        <v>5747032</v>
      </c>
      <c r="CL9">
        <v>452224</v>
      </c>
      <c r="CM9">
        <v>3979184</v>
      </c>
      <c r="CN9">
        <v>677849</v>
      </c>
      <c r="CO9">
        <v>0</v>
      </c>
      <c r="CP9">
        <v>760900</v>
      </c>
      <c r="CQ9">
        <v>2288050</v>
      </c>
      <c r="CR9">
        <v>812339</v>
      </c>
      <c r="CS9">
        <v>1386393</v>
      </c>
      <c r="CT9">
        <v>7154183</v>
      </c>
      <c r="CU9">
        <v>8230252</v>
      </c>
      <c r="CV9">
        <v>0</v>
      </c>
      <c r="CW9">
        <v>8194443</v>
      </c>
      <c r="CX9">
        <v>0</v>
      </c>
      <c r="CY9">
        <v>3509691</v>
      </c>
    </row>
    <row r="10" spans="1:103" x14ac:dyDescent="0.3">
      <c r="A10" s="734">
        <v>20</v>
      </c>
      <c r="B10" t="s">
        <v>178</v>
      </c>
      <c r="D10">
        <v>9563277</v>
      </c>
      <c r="E10">
        <v>5139803</v>
      </c>
      <c r="F10">
        <v>1607681</v>
      </c>
      <c r="H10">
        <v>4735715</v>
      </c>
      <c r="I10">
        <v>98353</v>
      </c>
      <c r="J10">
        <v>7566152</v>
      </c>
      <c r="K10">
        <v>300000</v>
      </c>
      <c r="L10">
        <v>5193645</v>
      </c>
      <c r="M10">
        <v>34637933</v>
      </c>
      <c r="N10">
        <v>23041555</v>
      </c>
      <c r="O10">
        <v>4009867</v>
      </c>
      <c r="P10">
        <v>83767784</v>
      </c>
      <c r="Q10">
        <v>2578156</v>
      </c>
      <c r="R10">
        <v>1383014</v>
      </c>
      <c r="S10">
        <v>8723690</v>
      </c>
      <c r="U10">
        <v>18154866</v>
      </c>
      <c r="V10">
        <v>24060130</v>
      </c>
      <c r="X10">
        <v>3149819</v>
      </c>
      <c r="Y10">
        <v>617925</v>
      </c>
      <c r="Z10">
        <v>22111359</v>
      </c>
      <c r="AB10">
        <v>10556018</v>
      </c>
      <c r="AC10">
        <v>4138570</v>
      </c>
      <c r="AD10">
        <v>15562507</v>
      </c>
      <c r="AE10">
        <v>3399239</v>
      </c>
      <c r="AF10">
        <v>33893149</v>
      </c>
      <c r="AG10">
        <v>4464473</v>
      </c>
      <c r="AH10">
        <v>5093199</v>
      </c>
      <c r="AI10">
        <v>85032308</v>
      </c>
      <c r="AJ10">
        <v>420610</v>
      </c>
      <c r="AK10">
        <v>57251725</v>
      </c>
      <c r="AL10">
        <v>7057001</v>
      </c>
      <c r="AM10">
        <v>39844126</v>
      </c>
      <c r="AN10">
        <v>811691</v>
      </c>
      <c r="AO10">
        <v>1105795</v>
      </c>
      <c r="AP10">
        <v>0</v>
      </c>
      <c r="AQ10">
        <v>950158</v>
      </c>
      <c r="AR10">
        <v>6940784</v>
      </c>
      <c r="AS10">
        <v>363480</v>
      </c>
      <c r="AT10">
        <v>976259</v>
      </c>
      <c r="AU10">
        <v>11997132</v>
      </c>
      <c r="AV10">
        <v>15744744</v>
      </c>
      <c r="AX10">
        <v>1000000</v>
      </c>
      <c r="AY10">
        <v>385080</v>
      </c>
      <c r="AZ10">
        <v>10589428</v>
      </c>
      <c r="BA10">
        <v>10472458</v>
      </c>
      <c r="BB10">
        <v>30523527</v>
      </c>
      <c r="BC10">
        <v>0</v>
      </c>
      <c r="BD10">
        <v>1589602</v>
      </c>
      <c r="BE10">
        <v>3561709</v>
      </c>
      <c r="BF10">
        <v>14037706</v>
      </c>
      <c r="BG10">
        <v>4608425</v>
      </c>
      <c r="BH10">
        <v>85000</v>
      </c>
      <c r="BI10">
        <v>969975</v>
      </c>
      <c r="BJ10">
        <v>2486499</v>
      </c>
      <c r="BK10">
        <v>78121084</v>
      </c>
      <c r="BL10">
        <v>105235</v>
      </c>
      <c r="BM10">
        <v>3521659</v>
      </c>
      <c r="BN10">
        <v>15109351</v>
      </c>
      <c r="BO10">
        <v>4407470</v>
      </c>
      <c r="BP10">
        <v>21920307</v>
      </c>
      <c r="BR10">
        <v>4514610</v>
      </c>
      <c r="BS10">
        <v>9272892</v>
      </c>
      <c r="BT10">
        <v>0</v>
      </c>
      <c r="BU10">
        <v>0</v>
      </c>
      <c r="BV10">
        <v>8352483</v>
      </c>
      <c r="BW10">
        <v>0</v>
      </c>
      <c r="BX10">
        <v>13969356</v>
      </c>
      <c r="BY10">
        <v>20854238</v>
      </c>
      <c r="BZ10">
        <v>2803279</v>
      </c>
      <c r="CA10">
        <v>13459737</v>
      </c>
      <c r="CB10">
        <v>0</v>
      </c>
      <c r="CC10">
        <v>0</v>
      </c>
      <c r="CD10">
        <v>5237808</v>
      </c>
      <c r="CE10">
        <v>7549754</v>
      </c>
      <c r="CF10">
        <v>10367574</v>
      </c>
      <c r="CG10">
        <v>0</v>
      </c>
      <c r="CH10">
        <v>108991</v>
      </c>
      <c r="CI10">
        <v>807168</v>
      </c>
      <c r="CJ10">
        <v>166272</v>
      </c>
      <c r="CK10">
        <v>1462692</v>
      </c>
      <c r="CL10">
        <v>94692</v>
      </c>
      <c r="CM10">
        <v>15322187</v>
      </c>
      <c r="CN10">
        <v>5700</v>
      </c>
      <c r="CO10">
        <v>38509230</v>
      </c>
      <c r="CP10">
        <v>6514696</v>
      </c>
      <c r="CQ10">
        <v>485021582</v>
      </c>
      <c r="CR10">
        <v>1201278</v>
      </c>
      <c r="CS10">
        <v>171902</v>
      </c>
      <c r="CT10">
        <v>18511290</v>
      </c>
      <c r="CU10">
        <v>26769864</v>
      </c>
      <c r="CV10">
        <v>1750000</v>
      </c>
      <c r="CW10">
        <v>3677688</v>
      </c>
      <c r="CX10">
        <v>339903</v>
      </c>
      <c r="CY10">
        <v>276722</v>
      </c>
    </row>
    <row r="11" spans="1:103" x14ac:dyDescent="0.3">
      <c r="A11" s="734">
        <v>22</v>
      </c>
      <c r="B11" t="s">
        <v>180</v>
      </c>
      <c r="D11">
        <v>0</v>
      </c>
      <c r="E11">
        <v>0</v>
      </c>
      <c r="F11">
        <v>3682</v>
      </c>
      <c r="H11">
        <v>0</v>
      </c>
      <c r="I11">
        <v>0</v>
      </c>
      <c r="J11">
        <v>0</v>
      </c>
      <c r="K11">
        <v>563890</v>
      </c>
      <c r="L11">
        <v>0</v>
      </c>
      <c r="M11">
        <v>775921</v>
      </c>
      <c r="N11">
        <v>2000201</v>
      </c>
      <c r="O11">
        <v>172328</v>
      </c>
      <c r="P11">
        <v>0</v>
      </c>
      <c r="Q11">
        <v>602140</v>
      </c>
      <c r="R11">
        <v>35839</v>
      </c>
      <c r="S11">
        <v>0</v>
      </c>
      <c r="U11">
        <v>0</v>
      </c>
      <c r="V11">
        <v>706433</v>
      </c>
      <c r="X11">
        <v>113124</v>
      </c>
      <c r="Y11">
        <v>262500</v>
      </c>
      <c r="Z11">
        <v>6875000</v>
      </c>
      <c r="AB11">
        <v>0</v>
      </c>
      <c r="AC11">
        <v>3883011</v>
      </c>
      <c r="AD11">
        <v>0</v>
      </c>
      <c r="AE11">
        <v>269351</v>
      </c>
      <c r="AF11">
        <v>0</v>
      </c>
      <c r="AG11">
        <v>146238</v>
      </c>
      <c r="AH11">
        <v>0</v>
      </c>
      <c r="AI11">
        <v>1897483</v>
      </c>
      <c r="AJ11">
        <v>6800</v>
      </c>
      <c r="AK11">
        <v>0</v>
      </c>
      <c r="AL11">
        <v>0</v>
      </c>
      <c r="AM11">
        <v>0</v>
      </c>
      <c r="AN11">
        <v>450</v>
      </c>
      <c r="AO11">
        <v>0</v>
      </c>
      <c r="AP11">
        <v>0</v>
      </c>
      <c r="AQ11">
        <v>0</v>
      </c>
      <c r="AR11">
        <v>42565</v>
      </c>
      <c r="AS11">
        <v>0</v>
      </c>
      <c r="AT11">
        <v>0</v>
      </c>
      <c r="AU11">
        <v>552981</v>
      </c>
      <c r="AV11">
        <v>695626</v>
      </c>
      <c r="AX11">
        <v>0</v>
      </c>
      <c r="AY11">
        <v>58347</v>
      </c>
      <c r="AZ11">
        <v>0</v>
      </c>
      <c r="BA11">
        <v>228478</v>
      </c>
      <c r="BB11">
        <v>0</v>
      </c>
      <c r="BC11">
        <v>0</v>
      </c>
      <c r="BD11">
        <v>0</v>
      </c>
      <c r="BE11">
        <v>0</v>
      </c>
      <c r="BF11">
        <v>668865</v>
      </c>
      <c r="BG11">
        <v>0</v>
      </c>
      <c r="BH11">
        <v>0</v>
      </c>
      <c r="BI11">
        <v>83283</v>
      </c>
      <c r="BJ11">
        <v>32666</v>
      </c>
      <c r="BK11">
        <v>186282</v>
      </c>
      <c r="BL11">
        <v>0</v>
      </c>
      <c r="BM11">
        <v>340846</v>
      </c>
      <c r="BN11">
        <v>106597</v>
      </c>
      <c r="BO11">
        <v>0</v>
      </c>
      <c r="BP11">
        <v>483831</v>
      </c>
      <c r="BR11">
        <v>0</v>
      </c>
      <c r="BS11">
        <v>95939</v>
      </c>
      <c r="BT11">
        <v>0</v>
      </c>
      <c r="BU11">
        <v>278345</v>
      </c>
      <c r="BV11">
        <v>4333299</v>
      </c>
      <c r="BW11">
        <v>134878</v>
      </c>
      <c r="BX11">
        <v>4492</v>
      </c>
      <c r="BY11">
        <v>0</v>
      </c>
      <c r="BZ11">
        <v>0</v>
      </c>
      <c r="CA11">
        <v>0</v>
      </c>
      <c r="CB11">
        <v>0</v>
      </c>
      <c r="CC11">
        <v>0</v>
      </c>
      <c r="CD11">
        <v>0</v>
      </c>
      <c r="CE11">
        <v>152034</v>
      </c>
      <c r="CF11">
        <v>660651</v>
      </c>
      <c r="CG11">
        <v>0</v>
      </c>
      <c r="CH11">
        <v>3350</v>
      </c>
      <c r="CI11">
        <v>0</v>
      </c>
      <c r="CJ11">
        <v>0</v>
      </c>
      <c r="CK11">
        <v>4221718</v>
      </c>
      <c r="CL11">
        <v>905813</v>
      </c>
      <c r="CM11">
        <v>25038</v>
      </c>
      <c r="CN11">
        <v>0</v>
      </c>
      <c r="CO11">
        <v>1159596</v>
      </c>
      <c r="CP11">
        <v>-92976</v>
      </c>
      <c r="CQ11">
        <v>38869</v>
      </c>
      <c r="CR11">
        <v>0</v>
      </c>
      <c r="CS11">
        <v>0</v>
      </c>
      <c r="CT11">
        <v>73526</v>
      </c>
      <c r="CU11">
        <v>507679</v>
      </c>
      <c r="CV11">
        <v>88011</v>
      </c>
      <c r="CW11">
        <v>255667</v>
      </c>
      <c r="CX11">
        <v>0</v>
      </c>
      <c r="CY11">
        <v>64126</v>
      </c>
    </row>
    <row r="12" spans="1:103" x14ac:dyDescent="0.3">
      <c r="A12" s="734">
        <v>23</v>
      </c>
      <c r="B12" t="s">
        <v>183</v>
      </c>
      <c r="D12">
        <v>13228137</v>
      </c>
      <c r="E12">
        <v>599743</v>
      </c>
      <c r="F12">
        <v>3382375</v>
      </c>
      <c r="H12">
        <v>1234942</v>
      </c>
      <c r="I12">
        <v>7608030</v>
      </c>
      <c r="J12">
        <v>5687872</v>
      </c>
      <c r="K12">
        <v>396527</v>
      </c>
      <c r="L12">
        <v>4672424</v>
      </c>
      <c r="M12">
        <v>18475894</v>
      </c>
      <c r="N12">
        <v>7647396</v>
      </c>
      <c r="O12">
        <v>4389023</v>
      </c>
      <c r="P12">
        <v>55357565</v>
      </c>
      <c r="Q12">
        <v>10227774</v>
      </c>
      <c r="R12">
        <v>2404891</v>
      </c>
      <c r="S12">
        <v>9792397</v>
      </c>
      <c r="U12">
        <v>18603675</v>
      </c>
      <c r="V12">
        <v>2544261</v>
      </c>
      <c r="X12">
        <v>2363663</v>
      </c>
      <c r="Y12">
        <v>1721835</v>
      </c>
      <c r="Z12">
        <v>4810779</v>
      </c>
      <c r="AB12">
        <v>9523084</v>
      </c>
      <c r="AC12">
        <v>45452852</v>
      </c>
      <c r="AD12">
        <v>-2340338</v>
      </c>
      <c r="AE12">
        <v>26744523</v>
      </c>
      <c r="AF12">
        <v>5174539</v>
      </c>
      <c r="AG12">
        <v>2544964</v>
      </c>
      <c r="AH12">
        <v>5637499</v>
      </c>
      <c r="AI12">
        <v>52709067</v>
      </c>
      <c r="AJ12">
        <v>3540033</v>
      </c>
      <c r="AK12">
        <v>52994158</v>
      </c>
      <c r="AL12">
        <v>3475368</v>
      </c>
      <c r="AM12">
        <v>12096544</v>
      </c>
      <c r="AN12">
        <v>2086516</v>
      </c>
      <c r="AO12">
        <v>485027</v>
      </c>
      <c r="AP12">
        <v>4165569</v>
      </c>
      <c r="AQ12">
        <v>4718938</v>
      </c>
      <c r="AR12">
        <v>9172786</v>
      </c>
      <c r="AS12">
        <v>1693337</v>
      </c>
      <c r="AT12">
        <v>20893438</v>
      </c>
      <c r="AU12">
        <v>-3874130</v>
      </c>
      <c r="AV12">
        <v>5582280</v>
      </c>
      <c r="AX12">
        <v>8720886</v>
      </c>
      <c r="AY12">
        <v>-1505682</v>
      </c>
      <c r="AZ12">
        <v>24069347</v>
      </c>
      <c r="BA12">
        <v>3085207</v>
      </c>
      <c r="BB12">
        <v>41497119</v>
      </c>
      <c r="BC12">
        <v>1195090</v>
      </c>
      <c r="BD12">
        <v>5378153</v>
      </c>
      <c r="BE12">
        <v>4073519</v>
      </c>
      <c r="BF12">
        <v>2098168</v>
      </c>
      <c r="BG12">
        <v>6168503</v>
      </c>
      <c r="BH12">
        <v>6188638</v>
      </c>
      <c r="BI12">
        <v>1525179</v>
      </c>
      <c r="BJ12">
        <v>1946781</v>
      </c>
      <c r="BK12">
        <v>13065835</v>
      </c>
      <c r="BL12">
        <v>-149756</v>
      </c>
      <c r="BM12">
        <v>8394863</v>
      </c>
      <c r="BN12">
        <v>11084707</v>
      </c>
      <c r="BO12">
        <v>8203587</v>
      </c>
      <c r="BP12">
        <v>7820239</v>
      </c>
      <c r="BR12">
        <v>30569985</v>
      </c>
      <c r="BS12">
        <v>5229366</v>
      </c>
      <c r="BT12">
        <v>1116879</v>
      </c>
      <c r="BU12">
        <v>5455030</v>
      </c>
      <c r="BV12">
        <v>8871158</v>
      </c>
      <c r="BW12">
        <v>1146626</v>
      </c>
      <c r="BX12">
        <v>2099216</v>
      </c>
      <c r="BY12">
        <v>7753659</v>
      </c>
      <c r="BZ12">
        <v>1515381</v>
      </c>
      <c r="CA12">
        <v>-2516740</v>
      </c>
      <c r="CB12">
        <v>2724543</v>
      </c>
      <c r="CC12">
        <v>9430535</v>
      </c>
      <c r="CD12">
        <v>19674410</v>
      </c>
      <c r="CE12">
        <v>15998968</v>
      </c>
      <c r="CF12">
        <v>6218126</v>
      </c>
      <c r="CG12">
        <v>1855939</v>
      </c>
      <c r="CH12">
        <v>2410512</v>
      </c>
      <c r="CI12">
        <v>8106222</v>
      </c>
      <c r="CJ12">
        <v>2536173</v>
      </c>
      <c r="CK12">
        <v>10840864</v>
      </c>
      <c r="CL12">
        <v>846321</v>
      </c>
      <c r="CM12">
        <v>1010894</v>
      </c>
      <c r="CN12">
        <v>724391</v>
      </c>
      <c r="CO12">
        <v>6591601</v>
      </c>
      <c r="CP12">
        <v>-207008</v>
      </c>
      <c r="CQ12">
        <v>81453578</v>
      </c>
      <c r="CR12">
        <v>2680111</v>
      </c>
      <c r="CS12">
        <v>2311670</v>
      </c>
      <c r="CT12">
        <v>6066142</v>
      </c>
      <c r="CU12">
        <v>3451062</v>
      </c>
      <c r="CV12">
        <v>3157996</v>
      </c>
      <c r="CW12">
        <v>8725911</v>
      </c>
      <c r="CX12">
        <v>7047386</v>
      </c>
      <c r="CY12">
        <v>4590225</v>
      </c>
    </row>
    <row r="13" spans="1:103" x14ac:dyDescent="0.3">
      <c r="A13" s="734">
        <v>44</v>
      </c>
      <c r="B13" t="s">
        <v>825</v>
      </c>
      <c r="D13">
        <v>0</v>
      </c>
      <c r="E13">
        <v>8558536</v>
      </c>
      <c r="F13">
        <v>0</v>
      </c>
      <c r="H13">
        <v>0</v>
      </c>
      <c r="I13">
        <v>0</v>
      </c>
      <c r="J13">
        <v>13096684</v>
      </c>
      <c r="K13">
        <v>1989696</v>
      </c>
      <c r="L13">
        <v>3167392</v>
      </c>
      <c r="M13">
        <v>104568934</v>
      </c>
      <c r="N13">
        <v>0</v>
      </c>
      <c r="O13">
        <v>977618</v>
      </c>
      <c r="P13">
        <v>0</v>
      </c>
      <c r="Q13">
        <v>9484499</v>
      </c>
      <c r="R13">
        <v>3236502</v>
      </c>
      <c r="S13">
        <v>2672847</v>
      </c>
      <c r="U13">
        <v>0</v>
      </c>
      <c r="V13">
        <v>28755997</v>
      </c>
      <c r="X13">
        <v>3616447</v>
      </c>
      <c r="Y13">
        <v>478227</v>
      </c>
      <c r="Z13">
        <v>0</v>
      </c>
      <c r="AB13">
        <v>14331452</v>
      </c>
      <c r="AC13">
        <v>1419949</v>
      </c>
      <c r="AD13">
        <v>23118401</v>
      </c>
      <c r="AE13">
        <v>10350821</v>
      </c>
      <c r="AF13">
        <v>1693061</v>
      </c>
      <c r="AG13">
        <v>15061961</v>
      </c>
      <c r="AH13">
        <v>11885788</v>
      </c>
      <c r="AI13">
        <v>40806555</v>
      </c>
      <c r="AJ13">
        <v>2468899</v>
      </c>
      <c r="AK13">
        <v>0</v>
      </c>
      <c r="AL13">
        <v>26336201</v>
      </c>
      <c r="AM13">
        <v>0</v>
      </c>
      <c r="AN13">
        <v>2891324</v>
      </c>
      <c r="AO13">
        <v>0</v>
      </c>
      <c r="AP13">
        <v>0</v>
      </c>
      <c r="AQ13">
        <v>2781575</v>
      </c>
      <c r="AR13">
        <v>0</v>
      </c>
      <c r="AS13">
        <v>5706468</v>
      </c>
      <c r="AT13">
        <v>87692200</v>
      </c>
      <c r="AU13">
        <v>0</v>
      </c>
      <c r="AV13">
        <v>728474</v>
      </c>
      <c r="AX13">
        <v>11616259</v>
      </c>
      <c r="AY13">
        <v>696913</v>
      </c>
      <c r="AZ13">
        <v>0</v>
      </c>
      <c r="BA13">
        <v>0</v>
      </c>
      <c r="BB13">
        <v>86997260</v>
      </c>
      <c r="BC13">
        <v>4930195</v>
      </c>
      <c r="BD13">
        <v>0</v>
      </c>
      <c r="BE13">
        <v>0</v>
      </c>
      <c r="BF13">
        <v>26304646</v>
      </c>
      <c r="BG13">
        <v>0</v>
      </c>
      <c r="BH13">
        <v>0</v>
      </c>
      <c r="BI13">
        <v>311574</v>
      </c>
      <c r="BJ13">
        <v>206942</v>
      </c>
      <c r="BK13">
        <v>0</v>
      </c>
      <c r="BL13">
        <v>0</v>
      </c>
      <c r="BM13">
        <v>10177769</v>
      </c>
      <c r="BN13">
        <v>18304079</v>
      </c>
      <c r="BO13">
        <v>4489983</v>
      </c>
      <c r="BP13">
        <v>0</v>
      </c>
      <c r="BR13">
        <v>0</v>
      </c>
      <c r="BS13">
        <v>0</v>
      </c>
      <c r="BT13">
        <v>3724283</v>
      </c>
      <c r="BU13">
        <v>10514475</v>
      </c>
      <c r="BV13">
        <v>18574502</v>
      </c>
      <c r="BW13">
        <v>1625766</v>
      </c>
      <c r="BX13">
        <v>0</v>
      </c>
      <c r="BY13">
        <v>0</v>
      </c>
      <c r="BZ13">
        <v>413860</v>
      </c>
      <c r="CA13">
        <v>0</v>
      </c>
      <c r="CB13">
        <v>13119020</v>
      </c>
      <c r="CC13">
        <v>14168249</v>
      </c>
      <c r="CD13">
        <v>2924332</v>
      </c>
      <c r="CE13">
        <v>1370169</v>
      </c>
      <c r="CF13">
        <v>0</v>
      </c>
      <c r="CG13">
        <v>10259616</v>
      </c>
      <c r="CH13">
        <v>2983571</v>
      </c>
      <c r="CI13">
        <v>5024660</v>
      </c>
      <c r="CJ13">
        <v>527651</v>
      </c>
      <c r="CK13">
        <v>1354426</v>
      </c>
      <c r="CL13">
        <v>0</v>
      </c>
      <c r="CM13">
        <v>0</v>
      </c>
      <c r="CN13">
        <v>2039422</v>
      </c>
      <c r="CO13">
        <v>153368004</v>
      </c>
      <c r="CP13">
        <v>1336194</v>
      </c>
      <c r="CQ13">
        <v>0</v>
      </c>
      <c r="CR13">
        <v>8538672</v>
      </c>
      <c r="CS13">
        <v>2281248</v>
      </c>
      <c r="CT13">
        <v>0</v>
      </c>
      <c r="CU13">
        <v>771603</v>
      </c>
      <c r="CV13">
        <v>0</v>
      </c>
      <c r="CW13">
        <v>5352883</v>
      </c>
      <c r="CX13">
        <v>629982</v>
      </c>
      <c r="CY13">
        <v>248844</v>
      </c>
    </row>
    <row r="14" spans="1:103" x14ac:dyDescent="0.3">
      <c r="A14" s="734">
        <v>45</v>
      </c>
      <c r="B14" t="s">
        <v>826</v>
      </c>
      <c r="D14">
        <v>0</v>
      </c>
      <c r="E14">
        <v>896524</v>
      </c>
      <c r="F14">
        <v>0</v>
      </c>
      <c r="H14">
        <v>0</v>
      </c>
      <c r="I14">
        <v>0</v>
      </c>
      <c r="J14">
        <v>2734014</v>
      </c>
      <c r="K14">
        <v>814361</v>
      </c>
      <c r="L14">
        <v>123405</v>
      </c>
      <c r="M14">
        <v>28754431</v>
      </c>
      <c r="N14">
        <v>0</v>
      </c>
      <c r="O14">
        <v>194796</v>
      </c>
      <c r="P14">
        <v>0</v>
      </c>
      <c r="Q14">
        <v>123014</v>
      </c>
      <c r="R14">
        <v>240255</v>
      </c>
      <c r="S14">
        <v>866534</v>
      </c>
      <c r="U14">
        <v>0</v>
      </c>
      <c r="V14">
        <v>663349</v>
      </c>
      <c r="X14">
        <v>93481</v>
      </c>
      <c r="Y14">
        <v>111033</v>
      </c>
      <c r="Z14">
        <v>0</v>
      </c>
      <c r="AB14">
        <v>1147043</v>
      </c>
      <c r="AC14">
        <v>127240</v>
      </c>
      <c r="AD14">
        <v>2386222</v>
      </c>
      <c r="AE14">
        <v>2382607</v>
      </c>
      <c r="AF14">
        <v>729529</v>
      </c>
      <c r="AG14">
        <v>1290280</v>
      </c>
      <c r="AH14">
        <v>1321840</v>
      </c>
      <c r="AI14">
        <v>1033984</v>
      </c>
      <c r="AJ14">
        <v>807420</v>
      </c>
      <c r="AK14">
        <v>0</v>
      </c>
      <c r="AL14">
        <v>3932885</v>
      </c>
      <c r="AM14">
        <v>0</v>
      </c>
      <c r="AN14">
        <v>138881</v>
      </c>
      <c r="AO14">
        <v>0</v>
      </c>
      <c r="AP14">
        <v>0</v>
      </c>
      <c r="AQ14">
        <v>1151584</v>
      </c>
      <c r="AR14">
        <v>0</v>
      </c>
      <c r="AS14">
        <v>1913449</v>
      </c>
      <c r="AT14">
        <v>7588594</v>
      </c>
      <c r="AU14">
        <v>0</v>
      </c>
      <c r="AV14">
        <v>2160</v>
      </c>
      <c r="AX14">
        <v>1629494</v>
      </c>
      <c r="AY14">
        <v>215631</v>
      </c>
      <c r="AZ14">
        <v>0</v>
      </c>
      <c r="BA14">
        <v>0</v>
      </c>
      <c r="BB14">
        <v>16337149</v>
      </c>
      <c r="BC14">
        <v>373858</v>
      </c>
      <c r="BD14">
        <v>0</v>
      </c>
      <c r="BE14">
        <v>0</v>
      </c>
      <c r="BF14">
        <v>3633520</v>
      </c>
      <c r="BG14">
        <v>0</v>
      </c>
      <c r="BH14">
        <v>0</v>
      </c>
      <c r="BI14">
        <v>2036024</v>
      </c>
      <c r="BJ14">
        <v>7025</v>
      </c>
      <c r="BK14">
        <v>0</v>
      </c>
      <c r="BL14">
        <v>0</v>
      </c>
      <c r="BM14">
        <v>1215621</v>
      </c>
      <c r="BN14">
        <v>3371153</v>
      </c>
      <c r="BO14">
        <v>2461398</v>
      </c>
      <c r="BP14">
        <v>0</v>
      </c>
      <c r="BR14">
        <v>0</v>
      </c>
      <c r="BS14">
        <v>0</v>
      </c>
      <c r="BT14">
        <v>466273</v>
      </c>
      <c r="BU14">
        <v>1137400</v>
      </c>
      <c r="BV14">
        <v>4370491</v>
      </c>
      <c r="BW14">
        <v>245424</v>
      </c>
      <c r="BX14">
        <v>0</v>
      </c>
      <c r="BY14">
        <v>0</v>
      </c>
      <c r="BZ14">
        <v>217189</v>
      </c>
      <c r="CA14">
        <v>0</v>
      </c>
      <c r="CB14">
        <v>693417</v>
      </c>
      <c r="CC14">
        <v>2643951</v>
      </c>
      <c r="CD14">
        <v>2335486</v>
      </c>
      <c r="CE14">
        <v>48075</v>
      </c>
      <c r="CF14">
        <v>0</v>
      </c>
      <c r="CG14">
        <v>1368968</v>
      </c>
      <c r="CH14">
        <v>843261</v>
      </c>
      <c r="CI14">
        <v>2228179</v>
      </c>
      <c r="CJ14">
        <v>6688</v>
      </c>
      <c r="CK14">
        <v>821072</v>
      </c>
      <c r="CL14">
        <v>0</v>
      </c>
      <c r="CM14">
        <v>0</v>
      </c>
      <c r="CN14">
        <v>148592</v>
      </c>
      <c r="CO14">
        <v>52312202</v>
      </c>
      <c r="CP14">
        <v>343994</v>
      </c>
      <c r="CQ14">
        <v>0</v>
      </c>
      <c r="CR14">
        <v>1228602</v>
      </c>
      <c r="CS14">
        <v>1086326</v>
      </c>
      <c r="CT14">
        <v>0</v>
      </c>
      <c r="CU14">
        <v>499463</v>
      </c>
      <c r="CV14">
        <v>0</v>
      </c>
      <c r="CW14">
        <v>393947</v>
      </c>
      <c r="CX14">
        <v>223777</v>
      </c>
      <c r="CY14">
        <v>379443</v>
      </c>
    </row>
    <row r="15" spans="1:103" x14ac:dyDescent="0.3">
      <c r="A15" s="734">
        <v>49</v>
      </c>
      <c r="B15" t="s">
        <v>193</v>
      </c>
      <c r="D15">
        <v>0</v>
      </c>
      <c r="E15">
        <v>989976</v>
      </c>
      <c r="F15">
        <v>0</v>
      </c>
      <c r="H15">
        <v>0</v>
      </c>
      <c r="I15">
        <v>0</v>
      </c>
      <c r="J15">
        <v>2238809</v>
      </c>
      <c r="K15">
        <v>887186</v>
      </c>
      <c r="L15">
        <v>1750295</v>
      </c>
      <c r="M15">
        <v>13831396</v>
      </c>
      <c r="N15">
        <v>0</v>
      </c>
      <c r="O15">
        <v>832142</v>
      </c>
      <c r="P15">
        <v>0</v>
      </c>
      <c r="Q15">
        <v>353136</v>
      </c>
      <c r="R15">
        <v>655959</v>
      </c>
      <c r="S15">
        <v>357187</v>
      </c>
      <c r="U15">
        <v>0</v>
      </c>
      <c r="V15">
        <v>1376909</v>
      </c>
      <c r="X15">
        <v>342035</v>
      </c>
      <c r="Y15">
        <v>502119</v>
      </c>
      <c r="Z15">
        <v>0</v>
      </c>
      <c r="AB15">
        <v>1707137</v>
      </c>
      <c r="AC15">
        <v>419962</v>
      </c>
      <c r="AD15">
        <v>3395195</v>
      </c>
      <c r="AE15">
        <v>3638629</v>
      </c>
      <c r="AF15">
        <v>372600</v>
      </c>
      <c r="AG15">
        <v>851709</v>
      </c>
      <c r="AH15">
        <v>1270288</v>
      </c>
      <c r="AI15">
        <v>3537912</v>
      </c>
      <c r="AJ15">
        <v>1493017</v>
      </c>
      <c r="AK15">
        <v>0</v>
      </c>
      <c r="AL15">
        <v>1762409</v>
      </c>
      <c r="AM15">
        <v>0</v>
      </c>
      <c r="AN15">
        <v>298481</v>
      </c>
      <c r="AO15">
        <v>0</v>
      </c>
      <c r="AP15">
        <v>0</v>
      </c>
      <c r="AQ15">
        <v>1253718</v>
      </c>
      <c r="AR15">
        <v>0</v>
      </c>
      <c r="AS15">
        <v>1789553</v>
      </c>
      <c r="AT15">
        <v>12712327</v>
      </c>
      <c r="AU15">
        <v>0</v>
      </c>
      <c r="AV15">
        <v>10863</v>
      </c>
      <c r="AX15">
        <v>2032148</v>
      </c>
      <c r="AY15">
        <v>429135</v>
      </c>
      <c r="AZ15">
        <v>0</v>
      </c>
      <c r="BA15">
        <v>0</v>
      </c>
      <c r="BB15">
        <v>8412498</v>
      </c>
      <c r="BC15">
        <v>442475</v>
      </c>
      <c r="BD15">
        <v>0</v>
      </c>
      <c r="BE15">
        <v>0</v>
      </c>
      <c r="BF15">
        <v>3881092</v>
      </c>
      <c r="BG15">
        <v>0</v>
      </c>
      <c r="BH15">
        <v>0</v>
      </c>
      <c r="BI15">
        <v>388232</v>
      </c>
      <c r="BJ15">
        <v>145140</v>
      </c>
      <c r="BK15">
        <v>0</v>
      </c>
      <c r="BL15">
        <v>0</v>
      </c>
      <c r="BM15">
        <v>1159863</v>
      </c>
      <c r="BN15">
        <v>5287758</v>
      </c>
      <c r="BO15">
        <v>888291</v>
      </c>
      <c r="BP15">
        <v>0</v>
      </c>
      <c r="BR15">
        <v>0</v>
      </c>
      <c r="BS15">
        <v>0</v>
      </c>
      <c r="BT15">
        <v>773486</v>
      </c>
      <c r="BU15">
        <v>1319071</v>
      </c>
      <c r="BV15">
        <v>3561757</v>
      </c>
      <c r="BW15">
        <v>423280</v>
      </c>
      <c r="BX15">
        <v>0</v>
      </c>
      <c r="BY15">
        <v>0</v>
      </c>
      <c r="BZ15">
        <v>233205</v>
      </c>
      <c r="CA15">
        <v>0</v>
      </c>
      <c r="CB15">
        <v>2726781</v>
      </c>
      <c r="CC15">
        <v>5289283</v>
      </c>
      <c r="CD15">
        <v>733780</v>
      </c>
      <c r="CE15">
        <v>82984</v>
      </c>
      <c r="CF15">
        <v>0</v>
      </c>
      <c r="CG15">
        <v>980919</v>
      </c>
      <c r="CH15">
        <v>328445</v>
      </c>
      <c r="CI15">
        <v>1159236</v>
      </c>
      <c r="CJ15">
        <v>230344</v>
      </c>
      <c r="CK15">
        <v>320481</v>
      </c>
      <c r="CL15">
        <v>0</v>
      </c>
      <c r="CM15">
        <v>0</v>
      </c>
      <c r="CN15">
        <v>520302</v>
      </c>
      <c r="CO15">
        <v>19042826</v>
      </c>
      <c r="CP15">
        <v>416719</v>
      </c>
      <c r="CQ15">
        <v>0</v>
      </c>
      <c r="CR15">
        <v>1286525</v>
      </c>
      <c r="CS15">
        <v>258924</v>
      </c>
      <c r="CT15">
        <v>0</v>
      </c>
      <c r="CU15">
        <v>154873</v>
      </c>
      <c r="CV15">
        <v>0</v>
      </c>
      <c r="CW15">
        <v>645155</v>
      </c>
      <c r="CX15">
        <v>402015</v>
      </c>
      <c r="CY15">
        <v>0</v>
      </c>
    </row>
    <row r="16" spans="1:103" x14ac:dyDescent="0.3">
      <c r="A16" s="734">
        <v>50</v>
      </c>
      <c r="B16" t="s">
        <v>85</v>
      </c>
      <c r="D16">
        <v>0</v>
      </c>
      <c r="E16">
        <v>1472231</v>
      </c>
      <c r="F16">
        <v>0</v>
      </c>
      <c r="H16">
        <v>0</v>
      </c>
      <c r="I16">
        <v>0</v>
      </c>
      <c r="J16">
        <v>3331818</v>
      </c>
      <c r="K16">
        <v>391051</v>
      </c>
      <c r="L16">
        <v>275830</v>
      </c>
      <c r="M16">
        <v>38757609</v>
      </c>
      <c r="N16">
        <v>0</v>
      </c>
      <c r="O16">
        <v>-129327</v>
      </c>
      <c r="P16">
        <v>0</v>
      </c>
      <c r="Q16">
        <v>722780</v>
      </c>
      <c r="R16">
        <v>-63803</v>
      </c>
      <c r="S16">
        <v>419775</v>
      </c>
      <c r="U16">
        <v>0</v>
      </c>
      <c r="V16">
        <v>3874709</v>
      </c>
      <c r="X16">
        <v>211513</v>
      </c>
      <c r="Y16">
        <v>-326297</v>
      </c>
      <c r="Z16">
        <v>0</v>
      </c>
      <c r="AB16">
        <v>663727</v>
      </c>
      <c r="AC16">
        <v>597947</v>
      </c>
      <c r="AD16">
        <v>2871122</v>
      </c>
      <c r="AE16">
        <v>964107</v>
      </c>
      <c r="AF16">
        <v>734215</v>
      </c>
      <c r="AG16">
        <v>2158396</v>
      </c>
      <c r="AH16">
        <v>814124</v>
      </c>
      <c r="AI16">
        <v>6414835</v>
      </c>
      <c r="AJ16">
        <v>-478493</v>
      </c>
      <c r="AK16">
        <v>0</v>
      </c>
      <c r="AL16">
        <v>4849943</v>
      </c>
      <c r="AM16">
        <v>0</v>
      </c>
      <c r="AN16">
        <v>-160407</v>
      </c>
      <c r="AO16">
        <v>0</v>
      </c>
      <c r="AP16">
        <v>0</v>
      </c>
      <c r="AQ16">
        <v>331670</v>
      </c>
      <c r="AR16">
        <v>0</v>
      </c>
      <c r="AS16">
        <v>-304155</v>
      </c>
      <c r="AT16">
        <v>17310026</v>
      </c>
      <c r="AU16">
        <v>0</v>
      </c>
      <c r="AV16">
        <v>-17969</v>
      </c>
      <c r="AX16">
        <v>875342</v>
      </c>
      <c r="AY16">
        <v>-145728</v>
      </c>
      <c r="AZ16">
        <v>0</v>
      </c>
      <c r="BA16">
        <v>0</v>
      </c>
      <c r="BB16">
        <v>25171324</v>
      </c>
      <c r="BC16">
        <v>2632866</v>
      </c>
      <c r="BD16">
        <v>0</v>
      </c>
      <c r="BE16">
        <v>0</v>
      </c>
      <c r="BF16">
        <v>7423740</v>
      </c>
      <c r="BG16">
        <v>0</v>
      </c>
      <c r="BH16">
        <v>0</v>
      </c>
      <c r="BI16">
        <v>-107016</v>
      </c>
      <c r="BJ16">
        <v>29195</v>
      </c>
      <c r="BK16">
        <v>0</v>
      </c>
      <c r="BL16">
        <v>0</v>
      </c>
      <c r="BM16">
        <v>2876548</v>
      </c>
      <c r="BN16">
        <v>3954182</v>
      </c>
      <c r="BO16">
        <v>527748</v>
      </c>
      <c r="BP16">
        <v>0</v>
      </c>
      <c r="BR16">
        <v>0</v>
      </c>
      <c r="BS16">
        <v>0</v>
      </c>
      <c r="BT16">
        <v>-305298</v>
      </c>
      <c r="BU16">
        <v>94429</v>
      </c>
      <c r="BV16">
        <v>1481775</v>
      </c>
      <c r="BW16">
        <v>177519</v>
      </c>
      <c r="BX16">
        <v>0</v>
      </c>
      <c r="BY16">
        <v>0</v>
      </c>
      <c r="BZ16">
        <v>-13074</v>
      </c>
      <c r="CA16">
        <v>0</v>
      </c>
      <c r="CB16">
        <v>-639919</v>
      </c>
      <c r="CC16">
        <v>1742502</v>
      </c>
      <c r="CD16">
        <v>2863600</v>
      </c>
      <c r="CE16">
        <v>140649</v>
      </c>
      <c r="CF16">
        <v>0</v>
      </c>
      <c r="CG16">
        <v>10300718</v>
      </c>
      <c r="CH16">
        <v>336465</v>
      </c>
      <c r="CI16">
        <v>239926</v>
      </c>
      <c r="CJ16">
        <v>-198128</v>
      </c>
      <c r="CK16">
        <v>-243303</v>
      </c>
      <c r="CL16">
        <v>0</v>
      </c>
      <c r="CM16">
        <v>0</v>
      </c>
      <c r="CN16">
        <v>54219</v>
      </c>
      <c r="CO16">
        <v>28672353</v>
      </c>
      <c r="CP16">
        <v>-155136</v>
      </c>
      <c r="CQ16">
        <v>0</v>
      </c>
      <c r="CR16">
        <v>711113</v>
      </c>
      <c r="CS16">
        <v>319741</v>
      </c>
      <c r="CT16">
        <v>0</v>
      </c>
      <c r="CU16">
        <v>-22583</v>
      </c>
      <c r="CV16">
        <v>0</v>
      </c>
      <c r="CW16">
        <v>610053</v>
      </c>
      <c r="CX16">
        <v>-322286</v>
      </c>
      <c r="CY16">
        <v>537320</v>
      </c>
    </row>
    <row r="17" spans="1:103" x14ac:dyDescent="0.3">
      <c r="A17" s="734">
        <v>51</v>
      </c>
      <c r="B17" t="s">
        <v>201</v>
      </c>
      <c r="D17">
        <v>0</v>
      </c>
      <c r="E17">
        <v>1448072</v>
      </c>
      <c r="F17">
        <v>0</v>
      </c>
      <c r="H17">
        <v>0</v>
      </c>
      <c r="I17">
        <v>0</v>
      </c>
      <c r="J17">
        <v>4212788</v>
      </c>
      <c r="K17">
        <v>1458842</v>
      </c>
      <c r="L17">
        <v>1599290</v>
      </c>
      <c r="M17">
        <v>26789141</v>
      </c>
      <c r="N17">
        <v>0</v>
      </c>
      <c r="O17">
        <v>488860</v>
      </c>
      <c r="P17">
        <v>0</v>
      </c>
      <c r="Q17">
        <v>795077</v>
      </c>
      <c r="R17">
        <v>611254</v>
      </c>
      <c r="S17">
        <v>455819</v>
      </c>
      <c r="U17">
        <v>0</v>
      </c>
      <c r="V17">
        <v>3487793</v>
      </c>
      <c r="X17">
        <v>147830</v>
      </c>
      <c r="Y17">
        <v>116584</v>
      </c>
      <c r="Z17">
        <v>0</v>
      </c>
      <c r="AB17">
        <v>1399271</v>
      </c>
      <c r="AC17">
        <v>264198</v>
      </c>
      <c r="AD17">
        <v>6710445</v>
      </c>
      <c r="AE17">
        <v>4240916</v>
      </c>
      <c r="AF17">
        <v>327557</v>
      </c>
      <c r="AG17">
        <v>1917783</v>
      </c>
      <c r="AH17">
        <v>1603057</v>
      </c>
      <c r="AI17">
        <v>5085642</v>
      </c>
      <c r="AJ17">
        <v>1903800</v>
      </c>
      <c r="AK17">
        <v>0</v>
      </c>
      <c r="AL17">
        <v>7546483</v>
      </c>
      <c r="AM17">
        <v>0</v>
      </c>
      <c r="AN17">
        <v>254081</v>
      </c>
      <c r="AO17">
        <v>0</v>
      </c>
      <c r="AP17">
        <v>0</v>
      </c>
      <c r="AQ17">
        <v>1068486</v>
      </c>
      <c r="AR17">
        <v>0</v>
      </c>
      <c r="AS17">
        <v>2123662</v>
      </c>
      <c r="AT17">
        <v>19782629</v>
      </c>
      <c r="AU17">
        <v>0</v>
      </c>
      <c r="AV17">
        <v>-9789</v>
      </c>
      <c r="AX17">
        <v>2830304</v>
      </c>
      <c r="AY17">
        <v>258378</v>
      </c>
      <c r="AZ17">
        <v>0</v>
      </c>
      <c r="BA17">
        <v>0</v>
      </c>
      <c r="BB17">
        <v>22754362</v>
      </c>
      <c r="BC17">
        <v>323729</v>
      </c>
      <c r="BD17">
        <v>0</v>
      </c>
      <c r="BE17">
        <v>0</v>
      </c>
      <c r="BF17">
        <v>13009819</v>
      </c>
      <c r="BG17">
        <v>0</v>
      </c>
      <c r="BH17">
        <v>0</v>
      </c>
      <c r="BI17">
        <v>611086</v>
      </c>
      <c r="BJ17">
        <v>62915</v>
      </c>
      <c r="BK17">
        <v>0</v>
      </c>
      <c r="BL17">
        <v>0</v>
      </c>
      <c r="BM17">
        <v>2065049</v>
      </c>
      <c r="BN17">
        <v>8414447</v>
      </c>
      <c r="BO17">
        <v>1224065</v>
      </c>
      <c r="BP17">
        <v>0</v>
      </c>
      <c r="BR17">
        <v>0</v>
      </c>
      <c r="BS17">
        <v>0</v>
      </c>
      <c r="BT17">
        <v>612432</v>
      </c>
      <c r="BU17">
        <v>961818</v>
      </c>
      <c r="BV17">
        <v>6675404</v>
      </c>
      <c r="BW17">
        <v>764447</v>
      </c>
      <c r="BX17">
        <v>0</v>
      </c>
      <c r="BY17">
        <v>0</v>
      </c>
      <c r="BZ17">
        <v>-17040</v>
      </c>
      <c r="CA17">
        <v>0</v>
      </c>
      <c r="CB17">
        <v>1937242</v>
      </c>
      <c r="CC17">
        <v>8049269</v>
      </c>
      <c r="CD17">
        <v>112663</v>
      </c>
      <c r="CE17">
        <v>-55836</v>
      </c>
      <c r="CF17">
        <v>0</v>
      </c>
      <c r="CG17">
        <v>1834364</v>
      </c>
      <c r="CH17">
        <v>585182</v>
      </c>
      <c r="CI17">
        <v>1035012</v>
      </c>
      <c r="CJ17">
        <v>34125</v>
      </c>
      <c r="CK17">
        <v>160403</v>
      </c>
      <c r="CL17">
        <v>0</v>
      </c>
      <c r="CM17">
        <v>0</v>
      </c>
      <c r="CN17">
        <v>545935</v>
      </c>
      <c r="CO17">
        <v>60378399</v>
      </c>
      <c r="CP17">
        <v>647800</v>
      </c>
      <c r="CQ17">
        <v>0</v>
      </c>
      <c r="CR17">
        <v>1803190</v>
      </c>
      <c r="CS17">
        <v>614112</v>
      </c>
      <c r="CT17">
        <v>0</v>
      </c>
      <c r="CU17">
        <v>150107</v>
      </c>
      <c r="CV17">
        <v>0</v>
      </c>
      <c r="CW17">
        <v>1621747</v>
      </c>
      <c r="CX17">
        <v>68725</v>
      </c>
      <c r="CY17">
        <v>0</v>
      </c>
    </row>
    <row r="18" spans="1:103" x14ac:dyDescent="0.3">
      <c r="A18" s="734">
        <v>61</v>
      </c>
      <c r="B18" t="s">
        <v>212</v>
      </c>
      <c r="D18">
        <v>99.11</v>
      </c>
      <c r="E18">
        <v>97.72</v>
      </c>
      <c r="F18">
        <v>98.38</v>
      </c>
      <c r="H18">
        <v>97.48</v>
      </c>
      <c r="I18">
        <v>98.62</v>
      </c>
      <c r="J18">
        <v>98.73</v>
      </c>
      <c r="K18">
        <v>97.82</v>
      </c>
      <c r="L18">
        <v>96.93</v>
      </c>
      <c r="M18">
        <v>99.09</v>
      </c>
      <c r="N18">
        <v>99.75</v>
      </c>
      <c r="O18">
        <v>98.73</v>
      </c>
      <c r="P18">
        <v>99.38</v>
      </c>
      <c r="Q18">
        <v>97.82</v>
      </c>
      <c r="R18">
        <v>98.17</v>
      </c>
      <c r="S18">
        <v>98.53</v>
      </c>
      <c r="U18">
        <v>99.05</v>
      </c>
      <c r="V18">
        <v>99.2</v>
      </c>
      <c r="X18">
        <v>98.52</v>
      </c>
      <c r="Y18">
        <v>97.9</v>
      </c>
      <c r="Z18">
        <v>98.61</v>
      </c>
      <c r="AB18">
        <v>98.97</v>
      </c>
      <c r="AC18">
        <v>99.59</v>
      </c>
      <c r="AD18">
        <v>99.34</v>
      </c>
      <c r="AE18">
        <v>99.64</v>
      </c>
      <c r="AF18">
        <v>97.74</v>
      </c>
      <c r="AG18">
        <v>99.08</v>
      </c>
      <c r="AH18">
        <v>97.02</v>
      </c>
      <c r="AI18">
        <v>99.81</v>
      </c>
      <c r="AJ18">
        <v>96.01</v>
      </c>
      <c r="AK18">
        <v>99.38</v>
      </c>
      <c r="AL18">
        <v>98.4</v>
      </c>
      <c r="AM18">
        <v>99.16</v>
      </c>
      <c r="AN18">
        <v>97.28</v>
      </c>
      <c r="AO18">
        <v>97.91</v>
      </c>
      <c r="AP18">
        <v>99.04</v>
      </c>
      <c r="AQ18">
        <v>99.25</v>
      </c>
      <c r="AR18">
        <v>99.39</v>
      </c>
      <c r="AS18">
        <v>98.22</v>
      </c>
      <c r="AT18">
        <v>99.46</v>
      </c>
      <c r="AU18">
        <v>98.51</v>
      </c>
      <c r="AV18">
        <v>99.33</v>
      </c>
      <c r="AX18">
        <v>97.3</v>
      </c>
      <c r="AY18">
        <v>95.16</v>
      </c>
      <c r="AZ18">
        <v>99.51</v>
      </c>
      <c r="BA18">
        <v>98.98</v>
      </c>
      <c r="BB18">
        <v>99.9</v>
      </c>
      <c r="BC18">
        <v>96.32</v>
      </c>
      <c r="BD18">
        <v>99.27</v>
      </c>
      <c r="BE18">
        <v>97.5</v>
      </c>
      <c r="BF18">
        <v>99.45</v>
      </c>
      <c r="BG18">
        <v>99</v>
      </c>
      <c r="BH18">
        <v>97</v>
      </c>
      <c r="BI18">
        <v>94.79</v>
      </c>
      <c r="BJ18">
        <v>99.56</v>
      </c>
      <c r="BK18">
        <v>99.49</v>
      </c>
      <c r="BL18">
        <v>97.51</v>
      </c>
      <c r="BM18">
        <v>97.61</v>
      </c>
      <c r="BN18">
        <v>99.53</v>
      </c>
      <c r="BO18">
        <v>99.09</v>
      </c>
      <c r="BP18">
        <v>99.55</v>
      </c>
      <c r="BR18">
        <v>97.93</v>
      </c>
      <c r="BS18">
        <v>99.21</v>
      </c>
      <c r="BT18">
        <v>96.96</v>
      </c>
      <c r="BU18">
        <v>97.38</v>
      </c>
      <c r="BV18">
        <v>96.86</v>
      </c>
      <c r="BW18">
        <v>97.74</v>
      </c>
      <c r="BX18">
        <v>98.62</v>
      </c>
      <c r="BY18">
        <v>99.42</v>
      </c>
      <c r="BZ18">
        <v>98.99</v>
      </c>
      <c r="CA18">
        <v>99.29</v>
      </c>
      <c r="CB18">
        <v>97.71</v>
      </c>
      <c r="CC18">
        <v>95.17</v>
      </c>
      <c r="CD18">
        <v>98.61</v>
      </c>
      <c r="CE18">
        <v>98.1</v>
      </c>
      <c r="CF18">
        <v>98.73</v>
      </c>
      <c r="CG18">
        <v>97.69</v>
      </c>
      <c r="CH18">
        <v>97</v>
      </c>
      <c r="CI18">
        <v>98.26</v>
      </c>
      <c r="CJ18">
        <v>98.13</v>
      </c>
      <c r="CK18">
        <v>99.01</v>
      </c>
      <c r="CL18">
        <v>96.65</v>
      </c>
      <c r="CM18">
        <v>99.84</v>
      </c>
      <c r="CN18">
        <v>97.18</v>
      </c>
      <c r="CO18">
        <v>99.95</v>
      </c>
      <c r="CP18">
        <v>97.73</v>
      </c>
      <c r="CQ18">
        <v>99.92</v>
      </c>
      <c r="CR18">
        <v>98.13</v>
      </c>
      <c r="CS18">
        <v>95.87</v>
      </c>
      <c r="CT18">
        <v>98.7</v>
      </c>
      <c r="CU18">
        <v>98.65</v>
      </c>
      <c r="CV18">
        <v>97.5</v>
      </c>
      <c r="CW18">
        <v>98.83</v>
      </c>
      <c r="CX18">
        <v>98.17</v>
      </c>
      <c r="CY18">
        <v>98.44</v>
      </c>
    </row>
    <row r="19" spans="1:103" x14ac:dyDescent="0.3">
      <c r="A19" s="734">
        <v>80</v>
      </c>
      <c r="B19" t="s">
        <v>186</v>
      </c>
      <c r="D19">
        <v>0</v>
      </c>
      <c r="E19">
        <v>8114657</v>
      </c>
      <c r="F19">
        <v>0</v>
      </c>
      <c r="H19">
        <v>0</v>
      </c>
      <c r="I19">
        <v>0</v>
      </c>
      <c r="J19">
        <v>11868277</v>
      </c>
      <c r="K19">
        <v>1605038</v>
      </c>
      <c r="L19">
        <v>2647102</v>
      </c>
      <c r="M19">
        <v>86709355</v>
      </c>
      <c r="N19">
        <v>0</v>
      </c>
      <c r="O19">
        <v>820512</v>
      </c>
      <c r="P19">
        <v>0</v>
      </c>
      <c r="Q19">
        <v>8664869</v>
      </c>
      <c r="R19">
        <v>3082968</v>
      </c>
      <c r="S19">
        <v>2574707</v>
      </c>
      <c r="U19">
        <v>0</v>
      </c>
      <c r="V19">
        <v>28704518</v>
      </c>
      <c r="X19">
        <v>3117143</v>
      </c>
      <c r="Y19">
        <v>305718</v>
      </c>
      <c r="Z19">
        <v>0</v>
      </c>
      <c r="AB19">
        <v>13464594</v>
      </c>
      <c r="AC19">
        <v>1267099</v>
      </c>
      <c r="AD19">
        <v>21173152</v>
      </c>
      <c r="AE19">
        <v>5503460</v>
      </c>
      <c r="AF19">
        <v>1615328</v>
      </c>
      <c r="AG19">
        <v>13151285</v>
      </c>
      <c r="AH19">
        <v>11362303</v>
      </c>
      <c r="AI19">
        <v>37173725</v>
      </c>
      <c r="AJ19">
        <v>1592913</v>
      </c>
      <c r="AK19">
        <v>0</v>
      </c>
      <c r="AL19">
        <v>23757017</v>
      </c>
      <c r="AM19">
        <v>0</v>
      </c>
      <c r="AN19">
        <v>2680842</v>
      </c>
      <c r="AO19">
        <v>0</v>
      </c>
      <c r="AP19">
        <v>0</v>
      </c>
      <c r="AQ19">
        <v>2281167</v>
      </c>
      <c r="AR19">
        <v>0</v>
      </c>
      <c r="AS19">
        <v>4840784</v>
      </c>
      <c r="AT19">
        <v>80117751</v>
      </c>
      <c r="AU19">
        <v>0</v>
      </c>
      <c r="AV19">
        <v>724724</v>
      </c>
      <c r="AX19">
        <v>9049077</v>
      </c>
      <c r="AY19">
        <v>540068</v>
      </c>
      <c r="AZ19">
        <v>0</v>
      </c>
      <c r="BA19">
        <v>0</v>
      </c>
      <c r="BB19">
        <v>75807657</v>
      </c>
      <c r="BC19">
        <v>4881347</v>
      </c>
      <c r="BD19">
        <v>0</v>
      </c>
      <c r="BE19">
        <v>0</v>
      </c>
      <c r="BF19">
        <v>24244939</v>
      </c>
      <c r="BG19">
        <v>0</v>
      </c>
      <c r="BH19">
        <v>0</v>
      </c>
      <c r="BI19">
        <v>21507</v>
      </c>
      <c r="BJ19">
        <v>191155</v>
      </c>
      <c r="BK19">
        <v>0</v>
      </c>
      <c r="BL19">
        <v>0</v>
      </c>
      <c r="BM19">
        <v>7089272</v>
      </c>
      <c r="BN19">
        <v>24798438</v>
      </c>
      <c r="BO19">
        <v>1462544</v>
      </c>
      <c r="BP19">
        <v>0</v>
      </c>
      <c r="BR19">
        <v>0</v>
      </c>
      <c r="BS19">
        <v>0</v>
      </c>
      <c r="BT19">
        <v>3238388</v>
      </c>
      <c r="BU19">
        <v>9531791</v>
      </c>
      <c r="BV19">
        <v>16726585</v>
      </c>
      <c r="BW19">
        <v>1422006</v>
      </c>
      <c r="BX19">
        <v>0</v>
      </c>
      <c r="BY19">
        <v>0</v>
      </c>
      <c r="BZ19">
        <v>197436</v>
      </c>
      <c r="CA19">
        <v>0</v>
      </c>
      <c r="CB19">
        <v>12320252</v>
      </c>
      <c r="CC19">
        <v>13957804</v>
      </c>
      <c r="CD19">
        <v>1600345</v>
      </c>
      <c r="CE19">
        <v>1318410</v>
      </c>
      <c r="CF19">
        <v>0</v>
      </c>
      <c r="CG19">
        <v>9391915</v>
      </c>
      <c r="CH19">
        <v>2704181</v>
      </c>
      <c r="CI19">
        <v>3770633</v>
      </c>
      <c r="CJ19">
        <v>514637</v>
      </c>
      <c r="CK19">
        <v>1311393</v>
      </c>
      <c r="CL19">
        <v>0</v>
      </c>
      <c r="CM19">
        <v>0</v>
      </c>
      <c r="CN19">
        <v>1823300</v>
      </c>
      <c r="CO19">
        <v>162866722</v>
      </c>
      <c r="CP19">
        <v>1143853</v>
      </c>
      <c r="CQ19">
        <v>0</v>
      </c>
      <c r="CR19">
        <v>8127150</v>
      </c>
      <c r="CS19">
        <v>2066262</v>
      </c>
      <c r="CT19">
        <v>0</v>
      </c>
      <c r="CU19">
        <v>702263</v>
      </c>
      <c r="CV19">
        <v>0</v>
      </c>
      <c r="CW19">
        <v>4927551</v>
      </c>
      <c r="CX19">
        <v>564250</v>
      </c>
      <c r="CY19">
        <v>0</v>
      </c>
    </row>
    <row r="20" spans="1:103" x14ac:dyDescent="0.3">
      <c r="A20" s="734">
        <v>81</v>
      </c>
      <c r="B20" t="s">
        <v>187</v>
      </c>
      <c r="D20">
        <v>0</v>
      </c>
      <c r="E20">
        <v>435379</v>
      </c>
      <c r="F20">
        <v>0</v>
      </c>
      <c r="H20">
        <v>0</v>
      </c>
      <c r="I20">
        <v>0</v>
      </c>
      <c r="J20">
        <v>1228407</v>
      </c>
      <c r="K20">
        <v>384658</v>
      </c>
      <c r="L20">
        <v>519990</v>
      </c>
      <c r="M20">
        <v>11332602</v>
      </c>
      <c r="N20">
        <v>0</v>
      </c>
      <c r="O20">
        <v>134096</v>
      </c>
      <c r="P20">
        <v>0</v>
      </c>
      <c r="Q20">
        <v>565414</v>
      </c>
      <c r="R20">
        <v>153534</v>
      </c>
      <c r="S20">
        <v>98140</v>
      </c>
      <c r="U20">
        <v>0</v>
      </c>
      <c r="V20">
        <v>3614980</v>
      </c>
      <c r="X20">
        <v>412180</v>
      </c>
      <c r="Y20">
        <v>172509</v>
      </c>
      <c r="Z20">
        <v>0</v>
      </c>
      <c r="AB20">
        <v>761052</v>
      </c>
      <c r="AC20">
        <v>152850</v>
      </c>
      <c r="AD20">
        <v>1885209</v>
      </c>
      <c r="AE20">
        <v>3739325</v>
      </c>
      <c r="AF20">
        <v>77733</v>
      </c>
      <c r="AG20">
        <v>1549374</v>
      </c>
      <c r="AH20">
        <v>481961</v>
      </c>
      <c r="AI20">
        <v>158959</v>
      </c>
      <c r="AJ20">
        <v>875986</v>
      </c>
      <c r="AK20">
        <v>0</v>
      </c>
      <c r="AL20">
        <v>2579184</v>
      </c>
      <c r="AM20">
        <v>0</v>
      </c>
      <c r="AN20">
        <v>163406</v>
      </c>
      <c r="AO20">
        <v>0</v>
      </c>
      <c r="AP20">
        <v>0</v>
      </c>
      <c r="AQ20">
        <v>280237</v>
      </c>
      <c r="AR20">
        <v>0</v>
      </c>
      <c r="AS20">
        <v>777471</v>
      </c>
      <c r="AT20">
        <v>6669385</v>
      </c>
      <c r="AU20">
        <v>0</v>
      </c>
      <c r="AV20">
        <v>3750</v>
      </c>
      <c r="AX20">
        <v>954851</v>
      </c>
      <c r="AY20">
        <v>156846</v>
      </c>
      <c r="AZ20">
        <v>0</v>
      </c>
      <c r="BA20">
        <v>0</v>
      </c>
      <c r="BB20">
        <v>6191479</v>
      </c>
      <c r="BC20">
        <v>224733</v>
      </c>
      <c r="BD20">
        <v>0</v>
      </c>
      <c r="BE20">
        <v>0</v>
      </c>
      <c r="BF20">
        <v>1051102</v>
      </c>
      <c r="BG20">
        <v>0</v>
      </c>
      <c r="BH20">
        <v>0</v>
      </c>
      <c r="BI20">
        <v>209084</v>
      </c>
      <c r="BJ20">
        <v>15787</v>
      </c>
      <c r="BK20">
        <v>0</v>
      </c>
      <c r="BL20">
        <v>0</v>
      </c>
      <c r="BM20">
        <v>891873</v>
      </c>
      <c r="BN20">
        <v>2192674</v>
      </c>
      <c r="BO20">
        <v>383637</v>
      </c>
      <c r="BP20">
        <v>0</v>
      </c>
      <c r="BR20">
        <v>0</v>
      </c>
      <c r="BS20">
        <v>0</v>
      </c>
      <c r="BT20">
        <v>371126</v>
      </c>
      <c r="BU20">
        <v>520559</v>
      </c>
      <c r="BV20">
        <v>1207875</v>
      </c>
      <c r="BW20">
        <v>122218</v>
      </c>
      <c r="BX20">
        <v>0</v>
      </c>
      <c r="BY20">
        <v>0</v>
      </c>
      <c r="BZ20">
        <v>216424</v>
      </c>
      <c r="CA20">
        <v>0</v>
      </c>
      <c r="CB20">
        <v>772224</v>
      </c>
      <c r="CC20">
        <v>210445</v>
      </c>
      <c r="CD20">
        <v>1323987</v>
      </c>
      <c r="CE20">
        <v>51759</v>
      </c>
      <c r="CF20">
        <v>0</v>
      </c>
      <c r="CG20">
        <v>683658</v>
      </c>
      <c r="CH20">
        <v>137296</v>
      </c>
      <c r="CI20">
        <v>890349</v>
      </c>
      <c r="CJ20">
        <v>13014</v>
      </c>
      <c r="CK20">
        <v>32750</v>
      </c>
      <c r="CL20">
        <v>0</v>
      </c>
      <c r="CM20">
        <v>0</v>
      </c>
      <c r="CN20">
        <v>158212</v>
      </c>
      <c r="CO20">
        <v>12272111</v>
      </c>
      <c r="CP20">
        <v>147870</v>
      </c>
      <c r="CQ20">
        <v>0</v>
      </c>
      <c r="CR20">
        <v>411522</v>
      </c>
      <c r="CS20">
        <v>179815</v>
      </c>
      <c r="CT20">
        <v>0</v>
      </c>
      <c r="CU20">
        <v>65517</v>
      </c>
      <c r="CV20">
        <v>0</v>
      </c>
      <c r="CW20">
        <v>425332</v>
      </c>
      <c r="CX20">
        <v>44266</v>
      </c>
      <c r="CY20">
        <v>0</v>
      </c>
    </row>
    <row r="21" spans="1:103" x14ac:dyDescent="0.3">
      <c r="A21" s="734">
        <v>82</v>
      </c>
      <c r="B21" t="s">
        <v>261</v>
      </c>
      <c r="D21">
        <v>0</v>
      </c>
      <c r="E21">
        <v>12081028</v>
      </c>
      <c r="F21">
        <v>0</v>
      </c>
      <c r="H21">
        <v>0</v>
      </c>
      <c r="I21">
        <v>0</v>
      </c>
      <c r="J21">
        <v>35304716</v>
      </c>
      <c r="K21">
        <v>12381909</v>
      </c>
      <c r="L21">
        <v>20313277</v>
      </c>
      <c r="M21">
        <v>320222235</v>
      </c>
      <c r="N21">
        <v>0</v>
      </c>
      <c r="O21">
        <v>1116546</v>
      </c>
      <c r="P21">
        <v>0</v>
      </c>
      <c r="Q21">
        <v>0</v>
      </c>
      <c r="R21">
        <v>3449640</v>
      </c>
      <c r="S21">
        <v>1497032</v>
      </c>
      <c r="U21">
        <v>0</v>
      </c>
      <c r="V21">
        <v>10514558</v>
      </c>
      <c r="X21">
        <v>0</v>
      </c>
      <c r="Y21">
        <v>790766</v>
      </c>
      <c r="Z21">
        <v>0</v>
      </c>
      <c r="AB21">
        <v>12374589</v>
      </c>
      <c r="AC21">
        <v>15155324</v>
      </c>
      <c r="AD21">
        <v>13793647</v>
      </c>
      <c r="AE21">
        <v>22995355</v>
      </c>
      <c r="AF21">
        <v>5243352</v>
      </c>
      <c r="AG21">
        <v>14615479</v>
      </c>
      <c r="AH21">
        <v>13948796</v>
      </c>
      <c r="AI21">
        <v>11753302</v>
      </c>
      <c r="AJ21">
        <v>14420510</v>
      </c>
      <c r="AK21">
        <v>0</v>
      </c>
      <c r="AL21">
        <v>14742419</v>
      </c>
      <c r="AM21">
        <v>0</v>
      </c>
      <c r="AN21">
        <v>0</v>
      </c>
      <c r="AO21">
        <v>0</v>
      </c>
      <c r="AP21">
        <v>0</v>
      </c>
      <c r="AQ21">
        <v>16002305</v>
      </c>
      <c r="AR21">
        <v>0</v>
      </c>
      <c r="AS21">
        <v>16965590</v>
      </c>
      <c r="AT21">
        <v>41472316</v>
      </c>
      <c r="AU21">
        <v>0</v>
      </c>
      <c r="AV21">
        <v>0</v>
      </c>
      <c r="AX21">
        <v>21519225</v>
      </c>
      <c r="AY21">
        <v>2032164</v>
      </c>
      <c r="AZ21">
        <v>0</v>
      </c>
      <c r="BA21">
        <v>0</v>
      </c>
      <c r="BB21">
        <v>236644890</v>
      </c>
      <c r="BC21">
        <v>8778279</v>
      </c>
      <c r="BD21">
        <v>326749</v>
      </c>
      <c r="BE21">
        <v>0</v>
      </c>
      <c r="BF21">
        <v>53674767</v>
      </c>
      <c r="BG21">
        <v>0</v>
      </c>
      <c r="BH21">
        <v>0</v>
      </c>
      <c r="BI21">
        <v>11845075</v>
      </c>
      <c r="BJ21">
        <v>0</v>
      </c>
      <c r="BK21">
        <v>0</v>
      </c>
      <c r="BL21">
        <v>0</v>
      </c>
      <c r="BM21">
        <v>9044668</v>
      </c>
      <c r="BN21">
        <v>40402174</v>
      </c>
      <c r="BO21">
        <v>18089000</v>
      </c>
      <c r="BP21">
        <v>0</v>
      </c>
      <c r="BR21">
        <v>0</v>
      </c>
      <c r="BS21">
        <v>0</v>
      </c>
      <c r="BT21">
        <v>2687151</v>
      </c>
      <c r="BU21">
        <v>7550097</v>
      </c>
      <c r="BV21">
        <v>65212680</v>
      </c>
      <c r="BW21">
        <v>1234076</v>
      </c>
      <c r="BX21">
        <v>0</v>
      </c>
      <c r="BY21">
        <v>0</v>
      </c>
      <c r="BZ21">
        <v>0</v>
      </c>
      <c r="CA21">
        <v>6094180</v>
      </c>
      <c r="CB21">
        <v>9534549</v>
      </c>
      <c r="CC21">
        <v>7602006</v>
      </c>
      <c r="CD21">
        <v>2074763</v>
      </c>
      <c r="CE21">
        <v>0</v>
      </c>
      <c r="CF21">
        <v>0</v>
      </c>
      <c r="CG21">
        <v>12256558</v>
      </c>
      <c r="CH21">
        <v>2379450</v>
      </c>
      <c r="CI21">
        <v>12371915</v>
      </c>
      <c r="CJ21">
        <v>0</v>
      </c>
      <c r="CK21">
        <v>7592422</v>
      </c>
      <c r="CL21">
        <v>0</v>
      </c>
      <c r="CM21">
        <v>0</v>
      </c>
      <c r="CN21">
        <v>0</v>
      </c>
      <c r="CO21">
        <v>476711975</v>
      </c>
      <c r="CP21">
        <v>11040406</v>
      </c>
      <c r="CQ21">
        <v>0</v>
      </c>
      <c r="CR21">
        <v>11975570</v>
      </c>
      <c r="CS21">
        <v>3499909</v>
      </c>
      <c r="CT21">
        <v>0</v>
      </c>
      <c r="CU21">
        <v>4223000</v>
      </c>
      <c r="CV21">
        <v>0</v>
      </c>
      <c r="CW21">
        <v>7590799</v>
      </c>
      <c r="CX21">
        <v>3261444</v>
      </c>
      <c r="CY21">
        <v>291196</v>
      </c>
    </row>
    <row r="22" spans="1:103" x14ac:dyDescent="0.3">
      <c r="A22" s="734">
        <v>83</v>
      </c>
      <c r="B22" t="s">
        <v>86</v>
      </c>
      <c r="D22">
        <v>0</v>
      </c>
      <c r="E22">
        <v>20349581</v>
      </c>
      <c r="F22">
        <v>0</v>
      </c>
      <c r="H22">
        <v>0</v>
      </c>
      <c r="I22">
        <v>0</v>
      </c>
      <c r="J22">
        <v>36089870</v>
      </c>
      <c r="K22">
        <v>16963665</v>
      </c>
      <c r="L22">
        <v>7054837</v>
      </c>
      <c r="M22">
        <v>384938991</v>
      </c>
      <c r="N22">
        <v>0</v>
      </c>
      <c r="O22">
        <v>14555987</v>
      </c>
      <c r="P22">
        <v>0</v>
      </c>
      <c r="Q22">
        <v>14726697</v>
      </c>
      <c r="R22">
        <v>23036200</v>
      </c>
      <c r="S22">
        <v>5812673</v>
      </c>
      <c r="U22">
        <v>0</v>
      </c>
      <c r="V22">
        <v>68630238</v>
      </c>
      <c r="X22">
        <v>5966686</v>
      </c>
      <c r="Y22">
        <v>3387433</v>
      </c>
      <c r="Z22">
        <v>0</v>
      </c>
      <c r="AB22">
        <v>40041114</v>
      </c>
      <c r="AC22">
        <v>10793910</v>
      </c>
      <c r="AD22">
        <v>58674746</v>
      </c>
      <c r="AE22">
        <v>57122697</v>
      </c>
      <c r="AF22">
        <v>10032176</v>
      </c>
      <c r="AG22">
        <v>41327494</v>
      </c>
      <c r="AH22">
        <v>35980780</v>
      </c>
      <c r="AI22">
        <v>106977915</v>
      </c>
      <c r="AJ22">
        <v>40188154</v>
      </c>
      <c r="AK22">
        <v>0</v>
      </c>
      <c r="AL22">
        <v>44813636</v>
      </c>
      <c r="AM22">
        <v>0</v>
      </c>
      <c r="AN22">
        <v>9238385</v>
      </c>
      <c r="AO22">
        <v>0</v>
      </c>
      <c r="AP22">
        <v>0</v>
      </c>
      <c r="AQ22">
        <v>34976200</v>
      </c>
      <c r="AR22">
        <v>0</v>
      </c>
      <c r="AS22">
        <v>13469062</v>
      </c>
      <c r="AT22">
        <v>366084261</v>
      </c>
      <c r="AU22">
        <v>0</v>
      </c>
      <c r="AV22">
        <v>906787</v>
      </c>
      <c r="AX22">
        <v>50594100</v>
      </c>
      <c r="AY22">
        <v>7576878</v>
      </c>
      <c r="AZ22">
        <v>0</v>
      </c>
      <c r="BA22">
        <v>0</v>
      </c>
      <c r="BB22">
        <v>216854876</v>
      </c>
      <c r="BC22">
        <v>12173662</v>
      </c>
      <c r="BD22">
        <v>-326749</v>
      </c>
      <c r="BE22">
        <v>0</v>
      </c>
      <c r="BF22">
        <v>100055896</v>
      </c>
      <c r="BG22">
        <v>0</v>
      </c>
      <c r="BH22">
        <v>0</v>
      </c>
      <c r="BI22">
        <v>1437212</v>
      </c>
      <c r="BJ22">
        <v>6083635</v>
      </c>
      <c r="BK22">
        <v>0</v>
      </c>
      <c r="BL22">
        <v>0</v>
      </c>
      <c r="BM22">
        <v>27741448</v>
      </c>
      <c r="BN22">
        <v>52708492</v>
      </c>
      <c r="BO22">
        <v>22264942</v>
      </c>
      <c r="BP22">
        <v>0</v>
      </c>
      <c r="BR22">
        <v>0</v>
      </c>
      <c r="BS22">
        <v>0</v>
      </c>
      <c r="BT22">
        <v>12371200</v>
      </c>
      <c r="BU22">
        <v>24728739</v>
      </c>
      <c r="BV22">
        <v>47708013</v>
      </c>
      <c r="BW22">
        <v>8313831</v>
      </c>
      <c r="BX22">
        <v>0</v>
      </c>
      <c r="BY22">
        <v>0</v>
      </c>
      <c r="BZ22">
        <v>11286972</v>
      </c>
      <c r="CA22">
        <v>0</v>
      </c>
      <c r="CB22">
        <v>37706046</v>
      </c>
      <c r="CC22">
        <v>32673029</v>
      </c>
      <c r="CD22">
        <v>26036877</v>
      </c>
      <c r="CE22">
        <v>4427014</v>
      </c>
      <c r="CF22">
        <v>0</v>
      </c>
      <c r="CG22">
        <v>25935301</v>
      </c>
      <c r="CH22">
        <v>3179681</v>
      </c>
      <c r="CI22">
        <v>20464384</v>
      </c>
      <c r="CJ22">
        <v>5187815</v>
      </c>
      <c r="CK22">
        <v>8512998</v>
      </c>
      <c r="CL22">
        <v>0</v>
      </c>
      <c r="CM22">
        <v>0</v>
      </c>
      <c r="CN22">
        <v>14267356</v>
      </c>
      <c r="CO22">
        <v>388050832</v>
      </c>
      <c r="CP22">
        <v>4740547</v>
      </c>
      <c r="CQ22">
        <v>0</v>
      </c>
      <c r="CR22">
        <v>23613833</v>
      </c>
      <c r="CS22">
        <v>3366223</v>
      </c>
      <c r="CT22">
        <v>0</v>
      </c>
      <c r="CU22">
        <v>2708052</v>
      </c>
      <c r="CV22">
        <v>0</v>
      </c>
      <c r="CW22">
        <v>13880316</v>
      </c>
      <c r="CX22">
        <v>6426426</v>
      </c>
      <c r="CY22">
        <v>7619925</v>
      </c>
    </row>
    <row r="23" spans="1:103" x14ac:dyDescent="0.3">
      <c r="A23" s="734">
        <v>84</v>
      </c>
      <c r="B23" t="s">
        <v>192</v>
      </c>
      <c r="D23">
        <v>0</v>
      </c>
      <c r="E23">
        <v>3647512</v>
      </c>
      <c r="F23">
        <v>0</v>
      </c>
      <c r="H23">
        <v>0</v>
      </c>
      <c r="I23">
        <v>0</v>
      </c>
      <c r="J23">
        <v>8480847</v>
      </c>
      <c r="K23">
        <v>3115200</v>
      </c>
      <c r="L23">
        <v>2777076</v>
      </c>
      <c r="M23">
        <v>82511173</v>
      </c>
      <c r="N23">
        <v>0</v>
      </c>
      <c r="O23">
        <v>1924170</v>
      </c>
      <c r="P23">
        <v>0</v>
      </c>
      <c r="Q23">
        <v>4052685</v>
      </c>
      <c r="R23">
        <v>1942706</v>
      </c>
      <c r="S23">
        <v>1095905</v>
      </c>
      <c r="U23">
        <v>0</v>
      </c>
      <c r="V23">
        <v>12065738</v>
      </c>
      <c r="X23">
        <v>1745861</v>
      </c>
      <c r="Y23">
        <v>869350</v>
      </c>
      <c r="Z23">
        <v>0</v>
      </c>
      <c r="AB23">
        <v>4464707</v>
      </c>
      <c r="AC23">
        <v>738441</v>
      </c>
      <c r="AD23">
        <v>12233037</v>
      </c>
      <c r="AE23">
        <v>14895938</v>
      </c>
      <c r="AF23">
        <v>992972</v>
      </c>
      <c r="AG23">
        <v>7466081</v>
      </c>
      <c r="AH23">
        <v>3876379</v>
      </c>
      <c r="AI23">
        <v>12802376</v>
      </c>
      <c r="AJ23">
        <v>4827699</v>
      </c>
      <c r="AK23">
        <v>0</v>
      </c>
      <c r="AL23">
        <v>15865824</v>
      </c>
      <c r="AM23">
        <v>0</v>
      </c>
      <c r="AN23">
        <v>997674</v>
      </c>
      <c r="AO23">
        <v>0</v>
      </c>
      <c r="AP23">
        <v>0</v>
      </c>
      <c r="AQ23">
        <v>3030094</v>
      </c>
      <c r="AR23">
        <v>0</v>
      </c>
      <c r="AS23">
        <v>6478116</v>
      </c>
      <c r="AT23">
        <v>49139362</v>
      </c>
      <c r="AU23">
        <v>0</v>
      </c>
      <c r="AV23">
        <v>45000</v>
      </c>
      <c r="AX23">
        <v>8654107</v>
      </c>
      <c r="AY23">
        <v>1789866</v>
      </c>
      <c r="AZ23">
        <v>0</v>
      </c>
      <c r="BA23">
        <v>0</v>
      </c>
      <c r="BB23">
        <v>56872352</v>
      </c>
      <c r="BC23">
        <v>1753270</v>
      </c>
      <c r="BD23">
        <v>0</v>
      </c>
      <c r="BE23">
        <v>0</v>
      </c>
      <c r="BF23">
        <v>18795290</v>
      </c>
      <c r="BG23">
        <v>0</v>
      </c>
      <c r="BH23">
        <v>0</v>
      </c>
      <c r="BI23">
        <v>1649582</v>
      </c>
      <c r="BJ23">
        <v>175678</v>
      </c>
      <c r="BK23">
        <v>0</v>
      </c>
      <c r="BL23">
        <v>0</v>
      </c>
      <c r="BM23">
        <v>4445014</v>
      </c>
      <c r="BN23">
        <v>23173154</v>
      </c>
      <c r="BO23">
        <v>3349102</v>
      </c>
      <c r="BP23">
        <v>0</v>
      </c>
      <c r="BR23">
        <v>0</v>
      </c>
      <c r="BS23">
        <v>0</v>
      </c>
      <c r="BT23">
        <v>2804351</v>
      </c>
      <c r="BU23">
        <v>6363725</v>
      </c>
      <c r="BV23">
        <v>13660012</v>
      </c>
      <c r="BW23">
        <v>2604786</v>
      </c>
      <c r="BX23">
        <v>0</v>
      </c>
      <c r="BY23">
        <v>0</v>
      </c>
      <c r="BZ23">
        <v>31652</v>
      </c>
      <c r="CA23">
        <v>0</v>
      </c>
      <c r="CB23">
        <v>6502736</v>
      </c>
      <c r="CC23">
        <v>18066624</v>
      </c>
      <c r="CD23">
        <v>1116915</v>
      </c>
      <c r="CE23">
        <v>249550</v>
      </c>
      <c r="CF23">
        <v>0</v>
      </c>
      <c r="CG23">
        <v>3575435</v>
      </c>
      <c r="CH23">
        <v>1623505</v>
      </c>
      <c r="CI23">
        <v>5916020</v>
      </c>
      <c r="CJ23">
        <v>333051</v>
      </c>
      <c r="CK23">
        <v>294838</v>
      </c>
      <c r="CL23">
        <v>0</v>
      </c>
      <c r="CM23">
        <v>0</v>
      </c>
      <c r="CN23">
        <v>1646827</v>
      </c>
      <c r="CO23">
        <v>75480900</v>
      </c>
      <c r="CP23">
        <v>1251511</v>
      </c>
      <c r="CQ23">
        <v>0</v>
      </c>
      <c r="CR23">
        <v>3801671</v>
      </c>
      <c r="CS23">
        <v>1398690</v>
      </c>
      <c r="CT23">
        <v>0</v>
      </c>
      <c r="CU23">
        <v>625391</v>
      </c>
      <c r="CV23">
        <v>0</v>
      </c>
      <c r="CW23">
        <v>2883714</v>
      </c>
      <c r="CX23">
        <v>360906</v>
      </c>
      <c r="CY23">
        <v>0</v>
      </c>
    </row>
    <row r="24" spans="1:103" x14ac:dyDescent="0.3">
      <c r="A24" s="734">
        <v>85</v>
      </c>
      <c r="B24" t="s">
        <v>194</v>
      </c>
      <c r="D24">
        <v>0</v>
      </c>
      <c r="E24">
        <v>2906848</v>
      </c>
      <c r="F24">
        <v>0</v>
      </c>
      <c r="H24">
        <v>0</v>
      </c>
      <c r="I24">
        <v>0</v>
      </c>
      <c r="J24">
        <v>6587737</v>
      </c>
      <c r="K24">
        <v>2440814</v>
      </c>
      <c r="L24">
        <v>2863590</v>
      </c>
      <c r="M24">
        <v>46250235</v>
      </c>
      <c r="N24">
        <v>0</v>
      </c>
      <c r="O24">
        <v>2172323</v>
      </c>
      <c r="P24">
        <v>0</v>
      </c>
      <c r="Q24">
        <v>3329897</v>
      </c>
      <c r="R24">
        <v>1916891</v>
      </c>
      <c r="S24">
        <v>1005214</v>
      </c>
      <c r="U24">
        <v>0</v>
      </c>
      <c r="V24">
        <v>7883107</v>
      </c>
      <c r="X24">
        <v>1785041</v>
      </c>
      <c r="Y24">
        <v>1178719</v>
      </c>
      <c r="Z24">
        <v>0</v>
      </c>
      <c r="AB24">
        <v>4305328</v>
      </c>
      <c r="AC24">
        <v>881929</v>
      </c>
      <c r="AD24">
        <v>9378021</v>
      </c>
      <c r="AE24">
        <v>13291861</v>
      </c>
      <c r="AF24">
        <v>1013522</v>
      </c>
      <c r="AG24">
        <v>5976654</v>
      </c>
      <c r="AH24">
        <v>2920556</v>
      </c>
      <c r="AI24">
        <v>10086364</v>
      </c>
      <c r="AJ24">
        <v>4530483</v>
      </c>
      <c r="AK24">
        <v>0</v>
      </c>
      <c r="AL24">
        <v>10956120</v>
      </c>
      <c r="AM24">
        <v>0</v>
      </c>
      <c r="AN24">
        <v>1162707</v>
      </c>
      <c r="AO24">
        <v>0</v>
      </c>
      <c r="AP24">
        <v>0</v>
      </c>
      <c r="AQ24">
        <v>3589172</v>
      </c>
      <c r="AR24">
        <v>0</v>
      </c>
      <c r="AS24">
        <v>6359326</v>
      </c>
      <c r="AT24">
        <v>38260890</v>
      </c>
      <c r="AU24">
        <v>0</v>
      </c>
      <c r="AV24">
        <v>66001</v>
      </c>
      <c r="AX24">
        <v>8626864</v>
      </c>
      <c r="AY24">
        <v>1922313</v>
      </c>
      <c r="AZ24">
        <v>0</v>
      </c>
      <c r="BA24">
        <v>0</v>
      </c>
      <c r="BB24">
        <v>42629005</v>
      </c>
      <c r="BC24">
        <v>1606292</v>
      </c>
      <c r="BD24">
        <v>0</v>
      </c>
      <c r="BE24">
        <v>0</v>
      </c>
      <c r="BF24">
        <v>12544549</v>
      </c>
      <c r="BG24">
        <v>0</v>
      </c>
      <c r="BH24">
        <v>0</v>
      </c>
      <c r="BI24">
        <v>1403970</v>
      </c>
      <c r="BJ24">
        <v>259592</v>
      </c>
      <c r="BK24">
        <v>0</v>
      </c>
      <c r="BL24">
        <v>0</v>
      </c>
      <c r="BM24">
        <v>3495266</v>
      </c>
      <c r="BN24">
        <v>19892506</v>
      </c>
      <c r="BO24">
        <v>3003422</v>
      </c>
      <c r="BP24">
        <v>0</v>
      </c>
      <c r="BR24">
        <v>0</v>
      </c>
      <c r="BS24">
        <v>0</v>
      </c>
      <c r="BT24">
        <v>2990466</v>
      </c>
      <c r="BU24">
        <v>6561667</v>
      </c>
      <c r="BV24">
        <v>10725958</v>
      </c>
      <c r="BW24">
        <v>2414173</v>
      </c>
      <c r="BX24">
        <v>0</v>
      </c>
      <c r="BY24">
        <v>0</v>
      </c>
      <c r="BZ24">
        <v>281107</v>
      </c>
      <c r="CA24">
        <v>0</v>
      </c>
      <c r="CB24">
        <v>7055319</v>
      </c>
      <c r="CC24">
        <v>16234024</v>
      </c>
      <c r="CD24">
        <v>1546787</v>
      </c>
      <c r="CE24">
        <v>337564</v>
      </c>
      <c r="CF24">
        <v>0</v>
      </c>
      <c r="CG24">
        <v>3215534</v>
      </c>
      <c r="CH24">
        <v>1349809</v>
      </c>
      <c r="CI24">
        <v>6489118</v>
      </c>
      <c r="CJ24">
        <v>531799</v>
      </c>
      <c r="CK24">
        <v>484742</v>
      </c>
      <c r="CL24">
        <v>0</v>
      </c>
      <c r="CM24">
        <v>0</v>
      </c>
      <c r="CN24">
        <v>1666709</v>
      </c>
      <c r="CO24">
        <v>53595378</v>
      </c>
      <c r="CP24">
        <v>1079751</v>
      </c>
      <c r="CQ24">
        <v>0</v>
      </c>
      <c r="CR24">
        <v>3489064</v>
      </c>
      <c r="CS24">
        <v>1008663</v>
      </c>
      <c r="CT24">
        <v>0</v>
      </c>
      <c r="CU24">
        <v>746855</v>
      </c>
      <c r="CV24">
        <v>0</v>
      </c>
      <c r="CW24">
        <v>2000418</v>
      </c>
      <c r="CX24">
        <v>683192</v>
      </c>
      <c r="CY24">
        <v>0</v>
      </c>
    </row>
    <row r="25" spans="1:103" x14ac:dyDescent="0.3">
      <c r="A25" s="734">
        <v>88</v>
      </c>
      <c r="B25" t="s">
        <v>191</v>
      </c>
      <c r="D25">
        <v>0</v>
      </c>
      <c r="E25">
        <v>3647512</v>
      </c>
      <c r="F25">
        <v>0</v>
      </c>
      <c r="H25">
        <v>0</v>
      </c>
      <c r="I25">
        <v>0</v>
      </c>
      <c r="J25">
        <v>7996890</v>
      </c>
      <c r="K25">
        <v>3104253</v>
      </c>
      <c r="L25">
        <v>2518091</v>
      </c>
      <c r="M25">
        <v>79020039</v>
      </c>
      <c r="N25">
        <v>0</v>
      </c>
      <c r="O25">
        <v>1924170</v>
      </c>
      <c r="P25">
        <v>0</v>
      </c>
      <c r="Q25">
        <v>3940382</v>
      </c>
      <c r="R25">
        <v>1753036</v>
      </c>
      <c r="S25">
        <v>1095320</v>
      </c>
      <c r="U25">
        <v>0</v>
      </c>
      <c r="V25">
        <v>11956381</v>
      </c>
      <c r="X25">
        <v>1522947</v>
      </c>
      <c r="Y25">
        <v>725936</v>
      </c>
      <c r="Z25">
        <v>0</v>
      </c>
      <c r="AB25">
        <v>4192029</v>
      </c>
      <c r="AC25">
        <v>738441</v>
      </c>
      <c r="AD25">
        <v>11916553</v>
      </c>
      <c r="AE25">
        <v>14138464</v>
      </c>
      <c r="AF25">
        <v>992972</v>
      </c>
      <c r="AG25">
        <v>7301546</v>
      </c>
      <c r="AH25">
        <v>3872005</v>
      </c>
      <c r="AI25">
        <v>12802376</v>
      </c>
      <c r="AJ25">
        <v>4706672</v>
      </c>
      <c r="AK25">
        <v>0</v>
      </c>
      <c r="AL25">
        <v>13371538</v>
      </c>
      <c r="AM25">
        <v>0</v>
      </c>
      <c r="AN25">
        <v>884481</v>
      </c>
      <c r="AO25">
        <v>0</v>
      </c>
      <c r="AP25">
        <v>0</v>
      </c>
      <c r="AQ25">
        <v>2911413</v>
      </c>
      <c r="AR25">
        <v>0</v>
      </c>
      <c r="AS25">
        <v>6255104</v>
      </c>
      <c r="AT25">
        <v>41410701</v>
      </c>
      <c r="AU25">
        <v>0</v>
      </c>
      <c r="AV25">
        <v>45000</v>
      </c>
      <c r="AX25">
        <v>7382619</v>
      </c>
      <c r="AY25">
        <v>1762554</v>
      </c>
      <c r="AZ25">
        <v>0</v>
      </c>
      <c r="BA25">
        <v>0</v>
      </c>
      <c r="BB25">
        <v>56329601</v>
      </c>
      <c r="BC25">
        <v>1598518</v>
      </c>
      <c r="BD25">
        <v>0</v>
      </c>
      <c r="BE25">
        <v>0</v>
      </c>
      <c r="BF25">
        <v>17365281</v>
      </c>
      <c r="BG25">
        <v>0</v>
      </c>
      <c r="BH25">
        <v>0</v>
      </c>
      <c r="BI25">
        <v>1649582</v>
      </c>
      <c r="BJ25">
        <v>166203</v>
      </c>
      <c r="BK25">
        <v>0</v>
      </c>
      <c r="BL25">
        <v>0</v>
      </c>
      <c r="BM25">
        <v>4372473</v>
      </c>
      <c r="BN25">
        <v>22936478</v>
      </c>
      <c r="BO25">
        <v>3336252</v>
      </c>
      <c r="BP25">
        <v>0</v>
      </c>
      <c r="BR25">
        <v>0</v>
      </c>
      <c r="BS25">
        <v>0</v>
      </c>
      <c r="BT25">
        <v>2632808</v>
      </c>
      <c r="BU25">
        <v>4063415</v>
      </c>
      <c r="BV25">
        <v>13639055</v>
      </c>
      <c r="BW25">
        <v>2280749</v>
      </c>
      <c r="BX25">
        <v>0</v>
      </c>
      <c r="BY25">
        <v>0</v>
      </c>
      <c r="BZ25">
        <v>31652</v>
      </c>
      <c r="CA25">
        <v>0</v>
      </c>
      <c r="CB25">
        <v>6410906</v>
      </c>
      <c r="CC25">
        <v>17489144</v>
      </c>
      <c r="CD25">
        <v>1098087</v>
      </c>
      <c r="CE25">
        <v>249550</v>
      </c>
      <c r="CF25">
        <v>0</v>
      </c>
      <c r="CG25">
        <v>3383712</v>
      </c>
      <c r="CH25">
        <v>1623505</v>
      </c>
      <c r="CI25">
        <v>5814582</v>
      </c>
      <c r="CJ25">
        <v>333051</v>
      </c>
      <c r="CK25">
        <v>276200</v>
      </c>
      <c r="CL25">
        <v>0</v>
      </c>
      <c r="CM25">
        <v>0</v>
      </c>
      <c r="CN25">
        <v>1586253</v>
      </c>
      <c r="CO25">
        <v>73201185</v>
      </c>
      <c r="CP25">
        <v>1217548</v>
      </c>
      <c r="CQ25">
        <v>0</v>
      </c>
      <c r="CR25">
        <v>3731186</v>
      </c>
      <c r="CS25">
        <v>1388212</v>
      </c>
      <c r="CT25">
        <v>0</v>
      </c>
      <c r="CU25">
        <v>625391</v>
      </c>
      <c r="CV25">
        <v>0</v>
      </c>
      <c r="CW25">
        <v>2883714</v>
      </c>
      <c r="CX25">
        <v>360906</v>
      </c>
      <c r="CY25">
        <v>0</v>
      </c>
    </row>
    <row r="26" spans="1:103" x14ac:dyDescent="0.3">
      <c r="A26" s="734">
        <v>89</v>
      </c>
      <c r="B26" t="s">
        <v>195</v>
      </c>
      <c r="D26">
        <v>0</v>
      </c>
      <c r="E26">
        <v>114253</v>
      </c>
      <c r="F26">
        <v>0</v>
      </c>
      <c r="H26">
        <v>0</v>
      </c>
      <c r="I26">
        <v>0</v>
      </c>
      <c r="J26">
        <v>714633</v>
      </c>
      <c r="K26">
        <v>365403</v>
      </c>
      <c r="L26">
        <v>641728</v>
      </c>
      <c r="M26">
        <v>7439939</v>
      </c>
      <c r="N26">
        <v>0</v>
      </c>
      <c r="O26">
        <v>0</v>
      </c>
      <c r="P26">
        <v>0</v>
      </c>
      <c r="Q26">
        <v>8</v>
      </c>
      <c r="R26">
        <v>94856</v>
      </c>
      <c r="S26">
        <v>43586</v>
      </c>
      <c r="U26">
        <v>0</v>
      </c>
      <c r="V26">
        <v>464710</v>
      </c>
      <c r="X26">
        <v>0</v>
      </c>
      <c r="Y26">
        <v>17168</v>
      </c>
      <c r="Z26">
        <v>0</v>
      </c>
      <c r="AB26">
        <v>8169</v>
      </c>
      <c r="AC26">
        <v>68542</v>
      </c>
      <c r="AD26">
        <v>421949</v>
      </c>
      <c r="AE26">
        <v>907704</v>
      </c>
      <c r="AF26">
        <v>250950</v>
      </c>
      <c r="AG26">
        <v>0</v>
      </c>
      <c r="AH26">
        <v>486788</v>
      </c>
      <c r="AI26">
        <v>298710</v>
      </c>
      <c r="AJ26">
        <v>496716</v>
      </c>
      <c r="AK26">
        <v>0</v>
      </c>
      <c r="AL26">
        <v>133036</v>
      </c>
      <c r="AM26">
        <v>0</v>
      </c>
      <c r="AN26">
        <v>0</v>
      </c>
      <c r="AO26">
        <v>0</v>
      </c>
      <c r="AP26">
        <v>0</v>
      </c>
      <c r="AQ26">
        <v>497202</v>
      </c>
      <c r="AR26">
        <v>0</v>
      </c>
      <c r="AS26">
        <v>424738</v>
      </c>
      <c r="AT26">
        <v>1262648</v>
      </c>
      <c r="AU26">
        <v>0</v>
      </c>
      <c r="AV26">
        <v>0</v>
      </c>
      <c r="AX26">
        <v>608501</v>
      </c>
      <c r="AY26">
        <v>77054</v>
      </c>
      <c r="AZ26">
        <v>0</v>
      </c>
      <c r="BA26">
        <v>0</v>
      </c>
      <c r="BB26">
        <v>5573802</v>
      </c>
      <c r="BC26">
        <v>112473</v>
      </c>
      <c r="BD26">
        <v>0</v>
      </c>
      <c r="BE26">
        <v>0</v>
      </c>
      <c r="BF26">
        <v>1434110</v>
      </c>
      <c r="BG26">
        <v>0</v>
      </c>
      <c r="BH26">
        <v>0</v>
      </c>
      <c r="BI26">
        <v>471579</v>
      </c>
      <c r="BJ26">
        <v>51388</v>
      </c>
      <c r="BK26">
        <v>0</v>
      </c>
      <c r="BL26">
        <v>0</v>
      </c>
      <c r="BM26">
        <v>292047</v>
      </c>
      <c r="BN26">
        <v>1269307</v>
      </c>
      <c r="BO26">
        <v>338881</v>
      </c>
      <c r="BP26">
        <v>0</v>
      </c>
      <c r="BR26">
        <v>0</v>
      </c>
      <c r="BS26">
        <v>0</v>
      </c>
      <c r="BT26">
        <v>4338</v>
      </c>
      <c r="BU26">
        <v>161322</v>
      </c>
      <c r="BV26">
        <v>2810261</v>
      </c>
      <c r="BW26">
        <v>20054</v>
      </c>
      <c r="BX26">
        <v>0</v>
      </c>
      <c r="BY26">
        <v>0</v>
      </c>
      <c r="BZ26">
        <v>0</v>
      </c>
      <c r="CA26">
        <v>0</v>
      </c>
      <c r="CB26">
        <v>1852</v>
      </c>
      <c r="CC26">
        <v>184302</v>
      </c>
      <c r="CD26">
        <v>54750</v>
      </c>
      <c r="CE26">
        <v>0</v>
      </c>
      <c r="CF26">
        <v>0</v>
      </c>
      <c r="CG26">
        <v>436471</v>
      </c>
      <c r="CH26">
        <v>201242</v>
      </c>
      <c r="CI26">
        <v>87520</v>
      </c>
      <c r="CJ26">
        <v>0</v>
      </c>
      <c r="CK26">
        <v>89687</v>
      </c>
      <c r="CL26">
        <v>0</v>
      </c>
      <c r="CM26">
        <v>0</v>
      </c>
      <c r="CN26">
        <v>123240</v>
      </c>
      <c r="CO26">
        <v>13608173</v>
      </c>
      <c r="CP26">
        <v>327684</v>
      </c>
      <c r="CQ26">
        <v>0</v>
      </c>
      <c r="CR26">
        <v>454059</v>
      </c>
      <c r="CS26">
        <v>77510</v>
      </c>
      <c r="CT26">
        <v>0</v>
      </c>
      <c r="CU26">
        <v>61482</v>
      </c>
      <c r="CV26">
        <v>0</v>
      </c>
      <c r="CW26">
        <v>273243</v>
      </c>
      <c r="CX26">
        <v>0</v>
      </c>
      <c r="CY26">
        <v>0</v>
      </c>
    </row>
    <row r="27" spans="1:103" x14ac:dyDescent="0.3">
      <c r="A27" s="734">
        <v>102</v>
      </c>
      <c r="B27" t="s">
        <v>213</v>
      </c>
      <c r="D27">
        <v>99</v>
      </c>
      <c r="E27">
        <v>97.37</v>
      </c>
      <c r="F27">
        <v>98.24</v>
      </c>
      <c r="H27">
        <v>97.25</v>
      </c>
      <c r="I27">
        <v>98.57</v>
      </c>
      <c r="J27">
        <v>98.6</v>
      </c>
      <c r="K27">
        <v>97.47</v>
      </c>
      <c r="L27">
        <v>96.56</v>
      </c>
      <c r="M27">
        <v>99.02</v>
      </c>
      <c r="N27">
        <v>99.76</v>
      </c>
      <c r="O27">
        <v>98.58</v>
      </c>
      <c r="P27">
        <v>99.32</v>
      </c>
      <c r="Q27">
        <v>97.59</v>
      </c>
      <c r="R27">
        <v>97.94</v>
      </c>
      <c r="S27">
        <v>98.44</v>
      </c>
      <c r="U27">
        <v>98.95</v>
      </c>
      <c r="V27">
        <v>99.16</v>
      </c>
      <c r="X27">
        <v>99.34</v>
      </c>
      <c r="Y27">
        <v>97.73</v>
      </c>
      <c r="Z27">
        <v>98.47</v>
      </c>
      <c r="AB27">
        <v>98.83</v>
      </c>
      <c r="AC27">
        <v>99.53</v>
      </c>
      <c r="AD27">
        <v>99.3</v>
      </c>
      <c r="AE27">
        <v>99.63</v>
      </c>
      <c r="AF27">
        <v>97.48</v>
      </c>
      <c r="AG27">
        <v>98.97</v>
      </c>
      <c r="AH27">
        <v>96.61</v>
      </c>
      <c r="AI27">
        <v>99.8</v>
      </c>
      <c r="AJ27">
        <v>95.44</v>
      </c>
      <c r="AK27">
        <v>99.32</v>
      </c>
      <c r="AL27">
        <v>98.2</v>
      </c>
      <c r="AM27">
        <v>99.06</v>
      </c>
      <c r="AN27">
        <v>96.89</v>
      </c>
      <c r="AO27">
        <v>97.72</v>
      </c>
      <c r="AP27">
        <v>98.9</v>
      </c>
      <c r="AQ27">
        <v>99.19</v>
      </c>
      <c r="AR27">
        <v>99.33</v>
      </c>
      <c r="AS27">
        <v>98</v>
      </c>
      <c r="AT27">
        <v>99.37</v>
      </c>
      <c r="AU27">
        <v>98.38</v>
      </c>
      <c r="AV27">
        <v>99.27</v>
      </c>
      <c r="AX27">
        <v>97.66</v>
      </c>
      <c r="AY27">
        <v>94.85</v>
      </c>
      <c r="AZ27">
        <v>99.46</v>
      </c>
      <c r="BA27">
        <v>98.94</v>
      </c>
      <c r="BB27">
        <v>99.88</v>
      </c>
      <c r="BC27">
        <v>95.79</v>
      </c>
      <c r="BD27">
        <v>99.19</v>
      </c>
      <c r="BE27">
        <v>97.16</v>
      </c>
      <c r="BF27">
        <v>99.39</v>
      </c>
      <c r="BG27">
        <v>98.94</v>
      </c>
      <c r="BH27">
        <v>96.74</v>
      </c>
      <c r="BI27">
        <v>94.12</v>
      </c>
      <c r="BJ27">
        <v>99.52</v>
      </c>
      <c r="BK27">
        <v>99.46</v>
      </c>
      <c r="BL27">
        <v>97.26</v>
      </c>
      <c r="BM27">
        <v>97.39</v>
      </c>
      <c r="BN27">
        <v>99.76</v>
      </c>
      <c r="BO27">
        <v>98.95</v>
      </c>
      <c r="BP27">
        <v>99.52</v>
      </c>
      <c r="BR27">
        <v>98.89</v>
      </c>
      <c r="BS27">
        <v>99.15</v>
      </c>
      <c r="BT27">
        <v>96.66</v>
      </c>
      <c r="BU27">
        <v>97.03</v>
      </c>
      <c r="BV27">
        <v>96.52</v>
      </c>
      <c r="BW27">
        <v>97.51</v>
      </c>
      <c r="BX27">
        <v>98.5</v>
      </c>
      <c r="BY27">
        <v>99.34</v>
      </c>
      <c r="BZ27">
        <v>98.92</v>
      </c>
      <c r="CA27">
        <v>99.19</v>
      </c>
      <c r="CB27">
        <v>97.43</v>
      </c>
      <c r="CC27">
        <v>94.25</v>
      </c>
      <c r="CD27">
        <v>98.52</v>
      </c>
      <c r="CE27">
        <v>97.88</v>
      </c>
      <c r="CF27">
        <v>98.62</v>
      </c>
      <c r="CG27">
        <v>97.44</v>
      </c>
      <c r="CH27">
        <v>96.65</v>
      </c>
      <c r="CI27">
        <v>98.02</v>
      </c>
      <c r="CJ27">
        <v>97.91</v>
      </c>
      <c r="CK27">
        <v>98.88</v>
      </c>
      <c r="CL27">
        <v>96.41</v>
      </c>
      <c r="CM27">
        <v>99.83</v>
      </c>
      <c r="CN27">
        <v>97</v>
      </c>
      <c r="CO27">
        <v>99.94</v>
      </c>
      <c r="CP27">
        <v>97.37</v>
      </c>
      <c r="CQ27">
        <v>99.95</v>
      </c>
      <c r="CR27">
        <v>98</v>
      </c>
      <c r="CS27">
        <v>95.36</v>
      </c>
      <c r="CT27">
        <v>98.63</v>
      </c>
      <c r="CU27">
        <v>98.45</v>
      </c>
      <c r="CV27">
        <v>97.13</v>
      </c>
      <c r="CW27">
        <v>98.68</v>
      </c>
      <c r="CX27">
        <v>97.89</v>
      </c>
      <c r="CY27">
        <v>98.3</v>
      </c>
    </row>
    <row r="28" spans="1:103" x14ac:dyDescent="0.3">
      <c r="A28" s="734">
        <v>103</v>
      </c>
      <c r="B28" t="s">
        <v>214</v>
      </c>
      <c r="D28">
        <v>100</v>
      </c>
      <c r="E28">
        <v>100</v>
      </c>
      <c r="F28">
        <v>100</v>
      </c>
      <c r="H28">
        <v>100</v>
      </c>
      <c r="I28">
        <v>99.46</v>
      </c>
      <c r="J28">
        <v>100</v>
      </c>
      <c r="K28">
        <v>100</v>
      </c>
      <c r="L28">
        <v>100</v>
      </c>
      <c r="M28">
        <v>100</v>
      </c>
      <c r="N28">
        <v>99.67</v>
      </c>
      <c r="O28">
        <v>100</v>
      </c>
      <c r="P28">
        <v>100</v>
      </c>
      <c r="Q28">
        <v>100</v>
      </c>
      <c r="R28">
        <v>100</v>
      </c>
      <c r="S28">
        <v>100</v>
      </c>
      <c r="U28">
        <v>100</v>
      </c>
      <c r="V28">
        <v>99.67</v>
      </c>
      <c r="X28">
        <v>100</v>
      </c>
      <c r="Y28">
        <v>100</v>
      </c>
      <c r="Z28">
        <v>100</v>
      </c>
      <c r="AB28">
        <v>100</v>
      </c>
      <c r="AC28">
        <v>100</v>
      </c>
      <c r="AD28">
        <v>100</v>
      </c>
      <c r="AE28">
        <v>100</v>
      </c>
      <c r="AF28">
        <v>100</v>
      </c>
      <c r="AG28">
        <v>100</v>
      </c>
      <c r="AH28">
        <v>100</v>
      </c>
      <c r="AI28">
        <v>100</v>
      </c>
      <c r="AJ28">
        <v>100</v>
      </c>
      <c r="AK28">
        <v>100</v>
      </c>
      <c r="AL28">
        <v>99.92</v>
      </c>
      <c r="AM28">
        <v>100</v>
      </c>
      <c r="AN28">
        <v>100</v>
      </c>
      <c r="AO28">
        <v>100</v>
      </c>
      <c r="AP28">
        <v>100</v>
      </c>
      <c r="AQ28">
        <v>99.6</v>
      </c>
      <c r="AR28">
        <v>100</v>
      </c>
      <c r="AS28">
        <v>100</v>
      </c>
      <c r="AT28">
        <v>100</v>
      </c>
      <c r="AU28">
        <v>100</v>
      </c>
      <c r="AV28">
        <v>99.97</v>
      </c>
      <c r="AX28">
        <v>94.98</v>
      </c>
      <c r="AY28">
        <v>100</v>
      </c>
      <c r="AZ28">
        <v>100</v>
      </c>
      <c r="BA28">
        <v>99.91</v>
      </c>
      <c r="BB28">
        <v>100</v>
      </c>
      <c r="BC28">
        <v>100</v>
      </c>
      <c r="BD28">
        <v>100</v>
      </c>
      <c r="BE28">
        <v>99.92</v>
      </c>
      <c r="BF28">
        <v>100</v>
      </c>
      <c r="BG28">
        <v>100</v>
      </c>
      <c r="BH28">
        <v>100</v>
      </c>
      <c r="BI28">
        <v>100</v>
      </c>
      <c r="BJ28">
        <v>99.94</v>
      </c>
      <c r="BK28">
        <v>100</v>
      </c>
      <c r="BL28">
        <v>100</v>
      </c>
      <c r="BM28">
        <v>100</v>
      </c>
      <c r="BN28">
        <v>97.24</v>
      </c>
      <c r="BO28">
        <v>100</v>
      </c>
      <c r="BP28">
        <v>100</v>
      </c>
      <c r="BR28">
        <v>91.1</v>
      </c>
      <c r="BS28">
        <v>100</v>
      </c>
      <c r="BT28">
        <v>100</v>
      </c>
      <c r="BU28">
        <v>100</v>
      </c>
      <c r="BV28">
        <v>100</v>
      </c>
      <c r="BW28">
        <v>100</v>
      </c>
      <c r="BX28">
        <v>99.96</v>
      </c>
      <c r="BY28">
        <v>100</v>
      </c>
      <c r="BZ28">
        <v>100</v>
      </c>
      <c r="CA28">
        <v>100</v>
      </c>
      <c r="CB28">
        <v>100</v>
      </c>
      <c r="CC28">
        <v>100</v>
      </c>
      <c r="CD28">
        <v>99.26</v>
      </c>
      <c r="CE28">
        <v>100</v>
      </c>
      <c r="CF28">
        <v>100</v>
      </c>
      <c r="CG28">
        <v>99.31</v>
      </c>
      <c r="CH28">
        <v>99.69</v>
      </c>
      <c r="CI28">
        <v>100</v>
      </c>
      <c r="CJ28">
        <v>100</v>
      </c>
      <c r="CK28">
        <v>100</v>
      </c>
      <c r="CL28">
        <v>100</v>
      </c>
      <c r="CM28">
        <v>100</v>
      </c>
      <c r="CN28">
        <v>99.46</v>
      </c>
      <c r="CO28">
        <v>100</v>
      </c>
      <c r="CP28">
        <v>100</v>
      </c>
      <c r="CQ28">
        <v>99.6</v>
      </c>
      <c r="CR28">
        <v>99.84</v>
      </c>
      <c r="CS28">
        <v>100</v>
      </c>
      <c r="CT28">
        <v>99.71</v>
      </c>
      <c r="CU28">
        <v>100</v>
      </c>
      <c r="CV28">
        <v>100</v>
      </c>
      <c r="CW28">
        <v>100</v>
      </c>
      <c r="CX28">
        <v>100</v>
      </c>
      <c r="CY28">
        <v>100</v>
      </c>
    </row>
    <row r="29" spans="1:103" x14ac:dyDescent="0.3">
      <c r="A29" s="734">
        <v>147</v>
      </c>
      <c r="B29" t="s">
        <v>828</v>
      </c>
      <c r="D29">
        <v>44436525</v>
      </c>
      <c r="E29">
        <v>7065060</v>
      </c>
      <c r="F29">
        <v>2815666</v>
      </c>
      <c r="H29">
        <v>5323091</v>
      </c>
      <c r="I29">
        <v>4919869</v>
      </c>
      <c r="J29">
        <v>14932489</v>
      </c>
      <c r="K29">
        <v>3713071</v>
      </c>
      <c r="L29">
        <v>6831521</v>
      </c>
      <c r="M29">
        <v>47523253</v>
      </c>
      <c r="N29">
        <v>87315083</v>
      </c>
      <c r="O29">
        <v>16049205</v>
      </c>
      <c r="P29">
        <v>89317454</v>
      </c>
      <c r="Q29">
        <v>14869294</v>
      </c>
      <c r="R29">
        <v>2620000</v>
      </c>
      <c r="S29">
        <v>23992500</v>
      </c>
      <c r="U29">
        <v>40891914</v>
      </c>
      <c r="V29">
        <v>38111170</v>
      </c>
      <c r="X29">
        <v>3500000</v>
      </c>
      <c r="Y29">
        <v>1766066</v>
      </c>
      <c r="Z29">
        <v>28521310</v>
      </c>
      <c r="AB29">
        <v>22032237</v>
      </c>
      <c r="AC29">
        <v>83033918</v>
      </c>
      <c r="AD29">
        <v>12634099</v>
      </c>
      <c r="AE29">
        <v>23890957</v>
      </c>
      <c r="AF29">
        <v>32083656</v>
      </c>
      <c r="AG29">
        <v>12309900</v>
      </c>
      <c r="AH29">
        <v>8968900</v>
      </c>
      <c r="AI29">
        <v>160206627</v>
      </c>
      <c r="AJ29">
        <v>10507259</v>
      </c>
      <c r="AK29">
        <v>153582377</v>
      </c>
      <c r="AL29">
        <v>21221872</v>
      </c>
      <c r="AM29">
        <v>53535807</v>
      </c>
      <c r="AN29">
        <v>3083000</v>
      </c>
      <c r="AO29">
        <v>1434468</v>
      </c>
      <c r="AP29">
        <v>17132494</v>
      </c>
      <c r="AQ29">
        <v>3786229</v>
      </c>
      <c r="AR29">
        <v>225610398</v>
      </c>
      <c r="AS29">
        <v>5733345</v>
      </c>
      <c r="AT29">
        <v>25532777</v>
      </c>
      <c r="AU29">
        <v>16609619</v>
      </c>
      <c r="AV29">
        <v>36381640</v>
      </c>
      <c r="AX29">
        <v>5700000</v>
      </c>
      <c r="AY29">
        <v>1700000</v>
      </c>
      <c r="AZ29">
        <v>58225167</v>
      </c>
      <c r="BA29">
        <v>7997351</v>
      </c>
      <c r="BB29">
        <v>79927090</v>
      </c>
      <c r="BC29">
        <v>2520366</v>
      </c>
      <c r="BD29">
        <v>19290524</v>
      </c>
      <c r="BE29">
        <v>9900000</v>
      </c>
      <c r="BF29">
        <v>21001352</v>
      </c>
      <c r="BG29">
        <v>8952740</v>
      </c>
      <c r="BH29">
        <v>4895043</v>
      </c>
      <c r="BI29">
        <v>6000000</v>
      </c>
      <c r="BJ29">
        <v>9606334</v>
      </c>
      <c r="BK29">
        <v>538015366</v>
      </c>
      <c r="BL29">
        <v>2199346</v>
      </c>
      <c r="BM29">
        <v>5312648</v>
      </c>
      <c r="BN29">
        <v>30350000</v>
      </c>
      <c r="BO29">
        <v>20500261</v>
      </c>
      <c r="BP29">
        <v>91892112</v>
      </c>
      <c r="BR29">
        <v>57404464</v>
      </c>
      <c r="BS29">
        <v>89353187</v>
      </c>
      <c r="BT29">
        <v>4000000</v>
      </c>
      <c r="BU29">
        <v>12065130</v>
      </c>
      <c r="BV29">
        <v>21720842</v>
      </c>
      <c r="BW29">
        <v>3000000</v>
      </c>
      <c r="BX29">
        <v>10796900</v>
      </c>
      <c r="BY29">
        <v>43283624</v>
      </c>
      <c r="BZ29">
        <v>5130055</v>
      </c>
      <c r="CA29">
        <v>27865357</v>
      </c>
      <c r="CB29">
        <v>8009422</v>
      </c>
      <c r="CC29">
        <v>13360800</v>
      </c>
      <c r="CD29">
        <v>15834840</v>
      </c>
      <c r="CE29">
        <v>40334525</v>
      </c>
      <c r="CF29">
        <v>16810376</v>
      </c>
      <c r="CG29">
        <v>13313055</v>
      </c>
      <c r="CH29">
        <v>10004000</v>
      </c>
      <c r="CI29">
        <v>12285000</v>
      </c>
      <c r="CJ29">
        <v>14888890</v>
      </c>
      <c r="CK29">
        <v>12974746</v>
      </c>
      <c r="CL29">
        <v>1109743</v>
      </c>
      <c r="CM29">
        <v>12956586</v>
      </c>
      <c r="CN29">
        <v>592595</v>
      </c>
      <c r="CO29">
        <v>111552371</v>
      </c>
      <c r="CP29">
        <v>8482440</v>
      </c>
      <c r="CQ29">
        <v>543317051</v>
      </c>
      <c r="CR29">
        <v>5333331</v>
      </c>
      <c r="CS29">
        <v>1735000</v>
      </c>
      <c r="CT29">
        <v>14280571</v>
      </c>
      <c r="CU29">
        <v>23423605</v>
      </c>
      <c r="CV29">
        <v>13917773</v>
      </c>
      <c r="CW29">
        <v>23135788</v>
      </c>
      <c r="CX29">
        <v>7326228</v>
      </c>
      <c r="CY29">
        <v>3415418</v>
      </c>
    </row>
    <row r="30" spans="1:103" ht="13.95" customHeight="1" x14ac:dyDescent="0.3">
      <c r="A30" s="734">
        <v>148</v>
      </c>
      <c r="B30" t="s">
        <v>829</v>
      </c>
      <c r="D30">
        <v>0</v>
      </c>
      <c r="E30">
        <v>1434217</v>
      </c>
      <c r="F30">
        <v>389673</v>
      </c>
      <c r="H30">
        <v>1540670</v>
      </c>
      <c r="I30">
        <v>750000</v>
      </c>
      <c r="J30">
        <v>1115695</v>
      </c>
      <c r="K30">
        <v>375000</v>
      </c>
      <c r="L30">
        <v>27373</v>
      </c>
      <c r="M30">
        <v>16568410</v>
      </c>
      <c r="N30">
        <v>36300446</v>
      </c>
      <c r="O30">
        <v>2596041</v>
      </c>
      <c r="P30">
        <v>28341414</v>
      </c>
      <c r="Q30">
        <v>7604924</v>
      </c>
      <c r="R30">
        <v>0</v>
      </c>
      <c r="S30">
        <v>2251554</v>
      </c>
      <c r="U30">
        <v>12642937</v>
      </c>
      <c r="V30">
        <v>0</v>
      </c>
      <c r="X30">
        <v>200000</v>
      </c>
      <c r="Y30">
        <v>35000</v>
      </c>
      <c r="Z30">
        <v>7100000</v>
      </c>
      <c r="AB30">
        <v>1958000</v>
      </c>
      <c r="AC30">
        <v>10972027</v>
      </c>
      <c r="AD30">
        <v>1400000</v>
      </c>
      <c r="AE30">
        <v>1189286</v>
      </c>
      <c r="AF30">
        <v>5651497</v>
      </c>
      <c r="AG30">
        <v>2864661</v>
      </c>
      <c r="AH30">
        <v>249771</v>
      </c>
      <c r="AI30">
        <v>63511029</v>
      </c>
      <c r="AJ30">
        <v>698484</v>
      </c>
      <c r="AK30">
        <v>44625009</v>
      </c>
      <c r="AL30">
        <v>1500000</v>
      </c>
      <c r="AM30">
        <v>5948376</v>
      </c>
      <c r="AN30">
        <v>0</v>
      </c>
      <c r="AO30">
        <v>0</v>
      </c>
      <c r="AP30">
        <v>1571895</v>
      </c>
      <c r="AQ30">
        <v>961229</v>
      </c>
      <c r="AR30">
        <v>13276299</v>
      </c>
      <c r="AS30">
        <v>1181606</v>
      </c>
      <c r="AT30">
        <v>35169374</v>
      </c>
      <c r="AU30">
        <v>1810499</v>
      </c>
      <c r="AV30">
        <v>27326495</v>
      </c>
      <c r="AX30">
        <v>997663</v>
      </c>
      <c r="AY30">
        <v>447245</v>
      </c>
      <c r="AZ30">
        <v>29012789</v>
      </c>
      <c r="BA30">
        <v>1485759</v>
      </c>
      <c r="BB30">
        <v>2900000</v>
      </c>
      <c r="BC30">
        <v>208540</v>
      </c>
      <c r="BD30">
        <v>1381532</v>
      </c>
      <c r="BE30">
        <v>250000</v>
      </c>
      <c r="BF30">
        <v>5965985</v>
      </c>
      <c r="BG30">
        <v>9424540</v>
      </c>
      <c r="BH30">
        <v>4895043</v>
      </c>
      <c r="BI30">
        <v>586384</v>
      </c>
      <c r="BJ30">
        <v>1225745</v>
      </c>
      <c r="BK30">
        <v>233589349</v>
      </c>
      <c r="BL30">
        <v>1182215</v>
      </c>
      <c r="BM30">
        <v>2535234</v>
      </c>
      <c r="BN30">
        <v>3190945</v>
      </c>
      <c r="BO30">
        <v>1396890</v>
      </c>
      <c r="BP30">
        <v>7798002</v>
      </c>
      <c r="BR30">
        <v>11177335</v>
      </c>
      <c r="BS30">
        <v>10221621</v>
      </c>
      <c r="BT30">
        <v>375000</v>
      </c>
      <c r="BU30">
        <v>701130</v>
      </c>
      <c r="BV30">
        <v>2917084</v>
      </c>
      <c r="BW30">
        <v>0</v>
      </c>
      <c r="BX30">
        <v>662824</v>
      </c>
      <c r="BY30">
        <v>15351830</v>
      </c>
      <c r="BZ30">
        <v>483056</v>
      </c>
      <c r="CA30">
        <v>22526760</v>
      </c>
      <c r="CB30">
        <v>2429000</v>
      </c>
      <c r="CC30">
        <v>6857356</v>
      </c>
      <c r="CD30">
        <v>2139960</v>
      </c>
      <c r="CE30">
        <v>2795200</v>
      </c>
      <c r="CF30">
        <v>12457714</v>
      </c>
      <c r="CG30">
        <v>1472504</v>
      </c>
      <c r="CH30">
        <v>300000</v>
      </c>
      <c r="CI30">
        <v>4225000</v>
      </c>
      <c r="CJ30">
        <v>2122600</v>
      </c>
      <c r="CK30">
        <v>2200637</v>
      </c>
      <c r="CL30">
        <v>359937</v>
      </c>
      <c r="CM30">
        <v>1183263</v>
      </c>
      <c r="CN30">
        <v>100000</v>
      </c>
      <c r="CO30">
        <v>0</v>
      </c>
      <c r="CP30">
        <v>625000</v>
      </c>
      <c r="CQ30">
        <v>287399216</v>
      </c>
      <c r="CR30">
        <v>350000</v>
      </c>
      <c r="CS30">
        <v>488055</v>
      </c>
      <c r="CT30">
        <v>1162645</v>
      </c>
      <c r="CU30">
        <v>2042910</v>
      </c>
      <c r="CV30">
        <v>6108345</v>
      </c>
      <c r="CW30">
        <v>15974873</v>
      </c>
      <c r="CX30">
        <v>1711614</v>
      </c>
      <c r="CY30">
        <v>856886</v>
      </c>
    </row>
    <row r="31" spans="1:103" x14ac:dyDescent="0.3">
      <c r="A31" s="734">
        <v>171</v>
      </c>
      <c r="B31" t="s">
        <v>185</v>
      </c>
      <c r="D31">
        <v>22587722</v>
      </c>
      <c r="E31">
        <v>769443</v>
      </c>
      <c r="F31">
        <v>1165649</v>
      </c>
      <c r="H31">
        <v>1914544</v>
      </c>
      <c r="I31">
        <v>1501435</v>
      </c>
      <c r="J31">
        <v>2393756</v>
      </c>
      <c r="K31">
        <v>2838491</v>
      </c>
      <c r="L31">
        <v>1205674</v>
      </c>
      <c r="M31">
        <v>16379452</v>
      </c>
      <c r="N31">
        <v>50188603</v>
      </c>
      <c r="O31">
        <v>7808357</v>
      </c>
      <c r="P31">
        <v>47165724</v>
      </c>
      <c r="Q31">
        <v>6646972</v>
      </c>
      <c r="R31">
        <v>708116</v>
      </c>
      <c r="S31">
        <v>6592204</v>
      </c>
      <c r="U31">
        <v>18793971</v>
      </c>
      <c r="V31">
        <v>23989412</v>
      </c>
      <c r="X31">
        <v>2003305</v>
      </c>
      <c r="Y31">
        <v>1272871</v>
      </c>
      <c r="Z31">
        <v>12929414</v>
      </c>
      <c r="AB31">
        <v>6925459</v>
      </c>
      <c r="AC31">
        <v>12513892</v>
      </c>
      <c r="AD31">
        <v>3058830</v>
      </c>
      <c r="AE31">
        <v>24232621</v>
      </c>
      <c r="AF31">
        <v>14621950</v>
      </c>
      <c r="AG31">
        <v>9115762</v>
      </c>
      <c r="AH31">
        <v>4689900</v>
      </c>
      <c r="AI31">
        <v>63590278</v>
      </c>
      <c r="AJ31">
        <v>6242403</v>
      </c>
      <c r="AK31">
        <v>81925180</v>
      </c>
      <c r="AL31">
        <v>9674197</v>
      </c>
      <c r="AM31">
        <v>31311385</v>
      </c>
      <c r="AN31">
        <v>1245760</v>
      </c>
      <c r="AO31">
        <v>1090519</v>
      </c>
      <c r="AP31">
        <v>11913292</v>
      </c>
      <c r="AQ31">
        <v>1379345</v>
      </c>
      <c r="AR31">
        <v>93954559</v>
      </c>
      <c r="AS31">
        <v>3273282</v>
      </c>
      <c r="AT31">
        <v>20184548</v>
      </c>
      <c r="AU31">
        <v>6487892</v>
      </c>
      <c r="AV31">
        <v>20109195</v>
      </c>
      <c r="AX31">
        <v>4080172</v>
      </c>
      <c r="AY31">
        <v>588386</v>
      </c>
      <c r="AZ31">
        <v>29218525</v>
      </c>
      <c r="BA31">
        <v>3992113</v>
      </c>
      <c r="BB31">
        <v>41366284</v>
      </c>
      <c r="BC31">
        <v>1107553</v>
      </c>
      <c r="BD31">
        <v>11230899</v>
      </c>
      <c r="BE31">
        <v>6184735</v>
      </c>
      <c r="BF31">
        <v>17080746</v>
      </c>
      <c r="BG31">
        <v>3724060</v>
      </c>
      <c r="BH31">
        <v>1227147</v>
      </c>
      <c r="BI31">
        <v>779602</v>
      </c>
      <c r="BJ31">
        <v>2987650</v>
      </c>
      <c r="BK31">
        <v>216973826</v>
      </c>
      <c r="BL31">
        <v>177750</v>
      </c>
      <c r="BM31">
        <v>4580421</v>
      </c>
      <c r="BN31">
        <v>25905951</v>
      </c>
      <c r="BO31">
        <v>6615493</v>
      </c>
      <c r="BP31">
        <v>61766443</v>
      </c>
      <c r="BR31">
        <v>26928581</v>
      </c>
      <c r="BS31">
        <v>44288777</v>
      </c>
      <c r="BT31">
        <v>1021578</v>
      </c>
      <c r="BU31">
        <v>4581511</v>
      </c>
      <c r="BV31">
        <v>11490894</v>
      </c>
      <c r="BW31">
        <v>1189143</v>
      </c>
      <c r="BX31">
        <v>2880532</v>
      </c>
      <c r="BY31">
        <v>19401198</v>
      </c>
      <c r="BZ31">
        <v>1810492</v>
      </c>
      <c r="CA31">
        <v>17991655</v>
      </c>
      <c r="CB31">
        <v>0</v>
      </c>
      <c r="CC31">
        <v>5086508</v>
      </c>
      <c r="CD31">
        <v>6929575</v>
      </c>
      <c r="CE31">
        <v>9279193</v>
      </c>
      <c r="CF31">
        <v>7097214</v>
      </c>
      <c r="CG31">
        <v>10051901</v>
      </c>
      <c r="CH31">
        <v>4436985</v>
      </c>
      <c r="CI31">
        <v>3998264</v>
      </c>
      <c r="CJ31">
        <v>5894983</v>
      </c>
      <c r="CK31">
        <v>7266154</v>
      </c>
      <c r="CL31">
        <v>25328896</v>
      </c>
      <c r="CM31">
        <v>655926</v>
      </c>
      <c r="CN31">
        <v>264606</v>
      </c>
      <c r="CO31">
        <v>49709511</v>
      </c>
      <c r="CP31">
        <v>2519387</v>
      </c>
      <c r="CQ31">
        <v>374323949</v>
      </c>
      <c r="CR31">
        <v>1328230</v>
      </c>
      <c r="CS31">
        <v>88451</v>
      </c>
      <c r="CT31">
        <v>6472398</v>
      </c>
      <c r="CU31">
        <v>6753828</v>
      </c>
      <c r="CV31">
        <v>3303722</v>
      </c>
      <c r="CW31">
        <v>2842217</v>
      </c>
      <c r="CX31">
        <v>3728949</v>
      </c>
      <c r="CY31">
        <v>1696120</v>
      </c>
    </row>
    <row r="32" spans="1:103" x14ac:dyDescent="0.3">
      <c r="A32" s="734">
        <v>191</v>
      </c>
      <c r="B32" t="s">
        <v>198</v>
      </c>
      <c r="D32">
        <v>0</v>
      </c>
      <c r="E32">
        <v>147368</v>
      </c>
      <c r="F32">
        <v>0</v>
      </c>
      <c r="H32">
        <v>0</v>
      </c>
      <c r="I32">
        <v>0</v>
      </c>
      <c r="J32">
        <v>525762</v>
      </c>
      <c r="K32">
        <v>79186</v>
      </c>
      <c r="L32">
        <v>1000000</v>
      </c>
      <c r="M32">
        <v>10125100</v>
      </c>
      <c r="N32">
        <v>0</v>
      </c>
      <c r="O32">
        <v>0</v>
      </c>
      <c r="P32">
        <v>0</v>
      </c>
      <c r="Q32">
        <v>0</v>
      </c>
      <c r="R32">
        <v>0</v>
      </c>
      <c r="S32">
        <v>0</v>
      </c>
      <c r="U32">
        <v>0</v>
      </c>
      <c r="V32">
        <v>0</v>
      </c>
      <c r="X32">
        <v>341649</v>
      </c>
      <c r="Y32">
        <v>0</v>
      </c>
      <c r="Z32">
        <v>0</v>
      </c>
      <c r="AB32">
        <v>0</v>
      </c>
      <c r="AC32">
        <v>0</v>
      </c>
      <c r="AD32">
        <v>30000</v>
      </c>
      <c r="AE32">
        <v>0</v>
      </c>
      <c r="AF32">
        <v>0</v>
      </c>
      <c r="AG32">
        <v>0</v>
      </c>
      <c r="AH32">
        <v>0</v>
      </c>
      <c r="AI32">
        <v>892852</v>
      </c>
      <c r="AJ32">
        <v>0</v>
      </c>
      <c r="AK32">
        <v>0</v>
      </c>
      <c r="AL32">
        <v>217083</v>
      </c>
      <c r="AM32">
        <v>0</v>
      </c>
      <c r="AN32">
        <v>0</v>
      </c>
      <c r="AO32">
        <v>0</v>
      </c>
      <c r="AP32">
        <v>0</v>
      </c>
      <c r="AQ32">
        <v>337771</v>
      </c>
      <c r="AR32">
        <v>0</v>
      </c>
      <c r="AS32">
        <v>0</v>
      </c>
      <c r="AT32">
        <v>7766687</v>
      </c>
      <c r="AU32">
        <v>0</v>
      </c>
      <c r="AV32">
        <v>0</v>
      </c>
      <c r="AX32">
        <v>1456600</v>
      </c>
      <c r="AY32">
        <v>0</v>
      </c>
      <c r="AZ32">
        <v>0</v>
      </c>
      <c r="BA32">
        <v>0</v>
      </c>
      <c r="BB32">
        <v>14250808</v>
      </c>
      <c r="BC32">
        <v>2666132</v>
      </c>
      <c r="BD32">
        <v>0</v>
      </c>
      <c r="BE32">
        <v>0</v>
      </c>
      <c r="BF32">
        <v>2649817</v>
      </c>
      <c r="BG32">
        <v>0</v>
      </c>
      <c r="BH32">
        <v>0</v>
      </c>
      <c r="BI32">
        <v>0</v>
      </c>
      <c r="BJ32">
        <v>0</v>
      </c>
      <c r="BK32">
        <v>0</v>
      </c>
      <c r="BL32">
        <v>0</v>
      </c>
      <c r="BM32">
        <v>2209217</v>
      </c>
      <c r="BN32">
        <v>586233</v>
      </c>
      <c r="BO32">
        <v>505053</v>
      </c>
      <c r="BP32">
        <v>0</v>
      </c>
      <c r="BR32">
        <v>0</v>
      </c>
      <c r="BS32">
        <v>0</v>
      </c>
      <c r="BT32">
        <v>0</v>
      </c>
      <c r="BU32">
        <v>206050</v>
      </c>
      <c r="BV32">
        <v>0</v>
      </c>
      <c r="BW32">
        <v>0</v>
      </c>
      <c r="BX32">
        <v>0</v>
      </c>
      <c r="BY32">
        <v>0</v>
      </c>
      <c r="BZ32">
        <v>0</v>
      </c>
      <c r="CA32">
        <v>0</v>
      </c>
      <c r="CB32">
        <v>0</v>
      </c>
      <c r="CC32">
        <v>8768</v>
      </c>
      <c r="CD32">
        <v>2964956</v>
      </c>
      <c r="CE32">
        <v>0</v>
      </c>
      <c r="CF32">
        <v>0</v>
      </c>
      <c r="CG32">
        <v>10363162</v>
      </c>
      <c r="CH32">
        <v>0</v>
      </c>
      <c r="CI32">
        <v>468323</v>
      </c>
      <c r="CJ32">
        <v>0</v>
      </c>
      <c r="CK32">
        <v>0</v>
      </c>
      <c r="CL32">
        <v>0</v>
      </c>
      <c r="CM32">
        <v>0</v>
      </c>
      <c r="CN32">
        <v>0</v>
      </c>
      <c r="CO32">
        <v>22093752</v>
      </c>
      <c r="CP32">
        <v>0</v>
      </c>
      <c r="CQ32">
        <v>0</v>
      </c>
      <c r="CR32">
        <v>48500</v>
      </c>
      <c r="CS32">
        <v>0</v>
      </c>
      <c r="CT32">
        <v>0</v>
      </c>
      <c r="CU32">
        <v>0</v>
      </c>
      <c r="CV32">
        <v>0</v>
      </c>
      <c r="CW32">
        <v>0</v>
      </c>
      <c r="CX32">
        <v>0</v>
      </c>
      <c r="CY32">
        <v>447320</v>
      </c>
    </row>
    <row r="33" spans="1:103" x14ac:dyDescent="0.3">
      <c r="A33" s="734">
        <v>252</v>
      </c>
      <c r="B33" t="s">
        <v>87</v>
      </c>
      <c r="D33">
        <v>52560069</v>
      </c>
      <c r="E33">
        <v>17037979</v>
      </c>
      <c r="F33">
        <v>16013918</v>
      </c>
      <c r="H33">
        <v>36077341</v>
      </c>
      <c r="I33">
        <v>34793128</v>
      </c>
      <c r="J33">
        <v>21662820</v>
      </c>
      <c r="K33">
        <v>14168650</v>
      </c>
      <c r="L33">
        <v>11764827</v>
      </c>
      <c r="M33">
        <v>127746956</v>
      </c>
      <c r="N33">
        <v>86010615</v>
      </c>
      <c r="O33">
        <v>36079462</v>
      </c>
      <c r="P33">
        <v>156428800</v>
      </c>
      <c r="Q33">
        <v>22645701</v>
      </c>
      <c r="R33">
        <v>13447330</v>
      </c>
      <c r="S33">
        <v>26311016</v>
      </c>
      <c r="U33">
        <v>131737711</v>
      </c>
      <c r="V33">
        <v>66655633</v>
      </c>
      <c r="X33">
        <v>23940926</v>
      </c>
      <c r="Y33">
        <v>18582472</v>
      </c>
      <c r="Z33">
        <v>84103556</v>
      </c>
      <c r="AB33">
        <v>53172950</v>
      </c>
      <c r="AC33">
        <v>158558572</v>
      </c>
      <c r="AD33">
        <v>102559955</v>
      </c>
      <c r="AE33">
        <v>109016078</v>
      </c>
      <c r="AF33">
        <v>64434632</v>
      </c>
      <c r="AG33">
        <v>21296969</v>
      </c>
      <c r="AH33">
        <v>12419305</v>
      </c>
      <c r="AI33">
        <v>108073865</v>
      </c>
      <c r="AJ33">
        <v>17231689</v>
      </c>
      <c r="AK33">
        <v>194391826</v>
      </c>
      <c r="AL33">
        <v>40734153</v>
      </c>
      <c r="AM33">
        <v>84203927</v>
      </c>
      <c r="AN33">
        <v>7022407</v>
      </c>
      <c r="AO33">
        <v>11564236</v>
      </c>
      <c r="AP33">
        <v>43120085</v>
      </c>
      <c r="AQ33">
        <v>13748012</v>
      </c>
      <c r="AR33">
        <v>177303005</v>
      </c>
      <c r="AS33">
        <v>15872923</v>
      </c>
      <c r="AT33">
        <v>57578059</v>
      </c>
      <c r="AU33">
        <v>59468047</v>
      </c>
      <c r="AV33">
        <v>69357469</v>
      </c>
      <c r="AX33">
        <v>20472395</v>
      </c>
      <c r="AY33">
        <v>18853774</v>
      </c>
      <c r="AZ33">
        <v>257273207</v>
      </c>
      <c r="BA33">
        <v>86016523</v>
      </c>
      <c r="BB33">
        <v>62035930</v>
      </c>
      <c r="BC33">
        <v>5113737</v>
      </c>
      <c r="BD33">
        <v>30225186</v>
      </c>
      <c r="BE33">
        <v>14619820</v>
      </c>
      <c r="BF33">
        <v>80496053</v>
      </c>
      <c r="BG33">
        <v>21530233</v>
      </c>
      <c r="BH33">
        <v>7783723</v>
      </c>
      <c r="BI33">
        <v>11717910</v>
      </c>
      <c r="BJ33">
        <v>29770319</v>
      </c>
      <c r="BK33">
        <v>1274244490</v>
      </c>
      <c r="BL33">
        <v>13946052</v>
      </c>
      <c r="BM33">
        <v>27828227</v>
      </c>
      <c r="BN33">
        <v>65310961</v>
      </c>
      <c r="BO33">
        <v>59969498</v>
      </c>
      <c r="BP33">
        <v>158331129</v>
      </c>
      <c r="BR33">
        <v>245213899</v>
      </c>
      <c r="BS33">
        <v>64787858</v>
      </c>
      <c r="BT33">
        <v>4193934</v>
      </c>
      <c r="BU33">
        <v>23834297</v>
      </c>
      <c r="BV33">
        <v>29185261</v>
      </c>
      <c r="BW33">
        <v>3588987</v>
      </c>
      <c r="BX33">
        <v>41858897</v>
      </c>
      <c r="BY33">
        <v>59494188</v>
      </c>
      <c r="BZ33">
        <v>28463258</v>
      </c>
      <c r="CA33">
        <v>68749487</v>
      </c>
      <c r="CB33">
        <v>23160814</v>
      </c>
      <c r="CC33">
        <v>23331121</v>
      </c>
      <c r="CD33">
        <v>20436907</v>
      </c>
      <c r="CE33">
        <v>65452414</v>
      </c>
      <c r="CF33">
        <v>71606467</v>
      </c>
      <c r="CG33">
        <v>35680715</v>
      </c>
      <c r="CH33">
        <v>14928149</v>
      </c>
      <c r="CI33">
        <v>18531676</v>
      </c>
      <c r="CJ33">
        <v>29343312</v>
      </c>
      <c r="CK33">
        <v>15971993</v>
      </c>
      <c r="CL33">
        <v>12715935</v>
      </c>
      <c r="CM33">
        <v>37460724</v>
      </c>
      <c r="CN33">
        <v>3430631</v>
      </c>
      <c r="CO33">
        <v>50651906</v>
      </c>
      <c r="CP33">
        <v>5736289</v>
      </c>
      <c r="CQ33">
        <v>567068232</v>
      </c>
      <c r="CR33">
        <v>15201929</v>
      </c>
      <c r="CS33">
        <v>19612779</v>
      </c>
      <c r="CT33">
        <v>106042522</v>
      </c>
      <c r="CU33">
        <v>97579730</v>
      </c>
      <c r="CV33">
        <v>27584281</v>
      </c>
      <c r="CW33">
        <v>29410751</v>
      </c>
      <c r="CX33">
        <v>35854490</v>
      </c>
      <c r="CY33">
        <v>14126061</v>
      </c>
    </row>
    <row r="34" spans="1:103" x14ac:dyDescent="0.3">
      <c r="A34" s="734">
        <v>253</v>
      </c>
      <c r="B34" t="s">
        <v>88</v>
      </c>
      <c r="D34">
        <v>25251849</v>
      </c>
      <c r="E34">
        <v>8104261</v>
      </c>
      <c r="F34">
        <v>1912477</v>
      </c>
      <c r="H34">
        <v>10508251</v>
      </c>
      <c r="I34">
        <v>8201703</v>
      </c>
      <c r="J34">
        <v>12906140</v>
      </c>
      <c r="K34">
        <v>4226574</v>
      </c>
      <c r="L34">
        <v>20289768</v>
      </c>
      <c r="M34">
        <v>23171792</v>
      </c>
      <c r="N34">
        <v>105625683</v>
      </c>
      <c r="O34">
        <v>45140758</v>
      </c>
      <c r="P34">
        <v>110468295</v>
      </c>
      <c r="Q34">
        <v>10000083</v>
      </c>
      <c r="R34">
        <v>7224052</v>
      </c>
      <c r="S34">
        <v>41518084</v>
      </c>
      <c r="U34">
        <v>36821265</v>
      </c>
      <c r="V34">
        <v>12937461</v>
      </c>
      <c r="X34">
        <v>2538168</v>
      </c>
      <c r="Y34">
        <v>2450172</v>
      </c>
      <c r="Z34">
        <v>25102730</v>
      </c>
      <c r="AB34">
        <v>31832174</v>
      </c>
      <c r="AC34">
        <v>99565582</v>
      </c>
      <c r="AD34">
        <v>67058289</v>
      </c>
      <c r="AE34">
        <v>78457012</v>
      </c>
      <c r="AF34">
        <v>24981683</v>
      </c>
      <c r="AG34">
        <v>12739652</v>
      </c>
      <c r="AH34">
        <v>18344671</v>
      </c>
      <c r="AI34">
        <v>115860818</v>
      </c>
      <c r="AJ34">
        <v>8837702</v>
      </c>
      <c r="AK34">
        <v>147893636</v>
      </c>
      <c r="AL34">
        <v>31294213</v>
      </c>
      <c r="AM34">
        <v>63100685</v>
      </c>
      <c r="AN34">
        <v>3711373</v>
      </c>
      <c r="AO34">
        <v>2491431</v>
      </c>
      <c r="AP34">
        <v>14785285</v>
      </c>
      <c r="AQ34">
        <v>6261539</v>
      </c>
      <c r="AR34">
        <v>119387618</v>
      </c>
      <c r="AS34">
        <v>26492533</v>
      </c>
      <c r="AT34">
        <v>24411608</v>
      </c>
      <c r="AU34">
        <v>12732310</v>
      </c>
      <c r="AV34">
        <v>31688891</v>
      </c>
      <c r="AX34">
        <v>15197347</v>
      </c>
      <c r="AY34">
        <v>12028874</v>
      </c>
      <c r="AZ34">
        <v>81092396</v>
      </c>
      <c r="BA34">
        <v>9828623</v>
      </c>
      <c r="BB34">
        <v>54509569</v>
      </c>
      <c r="BC34">
        <v>7026611</v>
      </c>
      <c r="BD34">
        <v>17340006</v>
      </c>
      <c r="BE34">
        <v>10591108</v>
      </c>
      <c r="BF34">
        <v>44152021</v>
      </c>
      <c r="BG34">
        <v>8437616</v>
      </c>
      <c r="BH34">
        <v>11385822</v>
      </c>
      <c r="BI34">
        <v>23733209</v>
      </c>
      <c r="BJ34">
        <v>8590525</v>
      </c>
      <c r="BK34">
        <v>221564287</v>
      </c>
      <c r="BL34">
        <v>1769787</v>
      </c>
      <c r="BM34">
        <v>24804966</v>
      </c>
      <c r="BN34">
        <v>24887494</v>
      </c>
      <c r="BO34">
        <v>40535085</v>
      </c>
      <c r="BP34">
        <v>488327065</v>
      </c>
      <c r="BR34">
        <v>50055740</v>
      </c>
      <c r="BS34">
        <v>28245307</v>
      </c>
      <c r="BT34">
        <v>2384445</v>
      </c>
      <c r="BU34">
        <v>8277773</v>
      </c>
      <c r="BV34">
        <v>17095653</v>
      </c>
      <c r="BW34">
        <v>8368352</v>
      </c>
      <c r="BX34">
        <v>20085679</v>
      </c>
      <c r="BY34">
        <v>17602986</v>
      </c>
      <c r="BZ34">
        <v>4280097</v>
      </c>
      <c r="CA34">
        <v>28935078</v>
      </c>
      <c r="CB34">
        <v>16445557</v>
      </c>
      <c r="CC34">
        <v>13841900</v>
      </c>
      <c r="CD34">
        <v>43407652</v>
      </c>
      <c r="CE34">
        <v>24960376</v>
      </c>
      <c r="CF34">
        <v>32490590</v>
      </c>
      <c r="CG34">
        <v>17079616</v>
      </c>
      <c r="CH34">
        <v>8549126</v>
      </c>
      <c r="CI34">
        <v>9762196</v>
      </c>
      <c r="CJ34">
        <v>9608475</v>
      </c>
      <c r="CK34">
        <v>22287087</v>
      </c>
      <c r="CL34">
        <v>57904692</v>
      </c>
      <c r="CM34">
        <v>11194536</v>
      </c>
      <c r="CN34">
        <v>1297098</v>
      </c>
      <c r="CO34">
        <v>89263583</v>
      </c>
      <c r="CP34">
        <v>11478378</v>
      </c>
      <c r="CQ34">
        <v>445049051</v>
      </c>
      <c r="CR34">
        <v>8075265</v>
      </c>
      <c r="CS34">
        <v>4664059</v>
      </c>
      <c r="CT34">
        <v>13075064</v>
      </c>
      <c r="CU34">
        <v>41429433</v>
      </c>
      <c r="CV34">
        <v>7200118</v>
      </c>
      <c r="CW34">
        <v>37733692</v>
      </c>
      <c r="CX34">
        <v>3738712</v>
      </c>
      <c r="CY34">
        <v>3848482</v>
      </c>
    </row>
    <row r="35" spans="1:103" x14ac:dyDescent="0.3">
      <c r="A35" s="734">
        <v>254</v>
      </c>
      <c r="B35" t="s">
        <v>89</v>
      </c>
      <c r="D35">
        <v>-111967028</v>
      </c>
      <c r="E35">
        <v>-5965847</v>
      </c>
      <c r="F35">
        <v>-3936825</v>
      </c>
      <c r="H35">
        <v>3039057</v>
      </c>
      <c r="I35">
        <v>23602568</v>
      </c>
      <c r="J35">
        <v>22960530</v>
      </c>
      <c r="K35">
        <v>-18470393</v>
      </c>
      <c r="L35">
        <v>-1090668</v>
      </c>
      <c r="M35">
        <v>-58291400</v>
      </c>
      <c r="N35">
        <v>-267344791</v>
      </c>
      <c r="O35">
        <v>-22974016</v>
      </c>
      <c r="P35">
        <v>-218982098</v>
      </c>
      <c r="Q35">
        <v>-6118756</v>
      </c>
      <c r="R35">
        <v>2956290</v>
      </c>
      <c r="S35">
        <v>34706796</v>
      </c>
      <c r="U35">
        <v>10189348</v>
      </c>
      <c r="V35">
        <v>-34878262</v>
      </c>
      <c r="X35">
        <v>4745296</v>
      </c>
      <c r="Y35">
        <v>157719</v>
      </c>
      <c r="Z35">
        <v>23902557</v>
      </c>
      <c r="AB35">
        <v>28047649</v>
      </c>
      <c r="AC35">
        <v>-67035224</v>
      </c>
      <c r="AD35">
        <v>25447416</v>
      </c>
      <c r="AE35">
        <v>-85034270</v>
      </c>
      <c r="AF35">
        <v>46390070</v>
      </c>
      <c r="AG35">
        <v>-46887941</v>
      </c>
      <c r="AH35">
        <v>-17051810</v>
      </c>
      <c r="AI35">
        <v>-160393172</v>
      </c>
      <c r="AJ35">
        <v>15622416</v>
      </c>
      <c r="AK35">
        <v>-376204756</v>
      </c>
      <c r="AL35">
        <v>-65361909</v>
      </c>
      <c r="AM35">
        <v>-87946311</v>
      </c>
      <c r="AN35">
        <v>-5986229</v>
      </c>
      <c r="AO35">
        <v>9762885</v>
      </c>
      <c r="AP35">
        <v>-34972531</v>
      </c>
      <c r="AQ35">
        <v>-3287485</v>
      </c>
      <c r="AR35">
        <v>-639035400</v>
      </c>
      <c r="AS35">
        <v>-5072449</v>
      </c>
      <c r="AT35">
        <v>-75414982</v>
      </c>
      <c r="AU35">
        <v>-4795773</v>
      </c>
      <c r="AV35">
        <v>-83572909</v>
      </c>
      <c r="AX35">
        <v>11210051</v>
      </c>
      <c r="AY35">
        <v>-4090515</v>
      </c>
      <c r="AZ35">
        <v>66405993</v>
      </c>
      <c r="BA35">
        <v>-31194428</v>
      </c>
      <c r="BB35">
        <v>-283743159</v>
      </c>
      <c r="BC35">
        <v>35623812</v>
      </c>
      <c r="BD35">
        <v>-74004881</v>
      </c>
      <c r="BE35">
        <v>-6657220</v>
      </c>
      <c r="BF35">
        <v>-59123510</v>
      </c>
      <c r="BG35">
        <v>-46379410</v>
      </c>
      <c r="BH35">
        <v>4198525</v>
      </c>
      <c r="BI35">
        <v>-4930976</v>
      </c>
      <c r="BJ35">
        <v>5460176</v>
      </c>
      <c r="BK35">
        <v>-1131335818</v>
      </c>
      <c r="BL35">
        <v>-2738309</v>
      </c>
      <c r="BM35">
        <v>24202261</v>
      </c>
      <c r="BN35">
        <v>-126273905</v>
      </c>
      <c r="BO35">
        <v>-70266071</v>
      </c>
      <c r="BP35">
        <v>-668527571</v>
      </c>
      <c r="BR35">
        <v>-260115762</v>
      </c>
      <c r="BS35">
        <v>-255080848</v>
      </c>
      <c r="BT35">
        <v>7547403</v>
      </c>
      <c r="BU35">
        <v>-2818428</v>
      </c>
      <c r="BV35">
        <v>-40084138</v>
      </c>
      <c r="BW35">
        <v>5731816</v>
      </c>
      <c r="BX35">
        <v>15193213</v>
      </c>
      <c r="BY35">
        <v>3206252</v>
      </c>
      <c r="BZ35">
        <v>10900716</v>
      </c>
      <c r="CA35">
        <v>-35408255</v>
      </c>
      <c r="CB35">
        <v>-10932400</v>
      </c>
      <c r="CC35">
        <v>-16646916</v>
      </c>
      <c r="CD35">
        <v>-44423788</v>
      </c>
      <c r="CE35">
        <v>20577542</v>
      </c>
      <c r="CF35">
        <v>-17655693</v>
      </c>
      <c r="CG35">
        <v>14847507</v>
      </c>
      <c r="CH35">
        <v>-52018344</v>
      </c>
      <c r="CI35">
        <v>25413805</v>
      </c>
      <c r="CJ35">
        <v>-597736</v>
      </c>
      <c r="CK35">
        <v>19303716</v>
      </c>
      <c r="CL35">
        <v>-3712306</v>
      </c>
      <c r="CM35">
        <v>40727245</v>
      </c>
      <c r="CN35">
        <v>-3045226</v>
      </c>
      <c r="CO35">
        <v>-193063777</v>
      </c>
      <c r="CP35">
        <v>2139317</v>
      </c>
      <c r="CQ35">
        <v>-2464141422</v>
      </c>
      <c r="CR35">
        <v>12610874</v>
      </c>
      <c r="CS35">
        <v>-5764262</v>
      </c>
      <c r="CT35">
        <v>85264312</v>
      </c>
      <c r="CU35">
        <v>-2232330</v>
      </c>
      <c r="CV35">
        <v>-20221735</v>
      </c>
      <c r="CW35">
        <v>-52941951</v>
      </c>
      <c r="CX35">
        <v>18786439</v>
      </c>
      <c r="CY35">
        <v>-6998213</v>
      </c>
    </row>
    <row r="36" spans="1:103" x14ac:dyDescent="0.3">
      <c r="A36" s="734">
        <v>255</v>
      </c>
      <c r="B36" t="s">
        <v>166</v>
      </c>
      <c r="D36">
        <v>-36280853</v>
      </c>
      <c r="E36">
        <v>2006104</v>
      </c>
      <c r="F36">
        <v>3209270</v>
      </c>
      <c r="H36">
        <v>6758528</v>
      </c>
      <c r="I36">
        <v>11583824</v>
      </c>
      <c r="J36">
        <v>14893040</v>
      </c>
      <c r="K36">
        <v>541027</v>
      </c>
      <c r="L36">
        <v>15316304</v>
      </c>
      <c r="M36">
        <v>33287939</v>
      </c>
      <c r="N36">
        <v>59558131</v>
      </c>
      <c r="O36">
        <v>18415394</v>
      </c>
      <c r="P36">
        <v>70265676</v>
      </c>
      <c r="Q36">
        <v>14217343</v>
      </c>
      <c r="R36">
        <v>4346886</v>
      </c>
      <c r="S36">
        <v>20944395</v>
      </c>
      <c r="U36">
        <v>48374256</v>
      </c>
      <c r="V36">
        <v>15430435</v>
      </c>
      <c r="X36">
        <v>6101122</v>
      </c>
      <c r="Y36">
        <v>2995016</v>
      </c>
      <c r="Z36">
        <v>19010058</v>
      </c>
      <c r="AB36">
        <v>20441358</v>
      </c>
      <c r="AC36">
        <v>86727726</v>
      </c>
      <c r="AD36">
        <v>23797420</v>
      </c>
      <c r="AE36">
        <v>60718243</v>
      </c>
      <c r="AF36">
        <v>36111932</v>
      </c>
      <c r="AG36">
        <v>11257504</v>
      </c>
      <c r="AH36">
        <v>38802793</v>
      </c>
      <c r="AI36">
        <v>4561031</v>
      </c>
      <c r="AJ36">
        <v>10508638</v>
      </c>
      <c r="AK36">
        <v>62862585</v>
      </c>
      <c r="AL36">
        <v>9560866</v>
      </c>
      <c r="AM36">
        <v>42394617</v>
      </c>
      <c r="AN36">
        <v>2238553</v>
      </c>
      <c r="AO36">
        <v>46641</v>
      </c>
      <c r="AP36">
        <v>9067676</v>
      </c>
      <c r="AQ36">
        <v>6458951</v>
      </c>
      <c r="AR36">
        <v>67972383</v>
      </c>
      <c r="AS36">
        <v>3034655</v>
      </c>
      <c r="AT36">
        <v>-2290477</v>
      </c>
      <c r="AU36">
        <v>16074198</v>
      </c>
      <c r="AV36">
        <v>-8543202</v>
      </c>
      <c r="AX36">
        <v>12251805</v>
      </c>
      <c r="AY36">
        <v>-1013731</v>
      </c>
      <c r="AZ36">
        <v>46079208</v>
      </c>
      <c r="BA36">
        <v>11171267</v>
      </c>
      <c r="BB36">
        <v>36757758</v>
      </c>
      <c r="BC36">
        <v>2045211</v>
      </c>
      <c r="BD36">
        <v>18173079</v>
      </c>
      <c r="BE36">
        <v>8631988</v>
      </c>
      <c r="BF36">
        <v>28769971</v>
      </c>
      <c r="BG36">
        <v>4689075</v>
      </c>
      <c r="BH36">
        <v>10678332</v>
      </c>
      <c r="BI36">
        <v>4658891</v>
      </c>
      <c r="BJ36">
        <v>6744701</v>
      </c>
      <c r="BK36">
        <v>73616697</v>
      </c>
      <c r="BL36">
        <v>-514314</v>
      </c>
      <c r="BM36">
        <v>9011463</v>
      </c>
      <c r="BN36">
        <v>29389003</v>
      </c>
      <c r="BO36">
        <v>18683142</v>
      </c>
      <c r="BP36">
        <v>29592902</v>
      </c>
      <c r="BR36">
        <v>38964059</v>
      </c>
      <c r="BS36">
        <v>21222902</v>
      </c>
      <c r="BT36">
        <v>1781837</v>
      </c>
      <c r="BU36">
        <v>10928461</v>
      </c>
      <c r="BV36">
        <v>24681672</v>
      </c>
      <c r="BW36">
        <v>5877246</v>
      </c>
      <c r="BX36">
        <v>7316355</v>
      </c>
      <c r="BY36">
        <v>29436041</v>
      </c>
      <c r="BZ36">
        <v>5571273</v>
      </c>
      <c r="CA36">
        <v>8167814</v>
      </c>
      <c r="CB36">
        <v>5250278</v>
      </c>
      <c r="CC36">
        <v>9499299</v>
      </c>
      <c r="CD36">
        <v>25016544</v>
      </c>
      <c r="CE36">
        <v>26378748</v>
      </c>
      <c r="CF36">
        <v>37135067</v>
      </c>
      <c r="CG36">
        <v>23674641</v>
      </c>
      <c r="CH36">
        <v>4754959</v>
      </c>
      <c r="CI36">
        <v>9761787</v>
      </c>
      <c r="CJ36">
        <v>3643524</v>
      </c>
      <c r="CK36">
        <v>11018502</v>
      </c>
      <c r="CL36">
        <v>1871846</v>
      </c>
      <c r="CM36">
        <v>13898128</v>
      </c>
      <c r="CN36">
        <v>1675388</v>
      </c>
      <c r="CO36">
        <v>55937922</v>
      </c>
      <c r="CP36">
        <v>8234595</v>
      </c>
      <c r="CQ36">
        <v>57040177</v>
      </c>
      <c r="CR36">
        <v>3183157</v>
      </c>
      <c r="CS36">
        <v>3322645</v>
      </c>
      <c r="CT36">
        <v>25764781</v>
      </c>
      <c r="CU36">
        <v>20458978</v>
      </c>
      <c r="CV36">
        <v>2560687</v>
      </c>
      <c r="CW36">
        <v>6650226</v>
      </c>
      <c r="CX36">
        <v>10173330</v>
      </c>
      <c r="CY36">
        <v>6316356</v>
      </c>
    </row>
    <row r="37" spans="1:103" x14ac:dyDescent="0.3">
      <c r="A37" s="734">
        <v>327</v>
      </c>
      <c r="B37" t="s">
        <v>830</v>
      </c>
      <c r="D37">
        <v>0</v>
      </c>
      <c r="E37">
        <v>0</v>
      </c>
      <c r="F37">
        <v>0</v>
      </c>
      <c r="H37">
        <v>0</v>
      </c>
      <c r="I37">
        <v>0</v>
      </c>
      <c r="J37">
        <v>105789</v>
      </c>
      <c r="K37">
        <v>129994</v>
      </c>
      <c r="L37">
        <v>454855</v>
      </c>
      <c r="M37">
        <v>2902315</v>
      </c>
      <c r="N37">
        <v>0</v>
      </c>
      <c r="O37">
        <v>656166</v>
      </c>
      <c r="P37">
        <v>0</v>
      </c>
      <c r="Q37">
        <v>60181</v>
      </c>
      <c r="R37">
        <v>1050394</v>
      </c>
      <c r="S37">
        <v>222608</v>
      </c>
      <c r="U37">
        <v>0</v>
      </c>
      <c r="V37">
        <v>484753</v>
      </c>
      <c r="X37">
        <v>140847</v>
      </c>
      <c r="Y37">
        <v>120280</v>
      </c>
      <c r="Z37">
        <v>0</v>
      </c>
      <c r="AB37">
        <v>947354</v>
      </c>
      <c r="AC37">
        <v>28963</v>
      </c>
      <c r="AD37">
        <v>1907991</v>
      </c>
      <c r="AE37">
        <v>4573941</v>
      </c>
      <c r="AF37">
        <v>0</v>
      </c>
      <c r="AG37">
        <v>338521</v>
      </c>
      <c r="AH37">
        <v>403998</v>
      </c>
      <c r="AI37">
        <v>5253865</v>
      </c>
      <c r="AJ37">
        <v>51992</v>
      </c>
      <c r="AK37">
        <v>0</v>
      </c>
      <c r="AL37">
        <v>369456</v>
      </c>
      <c r="AM37">
        <v>0</v>
      </c>
      <c r="AN37">
        <v>432336</v>
      </c>
      <c r="AO37">
        <v>0</v>
      </c>
      <c r="AP37">
        <v>0</v>
      </c>
      <c r="AQ37">
        <v>231692</v>
      </c>
      <c r="AR37">
        <v>0</v>
      </c>
      <c r="AS37">
        <v>124477</v>
      </c>
      <c r="AT37">
        <v>1206943</v>
      </c>
      <c r="AU37">
        <v>0</v>
      </c>
      <c r="AV37">
        <v>6664</v>
      </c>
      <c r="AX37">
        <v>488804</v>
      </c>
      <c r="AY37">
        <v>57839</v>
      </c>
      <c r="AZ37">
        <v>0</v>
      </c>
      <c r="BA37">
        <v>0</v>
      </c>
      <c r="BB37">
        <v>2387042</v>
      </c>
      <c r="BC37">
        <v>54808</v>
      </c>
      <c r="BD37">
        <v>0</v>
      </c>
      <c r="BE37">
        <v>0</v>
      </c>
      <c r="BF37">
        <v>838427</v>
      </c>
      <c r="BG37">
        <v>0</v>
      </c>
      <c r="BH37">
        <v>0</v>
      </c>
      <c r="BI37">
        <v>46800</v>
      </c>
      <c r="BJ37">
        <v>0</v>
      </c>
      <c r="BK37">
        <v>0</v>
      </c>
      <c r="BL37">
        <v>0</v>
      </c>
      <c r="BM37">
        <v>156681</v>
      </c>
      <c r="BN37">
        <v>689981</v>
      </c>
      <c r="BO37">
        <v>0</v>
      </c>
      <c r="BP37">
        <v>0</v>
      </c>
      <c r="BR37">
        <v>0</v>
      </c>
      <c r="BS37">
        <v>0</v>
      </c>
      <c r="BT37">
        <v>70286</v>
      </c>
      <c r="BU37">
        <v>777074</v>
      </c>
      <c r="BV37">
        <v>366193</v>
      </c>
      <c r="BW37">
        <v>187056</v>
      </c>
      <c r="BX37">
        <v>0</v>
      </c>
      <c r="BY37">
        <v>0</v>
      </c>
      <c r="BZ37">
        <v>1917545</v>
      </c>
      <c r="CA37">
        <v>0</v>
      </c>
      <c r="CB37">
        <v>290699</v>
      </c>
      <c r="CC37">
        <v>1542006</v>
      </c>
      <c r="CD37">
        <v>46284</v>
      </c>
      <c r="CE37">
        <v>0</v>
      </c>
      <c r="CF37">
        <v>0</v>
      </c>
      <c r="CG37">
        <v>225319</v>
      </c>
      <c r="CH37">
        <v>0</v>
      </c>
      <c r="CI37">
        <v>223784</v>
      </c>
      <c r="CJ37">
        <v>57701</v>
      </c>
      <c r="CK37">
        <v>80875</v>
      </c>
      <c r="CL37">
        <v>0</v>
      </c>
      <c r="CM37">
        <v>0</v>
      </c>
      <c r="CN37">
        <v>68261</v>
      </c>
      <c r="CO37">
        <v>3872571</v>
      </c>
      <c r="CP37">
        <v>16480</v>
      </c>
      <c r="CQ37">
        <v>0</v>
      </c>
      <c r="CR37">
        <v>118990</v>
      </c>
      <c r="CS37">
        <v>35864</v>
      </c>
      <c r="CT37">
        <v>0</v>
      </c>
      <c r="CU37">
        <v>23628</v>
      </c>
      <c r="CV37">
        <v>0</v>
      </c>
      <c r="CW37">
        <v>127058</v>
      </c>
      <c r="CX37">
        <v>0</v>
      </c>
      <c r="CY37">
        <v>0</v>
      </c>
    </row>
    <row r="38" spans="1:103" x14ac:dyDescent="0.3">
      <c r="A38" s="734">
        <v>328</v>
      </c>
      <c r="B38" t="s">
        <v>260</v>
      </c>
      <c r="D38">
        <v>0</v>
      </c>
      <c r="E38">
        <v>10540855</v>
      </c>
      <c r="F38">
        <v>0</v>
      </c>
      <c r="H38">
        <v>0</v>
      </c>
      <c r="I38">
        <v>0</v>
      </c>
      <c r="J38">
        <v>8301049</v>
      </c>
      <c r="K38">
        <v>0</v>
      </c>
      <c r="L38">
        <v>5000</v>
      </c>
      <c r="M38">
        <v>176523657</v>
      </c>
      <c r="N38">
        <v>0</v>
      </c>
      <c r="O38">
        <v>0</v>
      </c>
      <c r="P38">
        <v>0</v>
      </c>
      <c r="Q38">
        <v>226590</v>
      </c>
      <c r="R38">
        <v>37503</v>
      </c>
      <c r="S38">
        <v>0</v>
      </c>
      <c r="U38">
        <v>0</v>
      </c>
      <c r="V38">
        <v>9618542</v>
      </c>
      <c r="X38">
        <v>0</v>
      </c>
      <c r="Y38">
        <v>0</v>
      </c>
      <c r="Z38">
        <v>0</v>
      </c>
      <c r="AB38">
        <v>1344156</v>
      </c>
      <c r="AC38">
        <v>17247</v>
      </c>
      <c r="AD38">
        <v>159628</v>
      </c>
      <c r="AE38">
        <v>11756162</v>
      </c>
      <c r="AF38">
        <v>0</v>
      </c>
      <c r="AG38">
        <v>5194092</v>
      </c>
      <c r="AH38">
        <v>0</v>
      </c>
      <c r="AI38">
        <v>16472619</v>
      </c>
      <c r="AJ38">
        <v>0</v>
      </c>
      <c r="AK38">
        <v>0</v>
      </c>
      <c r="AL38">
        <v>8902871</v>
      </c>
      <c r="AM38">
        <v>0</v>
      </c>
      <c r="AN38">
        <v>0</v>
      </c>
      <c r="AO38">
        <v>0</v>
      </c>
      <c r="AP38">
        <v>0</v>
      </c>
      <c r="AQ38">
        <v>840528</v>
      </c>
      <c r="AR38">
        <v>0</v>
      </c>
      <c r="AS38">
        <v>0</v>
      </c>
      <c r="AT38">
        <v>35975318</v>
      </c>
      <c r="AU38">
        <v>0</v>
      </c>
      <c r="AV38">
        <v>0</v>
      </c>
      <c r="AX38">
        <v>1495275</v>
      </c>
      <c r="AY38">
        <v>0</v>
      </c>
      <c r="AZ38">
        <v>0</v>
      </c>
      <c r="BA38">
        <v>0</v>
      </c>
      <c r="BB38">
        <v>71941918</v>
      </c>
      <c r="BC38">
        <v>9832998</v>
      </c>
      <c r="BD38">
        <v>0</v>
      </c>
      <c r="BE38">
        <v>0</v>
      </c>
      <c r="BF38">
        <v>44487216</v>
      </c>
      <c r="BG38">
        <v>0</v>
      </c>
      <c r="BH38">
        <v>0</v>
      </c>
      <c r="BI38">
        <v>41527</v>
      </c>
      <c r="BJ38">
        <v>14655</v>
      </c>
      <c r="BK38">
        <v>0</v>
      </c>
      <c r="BL38">
        <v>0</v>
      </c>
      <c r="BM38">
        <v>6761067</v>
      </c>
      <c r="BN38">
        <v>2674377</v>
      </c>
      <c r="BO38">
        <v>9507690</v>
      </c>
      <c r="BP38">
        <v>0</v>
      </c>
      <c r="BR38">
        <v>0</v>
      </c>
      <c r="BS38">
        <v>0</v>
      </c>
      <c r="BT38">
        <v>894728</v>
      </c>
      <c r="BU38">
        <v>321118</v>
      </c>
      <c r="BV38">
        <v>1984319</v>
      </c>
      <c r="BW38">
        <v>0</v>
      </c>
      <c r="BX38">
        <v>0</v>
      </c>
      <c r="BY38">
        <v>0</v>
      </c>
      <c r="BZ38">
        <v>555232</v>
      </c>
      <c r="CA38">
        <v>0</v>
      </c>
      <c r="CB38">
        <v>1400656</v>
      </c>
      <c r="CC38">
        <v>0</v>
      </c>
      <c r="CD38">
        <v>7419797</v>
      </c>
      <c r="CE38">
        <v>0</v>
      </c>
      <c r="CF38">
        <v>0</v>
      </c>
      <c r="CG38">
        <v>7285697</v>
      </c>
      <c r="CH38">
        <v>25807</v>
      </c>
      <c r="CI38">
        <v>9679140</v>
      </c>
      <c r="CJ38">
        <v>0</v>
      </c>
      <c r="CK38">
        <v>0</v>
      </c>
      <c r="CL38">
        <v>0</v>
      </c>
      <c r="CM38">
        <v>0</v>
      </c>
      <c r="CN38">
        <v>0</v>
      </c>
      <c r="CO38">
        <v>257413672</v>
      </c>
      <c r="CP38">
        <v>69640</v>
      </c>
      <c r="CQ38">
        <v>0</v>
      </c>
      <c r="CR38">
        <v>123215</v>
      </c>
      <c r="CS38">
        <v>0</v>
      </c>
      <c r="CT38">
        <v>0</v>
      </c>
      <c r="CU38">
        <v>0</v>
      </c>
      <c r="CV38">
        <v>0</v>
      </c>
      <c r="CW38">
        <v>0</v>
      </c>
      <c r="CX38">
        <v>0</v>
      </c>
      <c r="CY38">
        <v>8041720</v>
      </c>
    </row>
    <row r="39" spans="1:103" x14ac:dyDescent="0.3">
      <c r="A39" s="734">
        <v>331</v>
      </c>
      <c r="B39" t="s">
        <v>202</v>
      </c>
      <c r="D39">
        <v>0</v>
      </c>
      <c r="E39">
        <v>895286</v>
      </c>
      <c r="F39">
        <v>0</v>
      </c>
      <c r="H39">
        <v>0</v>
      </c>
      <c r="I39">
        <v>0</v>
      </c>
      <c r="J39">
        <v>2254594</v>
      </c>
      <c r="K39">
        <v>661345</v>
      </c>
      <c r="L39">
        <v>681280</v>
      </c>
      <c r="M39">
        <v>12831145</v>
      </c>
      <c r="N39">
        <v>0</v>
      </c>
      <c r="O39">
        <v>68771</v>
      </c>
      <c r="P39">
        <v>0</v>
      </c>
      <c r="Q39">
        <v>0</v>
      </c>
      <c r="R39">
        <v>276390</v>
      </c>
      <c r="S39">
        <v>190032</v>
      </c>
      <c r="U39">
        <v>0</v>
      </c>
      <c r="V39">
        <v>1115019</v>
      </c>
      <c r="X39">
        <v>0</v>
      </c>
      <c r="Y39">
        <v>100274</v>
      </c>
      <c r="Z39">
        <v>0</v>
      </c>
      <c r="AB39">
        <v>889062</v>
      </c>
      <c r="AC39">
        <v>62658</v>
      </c>
      <c r="AD39">
        <v>2150000</v>
      </c>
      <c r="AE39">
        <v>1400000</v>
      </c>
      <c r="AF39">
        <v>650000</v>
      </c>
      <c r="AG39">
        <v>820105</v>
      </c>
      <c r="AH39">
        <v>620000</v>
      </c>
      <c r="AI39">
        <v>1471145</v>
      </c>
      <c r="AJ39">
        <v>567106</v>
      </c>
      <c r="AK39">
        <v>0</v>
      </c>
      <c r="AL39">
        <v>970465</v>
      </c>
      <c r="AM39">
        <v>0</v>
      </c>
      <c r="AN39">
        <v>0</v>
      </c>
      <c r="AO39">
        <v>0</v>
      </c>
      <c r="AP39">
        <v>0</v>
      </c>
      <c r="AQ39">
        <v>638940</v>
      </c>
      <c r="AR39">
        <v>0</v>
      </c>
      <c r="AS39">
        <v>1264511</v>
      </c>
      <c r="AT39">
        <v>2992000</v>
      </c>
      <c r="AU39">
        <v>0</v>
      </c>
      <c r="AV39">
        <v>0</v>
      </c>
      <c r="AX39">
        <v>1037129</v>
      </c>
      <c r="AY39">
        <v>152244</v>
      </c>
      <c r="AZ39">
        <v>0</v>
      </c>
      <c r="BA39">
        <v>0</v>
      </c>
      <c r="BB39">
        <v>7446906</v>
      </c>
      <c r="BC39">
        <v>297624</v>
      </c>
      <c r="BD39">
        <v>0</v>
      </c>
      <c r="BE39">
        <v>0</v>
      </c>
      <c r="BF39">
        <v>1851408</v>
      </c>
      <c r="BG39">
        <v>0</v>
      </c>
      <c r="BH39">
        <v>0</v>
      </c>
      <c r="BI39">
        <v>375000</v>
      </c>
      <c r="BJ39">
        <v>112500</v>
      </c>
      <c r="BK39">
        <v>0</v>
      </c>
      <c r="BL39">
        <v>0</v>
      </c>
      <c r="BM39">
        <v>811144</v>
      </c>
      <c r="BN39">
        <v>3162474</v>
      </c>
      <c r="BO39">
        <v>583100</v>
      </c>
      <c r="BP39">
        <v>0</v>
      </c>
      <c r="BR39">
        <v>0</v>
      </c>
      <c r="BS39">
        <v>0</v>
      </c>
      <c r="BT39">
        <v>346942</v>
      </c>
      <c r="BU39">
        <v>963500</v>
      </c>
      <c r="BV39">
        <v>1684981</v>
      </c>
      <c r="BW39">
        <v>159292</v>
      </c>
      <c r="BX39">
        <v>0</v>
      </c>
      <c r="BY39">
        <v>0</v>
      </c>
      <c r="BZ39">
        <v>0</v>
      </c>
      <c r="CA39">
        <v>0</v>
      </c>
      <c r="CB39">
        <v>495414</v>
      </c>
      <c r="CC39">
        <v>1277971</v>
      </c>
      <c r="CD39">
        <v>434006</v>
      </c>
      <c r="CE39">
        <v>0</v>
      </c>
      <c r="CF39">
        <v>0</v>
      </c>
      <c r="CG39">
        <v>546431</v>
      </c>
      <c r="CH39">
        <v>155000</v>
      </c>
      <c r="CI39">
        <v>373015</v>
      </c>
      <c r="CJ39">
        <v>0</v>
      </c>
      <c r="CK39">
        <v>47000</v>
      </c>
      <c r="CL39">
        <v>0</v>
      </c>
      <c r="CM39">
        <v>0</v>
      </c>
      <c r="CN39">
        <v>88000</v>
      </c>
      <c r="CO39">
        <v>4600000</v>
      </c>
      <c r="CP39">
        <v>217688</v>
      </c>
      <c r="CQ39">
        <v>0</v>
      </c>
      <c r="CR39">
        <v>396713</v>
      </c>
      <c r="CS39">
        <v>290993</v>
      </c>
      <c r="CT39">
        <v>0</v>
      </c>
      <c r="CU39">
        <v>90000</v>
      </c>
      <c r="CV39">
        <v>0</v>
      </c>
      <c r="CW39">
        <v>297911</v>
      </c>
      <c r="CX39">
        <v>209200</v>
      </c>
      <c r="CY39">
        <v>38162</v>
      </c>
    </row>
    <row r="40" spans="1:103" x14ac:dyDescent="0.3">
      <c r="A40" s="734">
        <v>332</v>
      </c>
      <c r="B40" t="s">
        <v>203</v>
      </c>
      <c r="D40">
        <v>0</v>
      </c>
      <c r="E40">
        <v>1650666</v>
      </c>
      <c r="F40">
        <v>0</v>
      </c>
      <c r="H40">
        <v>0</v>
      </c>
      <c r="I40">
        <v>0</v>
      </c>
      <c r="J40">
        <v>2084134</v>
      </c>
      <c r="K40">
        <v>0</v>
      </c>
      <c r="L40">
        <v>1218310</v>
      </c>
      <c r="M40">
        <v>61971524</v>
      </c>
      <c r="N40">
        <v>0</v>
      </c>
      <c r="O40">
        <v>318260</v>
      </c>
      <c r="P40">
        <v>0</v>
      </c>
      <c r="Q40">
        <v>23125</v>
      </c>
      <c r="R40">
        <v>0</v>
      </c>
      <c r="S40">
        <v>0</v>
      </c>
      <c r="U40">
        <v>0</v>
      </c>
      <c r="V40">
        <v>849502</v>
      </c>
      <c r="X40">
        <v>123996</v>
      </c>
      <c r="Y40">
        <v>34148</v>
      </c>
      <c r="Z40">
        <v>0</v>
      </c>
      <c r="AB40">
        <v>751227</v>
      </c>
      <c r="AC40">
        <v>17247</v>
      </c>
      <c r="AD40">
        <v>1679036</v>
      </c>
      <c r="AE40">
        <v>4187814</v>
      </c>
      <c r="AF40">
        <v>440</v>
      </c>
      <c r="AG40">
        <v>3203917</v>
      </c>
      <c r="AH40">
        <v>63728</v>
      </c>
      <c r="AI40">
        <v>7134101</v>
      </c>
      <c r="AJ40">
        <v>48196</v>
      </c>
      <c r="AK40">
        <v>0</v>
      </c>
      <c r="AL40">
        <v>8541482</v>
      </c>
      <c r="AM40">
        <v>0</v>
      </c>
      <c r="AN40">
        <v>0</v>
      </c>
      <c r="AO40">
        <v>0</v>
      </c>
      <c r="AP40">
        <v>0</v>
      </c>
      <c r="AQ40">
        <v>356126</v>
      </c>
      <c r="AR40">
        <v>0</v>
      </c>
      <c r="AS40">
        <v>74294</v>
      </c>
      <c r="AT40">
        <v>7196383</v>
      </c>
      <c r="AU40">
        <v>0</v>
      </c>
      <c r="AV40">
        <v>0</v>
      </c>
      <c r="AX40">
        <v>1917425</v>
      </c>
      <c r="AY40">
        <v>162140</v>
      </c>
      <c r="AZ40">
        <v>0</v>
      </c>
      <c r="BA40">
        <v>0</v>
      </c>
      <c r="BB40">
        <v>51715283</v>
      </c>
      <c r="BC40">
        <v>2507326</v>
      </c>
      <c r="BD40">
        <v>0</v>
      </c>
      <c r="BE40">
        <v>0</v>
      </c>
      <c r="BF40">
        <v>21940360</v>
      </c>
      <c r="BG40">
        <v>0</v>
      </c>
      <c r="BH40">
        <v>0</v>
      </c>
      <c r="BI40">
        <v>55968</v>
      </c>
      <c r="BJ40">
        <v>20550</v>
      </c>
      <c r="BK40">
        <v>0</v>
      </c>
      <c r="BL40">
        <v>0</v>
      </c>
      <c r="BM40">
        <v>3370391</v>
      </c>
      <c r="BN40">
        <v>2113146</v>
      </c>
      <c r="BO40">
        <v>464791</v>
      </c>
      <c r="BP40">
        <v>0</v>
      </c>
      <c r="BR40">
        <v>0</v>
      </c>
      <c r="BS40">
        <v>0</v>
      </c>
      <c r="BT40">
        <v>427377</v>
      </c>
      <c r="BU40">
        <v>2007201</v>
      </c>
      <c r="BV40">
        <v>1950065</v>
      </c>
      <c r="BW40">
        <v>108207</v>
      </c>
      <c r="BX40">
        <v>0</v>
      </c>
      <c r="BY40">
        <v>0</v>
      </c>
      <c r="BZ40">
        <v>339073</v>
      </c>
      <c r="CA40">
        <v>0</v>
      </c>
      <c r="CB40">
        <v>196247</v>
      </c>
      <c r="CC40">
        <v>1998934</v>
      </c>
      <c r="CD40">
        <v>3051272</v>
      </c>
      <c r="CE40">
        <v>321217</v>
      </c>
      <c r="CF40">
        <v>0</v>
      </c>
      <c r="CG40">
        <v>4322825</v>
      </c>
      <c r="CH40">
        <v>25807</v>
      </c>
      <c r="CI40">
        <v>4749708</v>
      </c>
      <c r="CJ40">
        <v>38879</v>
      </c>
      <c r="CK40">
        <v>0</v>
      </c>
      <c r="CL40">
        <v>0</v>
      </c>
      <c r="CM40">
        <v>0</v>
      </c>
      <c r="CN40">
        <v>52424</v>
      </c>
      <c r="CO40">
        <v>170053736</v>
      </c>
      <c r="CP40">
        <v>69640</v>
      </c>
      <c r="CQ40">
        <v>0</v>
      </c>
      <c r="CR40">
        <v>265586</v>
      </c>
      <c r="CS40">
        <v>49902</v>
      </c>
      <c r="CT40">
        <v>0</v>
      </c>
      <c r="CU40">
        <v>25020</v>
      </c>
      <c r="CV40">
        <v>0</v>
      </c>
      <c r="CW40">
        <v>44812</v>
      </c>
      <c r="CX40">
        <v>0</v>
      </c>
      <c r="CY40">
        <v>835877</v>
      </c>
    </row>
    <row r="41" spans="1:103" x14ac:dyDescent="0.3">
      <c r="A41" s="734">
        <v>333</v>
      </c>
      <c r="B41" t="s">
        <v>154</v>
      </c>
      <c r="D41">
        <v>116694531</v>
      </c>
      <c r="E41">
        <v>27353295</v>
      </c>
      <c r="F41">
        <v>12304983</v>
      </c>
      <c r="H41">
        <v>22387168</v>
      </c>
      <c r="I41">
        <v>37251545</v>
      </c>
      <c r="J41">
        <v>50775819</v>
      </c>
      <c r="K41">
        <v>3519794</v>
      </c>
      <c r="L41">
        <v>40864391</v>
      </c>
      <c r="M41">
        <v>215672215</v>
      </c>
      <c r="N41">
        <v>215546808</v>
      </c>
      <c r="O41">
        <v>92431565</v>
      </c>
      <c r="P41">
        <v>235470718</v>
      </c>
      <c r="Q41">
        <v>32645710</v>
      </c>
      <c r="R41">
        <v>15742300</v>
      </c>
      <c r="S41">
        <v>89714122</v>
      </c>
      <c r="U41">
        <v>152880349</v>
      </c>
      <c r="V41">
        <v>140871305</v>
      </c>
      <c r="X41">
        <v>13172363</v>
      </c>
      <c r="Y41">
        <v>9094206</v>
      </c>
      <c r="Z41">
        <v>70161502</v>
      </c>
      <c r="AB41">
        <v>74844078</v>
      </c>
      <c r="AC41">
        <v>271651449</v>
      </c>
      <c r="AD41">
        <v>134458249</v>
      </c>
      <c r="AE41">
        <v>133733656</v>
      </c>
      <c r="AF41">
        <v>153397037</v>
      </c>
      <c r="AG41">
        <v>19841323</v>
      </c>
      <c r="AH41">
        <v>86189660</v>
      </c>
      <c r="AI41">
        <v>357674865</v>
      </c>
      <c r="AJ41">
        <v>25836053</v>
      </c>
      <c r="AK41">
        <v>261686225</v>
      </c>
      <c r="AL41">
        <v>47587484</v>
      </c>
      <c r="AM41">
        <v>203835656</v>
      </c>
      <c r="AN41">
        <v>8555584</v>
      </c>
      <c r="AO41">
        <v>8731630</v>
      </c>
      <c r="AP41">
        <v>44431937</v>
      </c>
      <c r="AQ41">
        <v>14230678</v>
      </c>
      <c r="AR41">
        <v>528143617</v>
      </c>
      <c r="AS41">
        <v>57778270</v>
      </c>
      <c r="AT41">
        <v>120029974</v>
      </c>
      <c r="AU41">
        <v>70393531</v>
      </c>
      <c r="AV41">
        <v>100337789</v>
      </c>
      <c r="AX41">
        <v>46778474</v>
      </c>
      <c r="AY41">
        <v>5707893</v>
      </c>
      <c r="AZ41">
        <v>183407267</v>
      </c>
      <c r="BA41">
        <v>48099417</v>
      </c>
      <c r="BB41">
        <v>197548029</v>
      </c>
      <c r="BC41">
        <v>6081098</v>
      </c>
      <c r="BD41">
        <v>37186057</v>
      </c>
      <c r="BE41">
        <v>41872584</v>
      </c>
      <c r="BF41">
        <v>78869044</v>
      </c>
      <c r="BG41">
        <v>52021706</v>
      </c>
      <c r="BH41">
        <v>19088354</v>
      </c>
      <c r="BI41">
        <v>26231873</v>
      </c>
      <c r="BJ41">
        <v>28616016</v>
      </c>
      <c r="BK41">
        <v>1365148178</v>
      </c>
      <c r="BL41">
        <v>9160879</v>
      </c>
      <c r="BM41">
        <v>54780162</v>
      </c>
      <c r="BN41">
        <v>113803854</v>
      </c>
      <c r="BO41">
        <v>64350953</v>
      </c>
      <c r="BP41">
        <v>205778851</v>
      </c>
      <c r="BR41">
        <v>137107016</v>
      </c>
      <c r="BS41">
        <v>109898003</v>
      </c>
      <c r="BT41">
        <v>12135837</v>
      </c>
      <c r="BU41">
        <v>30418782</v>
      </c>
      <c r="BV41">
        <v>67786220</v>
      </c>
      <c r="BW41">
        <v>9148441</v>
      </c>
      <c r="BX41">
        <v>34279562</v>
      </c>
      <c r="BY41">
        <v>108313985</v>
      </c>
      <c r="BZ41">
        <v>19890525</v>
      </c>
      <c r="CA41">
        <v>139040152</v>
      </c>
      <c r="CB41">
        <v>20713815</v>
      </c>
      <c r="CC41">
        <v>55751293</v>
      </c>
      <c r="CD41">
        <v>54488559</v>
      </c>
      <c r="CE41">
        <v>95833614</v>
      </c>
      <c r="CF41">
        <v>66216505</v>
      </c>
      <c r="CG41">
        <v>36191375</v>
      </c>
      <c r="CH41">
        <v>15752633</v>
      </c>
      <c r="CI41">
        <v>49090753</v>
      </c>
      <c r="CJ41">
        <v>19965102</v>
      </c>
      <c r="CK41">
        <v>52942338</v>
      </c>
      <c r="CL41">
        <v>10918773</v>
      </c>
      <c r="CM41">
        <v>53431719</v>
      </c>
      <c r="CN41">
        <v>1427813</v>
      </c>
      <c r="CO41">
        <v>146648679</v>
      </c>
      <c r="CP41">
        <v>30199156</v>
      </c>
      <c r="CQ41">
        <v>1230103342</v>
      </c>
      <c r="CR41">
        <v>19797224</v>
      </c>
      <c r="CS41">
        <v>14164002</v>
      </c>
      <c r="CT41">
        <v>80858908</v>
      </c>
      <c r="CU41">
        <v>82882072</v>
      </c>
      <c r="CV41">
        <v>43693262</v>
      </c>
      <c r="CW41">
        <v>60212646</v>
      </c>
      <c r="CX41">
        <v>29088898</v>
      </c>
      <c r="CY41">
        <v>18188883</v>
      </c>
    </row>
    <row r="42" spans="1:103" x14ac:dyDescent="0.3">
      <c r="A42" s="734">
        <v>334</v>
      </c>
      <c r="B42" t="s">
        <v>219</v>
      </c>
      <c r="D42">
        <v>93273517</v>
      </c>
      <c r="E42">
        <v>34685233</v>
      </c>
      <c r="F42">
        <v>37793255</v>
      </c>
      <c r="H42">
        <v>65265568</v>
      </c>
      <c r="I42">
        <v>40170361</v>
      </c>
      <c r="J42">
        <v>30859984</v>
      </c>
      <c r="K42">
        <v>44485385</v>
      </c>
      <c r="L42">
        <v>51596348</v>
      </c>
      <c r="M42">
        <v>238052571</v>
      </c>
      <c r="N42">
        <v>387067454</v>
      </c>
      <c r="O42">
        <v>91051635</v>
      </c>
      <c r="P42">
        <v>283864972</v>
      </c>
      <c r="Q42">
        <v>62901182</v>
      </c>
      <c r="R42">
        <v>18268834</v>
      </c>
      <c r="S42">
        <v>58738679</v>
      </c>
      <c r="U42">
        <v>236101475</v>
      </c>
      <c r="V42">
        <v>116934843</v>
      </c>
      <c r="X42">
        <v>53417224</v>
      </c>
      <c r="Y42">
        <v>44696191</v>
      </c>
      <c r="Z42">
        <v>158703496</v>
      </c>
      <c r="AB42">
        <v>122147583</v>
      </c>
      <c r="AC42">
        <v>367010315</v>
      </c>
      <c r="AD42">
        <v>182767272</v>
      </c>
      <c r="AE42">
        <v>253587302</v>
      </c>
      <c r="AF42">
        <v>132308353</v>
      </c>
      <c r="AG42">
        <v>54700603</v>
      </c>
      <c r="AH42">
        <v>43288590</v>
      </c>
      <c r="AI42">
        <v>498442891</v>
      </c>
      <c r="AJ42">
        <v>46904331</v>
      </c>
      <c r="AK42">
        <v>404158456</v>
      </c>
      <c r="AL42">
        <v>70822252</v>
      </c>
      <c r="AM42">
        <v>193902605</v>
      </c>
      <c r="AN42">
        <v>10540124</v>
      </c>
      <c r="AO42">
        <v>25503306</v>
      </c>
      <c r="AP42">
        <v>93935885</v>
      </c>
      <c r="AQ42">
        <v>33672569</v>
      </c>
      <c r="AR42">
        <v>420787026</v>
      </c>
      <c r="AS42">
        <v>42680227</v>
      </c>
      <c r="AT42">
        <v>134474385</v>
      </c>
      <c r="AU42">
        <v>118947567</v>
      </c>
      <c r="AV42">
        <v>161573880</v>
      </c>
      <c r="AX42">
        <v>40465160</v>
      </c>
      <c r="AY42">
        <v>30635239</v>
      </c>
      <c r="AZ42">
        <v>564040909</v>
      </c>
      <c r="BA42">
        <v>88700883</v>
      </c>
      <c r="BB42">
        <v>120113024</v>
      </c>
      <c r="BC42">
        <v>14137891</v>
      </c>
      <c r="BD42">
        <v>52726830</v>
      </c>
      <c r="BE42">
        <v>58932056</v>
      </c>
      <c r="BF42">
        <v>128637977</v>
      </c>
      <c r="BG42">
        <v>46281173</v>
      </c>
      <c r="BH42">
        <v>23179266</v>
      </c>
      <c r="BI42">
        <v>38850765</v>
      </c>
      <c r="BJ42">
        <v>58679305</v>
      </c>
      <c r="BK42">
        <v>1192044362</v>
      </c>
      <c r="BL42">
        <v>20116396</v>
      </c>
      <c r="BM42">
        <v>52701892</v>
      </c>
      <c r="BN42">
        <v>100424833</v>
      </c>
      <c r="BO42">
        <v>100073544</v>
      </c>
      <c r="BP42">
        <v>315800073</v>
      </c>
      <c r="BR42">
        <v>216739429</v>
      </c>
      <c r="BS42">
        <v>193268548</v>
      </c>
      <c r="BT42">
        <v>19485344</v>
      </c>
      <c r="BU42">
        <v>79965587</v>
      </c>
      <c r="BV42">
        <v>46484422</v>
      </c>
      <c r="BW42">
        <v>16202085</v>
      </c>
      <c r="BX42">
        <v>92026434</v>
      </c>
      <c r="BY42">
        <v>218217075</v>
      </c>
      <c r="BZ42">
        <v>41995208</v>
      </c>
      <c r="CA42">
        <v>88540123</v>
      </c>
      <c r="CB42">
        <v>63038373</v>
      </c>
      <c r="CC42">
        <v>88808621</v>
      </c>
      <c r="CD42">
        <v>108411047</v>
      </c>
      <c r="CE42">
        <v>131878335</v>
      </c>
      <c r="CF42">
        <v>82553661</v>
      </c>
      <c r="CG42">
        <v>178291924</v>
      </c>
      <c r="CH42">
        <v>29317297</v>
      </c>
      <c r="CI42">
        <v>58566101</v>
      </c>
      <c r="CJ42">
        <v>84417286</v>
      </c>
      <c r="CK42">
        <v>119217652</v>
      </c>
      <c r="CL42">
        <v>33710528</v>
      </c>
      <c r="CM42">
        <v>64306525</v>
      </c>
      <c r="CN42">
        <v>5807474</v>
      </c>
      <c r="CO42">
        <v>182290509</v>
      </c>
      <c r="CP42">
        <v>35899628</v>
      </c>
      <c r="CQ42">
        <v>1101088230</v>
      </c>
      <c r="CR42">
        <v>38869315</v>
      </c>
      <c r="CS42">
        <v>26159028</v>
      </c>
      <c r="CT42">
        <v>163412877</v>
      </c>
      <c r="CU42">
        <v>211235738</v>
      </c>
      <c r="CV42">
        <v>58140070</v>
      </c>
      <c r="CW42">
        <v>59954760</v>
      </c>
      <c r="CX42">
        <v>65799255</v>
      </c>
      <c r="CY42">
        <v>24132998</v>
      </c>
    </row>
    <row r="43" spans="1:103" x14ac:dyDescent="0.3">
      <c r="A43" s="734">
        <v>335</v>
      </c>
      <c r="B43" t="s">
        <v>97</v>
      </c>
      <c r="D43">
        <v>0</v>
      </c>
      <c r="E43">
        <v>126190</v>
      </c>
      <c r="F43">
        <v>2326043</v>
      </c>
      <c r="H43">
        <v>4902974</v>
      </c>
      <c r="I43">
        <v>0</v>
      </c>
      <c r="J43">
        <v>0</v>
      </c>
      <c r="K43">
        <v>0</v>
      </c>
      <c r="L43">
        <v>0</v>
      </c>
      <c r="M43">
        <v>15727779</v>
      </c>
      <c r="N43">
        <v>44835261</v>
      </c>
      <c r="O43">
        <v>0</v>
      </c>
      <c r="P43">
        <v>413100</v>
      </c>
      <c r="Q43">
        <v>315793</v>
      </c>
      <c r="R43">
        <v>0</v>
      </c>
      <c r="S43">
        <v>11074531</v>
      </c>
      <c r="U43">
        <v>0</v>
      </c>
      <c r="V43">
        <v>0</v>
      </c>
      <c r="X43">
        <v>0</v>
      </c>
      <c r="Y43">
        <v>3738194</v>
      </c>
      <c r="Z43">
        <v>58750000</v>
      </c>
      <c r="AB43">
        <v>24491035</v>
      </c>
      <c r="AC43">
        <v>64095952</v>
      </c>
      <c r="AD43">
        <v>46214</v>
      </c>
      <c r="AE43">
        <v>717618</v>
      </c>
      <c r="AF43">
        <v>480078</v>
      </c>
      <c r="AG43">
        <v>6693551</v>
      </c>
      <c r="AH43">
        <v>12944470</v>
      </c>
      <c r="AI43">
        <v>0</v>
      </c>
      <c r="AJ43">
        <v>2030995</v>
      </c>
      <c r="AK43">
        <v>84625262</v>
      </c>
      <c r="AL43">
        <v>0</v>
      </c>
      <c r="AM43">
        <v>3326705</v>
      </c>
      <c r="AN43">
        <v>1122892</v>
      </c>
      <c r="AO43">
        <v>6264365</v>
      </c>
      <c r="AP43">
        <v>6016180</v>
      </c>
      <c r="AQ43">
        <v>758919</v>
      </c>
      <c r="AR43">
        <v>0</v>
      </c>
      <c r="AS43">
        <v>9713856</v>
      </c>
      <c r="AT43">
        <v>20142238</v>
      </c>
      <c r="AU43">
        <v>0</v>
      </c>
      <c r="AV43">
        <v>23070995</v>
      </c>
      <c r="AX43">
        <v>21868941</v>
      </c>
      <c r="AY43">
        <v>0</v>
      </c>
      <c r="AZ43">
        <v>523542</v>
      </c>
      <c r="BA43">
        <v>125634</v>
      </c>
      <c r="BB43">
        <v>0</v>
      </c>
      <c r="BC43">
        <v>0</v>
      </c>
      <c r="BD43">
        <v>526307</v>
      </c>
      <c r="BE43">
        <v>8416938</v>
      </c>
      <c r="BF43">
        <v>8162896</v>
      </c>
      <c r="BG43">
        <v>7079</v>
      </c>
      <c r="BH43">
        <v>50424</v>
      </c>
      <c r="BI43">
        <v>4416329</v>
      </c>
      <c r="BJ43">
        <v>0</v>
      </c>
      <c r="BK43">
        <v>0</v>
      </c>
      <c r="BL43">
        <v>8011724</v>
      </c>
      <c r="BM43">
        <v>2811599</v>
      </c>
      <c r="BN43">
        <v>9594757</v>
      </c>
      <c r="BO43">
        <v>14789985</v>
      </c>
      <c r="BP43">
        <v>29586521</v>
      </c>
      <c r="BR43">
        <v>652836</v>
      </c>
      <c r="BS43">
        <v>23798242</v>
      </c>
      <c r="BT43">
        <v>2951552</v>
      </c>
      <c r="BU43">
        <v>8930784</v>
      </c>
      <c r="BV43">
        <v>6286579</v>
      </c>
      <c r="BW43">
        <v>0</v>
      </c>
      <c r="BX43">
        <v>19776976</v>
      </c>
      <c r="BY43">
        <v>17135840</v>
      </c>
      <c r="BZ43">
        <v>0</v>
      </c>
      <c r="CA43">
        <v>0</v>
      </c>
      <c r="CB43">
        <v>6239486</v>
      </c>
      <c r="CC43">
        <v>0</v>
      </c>
      <c r="CD43">
        <v>8240420</v>
      </c>
      <c r="CE43">
        <v>23775921</v>
      </c>
      <c r="CF43">
        <v>0</v>
      </c>
      <c r="CG43">
        <v>0</v>
      </c>
      <c r="CH43">
        <v>6576479</v>
      </c>
      <c r="CI43">
        <v>12302735</v>
      </c>
      <c r="CJ43">
        <v>21282702</v>
      </c>
      <c r="CK43">
        <v>0</v>
      </c>
      <c r="CL43">
        <v>3953556</v>
      </c>
      <c r="CM43">
        <v>123119</v>
      </c>
      <c r="CN43">
        <v>259638</v>
      </c>
      <c r="CO43">
        <v>4500</v>
      </c>
      <c r="CP43">
        <v>8650402</v>
      </c>
      <c r="CQ43">
        <v>0</v>
      </c>
      <c r="CR43">
        <v>0</v>
      </c>
      <c r="CS43">
        <v>0</v>
      </c>
      <c r="CT43">
        <v>0</v>
      </c>
      <c r="CU43">
        <v>0</v>
      </c>
      <c r="CV43">
        <v>7347374</v>
      </c>
      <c r="CW43">
        <v>72877</v>
      </c>
      <c r="CX43">
        <v>1639091</v>
      </c>
      <c r="CY43">
        <v>0</v>
      </c>
    </row>
    <row r="44" spans="1:103" x14ac:dyDescent="0.3">
      <c r="A44" s="734">
        <v>336</v>
      </c>
      <c r="B44" t="s">
        <v>831</v>
      </c>
      <c r="D44">
        <v>22449119</v>
      </c>
      <c r="E44">
        <v>6460573</v>
      </c>
      <c r="F44">
        <v>3723973</v>
      </c>
      <c r="H44">
        <v>3326179</v>
      </c>
      <c r="I44">
        <v>1869713</v>
      </c>
      <c r="J44">
        <v>8588404</v>
      </c>
      <c r="K44">
        <v>2788191</v>
      </c>
      <c r="L44">
        <v>5780223</v>
      </c>
      <c r="M44">
        <v>41853941</v>
      </c>
      <c r="N44">
        <v>129122002</v>
      </c>
      <c r="O44">
        <v>20719804</v>
      </c>
      <c r="P44">
        <v>127552806</v>
      </c>
      <c r="Q44">
        <v>8161605</v>
      </c>
      <c r="R44">
        <v>2016288</v>
      </c>
      <c r="S44">
        <v>17557115</v>
      </c>
      <c r="U44">
        <v>42912952</v>
      </c>
      <c r="V44">
        <v>36048168</v>
      </c>
      <c r="X44">
        <v>2336345</v>
      </c>
      <c r="Y44">
        <v>5917953</v>
      </c>
      <c r="Z44">
        <v>72703473</v>
      </c>
      <c r="AB44">
        <v>36248417</v>
      </c>
      <c r="AC44">
        <v>38575416</v>
      </c>
      <c r="AD44">
        <v>9156257</v>
      </c>
      <c r="AE44">
        <v>49094231</v>
      </c>
      <c r="AF44">
        <v>17054642</v>
      </c>
      <c r="AG44">
        <v>10527485</v>
      </c>
      <c r="AH44">
        <v>28664388</v>
      </c>
      <c r="AI44">
        <v>72510218</v>
      </c>
      <c r="AJ44">
        <v>9035873</v>
      </c>
      <c r="AK44">
        <v>185354933</v>
      </c>
      <c r="AL44">
        <v>12882364</v>
      </c>
      <c r="AM44">
        <v>95807028</v>
      </c>
      <c r="AN44">
        <v>2513092</v>
      </c>
      <c r="AO44">
        <v>7790997</v>
      </c>
      <c r="AP44">
        <v>11428528</v>
      </c>
      <c r="AQ44">
        <v>1933865</v>
      </c>
      <c r="AR44">
        <v>215170716</v>
      </c>
      <c r="AS44">
        <v>14996349</v>
      </c>
      <c r="AT44">
        <v>56662113</v>
      </c>
      <c r="AU44">
        <v>11206388</v>
      </c>
      <c r="AV44">
        <v>29939410</v>
      </c>
      <c r="AX44">
        <v>28567469</v>
      </c>
      <c r="AY44">
        <v>1480972</v>
      </c>
      <c r="AZ44">
        <v>67954326</v>
      </c>
      <c r="BA44">
        <v>19118618</v>
      </c>
      <c r="BB44">
        <v>42206390</v>
      </c>
      <c r="BC44">
        <v>2570820</v>
      </c>
      <c r="BD44">
        <v>22999425</v>
      </c>
      <c r="BE44">
        <v>20504531</v>
      </c>
      <c r="BF44">
        <v>22983151</v>
      </c>
      <c r="BG44">
        <v>8099014</v>
      </c>
      <c r="BH44">
        <v>2907973</v>
      </c>
      <c r="BI44">
        <v>6855766</v>
      </c>
      <c r="BJ44">
        <v>1886380</v>
      </c>
      <c r="BK44">
        <v>569060067</v>
      </c>
      <c r="BL44">
        <v>1825931</v>
      </c>
      <c r="BM44">
        <v>7621646</v>
      </c>
      <c r="BN44">
        <v>34881165</v>
      </c>
      <c r="BO44">
        <v>12791517</v>
      </c>
      <c r="BP44">
        <v>113829439</v>
      </c>
      <c r="BR44">
        <v>72933292</v>
      </c>
      <c r="BS44">
        <v>71383586</v>
      </c>
      <c r="BT44">
        <v>4215787</v>
      </c>
      <c r="BU44">
        <v>10261436</v>
      </c>
      <c r="BV44">
        <v>19784555</v>
      </c>
      <c r="BW44">
        <v>1337835</v>
      </c>
      <c r="BX44">
        <v>25681557</v>
      </c>
      <c r="BY44">
        <v>42198819</v>
      </c>
      <c r="BZ44">
        <v>11358337</v>
      </c>
      <c r="CA44">
        <v>47592473</v>
      </c>
      <c r="CB44">
        <v>7353040</v>
      </c>
      <c r="CC44">
        <v>6213916</v>
      </c>
      <c r="CD44">
        <v>19073938</v>
      </c>
      <c r="CE44">
        <v>42886499</v>
      </c>
      <c r="CF44">
        <v>10374300</v>
      </c>
      <c r="CG44">
        <v>14379798</v>
      </c>
      <c r="CH44">
        <v>4837799</v>
      </c>
      <c r="CI44">
        <v>19984966</v>
      </c>
      <c r="CJ44">
        <v>28738368</v>
      </c>
      <c r="CK44">
        <v>15189553</v>
      </c>
      <c r="CL44">
        <v>7850314</v>
      </c>
      <c r="CM44">
        <v>6163354</v>
      </c>
      <c r="CN44">
        <v>451037</v>
      </c>
      <c r="CO44">
        <v>112722156</v>
      </c>
      <c r="CP44">
        <v>12744864</v>
      </c>
      <c r="CQ44">
        <v>374623661</v>
      </c>
      <c r="CR44">
        <v>4532748</v>
      </c>
      <c r="CS44">
        <v>1414232</v>
      </c>
      <c r="CT44">
        <v>16657584</v>
      </c>
      <c r="CU44">
        <v>51484867</v>
      </c>
      <c r="CV44">
        <v>13876169</v>
      </c>
      <c r="CW44">
        <v>11792976</v>
      </c>
      <c r="CX44">
        <v>6629627</v>
      </c>
      <c r="CY44">
        <v>2636477</v>
      </c>
    </row>
    <row r="45" spans="1:103" x14ac:dyDescent="0.3">
      <c r="A45" s="734">
        <v>337</v>
      </c>
      <c r="B45" t="s">
        <v>206</v>
      </c>
      <c r="D45">
        <v>202718819</v>
      </c>
      <c r="E45">
        <v>2790097</v>
      </c>
      <c r="F45">
        <v>3412927</v>
      </c>
      <c r="H45">
        <v>14533490</v>
      </c>
      <c r="I45">
        <v>10710724</v>
      </c>
      <c r="J45">
        <v>12952153</v>
      </c>
      <c r="K45">
        <v>19227025</v>
      </c>
      <c r="L45">
        <v>19905695</v>
      </c>
      <c r="M45">
        <v>110661977</v>
      </c>
      <c r="N45">
        <v>409809103</v>
      </c>
      <c r="O45">
        <v>44720000</v>
      </c>
      <c r="P45">
        <v>414327913</v>
      </c>
      <c r="Q45">
        <v>39351535</v>
      </c>
      <c r="R45">
        <v>13190137</v>
      </c>
      <c r="S45">
        <v>17193742</v>
      </c>
      <c r="U45">
        <v>147410281</v>
      </c>
      <c r="V45">
        <v>244272661</v>
      </c>
      <c r="X45">
        <v>6754805</v>
      </c>
      <c r="Y45">
        <v>7083816</v>
      </c>
      <c r="Z45">
        <v>51776194</v>
      </c>
      <c r="AB45">
        <v>24774004</v>
      </c>
      <c r="AC45">
        <v>62886448</v>
      </c>
      <c r="AD45">
        <v>17104118</v>
      </c>
      <c r="AE45">
        <v>124076363</v>
      </c>
      <c r="AF45">
        <v>109902831</v>
      </c>
      <c r="AG45">
        <v>66490326</v>
      </c>
      <c r="AH45">
        <v>50487676</v>
      </c>
      <c r="AI45">
        <v>566388997</v>
      </c>
      <c r="AJ45">
        <v>27344107</v>
      </c>
      <c r="AK45">
        <v>748969433</v>
      </c>
      <c r="AL45">
        <v>61779665</v>
      </c>
      <c r="AM45">
        <v>212741713</v>
      </c>
      <c r="AN45">
        <v>8399008</v>
      </c>
      <c r="AO45">
        <v>5308738</v>
      </c>
      <c r="AP45">
        <v>84321544</v>
      </c>
      <c r="AQ45">
        <v>20570507</v>
      </c>
      <c r="AR45">
        <v>0</v>
      </c>
      <c r="AS45">
        <v>19137657</v>
      </c>
      <c r="AT45">
        <v>210115190</v>
      </c>
      <c r="AU45">
        <v>34417832</v>
      </c>
      <c r="AV45">
        <v>169281562</v>
      </c>
      <c r="AX45">
        <v>50062687</v>
      </c>
      <c r="AY45">
        <v>5424318</v>
      </c>
      <c r="AZ45">
        <v>217638424</v>
      </c>
      <c r="BA45">
        <v>40859325</v>
      </c>
      <c r="BB45">
        <v>316213768</v>
      </c>
      <c r="BC45">
        <v>14640577</v>
      </c>
      <c r="BD45">
        <v>85627468</v>
      </c>
      <c r="BE45">
        <v>36978280</v>
      </c>
      <c r="BF45">
        <v>105090115</v>
      </c>
      <c r="BG45">
        <v>27617179</v>
      </c>
      <c r="BH45">
        <v>7488962</v>
      </c>
      <c r="BI45">
        <v>14129881</v>
      </c>
      <c r="BJ45">
        <v>22874993</v>
      </c>
      <c r="BK45">
        <v>1624511482</v>
      </c>
      <c r="BL45">
        <v>0</v>
      </c>
      <c r="BM45">
        <v>72610596</v>
      </c>
      <c r="BN45">
        <v>253831858</v>
      </c>
      <c r="BO45">
        <v>63359722</v>
      </c>
      <c r="BP45">
        <v>439733387</v>
      </c>
      <c r="BR45">
        <v>226412683</v>
      </c>
      <c r="BS45">
        <v>342540346</v>
      </c>
      <c r="BT45">
        <v>7017326</v>
      </c>
      <c r="BU45">
        <v>23591155</v>
      </c>
      <c r="BV45">
        <v>86952927</v>
      </c>
      <c r="BW45">
        <v>5872555</v>
      </c>
      <c r="BX45">
        <v>11502303</v>
      </c>
      <c r="BY45">
        <v>130348528</v>
      </c>
      <c r="BZ45">
        <v>15839685</v>
      </c>
      <c r="CA45">
        <v>159587953</v>
      </c>
      <c r="CB45">
        <v>18731134</v>
      </c>
      <c r="CC45">
        <v>31663367</v>
      </c>
      <c r="CD45">
        <v>62299607</v>
      </c>
      <c r="CE45">
        <v>41330182</v>
      </c>
      <c r="CF45">
        <v>33536407</v>
      </c>
      <c r="CG45">
        <v>109779845</v>
      </c>
      <c r="CH45">
        <v>40617031</v>
      </c>
      <c r="CI45">
        <v>17635425</v>
      </c>
      <c r="CJ45">
        <v>31714263</v>
      </c>
      <c r="CK45">
        <v>94922807</v>
      </c>
      <c r="CL45">
        <v>14094623</v>
      </c>
      <c r="CM45">
        <v>1746355</v>
      </c>
      <c r="CN45">
        <v>0</v>
      </c>
      <c r="CO45">
        <v>381140611</v>
      </c>
      <c r="CP45">
        <v>22816533</v>
      </c>
      <c r="CQ45">
        <v>2888003361</v>
      </c>
      <c r="CR45">
        <v>4359717</v>
      </c>
      <c r="CS45">
        <v>61813</v>
      </c>
      <c r="CT45">
        <v>38332367</v>
      </c>
      <c r="CU45">
        <v>66026000</v>
      </c>
      <c r="CV45">
        <v>35166956</v>
      </c>
      <c r="CW45">
        <v>23691169</v>
      </c>
      <c r="CX45">
        <v>16606084</v>
      </c>
      <c r="CY45">
        <v>11800015</v>
      </c>
    </row>
    <row r="46" spans="1:103" x14ac:dyDescent="0.3">
      <c r="A46" s="734">
        <v>338</v>
      </c>
      <c r="B46" t="s">
        <v>96</v>
      </c>
      <c r="D46">
        <v>389319294</v>
      </c>
      <c r="E46">
        <v>47084054</v>
      </c>
      <c r="F46">
        <v>23655993</v>
      </c>
      <c r="H46">
        <v>38133567</v>
      </c>
      <c r="I46">
        <v>24441043</v>
      </c>
      <c r="J46">
        <v>36563064</v>
      </c>
      <c r="K46">
        <v>48280130</v>
      </c>
      <c r="L46">
        <v>73031069</v>
      </c>
      <c r="M46">
        <v>368113324</v>
      </c>
      <c r="N46">
        <v>763517177</v>
      </c>
      <c r="O46">
        <v>112319468</v>
      </c>
      <c r="P46">
        <v>602059685</v>
      </c>
      <c r="Q46">
        <v>92372797</v>
      </c>
      <c r="R46">
        <v>18649446</v>
      </c>
      <c r="S46">
        <v>61071908</v>
      </c>
      <c r="U46">
        <v>249520262</v>
      </c>
      <c r="V46">
        <v>295599320</v>
      </c>
      <c r="X46">
        <v>23127998</v>
      </c>
      <c r="Y46">
        <v>19907153</v>
      </c>
      <c r="Z46">
        <v>170133527</v>
      </c>
      <c r="AB46">
        <v>99319263</v>
      </c>
      <c r="AC46">
        <v>462609632</v>
      </c>
      <c r="AD46">
        <v>81759834</v>
      </c>
      <c r="AE46">
        <v>331276617</v>
      </c>
      <c r="AF46">
        <v>183732398</v>
      </c>
      <c r="AG46">
        <v>96961237</v>
      </c>
      <c r="AH46">
        <v>123565588</v>
      </c>
      <c r="AI46">
        <v>1008640242</v>
      </c>
      <c r="AJ46">
        <v>55290042</v>
      </c>
      <c r="AK46">
        <v>1020210377</v>
      </c>
      <c r="AL46">
        <v>161725249</v>
      </c>
      <c r="AM46">
        <v>438535225</v>
      </c>
      <c r="AN46">
        <v>16946157</v>
      </c>
      <c r="AO46">
        <v>15541906</v>
      </c>
      <c r="AP46">
        <v>131245881</v>
      </c>
      <c r="AQ46">
        <v>29887559</v>
      </c>
      <c r="AR46">
        <v>1274655278</v>
      </c>
      <c r="AS46">
        <v>62303105</v>
      </c>
      <c r="AT46">
        <v>325988628</v>
      </c>
      <c r="AU46">
        <v>139912461</v>
      </c>
      <c r="AV46">
        <v>298904297</v>
      </c>
      <c r="AX46">
        <v>94218531</v>
      </c>
      <c r="AY46">
        <v>12766340</v>
      </c>
      <c r="AZ46">
        <v>333456216</v>
      </c>
      <c r="BA46">
        <v>136671674</v>
      </c>
      <c r="BB46">
        <v>626446384</v>
      </c>
      <c r="BC46">
        <v>19643249</v>
      </c>
      <c r="BD46">
        <v>143972516</v>
      </c>
      <c r="BE46">
        <v>78103749</v>
      </c>
      <c r="BF46">
        <v>216599830</v>
      </c>
      <c r="BG46">
        <v>135277910</v>
      </c>
      <c r="BH46">
        <v>15516252</v>
      </c>
      <c r="BI46">
        <v>49375188</v>
      </c>
      <c r="BJ46">
        <v>55075272</v>
      </c>
      <c r="BK46">
        <v>2815483900</v>
      </c>
      <c r="BL46">
        <v>25187006</v>
      </c>
      <c r="BM46">
        <v>87897011</v>
      </c>
      <c r="BN46">
        <v>356939743</v>
      </c>
      <c r="BO46">
        <v>185880840</v>
      </c>
      <c r="BP46">
        <v>1121408370</v>
      </c>
      <c r="BR46">
        <v>337376678</v>
      </c>
      <c r="BS46">
        <v>591331631</v>
      </c>
      <c r="BT46">
        <v>16200036</v>
      </c>
      <c r="BU46">
        <v>73688986</v>
      </c>
      <c r="BV46">
        <v>135994246</v>
      </c>
      <c r="BW46">
        <v>13336051</v>
      </c>
      <c r="BX46">
        <v>60896550</v>
      </c>
      <c r="BY46">
        <v>306911574</v>
      </c>
      <c r="BZ46">
        <v>32528304</v>
      </c>
      <c r="CA46">
        <v>258425241</v>
      </c>
      <c r="CB46">
        <v>48239572</v>
      </c>
      <c r="CC46">
        <v>157507746</v>
      </c>
      <c r="CD46">
        <v>185862314</v>
      </c>
      <c r="CE46">
        <v>120695152</v>
      </c>
      <c r="CF46">
        <v>101754612</v>
      </c>
      <c r="CG46">
        <v>149624477</v>
      </c>
      <c r="CH46">
        <v>108876921</v>
      </c>
      <c r="CI46">
        <v>59645295</v>
      </c>
      <c r="CJ46">
        <v>75733350</v>
      </c>
      <c r="CK46">
        <v>158171611</v>
      </c>
      <c r="CL46">
        <v>27767864</v>
      </c>
      <c r="CM46">
        <v>22893707</v>
      </c>
      <c r="CN46">
        <v>7487866</v>
      </c>
      <c r="CO46">
        <v>737484748</v>
      </c>
      <c r="CP46">
        <v>70533033</v>
      </c>
      <c r="CQ46">
        <v>4181962737</v>
      </c>
      <c r="CR46">
        <v>15536101</v>
      </c>
      <c r="CS46">
        <v>22186463</v>
      </c>
      <c r="CT46">
        <v>62098340</v>
      </c>
      <c r="CU46">
        <v>188591498</v>
      </c>
      <c r="CV46">
        <v>110273697</v>
      </c>
      <c r="CW46">
        <v>140028391</v>
      </c>
      <c r="CX46">
        <v>36581287</v>
      </c>
      <c r="CY46">
        <v>33755012</v>
      </c>
    </row>
    <row r="47" spans="1:103" x14ac:dyDescent="0.3">
      <c r="A47" s="734">
        <v>339</v>
      </c>
      <c r="B47" t="s">
        <v>159</v>
      </c>
      <c r="D47">
        <v>18026898</v>
      </c>
      <c r="E47">
        <v>5335713</v>
      </c>
      <c r="F47">
        <v>1455622</v>
      </c>
      <c r="H47">
        <v>2105499</v>
      </c>
      <c r="I47">
        <v>3328208</v>
      </c>
      <c r="J47">
        <v>6021587</v>
      </c>
      <c r="K47">
        <v>7419202</v>
      </c>
      <c r="L47">
        <v>10551200</v>
      </c>
      <c r="M47">
        <v>28753942</v>
      </c>
      <c r="N47">
        <v>31895979</v>
      </c>
      <c r="O47">
        <v>8344158</v>
      </c>
      <c r="P47">
        <v>28573284</v>
      </c>
      <c r="Q47">
        <v>20137316</v>
      </c>
      <c r="R47">
        <v>1444363</v>
      </c>
      <c r="S47">
        <v>10361526</v>
      </c>
      <c r="U47">
        <v>21319718</v>
      </c>
      <c r="V47">
        <v>11153325</v>
      </c>
      <c r="X47">
        <v>2586918</v>
      </c>
      <c r="Y47">
        <v>3083907</v>
      </c>
      <c r="Z47">
        <v>17580306</v>
      </c>
      <c r="AB47">
        <v>15752578</v>
      </c>
      <c r="AC47">
        <v>19760821</v>
      </c>
      <c r="AD47">
        <v>6559967</v>
      </c>
      <c r="AE47">
        <v>17320475</v>
      </c>
      <c r="AF47">
        <v>7448125</v>
      </c>
      <c r="AG47">
        <v>6906395</v>
      </c>
      <c r="AH47">
        <v>14313612</v>
      </c>
      <c r="AI47">
        <v>40882755</v>
      </c>
      <c r="AJ47">
        <v>6728516</v>
      </c>
      <c r="AK47">
        <v>42428232</v>
      </c>
      <c r="AL47">
        <v>14531306</v>
      </c>
      <c r="AM47">
        <v>38588850</v>
      </c>
      <c r="AN47">
        <v>683909</v>
      </c>
      <c r="AO47">
        <v>2531518</v>
      </c>
      <c r="AP47">
        <v>2628516</v>
      </c>
      <c r="AQ47">
        <v>3148187</v>
      </c>
      <c r="AR47">
        <v>50164932</v>
      </c>
      <c r="AS47">
        <v>7291687</v>
      </c>
      <c r="AT47">
        <v>37707274</v>
      </c>
      <c r="AU47">
        <v>12088884</v>
      </c>
      <c r="AV47">
        <v>12004456</v>
      </c>
      <c r="AX47">
        <v>5694259</v>
      </c>
      <c r="AY47">
        <v>901812</v>
      </c>
      <c r="AZ47">
        <v>25760550</v>
      </c>
      <c r="BA47">
        <v>6222545</v>
      </c>
      <c r="BB47">
        <v>34777110</v>
      </c>
      <c r="BC47">
        <v>3213051</v>
      </c>
      <c r="BD47">
        <v>3916381</v>
      </c>
      <c r="BE47">
        <v>6398553</v>
      </c>
      <c r="BF47">
        <v>12150268</v>
      </c>
      <c r="BG47">
        <v>6108851</v>
      </c>
      <c r="BH47">
        <v>3480426</v>
      </c>
      <c r="BI47">
        <v>3963115</v>
      </c>
      <c r="BJ47">
        <v>6973932</v>
      </c>
      <c r="BK47">
        <v>332709138</v>
      </c>
      <c r="BL47">
        <v>971660</v>
      </c>
      <c r="BM47">
        <v>4267235</v>
      </c>
      <c r="BN47">
        <v>17471884</v>
      </c>
      <c r="BO47">
        <v>10617508</v>
      </c>
      <c r="BP47">
        <v>20339989</v>
      </c>
      <c r="BR47">
        <v>25105346</v>
      </c>
      <c r="BS47">
        <v>14984721</v>
      </c>
      <c r="BT47">
        <v>2059389</v>
      </c>
      <c r="BU47">
        <v>7912830</v>
      </c>
      <c r="BV47">
        <v>7302992</v>
      </c>
      <c r="BW47">
        <v>3363346</v>
      </c>
      <c r="BX47">
        <v>11394232</v>
      </c>
      <c r="BY47">
        <v>24183623</v>
      </c>
      <c r="BZ47">
        <v>3942393</v>
      </c>
      <c r="CA47">
        <v>16190822</v>
      </c>
      <c r="CB47">
        <v>2723487</v>
      </c>
      <c r="CC47">
        <v>13738921</v>
      </c>
      <c r="CD47">
        <v>25008125</v>
      </c>
      <c r="CE47">
        <v>12717814</v>
      </c>
      <c r="CF47">
        <v>6358498</v>
      </c>
      <c r="CG47">
        <v>9953151</v>
      </c>
      <c r="CH47">
        <v>7145528</v>
      </c>
      <c r="CI47">
        <v>10288449</v>
      </c>
      <c r="CJ47">
        <v>5799005</v>
      </c>
      <c r="CK47">
        <v>12163191</v>
      </c>
      <c r="CL47">
        <v>4597054</v>
      </c>
      <c r="CM47">
        <v>5638481</v>
      </c>
      <c r="CN47">
        <v>457088</v>
      </c>
      <c r="CO47">
        <v>42819993</v>
      </c>
      <c r="CP47">
        <v>4664190</v>
      </c>
      <c r="CQ47">
        <v>258441192</v>
      </c>
      <c r="CR47">
        <v>3119030</v>
      </c>
      <c r="CS47">
        <v>2371376</v>
      </c>
      <c r="CT47">
        <v>4361245</v>
      </c>
      <c r="CU47">
        <v>21566878</v>
      </c>
      <c r="CV47">
        <v>10404082</v>
      </c>
      <c r="CW47">
        <v>11543721</v>
      </c>
      <c r="CX47">
        <v>4048380</v>
      </c>
      <c r="CY47">
        <v>3119011</v>
      </c>
    </row>
    <row r="48" spans="1:103" x14ac:dyDescent="0.3">
      <c r="A48" s="734">
        <v>341</v>
      </c>
      <c r="B48" t="s">
        <v>832</v>
      </c>
      <c r="D48">
        <v>160268777</v>
      </c>
      <c r="E48">
        <v>37643824</v>
      </c>
      <c r="F48">
        <v>16685095</v>
      </c>
      <c r="H48">
        <v>32911586</v>
      </c>
      <c r="I48">
        <v>34152261</v>
      </c>
      <c r="J48">
        <v>56266321</v>
      </c>
      <c r="K48">
        <v>16074242</v>
      </c>
      <c r="L48">
        <v>36017986</v>
      </c>
      <c r="M48">
        <v>207927160</v>
      </c>
      <c r="N48">
        <v>456194450</v>
      </c>
      <c r="O48">
        <v>84160690</v>
      </c>
      <c r="P48">
        <v>302706459</v>
      </c>
      <c r="Q48">
        <v>77662110</v>
      </c>
      <c r="R48">
        <v>16953188</v>
      </c>
      <c r="S48">
        <v>104963148</v>
      </c>
      <c r="U48">
        <v>175884388</v>
      </c>
      <c r="V48">
        <v>134224298</v>
      </c>
      <c r="X48">
        <v>18754184</v>
      </c>
      <c r="Y48">
        <v>15663999</v>
      </c>
      <c r="Z48">
        <v>105385833</v>
      </c>
      <c r="AB48">
        <v>93721296</v>
      </c>
      <c r="AC48">
        <v>332699107</v>
      </c>
      <c r="AD48">
        <v>87046076</v>
      </c>
      <c r="AE48">
        <v>143630337</v>
      </c>
      <c r="AF48">
        <v>160439135</v>
      </c>
      <c r="AG48">
        <v>55304333</v>
      </c>
      <c r="AH48">
        <v>54380975</v>
      </c>
      <c r="AI48">
        <v>484990474</v>
      </c>
      <c r="AJ48">
        <v>47118299</v>
      </c>
      <c r="AK48">
        <v>430974763</v>
      </c>
      <c r="AL48">
        <v>80781252</v>
      </c>
      <c r="AM48">
        <v>256401646</v>
      </c>
      <c r="AN48">
        <v>11490916</v>
      </c>
      <c r="AO48">
        <v>12355082</v>
      </c>
      <c r="AP48">
        <v>60827388</v>
      </c>
      <c r="AQ48">
        <v>17520053</v>
      </c>
      <c r="AR48">
        <v>561375155</v>
      </c>
      <c r="AS48">
        <v>51863705</v>
      </c>
      <c r="AT48">
        <v>132169168</v>
      </c>
      <c r="AU48">
        <v>86529479</v>
      </c>
      <c r="AV48">
        <v>156024299</v>
      </c>
      <c r="AX48">
        <v>48717536</v>
      </c>
      <c r="AY48">
        <v>11215947</v>
      </c>
      <c r="AZ48">
        <v>235168661</v>
      </c>
      <c r="BA48">
        <v>66114044</v>
      </c>
      <c r="BB48">
        <v>253278733</v>
      </c>
      <c r="BC48">
        <v>11180885</v>
      </c>
      <c r="BD48">
        <v>78980137</v>
      </c>
      <c r="BE48">
        <v>58838592</v>
      </c>
      <c r="BF48">
        <v>125272484</v>
      </c>
      <c r="BG48">
        <v>57187273</v>
      </c>
      <c r="BH48">
        <v>30193908</v>
      </c>
      <c r="BI48">
        <v>24703652</v>
      </c>
      <c r="BJ48">
        <v>48879174</v>
      </c>
      <c r="BK48">
        <v>1647152598</v>
      </c>
      <c r="BL48">
        <v>17338809</v>
      </c>
      <c r="BM48">
        <v>33099340</v>
      </c>
      <c r="BN48">
        <v>124964612</v>
      </c>
      <c r="BO48">
        <v>83374643</v>
      </c>
      <c r="BP48">
        <v>345678722</v>
      </c>
      <c r="BR48">
        <v>191285183</v>
      </c>
      <c r="BS48">
        <v>267945922</v>
      </c>
      <c r="BT48">
        <v>17997811</v>
      </c>
      <c r="BU48">
        <v>48427350</v>
      </c>
      <c r="BV48">
        <v>98883661</v>
      </c>
      <c r="BW48">
        <v>13183493</v>
      </c>
      <c r="BX48">
        <v>53930178</v>
      </c>
      <c r="BY48">
        <v>166056623</v>
      </c>
      <c r="BZ48">
        <v>27934439</v>
      </c>
      <c r="CA48">
        <v>139334917</v>
      </c>
      <c r="CB48">
        <v>45105231</v>
      </c>
      <c r="CC48">
        <v>102346641</v>
      </c>
      <c r="CD48">
        <v>85915270</v>
      </c>
      <c r="CE48">
        <v>143185776</v>
      </c>
      <c r="CF48">
        <v>73327286</v>
      </c>
      <c r="CG48">
        <v>68072572</v>
      </c>
      <c r="CH48">
        <v>35518653</v>
      </c>
      <c r="CI48">
        <v>61109251</v>
      </c>
      <c r="CJ48">
        <v>49917319</v>
      </c>
      <c r="CK48">
        <v>72795871</v>
      </c>
      <c r="CL48">
        <v>15822393</v>
      </c>
      <c r="CM48">
        <v>62496476</v>
      </c>
      <c r="CN48">
        <v>5947222</v>
      </c>
      <c r="CO48">
        <v>305325783</v>
      </c>
      <c r="CP48">
        <v>41629856</v>
      </c>
      <c r="CQ48">
        <v>1589689840</v>
      </c>
      <c r="CR48">
        <v>27602605</v>
      </c>
      <c r="CS48">
        <v>11957319</v>
      </c>
      <c r="CT48">
        <v>74728720</v>
      </c>
      <c r="CU48">
        <v>102811317</v>
      </c>
      <c r="CV48">
        <v>70591569</v>
      </c>
      <c r="CW48">
        <v>83311672</v>
      </c>
      <c r="CX48">
        <v>34956440</v>
      </c>
      <c r="CY48">
        <v>22212176</v>
      </c>
    </row>
    <row r="49" spans="1:103" x14ac:dyDescent="0.3">
      <c r="A49" s="734">
        <v>343</v>
      </c>
      <c r="B49" t="s">
        <v>207</v>
      </c>
      <c r="D49">
        <v>15516224</v>
      </c>
      <c r="E49">
        <v>732869</v>
      </c>
      <c r="F49">
        <v>1082463</v>
      </c>
      <c r="H49">
        <v>1578722</v>
      </c>
      <c r="I49">
        <v>1107902</v>
      </c>
      <c r="J49">
        <v>2245793</v>
      </c>
      <c r="K49">
        <v>1953780</v>
      </c>
      <c r="L49">
        <v>463002</v>
      </c>
      <c r="M49">
        <v>22764114</v>
      </c>
      <c r="N49">
        <v>33584822</v>
      </c>
      <c r="O49">
        <v>6235000</v>
      </c>
      <c r="P49">
        <v>35176453</v>
      </c>
      <c r="Q49">
        <v>6007821</v>
      </c>
      <c r="R49">
        <v>653643</v>
      </c>
      <c r="S49">
        <v>6118509</v>
      </c>
      <c r="U49">
        <v>14950643</v>
      </c>
      <c r="V49">
        <v>23574291</v>
      </c>
      <c r="X49">
        <v>1918515</v>
      </c>
      <c r="Y49">
        <v>1048570</v>
      </c>
      <c r="Z49">
        <v>11645460</v>
      </c>
      <c r="AB49">
        <v>6286945</v>
      </c>
      <c r="AC49">
        <v>9441129</v>
      </c>
      <c r="AD49">
        <v>2579992</v>
      </c>
      <c r="AE49">
        <v>21677567</v>
      </c>
      <c r="AF49">
        <v>10160558</v>
      </c>
      <c r="AG49">
        <v>6748697</v>
      </c>
      <c r="AH49">
        <v>2348137</v>
      </c>
      <c r="AI49">
        <v>45109043</v>
      </c>
      <c r="AJ49">
        <v>5390807</v>
      </c>
      <c r="AK49">
        <v>56487785</v>
      </c>
      <c r="AL49">
        <v>8090905</v>
      </c>
      <c r="AM49">
        <v>22669305</v>
      </c>
      <c r="AN49">
        <v>927227</v>
      </c>
      <c r="AO49">
        <v>981862</v>
      </c>
      <c r="AP49">
        <v>9275701</v>
      </c>
      <c r="AQ49">
        <v>468772</v>
      </c>
      <c r="AR49">
        <v>0</v>
      </c>
      <c r="AS49">
        <v>2697567</v>
      </c>
      <c r="AT49">
        <v>13773022</v>
      </c>
      <c r="AU49">
        <v>5406129</v>
      </c>
      <c r="AV49">
        <v>13764521</v>
      </c>
      <c r="AX49">
        <v>2773241</v>
      </c>
      <c r="AY49">
        <v>470415</v>
      </c>
      <c r="AZ49">
        <v>21313931</v>
      </c>
      <c r="BA49">
        <v>3444120</v>
      </c>
      <c r="BB49">
        <v>33501224</v>
      </c>
      <c r="BC49">
        <v>930648</v>
      </c>
      <c r="BD49">
        <v>8642327</v>
      </c>
      <c r="BE49">
        <v>4758000</v>
      </c>
      <c r="BF49">
        <v>14043213</v>
      </c>
      <c r="BG49">
        <v>2728227</v>
      </c>
      <c r="BH49">
        <v>909667</v>
      </c>
      <c r="BI49">
        <v>16009</v>
      </c>
      <c r="BJ49">
        <v>2454798</v>
      </c>
      <c r="BK49">
        <v>156336648</v>
      </c>
      <c r="BL49">
        <v>176168</v>
      </c>
      <c r="BM49">
        <v>2922658</v>
      </c>
      <c r="BN49">
        <v>17209250</v>
      </c>
      <c r="BO49">
        <v>5517868</v>
      </c>
      <c r="BP49">
        <v>45681369</v>
      </c>
      <c r="BR49">
        <v>20207219</v>
      </c>
      <c r="BS49">
        <v>32953113</v>
      </c>
      <c r="BT49">
        <v>709564</v>
      </c>
      <c r="BU49">
        <v>3736662</v>
      </c>
      <c r="BV49">
        <v>8395859</v>
      </c>
      <c r="BW49">
        <v>1062786</v>
      </c>
      <c r="BX49">
        <v>2880533</v>
      </c>
      <c r="BY49">
        <v>14123321</v>
      </c>
      <c r="BZ49">
        <v>1430655</v>
      </c>
      <c r="CA49">
        <v>14634934</v>
      </c>
      <c r="CB49">
        <v>3455495</v>
      </c>
      <c r="CC49">
        <v>4481728</v>
      </c>
      <c r="CD49">
        <v>5474003</v>
      </c>
      <c r="CE49">
        <v>8200911</v>
      </c>
      <c r="CF49">
        <v>5951897</v>
      </c>
      <c r="CG49">
        <v>6080216</v>
      </c>
      <c r="CH49">
        <v>3034073</v>
      </c>
      <c r="CI49">
        <v>4018449</v>
      </c>
      <c r="CJ49">
        <v>4284641</v>
      </c>
      <c r="CK49">
        <v>4688942</v>
      </c>
      <c r="CL49">
        <v>1744134</v>
      </c>
      <c r="CM49">
        <v>599454</v>
      </c>
      <c r="CN49">
        <v>792566</v>
      </c>
      <c r="CO49">
        <v>36686664</v>
      </c>
      <c r="CP49">
        <v>2205722</v>
      </c>
      <c r="CQ49">
        <v>266574000</v>
      </c>
      <c r="CR49">
        <v>1340923</v>
      </c>
      <c r="CS49">
        <v>85731</v>
      </c>
      <c r="CT49">
        <v>5257990</v>
      </c>
      <c r="CU49">
        <v>4228000</v>
      </c>
      <c r="CV49">
        <v>2447033</v>
      </c>
      <c r="CW49">
        <v>2462876</v>
      </c>
      <c r="CX49">
        <v>3363462</v>
      </c>
      <c r="CY49">
        <v>1296031</v>
      </c>
    </row>
    <row r="50" spans="1:103" x14ac:dyDescent="0.3">
      <c r="A50" s="734">
        <v>344</v>
      </c>
      <c r="B50" t="s">
        <v>157</v>
      </c>
      <c r="D50">
        <v>6716077</v>
      </c>
      <c r="E50">
        <v>33413</v>
      </c>
      <c r="F50">
        <v>69667</v>
      </c>
      <c r="H50">
        <v>342819</v>
      </c>
      <c r="I50">
        <v>92363</v>
      </c>
      <c r="J50">
        <v>282579</v>
      </c>
      <c r="K50">
        <v>884711</v>
      </c>
      <c r="L50">
        <v>733584</v>
      </c>
      <c r="M50">
        <v>4006029</v>
      </c>
      <c r="N50">
        <v>12316370</v>
      </c>
      <c r="O50">
        <v>1802559</v>
      </c>
      <c r="P50">
        <v>12271921</v>
      </c>
      <c r="Q50">
        <v>593189</v>
      </c>
      <c r="R50">
        <v>83249</v>
      </c>
      <c r="S50">
        <v>649124</v>
      </c>
      <c r="U50">
        <v>2562883</v>
      </c>
      <c r="V50">
        <v>9093556</v>
      </c>
      <c r="X50">
        <v>107109</v>
      </c>
      <c r="Y50">
        <v>224301</v>
      </c>
      <c r="Z50">
        <v>1319872</v>
      </c>
      <c r="AB50">
        <v>1119654</v>
      </c>
      <c r="AC50">
        <v>2380021</v>
      </c>
      <c r="AD50">
        <v>478838</v>
      </c>
      <c r="AE50">
        <v>2654743</v>
      </c>
      <c r="AF50">
        <v>3613216</v>
      </c>
      <c r="AG50">
        <v>1903283</v>
      </c>
      <c r="AH50">
        <v>2340513</v>
      </c>
      <c r="AI50">
        <v>14794595</v>
      </c>
      <c r="AJ50">
        <v>842985</v>
      </c>
      <c r="AK50">
        <v>17652260</v>
      </c>
      <c r="AL50">
        <v>1370521</v>
      </c>
      <c r="AM50">
        <v>6978209</v>
      </c>
      <c r="AN50">
        <v>298772</v>
      </c>
      <c r="AO50">
        <v>108657</v>
      </c>
      <c r="AP50">
        <v>3082417</v>
      </c>
      <c r="AQ50">
        <v>805692</v>
      </c>
      <c r="AR50">
        <v>20551974</v>
      </c>
      <c r="AS50">
        <v>566697</v>
      </c>
      <c r="AT50">
        <v>8454218</v>
      </c>
      <c r="AU50">
        <v>913286</v>
      </c>
      <c r="AV50">
        <v>5358185</v>
      </c>
      <c r="AX50">
        <v>1306931</v>
      </c>
      <c r="AY50">
        <v>116111</v>
      </c>
      <c r="AZ50">
        <v>5876932</v>
      </c>
      <c r="BA50">
        <v>600683</v>
      </c>
      <c r="BB50">
        <v>9081858</v>
      </c>
      <c r="BC50">
        <v>176905</v>
      </c>
      <c r="BD50">
        <v>2549037</v>
      </c>
      <c r="BE50">
        <v>1324849</v>
      </c>
      <c r="BF50">
        <v>2532813</v>
      </c>
      <c r="BG50">
        <v>823020</v>
      </c>
      <c r="BH50">
        <v>300920</v>
      </c>
      <c r="BI50">
        <v>763593</v>
      </c>
      <c r="BJ50">
        <v>677808</v>
      </c>
      <c r="BK50">
        <v>61532273</v>
      </c>
      <c r="BL50">
        <v>1582</v>
      </c>
      <c r="BM50">
        <v>1628628</v>
      </c>
      <c r="BN50">
        <v>7206248</v>
      </c>
      <c r="BO50">
        <v>1455952</v>
      </c>
      <c r="BP50">
        <v>8689824</v>
      </c>
      <c r="BR50">
        <v>7677130</v>
      </c>
      <c r="BS50">
        <v>9301115</v>
      </c>
      <c r="BT50">
        <v>305634</v>
      </c>
      <c r="BU50">
        <v>819125</v>
      </c>
      <c r="BV50">
        <v>2424019</v>
      </c>
      <c r="BW50">
        <v>128660</v>
      </c>
      <c r="BX50">
        <v>228927</v>
      </c>
      <c r="BY50">
        <v>4577711</v>
      </c>
      <c r="BZ50">
        <v>333418</v>
      </c>
      <c r="CA50">
        <v>4060499</v>
      </c>
      <c r="CB50">
        <v>437853</v>
      </c>
      <c r="CC50">
        <v>567884</v>
      </c>
      <c r="CD50">
        <v>1648476</v>
      </c>
      <c r="CE50">
        <v>1004943</v>
      </c>
      <c r="CF50">
        <v>1227226</v>
      </c>
      <c r="CG50">
        <v>4362670</v>
      </c>
      <c r="CH50">
        <v>1959018</v>
      </c>
      <c r="CI50">
        <v>332682</v>
      </c>
      <c r="CJ50">
        <v>1588068</v>
      </c>
      <c r="CK50">
        <v>2392699</v>
      </c>
      <c r="CL50">
        <v>524362</v>
      </c>
      <c r="CM50">
        <v>53240</v>
      </c>
      <c r="CN50">
        <v>29061</v>
      </c>
      <c r="CO50">
        <v>12714619</v>
      </c>
      <c r="CP50">
        <v>315728</v>
      </c>
      <c r="CQ50">
        <v>100747112</v>
      </c>
      <c r="CR50">
        <v>122560</v>
      </c>
      <c r="CS50">
        <v>1813</v>
      </c>
      <c r="CT50">
        <v>1482080</v>
      </c>
      <c r="CU50">
        <v>2367500</v>
      </c>
      <c r="CV50">
        <v>1694369</v>
      </c>
      <c r="CW50">
        <v>433719</v>
      </c>
      <c r="CX50">
        <v>446535</v>
      </c>
      <c r="CY50">
        <v>349328</v>
      </c>
    </row>
    <row r="51" spans="1:103" x14ac:dyDescent="0.3">
      <c r="A51" s="734">
        <v>349</v>
      </c>
      <c r="B51" t="s">
        <v>102</v>
      </c>
      <c r="D51">
        <v>0</v>
      </c>
      <c r="E51">
        <v>12140959</v>
      </c>
      <c r="F51">
        <v>0</v>
      </c>
      <c r="H51">
        <v>0</v>
      </c>
      <c r="I51">
        <v>0</v>
      </c>
      <c r="J51">
        <v>38017027</v>
      </c>
      <c r="K51">
        <v>14563913</v>
      </c>
      <c r="L51">
        <v>21540661</v>
      </c>
      <c r="M51">
        <v>367580661</v>
      </c>
      <c r="N51">
        <v>0</v>
      </c>
      <c r="O51">
        <v>1678607</v>
      </c>
      <c r="P51">
        <v>0</v>
      </c>
      <c r="Q51">
        <v>671708</v>
      </c>
      <c r="R51">
        <v>3847711</v>
      </c>
      <c r="S51">
        <v>2403524</v>
      </c>
      <c r="U51">
        <v>0</v>
      </c>
      <c r="V51">
        <v>12949169</v>
      </c>
      <c r="X51">
        <v>816465</v>
      </c>
      <c r="Y51">
        <v>1149977</v>
      </c>
      <c r="Z51">
        <v>0</v>
      </c>
      <c r="AB51">
        <v>13523265</v>
      </c>
      <c r="AC51">
        <v>2415195</v>
      </c>
      <c r="AD51">
        <v>19012255</v>
      </c>
      <c r="AE51">
        <v>47062197</v>
      </c>
      <c r="AF51">
        <v>5308293</v>
      </c>
      <c r="AG51">
        <v>16537054</v>
      </c>
      <c r="AH51">
        <v>15416151</v>
      </c>
      <c r="AI51">
        <v>13697536</v>
      </c>
      <c r="AJ51">
        <v>15365659</v>
      </c>
      <c r="AK51">
        <v>0</v>
      </c>
      <c r="AL51">
        <v>20184484</v>
      </c>
      <c r="AM51">
        <v>0</v>
      </c>
      <c r="AN51">
        <v>1795441</v>
      </c>
      <c r="AO51">
        <v>0</v>
      </c>
      <c r="AP51">
        <v>0</v>
      </c>
      <c r="AQ51">
        <v>17253746</v>
      </c>
      <c r="AR51">
        <v>0</v>
      </c>
      <c r="AS51">
        <v>17797609</v>
      </c>
      <c r="AT51">
        <v>56943388</v>
      </c>
      <c r="AU51">
        <v>0</v>
      </c>
      <c r="AV51">
        <v>2160</v>
      </c>
      <c r="AX51">
        <v>24786800</v>
      </c>
      <c r="AY51">
        <v>2755518</v>
      </c>
      <c r="AZ51">
        <v>0</v>
      </c>
      <c r="BA51">
        <v>0</v>
      </c>
      <c r="BB51">
        <v>280514576</v>
      </c>
      <c r="BC51">
        <v>9449653</v>
      </c>
      <c r="BD51">
        <v>326749</v>
      </c>
      <c r="BE51">
        <v>0</v>
      </c>
      <c r="BF51">
        <v>64824687</v>
      </c>
      <c r="BG51">
        <v>0</v>
      </c>
      <c r="BH51">
        <v>0</v>
      </c>
      <c r="BI51">
        <v>14238041</v>
      </c>
      <c r="BJ51">
        <v>34250</v>
      </c>
      <c r="BK51">
        <v>0</v>
      </c>
      <c r="BL51">
        <v>0</v>
      </c>
      <c r="BM51">
        <v>9688143</v>
      </c>
      <c r="BN51">
        <v>55453245</v>
      </c>
      <c r="BO51">
        <v>20851628</v>
      </c>
      <c r="BP51">
        <v>0</v>
      </c>
      <c r="BR51">
        <v>0</v>
      </c>
      <c r="BS51">
        <v>0</v>
      </c>
      <c r="BT51">
        <v>3233175</v>
      </c>
      <c r="BU51">
        <v>11340973</v>
      </c>
      <c r="BV51">
        <v>69433517</v>
      </c>
      <c r="BW51">
        <v>1767318</v>
      </c>
      <c r="BX51">
        <v>0</v>
      </c>
      <c r="BY51">
        <v>0</v>
      </c>
      <c r="BZ51">
        <v>217189</v>
      </c>
      <c r="CA51">
        <v>0</v>
      </c>
      <c r="CB51">
        <v>11180820</v>
      </c>
      <c r="CC51">
        <v>13910443</v>
      </c>
      <c r="CD51">
        <v>4283003</v>
      </c>
      <c r="CE51">
        <v>48075</v>
      </c>
      <c r="CF51">
        <v>0</v>
      </c>
      <c r="CG51">
        <v>13588600</v>
      </c>
      <c r="CH51">
        <v>6170952</v>
      </c>
      <c r="CI51">
        <v>15468522</v>
      </c>
      <c r="CJ51">
        <v>9429</v>
      </c>
      <c r="CK51">
        <v>2839072</v>
      </c>
      <c r="CL51">
        <v>0</v>
      </c>
      <c r="CM51">
        <v>0</v>
      </c>
      <c r="CN51">
        <v>5226642</v>
      </c>
      <c r="CO51">
        <v>535073155</v>
      </c>
      <c r="CP51">
        <v>11221756</v>
      </c>
      <c r="CQ51">
        <v>0</v>
      </c>
      <c r="CR51">
        <v>12961992</v>
      </c>
      <c r="CS51">
        <v>5117946</v>
      </c>
      <c r="CT51">
        <v>0</v>
      </c>
      <c r="CU51">
        <v>1826685</v>
      </c>
      <c r="CV51">
        <v>0</v>
      </c>
      <c r="CW51">
        <v>8698976</v>
      </c>
      <c r="CX51">
        <v>3334430</v>
      </c>
      <c r="CY51">
        <v>670639</v>
      </c>
    </row>
    <row r="52" spans="1:103" x14ac:dyDescent="0.3">
      <c r="A52" s="734">
        <v>350</v>
      </c>
      <c r="B52" t="s">
        <v>833</v>
      </c>
      <c r="D52">
        <v>0</v>
      </c>
      <c r="E52">
        <v>7432</v>
      </c>
      <c r="F52">
        <v>0</v>
      </c>
      <c r="H52">
        <v>0</v>
      </c>
      <c r="I52">
        <v>0</v>
      </c>
      <c r="J52">
        <v>18579</v>
      </c>
      <c r="K52">
        <v>2882</v>
      </c>
      <c r="L52">
        <v>4072</v>
      </c>
      <c r="M52">
        <v>171131</v>
      </c>
      <c r="N52">
        <v>0</v>
      </c>
      <c r="O52">
        <v>18211</v>
      </c>
      <c r="P52">
        <v>0</v>
      </c>
      <c r="Q52">
        <v>0</v>
      </c>
      <c r="R52">
        <v>5238</v>
      </c>
      <c r="S52">
        <v>0</v>
      </c>
      <c r="U52">
        <v>0</v>
      </c>
      <c r="V52">
        <v>156788</v>
      </c>
      <c r="X52">
        <v>9044</v>
      </c>
      <c r="Y52">
        <v>240</v>
      </c>
      <c r="Z52">
        <v>0</v>
      </c>
      <c r="AB52">
        <v>17111</v>
      </c>
      <c r="AC52">
        <v>864</v>
      </c>
      <c r="AD52">
        <v>828149</v>
      </c>
      <c r="AE52">
        <v>277622</v>
      </c>
      <c r="AF52">
        <v>104765</v>
      </c>
      <c r="AG52">
        <v>994018</v>
      </c>
      <c r="AH52">
        <v>524303</v>
      </c>
      <c r="AI52">
        <v>3129825</v>
      </c>
      <c r="AJ52">
        <v>323</v>
      </c>
      <c r="AK52">
        <v>0</v>
      </c>
      <c r="AL52">
        <v>17097</v>
      </c>
      <c r="AM52">
        <v>0</v>
      </c>
      <c r="AN52">
        <v>4626</v>
      </c>
      <c r="AO52">
        <v>0</v>
      </c>
      <c r="AP52">
        <v>0</v>
      </c>
      <c r="AQ52">
        <v>1050179</v>
      </c>
      <c r="AR52">
        <v>0</v>
      </c>
      <c r="AS52">
        <v>1793</v>
      </c>
      <c r="AT52">
        <v>1149</v>
      </c>
      <c r="AU52">
        <v>0</v>
      </c>
      <c r="AV52">
        <v>3032</v>
      </c>
      <c r="AX52">
        <v>0</v>
      </c>
      <c r="AY52">
        <v>63773</v>
      </c>
      <c r="AZ52">
        <v>0</v>
      </c>
      <c r="BA52">
        <v>0</v>
      </c>
      <c r="BB52">
        <v>1445943</v>
      </c>
      <c r="BC52">
        <v>23732</v>
      </c>
      <c r="BD52">
        <v>0</v>
      </c>
      <c r="BE52">
        <v>0</v>
      </c>
      <c r="BF52">
        <v>-32815</v>
      </c>
      <c r="BG52">
        <v>0</v>
      </c>
      <c r="BH52">
        <v>0</v>
      </c>
      <c r="BI52">
        <v>118951</v>
      </c>
      <c r="BJ52">
        <v>405</v>
      </c>
      <c r="BK52">
        <v>0</v>
      </c>
      <c r="BL52">
        <v>0</v>
      </c>
      <c r="BM52">
        <v>9630</v>
      </c>
      <c r="BN52">
        <v>1391233</v>
      </c>
      <c r="BO52">
        <v>2806</v>
      </c>
      <c r="BP52">
        <v>0</v>
      </c>
      <c r="BR52">
        <v>0</v>
      </c>
      <c r="BS52">
        <v>0</v>
      </c>
      <c r="BT52">
        <v>3630</v>
      </c>
      <c r="BU52">
        <v>271956</v>
      </c>
      <c r="BV52">
        <v>318086</v>
      </c>
      <c r="BW52">
        <v>6960</v>
      </c>
      <c r="BX52">
        <v>0</v>
      </c>
      <c r="BY52">
        <v>0</v>
      </c>
      <c r="BZ52">
        <v>0</v>
      </c>
      <c r="CA52">
        <v>0</v>
      </c>
      <c r="CB52">
        <v>132376</v>
      </c>
      <c r="CC52">
        <v>85436</v>
      </c>
      <c r="CD52">
        <v>15054</v>
      </c>
      <c r="CE52">
        <v>2068</v>
      </c>
      <c r="CF52">
        <v>0</v>
      </c>
      <c r="CG52">
        <v>14126</v>
      </c>
      <c r="CH52">
        <v>64799</v>
      </c>
      <c r="CI52">
        <v>266721</v>
      </c>
      <c r="CJ52">
        <v>620</v>
      </c>
      <c r="CK52">
        <v>1288</v>
      </c>
      <c r="CL52">
        <v>0</v>
      </c>
      <c r="CM52">
        <v>0</v>
      </c>
      <c r="CN52">
        <v>934</v>
      </c>
      <c r="CO52">
        <v>-913350</v>
      </c>
      <c r="CP52">
        <v>788</v>
      </c>
      <c r="CQ52">
        <v>0</v>
      </c>
      <c r="CR52">
        <v>25195</v>
      </c>
      <c r="CS52">
        <v>7224</v>
      </c>
      <c r="CT52">
        <v>0</v>
      </c>
      <c r="CU52">
        <v>7917</v>
      </c>
      <c r="CV52">
        <v>0</v>
      </c>
      <c r="CW52">
        <v>0</v>
      </c>
      <c r="CX52">
        <v>0</v>
      </c>
      <c r="CY52">
        <v>0</v>
      </c>
    </row>
    <row r="53" spans="1:103" x14ac:dyDescent="0.3">
      <c r="A53" s="734">
        <v>351</v>
      </c>
      <c r="B53" t="s">
        <v>197</v>
      </c>
      <c r="D53">
        <v>0</v>
      </c>
      <c r="E53">
        <v>114253</v>
      </c>
      <c r="F53">
        <v>0</v>
      </c>
      <c r="H53">
        <v>0</v>
      </c>
      <c r="I53">
        <v>0</v>
      </c>
      <c r="J53">
        <v>714633</v>
      </c>
      <c r="K53">
        <v>365403</v>
      </c>
      <c r="L53">
        <v>641728</v>
      </c>
      <c r="M53">
        <v>7926548</v>
      </c>
      <c r="N53">
        <v>0</v>
      </c>
      <c r="O53">
        <v>0</v>
      </c>
      <c r="P53">
        <v>0</v>
      </c>
      <c r="Q53">
        <v>8</v>
      </c>
      <c r="R53">
        <v>94856</v>
      </c>
      <c r="S53">
        <v>43586</v>
      </c>
      <c r="U53">
        <v>0</v>
      </c>
      <c r="V53">
        <v>464710</v>
      </c>
      <c r="X53">
        <v>0</v>
      </c>
      <c r="Y53">
        <v>17168</v>
      </c>
      <c r="Z53">
        <v>0</v>
      </c>
      <c r="AB53">
        <v>8169</v>
      </c>
      <c r="AC53">
        <v>68542</v>
      </c>
      <c r="AD53">
        <v>842043</v>
      </c>
      <c r="AE53">
        <v>917592</v>
      </c>
      <c r="AF53">
        <v>250950</v>
      </c>
      <c r="AG53">
        <v>402412</v>
      </c>
      <c r="AH53">
        <v>666002</v>
      </c>
      <c r="AI53">
        <v>323854</v>
      </c>
      <c r="AJ53">
        <v>496716</v>
      </c>
      <c r="AK53">
        <v>0</v>
      </c>
      <c r="AL53">
        <v>133036</v>
      </c>
      <c r="AM53">
        <v>0</v>
      </c>
      <c r="AN53">
        <v>0</v>
      </c>
      <c r="AO53">
        <v>0</v>
      </c>
      <c r="AP53">
        <v>0</v>
      </c>
      <c r="AQ53">
        <v>497202</v>
      </c>
      <c r="AR53">
        <v>0</v>
      </c>
      <c r="AS53">
        <v>424738</v>
      </c>
      <c r="AT53">
        <v>1336282</v>
      </c>
      <c r="AU53">
        <v>0</v>
      </c>
      <c r="AV53">
        <v>0</v>
      </c>
      <c r="AX53">
        <v>608501</v>
      </c>
      <c r="AY53">
        <v>77054</v>
      </c>
      <c r="AZ53">
        <v>0</v>
      </c>
      <c r="BA53">
        <v>0</v>
      </c>
      <c r="BB53">
        <v>5625087</v>
      </c>
      <c r="BC53">
        <v>112473</v>
      </c>
      <c r="BD53">
        <v>0</v>
      </c>
      <c r="BE53">
        <v>0</v>
      </c>
      <c r="BF53">
        <v>1444003</v>
      </c>
      <c r="BG53">
        <v>0</v>
      </c>
      <c r="BH53">
        <v>0</v>
      </c>
      <c r="BI53">
        <v>471579</v>
      </c>
      <c r="BJ53">
        <v>2336</v>
      </c>
      <c r="BK53">
        <v>0</v>
      </c>
      <c r="BL53">
        <v>0</v>
      </c>
      <c r="BM53">
        <v>292047</v>
      </c>
      <c r="BN53">
        <v>1303932</v>
      </c>
      <c r="BO53">
        <v>338881</v>
      </c>
      <c r="BP53">
        <v>0</v>
      </c>
      <c r="BR53">
        <v>0</v>
      </c>
      <c r="BS53">
        <v>0</v>
      </c>
      <c r="BT53">
        <v>4338</v>
      </c>
      <c r="BU53">
        <v>185635</v>
      </c>
      <c r="BV53">
        <v>2810261</v>
      </c>
      <c r="BW53">
        <v>20054</v>
      </c>
      <c r="BX53">
        <v>0</v>
      </c>
      <c r="BY53">
        <v>0</v>
      </c>
      <c r="BZ53">
        <v>0</v>
      </c>
      <c r="CA53">
        <v>0</v>
      </c>
      <c r="CB53">
        <v>219712</v>
      </c>
      <c r="CC53">
        <v>184302</v>
      </c>
      <c r="CD53">
        <v>54750</v>
      </c>
      <c r="CE53">
        <v>0</v>
      </c>
      <c r="CF53">
        <v>0</v>
      </c>
      <c r="CG53">
        <v>436471</v>
      </c>
      <c r="CH53">
        <v>201242</v>
      </c>
      <c r="CI53">
        <v>87520</v>
      </c>
      <c r="CJ53">
        <v>0</v>
      </c>
      <c r="CK53">
        <v>89687</v>
      </c>
      <c r="CL53">
        <v>0</v>
      </c>
      <c r="CM53">
        <v>0</v>
      </c>
      <c r="CN53">
        <v>123240</v>
      </c>
      <c r="CO53">
        <v>14393571</v>
      </c>
      <c r="CP53">
        <v>327684</v>
      </c>
      <c r="CQ53">
        <v>0</v>
      </c>
      <c r="CR53">
        <v>454059</v>
      </c>
      <c r="CS53">
        <v>77510</v>
      </c>
      <c r="CT53">
        <v>0</v>
      </c>
      <c r="CU53">
        <v>61482</v>
      </c>
      <c r="CV53">
        <v>0</v>
      </c>
      <c r="CW53">
        <v>273243</v>
      </c>
      <c r="CX53">
        <v>0</v>
      </c>
      <c r="CY53">
        <v>0</v>
      </c>
    </row>
    <row r="54" spans="1:103" x14ac:dyDescent="0.3">
      <c r="A54" s="734">
        <v>352</v>
      </c>
      <c r="B54" t="s">
        <v>199</v>
      </c>
      <c r="D54">
        <v>0</v>
      </c>
      <c r="E54">
        <v>814289</v>
      </c>
      <c r="F54">
        <v>0</v>
      </c>
      <c r="H54">
        <v>0</v>
      </c>
      <c r="I54">
        <v>0</v>
      </c>
      <c r="J54">
        <v>1609000</v>
      </c>
      <c r="K54">
        <v>0</v>
      </c>
      <c r="L54">
        <v>0</v>
      </c>
      <c r="M54">
        <v>126988</v>
      </c>
      <c r="N54">
        <v>0</v>
      </c>
      <c r="O54">
        <v>275000</v>
      </c>
      <c r="P54">
        <v>0</v>
      </c>
      <c r="Q54">
        <v>0</v>
      </c>
      <c r="R54">
        <v>0</v>
      </c>
      <c r="S54">
        <v>372670</v>
      </c>
      <c r="U54">
        <v>0</v>
      </c>
      <c r="V54">
        <v>0</v>
      </c>
      <c r="X54">
        <v>0</v>
      </c>
      <c r="Y54">
        <v>0</v>
      </c>
      <c r="Z54">
        <v>0</v>
      </c>
      <c r="AB54">
        <v>672575</v>
      </c>
      <c r="AC54">
        <v>809113</v>
      </c>
      <c r="AD54">
        <v>0</v>
      </c>
      <c r="AE54">
        <v>0</v>
      </c>
      <c r="AF54">
        <v>900950</v>
      </c>
      <c r="AG54">
        <v>77363</v>
      </c>
      <c r="AH54">
        <v>0</v>
      </c>
      <c r="AI54">
        <v>0</v>
      </c>
      <c r="AJ54">
        <v>0</v>
      </c>
      <c r="AK54">
        <v>0</v>
      </c>
      <c r="AL54">
        <v>0</v>
      </c>
      <c r="AM54">
        <v>0</v>
      </c>
      <c r="AN54">
        <v>0</v>
      </c>
      <c r="AO54">
        <v>0</v>
      </c>
      <c r="AP54">
        <v>0</v>
      </c>
      <c r="AQ54">
        <v>0</v>
      </c>
      <c r="AR54">
        <v>0</v>
      </c>
      <c r="AS54">
        <v>0</v>
      </c>
      <c r="AT54">
        <v>0</v>
      </c>
      <c r="AU54">
        <v>0</v>
      </c>
      <c r="AV54">
        <v>0</v>
      </c>
      <c r="AX54">
        <v>0</v>
      </c>
      <c r="AY54">
        <v>0</v>
      </c>
      <c r="AZ54">
        <v>0</v>
      </c>
      <c r="BA54">
        <v>0</v>
      </c>
      <c r="BB54">
        <v>4055575</v>
      </c>
      <c r="BC54">
        <v>0</v>
      </c>
      <c r="BD54">
        <v>0</v>
      </c>
      <c r="BE54">
        <v>0</v>
      </c>
      <c r="BF54">
        <v>0</v>
      </c>
      <c r="BG54">
        <v>0</v>
      </c>
      <c r="BH54">
        <v>0</v>
      </c>
      <c r="BI54">
        <v>0</v>
      </c>
      <c r="BJ54">
        <v>115040</v>
      </c>
      <c r="BK54">
        <v>0</v>
      </c>
      <c r="BL54">
        <v>0</v>
      </c>
      <c r="BM54">
        <v>0</v>
      </c>
      <c r="BN54">
        <v>85936</v>
      </c>
      <c r="BO54">
        <v>13090</v>
      </c>
      <c r="BP54">
        <v>0</v>
      </c>
      <c r="BR54">
        <v>0</v>
      </c>
      <c r="BS54">
        <v>0</v>
      </c>
      <c r="BT54">
        <v>0</v>
      </c>
      <c r="BU54">
        <v>0</v>
      </c>
      <c r="BV54">
        <v>2382389</v>
      </c>
      <c r="BW54">
        <v>0</v>
      </c>
      <c r="BX54">
        <v>0</v>
      </c>
      <c r="BY54">
        <v>0</v>
      </c>
      <c r="BZ54">
        <v>236381</v>
      </c>
      <c r="CA54">
        <v>0</v>
      </c>
      <c r="CB54">
        <v>0</v>
      </c>
      <c r="CC54">
        <v>0</v>
      </c>
      <c r="CD54">
        <v>368212</v>
      </c>
      <c r="CE54">
        <v>226595</v>
      </c>
      <c r="CF54">
        <v>0</v>
      </c>
      <c r="CG54">
        <v>0</v>
      </c>
      <c r="CH54">
        <v>199212</v>
      </c>
      <c r="CI54">
        <v>165500</v>
      </c>
      <c r="CJ54">
        <v>0</v>
      </c>
      <c r="CK54">
        <v>35000</v>
      </c>
      <c r="CL54">
        <v>0</v>
      </c>
      <c r="CM54">
        <v>0</v>
      </c>
      <c r="CN54">
        <v>196407</v>
      </c>
      <c r="CO54">
        <v>0</v>
      </c>
      <c r="CP54">
        <v>0</v>
      </c>
      <c r="CQ54">
        <v>0</v>
      </c>
      <c r="CR54">
        <v>882940</v>
      </c>
      <c r="CS54">
        <v>0</v>
      </c>
      <c r="CT54">
        <v>0</v>
      </c>
      <c r="CU54">
        <v>152446</v>
      </c>
      <c r="CV54">
        <v>0</v>
      </c>
      <c r="CW54">
        <v>0</v>
      </c>
      <c r="CX54">
        <v>0</v>
      </c>
      <c r="CY54">
        <v>90000</v>
      </c>
    </row>
    <row r="55" spans="1:103" x14ac:dyDescent="0.3">
      <c r="A55" s="734">
        <v>353</v>
      </c>
      <c r="B55" t="s">
        <v>200</v>
      </c>
      <c r="D55">
        <v>0</v>
      </c>
      <c r="E55">
        <v>123269</v>
      </c>
      <c r="F55">
        <v>0</v>
      </c>
      <c r="H55">
        <v>0</v>
      </c>
      <c r="I55">
        <v>0</v>
      </c>
      <c r="J55">
        <v>0</v>
      </c>
      <c r="K55">
        <v>0</v>
      </c>
      <c r="L55">
        <v>0</v>
      </c>
      <c r="M55">
        <v>0</v>
      </c>
      <c r="N55">
        <v>0</v>
      </c>
      <c r="O55">
        <v>174385</v>
      </c>
      <c r="P55">
        <v>0</v>
      </c>
      <c r="Q55">
        <v>0</v>
      </c>
      <c r="R55">
        <v>0</v>
      </c>
      <c r="S55">
        <v>0</v>
      </c>
      <c r="U55">
        <v>0</v>
      </c>
      <c r="V55">
        <v>0</v>
      </c>
      <c r="X55">
        <v>100000</v>
      </c>
      <c r="Y55">
        <v>0</v>
      </c>
      <c r="Z55">
        <v>0</v>
      </c>
      <c r="AB55">
        <v>177169</v>
      </c>
      <c r="AC55">
        <v>0</v>
      </c>
      <c r="AD55">
        <v>0</v>
      </c>
      <c r="AE55">
        <v>0</v>
      </c>
      <c r="AF55">
        <v>0</v>
      </c>
      <c r="AG55">
        <v>0</v>
      </c>
      <c r="AH55">
        <v>0</v>
      </c>
      <c r="AI55">
        <v>0</v>
      </c>
      <c r="AJ55">
        <v>279316</v>
      </c>
      <c r="AK55">
        <v>0</v>
      </c>
      <c r="AL55">
        <v>160905</v>
      </c>
      <c r="AM55">
        <v>0</v>
      </c>
      <c r="AN55">
        <v>0</v>
      </c>
      <c r="AO55">
        <v>0</v>
      </c>
      <c r="AP55">
        <v>0</v>
      </c>
      <c r="AQ55">
        <v>0</v>
      </c>
      <c r="AR55">
        <v>0</v>
      </c>
      <c r="AS55">
        <v>0</v>
      </c>
      <c r="AT55">
        <v>0</v>
      </c>
      <c r="AU55">
        <v>0</v>
      </c>
      <c r="AV55">
        <v>0</v>
      </c>
      <c r="AX55">
        <v>0</v>
      </c>
      <c r="AY55">
        <v>0</v>
      </c>
      <c r="AZ55">
        <v>0</v>
      </c>
      <c r="BA55">
        <v>0</v>
      </c>
      <c r="BB55">
        <v>3199262</v>
      </c>
      <c r="BC55">
        <v>91503</v>
      </c>
      <c r="BD55">
        <v>0</v>
      </c>
      <c r="BE55">
        <v>0</v>
      </c>
      <c r="BF55">
        <v>0</v>
      </c>
      <c r="BG55">
        <v>0</v>
      </c>
      <c r="BH55">
        <v>0</v>
      </c>
      <c r="BI55">
        <v>0</v>
      </c>
      <c r="BJ55">
        <v>0</v>
      </c>
      <c r="BK55">
        <v>0</v>
      </c>
      <c r="BL55">
        <v>0</v>
      </c>
      <c r="BM55">
        <v>0</v>
      </c>
      <c r="BN55">
        <v>85936</v>
      </c>
      <c r="BO55">
        <v>0</v>
      </c>
      <c r="BP55">
        <v>0</v>
      </c>
      <c r="BR55">
        <v>0</v>
      </c>
      <c r="BS55">
        <v>0</v>
      </c>
      <c r="BT55">
        <v>118475</v>
      </c>
      <c r="BU55">
        <v>0</v>
      </c>
      <c r="BV55">
        <v>1342493</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104070</v>
      </c>
      <c r="CS55">
        <v>0</v>
      </c>
      <c r="CT55">
        <v>0</v>
      </c>
      <c r="CU55">
        <v>0</v>
      </c>
      <c r="CV55">
        <v>0</v>
      </c>
      <c r="CW55">
        <v>0</v>
      </c>
      <c r="CX55">
        <v>0</v>
      </c>
      <c r="CY55">
        <v>0</v>
      </c>
    </row>
    <row r="56" spans="1:103" x14ac:dyDescent="0.3">
      <c r="A56" s="734">
        <v>368</v>
      </c>
      <c r="B56" t="s">
        <v>169</v>
      </c>
      <c r="D56">
        <v>0</v>
      </c>
      <c r="E56">
        <v>0</v>
      </c>
      <c r="F56">
        <v>0</v>
      </c>
      <c r="H56">
        <v>0</v>
      </c>
      <c r="I56">
        <v>0</v>
      </c>
      <c r="J56">
        <v>0</v>
      </c>
      <c r="K56">
        <v>0</v>
      </c>
      <c r="L56">
        <v>0</v>
      </c>
      <c r="M56">
        <v>0</v>
      </c>
      <c r="N56">
        <v>0</v>
      </c>
      <c r="O56">
        <v>0</v>
      </c>
      <c r="P56">
        <v>0</v>
      </c>
      <c r="Q56">
        <v>0</v>
      </c>
      <c r="R56">
        <v>0</v>
      </c>
      <c r="S56">
        <v>0</v>
      </c>
      <c r="U56">
        <v>0</v>
      </c>
      <c r="V56">
        <v>1001841</v>
      </c>
      <c r="X56">
        <v>0</v>
      </c>
      <c r="Y56">
        <v>0</v>
      </c>
      <c r="Z56">
        <v>0</v>
      </c>
      <c r="AB56">
        <v>0</v>
      </c>
      <c r="AC56">
        <v>0</v>
      </c>
      <c r="AD56">
        <v>0</v>
      </c>
      <c r="AE56">
        <v>0</v>
      </c>
      <c r="AF56">
        <v>0</v>
      </c>
      <c r="AG56">
        <v>0</v>
      </c>
      <c r="AH56">
        <v>0</v>
      </c>
      <c r="AI56">
        <v>0</v>
      </c>
      <c r="AJ56">
        <v>0</v>
      </c>
      <c r="AK56">
        <v>0</v>
      </c>
      <c r="AL56">
        <v>1165791</v>
      </c>
      <c r="AM56">
        <v>0</v>
      </c>
      <c r="AN56">
        <v>0</v>
      </c>
      <c r="AO56">
        <v>0</v>
      </c>
      <c r="AP56">
        <v>0</v>
      </c>
      <c r="AQ56">
        <v>0</v>
      </c>
      <c r="AR56">
        <v>0</v>
      </c>
      <c r="AS56">
        <v>0</v>
      </c>
      <c r="AT56">
        <v>0</v>
      </c>
      <c r="AU56">
        <v>0</v>
      </c>
      <c r="AV56">
        <v>0</v>
      </c>
      <c r="AX56">
        <v>16286</v>
      </c>
      <c r="AY56">
        <v>0</v>
      </c>
      <c r="AZ56">
        <v>50956</v>
      </c>
      <c r="BA56">
        <v>0</v>
      </c>
      <c r="BB56">
        <v>290000</v>
      </c>
      <c r="BC56">
        <v>0</v>
      </c>
      <c r="BD56">
        <v>0</v>
      </c>
      <c r="BE56">
        <v>0</v>
      </c>
      <c r="BF56">
        <v>0</v>
      </c>
      <c r="BG56">
        <v>84249</v>
      </c>
      <c r="BH56">
        <v>0</v>
      </c>
      <c r="BI56">
        <v>0</v>
      </c>
      <c r="BJ56">
        <v>0</v>
      </c>
      <c r="BK56">
        <v>0</v>
      </c>
      <c r="BL56">
        <v>0</v>
      </c>
      <c r="BM56">
        <v>0</v>
      </c>
      <c r="BN56">
        <v>0</v>
      </c>
      <c r="BO56">
        <v>0</v>
      </c>
      <c r="BP56">
        <v>0</v>
      </c>
      <c r="BR56">
        <v>0</v>
      </c>
      <c r="BS56">
        <v>0</v>
      </c>
      <c r="BT56">
        <v>0</v>
      </c>
      <c r="BU56">
        <v>0</v>
      </c>
      <c r="BV56">
        <v>0</v>
      </c>
      <c r="BW56">
        <v>0</v>
      </c>
      <c r="BX56">
        <v>0</v>
      </c>
      <c r="BY56">
        <v>0</v>
      </c>
      <c r="BZ56">
        <v>0</v>
      </c>
      <c r="CA56">
        <v>204296</v>
      </c>
      <c r="CB56">
        <v>0</v>
      </c>
      <c r="CC56">
        <v>0</v>
      </c>
      <c r="CD56">
        <v>0</v>
      </c>
      <c r="CE56">
        <v>0</v>
      </c>
      <c r="CF56">
        <v>0</v>
      </c>
      <c r="CG56">
        <v>0</v>
      </c>
      <c r="CH56">
        <v>547505</v>
      </c>
      <c r="CI56">
        <v>0</v>
      </c>
      <c r="CJ56">
        <v>50733</v>
      </c>
      <c r="CK56">
        <v>593673</v>
      </c>
      <c r="CL56">
        <v>0</v>
      </c>
      <c r="CM56">
        <v>0</v>
      </c>
      <c r="CN56">
        <v>0</v>
      </c>
      <c r="CO56">
        <v>572452</v>
      </c>
      <c r="CP56">
        <v>0</v>
      </c>
      <c r="CQ56">
        <v>0</v>
      </c>
      <c r="CR56">
        <v>42380</v>
      </c>
      <c r="CS56">
        <v>0</v>
      </c>
      <c r="CT56">
        <v>141666</v>
      </c>
      <c r="CU56">
        <v>0</v>
      </c>
      <c r="CV56">
        <v>0</v>
      </c>
      <c r="CW56">
        <v>0</v>
      </c>
      <c r="CX56">
        <v>0</v>
      </c>
      <c r="CY56">
        <v>672216</v>
      </c>
    </row>
    <row r="57" spans="1:103" x14ac:dyDescent="0.3">
      <c r="A57" s="734">
        <v>369</v>
      </c>
      <c r="B57" t="s">
        <v>173</v>
      </c>
      <c r="D57">
        <v>26669164</v>
      </c>
      <c r="E57">
        <v>5405768</v>
      </c>
      <c r="F57">
        <v>2420109</v>
      </c>
      <c r="H57">
        <v>6371481</v>
      </c>
      <c r="I57">
        <v>3510888</v>
      </c>
      <c r="J57">
        <v>13226466</v>
      </c>
      <c r="K57">
        <v>8184217</v>
      </c>
      <c r="L57">
        <v>16895449</v>
      </c>
      <c r="M57">
        <v>26617350</v>
      </c>
      <c r="N57">
        <v>49094150</v>
      </c>
      <c r="O57">
        <v>19535655</v>
      </c>
      <c r="P57">
        <v>30534904</v>
      </c>
      <c r="Q57">
        <v>28519758</v>
      </c>
      <c r="R57">
        <v>1884220</v>
      </c>
      <c r="S57">
        <v>18113078</v>
      </c>
      <c r="U57">
        <v>41233091</v>
      </c>
      <c r="V57">
        <v>14591204</v>
      </c>
      <c r="X57">
        <v>2618696</v>
      </c>
      <c r="Y57">
        <v>4629643</v>
      </c>
      <c r="Z57">
        <v>20187311</v>
      </c>
      <c r="AB57">
        <v>28727920</v>
      </c>
      <c r="AC57">
        <v>72703833</v>
      </c>
      <c r="AD57">
        <v>3599877</v>
      </c>
      <c r="AE57">
        <v>8622092</v>
      </c>
      <c r="AF57">
        <v>20810969</v>
      </c>
      <c r="AG57">
        <v>9604294</v>
      </c>
      <c r="AH57">
        <v>10003649</v>
      </c>
      <c r="AI57">
        <v>90995806</v>
      </c>
      <c r="AJ57">
        <v>14645223</v>
      </c>
      <c r="AK57">
        <v>50227372</v>
      </c>
      <c r="AL57">
        <v>13849073</v>
      </c>
      <c r="AM57">
        <v>113903571</v>
      </c>
      <c r="AN57">
        <v>2175870</v>
      </c>
      <c r="AO57">
        <v>4823493</v>
      </c>
      <c r="AP57">
        <v>11591211</v>
      </c>
      <c r="AQ57">
        <v>3666036</v>
      </c>
      <c r="AR57">
        <v>81135702</v>
      </c>
      <c r="AS57">
        <v>16936945</v>
      </c>
      <c r="AT57">
        <v>21099437</v>
      </c>
      <c r="AU57">
        <v>15468465</v>
      </c>
      <c r="AV57">
        <v>20078576</v>
      </c>
      <c r="AX57">
        <v>10626166</v>
      </c>
      <c r="AY57">
        <v>3254295</v>
      </c>
      <c r="AZ57">
        <v>14743005</v>
      </c>
      <c r="BA57">
        <v>8973046</v>
      </c>
      <c r="BB57">
        <v>40056354</v>
      </c>
      <c r="BC57">
        <v>3659610</v>
      </c>
      <c r="BD57">
        <v>9012849</v>
      </c>
      <c r="BE57">
        <v>12309045</v>
      </c>
      <c r="BF57">
        <v>14680990</v>
      </c>
      <c r="BG57">
        <v>9129765</v>
      </c>
      <c r="BH57">
        <v>6900598</v>
      </c>
      <c r="BI57">
        <v>6770014</v>
      </c>
      <c r="BJ57">
        <v>9239599</v>
      </c>
      <c r="BK57">
        <v>148938444</v>
      </c>
      <c r="BL57">
        <v>3839923</v>
      </c>
      <c r="BM57">
        <v>5661731</v>
      </c>
      <c r="BN57">
        <v>15972239</v>
      </c>
      <c r="BO57">
        <v>17580940</v>
      </c>
      <c r="BP57">
        <v>50243855</v>
      </c>
      <c r="BR57">
        <v>28340352</v>
      </c>
      <c r="BS57">
        <v>20573198</v>
      </c>
      <c r="BT57">
        <v>4907443</v>
      </c>
      <c r="BU57">
        <v>6555192</v>
      </c>
      <c r="BV57">
        <v>27917093</v>
      </c>
      <c r="BW57">
        <v>2282277</v>
      </c>
      <c r="BX57">
        <v>11027306</v>
      </c>
      <c r="BY57">
        <v>29173233</v>
      </c>
      <c r="BZ57">
        <v>3557075</v>
      </c>
      <c r="CA57">
        <v>19221237</v>
      </c>
      <c r="CB57">
        <v>17145698</v>
      </c>
      <c r="CC57">
        <v>36564742</v>
      </c>
      <c r="CD57">
        <v>17105924</v>
      </c>
      <c r="CE57">
        <v>24550854</v>
      </c>
      <c r="CF57">
        <v>11114560</v>
      </c>
      <c r="CG57">
        <v>12461916</v>
      </c>
      <c r="CH57">
        <v>10275864</v>
      </c>
      <c r="CI57">
        <v>10883182</v>
      </c>
      <c r="CJ57">
        <v>11357235</v>
      </c>
      <c r="CK57">
        <v>13882320</v>
      </c>
      <c r="CL57">
        <v>6506304</v>
      </c>
      <c r="CM57">
        <v>7546331</v>
      </c>
      <c r="CN57">
        <v>1523931</v>
      </c>
      <c r="CO57">
        <v>42188196</v>
      </c>
      <c r="CP57">
        <v>10037633</v>
      </c>
      <c r="CQ57">
        <v>90514596</v>
      </c>
      <c r="CR57">
        <v>5234571</v>
      </c>
      <c r="CS57">
        <v>3759587</v>
      </c>
      <c r="CT57">
        <v>12160634</v>
      </c>
      <c r="CU57">
        <v>20220327</v>
      </c>
      <c r="CV57">
        <v>12692293</v>
      </c>
      <c r="CW57">
        <v>19804370</v>
      </c>
      <c r="CX57">
        <v>5524647</v>
      </c>
      <c r="CY57">
        <v>4263108</v>
      </c>
    </row>
    <row r="58" spans="1:103" x14ac:dyDescent="0.3">
      <c r="A58" s="734">
        <v>370</v>
      </c>
      <c r="B58" t="s">
        <v>175</v>
      </c>
      <c r="D58">
        <v>22377408</v>
      </c>
      <c r="E58">
        <v>769443</v>
      </c>
      <c r="F58">
        <v>1165649</v>
      </c>
      <c r="H58">
        <v>1150831</v>
      </c>
      <c r="I58">
        <v>1501435</v>
      </c>
      <c r="J58">
        <v>2393756</v>
      </c>
      <c r="K58">
        <v>2838491</v>
      </c>
      <c r="L58">
        <v>1205674</v>
      </c>
      <c r="M58">
        <v>16379452</v>
      </c>
      <c r="N58">
        <v>19897595</v>
      </c>
      <c r="O58">
        <v>7808357</v>
      </c>
      <c r="P58">
        <v>47135960</v>
      </c>
      <c r="Q58">
        <v>3892198</v>
      </c>
      <c r="R58">
        <v>594836</v>
      </c>
      <c r="S58">
        <v>6592204</v>
      </c>
      <c r="U58">
        <v>18793971</v>
      </c>
      <c r="V58">
        <v>23708059</v>
      </c>
      <c r="X58">
        <v>0</v>
      </c>
      <c r="Y58">
        <v>1272871</v>
      </c>
      <c r="Z58">
        <v>613752</v>
      </c>
      <c r="AB58">
        <v>2973010</v>
      </c>
      <c r="AC58">
        <v>12513892</v>
      </c>
      <c r="AD58">
        <v>3052753</v>
      </c>
      <c r="AE58">
        <v>15966797</v>
      </c>
      <c r="AF58">
        <v>13751950</v>
      </c>
      <c r="AG58">
        <v>9115762</v>
      </c>
      <c r="AH58">
        <v>112688</v>
      </c>
      <c r="AI58">
        <v>0</v>
      </c>
      <c r="AJ58">
        <v>6242403</v>
      </c>
      <c r="AK58">
        <v>0</v>
      </c>
      <c r="AL58">
        <v>9674197</v>
      </c>
      <c r="AM58">
        <v>484857</v>
      </c>
      <c r="AN58">
        <v>1245760</v>
      </c>
      <c r="AO58">
        <v>1090519</v>
      </c>
      <c r="AP58">
        <v>11913292</v>
      </c>
      <c r="AQ58">
        <v>659135</v>
      </c>
      <c r="AR58">
        <v>93954559</v>
      </c>
      <c r="AS58">
        <v>3273282</v>
      </c>
      <c r="AT58">
        <v>20184548</v>
      </c>
      <c r="AU58">
        <v>2721444</v>
      </c>
      <c r="AV58">
        <v>20109195</v>
      </c>
      <c r="AX58">
        <v>4080172</v>
      </c>
      <c r="AY58">
        <v>588386</v>
      </c>
      <c r="AZ58">
        <v>29218525</v>
      </c>
      <c r="BA58">
        <v>3992113</v>
      </c>
      <c r="BB58">
        <v>41339390</v>
      </c>
      <c r="BC58">
        <v>1107553</v>
      </c>
      <c r="BD58">
        <v>11230899</v>
      </c>
      <c r="BE58">
        <v>6184735</v>
      </c>
      <c r="BF58">
        <v>17080746</v>
      </c>
      <c r="BG58">
        <v>92890</v>
      </c>
      <c r="BH58">
        <v>1227147</v>
      </c>
      <c r="BI58">
        <v>779602</v>
      </c>
      <c r="BJ58">
        <v>1794667</v>
      </c>
      <c r="BK58">
        <v>0</v>
      </c>
      <c r="BL58">
        <v>177839</v>
      </c>
      <c r="BM58">
        <v>2050667</v>
      </c>
      <c r="BN58">
        <v>25786549</v>
      </c>
      <c r="BO58">
        <v>6587733</v>
      </c>
      <c r="BP58">
        <v>591122</v>
      </c>
      <c r="BR58">
        <v>26928581</v>
      </c>
      <c r="BS58">
        <v>43304765</v>
      </c>
      <c r="BT58">
        <v>1021578</v>
      </c>
      <c r="BU58">
        <v>4581511</v>
      </c>
      <c r="BV58">
        <v>1094931</v>
      </c>
      <c r="BW58">
        <v>1189143</v>
      </c>
      <c r="BX58">
        <v>0</v>
      </c>
      <c r="BY58">
        <v>901822</v>
      </c>
      <c r="BZ58">
        <v>1807915</v>
      </c>
      <c r="CA58">
        <v>17991655</v>
      </c>
      <c r="CB58">
        <v>3903343</v>
      </c>
      <c r="CC58">
        <v>5086508</v>
      </c>
      <c r="CD58">
        <v>35594</v>
      </c>
      <c r="CE58">
        <v>9279193</v>
      </c>
      <c r="CF58">
        <v>646753</v>
      </c>
      <c r="CG58">
        <v>10051901</v>
      </c>
      <c r="CH58">
        <v>4436985</v>
      </c>
      <c r="CI58">
        <v>3955555</v>
      </c>
      <c r="CJ58">
        <v>5894983</v>
      </c>
      <c r="CK58">
        <v>7266154</v>
      </c>
      <c r="CL58">
        <v>2290125</v>
      </c>
      <c r="CM58">
        <v>655926</v>
      </c>
      <c r="CN58">
        <v>57798</v>
      </c>
      <c r="CO58">
        <v>49709511</v>
      </c>
      <c r="CP58">
        <v>2519387</v>
      </c>
      <c r="CQ58">
        <v>2623035</v>
      </c>
      <c r="CR58">
        <v>1328230</v>
      </c>
      <c r="CS58">
        <v>14625</v>
      </c>
      <c r="CT58">
        <v>6472398</v>
      </c>
      <c r="CU58">
        <v>6752578</v>
      </c>
      <c r="CV58">
        <v>3303722</v>
      </c>
      <c r="CW58">
        <v>2842217</v>
      </c>
      <c r="CX58">
        <v>3728949</v>
      </c>
      <c r="CY58">
        <v>1696120</v>
      </c>
    </row>
    <row r="59" spans="1:103" x14ac:dyDescent="0.3">
      <c r="A59" s="734">
        <v>371</v>
      </c>
      <c r="B59" t="s">
        <v>208</v>
      </c>
      <c r="D59">
        <v>0</v>
      </c>
      <c r="E59">
        <v>0</v>
      </c>
      <c r="F59">
        <v>0</v>
      </c>
      <c r="H59">
        <v>0</v>
      </c>
      <c r="I59">
        <v>1445075</v>
      </c>
      <c r="J59">
        <v>0</v>
      </c>
      <c r="K59">
        <v>0</v>
      </c>
      <c r="L59">
        <v>0</v>
      </c>
      <c r="M59">
        <v>0</v>
      </c>
      <c r="N59">
        <v>0</v>
      </c>
      <c r="O59">
        <v>0</v>
      </c>
      <c r="P59">
        <v>0</v>
      </c>
      <c r="Q59">
        <v>0</v>
      </c>
      <c r="R59">
        <v>0</v>
      </c>
      <c r="S59">
        <v>0</v>
      </c>
      <c r="U59">
        <v>0</v>
      </c>
      <c r="V59">
        <v>0</v>
      </c>
      <c r="X59">
        <v>1556909</v>
      </c>
      <c r="Y59">
        <v>0</v>
      </c>
      <c r="Z59">
        <v>9145667</v>
      </c>
      <c r="AB59">
        <v>5991805</v>
      </c>
      <c r="AC59">
        <v>0</v>
      </c>
      <c r="AD59">
        <v>0</v>
      </c>
      <c r="AE59">
        <v>0</v>
      </c>
      <c r="AF59">
        <v>0</v>
      </c>
      <c r="AG59">
        <v>0</v>
      </c>
      <c r="AH59">
        <v>2159981</v>
      </c>
      <c r="AI59">
        <v>71637606</v>
      </c>
      <c r="AJ59">
        <v>0</v>
      </c>
      <c r="AK59">
        <v>0</v>
      </c>
      <c r="AL59">
        <v>0</v>
      </c>
      <c r="AM59">
        <v>0</v>
      </c>
      <c r="AN59">
        <v>0</v>
      </c>
      <c r="AO59">
        <v>0</v>
      </c>
      <c r="AP59">
        <v>0</v>
      </c>
      <c r="AQ59">
        <v>0</v>
      </c>
      <c r="AR59">
        <v>0</v>
      </c>
      <c r="AS59">
        <v>0</v>
      </c>
      <c r="AT59">
        <v>0</v>
      </c>
      <c r="AU59">
        <v>0</v>
      </c>
      <c r="AV59">
        <v>2740152</v>
      </c>
      <c r="AX59">
        <v>0</v>
      </c>
      <c r="AY59">
        <v>0</v>
      </c>
      <c r="AZ59">
        <v>0</v>
      </c>
      <c r="BA59">
        <v>0</v>
      </c>
      <c r="BB59">
        <v>0</v>
      </c>
      <c r="BC59">
        <v>0</v>
      </c>
      <c r="BD59">
        <v>0</v>
      </c>
      <c r="BE59">
        <v>0</v>
      </c>
      <c r="BF59">
        <v>0</v>
      </c>
      <c r="BG59">
        <v>1266351</v>
      </c>
      <c r="BH59">
        <v>0</v>
      </c>
      <c r="BI59">
        <v>937301</v>
      </c>
      <c r="BJ59">
        <v>0</v>
      </c>
      <c r="BK59">
        <v>0</v>
      </c>
      <c r="BL59">
        <v>0</v>
      </c>
      <c r="BM59">
        <v>0</v>
      </c>
      <c r="BN59">
        <v>0</v>
      </c>
      <c r="BO59">
        <v>0</v>
      </c>
      <c r="BP59">
        <v>15399060</v>
      </c>
      <c r="BR59">
        <v>0</v>
      </c>
      <c r="BS59">
        <v>0</v>
      </c>
      <c r="BT59">
        <v>0</v>
      </c>
      <c r="BU59">
        <v>0</v>
      </c>
      <c r="BV59">
        <v>0</v>
      </c>
      <c r="BW59">
        <v>0</v>
      </c>
      <c r="BX59">
        <v>0</v>
      </c>
      <c r="BY59">
        <v>5866073</v>
      </c>
      <c r="BZ59">
        <v>0</v>
      </c>
      <c r="CA59">
        <v>0</v>
      </c>
      <c r="CB59">
        <v>0</v>
      </c>
      <c r="CC59">
        <v>0</v>
      </c>
      <c r="CD59">
        <v>439766</v>
      </c>
      <c r="CE59">
        <v>0</v>
      </c>
      <c r="CF59">
        <v>81700</v>
      </c>
      <c r="CG59">
        <v>0</v>
      </c>
      <c r="CH59">
        <v>0</v>
      </c>
      <c r="CI59">
        <v>0</v>
      </c>
      <c r="CJ59">
        <v>0</v>
      </c>
      <c r="CK59">
        <v>0</v>
      </c>
      <c r="CL59">
        <v>0</v>
      </c>
      <c r="CM59">
        <v>0</v>
      </c>
      <c r="CN59">
        <v>0</v>
      </c>
      <c r="CO59">
        <v>0</v>
      </c>
      <c r="CP59">
        <v>286196</v>
      </c>
      <c r="CQ59">
        <v>292221554</v>
      </c>
      <c r="CR59">
        <v>0</v>
      </c>
      <c r="CS59">
        <v>0</v>
      </c>
      <c r="CT59">
        <v>0</v>
      </c>
      <c r="CU59">
        <v>0</v>
      </c>
      <c r="CV59">
        <v>0</v>
      </c>
      <c r="CW59">
        <v>0</v>
      </c>
      <c r="CX59">
        <v>0</v>
      </c>
      <c r="CY59">
        <v>0</v>
      </c>
    </row>
    <row r="60" spans="1:103" x14ac:dyDescent="0.3">
      <c r="A60" s="734">
        <v>373</v>
      </c>
      <c r="B60" t="s">
        <v>258</v>
      </c>
      <c r="D60">
        <v>44428610</v>
      </c>
      <c r="E60">
        <v>19010426</v>
      </c>
      <c r="F60">
        <v>18366410</v>
      </c>
      <c r="H60">
        <v>29277123</v>
      </c>
      <c r="I60">
        <v>19485148</v>
      </c>
      <c r="J60">
        <v>16778920</v>
      </c>
      <c r="K60">
        <v>14245685</v>
      </c>
      <c r="L60">
        <v>23899795</v>
      </c>
      <c r="M60">
        <v>124710099</v>
      </c>
      <c r="N60">
        <v>186030604</v>
      </c>
      <c r="O60">
        <v>38005980</v>
      </c>
      <c r="P60">
        <v>108859522</v>
      </c>
      <c r="Q60">
        <v>36736250</v>
      </c>
      <c r="R60">
        <v>10425074</v>
      </c>
      <c r="S60">
        <v>44446842</v>
      </c>
      <c r="U60">
        <v>86379377</v>
      </c>
      <c r="V60">
        <v>35143399</v>
      </c>
      <c r="X60">
        <v>28843149</v>
      </c>
      <c r="Y60">
        <v>23638126</v>
      </c>
      <c r="Z60">
        <v>64594854</v>
      </c>
      <c r="AB60">
        <v>67022836</v>
      </c>
      <c r="AC60">
        <v>171673188</v>
      </c>
      <c r="AD60">
        <v>87850105</v>
      </c>
      <c r="AE60">
        <v>115520179</v>
      </c>
      <c r="AF60">
        <v>54931055</v>
      </c>
      <c r="AG60">
        <v>23500877</v>
      </c>
      <c r="AH60">
        <v>24679199</v>
      </c>
      <c r="AI60">
        <v>204076658</v>
      </c>
      <c r="AJ60">
        <v>29818924</v>
      </c>
      <c r="AK60">
        <v>202913675</v>
      </c>
      <c r="AL60">
        <v>44482841</v>
      </c>
      <c r="AM60">
        <v>120909683</v>
      </c>
      <c r="AN60">
        <v>4707202</v>
      </c>
      <c r="AO60">
        <v>12217722</v>
      </c>
      <c r="AP60">
        <v>26149265</v>
      </c>
      <c r="AQ60">
        <v>11404722</v>
      </c>
      <c r="AR60">
        <v>206060034</v>
      </c>
      <c r="AS60">
        <v>30959911</v>
      </c>
      <c r="AT60">
        <v>65600856</v>
      </c>
      <c r="AU60">
        <v>60875235</v>
      </c>
      <c r="AV60">
        <v>70758452</v>
      </c>
      <c r="AX60">
        <v>15922259</v>
      </c>
      <c r="AY60">
        <v>12678635</v>
      </c>
      <c r="AZ60">
        <v>197634752</v>
      </c>
      <c r="BA60">
        <v>37662797</v>
      </c>
      <c r="BB60">
        <v>70323927</v>
      </c>
      <c r="BC60">
        <v>6632601</v>
      </c>
      <c r="BD60">
        <v>32923650</v>
      </c>
      <c r="BE60">
        <v>40135921</v>
      </c>
      <c r="BF60">
        <v>47021539</v>
      </c>
      <c r="BG60">
        <v>35277284</v>
      </c>
      <c r="BH60">
        <v>11526565</v>
      </c>
      <c r="BI60">
        <v>18289454</v>
      </c>
      <c r="BJ60">
        <v>26010254</v>
      </c>
      <c r="BK60">
        <v>637833636</v>
      </c>
      <c r="BL60">
        <v>7778041</v>
      </c>
      <c r="BM60">
        <v>24056096</v>
      </c>
      <c r="BN60">
        <v>69287600</v>
      </c>
      <c r="BO60">
        <v>52044211</v>
      </c>
      <c r="BP60">
        <v>169125102</v>
      </c>
      <c r="BR60">
        <v>95791674</v>
      </c>
      <c r="BS60">
        <v>85812144</v>
      </c>
      <c r="BT60">
        <v>8753688</v>
      </c>
      <c r="BU60">
        <v>48306764</v>
      </c>
      <c r="BV60">
        <v>27421657</v>
      </c>
      <c r="BW60">
        <v>7885252</v>
      </c>
      <c r="BX60">
        <v>55263592</v>
      </c>
      <c r="BY60">
        <v>85538041</v>
      </c>
      <c r="BZ60">
        <v>17756517</v>
      </c>
      <c r="CA60">
        <v>47470208</v>
      </c>
      <c r="CB60">
        <v>34697232</v>
      </c>
      <c r="CC60">
        <v>39251600</v>
      </c>
      <c r="CD60">
        <v>60624897</v>
      </c>
      <c r="CE60">
        <v>82446671</v>
      </c>
      <c r="CF60">
        <v>45413377</v>
      </c>
      <c r="CG60">
        <v>72889401</v>
      </c>
      <c r="CH60">
        <v>16443374</v>
      </c>
      <c r="CI60">
        <v>29648352</v>
      </c>
      <c r="CJ60">
        <v>35964695</v>
      </c>
      <c r="CK60">
        <v>33863829</v>
      </c>
      <c r="CL60">
        <v>17789238</v>
      </c>
      <c r="CM60">
        <v>29827288</v>
      </c>
      <c r="CN60">
        <v>3667664</v>
      </c>
      <c r="CO60">
        <v>99887119</v>
      </c>
      <c r="CP60">
        <v>22218314</v>
      </c>
      <c r="CQ60">
        <v>408485163</v>
      </c>
      <c r="CR60">
        <v>19468303</v>
      </c>
      <c r="CS60">
        <v>8874617</v>
      </c>
      <c r="CT60">
        <v>48569046</v>
      </c>
      <c r="CU60">
        <v>75268151</v>
      </c>
      <c r="CV60">
        <v>25746392</v>
      </c>
      <c r="CW60">
        <v>34289113</v>
      </c>
      <c r="CX60">
        <v>22892213</v>
      </c>
      <c r="CY60">
        <v>11666743</v>
      </c>
    </row>
    <row r="61" spans="1:103" x14ac:dyDescent="0.3">
      <c r="A61" s="734">
        <v>375</v>
      </c>
      <c r="B61" t="s">
        <v>190</v>
      </c>
      <c r="D61">
        <v>0</v>
      </c>
      <c r="E61">
        <v>8498605</v>
      </c>
      <c r="F61">
        <v>0</v>
      </c>
      <c r="H61">
        <v>0</v>
      </c>
      <c r="I61">
        <v>0</v>
      </c>
      <c r="J61">
        <v>11590558</v>
      </c>
      <c r="K61">
        <v>109537</v>
      </c>
      <c r="L61">
        <v>1993888</v>
      </c>
      <c r="M61">
        <v>69420085</v>
      </c>
      <c r="N61">
        <v>0</v>
      </c>
      <c r="O61">
        <v>634973</v>
      </c>
      <c r="P61">
        <v>0</v>
      </c>
      <c r="Q61">
        <v>9102122</v>
      </c>
      <c r="R61">
        <v>2972984</v>
      </c>
      <c r="S61">
        <v>1907678</v>
      </c>
      <c r="U61">
        <v>0</v>
      </c>
      <c r="V61">
        <v>31029157</v>
      </c>
      <c r="X61">
        <v>3021767</v>
      </c>
      <c r="Y61">
        <v>330156</v>
      </c>
      <c r="Z61">
        <v>0</v>
      </c>
      <c r="AB61">
        <v>13783379</v>
      </c>
      <c r="AC61">
        <v>1348705</v>
      </c>
      <c r="AD61">
        <v>22092198</v>
      </c>
      <c r="AE61">
        <v>-5857970</v>
      </c>
      <c r="AF61">
        <v>1628120</v>
      </c>
      <c r="AG61">
        <v>13885452</v>
      </c>
      <c r="AH61">
        <v>9397875</v>
      </c>
      <c r="AI61">
        <v>39335657</v>
      </c>
      <c r="AJ61">
        <v>2023577</v>
      </c>
      <c r="AK61">
        <v>0</v>
      </c>
      <c r="AL61">
        <v>23063334</v>
      </c>
      <c r="AM61">
        <v>0</v>
      </c>
      <c r="AN61">
        <v>1461798</v>
      </c>
      <c r="AO61">
        <v>0</v>
      </c>
      <c r="AP61">
        <v>0</v>
      </c>
      <c r="AQ61">
        <v>1603036</v>
      </c>
      <c r="AR61">
        <v>0</v>
      </c>
      <c r="AS61">
        <v>5021890</v>
      </c>
      <c r="AT61">
        <v>77071598</v>
      </c>
      <c r="AU61">
        <v>0</v>
      </c>
      <c r="AV61">
        <v>0</v>
      </c>
      <c r="AX61">
        <v>10342778</v>
      </c>
      <c r="AY61">
        <v>343322</v>
      </c>
      <c r="AZ61">
        <v>0</v>
      </c>
      <c r="BA61">
        <v>0</v>
      </c>
      <c r="BB61">
        <v>145603664</v>
      </c>
      <c r="BC61">
        <v>4861415</v>
      </c>
      <c r="BD61">
        <v>-326749</v>
      </c>
      <c r="BE61">
        <v>0</v>
      </c>
      <c r="BF61">
        <v>20252314</v>
      </c>
      <c r="BG61">
        <v>0</v>
      </c>
      <c r="BH61">
        <v>0</v>
      </c>
      <c r="BI61">
        <v>-2063232</v>
      </c>
      <c r="BJ61">
        <v>199917</v>
      </c>
      <c r="BK61">
        <v>0</v>
      </c>
      <c r="BL61">
        <v>0</v>
      </c>
      <c r="BM61">
        <v>9759468</v>
      </c>
      <c r="BN61">
        <v>21261674</v>
      </c>
      <c r="BO61">
        <v>1952745</v>
      </c>
      <c r="BP61">
        <v>0</v>
      </c>
      <c r="BR61">
        <v>0</v>
      </c>
      <c r="BS61">
        <v>0</v>
      </c>
      <c r="BT61">
        <v>3386248</v>
      </c>
      <c r="BU61">
        <v>10213892</v>
      </c>
      <c r="BV61">
        <v>15219876</v>
      </c>
      <c r="BW61">
        <v>1412924</v>
      </c>
      <c r="BX61">
        <v>0</v>
      </c>
      <c r="BY61">
        <v>0</v>
      </c>
      <c r="BZ61">
        <v>196671</v>
      </c>
      <c r="CA61">
        <v>0</v>
      </c>
      <c r="CB61">
        <v>12320252</v>
      </c>
      <c r="CC61">
        <v>9047040</v>
      </c>
      <c r="CD61">
        <v>1820567</v>
      </c>
      <c r="CE61">
        <v>1322094</v>
      </c>
      <c r="CF61">
        <v>0</v>
      </c>
      <c r="CG61">
        <v>8519210</v>
      </c>
      <c r="CH61">
        <v>2050634</v>
      </c>
      <c r="CI61">
        <v>3120361</v>
      </c>
      <c r="CJ61">
        <v>520963</v>
      </c>
      <c r="CK61">
        <v>582354</v>
      </c>
      <c r="CL61">
        <v>0</v>
      </c>
      <c r="CM61">
        <v>0</v>
      </c>
      <c r="CN61">
        <v>1335728</v>
      </c>
      <c r="CO61">
        <v>144397132</v>
      </c>
      <c r="CP61">
        <v>1215888</v>
      </c>
      <c r="CQ61">
        <v>0</v>
      </c>
      <c r="CR61">
        <v>7601811</v>
      </c>
      <c r="CS61">
        <v>1057883</v>
      </c>
      <c r="CT61">
        <v>0</v>
      </c>
      <c r="CU61">
        <v>249761</v>
      </c>
      <c r="CV61">
        <v>0</v>
      </c>
      <c r="CW61">
        <v>4765602</v>
      </c>
      <c r="CX61">
        <v>577170</v>
      </c>
      <c r="CY61">
        <v>-421795</v>
      </c>
    </row>
    <row r="62" spans="1:103" x14ac:dyDescent="0.3">
      <c r="A62" s="734">
        <v>376</v>
      </c>
      <c r="B62" t="s">
        <v>90</v>
      </c>
      <c r="D62">
        <v>-425966</v>
      </c>
      <c r="E62">
        <v>0</v>
      </c>
      <c r="F62">
        <v>0</v>
      </c>
      <c r="H62">
        <v>300000</v>
      </c>
      <c r="I62">
        <v>0</v>
      </c>
      <c r="J62">
        <v>0</v>
      </c>
      <c r="K62">
        <v>0</v>
      </c>
      <c r="L62">
        <v>-794384</v>
      </c>
      <c r="M62">
        <v>0</v>
      </c>
      <c r="N62">
        <v>0</v>
      </c>
      <c r="O62">
        <v>0</v>
      </c>
      <c r="P62">
        <v>0</v>
      </c>
      <c r="Q62">
        <v>0</v>
      </c>
      <c r="R62">
        <v>0</v>
      </c>
      <c r="S62">
        <v>0</v>
      </c>
      <c r="U62">
        <v>0</v>
      </c>
      <c r="V62">
        <v>0</v>
      </c>
      <c r="X62">
        <v>0</v>
      </c>
      <c r="Y62">
        <v>0</v>
      </c>
      <c r="Z62">
        <v>0</v>
      </c>
      <c r="AB62">
        <v>0</v>
      </c>
      <c r="AC62">
        <v>-207449</v>
      </c>
      <c r="AD62">
        <v>-6861370</v>
      </c>
      <c r="AE62">
        <v>-14857</v>
      </c>
      <c r="AF62">
        <v>0</v>
      </c>
      <c r="AG62">
        <v>0</v>
      </c>
      <c r="AH62">
        <v>-5983848</v>
      </c>
      <c r="AI62">
        <v>0</v>
      </c>
      <c r="AJ62">
        <v>-703037</v>
      </c>
      <c r="AK62">
        <v>-23146113</v>
      </c>
      <c r="AL62">
        <v>0</v>
      </c>
      <c r="AM62">
        <v>0</v>
      </c>
      <c r="AN62">
        <v>0</v>
      </c>
      <c r="AO62">
        <v>0</v>
      </c>
      <c r="AP62">
        <v>809409</v>
      </c>
      <c r="AQ62">
        <v>455547</v>
      </c>
      <c r="AR62">
        <v>0</v>
      </c>
      <c r="AS62">
        <v>0</v>
      </c>
      <c r="AT62">
        <v>0</v>
      </c>
      <c r="AU62">
        <v>0</v>
      </c>
      <c r="AV62">
        <v>-891325</v>
      </c>
      <c r="AX62">
        <v>0</v>
      </c>
      <c r="AY62">
        <v>-653089</v>
      </c>
      <c r="AZ62">
        <v>0</v>
      </c>
      <c r="BA62">
        <v>0</v>
      </c>
      <c r="BB62">
        <v>-822723</v>
      </c>
      <c r="BC62">
        <v>0</v>
      </c>
      <c r="BD62">
        <v>0</v>
      </c>
      <c r="BE62">
        <v>0</v>
      </c>
      <c r="BF62">
        <v>0</v>
      </c>
      <c r="BG62">
        <v>0</v>
      </c>
      <c r="BH62">
        <v>0</v>
      </c>
      <c r="BI62">
        <v>0</v>
      </c>
      <c r="BJ62">
        <v>-1</v>
      </c>
      <c r="BK62">
        <v>80912236</v>
      </c>
      <c r="BL62">
        <v>0</v>
      </c>
      <c r="BM62">
        <v>0</v>
      </c>
      <c r="BN62">
        <v>0</v>
      </c>
      <c r="BO62">
        <v>1835079</v>
      </c>
      <c r="BP62">
        <v>0</v>
      </c>
      <c r="BR62">
        <v>0</v>
      </c>
      <c r="BS62">
        <v>-1051825</v>
      </c>
      <c r="BT62">
        <v>0</v>
      </c>
      <c r="BU62">
        <v>0</v>
      </c>
      <c r="BV62">
        <v>86958</v>
      </c>
      <c r="BW62">
        <v>311191</v>
      </c>
      <c r="BX62">
        <v>910589</v>
      </c>
      <c r="BY62">
        <v>0</v>
      </c>
      <c r="BZ62">
        <v>0</v>
      </c>
      <c r="CA62">
        <v>0</v>
      </c>
      <c r="CB62">
        <v>0</v>
      </c>
      <c r="CC62">
        <v>0</v>
      </c>
      <c r="CD62">
        <v>2905637</v>
      </c>
      <c r="CE62">
        <v>0</v>
      </c>
      <c r="CF62">
        <v>0</v>
      </c>
      <c r="CG62">
        <v>0</v>
      </c>
      <c r="CH62">
        <v>-21991845</v>
      </c>
      <c r="CI62">
        <v>0</v>
      </c>
      <c r="CJ62">
        <v>0</v>
      </c>
      <c r="CK62">
        <v>0</v>
      </c>
      <c r="CL62">
        <v>0</v>
      </c>
      <c r="CM62">
        <v>-64254</v>
      </c>
      <c r="CN62">
        <v>0</v>
      </c>
      <c r="CO62">
        <v>-3080500</v>
      </c>
      <c r="CP62">
        <v>985980</v>
      </c>
      <c r="CQ62">
        <v>0</v>
      </c>
      <c r="CR62">
        <v>0</v>
      </c>
      <c r="CS62">
        <v>0</v>
      </c>
      <c r="CT62">
        <v>0</v>
      </c>
      <c r="CU62">
        <v>1435198</v>
      </c>
      <c r="CV62">
        <v>0</v>
      </c>
      <c r="CW62">
        <v>56761</v>
      </c>
      <c r="CX62">
        <v>0</v>
      </c>
      <c r="CY62">
        <v>0</v>
      </c>
    </row>
    <row r="63" spans="1:103" x14ac:dyDescent="0.3">
      <c r="A63" s="734">
        <v>377</v>
      </c>
      <c r="B63" t="s">
        <v>91</v>
      </c>
      <c r="D63">
        <v>0</v>
      </c>
      <c r="E63">
        <v>0</v>
      </c>
      <c r="F63">
        <v>0</v>
      </c>
      <c r="H63">
        <v>0</v>
      </c>
      <c r="I63">
        <v>0</v>
      </c>
      <c r="J63">
        <v>0</v>
      </c>
      <c r="K63">
        <v>0</v>
      </c>
      <c r="L63">
        <v>0</v>
      </c>
      <c r="M63">
        <v>0</v>
      </c>
      <c r="N63">
        <v>0</v>
      </c>
      <c r="O63">
        <v>0</v>
      </c>
      <c r="P63">
        <v>0</v>
      </c>
      <c r="Q63">
        <v>0</v>
      </c>
      <c r="R63">
        <v>0</v>
      </c>
      <c r="S63">
        <v>0</v>
      </c>
      <c r="U63">
        <v>0</v>
      </c>
      <c r="V63">
        <v>0</v>
      </c>
      <c r="X63">
        <v>1</v>
      </c>
      <c r="Y63">
        <v>0</v>
      </c>
      <c r="Z63">
        <v>0</v>
      </c>
      <c r="AB63">
        <v>0</v>
      </c>
      <c r="AC63">
        <v>0</v>
      </c>
      <c r="AD63">
        <v>-489365</v>
      </c>
      <c r="AE63">
        <v>75836</v>
      </c>
      <c r="AF63">
        <v>0</v>
      </c>
      <c r="AG63">
        <v>0</v>
      </c>
      <c r="AH63">
        <v>449811</v>
      </c>
      <c r="AI63">
        <v>0</v>
      </c>
      <c r="AJ63">
        <v>1436454</v>
      </c>
      <c r="AK63">
        <v>0</v>
      </c>
      <c r="AL63">
        <v>0</v>
      </c>
      <c r="AM63">
        <v>0</v>
      </c>
      <c r="AN63">
        <v>0</v>
      </c>
      <c r="AO63">
        <v>0</v>
      </c>
      <c r="AP63">
        <v>0</v>
      </c>
      <c r="AQ63">
        <v>0</v>
      </c>
      <c r="AR63">
        <v>0</v>
      </c>
      <c r="AS63">
        <v>0</v>
      </c>
      <c r="AT63">
        <v>0</v>
      </c>
      <c r="AU63">
        <v>0</v>
      </c>
      <c r="AV63">
        <v>0</v>
      </c>
      <c r="AX63">
        <v>0</v>
      </c>
      <c r="AY63">
        <v>0</v>
      </c>
      <c r="AZ63">
        <v>0</v>
      </c>
      <c r="BA63">
        <v>0</v>
      </c>
      <c r="BB63">
        <v>0</v>
      </c>
      <c r="BC63">
        <v>0</v>
      </c>
      <c r="BD63">
        <v>0</v>
      </c>
      <c r="BE63">
        <v>0</v>
      </c>
      <c r="BF63">
        <v>0</v>
      </c>
      <c r="BG63">
        <v>0</v>
      </c>
      <c r="BH63">
        <v>0</v>
      </c>
      <c r="BI63">
        <v>0</v>
      </c>
      <c r="BJ63">
        <v>1</v>
      </c>
      <c r="BK63">
        <v>0</v>
      </c>
      <c r="BL63">
        <v>0</v>
      </c>
      <c r="BM63">
        <v>0</v>
      </c>
      <c r="BN63">
        <v>0</v>
      </c>
      <c r="BO63">
        <v>0</v>
      </c>
      <c r="BP63">
        <v>0</v>
      </c>
      <c r="BR63">
        <v>0</v>
      </c>
      <c r="BS63">
        <v>0</v>
      </c>
      <c r="BT63">
        <v>0</v>
      </c>
      <c r="BU63">
        <v>0</v>
      </c>
      <c r="BV63">
        <v>0</v>
      </c>
      <c r="BW63">
        <v>0</v>
      </c>
      <c r="BX63">
        <v>0</v>
      </c>
      <c r="BY63">
        <v>0</v>
      </c>
      <c r="BZ63">
        <v>0</v>
      </c>
      <c r="CA63">
        <v>0</v>
      </c>
      <c r="CB63">
        <v>0</v>
      </c>
      <c r="CC63">
        <v>0</v>
      </c>
      <c r="CD63">
        <v>0</v>
      </c>
      <c r="CE63">
        <v>0</v>
      </c>
      <c r="CF63">
        <v>0</v>
      </c>
      <c r="CG63">
        <v>0</v>
      </c>
      <c r="CH63">
        <v>-16301</v>
      </c>
      <c r="CI63">
        <v>-184488</v>
      </c>
      <c r="CJ63">
        <v>0</v>
      </c>
      <c r="CK63">
        <v>0</v>
      </c>
      <c r="CL63">
        <v>0</v>
      </c>
      <c r="CM63">
        <v>0</v>
      </c>
      <c r="CN63">
        <v>0</v>
      </c>
      <c r="CO63">
        <v>4354845</v>
      </c>
      <c r="CP63">
        <v>0</v>
      </c>
      <c r="CQ63">
        <v>0</v>
      </c>
      <c r="CR63">
        <v>0</v>
      </c>
      <c r="CS63">
        <v>0</v>
      </c>
      <c r="CT63">
        <v>0</v>
      </c>
      <c r="CU63">
        <v>0</v>
      </c>
      <c r="CV63">
        <v>0</v>
      </c>
      <c r="CW63">
        <v>0</v>
      </c>
      <c r="CX63">
        <v>0</v>
      </c>
      <c r="CY63">
        <v>0</v>
      </c>
    </row>
    <row r="64" spans="1:103" x14ac:dyDescent="0.3">
      <c r="A64" s="734">
        <v>379</v>
      </c>
      <c r="B64" t="s">
        <v>98</v>
      </c>
      <c r="D64">
        <v>91867391</v>
      </c>
      <c r="E64">
        <v>27205324</v>
      </c>
      <c r="F64">
        <v>10002018</v>
      </c>
      <c r="H64">
        <v>19043039</v>
      </c>
      <c r="I64">
        <v>31178132</v>
      </c>
      <c r="J64">
        <v>46399001</v>
      </c>
      <c r="K64">
        <v>8565515</v>
      </c>
      <c r="L64">
        <v>49948783</v>
      </c>
      <c r="M64">
        <v>152174307</v>
      </c>
      <c r="N64">
        <v>170040174</v>
      </c>
      <c r="O64">
        <v>47002927</v>
      </c>
      <c r="P64">
        <v>191320798</v>
      </c>
      <c r="Q64">
        <v>28780647</v>
      </c>
      <c r="R64">
        <v>16285649</v>
      </c>
      <c r="S64">
        <v>86451208</v>
      </c>
      <c r="U64">
        <v>141530761</v>
      </c>
      <c r="V64">
        <v>63581856</v>
      </c>
      <c r="X64">
        <v>13682429</v>
      </c>
      <c r="Y64">
        <v>11143912</v>
      </c>
      <c r="Z64">
        <v>64783084</v>
      </c>
      <c r="AB64">
        <v>66447030</v>
      </c>
      <c r="AC64">
        <v>298634375</v>
      </c>
      <c r="AD64">
        <v>36985323</v>
      </c>
      <c r="AE64">
        <v>103672042</v>
      </c>
      <c r="AF64">
        <v>115192005</v>
      </c>
      <c r="AG64">
        <v>24682449</v>
      </c>
      <c r="AH64">
        <v>45834562</v>
      </c>
      <c r="AI64">
        <v>341912720</v>
      </c>
      <c r="AJ64">
        <v>38431221</v>
      </c>
      <c r="AK64">
        <v>246859623</v>
      </c>
      <c r="AL64">
        <v>59170606</v>
      </c>
      <c r="AM64">
        <v>176611684</v>
      </c>
      <c r="AN64">
        <v>9033857</v>
      </c>
      <c r="AO64">
        <v>11531748</v>
      </c>
      <c r="AP64">
        <v>54563904</v>
      </c>
      <c r="AQ64">
        <v>17516628</v>
      </c>
      <c r="AR64">
        <v>243917131</v>
      </c>
      <c r="AS64">
        <v>54355780</v>
      </c>
      <c r="AT64">
        <v>115430482</v>
      </c>
      <c r="AU64">
        <v>54184108</v>
      </c>
      <c r="AV64">
        <v>112724584</v>
      </c>
      <c r="AX64">
        <v>47824092</v>
      </c>
      <c r="AY64">
        <v>11220398</v>
      </c>
      <c r="AZ64">
        <v>184110013</v>
      </c>
      <c r="BA64">
        <v>43422141</v>
      </c>
      <c r="BB64">
        <v>217759137</v>
      </c>
      <c r="BC64">
        <v>14850874</v>
      </c>
      <c r="BD64">
        <v>39393119</v>
      </c>
      <c r="BE64">
        <v>45952314</v>
      </c>
      <c r="BF64">
        <v>64243901</v>
      </c>
      <c r="BG64">
        <v>48772314</v>
      </c>
      <c r="BH64">
        <v>20209870</v>
      </c>
      <c r="BI64">
        <v>20948142</v>
      </c>
      <c r="BJ64">
        <v>21415728</v>
      </c>
      <c r="BK64">
        <v>784169233</v>
      </c>
      <c r="BL64">
        <v>11109839</v>
      </c>
      <c r="BM64">
        <v>37037407</v>
      </c>
      <c r="BN64">
        <v>67352273</v>
      </c>
      <c r="BO64">
        <v>62388151</v>
      </c>
      <c r="BP64">
        <v>504301200</v>
      </c>
      <c r="BR64">
        <v>160542690</v>
      </c>
      <c r="BS64">
        <v>94890308</v>
      </c>
      <c r="BT64">
        <v>13649888</v>
      </c>
      <c r="BU64">
        <v>45247294</v>
      </c>
      <c r="BV64">
        <v>78774615</v>
      </c>
      <c r="BW64">
        <v>8884892</v>
      </c>
      <c r="BX64">
        <v>36307084</v>
      </c>
      <c r="BY64">
        <v>76693885</v>
      </c>
      <c r="BZ64">
        <v>16902828</v>
      </c>
      <c r="CA64">
        <v>73315990</v>
      </c>
      <c r="CB64">
        <v>29561603</v>
      </c>
      <c r="CC64">
        <v>75100155</v>
      </c>
      <c r="CD64">
        <v>72868281</v>
      </c>
      <c r="CE64">
        <v>105296998</v>
      </c>
      <c r="CF64">
        <v>56974231</v>
      </c>
      <c r="CG64">
        <v>47906733</v>
      </c>
      <c r="CH64">
        <v>43471111</v>
      </c>
      <c r="CI64">
        <v>52826917</v>
      </c>
      <c r="CJ64">
        <v>26218305</v>
      </c>
      <c r="CK64">
        <v>69486064</v>
      </c>
      <c r="CL64">
        <v>14200928</v>
      </c>
      <c r="CM64">
        <v>40124472</v>
      </c>
      <c r="CN64">
        <v>2927820</v>
      </c>
      <c r="CO64">
        <v>307623127</v>
      </c>
      <c r="CP64">
        <v>30400388</v>
      </c>
      <c r="CQ64">
        <v>633068347</v>
      </c>
      <c r="CR64">
        <v>25165043</v>
      </c>
      <c r="CS64">
        <v>13381644</v>
      </c>
      <c r="CT64">
        <v>72091804</v>
      </c>
      <c r="CU64">
        <v>73489799</v>
      </c>
      <c r="CV64">
        <v>51232904</v>
      </c>
      <c r="CW64">
        <v>69637360</v>
      </c>
      <c r="CX64">
        <v>27305358</v>
      </c>
      <c r="CY64">
        <v>14849043</v>
      </c>
    </row>
    <row r="65" spans="1:103" x14ac:dyDescent="0.3">
      <c r="A65" s="734">
        <v>380</v>
      </c>
      <c r="B65" t="s">
        <v>101</v>
      </c>
      <c r="D65">
        <v>4574232</v>
      </c>
      <c r="E65">
        <v>1021686</v>
      </c>
      <c r="F65">
        <v>412068</v>
      </c>
      <c r="H65">
        <v>1534936</v>
      </c>
      <c r="I65">
        <v>517903</v>
      </c>
      <c r="J65">
        <v>1801146</v>
      </c>
      <c r="K65">
        <v>1577399</v>
      </c>
      <c r="L65">
        <v>5778463</v>
      </c>
      <c r="M65">
        <v>1701324</v>
      </c>
      <c r="N65">
        <v>24254038</v>
      </c>
      <c r="O65">
        <v>1804883</v>
      </c>
      <c r="P65">
        <v>4007564</v>
      </c>
      <c r="Q65">
        <v>2178926</v>
      </c>
      <c r="R65">
        <v>247445</v>
      </c>
      <c r="S65">
        <v>2928381</v>
      </c>
      <c r="U65">
        <v>3926671</v>
      </c>
      <c r="V65">
        <v>2311180</v>
      </c>
      <c r="X65">
        <v>159192</v>
      </c>
      <c r="Y65">
        <v>415181</v>
      </c>
      <c r="Z65">
        <v>5787369</v>
      </c>
      <c r="AB65">
        <v>1009860</v>
      </c>
      <c r="AC65">
        <v>3142873</v>
      </c>
      <c r="AD65">
        <v>908479</v>
      </c>
      <c r="AE65">
        <v>757146</v>
      </c>
      <c r="AF65">
        <v>1600425</v>
      </c>
      <c r="AG65">
        <v>1583405</v>
      </c>
      <c r="AH65">
        <v>12270507</v>
      </c>
      <c r="AI65">
        <v>15222813</v>
      </c>
      <c r="AJ65">
        <v>3417902</v>
      </c>
      <c r="AK65">
        <v>19459541</v>
      </c>
      <c r="AL65">
        <v>2596130</v>
      </c>
      <c r="AM65">
        <v>1681601</v>
      </c>
      <c r="AN65">
        <v>266689</v>
      </c>
      <c r="AO65">
        <v>257840</v>
      </c>
      <c r="AP65">
        <v>1650532</v>
      </c>
      <c r="AQ65">
        <v>189590</v>
      </c>
      <c r="AR65">
        <v>9246232</v>
      </c>
      <c r="AS65">
        <v>1482663</v>
      </c>
      <c r="AT65">
        <v>764760</v>
      </c>
      <c r="AU65">
        <v>4064807</v>
      </c>
      <c r="AV65">
        <v>16755036</v>
      </c>
      <c r="AX65">
        <v>1399615</v>
      </c>
      <c r="AY65">
        <v>1506044</v>
      </c>
      <c r="AZ65">
        <v>5066586</v>
      </c>
      <c r="BA65">
        <v>430265</v>
      </c>
      <c r="BB65">
        <v>734796</v>
      </c>
      <c r="BC65">
        <v>605964</v>
      </c>
      <c r="BD65">
        <v>920620</v>
      </c>
      <c r="BE65">
        <v>1552355</v>
      </c>
      <c r="BF65">
        <v>1369533</v>
      </c>
      <c r="BG65">
        <v>1816492</v>
      </c>
      <c r="BH65">
        <v>1126943</v>
      </c>
      <c r="BI65">
        <v>3413762</v>
      </c>
      <c r="BJ65">
        <v>1874911</v>
      </c>
      <c r="BK65">
        <v>20552902</v>
      </c>
      <c r="BL65">
        <v>629326</v>
      </c>
      <c r="BM65">
        <v>1023838</v>
      </c>
      <c r="BN65">
        <v>547265</v>
      </c>
      <c r="BO65">
        <v>1655574</v>
      </c>
      <c r="BP65">
        <v>4515703</v>
      </c>
      <c r="BR65">
        <v>3055001</v>
      </c>
      <c r="BS65">
        <v>3797230</v>
      </c>
      <c r="BT65">
        <v>668236</v>
      </c>
      <c r="BU65">
        <v>5942242</v>
      </c>
      <c r="BV65">
        <v>7022033</v>
      </c>
      <c r="BW65">
        <v>366507</v>
      </c>
      <c r="BX65">
        <v>1157395</v>
      </c>
      <c r="BY65">
        <v>1629356</v>
      </c>
      <c r="BZ65">
        <v>276734</v>
      </c>
      <c r="CA65">
        <v>2470691</v>
      </c>
      <c r="CB65">
        <v>1053313</v>
      </c>
      <c r="CC65">
        <v>8750393</v>
      </c>
      <c r="CD65">
        <v>4006642</v>
      </c>
      <c r="CE65">
        <v>4052701</v>
      </c>
      <c r="CF65">
        <v>1828683</v>
      </c>
      <c r="CG65">
        <v>1766745</v>
      </c>
      <c r="CH65">
        <v>23461689</v>
      </c>
      <c r="CI65">
        <v>1325800</v>
      </c>
      <c r="CJ65">
        <v>1585358</v>
      </c>
      <c r="CK65">
        <v>1189011</v>
      </c>
      <c r="CL65">
        <v>285653</v>
      </c>
      <c r="CM65">
        <v>206164</v>
      </c>
      <c r="CN65">
        <v>591538</v>
      </c>
      <c r="CO65">
        <v>163591979</v>
      </c>
      <c r="CP65">
        <v>1484068</v>
      </c>
      <c r="CQ65">
        <v>11686718</v>
      </c>
      <c r="CR65">
        <v>1068826</v>
      </c>
      <c r="CS65">
        <v>749075</v>
      </c>
      <c r="CT65">
        <v>17978110</v>
      </c>
      <c r="CU65">
        <v>1917942</v>
      </c>
      <c r="CV65">
        <v>2832425</v>
      </c>
      <c r="CW65">
        <v>1368551</v>
      </c>
      <c r="CX65">
        <v>927445</v>
      </c>
      <c r="CY65">
        <v>400015</v>
      </c>
    </row>
    <row r="66" spans="1:103" x14ac:dyDescent="0.3">
      <c r="A66" s="734">
        <v>381</v>
      </c>
      <c r="B66" t="s">
        <v>94</v>
      </c>
      <c r="D66">
        <v>0</v>
      </c>
      <c r="E66">
        <v>32490540</v>
      </c>
      <c r="F66">
        <v>0</v>
      </c>
      <c r="H66">
        <v>0</v>
      </c>
      <c r="I66">
        <v>0</v>
      </c>
      <c r="J66">
        <v>74106897</v>
      </c>
      <c r="K66">
        <v>31527578</v>
      </c>
      <c r="L66">
        <v>28595498</v>
      </c>
      <c r="M66">
        <v>752519652</v>
      </c>
      <c r="N66">
        <v>0</v>
      </c>
      <c r="O66">
        <v>16234594</v>
      </c>
      <c r="P66">
        <v>0</v>
      </c>
      <c r="Q66">
        <v>15398405</v>
      </c>
      <c r="R66">
        <v>26883911</v>
      </c>
      <c r="S66">
        <v>8216197</v>
      </c>
      <c r="U66">
        <v>0</v>
      </c>
      <c r="V66">
        <v>81579407</v>
      </c>
      <c r="X66">
        <v>6783151</v>
      </c>
      <c r="Y66">
        <v>4537410</v>
      </c>
      <c r="Z66">
        <v>0</v>
      </c>
      <c r="AB66">
        <v>53564379</v>
      </c>
      <c r="AC66">
        <v>13209105</v>
      </c>
      <c r="AD66">
        <v>77687001</v>
      </c>
      <c r="AE66">
        <v>104184894</v>
      </c>
      <c r="AF66">
        <v>15340469</v>
      </c>
      <c r="AG66">
        <v>57864548</v>
      </c>
      <c r="AH66">
        <v>51396931</v>
      </c>
      <c r="AI66">
        <v>120675451</v>
      </c>
      <c r="AJ66">
        <v>55553813</v>
      </c>
      <c r="AK66">
        <v>0</v>
      </c>
      <c r="AL66">
        <v>64998120</v>
      </c>
      <c r="AM66">
        <v>0</v>
      </c>
      <c r="AN66">
        <v>11033826</v>
      </c>
      <c r="AO66">
        <v>0</v>
      </c>
      <c r="AP66">
        <v>0</v>
      </c>
      <c r="AQ66">
        <v>52229946</v>
      </c>
      <c r="AR66">
        <v>0</v>
      </c>
      <c r="AS66">
        <v>31266671</v>
      </c>
      <c r="AT66">
        <v>423027649</v>
      </c>
      <c r="AU66">
        <v>0</v>
      </c>
      <c r="AV66">
        <v>908947</v>
      </c>
      <c r="AX66">
        <v>75380900</v>
      </c>
      <c r="AY66">
        <v>10332396</v>
      </c>
      <c r="AZ66">
        <v>0</v>
      </c>
      <c r="BA66">
        <v>0</v>
      </c>
      <c r="BB66">
        <v>497369452</v>
      </c>
      <c r="BC66">
        <v>21623315</v>
      </c>
      <c r="BD66">
        <v>0</v>
      </c>
      <c r="BE66">
        <v>0</v>
      </c>
      <c r="BF66">
        <v>164880583</v>
      </c>
      <c r="BG66">
        <v>0</v>
      </c>
      <c r="BH66">
        <v>0</v>
      </c>
      <c r="BI66">
        <v>15675253</v>
      </c>
      <c r="BJ66">
        <v>6117885</v>
      </c>
      <c r="BK66">
        <v>0</v>
      </c>
      <c r="BL66">
        <v>0</v>
      </c>
      <c r="BM66">
        <v>37429591</v>
      </c>
      <c r="BN66">
        <v>108161737</v>
      </c>
      <c r="BO66">
        <v>43116570</v>
      </c>
      <c r="BP66">
        <v>0</v>
      </c>
      <c r="BR66">
        <v>0</v>
      </c>
      <c r="BS66">
        <v>0</v>
      </c>
      <c r="BT66">
        <v>15604375</v>
      </c>
      <c r="BU66">
        <v>36069712</v>
      </c>
      <c r="BV66">
        <v>117141530</v>
      </c>
      <c r="BW66">
        <v>10081149</v>
      </c>
      <c r="BX66">
        <v>0</v>
      </c>
      <c r="BY66">
        <v>0</v>
      </c>
      <c r="BZ66">
        <v>11504161</v>
      </c>
      <c r="CA66">
        <v>0</v>
      </c>
      <c r="CB66">
        <v>48886866</v>
      </c>
      <c r="CC66">
        <v>46583472</v>
      </c>
      <c r="CD66">
        <v>30319880</v>
      </c>
      <c r="CE66">
        <v>4475089</v>
      </c>
      <c r="CF66">
        <v>0</v>
      </c>
      <c r="CG66">
        <v>39523901</v>
      </c>
      <c r="CH66">
        <v>9350633</v>
      </c>
      <c r="CI66">
        <v>35932906</v>
      </c>
      <c r="CJ66">
        <v>5197244</v>
      </c>
      <c r="CK66">
        <v>11352070</v>
      </c>
      <c r="CL66">
        <v>0</v>
      </c>
      <c r="CM66">
        <v>0</v>
      </c>
      <c r="CN66">
        <v>19493998</v>
      </c>
      <c r="CO66">
        <v>923123987</v>
      </c>
      <c r="CP66">
        <v>15962303</v>
      </c>
      <c r="CQ66">
        <v>0</v>
      </c>
      <c r="CR66">
        <v>36575825</v>
      </c>
      <c r="CS66">
        <v>8484169</v>
      </c>
      <c r="CT66">
        <v>0</v>
      </c>
      <c r="CU66">
        <v>4534737</v>
      </c>
      <c r="CV66">
        <v>0</v>
      </c>
      <c r="CW66">
        <v>22579292</v>
      </c>
      <c r="CX66">
        <v>9760856</v>
      </c>
      <c r="CY66">
        <v>8290564</v>
      </c>
    </row>
    <row r="67" spans="1:103" x14ac:dyDescent="0.3">
      <c r="A67" s="734">
        <v>383</v>
      </c>
      <c r="B67" t="s">
        <v>189</v>
      </c>
      <c r="D67">
        <v>0</v>
      </c>
      <c r="E67">
        <v>0</v>
      </c>
      <c r="F67">
        <v>0</v>
      </c>
      <c r="H67">
        <v>0</v>
      </c>
      <c r="I67">
        <v>0</v>
      </c>
      <c r="J67">
        <v>0</v>
      </c>
      <c r="K67">
        <v>0</v>
      </c>
      <c r="L67">
        <v>0</v>
      </c>
      <c r="M67">
        <v>0</v>
      </c>
      <c r="N67">
        <v>0</v>
      </c>
      <c r="O67">
        <v>0</v>
      </c>
      <c r="P67">
        <v>0</v>
      </c>
      <c r="Q67">
        <v>0</v>
      </c>
      <c r="R67">
        <v>0</v>
      </c>
      <c r="S67">
        <v>120415</v>
      </c>
      <c r="U67">
        <v>0</v>
      </c>
      <c r="V67">
        <v>0</v>
      </c>
      <c r="X67">
        <v>0</v>
      </c>
      <c r="Y67">
        <v>0</v>
      </c>
      <c r="Z67">
        <v>0</v>
      </c>
      <c r="AB67">
        <v>0</v>
      </c>
      <c r="AC67">
        <v>0</v>
      </c>
      <c r="AD67">
        <v>2207</v>
      </c>
      <c r="AE67">
        <v>0</v>
      </c>
      <c r="AF67">
        <v>0</v>
      </c>
      <c r="AG67">
        <v>0</v>
      </c>
      <c r="AH67">
        <v>0</v>
      </c>
      <c r="AI67">
        <v>0</v>
      </c>
      <c r="AJ67">
        <v>0</v>
      </c>
      <c r="AK67">
        <v>0</v>
      </c>
      <c r="AL67">
        <v>0</v>
      </c>
      <c r="AM67">
        <v>0</v>
      </c>
      <c r="AN67">
        <v>0</v>
      </c>
      <c r="AO67">
        <v>0</v>
      </c>
      <c r="AP67">
        <v>0</v>
      </c>
      <c r="AQ67">
        <v>0</v>
      </c>
      <c r="AR67">
        <v>0</v>
      </c>
      <c r="AS67">
        <v>0</v>
      </c>
      <c r="AT67">
        <v>0</v>
      </c>
      <c r="AU67">
        <v>0</v>
      </c>
      <c r="AV67">
        <v>0</v>
      </c>
      <c r="AX67">
        <v>0</v>
      </c>
      <c r="AY67">
        <v>0</v>
      </c>
      <c r="AZ67">
        <v>0</v>
      </c>
      <c r="BA67">
        <v>0</v>
      </c>
      <c r="BB67">
        <v>0</v>
      </c>
      <c r="BC67">
        <v>0</v>
      </c>
      <c r="BD67">
        <v>0</v>
      </c>
      <c r="BE67">
        <v>0</v>
      </c>
      <c r="BF67">
        <v>0</v>
      </c>
      <c r="BG67">
        <v>0</v>
      </c>
      <c r="BH67">
        <v>0</v>
      </c>
      <c r="BI67">
        <v>0</v>
      </c>
      <c r="BJ67">
        <v>0</v>
      </c>
      <c r="BK67">
        <v>0</v>
      </c>
      <c r="BL67">
        <v>0</v>
      </c>
      <c r="BM67">
        <v>0</v>
      </c>
      <c r="BN67">
        <v>144144</v>
      </c>
      <c r="BO67">
        <v>0</v>
      </c>
      <c r="BP67">
        <v>0</v>
      </c>
      <c r="BR67">
        <v>0</v>
      </c>
      <c r="BS67">
        <v>0</v>
      </c>
      <c r="BT67">
        <v>0</v>
      </c>
      <c r="BU67">
        <v>0</v>
      </c>
      <c r="BV67">
        <v>0</v>
      </c>
      <c r="BW67">
        <v>0</v>
      </c>
      <c r="BX67">
        <v>0</v>
      </c>
      <c r="BY67">
        <v>0</v>
      </c>
      <c r="BZ67">
        <v>0</v>
      </c>
      <c r="CA67">
        <v>0</v>
      </c>
      <c r="CB67">
        <v>0</v>
      </c>
      <c r="CC67">
        <v>0</v>
      </c>
      <c r="CD67">
        <v>447856</v>
      </c>
      <c r="CE67">
        <v>0</v>
      </c>
      <c r="CF67">
        <v>0</v>
      </c>
      <c r="CG67">
        <v>0</v>
      </c>
      <c r="CH67">
        <v>550000</v>
      </c>
      <c r="CI67">
        <v>0</v>
      </c>
      <c r="CJ67">
        <v>0</v>
      </c>
      <c r="CK67">
        <v>0</v>
      </c>
      <c r="CL67">
        <v>0</v>
      </c>
      <c r="CM67">
        <v>0</v>
      </c>
      <c r="CN67">
        <v>0</v>
      </c>
      <c r="CO67">
        <v>0</v>
      </c>
      <c r="CP67">
        <v>0</v>
      </c>
      <c r="CQ67">
        <v>0</v>
      </c>
      <c r="CR67">
        <v>0</v>
      </c>
      <c r="CS67">
        <v>0</v>
      </c>
      <c r="CT67">
        <v>0</v>
      </c>
      <c r="CU67">
        <v>0</v>
      </c>
      <c r="CV67">
        <v>0</v>
      </c>
      <c r="CW67">
        <v>0</v>
      </c>
      <c r="CX67">
        <v>0</v>
      </c>
      <c r="CY67">
        <v>0</v>
      </c>
    </row>
    <row r="68" spans="1:103" x14ac:dyDescent="0.3">
      <c r="A68" s="734">
        <v>385</v>
      </c>
      <c r="B68" t="s">
        <v>95</v>
      </c>
      <c r="D68">
        <v>355164184</v>
      </c>
      <c r="E68">
        <v>66260447</v>
      </c>
      <c r="F68">
        <v>37645563</v>
      </c>
      <c r="H68">
        <v>87758216</v>
      </c>
      <c r="I68">
        <v>91038442</v>
      </c>
      <c r="J68">
        <v>94092554</v>
      </c>
      <c r="K68">
        <v>48204961</v>
      </c>
      <c r="L68">
        <v>103994996</v>
      </c>
      <c r="M68">
        <v>460740672</v>
      </c>
      <c r="N68">
        <v>687808684</v>
      </c>
      <c r="O68">
        <v>170565672</v>
      </c>
      <c r="P68">
        <v>649974682</v>
      </c>
      <c r="Q68">
        <v>118899825</v>
      </c>
      <c r="R68">
        <v>42277118</v>
      </c>
      <c r="S68">
        <v>163607804</v>
      </c>
      <c r="U68">
        <v>428268586</v>
      </c>
      <c r="V68">
        <v>340314152</v>
      </c>
      <c r="X68">
        <v>54352388</v>
      </c>
      <c r="Y68">
        <v>41097516</v>
      </c>
      <c r="Z68">
        <v>303242370</v>
      </c>
      <c r="AB68">
        <v>212372036</v>
      </c>
      <c r="AC68">
        <v>653698562</v>
      </c>
      <c r="AD68">
        <v>276825494</v>
      </c>
      <c r="AE68">
        <v>433715437</v>
      </c>
      <c r="AF68">
        <v>319538783</v>
      </c>
      <c r="AG68">
        <v>84109917</v>
      </c>
      <c r="AH68">
        <v>137277754</v>
      </c>
      <c r="AI68">
        <v>1072181753</v>
      </c>
      <c r="AJ68">
        <v>96981849</v>
      </c>
      <c r="AK68">
        <v>986291083</v>
      </c>
      <c r="AL68">
        <v>168391706</v>
      </c>
      <c r="AM68">
        <v>497893526</v>
      </c>
      <c r="AN68">
        <v>21693708</v>
      </c>
      <c r="AO68">
        <v>39360458</v>
      </c>
      <c r="AP68">
        <v>154178720</v>
      </c>
      <c r="AQ68">
        <v>46609625</v>
      </c>
      <c r="AR68">
        <v>932310501</v>
      </c>
      <c r="AS68">
        <v>99596112</v>
      </c>
      <c r="AT68">
        <v>332563313</v>
      </c>
      <c r="AU68">
        <v>207317045</v>
      </c>
      <c r="AV68">
        <v>316377748</v>
      </c>
      <c r="AX68">
        <v>141098324</v>
      </c>
      <c r="AY68">
        <v>39558473</v>
      </c>
      <c r="AZ68">
        <v>738227812</v>
      </c>
      <c r="BA68">
        <v>201322392</v>
      </c>
      <c r="BB68">
        <v>459248724</v>
      </c>
      <c r="BC68">
        <v>67407409</v>
      </c>
      <c r="BD68">
        <v>117532827</v>
      </c>
      <c r="BE68">
        <v>96657457</v>
      </c>
      <c r="BF68">
        <v>282124394</v>
      </c>
      <c r="BG68">
        <v>118866349</v>
      </c>
      <c r="BH68">
        <v>38884322</v>
      </c>
      <c r="BI68">
        <v>79895331</v>
      </c>
      <c r="BJ68">
        <v>98896292</v>
      </c>
      <c r="BK68">
        <v>3179956859</v>
      </c>
      <c r="BL68">
        <v>38164536</v>
      </c>
      <c r="BM68">
        <v>164732465</v>
      </c>
      <c r="BN68">
        <v>320864293</v>
      </c>
      <c r="BO68">
        <v>216119352</v>
      </c>
      <c r="BP68">
        <v>1099538993</v>
      </c>
      <c r="BR68">
        <v>372530555</v>
      </c>
      <c r="BS68">
        <v>429283948</v>
      </c>
      <c r="BT68">
        <v>30325818</v>
      </c>
      <c r="BU68">
        <v>102982628</v>
      </c>
      <c r="BV68">
        <v>142191022</v>
      </c>
      <c r="BW68">
        <v>31025206</v>
      </c>
      <c r="BX68">
        <v>138034339</v>
      </c>
      <c r="BY68">
        <v>387215000</v>
      </c>
      <c r="BZ68">
        <v>76172375</v>
      </c>
      <c r="CA68">
        <v>320701551</v>
      </c>
      <c r="CB68">
        <v>76913543</v>
      </c>
      <c r="CC68">
        <v>178033851</v>
      </c>
      <c r="CD68">
        <v>205283085</v>
      </c>
      <c r="CE68">
        <v>231685484</v>
      </c>
      <c r="CF68">
        <v>188195976</v>
      </c>
      <c r="CG68">
        <v>217232315</v>
      </c>
      <c r="CH68">
        <v>80335852</v>
      </c>
      <c r="CI68">
        <v>113352972</v>
      </c>
      <c r="CJ68">
        <v>114087401</v>
      </c>
      <c r="CK68">
        <v>215734407</v>
      </c>
      <c r="CL68">
        <v>94676185</v>
      </c>
      <c r="CM68">
        <v>112276212</v>
      </c>
      <c r="CN68">
        <v>9170369</v>
      </c>
      <c r="CO68">
        <v>684336460</v>
      </c>
      <c r="CP68">
        <v>89887017</v>
      </c>
      <c r="CQ68">
        <v>2729938598</v>
      </c>
      <c r="CR68">
        <v>51424169</v>
      </c>
      <c r="CS68">
        <v>40699039</v>
      </c>
      <c r="CT68">
        <v>266480238</v>
      </c>
      <c r="CU68">
        <v>325368331</v>
      </c>
      <c r="CV68">
        <v>124836361</v>
      </c>
      <c r="CW68">
        <v>154230883</v>
      </c>
      <c r="CX68">
        <v>94960928</v>
      </c>
      <c r="CY68">
        <v>44731342</v>
      </c>
    </row>
    <row r="69" spans="1:103" x14ac:dyDescent="0.3">
      <c r="A69" s="734">
        <v>386</v>
      </c>
      <c r="B69" t="s">
        <v>163</v>
      </c>
      <c r="D69">
        <v>0</v>
      </c>
      <c r="E69">
        <v>4357083</v>
      </c>
      <c r="F69">
        <v>0</v>
      </c>
      <c r="H69">
        <v>0</v>
      </c>
      <c r="I69">
        <v>0</v>
      </c>
      <c r="J69">
        <v>7965118</v>
      </c>
      <c r="K69">
        <v>0</v>
      </c>
      <c r="L69">
        <v>0</v>
      </c>
      <c r="M69">
        <v>0</v>
      </c>
      <c r="N69">
        <v>0</v>
      </c>
      <c r="O69">
        <v>174385</v>
      </c>
      <c r="P69">
        <v>0</v>
      </c>
      <c r="Q69">
        <v>0</v>
      </c>
      <c r="R69">
        <v>0</v>
      </c>
      <c r="S69">
        <v>0</v>
      </c>
      <c r="U69">
        <v>38858350</v>
      </c>
      <c r="V69">
        <v>0</v>
      </c>
      <c r="X69">
        <v>0</v>
      </c>
      <c r="Y69">
        <v>0</v>
      </c>
      <c r="Z69">
        <v>44945272</v>
      </c>
      <c r="AB69">
        <v>15459219</v>
      </c>
      <c r="AC69">
        <v>0</v>
      </c>
      <c r="AD69">
        <v>0</v>
      </c>
      <c r="AE69">
        <v>0</v>
      </c>
      <c r="AF69">
        <v>0</v>
      </c>
      <c r="AG69">
        <v>0</v>
      </c>
      <c r="AH69">
        <v>0</v>
      </c>
      <c r="AI69">
        <v>0</v>
      </c>
      <c r="AJ69">
        <v>3350441</v>
      </c>
      <c r="AK69">
        <v>0</v>
      </c>
      <c r="AL69">
        <v>160905</v>
      </c>
      <c r="AM69">
        <v>141736750</v>
      </c>
      <c r="AN69">
        <v>0</v>
      </c>
      <c r="AO69">
        <v>0</v>
      </c>
      <c r="AP69">
        <v>2318547</v>
      </c>
      <c r="AQ69">
        <v>0</v>
      </c>
      <c r="AR69">
        <v>0</v>
      </c>
      <c r="AS69">
        <v>255</v>
      </c>
      <c r="AT69">
        <v>0</v>
      </c>
      <c r="AU69">
        <v>0</v>
      </c>
      <c r="AV69">
        <v>0</v>
      </c>
      <c r="AX69">
        <v>0</v>
      </c>
      <c r="AY69">
        <v>421580</v>
      </c>
      <c r="AZ69">
        <v>125000</v>
      </c>
      <c r="BA69">
        <v>0</v>
      </c>
      <c r="BB69">
        <v>28267214</v>
      </c>
      <c r="BC69">
        <v>91503</v>
      </c>
      <c r="BD69">
        <v>2336604</v>
      </c>
      <c r="BE69">
        <v>80000</v>
      </c>
      <c r="BF69">
        <v>0</v>
      </c>
      <c r="BG69">
        <v>0</v>
      </c>
      <c r="BH69">
        <v>0</v>
      </c>
      <c r="BI69">
        <v>0</v>
      </c>
      <c r="BJ69">
        <v>2903626</v>
      </c>
      <c r="BK69">
        <v>0</v>
      </c>
      <c r="BL69">
        <v>0</v>
      </c>
      <c r="BM69">
        <v>0</v>
      </c>
      <c r="BN69">
        <v>0</v>
      </c>
      <c r="BO69">
        <v>9016480</v>
      </c>
      <c r="BP69">
        <v>0</v>
      </c>
      <c r="BR69">
        <v>0</v>
      </c>
      <c r="BS69">
        <v>0</v>
      </c>
      <c r="BT69">
        <v>118475</v>
      </c>
      <c r="BU69">
        <v>100000</v>
      </c>
      <c r="BV69">
        <v>0</v>
      </c>
      <c r="BW69">
        <v>0</v>
      </c>
      <c r="BX69">
        <v>0</v>
      </c>
      <c r="BY69">
        <v>45750774</v>
      </c>
      <c r="BZ69">
        <v>0</v>
      </c>
      <c r="CA69">
        <v>0</v>
      </c>
      <c r="CB69">
        <v>0</v>
      </c>
      <c r="CC69">
        <v>0</v>
      </c>
      <c r="CD69">
        <v>21900597</v>
      </c>
      <c r="CE69">
        <v>5758160</v>
      </c>
      <c r="CF69">
        <v>0</v>
      </c>
      <c r="CG69">
        <v>0</v>
      </c>
      <c r="CH69">
        <v>588066</v>
      </c>
      <c r="CI69">
        <v>283225</v>
      </c>
      <c r="CJ69">
        <v>549574</v>
      </c>
      <c r="CK69">
        <v>0</v>
      </c>
      <c r="CL69">
        <v>0</v>
      </c>
      <c r="CM69">
        <v>12707575</v>
      </c>
      <c r="CN69">
        <v>0</v>
      </c>
      <c r="CO69">
        <v>0</v>
      </c>
      <c r="CP69">
        <v>9056347</v>
      </c>
      <c r="CQ69">
        <v>498280713</v>
      </c>
      <c r="CR69">
        <v>0</v>
      </c>
      <c r="CS69">
        <v>1871084</v>
      </c>
      <c r="CT69">
        <v>0</v>
      </c>
      <c r="CU69">
        <v>0</v>
      </c>
      <c r="CV69">
        <v>0</v>
      </c>
      <c r="CW69">
        <v>0</v>
      </c>
      <c r="CX69">
        <v>335304</v>
      </c>
      <c r="CY69">
        <v>0</v>
      </c>
    </row>
    <row r="70" spans="1:103" x14ac:dyDescent="0.3">
      <c r="A70" s="734">
        <v>387</v>
      </c>
      <c r="B70" t="s">
        <v>164</v>
      </c>
      <c r="D70">
        <v>0</v>
      </c>
      <c r="E70">
        <v>5208103</v>
      </c>
      <c r="F70">
        <v>70288</v>
      </c>
      <c r="H70">
        <v>44297</v>
      </c>
      <c r="I70">
        <v>0</v>
      </c>
      <c r="J70">
        <v>9574118</v>
      </c>
      <c r="K70">
        <v>0</v>
      </c>
      <c r="L70">
        <v>0</v>
      </c>
      <c r="M70">
        <v>126988</v>
      </c>
      <c r="N70">
        <v>0</v>
      </c>
      <c r="O70">
        <v>1096830</v>
      </c>
      <c r="P70">
        <v>2553055</v>
      </c>
      <c r="Q70">
        <v>0</v>
      </c>
      <c r="R70">
        <v>0</v>
      </c>
      <c r="S70">
        <v>372670</v>
      </c>
      <c r="U70">
        <v>30183850</v>
      </c>
      <c r="V70">
        <v>0</v>
      </c>
      <c r="X70">
        <v>910646</v>
      </c>
      <c r="Y70">
        <v>0</v>
      </c>
      <c r="Z70">
        <v>44429937</v>
      </c>
      <c r="AB70">
        <v>15954625</v>
      </c>
      <c r="AC70">
        <v>12529982</v>
      </c>
      <c r="AD70">
        <v>1200000</v>
      </c>
      <c r="AE70">
        <v>0</v>
      </c>
      <c r="AF70">
        <v>900950</v>
      </c>
      <c r="AG70">
        <v>230515</v>
      </c>
      <c r="AH70">
        <v>133901</v>
      </c>
      <c r="AI70">
        <v>0</v>
      </c>
      <c r="AJ70">
        <v>3491735</v>
      </c>
      <c r="AK70">
        <v>0</v>
      </c>
      <c r="AL70">
        <v>0</v>
      </c>
      <c r="AM70">
        <v>141744172</v>
      </c>
      <c r="AN70">
        <v>0</v>
      </c>
      <c r="AO70">
        <v>0</v>
      </c>
      <c r="AP70">
        <v>2318547</v>
      </c>
      <c r="AQ70">
        <v>164200</v>
      </c>
      <c r="AR70">
        <v>0</v>
      </c>
      <c r="AS70">
        <v>0</v>
      </c>
      <c r="AT70">
        <v>0</v>
      </c>
      <c r="AU70">
        <v>0</v>
      </c>
      <c r="AV70">
        <v>0</v>
      </c>
      <c r="AX70">
        <v>0</v>
      </c>
      <c r="AY70">
        <v>421580</v>
      </c>
      <c r="AZ70">
        <v>0</v>
      </c>
      <c r="BA70">
        <v>223653</v>
      </c>
      <c r="BB70">
        <v>30523527</v>
      </c>
      <c r="BC70">
        <v>0</v>
      </c>
      <c r="BD70">
        <v>2336604</v>
      </c>
      <c r="BE70">
        <v>0</v>
      </c>
      <c r="BF70">
        <v>0</v>
      </c>
      <c r="BG70">
        <v>159695</v>
      </c>
      <c r="BH70">
        <v>0</v>
      </c>
      <c r="BI70">
        <v>0</v>
      </c>
      <c r="BJ70">
        <v>4244260</v>
      </c>
      <c r="BK70">
        <v>0</v>
      </c>
      <c r="BL70">
        <v>0</v>
      </c>
      <c r="BM70">
        <v>0</v>
      </c>
      <c r="BN70">
        <v>0</v>
      </c>
      <c r="BO70">
        <v>9029570</v>
      </c>
      <c r="BP70">
        <v>3000000</v>
      </c>
      <c r="BR70">
        <v>26967</v>
      </c>
      <c r="BS70">
        <v>790000</v>
      </c>
      <c r="BT70">
        <v>0</v>
      </c>
      <c r="BU70">
        <v>0</v>
      </c>
      <c r="BV70">
        <v>1080216</v>
      </c>
      <c r="BW70">
        <v>20000</v>
      </c>
      <c r="BX70">
        <v>0</v>
      </c>
      <c r="BY70">
        <v>46532326</v>
      </c>
      <c r="BZ70">
        <v>236381</v>
      </c>
      <c r="CA70">
        <v>1868500</v>
      </c>
      <c r="CB70">
        <v>0</v>
      </c>
      <c r="CC70">
        <v>0</v>
      </c>
      <c r="CD70">
        <v>22268809</v>
      </c>
      <c r="CE70">
        <v>7776349</v>
      </c>
      <c r="CF70">
        <v>0</v>
      </c>
      <c r="CG70">
        <v>0</v>
      </c>
      <c r="CH70">
        <v>758178</v>
      </c>
      <c r="CI70">
        <v>807168</v>
      </c>
      <c r="CJ70">
        <v>539574</v>
      </c>
      <c r="CK70">
        <v>275629</v>
      </c>
      <c r="CL70">
        <v>94692</v>
      </c>
      <c r="CM70">
        <v>15161068</v>
      </c>
      <c r="CN70">
        <v>196407</v>
      </c>
      <c r="CO70">
        <v>0</v>
      </c>
      <c r="CP70">
        <v>9056347</v>
      </c>
      <c r="CQ70">
        <v>498280713</v>
      </c>
      <c r="CR70">
        <v>735992</v>
      </c>
      <c r="CS70">
        <v>1871084</v>
      </c>
      <c r="CT70">
        <v>0</v>
      </c>
      <c r="CU70">
        <v>2058556</v>
      </c>
      <c r="CV70">
        <v>1750000</v>
      </c>
      <c r="CW70">
        <v>0</v>
      </c>
      <c r="CX70">
        <v>339903</v>
      </c>
      <c r="CY70">
        <v>90000</v>
      </c>
    </row>
    <row r="71" spans="1:103" x14ac:dyDescent="0.3">
      <c r="A71" s="734">
        <v>388</v>
      </c>
      <c r="B71" t="s">
        <v>158</v>
      </c>
      <c r="D71">
        <v>252064898</v>
      </c>
      <c r="E71">
        <v>45692170</v>
      </c>
      <c r="F71">
        <v>19427971</v>
      </c>
      <c r="H71">
        <v>40591094</v>
      </c>
      <c r="I71">
        <v>34141809</v>
      </c>
      <c r="J71">
        <v>66746144</v>
      </c>
      <c r="K71">
        <v>28768441</v>
      </c>
      <c r="L71">
        <v>50833248</v>
      </c>
      <c r="M71">
        <v>246070199</v>
      </c>
      <c r="N71">
        <v>508685711</v>
      </c>
      <c r="O71">
        <v>99511740</v>
      </c>
      <c r="P71">
        <v>319090244</v>
      </c>
      <c r="Q71">
        <v>102907777</v>
      </c>
      <c r="R71">
        <v>17386163</v>
      </c>
      <c r="S71">
        <v>117739039</v>
      </c>
      <c r="U71">
        <v>205005076</v>
      </c>
      <c r="V71">
        <v>145673125</v>
      </c>
      <c r="X71">
        <v>19442014</v>
      </c>
      <c r="Y71">
        <v>21811425</v>
      </c>
      <c r="Z71">
        <v>139562464</v>
      </c>
      <c r="AB71">
        <v>123827430</v>
      </c>
      <c r="AC71">
        <v>332038926</v>
      </c>
      <c r="AD71">
        <v>79047456</v>
      </c>
      <c r="AE71">
        <v>122382934</v>
      </c>
      <c r="AF71">
        <v>161953436</v>
      </c>
      <c r="AG71">
        <v>65102536</v>
      </c>
      <c r="AH71">
        <v>74394917</v>
      </c>
      <c r="AI71">
        <v>613465834</v>
      </c>
      <c r="AJ71">
        <v>62179539</v>
      </c>
      <c r="AK71">
        <v>506716097</v>
      </c>
      <c r="AL71">
        <v>103435615</v>
      </c>
      <c r="AM71">
        <v>303587803</v>
      </c>
      <c r="AN71">
        <v>12578994</v>
      </c>
      <c r="AO71">
        <v>22268738</v>
      </c>
      <c r="AP71">
        <v>66111077</v>
      </c>
      <c r="AQ71">
        <v>23857897</v>
      </c>
      <c r="AR71">
        <v>665897440</v>
      </c>
      <c r="AS71">
        <v>75291771</v>
      </c>
      <c r="AT71">
        <v>181208258</v>
      </c>
      <c r="AU71">
        <v>105911995</v>
      </c>
      <c r="AV71">
        <v>203499959</v>
      </c>
      <c r="AX71">
        <v>52817941</v>
      </c>
      <c r="AY71">
        <v>17080997</v>
      </c>
      <c r="AZ71">
        <v>236546131</v>
      </c>
      <c r="BA71">
        <v>69592606</v>
      </c>
      <c r="BB71">
        <v>287764377</v>
      </c>
      <c r="BC71">
        <v>18274041</v>
      </c>
      <c r="BD71">
        <v>74940298</v>
      </c>
      <c r="BE71">
        <v>70064228</v>
      </c>
      <c r="BF71">
        <v>128169808</v>
      </c>
      <c r="BG71">
        <v>70590351</v>
      </c>
      <c r="BH71">
        <v>30376949</v>
      </c>
      <c r="BI71">
        <v>33219674</v>
      </c>
      <c r="BJ71">
        <v>60743877</v>
      </c>
      <c r="BK71">
        <v>2139657811</v>
      </c>
      <c r="BL71">
        <v>23388374</v>
      </c>
      <c r="BM71">
        <v>34384675</v>
      </c>
      <c r="BN71">
        <v>137395248</v>
      </c>
      <c r="BO71">
        <v>106312438</v>
      </c>
      <c r="BP71">
        <v>415421864</v>
      </c>
      <c r="BR71">
        <v>220000259</v>
      </c>
      <c r="BS71">
        <v>293403100</v>
      </c>
      <c r="BT71">
        <v>22899369</v>
      </c>
      <c r="BU71">
        <v>54013064</v>
      </c>
      <c r="BV71">
        <v>96975861</v>
      </c>
      <c r="BW71">
        <v>17770411</v>
      </c>
      <c r="BX71">
        <v>71773872</v>
      </c>
      <c r="BY71">
        <v>197508099</v>
      </c>
      <c r="BZ71">
        <v>31752705</v>
      </c>
      <c r="CA71">
        <v>173579827</v>
      </c>
      <c r="CB71">
        <v>59679742</v>
      </c>
      <c r="CC71">
        <v>146682918</v>
      </c>
      <c r="CD71">
        <v>113160040</v>
      </c>
      <c r="CE71">
        <v>158688818</v>
      </c>
      <c r="CF71">
        <v>78696942</v>
      </c>
      <c r="CG71">
        <v>82432963</v>
      </c>
      <c r="CH71">
        <v>48820729</v>
      </c>
      <c r="CI71">
        <v>73741130</v>
      </c>
      <c r="CJ71">
        <v>61545904</v>
      </c>
      <c r="CK71">
        <v>93268991</v>
      </c>
      <c r="CL71">
        <v>24465744</v>
      </c>
      <c r="CM71">
        <v>64035236</v>
      </c>
      <c r="CN71">
        <v>7939264</v>
      </c>
      <c r="CO71">
        <v>331006909</v>
      </c>
      <c r="CP71">
        <v>48191135</v>
      </c>
      <c r="CQ71">
        <v>1897913263</v>
      </c>
      <c r="CR71">
        <v>32294998</v>
      </c>
      <c r="CS71">
        <v>16885385</v>
      </c>
      <c r="CT71">
        <v>66053386</v>
      </c>
      <c r="CU71">
        <v>121056295</v>
      </c>
      <c r="CV71">
        <v>91551501</v>
      </c>
      <c r="CW71">
        <v>126397978</v>
      </c>
      <c r="CX71">
        <v>42785639</v>
      </c>
      <c r="CY71">
        <v>28166927</v>
      </c>
    </row>
    <row r="72" spans="1:103" x14ac:dyDescent="0.3">
      <c r="A72" s="734">
        <v>389</v>
      </c>
      <c r="B72" t="s">
        <v>165</v>
      </c>
      <c r="D72">
        <v>0</v>
      </c>
      <c r="E72">
        <v>0</v>
      </c>
      <c r="F72">
        <v>0</v>
      </c>
      <c r="H72">
        <v>0</v>
      </c>
      <c r="I72">
        <v>0</v>
      </c>
      <c r="J72">
        <v>0</v>
      </c>
      <c r="K72">
        <v>0</v>
      </c>
      <c r="L72">
        <v>0</v>
      </c>
      <c r="M72">
        <v>0</v>
      </c>
      <c r="N72">
        <v>0</v>
      </c>
      <c r="O72">
        <v>0</v>
      </c>
      <c r="P72">
        <v>0</v>
      </c>
      <c r="Q72">
        <v>0</v>
      </c>
      <c r="R72">
        <v>0</v>
      </c>
      <c r="S72">
        <v>0</v>
      </c>
      <c r="U72">
        <v>0</v>
      </c>
      <c r="V72">
        <v>0</v>
      </c>
      <c r="X72">
        <v>0</v>
      </c>
      <c r="Y72">
        <v>0</v>
      </c>
      <c r="Z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279108</v>
      </c>
      <c r="AV72">
        <v>0</v>
      </c>
      <c r="AX72">
        <v>0</v>
      </c>
      <c r="AY72">
        <v>0</v>
      </c>
      <c r="AZ72">
        <v>0</v>
      </c>
      <c r="BA72">
        <v>0</v>
      </c>
      <c r="BB72">
        <v>0</v>
      </c>
      <c r="BC72">
        <v>0</v>
      </c>
      <c r="BD72">
        <v>0</v>
      </c>
      <c r="BE72">
        <v>0</v>
      </c>
      <c r="BF72">
        <v>0</v>
      </c>
      <c r="BG72">
        <v>0</v>
      </c>
      <c r="BH72">
        <v>0</v>
      </c>
      <c r="BI72">
        <v>0</v>
      </c>
      <c r="BJ72">
        <v>0</v>
      </c>
      <c r="BK72">
        <v>0</v>
      </c>
      <c r="BL72">
        <v>0</v>
      </c>
      <c r="BM72">
        <v>0</v>
      </c>
      <c r="BN72">
        <v>0</v>
      </c>
      <c r="BO72">
        <v>0</v>
      </c>
      <c r="BP72">
        <v>0</v>
      </c>
      <c r="BR72">
        <v>0</v>
      </c>
      <c r="BS72">
        <v>0</v>
      </c>
      <c r="BT72">
        <v>0</v>
      </c>
      <c r="BU72">
        <v>0</v>
      </c>
      <c r="BV72">
        <v>0</v>
      </c>
      <c r="BW72">
        <v>0</v>
      </c>
      <c r="BX72">
        <v>0</v>
      </c>
      <c r="BY72">
        <v>3876042</v>
      </c>
      <c r="BZ72">
        <v>0</v>
      </c>
      <c r="CA72">
        <v>-13588267</v>
      </c>
      <c r="CB72">
        <v>0</v>
      </c>
      <c r="CC72">
        <v>0</v>
      </c>
      <c r="CD72">
        <v>0</v>
      </c>
      <c r="CE72">
        <v>0</v>
      </c>
      <c r="CF72">
        <v>0</v>
      </c>
      <c r="CG72">
        <v>0</v>
      </c>
      <c r="CH72">
        <v>0</v>
      </c>
      <c r="CI72">
        <v>-1348403</v>
      </c>
      <c r="CJ72">
        <v>0</v>
      </c>
      <c r="CK72">
        <v>0</v>
      </c>
      <c r="CL72">
        <v>0</v>
      </c>
      <c r="CM72">
        <v>0</v>
      </c>
      <c r="CN72">
        <v>0</v>
      </c>
      <c r="CO72">
        <v>0</v>
      </c>
      <c r="CP72">
        <v>0</v>
      </c>
      <c r="CQ72">
        <v>0</v>
      </c>
      <c r="CR72">
        <v>0</v>
      </c>
      <c r="CS72">
        <v>0</v>
      </c>
      <c r="CT72">
        <v>0</v>
      </c>
      <c r="CU72">
        <v>0</v>
      </c>
      <c r="CV72">
        <v>0</v>
      </c>
      <c r="CW72">
        <v>0</v>
      </c>
      <c r="CX72">
        <v>0</v>
      </c>
      <c r="CY72">
        <v>0</v>
      </c>
    </row>
    <row r="73" spans="1:103" x14ac:dyDescent="0.3">
      <c r="A73" s="734">
        <v>391</v>
      </c>
      <c r="B73" t="s">
        <v>170</v>
      </c>
      <c r="D73">
        <v>16143708</v>
      </c>
      <c r="E73">
        <v>4112247</v>
      </c>
      <c r="F73">
        <v>1262549</v>
      </c>
      <c r="H73">
        <v>2939977</v>
      </c>
      <c r="I73">
        <v>4018899</v>
      </c>
      <c r="J73">
        <v>7479946</v>
      </c>
      <c r="K73">
        <v>3819705</v>
      </c>
      <c r="L73">
        <v>7121192</v>
      </c>
      <c r="M73">
        <v>15341245</v>
      </c>
      <c r="N73">
        <v>29496399</v>
      </c>
      <c r="O73">
        <v>7034255</v>
      </c>
      <c r="P73">
        <v>30356382</v>
      </c>
      <c r="Q73">
        <v>6446845</v>
      </c>
      <c r="R73">
        <v>1957574</v>
      </c>
      <c r="S73">
        <v>13959992</v>
      </c>
      <c r="U73">
        <v>22335350</v>
      </c>
      <c r="V73">
        <v>11042979</v>
      </c>
      <c r="X73">
        <v>1565840</v>
      </c>
      <c r="Y73">
        <v>1921642</v>
      </c>
      <c r="Z73">
        <v>13424185</v>
      </c>
      <c r="AB73">
        <v>15518429</v>
      </c>
      <c r="AC73">
        <v>44546143</v>
      </c>
      <c r="AD73">
        <v>4653162</v>
      </c>
      <c r="AE73">
        <v>19849729</v>
      </c>
      <c r="AF73">
        <v>16783134</v>
      </c>
      <c r="AG73">
        <v>9037881</v>
      </c>
      <c r="AH73">
        <v>2680815</v>
      </c>
      <c r="AI73">
        <v>40513694</v>
      </c>
      <c r="AJ73">
        <v>7957762</v>
      </c>
      <c r="AK73">
        <v>47573550</v>
      </c>
      <c r="AL73">
        <v>8211829</v>
      </c>
      <c r="AM73">
        <v>20984894</v>
      </c>
      <c r="AN73">
        <v>1457763</v>
      </c>
      <c r="AO73">
        <v>1251377</v>
      </c>
      <c r="AP73">
        <v>6081310</v>
      </c>
      <c r="AQ73">
        <v>3098705</v>
      </c>
      <c r="AR73">
        <v>57202697</v>
      </c>
      <c r="AS73">
        <v>8971286</v>
      </c>
      <c r="AT73">
        <v>17948916</v>
      </c>
      <c r="AU73">
        <v>11274727</v>
      </c>
      <c r="AV73">
        <v>15051500</v>
      </c>
      <c r="AX73">
        <v>5743835</v>
      </c>
      <c r="AY73">
        <v>3601210</v>
      </c>
      <c r="AZ73">
        <v>60092804</v>
      </c>
      <c r="BA73">
        <v>6771493</v>
      </c>
      <c r="BB73">
        <v>30220112</v>
      </c>
      <c r="BC73">
        <v>5027870</v>
      </c>
      <c r="BD73">
        <v>12096009</v>
      </c>
      <c r="BE73">
        <v>7214702</v>
      </c>
      <c r="BF73">
        <v>12853600</v>
      </c>
      <c r="BG73">
        <v>5228620</v>
      </c>
      <c r="BH73">
        <v>4880616</v>
      </c>
      <c r="BI73">
        <v>2316127</v>
      </c>
      <c r="BJ73">
        <v>5676086</v>
      </c>
      <c r="BK73">
        <v>212954390</v>
      </c>
      <c r="BL73">
        <v>1947915</v>
      </c>
      <c r="BM73">
        <v>4085480</v>
      </c>
      <c r="BN73">
        <v>15015557</v>
      </c>
      <c r="BO73">
        <v>15812718</v>
      </c>
      <c r="BP73">
        <v>41605832</v>
      </c>
      <c r="BR73">
        <v>27887163</v>
      </c>
      <c r="BS73">
        <v>20244134</v>
      </c>
      <c r="BT73">
        <v>1594675</v>
      </c>
      <c r="BU73">
        <v>7266380</v>
      </c>
      <c r="BV73">
        <v>7426853</v>
      </c>
      <c r="BW73">
        <v>1218767</v>
      </c>
      <c r="BX73">
        <v>9043038</v>
      </c>
      <c r="BY73">
        <v>10135984</v>
      </c>
      <c r="BZ73">
        <v>3133846</v>
      </c>
      <c r="CA73">
        <v>22042727</v>
      </c>
      <c r="CB73">
        <v>6440914</v>
      </c>
      <c r="CC73">
        <v>10960842</v>
      </c>
      <c r="CD73">
        <v>9100001</v>
      </c>
      <c r="CE73">
        <v>19981683</v>
      </c>
      <c r="CF73">
        <v>8069827</v>
      </c>
      <c r="CG73">
        <v>10580101</v>
      </c>
      <c r="CH73">
        <v>4932226</v>
      </c>
      <c r="CI73">
        <v>8439948</v>
      </c>
      <c r="CJ73">
        <v>3913404</v>
      </c>
      <c r="CK73">
        <v>13640984</v>
      </c>
      <c r="CL73">
        <v>2082700</v>
      </c>
      <c r="CM73">
        <v>6129179</v>
      </c>
      <c r="CN73">
        <v>508359</v>
      </c>
      <c r="CO73">
        <v>34489319</v>
      </c>
      <c r="CP73">
        <v>4421145</v>
      </c>
      <c r="CQ73">
        <v>136809363</v>
      </c>
      <c r="CR73">
        <v>3132592</v>
      </c>
      <c r="CS73">
        <v>1276007</v>
      </c>
      <c r="CT73">
        <v>11183133</v>
      </c>
      <c r="CU73">
        <v>17624490</v>
      </c>
      <c r="CV73">
        <v>5636133</v>
      </c>
      <c r="CW73">
        <v>11319653</v>
      </c>
      <c r="CX73">
        <v>2852227</v>
      </c>
      <c r="CY73">
        <v>3059057</v>
      </c>
    </row>
    <row r="74" spans="1:103" x14ac:dyDescent="0.3">
      <c r="A74" s="734">
        <v>500</v>
      </c>
      <c r="B74" t="s">
        <v>153</v>
      </c>
      <c r="D74">
        <v>126750814</v>
      </c>
      <c r="E74">
        <v>4933688</v>
      </c>
      <c r="F74">
        <v>174234</v>
      </c>
      <c r="H74">
        <v>11640959</v>
      </c>
      <c r="I74">
        <v>3690</v>
      </c>
      <c r="J74">
        <v>2110277</v>
      </c>
      <c r="K74">
        <v>593210</v>
      </c>
      <c r="L74">
        <v>3798185</v>
      </c>
      <c r="M74">
        <v>30955562</v>
      </c>
      <c r="N74">
        <v>76542809</v>
      </c>
      <c r="O74">
        <v>117512</v>
      </c>
      <c r="P74">
        <v>39719681</v>
      </c>
      <c r="Q74">
        <v>27356077</v>
      </c>
      <c r="R74">
        <v>5975578</v>
      </c>
      <c r="S74">
        <v>16226142</v>
      </c>
      <c r="U74">
        <v>43658503</v>
      </c>
      <c r="V74">
        <v>35357156</v>
      </c>
      <c r="X74">
        <v>4757881</v>
      </c>
      <c r="Y74">
        <v>3506911</v>
      </c>
      <c r="Z74">
        <v>72354593</v>
      </c>
      <c r="AB74">
        <v>24649798</v>
      </c>
      <c r="AC74">
        <v>90950964</v>
      </c>
      <c r="AD74">
        <v>1592439</v>
      </c>
      <c r="AE74">
        <v>43587362</v>
      </c>
      <c r="AF74">
        <v>29142261</v>
      </c>
      <c r="AG74">
        <v>9118937</v>
      </c>
      <c r="AH74">
        <v>31512</v>
      </c>
      <c r="AI74">
        <v>42159779</v>
      </c>
      <c r="AJ74">
        <v>3696843</v>
      </c>
      <c r="AK74">
        <v>295211117</v>
      </c>
      <c r="AL74">
        <v>37248017</v>
      </c>
      <c r="AM74">
        <v>60903584</v>
      </c>
      <c r="AN74">
        <v>1613059</v>
      </c>
      <c r="AO74">
        <v>11188112</v>
      </c>
      <c r="AP74">
        <v>12570961</v>
      </c>
      <c r="AQ74">
        <v>3146063</v>
      </c>
      <c r="AR74">
        <v>0</v>
      </c>
      <c r="AS74">
        <v>1507025</v>
      </c>
      <c r="AT74">
        <v>59394962</v>
      </c>
      <c r="AU74">
        <v>13995785</v>
      </c>
      <c r="AV74">
        <v>34326762</v>
      </c>
      <c r="AX74">
        <v>26873953</v>
      </c>
      <c r="AY74">
        <v>4382464</v>
      </c>
      <c r="AZ74">
        <v>64835644</v>
      </c>
      <c r="BA74">
        <v>30974667</v>
      </c>
      <c r="BB74">
        <v>73100595</v>
      </c>
      <c r="BC74">
        <v>5136418</v>
      </c>
      <c r="BD74">
        <v>7809756</v>
      </c>
      <c r="BE74">
        <v>9491460</v>
      </c>
      <c r="BF74">
        <v>30283628</v>
      </c>
      <c r="BG74">
        <v>3105542</v>
      </c>
      <c r="BH74">
        <v>1827432</v>
      </c>
      <c r="BI74">
        <v>14969135</v>
      </c>
      <c r="BJ74">
        <v>8997372</v>
      </c>
      <c r="BK74">
        <v>18893751</v>
      </c>
      <c r="BL74">
        <v>7983783</v>
      </c>
      <c r="BM74">
        <v>398524</v>
      </c>
      <c r="BN74">
        <v>80317668</v>
      </c>
      <c r="BO74">
        <v>29556734</v>
      </c>
      <c r="BP74">
        <v>426742099</v>
      </c>
      <c r="BR74">
        <v>38361528</v>
      </c>
      <c r="BS74">
        <v>87588587</v>
      </c>
      <c r="BT74">
        <v>2579265</v>
      </c>
      <c r="BU74">
        <v>9957769</v>
      </c>
      <c r="BV74">
        <v>7880122</v>
      </c>
      <c r="BW74">
        <v>8410067</v>
      </c>
      <c r="BX74">
        <v>32200035</v>
      </c>
      <c r="BY74">
        <v>22740544</v>
      </c>
      <c r="BZ74">
        <v>11402862</v>
      </c>
      <c r="CA74">
        <v>36196813</v>
      </c>
      <c r="CB74">
        <v>6239487</v>
      </c>
      <c r="CC74">
        <v>14177614</v>
      </c>
      <c r="CD74">
        <v>38278614</v>
      </c>
      <c r="CE74">
        <v>25025488</v>
      </c>
      <c r="CF74">
        <v>17265726</v>
      </c>
      <c r="CG74">
        <v>20377237</v>
      </c>
      <c r="CH74">
        <v>10173485</v>
      </c>
      <c r="CI74">
        <v>12808602</v>
      </c>
      <c r="CJ74">
        <v>25293684</v>
      </c>
      <c r="CK74">
        <v>44377430</v>
      </c>
      <c r="CL74">
        <v>56955984</v>
      </c>
      <c r="CM74">
        <v>2693465</v>
      </c>
      <c r="CN74">
        <v>970873</v>
      </c>
      <c r="CO74">
        <v>113345324</v>
      </c>
      <c r="CP74">
        <v>18504807</v>
      </c>
      <c r="CQ74">
        <v>180030721</v>
      </c>
      <c r="CR74">
        <v>4159799</v>
      </c>
      <c r="CS74">
        <v>738705</v>
      </c>
      <c r="CT74">
        <v>9613019</v>
      </c>
      <c r="CU74">
        <v>42229700</v>
      </c>
      <c r="CV74">
        <v>16527245</v>
      </c>
      <c r="CW74">
        <v>15952383</v>
      </c>
      <c r="CX74">
        <v>1639091</v>
      </c>
      <c r="CY74">
        <v>1591903</v>
      </c>
    </row>
    <row r="75" spans="1:103" x14ac:dyDescent="0.3">
      <c r="A75" s="734">
        <v>502</v>
      </c>
      <c r="B75" t="s">
        <v>155</v>
      </c>
      <c r="D75">
        <v>27816987</v>
      </c>
      <c r="E75">
        <v>9418171</v>
      </c>
      <c r="F75">
        <v>386560</v>
      </c>
      <c r="H75">
        <v>5101346</v>
      </c>
      <c r="I75">
        <v>0</v>
      </c>
      <c r="J75">
        <v>12989744</v>
      </c>
      <c r="K75">
        <v>1605038</v>
      </c>
      <c r="L75">
        <v>3913409</v>
      </c>
      <c r="M75">
        <v>86709355</v>
      </c>
      <c r="N75">
        <v>24961968</v>
      </c>
      <c r="O75">
        <v>2295536</v>
      </c>
      <c r="P75">
        <v>7196158</v>
      </c>
      <c r="Q75">
        <v>8664869</v>
      </c>
      <c r="R75">
        <v>3082968</v>
      </c>
      <c r="S75">
        <v>2574707</v>
      </c>
      <c r="U75">
        <v>40650758</v>
      </c>
      <c r="V75">
        <v>35537327</v>
      </c>
      <c r="X75">
        <v>3269141</v>
      </c>
      <c r="Y75">
        <v>478227</v>
      </c>
      <c r="Z75">
        <v>5321249</v>
      </c>
      <c r="AB75">
        <v>13464594</v>
      </c>
      <c r="AC75">
        <v>55850388</v>
      </c>
      <c r="AD75">
        <v>23955193</v>
      </c>
      <c r="AE75">
        <v>5503460</v>
      </c>
      <c r="AF75">
        <v>26007883</v>
      </c>
      <c r="AG75">
        <v>13433455</v>
      </c>
      <c r="AH75">
        <v>16385791</v>
      </c>
      <c r="AI75">
        <v>38960036</v>
      </c>
      <c r="AJ75">
        <v>3654791</v>
      </c>
      <c r="AK75">
        <v>0</v>
      </c>
      <c r="AL75">
        <v>25347577</v>
      </c>
      <c r="AM75">
        <v>17082466</v>
      </c>
      <c r="AN75">
        <v>3131767</v>
      </c>
      <c r="AO75">
        <v>0</v>
      </c>
      <c r="AP75">
        <v>3388440</v>
      </c>
      <c r="AQ75">
        <v>3339189</v>
      </c>
      <c r="AR75">
        <v>0</v>
      </c>
      <c r="AS75">
        <v>7935225</v>
      </c>
      <c r="AT75">
        <v>89379414</v>
      </c>
      <c r="AU75">
        <v>0</v>
      </c>
      <c r="AV75">
        <v>1848534</v>
      </c>
      <c r="AX75">
        <v>15974901</v>
      </c>
      <c r="AY75">
        <v>540068</v>
      </c>
      <c r="AZ75">
        <v>28576402</v>
      </c>
      <c r="BA75">
        <v>980097</v>
      </c>
      <c r="BB75">
        <v>94200211</v>
      </c>
      <c r="BC75">
        <v>4881347</v>
      </c>
      <c r="BD75">
        <v>688052</v>
      </c>
      <c r="BE75">
        <v>3762317</v>
      </c>
      <c r="BF75">
        <v>33503406</v>
      </c>
      <c r="BG75">
        <v>13232064</v>
      </c>
      <c r="BH75">
        <v>1737295</v>
      </c>
      <c r="BI75">
        <v>21507</v>
      </c>
      <c r="BJ75">
        <v>881855</v>
      </c>
      <c r="BK75">
        <v>46407396</v>
      </c>
      <c r="BL75">
        <v>0</v>
      </c>
      <c r="BM75">
        <v>7089272</v>
      </c>
      <c r="BN75">
        <v>24798438</v>
      </c>
      <c r="BO75">
        <v>7597860</v>
      </c>
      <c r="BP75">
        <v>24343153</v>
      </c>
      <c r="BR75">
        <v>46322057</v>
      </c>
      <c r="BS75">
        <v>18133272</v>
      </c>
      <c r="BT75">
        <v>3238388</v>
      </c>
      <c r="BU75">
        <v>12191951</v>
      </c>
      <c r="BV75">
        <v>20858601</v>
      </c>
      <c r="BW75">
        <v>1708834</v>
      </c>
      <c r="BX75">
        <v>773590</v>
      </c>
      <c r="BY75">
        <v>0</v>
      </c>
      <c r="BZ75">
        <v>1460910</v>
      </c>
      <c r="CA75">
        <v>677378</v>
      </c>
      <c r="CB75">
        <v>17192943</v>
      </c>
      <c r="CC75">
        <v>25339509</v>
      </c>
      <c r="CD75">
        <v>12814362</v>
      </c>
      <c r="CE75">
        <v>33460041</v>
      </c>
      <c r="CF75">
        <v>7500118</v>
      </c>
      <c r="CG75">
        <v>9391915</v>
      </c>
      <c r="CH75">
        <v>4401708</v>
      </c>
      <c r="CI75">
        <v>4056265</v>
      </c>
      <c r="CJ75">
        <v>558966</v>
      </c>
      <c r="CK75">
        <v>3613452</v>
      </c>
      <c r="CL75">
        <v>215459</v>
      </c>
      <c r="CM75">
        <v>5679212</v>
      </c>
      <c r="CN75">
        <v>1823299</v>
      </c>
      <c r="CO75">
        <v>152691948</v>
      </c>
      <c r="CP75">
        <v>1313421</v>
      </c>
      <c r="CQ75">
        <v>63697922</v>
      </c>
      <c r="CR75">
        <v>8762882</v>
      </c>
      <c r="CS75">
        <v>2654171</v>
      </c>
      <c r="CT75">
        <v>8743292</v>
      </c>
      <c r="CU75">
        <v>14708969</v>
      </c>
      <c r="CV75">
        <v>3669777</v>
      </c>
      <c r="CW75">
        <v>25460178</v>
      </c>
      <c r="CX75">
        <v>564250</v>
      </c>
      <c r="CY75">
        <v>0</v>
      </c>
    </row>
    <row r="76" spans="1:103" x14ac:dyDescent="0.3">
      <c r="A76" s="734">
        <v>503</v>
      </c>
      <c r="B76" t="s">
        <v>156</v>
      </c>
      <c r="D76">
        <v>0</v>
      </c>
      <c r="E76">
        <v>0</v>
      </c>
      <c r="F76">
        <v>0</v>
      </c>
      <c r="H76">
        <v>0</v>
      </c>
      <c r="I76">
        <v>0</v>
      </c>
      <c r="J76">
        <v>242600</v>
      </c>
      <c r="K76">
        <v>325857</v>
      </c>
      <c r="L76">
        <v>252539</v>
      </c>
      <c r="M76">
        <v>87219705</v>
      </c>
      <c r="N76">
        <v>9744687</v>
      </c>
      <c r="O76">
        <v>134076</v>
      </c>
      <c r="P76">
        <v>0</v>
      </c>
      <c r="Q76">
        <v>98800</v>
      </c>
      <c r="R76">
        <v>0</v>
      </c>
      <c r="S76">
        <v>43932</v>
      </c>
      <c r="U76">
        <v>0</v>
      </c>
      <c r="V76">
        <v>487779</v>
      </c>
      <c r="X76">
        <v>32250</v>
      </c>
      <c r="Y76">
        <v>120913</v>
      </c>
      <c r="Z76">
        <v>0</v>
      </c>
      <c r="AB76">
        <v>325760</v>
      </c>
      <c r="AC76">
        <v>1681686</v>
      </c>
      <c r="AD76">
        <v>2770627</v>
      </c>
      <c r="AE76">
        <v>19523882</v>
      </c>
      <c r="AF76">
        <v>0</v>
      </c>
      <c r="AG76">
        <v>311392</v>
      </c>
      <c r="AH76">
        <v>0</v>
      </c>
      <c r="AI76">
        <v>7265351</v>
      </c>
      <c r="AJ76">
        <v>332520</v>
      </c>
      <c r="AK76">
        <v>0</v>
      </c>
      <c r="AL76">
        <v>0</v>
      </c>
      <c r="AM76">
        <v>0</v>
      </c>
      <c r="AN76">
        <v>0</v>
      </c>
      <c r="AO76">
        <v>0</v>
      </c>
      <c r="AP76">
        <v>0</v>
      </c>
      <c r="AQ76">
        <v>7944267</v>
      </c>
      <c r="AR76">
        <v>0</v>
      </c>
      <c r="AS76">
        <v>99127</v>
      </c>
      <c r="AT76">
        <v>2042795</v>
      </c>
      <c r="AU76">
        <v>0</v>
      </c>
      <c r="AV76">
        <v>0</v>
      </c>
      <c r="AX76">
        <v>1560559</v>
      </c>
      <c r="AY76">
        <v>257116</v>
      </c>
      <c r="AZ76">
        <v>11192734</v>
      </c>
      <c r="BA76">
        <v>0</v>
      </c>
      <c r="BB76">
        <v>53867387</v>
      </c>
      <c r="BC76">
        <v>177977</v>
      </c>
      <c r="BD76">
        <v>0</v>
      </c>
      <c r="BE76">
        <v>0</v>
      </c>
      <c r="BF76">
        <v>16799120</v>
      </c>
      <c r="BG76">
        <v>710570</v>
      </c>
      <c r="BH76">
        <v>0</v>
      </c>
      <c r="BI76">
        <v>0</v>
      </c>
      <c r="BJ76">
        <v>51342</v>
      </c>
      <c r="BK76">
        <v>1840126</v>
      </c>
      <c r="BL76">
        <v>0</v>
      </c>
      <c r="BM76">
        <v>0</v>
      </c>
      <c r="BN76">
        <v>1759389</v>
      </c>
      <c r="BO76">
        <v>128458</v>
      </c>
      <c r="BP76">
        <v>1404947</v>
      </c>
      <c r="BR76">
        <v>34267670</v>
      </c>
      <c r="BS76">
        <v>1709444</v>
      </c>
      <c r="BT76">
        <v>62575</v>
      </c>
      <c r="BU76">
        <v>1478926</v>
      </c>
      <c r="BV76">
        <v>1977665</v>
      </c>
      <c r="BW76">
        <v>66336</v>
      </c>
      <c r="BX76">
        <v>0</v>
      </c>
      <c r="BY76">
        <v>0</v>
      </c>
      <c r="BZ76">
        <v>0</v>
      </c>
      <c r="CA76">
        <v>0</v>
      </c>
      <c r="CB76">
        <v>209666</v>
      </c>
      <c r="CC76">
        <v>55815</v>
      </c>
      <c r="CD76">
        <v>956523</v>
      </c>
      <c r="CE76">
        <v>5003949</v>
      </c>
      <c r="CF76">
        <v>0</v>
      </c>
      <c r="CG76">
        <v>0</v>
      </c>
      <c r="CH76">
        <v>0</v>
      </c>
      <c r="CI76">
        <v>17239816</v>
      </c>
      <c r="CJ76">
        <v>2741</v>
      </c>
      <c r="CK76">
        <v>2905715</v>
      </c>
      <c r="CL76">
        <v>0</v>
      </c>
      <c r="CM76">
        <v>6751791</v>
      </c>
      <c r="CN76">
        <v>179528</v>
      </c>
      <c r="CO76">
        <v>152998567</v>
      </c>
      <c r="CP76">
        <v>484744</v>
      </c>
      <c r="CQ76">
        <v>0</v>
      </c>
      <c r="CR76">
        <v>7587</v>
      </c>
      <c r="CS76">
        <v>168400</v>
      </c>
      <c r="CT76">
        <v>0</v>
      </c>
      <c r="CU76">
        <v>28870</v>
      </c>
      <c r="CV76">
        <v>5396004</v>
      </c>
      <c r="CW76">
        <v>330698</v>
      </c>
      <c r="CX76">
        <v>0</v>
      </c>
      <c r="CY76">
        <v>0</v>
      </c>
    </row>
    <row r="77" spans="1:103" x14ac:dyDescent="0.3">
      <c r="A77" s="734">
        <v>504</v>
      </c>
      <c r="B77" t="s">
        <v>160</v>
      </c>
      <c r="D77">
        <v>36287550</v>
      </c>
      <c r="E77">
        <v>5501457</v>
      </c>
      <c r="F77">
        <v>4333897</v>
      </c>
      <c r="H77">
        <v>7188302</v>
      </c>
      <c r="I77">
        <v>7795164</v>
      </c>
      <c r="J77">
        <v>20473276</v>
      </c>
      <c r="K77">
        <v>5816024</v>
      </c>
      <c r="L77">
        <v>16251607</v>
      </c>
      <c r="M77">
        <v>39378400</v>
      </c>
      <c r="N77">
        <v>79355050</v>
      </c>
      <c r="O77">
        <v>21027531</v>
      </c>
      <c r="P77">
        <v>55114802</v>
      </c>
      <c r="Q77">
        <v>17832824</v>
      </c>
      <c r="R77">
        <v>3335498</v>
      </c>
      <c r="S77">
        <v>20032760</v>
      </c>
      <c r="U77">
        <v>47486254</v>
      </c>
      <c r="V77">
        <v>15725937</v>
      </c>
      <c r="X77">
        <v>5112680</v>
      </c>
      <c r="Y77">
        <v>5156300</v>
      </c>
      <c r="Z77">
        <v>32979257</v>
      </c>
      <c r="AB77">
        <v>33087082</v>
      </c>
      <c r="AC77">
        <v>74854194</v>
      </c>
      <c r="AD77">
        <v>7891944</v>
      </c>
      <c r="AE77">
        <v>14514318</v>
      </c>
      <c r="AF77">
        <v>30175660</v>
      </c>
      <c r="AG77">
        <v>11593294</v>
      </c>
      <c r="AH77">
        <v>12121599</v>
      </c>
      <c r="AI77">
        <v>90995806</v>
      </c>
      <c r="AJ77">
        <v>17211391</v>
      </c>
      <c r="AK77">
        <v>88786082</v>
      </c>
      <c r="AL77">
        <v>15930791</v>
      </c>
      <c r="AM77">
        <v>3797473</v>
      </c>
      <c r="AN77">
        <v>2629672</v>
      </c>
      <c r="AO77">
        <v>5538310</v>
      </c>
      <c r="AP77">
        <v>10875464</v>
      </c>
      <c r="AQ77">
        <v>9213251</v>
      </c>
      <c r="AR77">
        <v>121820557</v>
      </c>
      <c r="AS77">
        <v>17536509</v>
      </c>
      <c r="AT77">
        <v>9041339</v>
      </c>
      <c r="AU77">
        <v>22639753</v>
      </c>
      <c r="AV77">
        <v>25821612</v>
      </c>
      <c r="AX77">
        <v>9992974</v>
      </c>
      <c r="AY77">
        <v>3727545</v>
      </c>
      <c r="AZ77">
        <v>21571128</v>
      </c>
      <c r="BA77">
        <v>8650937</v>
      </c>
      <c r="BB77">
        <v>36112605</v>
      </c>
      <c r="BC77">
        <v>5201367</v>
      </c>
      <c r="BD77">
        <v>10182833</v>
      </c>
      <c r="BE77">
        <v>13379071</v>
      </c>
      <c r="BF77">
        <v>18728957</v>
      </c>
      <c r="BG77">
        <v>12112974</v>
      </c>
      <c r="BH77">
        <v>7380947</v>
      </c>
      <c r="BI77">
        <v>6839380</v>
      </c>
      <c r="BJ77">
        <v>10933472</v>
      </c>
      <c r="BK77">
        <v>232632735</v>
      </c>
      <c r="BL77">
        <v>4143317</v>
      </c>
      <c r="BM77">
        <v>5887863</v>
      </c>
      <c r="BN77">
        <v>24129123</v>
      </c>
      <c r="BO77">
        <v>25701776</v>
      </c>
      <c r="BP77">
        <v>81367590</v>
      </c>
      <c r="BR77">
        <v>42588311</v>
      </c>
      <c r="BS77">
        <v>31355542</v>
      </c>
      <c r="BT77">
        <v>4421261</v>
      </c>
      <c r="BU77">
        <v>8155324</v>
      </c>
      <c r="BV77">
        <v>13921813</v>
      </c>
      <c r="BW77">
        <v>3120818</v>
      </c>
      <c r="BX77">
        <v>12711232</v>
      </c>
      <c r="BY77">
        <v>26733461</v>
      </c>
      <c r="BZ77">
        <v>4988334</v>
      </c>
      <c r="CA77">
        <v>21278669</v>
      </c>
      <c r="CB77">
        <v>16761844</v>
      </c>
      <c r="CC77">
        <v>40096655</v>
      </c>
      <c r="CD77">
        <v>26799758</v>
      </c>
      <c r="CE77">
        <v>28438337</v>
      </c>
      <c r="CF77">
        <v>23378454</v>
      </c>
      <c r="CG77">
        <v>28081881</v>
      </c>
      <c r="CH77">
        <v>9893459</v>
      </c>
      <c r="CI77">
        <v>13319563</v>
      </c>
      <c r="CJ77">
        <v>9463104</v>
      </c>
      <c r="CK77">
        <v>18473462</v>
      </c>
      <c r="CL77">
        <v>6012835</v>
      </c>
      <c r="CM77">
        <v>12126900</v>
      </c>
      <c r="CN77">
        <v>3164892</v>
      </c>
      <c r="CO77">
        <v>38799055</v>
      </c>
      <c r="CP77">
        <v>9660425</v>
      </c>
      <c r="CQ77">
        <v>106822408</v>
      </c>
      <c r="CR77">
        <v>5385573</v>
      </c>
      <c r="CS77">
        <v>5879335</v>
      </c>
      <c r="CT77">
        <v>9023742</v>
      </c>
      <c r="CU77">
        <v>19195634</v>
      </c>
      <c r="CV77">
        <v>14077918</v>
      </c>
      <c r="CW77">
        <v>28112533</v>
      </c>
      <c r="CX77">
        <v>13047044</v>
      </c>
      <c r="CY77">
        <v>9204705</v>
      </c>
    </row>
    <row r="78" spans="1:103" x14ac:dyDescent="0.3">
      <c r="A78" s="734">
        <v>505</v>
      </c>
      <c r="B78" t="s">
        <v>161</v>
      </c>
      <c r="D78">
        <v>1200820</v>
      </c>
      <c r="E78">
        <v>68300</v>
      </c>
      <c r="F78">
        <v>232915</v>
      </c>
      <c r="H78">
        <v>5188532</v>
      </c>
      <c r="I78">
        <v>450000</v>
      </c>
      <c r="J78">
        <v>487000</v>
      </c>
      <c r="K78">
        <v>0</v>
      </c>
      <c r="L78">
        <v>3328759</v>
      </c>
      <c r="M78">
        <v>3425624</v>
      </c>
      <c r="N78">
        <v>798363</v>
      </c>
      <c r="O78">
        <v>5317200</v>
      </c>
      <c r="P78">
        <v>5514430</v>
      </c>
      <c r="Q78">
        <v>1492870</v>
      </c>
      <c r="R78">
        <v>0</v>
      </c>
      <c r="S78">
        <v>3698670</v>
      </c>
      <c r="U78">
        <v>14472</v>
      </c>
      <c r="V78">
        <v>0</v>
      </c>
      <c r="X78">
        <v>0</v>
      </c>
      <c r="Y78">
        <v>902235</v>
      </c>
      <c r="Z78">
        <v>2111791</v>
      </c>
      <c r="AB78">
        <v>2203238</v>
      </c>
      <c r="AC78">
        <v>3982512</v>
      </c>
      <c r="AD78">
        <v>2546889</v>
      </c>
      <c r="AE78">
        <v>7636047</v>
      </c>
      <c r="AF78">
        <v>903398</v>
      </c>
      <c r="AG78">
        <v>2786533</v>
      </c>
      <c r="AH78">
        <v>32515425</v>
      </c>
      <c r="AI78">
        <v>1157830</v>
      </c>
      <c r="AJ78">
        <v>1771265</v>
      </c>
      <c r="AK78">
        <v>7389605</v>
      </c>
      <c r="AL78">
        <v>1592227</v>
      </c>
      <c r="AM78">
        <v>47201873</v>
      </c>
      <c r="AN78">
        <v>13050</v>
      </c>
      <c r="AO78">
        <v>1890469</v>
      </c>
      <c r="AP78">
        <v>847385</v>
      </c>
      <c r="AQ78">
        <v>599557</v>
      </c>
      <c r="AR78">
        <v>509179</v>
      </c>
      <c r="AS78">
        <v>1634270</v>
      </c>
      <c r="AT78">
        <v>0</v>
      </c>
      <c r="AU78">
        <v>448969</v>
      </c>
      <c r="AV78">
        <v>1106390</v>
      </c>
      <c r="AX78">
        <v>664977</v>
      </c>
      <c r="AY78">
        <v>221962</v>
      </c>
      <c r="AZ78">
        <v>0</v>
      </c>
      <c r="BA78">
        <v>0</v>
      </c>
      <c r="BB78">
        <v>2610000</v>
      </c>
      <c r="BC78">
        <v>632446</v>
      </c>
      <c r="BD78">
        <v>34026</v>
      </c>
      <c r="BE78">
        <v>0</v>
      </c>
      <c r="BF78">
        <v>788070</v>
      </c>
      <c r="BG78">
        <v>30023</v>
      </c>
      <c r="BH78">
        <v>0</v>
      </c>
      <c r="BI78">
        <v>2372418</v>
      </c>
      <c r="BJ78">
        <v>2042634</v>
      </c>
      <c r="BK78">
        <v>780037</v>
      </c>
      <c r="BL78">
        <v>420274</v>
      </c>
      <c r="BM78">
        <v>141700</v>
      </c>
      <c r="BN78">
        <v>218632</v>
      </c>
      <c r="BO78">
        <v>5314743</v>
      </c>
      <c r="BP78">
        <v>628465</v>
      </c>
      <c r="BR78">
        <v>12445</v>
      </c>
      <c r="BS78">
        <v>1129817</v>
      </c>
      <c r="BT78">
        <v>84270</v>
      </c>
      <c r="BU78">
        <v>346021</v>
      </c>
      <c r="BV78">
        <v>2629283</v>
      </c>
      <c r="BW78">
        <v>4000000</v>
      </c>
      <c r="BX78">
        <v>1054585</v>
      </c>
      <c r="BY78">
        <v>6875943</v>
      </c>
      <c r="BZ78">
        <v>695193</v>
      </c>
      <c r="CA78">
        <v>20400000</v>
      </c>
      <c r="CB78">
        <v>339458</v>
      </c>
      <c r="CC78">
        <v>0</v>
      </c>
      <c r="CD78">
        <v>821643</v>
      </c>
      <c r="CE78">
        <v>2743828</v>
      </c>
      <c r="CF78">
        <v>12767771</v>
      </c>
      <c r="CG78">
        <v>0</v>
      </c>
      <c r="CH78">
        <v>1188160</v>
      </c>
      <c r="CI78">
        <v>658000</v>
      </c>
      <c r="CJ78">
        <v>0</v>
      </c>
      <c r="CK78">
        <v>1130598</v>
      </c>
      <c r="CL78">
        <v>0</v>
      </c>
      <c r="CM78">
        <v>125000</v>
      </c>
      <c r="CN78">
        <v>241857</v>
      </c>
      <c r="CO78">
        <v>0</v>
      </c>
      <c r="CP78">
        <v>471259</v>
      </c>
      <c r="CQ78">
        <v>0</v>
      </c>
      <c r="CR78">
        <v>106939</v>
      </c>
      <c r="CS78">
        <v>0</v>
      </c>
      <c r="CT78">
        <v>3704460</v>
      </c>
      <c r="CU78">
        <v>0</v>
      </c>
      <c r="CV78">
        <v>788619</v>
      </c>
      <c r="CW78">
        <v>10080278</v>
      </c>
      <c r="CX78">
        <v>911704</v>
      </c>
      <c r="CY78">
        <v>37391</v>
      </c>
    </row>
    <row r="79" spans="1:103" x14ac:dyDescent="0.3">
      <c r="A79" s="734">
        <v>506</v>
      </c>
      <c r="B79" t="s">
        <v>167</v>
      </c>
      <c r="D79">
        <v>66014574</v>
      </c>
      <c r="E79">
        <v>21469290</v>
      </c>
      <c r="F79">
        <v>8205250</v>
      </c>
      <c r="H79">
        <v>14251275</v>
      </c>
      <c r="I79">
        <v>27169037</v>
      </c>
      <c r="J79">
        <v>37800382</v>
      </c>
      <c r="K79">
        <v>2918018</v>
      </c>
      <c r="L79">
        <v>35111813</v>
      </c>
      <c r="M79">
        <v>133439093</v>
      </c>
      <c r="N79">
        <v>117178482</v>
      </c>
      <c r="O79">
        <v>41110173</v>
      </c>
      <c r="P79">
        <v>150694804</v>
      </c>
      <c r="Q79">
        <v>19567802</v>
      </c>
      <c r="R79">
        <v>14080557</v>
      </c>
      <c r="S79">
        <v>68325051</v>
      </c>
      <c r="U79">
        <v>96595862</v>
      </c>
      <c r="V79">
        <v>48878779</v>
      </c>
      <c r="X79">
        <v>11769274</v>
      </c>
      <c r="Y79">
        <v>8630426</v>
      </c>
      <c r="Z79">
        <v>44955328</v>
      </c>
      <c r="AB79">
        <v>49241732</v>
      </c>
      <c r="AC79">
        <v>248829870</v>
      </c>
      <c r="AD79">
        <v>30043355</v>
      </c>
      <c r="AE79">
        <v>86345216</v>
      </c>
      <c r="AF79">
        <v>86425300</v>
      </c>
      <c r="AG79">
        <v>13302025</v>
      </c>
      <c r="AH79">
        <v>30855743</v>
      </c>
      <c r="AI79">
        <v>295761259</v>
      </c>
      <c r="AJ79">
        <v>25389294</v>
      </c>
      <c r="AK79">
        <v>183512762</v>
      </c>
      <c r="AL79">
        <v>42502759</v>
      </c>
      <c r="AM79">
        <v>107579991</v>
      </c>
      <c r="AN79">
        <v>5460369</v>
      </c>
      <c r="AO79">
        <v>8614904</v>
      </c>
      <c r="AP79">
        <v>40217298</v>
      </c>
      <c r="AQ79">
        <v>14102302</v>
      </c>
      <c r="AR79">
        <v>183170907</v>
      </c>
      <c r="AS79">
        <v>42394806</v>
      </c>
      <c r="AT79">
        <v>87876407</v>
      </c>
      <c r="AU79">
        <v>37710742</v>
      </c>
      <c r="AV79">
        <v>80589089</v>
      </c>
      <c r="AX79">
        <v>39440505</v>
      </c>
      <c r="AY79">
        <v>2976507</v>
      </c>
      <c r="AZ79">
        <v>153668148</v>
      </c>
      <c r="BA79">
        <v>35865682</v>
      </c>
      <c r="BB79">
        <v>186346057</v>
      </c>
      <c r="BC79">
        <v>5818668</v>
      </c>
      <c r="BD79">
        <v>26806805</v>
      </c>
      <c r="BE79">
        <v>37185257</v>
      </c>
      <c r="BF79">
        <v>52515640</v>
      </c>
      <c r="BG79">
        <v>41183865</v>
      </c>
      <c r="BH79">
        <v>12287541</v>
      </c>
      <c r="BI79">
        <v>13213740</v>
      </c>
      <c r="BJ79">
        <v>12214208</v>
      </c>
      <c r="BK79">
        <v>618396191</v>
      </c>
      <c r="BL79">
        <v>8451872</v>
      </c>
      <c r="BM79">
        <v>31032887</v>
      </c>
      <c r="BN79">
        <v>50526056</v>
      </c>
      <c r="BO79">
        <v>46851516</v>
      </c>
      <c r="BP79">
        <v>133119235</v>
      </c>
      <c r="BR79">
        <v>130465952</v>
      </c>
      <c r="BS79">
        <v>72345090</v>
      </c>
      <c r="BT79">
        <v>11386607</v>
      </c>
      <c r="BU79">
        <v>30064424</v>
      </c>
      <c r="BV79">
        <v>62917821</v>
      </c>
      <c r="BW79">
        <v>7103035</v>
      </c>
      <c r="BX79">
        <v>25858232</v>
      </c>
      <c r="BY79">
        <v>64004312</v>
      </c>
      <c r="BZ79">
        <v>13484152</v>
      </c>
      <c r="CA79">
        <v>52248252</v>
      </c>
      <c r="CB79">
        <v>15348211</v>
      </c>
      <c r="CC79">
        <v>54883528</v>
      </c>
      <c r="CD79">
        <v>50645446</v>
      </c>
      <c r="CE79">
        <v>79883284</v>
      </c>
      <c r="CF79">
        <v>46130035</v>
      </c>
      <c r="CG79">
        <v>34689710</v>
      </c>
      <c r="CH79">
        <v>13931318</v>
      </c>
      <c r="CI79">
        <v>43056440</v>
      </c>
      <c r="CJ79">
        <v>16601178</v>
      </c>
      <c r="CK79">
        <v>47871430</v>
      </c>
      <c r="CL79">
        <v>10388808</v>
      </c>
      <c r="CM79">
        <v>29491265</v>
      </c>
      <c r="CN79">
        <v>1427813</v>
      </c>
      <c r="CO79">
        <v>106592116</v>
      </c>
      <c r="CP79">
        <v>24093005</v>
      </c>
      <c r="CQ79">
        <v>487292003</v>
      </c>
      <c r="CR79">
        <v>16788486</v>
      </c>
      <c r="CS79">
        <v>11134989</v>
      </c>
      <c r="CT79">
        <v>46641073</v>
      </c>
      <c r="CU79">
        <v>41411201</v>
      </c>
      <c r="CV79">
        <v>42707838</v>
      </c>
      <c r="CW79">
        <v>50110582</v>
      </c>
      <c r="CX79">
        <v>23525595</v>
      </c>
      <c r="CY79">
        <v>10216227</v>
      </c>
    </row>
    <row r="80" spans="1:103" x14ac:dyDescent="0.3">
      <c r="A80" s="734">
        <v>507</v>
      </c>
      <c r="B80" t="s">
        <v>834</v>
      </c>
      <c r="D80">
        <v>0</v>
      </c>
      <c r="E80">
        <v>0</v>
      </c>
      <c r="F80">
        <v>0</v>
      </c>
      <c r="H80">
        <v>0</v>
      </c>
      <c r="I80">
        <v>-323756</v>
      </c>
      <c r="J80">
        <v>0</v>
      </c>
      <c r="K80">
        <v>0</v>
      </c>
      <c r="L80">
        <v>-794384</v>
      </c>
      <c r="M80">
        <v>0</v>
      </c>
      <c r="N80">
        <v>15647</v>
      </c>
      <c r="O80">
        <v>-18850</v>
      </c>
      <c r="P80">
        <v>0</v>
      </c>
      <c r="Q80">
        <v>0</v>
      </c>
      <c r="R80">
        <v>0</v>
      </c>
      <c r="S80">
        <v>0</v>
      </c>
      <c r="U80">
        <v>0</v>
      </c>
      <c r="V80">
        <v>0</v>
      </c>
      <c r="X80">
        <v>0</v>
      </c>
      <c r="Y80">
        <v>-54358</v>
      </c>
      <c r="Z80">
        <v>0</v>
      </c>
      <c r="AB80">
        <v>0</v>
      </c>
      <c r="AC80">
        <v>0</v>
      </c>
      <c r="AD80">
        <v>0</v>
      </c>
      <c r="AE80">
        <v>-19039</v>
      </c>
      <c r="AF80">
        <v>0</v>
      </c>
      <c r="AG80">
        <v>0</v>
      </c>
      <c r="AH80">
        <v>0</v>
      </c>
      <c r="AI80">
        <v>0</v>
      </c>
      <c r="AJ80">
        <v>998202</v>
      </c>
      <c r="AK80">
        <v>0</v>
      </c>
      <c r="AL80">
        <v>25200</v>
      </c>
      <c r="AM80">
        <v>0</v>
      </c>
      <c r="AN80">
        <v>0</v>
      </c>
      <c r="AO80">
        <v>-3055</v>
      </c>
      <c r="AP80">
        <v>809409</v>
      </c>
      <c r="AQ80">
        <v>455547</v>
      </c>
      <c r="AR80">
        <v>0</v>
      </c>
      <c r="AS80">
        <v>0</v>
      </c>
      <c r="AT80">
        <v>0</v>
      </c>
      <c r="AU80">
        <v>0</v>
      </c>
      <c r="AV80">
        <v>0</v>
      </c>
      <c r="AX80">
        <v>0</v>
      </c>
      <c r="AY80">
        <v>336911</v>
      </c>
      <c r="AZ80">
        <v>0</v>
      </c>
      <c r="BA80">
        <v>0</v>
      </c>
      <c r="BB80">
        <v>0</v>
      </c>
      <c r="BC80">
        <v>-1271771</v>
      </c>
      <c r="BD80">
        <v>0</v>
      </c>
      <c r="BE80">
        <v>0</v>
      </c>
      <c r="BF80">
        <v>0</v>
      </c>
      <c r="BG80">
        <v>0</v>
      </c>
      <c r="BH80">
        <v>0</v>
      </c>
      <c r="BI80">
        <v>0</v>
      </c>
      <c r="BJ80">
        <v>0</v>
      </c>
      <c r="BK80">
        <v>29998681</v>
      </c>
      <c r="BL80">
        <v>0</v>
      </c>
      <c r="BM80">
        <v>0</v>
      </c>
      <c r="BN80">
        <v>0</v>
      </c>
      <c r="BO80">
        <v>1835079</v>
      </c>
      <c r="BP80">
        <v>0</v>
      </c>
      <c r="BR80">
        <v>0</v>
      </c>
      <c r="BS80">
        <v>0</v>
      </c>
      <c r="BT80">
        <v>0</v>
      </c>
      <c r="BU80">
        <v>0</v>
      </c>
      <c r="BV80">
        <v>0</v>
      </c>
      <c r="BW80">
        <v>244314</v>
      </c>
      <c r="BX80">
        <v>910589</v>
      </c>
      <c r="BY80">
        <v>0</v>
      </c>
      <c r="BZ80">
        <v>0</v>
      </c>
      <c r="CA80">
        <v>0</v>
      </c>
      <c r="CB80">
        <v>0</v>
      </c>
      <c r="CC80">
        <v>0</v>
      </c>
      <c r="CD80">
        <v>1517854</v>
      </c>
      <c r="CE80">
        <v>1270</v>
      </c>
      <c r="CF80">
        <v>0</v>
      </c>
      <c r="CG80">
        <v>0</v>
      </c>
      <c r="CH80">
        <v>1241563</v>
      </c>
      <c r="CI80">
        <v>-2</v>
      </c>
      <c r="CJ80">
        <v>0</v>
      </c>
      <c r="CK80">
        <v>0</v>
      </c>
      <c r="CL80">
        <v>0</v>
      </c>
      <c r="CM80">
        <v>0</v>
      </c>
      <c r="CN80">
        <v>0</v>
      </c>
      <c r="CO80">
        <v>-3080500</v>
      </c>
      <c r="CP80">
        <v>737028</v>
      </c>
      <c r="CQ80">
        <v>0</v>
      </c>
      <c r="CR80">
        <v>0</v>
      </c>
      <c r="CS80">
        <v>0</v>
      </c>
      <c r="CT80">
        <v>-10767</v>
      </c>
      <c r="CU80">
        <v>0</v>
      </c>
      <c r="CV80">
        <v>0</v>
      </c>
      <c r="CW80">
        <v>0</v>
      </c>
      <c r="CX80">
        <v>1</v>
      </c>
      <c r="CY80">
        <v>0</v>
      </c>
    </row>
    <row r="81" spans="1:103" x14ac:dyDescent="0.3">
      <c r="A81" s="734">
        <v>508</v>
      </c>
      <c r="B81" t="s">
        <v>181</v>
      </c>
      <c r="D81">
        <v>0</v>
      </c>
      <c r="E81">
        <v>0</v>
      </c>
      <c r="F81">
        <v>0</v>
      </c>
      <c r="H81">
        <v>170042</v>
      </c>
      <c r="I81">
        <v>0</v>
      </c>
      <c r="J81">
        <v>0</v>
      </c>
      <c r="K81">
        <v>0</v>
      </c>
      <c r="L81">
        <v>0</v>
      </c>
      <c r="M81">
        <v>280000</v>
      </c>
      <c r="N81">
        <v>2783</v>
      </c>
      <c r="O81">
        <v>0</v>
      </c>
      <c r="P81">
        <v>948047</v>
      </c>
      <c r="Q81">
        <v>0</v>
      </c>
      <c r="R81">
        <v>0</v>
      </c>
      <c r="S81">
        <v>0</v>
      </c>
      <c r="U81">
        <v>0</v>
      </c>
      <c r="V81">
        <v>36672</v>
      </c>
      <c r="X81">
        <v>0</v>
      </c>
      <c r="Y81">
        <v>0</v>
      </c>
      <c r="Z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X81">
        <v>0</v>
      </c>
      <c r="AY81">
        <v>0</v>
      </c>
      <c r="AZ81">
        <v>0</v>
      </c>
      <c r="BA81">
        <v>0</v>
      </c>
      <c r="BB81">
        <v>0</v>
      </c>
      <c r="BC81">
        <v>0</v>
      </c>
      <c r="BD81">
        <v>0</v>
      </c>
      <c r="BE81">
        <v>0</v>
      </c>
      <c r="BF81">
        <v>0</v>
      </c>
      <c r="BG81">
        <v>0</v>
      </c>
      <c r="BH81">
        <v>0</v>
      </c>
      <c r="BI81">
        <v>0</v>
      </c>
      <c r="BJ81">
        <v>0</v>
      </c>
      <c r="BK81">
        <v>0</v>
      </c>
      <c r="BL81">
        <v>0</v>
      </c>
      <c r="BM81">
        <v>0</v>
      </c>
      <c r="BN81">
        <v>0</v>
      </c>
      <c r="BO81">
        <v>0</v>
      </c>
      <c r="BP81">
        <v>0</v>
      </c>
      <c r="BR81">
        <v>0</v>
      </c>
      <c r="BS81">
        <v>0</v>
      </c>
      <c r="BT81">
        <v>0</v>
      </c>
      <c r="BU81">
        <v>0</v>
      </c>
      <c r="BV81">
        <v>0</v>
      </c>
      <c r="BW81">
        <v>0</v>
      </c>
      <c r="BX81">
        <v>0</v>
      </c>
      <c r="BY81">
        <v>0</v>
      </c>
      <c r="BZ81">
        <v>0</v>
      </c>
      <c r="CA81">
        <v>0</v>
      </c>
      <c r="CB81">
        <v>13860000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row>
    <row r="82" spans="1:103" x14ac:dyDescent="0.3">
      <c r="A82" s="734">
        <v>509</v>
      </c>
      <c r="B82" t="s">
        <v>182</v>
      </c>
      <c r="D82">
        <v>0</v>
      </c>
      <c r="E82">
        <v>0</v>
      </c>
      <c r="F82">
        <v>0</v>
      </c>
      <c r="H82">
        <v>0</v>
      </c>
      <c r="I82">
        <v>0</v>
      </c>
      <c r="J82">
        <v>0</v>
      </c>
      <c r="K82">
        <v>0</v>
      </c>
      <c r="L82">
        <v>0</v>
      </c>
      <c r="M82">
        <v>0</v>
      </c>
      <c r="N82">
        <v>0</v>
      </c>
      <c r="O82">
        <v>0</v>
      </c>
      <c r="P82">
        <v>0</v>
      </c>
      <c r="Q82">
        <v>0</v>
      </c>
      <c r="R82">
        <v>0</v>
      </c>
      <c r="S82">
        <v>0</v>
      </c>
      <c r="U82">
        <v>0</v>
      </c>
      <c r="V82">
        <v>0</v>
      </c>
      <c r="X82">
        <v>0</v>
      </c>
      <c r="Y82">
        <v>0</v>
      </c>
      <c r="Z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X82">
        <v>0</v>
      </c>
      <c r="AY82">
        <v>0</v>
      </c>
      <c r="AZ82">
        <v>0</v>
      </c>
      <c r="BA82">
        <v>0</v>
      </c>
      <c r="BB82">
        <v>0</v>
      </c>
      <c r="BC82">
        <v>0</v>
      </c>
      <c r="BD82">
        <v>0</v>
      </c>
      <c r="BE82">
        <v>0</v>
      </c>
      <c r="BF82">
        <v>0</v>
      </c>
      <c r="BG82">
        <v>0</v>
      </c>
      <c r="BH82">
        <v>0</v>
      </c>
      <c r="BI82">
        <v>0</v>
      </c>
      <c r="BJ82">
        <v>0</v>
      </c>
      <c r="BK82">
        <v>0</v>
      </c>
      <c r="BL82">
        <v>0</v>
      </c>
      <c r="BM82">
        <v>0</v>
      </c>
      <c r="BN82">
        <v>0</v>
      </c>
      <c r="BO82">
        <v>0</v>
      </c>
      <c r="BP82">
        <v>0</v>
      </c>
      <c r="BR82">
        <v>0</v>
      </c>
      <c r="BS82">
        <v>0</v>
      </c>
      <c r="BT82">
        <v>0</v>
      </c>
      <c r="BU82">
        <v>0</v>
      </c>
      <c r="BV82">
        <v>0</v>
      </c>
      <c r="BW82">
        <v>0</v>
      </c>
      <c r="BX82">
        <v>0</v>
      </c>
      <c r="BY82">
        <v>0</v>
      </c>
      <c r="BZ82">
        <v>0</v>
      </c>
      <c r="CA82">
        <v>0</v>
      </c>
      <c r="CB82">
        <v>13760761</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row>
    <row r="83" spans="1:103" x14ac:dyDescent="0.3">
      <c r="A83" s="734">
        <v>510</v>
      </c>
      <c r="B83" t="s">
        <v>188</v>
      </c>
      <c r="D83">
        <v>0</v>
      </c>
      <c r="E83">
        <v>0</v>
      </c>
      <c r="F83">
        <v>0</v>
      </c>
      <c r="H83">
        <v>0</v>
      </c>
      <c r="I83">
        <v>0</v>
      </c>
      <c r="J83">
        <v>0</v>
      </c>
      <c r="K83">
        <v>0</v>
      </c>
      <c r="L83">
        <v>0</v>
      </c>
      <c r="M83">
        <v>2156817</v>
      </c>
      <c r="N83">
        <v>0</v>
      </c>
      <c r="O83">
        <v>0</v>
      </c>
      <c r="P83">
        <v>0</v>
      </c>
      <c r="Q83">
        <v>208301</v>
      </c>
      <c r="R83">
        <v>0</v>
      </c>
      <c r="S83">
        <v>0</v>
      </c>
      <c r="U83">
        <v>0</v>
      </c>
      <c r="V83">
        <v>0</v>
      </c>
      <c r="X83">
        <v>87124</v>
      </c>
      <c r="Y83">
        <v>0</v>
      </c>
      <c r="Z83">
        <v>0</v>
      </c>
      <c r="AB83">
        <v>105806</v>
      </c>
      <c r="AC83">
        <v>0</v>
      </c>
      <c r="AD83">
        <v>0</v>
      </c>
      <c r="AE83">
        <v>564217</v>
      </c>
      <c r="AF83">
        <v>0</v>
      </c>
      <c r="AG83">
        <v>0</v>
      </c>
      <c r="AH83">
        <v>41524</v>
      </c>
      <c r="AI83">
        <v>8553</v>
      </c>
      <c r="AJ83">
        <v>0</v>
      </c>
      <c r="AK83">
        <v>0</v>
      </c>
      <c r="AL83">
        <v>0</v>
      </c>
      <c r="AM83">
        <v>0</v>
      </c>
      <c r="AN83">
        <v>37454</v>
      </c>
      <c r="AO83">
        <v>0</v>
      </c>
      <c r="AP83">
        <v>0</v>
      </c>
      <c r="AQ83">
        <v>9430</v>
      </c>
      <c r="AR83">
        <v>0</v>
      </c>
      <c r="AS83">
        <v>58651</v>
      </c>
      <c r="AT83">
        <v>905064</v>
      </c>
      <c r="AU83">
        <v>0</v>
      </c>
      <c r="AV83">
        <v>0</v>
      </c>
      <c r="AX83">
        <v>150941</v>
      </c>
      <c r="AY83">
        <v>0</v>
      </c>
      <c r="AZ83">
        <v>0</v>
      </c>
      <c r="BA83">
        <v>0</v>
      </c>
      <c r="BB83">
        <v>0</v>
      </c>
      <c r="BC83">
        <v>48848</v>
      </c>
      <c r="BD83">
        <v>0</v>
      </c>
      <c r="BE83">
        <v>0</v>
      </c>
      <c r="BF83">
        <v>710</v>
      </c>
      <c r="BG83">
        <v>0</v>
      </c>
      <c r="BH83">
        <v>0</v>
      </c>
      <c r="BI83">
        <v>4090</v>
      </c>
      <c r="BJ83">
        <v>0</v>
      </c>
      <c r="BK83">
        <v>0</v>
      </c>
      <c r="BL83">
        <v>0</v>
      </c>
      <c r="BM83">
        <v>238321</v>
      </c>
      <c r="BN83">
        <v>784730</v>
      </c>
      <c r="BO83">
        <v>0</v>
      </c>
      <c r="BP83">
        <v>0</v>
      </c>
      <c r="BR83">
        <v>0</v>
      </c>
      <c r="BS83">
        <v>0</v>
      </c>
      <c r="BT83">
        <v>114769</v>
      </c>
      <c r="BU83">
        <v>376703</v>
      </c>
      <c r="BV83">
        <v>0</v>
      </c>
      <c r="BW83">
        <v>119768</v>
      </c>
      <c r="BX83">
        <v>0</v>
      </c>
      <c r="BY83">
        <v>0</v>
      </c>
      <c r="BZ83">
        <v>0</v>
      </c>
      <c r="CA83">
        <v>0</v>
      </c>
      <c r="CB83">
        <v>0</v>
      </c>
      <c r="CC83">
        <v>0</v>
      </c>
      <c r="CD83">
        <v>0</v>
      </c>
      <c r="CE83">
        <v>0</v>
      </c>
      <c r="CF83">
        <v>0</v>
      </c>
      <c r="CG83">
        <v>184043</v>
      </c>
      <c r="CH83">
        <v>3440</v>
      </c>
      <c r="CI83">
        <v>99278</v>
      </c>
      <c r="CJ83">
        <v>0</v>
      </c>
      <c r="CK83">
        <v>0</v>
      </c>
      <c r="CL83">
        <v>0</v>
      </c>
      <c r="CM83">
        <v>0</v>
      </c>
      <c r="CN83">
        <v>57910</v>
      </c>
      <c r="CO83">
        <v>957053</v>
      </c>
      <c r="CP83">
        <v>0</v>
      </c>
      <c r="CQ83">
        <v>0</v>
      </c>
      <c r="CR83">
        <v>0</v>
      </c>
      <c r="CS83">
        <v>28439</v>
      </c>
      <c r="CT83">
        <v>0</v>
      </c>
      <c r="CU83">
        <v>0</v>
      </c>
      <c r="CV83">
        <v>0</v>
      </c>
      <c r="CW83">
        <v>0</v>
      </c>
      <c r="CX83">
        <v>21466</v>
      </c>
      <c r="CY83">
        <v>0</v>
      </c>
    </row>
    <row r="84" spans="1:103" x14ac:dyDescent="0.3">
      <c r="A84" s="734">
        <v>512</v>
      </c>
      <c r="B84" t="s">
        <v>204</v>
      </c>
      <c r="D84">
        <v>669888</v>
      </c>
      <c r="E84">
        <v>10224</v>
      </c>
      <c r="F84">
        <v>1150</v>
      </c>
      <c r="H84">
        <v>821888</v>
      </c>
      <c r="I84">
        <v>159360</v>
      </c>
      <c r="J84">
        <v>85656</v>
      </c>
      <c r="K84">
        <v>0</v>
      </c>
      <c r="L84">
        <v>110821</v>
      </c>
      <c r="M84">
        <v>1739988</v>
      </c>
      <c r="N84">
        <v>34758384</v>
      </c>
      <c r="O84">
        <v>13357</v>
      </c>
      <c r="P84">
        <v>3590164</v>
      </c>
      <c r="Q84">
        <v>47059</v>
      </c>
      <c r="R84">
        <v>0</v>
      </c>
      <c r="S84">
        <v>184263</v>
      </c>
      <c r="U84">
        <v>81516</v>
      </c>
      <c r="V84">
        <v>45749</v>
      </c>
      <c r="X84">
        <v>0</v>
      </c>
      <c r="Y84">
        <v>29813</v>
      </c>
      <c r="Z84">
        <v>366247</v>
      </c>
      <c r="AB84">
        <v>78985</v>
      </c>
      <c r="AC84">
        <v>3293457</v>
      </c>
      <c r="AD84">
        <v>1100865</v>
      </c>
      <c r="AE84">
        <v>5362837</v>
      </c>
      <c r="AF84">
        <v>1483218</v>
      </c>
      <c r="AG84">
        <v>0</v>
      </c>
      <c r="AH84">
        <v>0</v>
      </c>
      <c r="AI84">
        <v>3000326</v>
      </c>
      <c r="AJ84">
        <v>295663</v>
      </c>
      <c r="AK84">
        <v>40200000</v>
      </c>
      <c r="AL84">
        <v>297943</v>
      </c>
      <c r="AM84">
        <v>262583</v>
      </c>
      <c r="AN84">
        <v>2942</v>
      </c>
      <c r="AO84">
        <v>11983</v>
      </c>
      <c r="AP84">
        <v>134686</v>
      </c>
      <c r="AQ84">
        <v>26095</v>
      </c>
      <c r="AR84">
        <v>21561478</v>
      </c>
      <c r="AS84">
        <v>73519</v>
      </c>
      <c r="AT84">
        <v>1624130</v>
      </c>
      <c r="AU84">
        <v>115200</v>
      </c>
      <c r="AV84">
        <v>462646</v>
      </c>
      <c r="AX84">
        <v>65948</v>
      </c>
      <c r="AY84">
        <v>0</v>
      </c>
      <c r="AZ84">
        <v>253271</v>
      </c>
      <c r="BA84">
        <v>211978</v>
      </c>
      <c r="BB84">
        <v>2254847</v>
      </c>
      <c r="BC84">
        <v>42408</v>
      </c>
      <c r="BD84">
        <v>94108</v>
      </c>
      <c r="BE84">
        <v>0</v>
      </c>
      <c r="BF84">
        <v>150993</v>
      </c>
      <c r="BG84">
        <v>34409</v>
      </c>
      <c r="BH84">
        <v>54844</v>
      </c>
      <c r="BI84">
        <v>427285</v>
      </c>
      <c r="BJ84">
        <v>182254</v>
      </c>
      <c r="BK84">
        <v>199937553</v>
      </c>
      <c r="BL84">
        <v>179830</v>
      </c>
      <c r="BM84">
        <v>82489</v>
      </c>
      <c r="BN84">
        <v>169711</v>
      </c>
      <c r="BO84">
        <v>53311</v>
      </c>
      <c r="BP84">
        <v>289035571</v>
      </c>
      <c r="BR84">
        <v>356104</v>
      </c>
      <c r="BS84">
        <v>654172</v>
      </c>
      <c r="BT84">
        <v>171522</v>
      </c>
      <c r="BU84">
        <v>0</v>
      </c>
      <c r="BV84">
        <v>101014</v>
      </c>
      <c r="BW84">
        <v>0</v>
      </c>
      <c r="BX84">
        <v>108120</v>
      </c>
      <c r="BY84">
        <v>302928</v>
      </c>
      <c r="BZ84">
        <v>65611</v>
      </c>
      <c r="CA84">
        <v>144271</v>
      </c>
      <c r="CB84">
        <v>251715</v>
      </c>
      <c r="CC84">
        <v>235128</v>
      </c>
      <c r="CD84">
        <v>351597</v>
      </c>
      <c r="CE84">
        <v>461541</v>
      </c>
      <c r="CF84">
        <v>177800</v>
      </c>
      <c r="CG84">
        <v>670433</v>
      </c>
      <c r="CH84">
        <v>144513</v>
      </c>
      <c r="CI84">
        <v>117608</v>
      </c>
      <c r="CJ84">
        <v>80853</v>
      </c>
      <c r="CK84">
        <v>25822</v>
      </c>
      <c r="CL84">
        <v>86428</v>
      </c>
      <c r="CM84">
        <v>48953</v>
      </c>
      <c r="CN84">
        <v>0</v>
      </c>
      <c r="CO84">
        <v>60289397</v>
      </c>
      <c r="CP84">
        <v>113515</v>
      </c>
      <c r="CQ84">
        <v>451886</v>
      </c>
      <c r="CR84">
        <v>2645</v>
      </c>
      <c r="CS84">
        <v>164049</v>
      </c>
      <c r="CT84">
        <v>3328766</v>
      </c>
      <c r="CU84">
        <v>141204</v>
      </c>
      <c r="CV84">
        <v>127740</v>
      </c>
      <c r="CW84">
        <v>78877</v>
      </c>
      <c r="CX84">
        <v>48689</v>
      </c>
      <c r="CY84">
        <v>33900</v>
      </c>
    </row>
    <row r="85" spans="1:103" x14ac:dyDescent="0.3">
      <c r="A85" s="734">
        <v>515</v>
      </c>
      <c r="B85" t="s">
        <v>220</v>
      </c>
      <c r="D85">
        <v>0</v>
      </c>
      <c r="E85">
        <v>0</v>
      </c>
      <c r="F85">
        <v>0</v>
      </c>
      <c r="H85">
        <v>0</v>
      </c>
      <c r="I85">
        <v>0</v>
      </c>
      <c r="J85">
        <v>0</v>
      </c>
      <c r="K85">
        <v>0</v>
      </c>
      <c r="L85">
        <v>171761</v>
      </c>
      <c r="M85">
        <v>220634154</v>
      </c>
      <c r="N85">
        <v>0</v>
      </c>
      <c r="O85">
        <v>452401</v>
      </c>
      <c r="P85">
        <v>0</v>
      </c>
      <c r="Q85">
        <v>173863</v>
      </c>
      <c r="R85">
        <v>0</v>
      </c>
      <c r="S85">
        <v>2119264</v>
      </c>
      <c r="U85">
        <v>0</v>
      </c>
      <c r="V85">
        <v>5474057</v>
      </c>
      <c r="X85">
        <v>1512335</v>
      </c>
      <c r="Y85">
        <v>31688</v>
      </c>
      <c r="Z85">
        <v>0</v>
      </c>
      <c r="AB85">
        <v>60895864</v>
      </c>
      <c r="AC85">
        <v>0</v>
      </c>
      <c r="AD85">
        <v>47899249</v>
      </c>
      <c r="AE85">
        <v>57061712</v>
      </c>
      <c r="AF85">
        <v>0</v>
      </c>
      <c r="AG85">
        <v>15857283</v>
      </c>
      <c r="AH85">
        <v>0</v>
      </c>
      <c r="AI85">
        <v>56854766</v>
      </c>
      <c r="AJ85">
        <v>1166880</v>
      </c>
      <c r="AK85">
        <v>0</v>
      </c>
      <c r="AL85">
        <v>0</v>
      </c>
      <c r="AM85">
        <v>0</v>
      </c>
      <c r="AN85">
        <v>0</v>
      </c>
      <c r="AO85">
        <v>0</v>
      </c>
      <c r="AP85">
        <v>0</v>
      </c>
      <c r="AQ85">
        <v>0</v>
      </c>
      <c r="AR85">
        <v>0</v>
      </c>
      <c r="AS85">
        <v>0</v>
      </c>
      <c r="AT85">
        <v>16118978</v>
      </c>
      <c r="AU85">
        <v>0</v>
      </c>
      <c r="AV85">
        <v>0</v>
      </c>
      <c r="AX85">
        <v>124620</v>
      </c>
      <c r="AY85">
        <v>0</v>
      </c>
      <c r="AZ85">
        <v>0</v>
      </c>
      <c r="BA85">
        <v>0</v>
      </c>
      <c r="BB85">
        <v>0</v>
      </c>
      <c r="BC85">
        <v>0</v>
      </c>
      <c r="BD85">
        <v>0</v>
      </c>
      <c r="BE85">
        <v>0</v>
      </c>
      <c r="BF85">
        <v>41787579</v>
      </c>
      <c r="BG85">
        <v>0</v>
      </c>
      <c r="BH85">
        <v>0</v>
      </c>
      <c r="BI85">
        <v>0</v>
      </c>
      <c r="BJ85">
        <v>0</v>
      </c>
      <c r="BK85">
        <v>0</v>
      </c>
      <c r="BL85">
        <v>0</v>
      </c>
      <c r="BM85">
        <v>5568132</v>
      </c>
      <c r="BN85">
        <v>20299004</v>
      </c>
      <c r="BO85">
        <v>0</v>
      </c>
      <c r="BP85">
        <v>0</v>
      </c>
      <c r="BR85">
        <v>0</v>
      </c>
      <c r="BS85">
        <v>0</v>
      </c>
      <c r="BT85">
        <v>7262585</v>
      </c>
      <c r="BU85">
        <v>14881284</v>
      </c>
      <c r="BV85">
        <v>0</v>
      </c>
      <c r="BW85">
        <v>0</v>
      </c>
      <c r="BX85">
        <v>0</v>
      </c>
      <c r="BY85">
        <v>0</v>
      </c>
      <c r="BZ85">
        <v>0</v>
      </c>
      <c r="CA85">
        <v>0</v>
      </c>
      <c r="CB85">
        <v>653587</v>
      </c>
      <c r="CC85">
        <v>1379921</v>
      </c>
      <c r="CD85">
        <v>28037089</v>
      </c>
      <c r="CE85">
        <v>0</v>
      </c>
      <c r="CF85">
        <v>0</v>
      </c>
      <c r="CG85">
        <v>0</v>
      </c>
      <c r="CH85">
        <v>0</v>
      </c>
      <c r="CI85">
        <v>0</v>
      </c>
      <c r="CJ85">
        <v>0</v>
      </c>
      <c r="CK85">
        <v>0</v>
      </c>
      <c r="CL85">
        <v>0</v>
      </c>
      <c r="CM85">
        <v>0</v>
      </c>
      <c r="CN85">
        <v>21837</v>
      </c>
      <c r="CO85">
        <v>10833210</v>
      </c>
      <c r="CP85">
        <v>0</v>
      </c>
      <c r="CQ85">
        <v>0</v>
      </c>
      <c r="CR85">
        <v>0</v>
      </c>
      <c r="CS85">
        <v>0</v>
      </c>
      <c r="CT85">
        <v>0</v>
      </c>
      <c r="CU85">
        <v>150762</v>
      </c>
      <c r="CV85">
        <v>0</v>
      </c>
      <c r="CW85">
        <v>0</v>
      </c>
      <c r="CX85">
        <v>0</v>
      </c>
      <c r="CY85">
        <v>0</v>
      </c>
    </row>
    <row r="86" spans="1:103" x14ac:dyDescent="0.3">
      <c r="A86" s="734">
        <v>516</v>
      </c>
      <c r="B86" t="s">
        <v>221</v>
      </c>
      <c r="D86">
        <v>0</v>
      </c>
      <c r="E86">
        <v>0</v>
      </c>
      <c r="F86">
        <v>0</v>
      </c>
      <c r="H86">
        <v>0</v>
      </c>
      <c r="I86">
        <v>0</v>
      </c>
      <c r="J86">
        <v>79008763</v>
      </c>
      <c r="K86">
        <v>43448838</v>
      </c>
      <c r="L86">
        <v>38074826</v>
      </c>
      <c r="M86">
        <v>304205352</v>
      </c>
      <c r="N86">
        <v>0</v>
      </c>
      <c r="O86">
        <v>29125983</v>
      </c>
      <c r="P86">
        <v>0</v>
      </c>
      <c r="Q86">
        <v>20832225</v>
      </c>
      <c r="R86">
        <v>30715857</v>
      </c>
      <c r="S86">
        <v>0</v>
      </c>
      <c r="U86">
        <v>0</v>
      </c>
      <c r="V86">
        <v>54908709</v>
      </c>
      <c r="X86">
        <v>10695956</v>
      </c>
      <c r="Y86">
        <v>11754817</v>
      </c>
      <c r="Z86">
        <v>0</v>
      </c>
      <c r="AB86">
        <v>0</v>
      </c>
      <c r="AC86">
        <v>17212349</v>
      </c>
      <c r="AD86">
        <v>16527671</v>
      </c>
      <c r="AE86">
        <v>52593832</v>
      </c>
      <c r="AF86">
        <v>18127698</v>
      </c>
      <c r="AG86">
        <v>40056029</v>
      </c>
      <c r="AH86">
        <v>62141823</v>
      </c>
      <c r="AI86">
        <v>29072626</v>
      </c>
      <c r="AJ86">
        <v>67772195</v>
      </c>
      <c r="AK86">
        <v>0</v>
      </c>
      <c r="AL86">
        <v>50008051</v>
      </c>
      <c r="AM86">
        <v>0</v>
      </c>
      <c r="AN86">
        <v>13900444</v>
      </c>
      <c r="AO86">
        <v>0</v>
      </c>
      <c r="AP86">
        <v>0</v>
      </c>
      <c r="AQ86">
        <v>56814974</v>
      </c>
      <c r="AR86">
        <v>0</v>
      </c>
      <c r="AS86">
        <v>55180228</v>
      </c>
      <c r="AT86">
        <v>414029004</v>
      </c>
      <c r="AU86">
        <v>0</v>
      </c>
      <c r="AV86">
        <v>434523</v>
      </c>
      <c r="AX86">
        <v>81181496</v>
      </c>
      <c r="AY86">
        <v>0</v>
      </c>
      <c r="AZ86">
        <v>0</v>
      </c>
      <c r="BA86">
        <v>0</v>
      </c>
      <c r="BB86">
        <v>330621071</v>
      </c>
      <c r="BC86">
        <v>13579908</v>
      </c>
      <c r="BD86">
        <v>0</v>
      </c>
      <c r="BE86">
        <v>0</v>
      </c>
      <c r="BF86">
        <v>80860924</v>
      </c>
      <c r="BG86">
        <v>0</v>
      </c>
      <c r="BH86">
        <v>0</v>
      </c>
      <c r="BI86">
        <v>17813752</v>
      </c>
      <c r="BJ86">
        <v>7263330</v>
      </c>
      <c r="BK86">
        <v>0</v>
      </c>
      <c r="BL86">
        <v>0</v>
      </c>
      <c r="BM86">
        <v>0</v>
      </c>
      <c r="BN86">
        <v>102821135</v>
      </c>
      <c r="BO86">
        <v>0</v>
      </c>
      <c r="BP86">
        <v>0</v>
      </c>
      <c r="BR86">
        <v>0</v>
      </c>
      <c r="BS86">
        <v>0</v>
      </c>
      <c r="BT86">
        <v>12069930</v>
      </c>
      <c r="BU86">
        <v>26834078</v>
      </c>
      <c r="BV86">
        <v>114338790</v>
      </c>
      <c r="BW86">
        <v>18352581</v>
      </c>
      <c r="BX86">
        <v>0</v>
      </c>
      <c r="BY86">
        <v>0</v>
      </c>
      <c r="BZ86">
        <v>11272219</v>
      </c>
      <c r="CA86">
        <v>0</v>
      </c>
      <c r="CB86">
        <v>76283656</v>
      </c>
      <c r="CC86">
        <v>91938506</v>
      </c>
      <c r="CD86">
        <v>0</v>
      </c>
      <c r="CE86">
        <v>0</v>
      </c>
      <c r="CF86">
        <v>0</v>
      </c>
      <c r="CG86">
        <v>36282843</v>
      </c>
      <c r="CH86">
        <v>12374449</v>
      </c>
      <c r="CI86">
        <v>47810859</v>
      </c>
      <c r="CJ86">
        <v>5522972</v>
      </c>
      <c r="CK86">
        <v>12819270</v>
      </c>
      <c r="CL86">
        <v>0</v>
      </c>
      <c r="CM86">
        <v>0</v>
      </c>
      <c r="CN86">
        <v>23506991</v>
      </c>
      <c r="CO86">
        <v>496356835</v>
      </c>
      <c r="CP86">
        <v>16502085</v>
      </c>
      <c r="CQ86">
        <v>0</v>
      </c>
      <c r="CR86">
        <v>45847542</v>
      </c>
      <c r="CS86">
        <v>11102839</v>
      </c>
      <c r="CT86">
        <v>0</v>
      </c>
      <c r="CU86">
        <v>0</v>
      </c>
      <c r="CV86">
        <v>0</v>
      </c>
      <c r="CW86">
        <v>27001853</v>
      </c>
      <c r="CX86">
        <v>13849804</v>
      </c>
      <c r="CY86">
        <v>0</v>
      </c>
    </row>
    <row r="87" spans="1:103" x14ac:dyDescent="0.3">
      <c r="A87" s="734">
        <v>517</v>
      </c>
      <c r="B87" t="s">
        <v>222</v>
      </c>
      <c r="D87">
        <v>0</v>
      </c>
      <c r="E87">
        <v>27672901</v>
      </c>
      <c r="F87">
        <v>0</v>
      </c>
      <c r="H87">
        <v>0</v>
      </c>
      <c r="I87">
        <v>0</v>
      </c>
      <c r="J87">
        <v>0</v>
      </c>
      <c r="K87">
        <v>0</v>
      </c>
      <c r="L87">
        <v>0</v>
      </c>
      <c r="M87">
        <v>0</v>
      </c>
      <c r="N87">
        <v>0</v>
      </c>
      <c r="O87">
        <v>0</v>
      </c>
      <c r="P87">
        <v>0</v>
      </c>
      <c r="Q87">
        <v>0</v>
      </c>
      <c r="R87">
        <v>0</v>
      </c>
      <c r="S87">
        <v>9618564</v>
      </c>
      <c r="U87">
        <v>0</v>
      </c>
      <c r="V87">
        <v>0</v>
      </c>
      <c r="X87">
        <v>0</v>
      </c>
      <c r="Y87">
        <v>0</v>
      </c>
      <c r="Z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X87">
        <v>0</v>
      </c>
      <c r="AY87">
        <v>17967168</v>
      </c>
      <c r="AZ87">
        <v>0</v>
      </c>
      <c r="BA87">
        <v>0</v>
      </c>
      <c r="BB87">
        <v>0</v>
      </c>
      <c r="BC87">
        <v>0</v>
      </c>
      <c r="BD87">
        <v>0</v>
      </c>
      <c r="BE87">
        <v>0</v>
      </c>
      <c r="BF87">
        <v>935461</v>
      </c>
      <c r="BG87">
        <v>0</v>
      </c>
      <c r="BH87">
        <v>0</v>
      </c>
      <c r="BI87">
        <v>0</v>
      </c>
      <c r="BJ87">
        <v>0</v>
      </c>
      <c r="BK87">
        <v>0</v>
      </c>
      <c r="BL87">
        <v>0</v>
      </c>
      <c r="BM87">
        <v>35969994</v>
      </c>
      <c r="BN87">
        <v>0</v>
      </c>
      <c r="BO87">
        <v>37292240</v>
      </c>
      <c r="BP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6072090</v>
      </c>
      <c r="CV87">
        <v>0</v>
      </c>
      <c r="CW87">
        <v>0</v>
      </c>
      <c r="CX87">
        <v>0</v>
      </c>
      <c r="CY87">
        <v>0</v>
      </c>
    </row>
    <row r="88" spans="1:103" x14ac:dyDescent="0.3">
      <c r="A88" s="734">
        <v>518</v>
      </c>
      <c r="B88" t="s">
        <v>223</v>
      </c>
      <c r="D88">
        <v>0</v>
      </c>
      <c r="E88">
        <v>8500</v>
      </c>
      <c r="F88">
        <v>0</v>
      </c>
      <c r="H88">
        <v>0</v>
      </c>
      <c r="I88">
        <v>0</v>
      </c>
      <c r="J88">
        <v>1636887</v>
      </c>
      <c r="K88">
        <v>172825</v>
      </c>
      <c r="L88">
        <v>1572418</v>
      </c>
      <c r="M88">
        <v>39851943</v>
      </c>
      <c r="N88">
        <v>0</v>
      </c>
      <c r="O88">
        <v>604667</v>
      </c>
      <c r="P88">
        <v>0</v>
      </c>
      <c r="Q88">
        <v>1710134</v>
      </c>
      <c r="R88">
        <v>800488</v>
      </c>
      <c r="S88">
        <v>234607</v>
      </c>
      <c r="U88">
        <v>0</v>
      </c>
      <c r="V88">
        <v>2560370</v>
      </c>
      <c r="X88">
        <v>630809</v>
      </c>
      <c r="Y88">
        <v>261873</v>
      </c>
      <c r="Z88">
        <v>0</v>
      </c>
      <c r="AB88">
        <v>690860</v>
      </c>
      <c r="AC88">
        <v>0</v>
      </c>
      <c r="AD88">
        <v>40615863</v>
      </c>
      <c r="AE88">
        <v>7261325</v>
      </c>
      <c r="AF88">
        <v>127481</v>
      </c>
      <c r="AG88">
        <v>3138150</v>
      </c>
      <c r="AH88">
        <v>425463</v>
      </c>
      <c r="AI88">
        <v>4278613</v>
      </c>
      <c r="AJ88">
        <v>1620737</v>
      </c>
      <c r="AK88">
        <v>0</v>
      </c>
      <c r="AL88">
        <v>3842884</v>
      </c>
      <c r="AM88">
        <v>0</v>
      </c>
      <c r="AN88">
        <v>476553</v>
      </c>
      <c r="AO88">
        <v>0</v>
      </c>
      <c r="AP88">
        <v>0</v>
      </c>
      <c r="AQ88">
        <v>1030908</v>
      </c>
      <c r="AR88">
        <v>0</v>
      </c>
      <c r="AS88">
        <v>3461608</v>
      </c>
      <c r="AT88">
        <v>6989406</v>
      </c>
      <c r="AU88">
        <v>0</v>
      </c>
      <c r="AV88">
        <v>17234</v>
      </c>
      <c r="AX88">
        <v>3073543</v>
      </c>
      <c r="AY88">
        <v>720183</v>
      </c>
      <c r="AZ88">
        <v>0</v>
      </c>
      <c r="BA88">
        <v>0</v>
      </c>
      <c r="BB88">
        <v>54484181</v>
      </c>
      <c r="BC88">
        <v>442777</v>
      </c>
      <c r="BD88">
        <v>0</v>
      </c>
      <c r="BE88">
        <v>0</v>
      </c>
      <c r="BF88">
        <v>5463768</v>
      </c>
      <c r="BG88">
        <v>0</v>
      </c>
      <c r="BH88">
        <v>0</v>
      </c>
      <c r="BI88">
        <v>376518</v>
      </c>
      <c r="BJ88">
        <v>1144</v>
      </c>
      <c r="BK88">
        <v>0</v>
      </c>
      <c r="BL88">
        <v>0</v>
      </c>
      <c r="BM88">
        <v>4671228</v>
      </c>
      <c r="BN88">
        <v>5062880</v>
      </c>
      <c r="BO88">
        <v>178829</v>
      </c>
      <c r="BP88">
        <v>0</v>
      </c>
      <c r="BR88">
        <v>0</v>
      </c>
      <c r="BS88">
        <v>0</v>
      </c>
      <c r="BT88">
        <v>2773922</v>
      </c>
      <c r="BU88">
        <v>1980285</v>
      </c>
      <c r="BV88">
        <v>5399190</v>
      </c>
      <c r="BW88">
        <v>860719</v>
      </c>
      <c r="BX88">
        <v>0</v>
      </c>
      <c r="BY88">
        <v>0</v>
      </c>
      <c r="BZ88">
        <v>0</v>
      </c>
      <c r="CA88">
        <v>0</v>
      </c>
      <c r="CB88">
        <v>2434069</v>
      </c>
      <c r="CC88">
        <v>12789387</v>
      </c>
      <c r="CD88">
        <v>695656</v>
      </c>
      <c r="CE88">
        <v>3372625</v>
      </c>
      <c r="CF88">
        <v>0</v>
      </c>
      <c r="CG88">
        <v>1258454</v>
      </c>
      <c r="CH88">
        <v>8592</v>
      </c>
      <c r="CI88">
        <v>1175655</v>
      </c>
      <c r="CJ88">
        <v>1614193</v>
      </c>
      <c r="CK88">
        <v>0</v>
      </c>
      <c r="CL88">
        <v>0</v>
      </c>
      <c r="CM88">
        <v>0</v>
      </c>
      <c r="CN88">
        <v>616720</v>
      </c>
      <c r="CO88">
        <v>12627112</v>
      </c>
      <c r="CP88">
        <v>0</v>
      </c>
      <c r="CQ88">
        <v>0</v>
      </c>
      <c r="CR88">
        <v>2329420</v>
      </c>
      <c r="CS88">
        <v>494931</v>
      </c>
      <c r="CT88">
        <v>0</v>
      </c>
      <c r="CU88">
        <v>639332</v>
      </c>
      <c r="CV88">
        <v>0</v>
      </c>
      <c r="CW88">
        <v>191479</v>
      </c>
      <c r="CX88">
        <v>0</v>
      </c>
      <c r="CY88">
        <v>0</v>
      </c>
    </row>
    <row r="89" spans="1:103" x14ac:dyDescent="0.3">
      <c r="A89" s="734">
        <v>519</v>
      </c>
      <c r="B89" t="s">
        <v>224</v>
      </c>
      <c r="D89">
        <v>0</v>
      </c>
      <c r="E89">
        <v>0</v>
      </c>
      <c r="F89">
        <v>0</v>
      </c>
      <c r="H89">
        <v>0</v>
      </c>
      <c r="I89">
        <v>0</v>
      </c>
      <c r="J89">
        <v>0</v>
      </c>
      <c r="K89">
        <v>0</v>
      </c>
      <c r="L89">
        <v>0</v>
      </c>
      <c r="M89">
        <v>6685254</v>
      </c>
      <c r="N89">
        <v>0</v>
      </c>
      <c r="O89">
        <v>0</v>
      </c>
      <c r="P89">
        <v>0</v>
      </c>
      <c r="Q89">
        <v>6361</v>
      </c>
      <c r="R89">
        <v>0</v>
      </c>
      <c r="S89">
        <v>70642</v>
      </c>
      <c r="U89">
        <v>0</v>
      </c>
      <c r="V89">
        <v>51473</v>
      </c>
      <c r="X89">
        <v>35514</v>
      </c>
      <c r="Y89">
        <v>2113</v>
      </c>
      <c r="Z89">
        <v>0</v>
      </c>
      <c r="AB89">
        <v>1635534</v>
      </c>
      <c r="AC89">
        <v>0</v>
      </c>
      <c r="AD89">
        <v>1543095</v>
      </c>
      <c r="AE89">
        <v>1301001</v>
      </c>
      <c r="AF89">
        <v>0</v>
      </c>
      <c r="AG89">
        <v>311547</v>
      </c>
      <c r="AH89">
        <v>0</v>
      </c>
      <c r="AI89">
        <v>2372435</v>
      </c>
      <c r="AJ89">
        <v>18383</v>
      </c>
      <c r="AK89">
        <v>0</v>
      </c>
      <c r="AL89">
        <v>0</v>
      </c>
      <c r="AM89">
        <v>0</v>
      </c>
      <c r="AN89">
        <v>0</v>
      </c>
      <c r="AO89">
        <v>0</v>
      </c>
      <c r="AP89">
        <v>0</v>
      </c>
      <c r="AQ89">
        <v>0</v>
      </c>
      <c r="AR89">
        <v>0</v>
      </c>
      <c r="AS89">
        <v>0</v>
      </c>
      <c r="AT89">
        <v>1713186</v>
      </c>
      <c r="AU89">
        <v>0</v>
      </c>
      <c r="AV89">
        <v>0</v>
      </c>
      <c r="AX89">
        <v>2493</v>
      </c>
      <c r="AY89">
        <v>0</v>
      </c>
      <c r="AZ89">
        <v>0</v>
      </c>
      <c r="BA89">
        <v>0</v>
      </c>
      <c r="BB89">
        <v>0</v>
      </c>
      <c r="BC89">
        <v>0</v>
      </c>
      <c r="BD89">
        <v>0</v>
      </c>
      <c r="BE89">
        <v>0</v>
      </c>
      <c r="BF89">
        <v>1643567</v>
      </c>
      <c r="BG89">
        <v>0</v>
      </c>
      <c r="BH89">
        <v>0</v>
      </c>
      <c r="BI89">
        <v>0</v>
      </c>
      <c r="BJ89">
        <v>0</v>
      </c>
      <c r="BK89">
        <v>0</v>
      </c>
      <c r="BL89">
        <v>0</v>
      </c>
      <c r="BM89">
        <v>137840</v>
      </c>
      <c r="BN89">
        <v>1029195</v>
      </c>
      <c r="BO89">
        <v>0</v>
      </c>
      <c r="BP89">
        <v>0</v>
      </c>
      <c r="BR89">
        <v>0</v>
      </c>
      <c r="BS89">
        <v>0</v>
      </c>
      <c r="BT89">
        <v>293020</v>
      </c>
      <c r="BU89">
        <v>447838</v>
      </c>
      <c r="BV89">
        <v>0</v>
      </c>
      <c r="BW89">
        <v>0</v>
      </c>
      <c r="BX89">
        <v>0</v>
      </c>
      <c r="BY89">
        <v>0</v>
      </c>
      <c r="BZ89">
        <v>0</v>
      </c>
      <c r="CA89">
        <v>0</v>
      </c>
      <c r="CB89">
        <v>16340</v>
      </c>
      <c r="CC89">
        <v>0</v>
      </c>
      <c r="CD89">
        <v>662835</v>
      </c>
      <c r="CE89">
        <v>0</v>
      </c>
      <c r="CF89">
        <v>0</v>
      </c>
      <c r="CG89">
        <v>0</v>
      </c>
      <c r="CH89">
        <v>0</v>
      </c>
      <c r="CI89">
        <v>0</v>
      </c>
      <c r="CJ89">
        <v>0</v>
      </c>
      <c r="CK89">
        <v>0</v>
      </c>
      <c r="CL89">
        <v>0</v>
      </c>
      <c r="CM89">
        <v>0</v>
      </c>
      <c r="CN89">
        <v>2184</v>
      </c>
      <c r="CO89">
        <v>292893</v>
      </c>
      <c r="CP89">
        <v>0</v>
      </c>
      <c r="CQ89">
        <v>0</v>
      </c>
      <c r="CR89">
        <v>0</v>
      </c>
      <c r="CS89">
        <v>0</v>
      </c>
      <c r="CT89">
        <v>0</v>
      </c>
      <c r="CU89">
        <v>5296</v>
      </c>
      <c r="CV89">
        <v>0</v>
      </c>
      <c r="CW89">
        <v>0</v>
      </c>
      <c r="CX89">
        <v>0</v>
      </c>
      <c r="CY89">
        <v>0</v>
      </c>
    </row>
    <row r="90" spans="1:103" x14ac:dyDescent="0.3">
      <c r="A90" s="734">
        <v>520</v>
      </c>
      <c r="B90" t="s">
        <v>225</v>
      </c>
      <c r="D90">
        <v>0</v>
      </c>
      <c r="E90">
        <v>0</v>
      </c>
      <c r="F90">
        <v>0</v>
      </c>
      <c r="H90">
        <v>0</v>
      </c>
      <c r="I90">
        <v>0</v>
      </c>
      <c r="J90">
        <v>2087715</v>
      </c>
      <c r="K90">
        <v>887186</v>
      </c>
      <c r="L90">
        <v>1627356</v>
      </c>
      <c r="M90">
        <v>5886041</v>
      </c>
      <c r="N90">
        <v>0</v>
      </c>
      <c r="O90">
        <v>804660</v>
      </c>
      <c r="P90">
        <v>0</v>
      </c>
      <c r="Q90">
        <v>178446</v>
      </c>
      <c r="R90">
        <v>635181</v>
      </c>
      <c r="S90">
        <v>0</v>
      </c>
      <c r="U90">
        <v>0</v>
      </c>
      <c r="V90">
        <v>1172502</v>
      </c>
      <c r="X90">
        <v>283053</v>
      </c>
      <c r="Y90">
        <v>484183</v>
      </c>
      <c r="Z90">
        <v>0</v>
      </c>
      <c r="AB90">
        <v>0</v>
      </c>
      <c r="AC90">
        <v>419962</v>
      </c>
      <c r="AD90">
        <v>448142</v>
      </c>
      <c r="AE90">
        <v>1996919</v>
      </c>
      <c r="AF90">
        <v>362343</v>
      </c>
      <c r="AG90">
        <v>349181</v>
      </c>
      <c r="AH90">
        <v>1258048</v>
      </c>
      <c r="AI90">
        <v>555636</v>
      </c>
      <c r="AJ90">
        <v>1360398</v>
      </c>
      <c r="AK90">
        <v>0</v>
      </c>
      <c r="AL90">
        <v>1393130</v>
      </c>
      <c r="AM90">
        <v>0</v>
      </c>
      <c r="AN90">
        <v>278323</v>
      </c>
      <c r="AO90">
        <v>0</v>
      </c>
      <c r="AP90">
        <v>0</v>
      </c>
      <c r="AQ90">
        <v>1168778</v>
      </c>
      <c r="AR90">
        <v>0</v>
      </c>
      <c r="AS90">
        <v>1551550</v>
      </c>
      <c r="AT90">
        <v>10019903</v>
      </c>
      <c r="AU90">
        <v>0</v>
      </c>
      <c r="AV90">
        <v>10863</v>
      </c>
      <c r="AX90">
        <v>1900967</v>
      </c>
      <c r="AY90">
        <v>0</v>
      </c>
      <c r="AZ90">
        <v>0</v>
      </c>
      <c r="BA90">
        <v>0</v>
      </c>
      <c r="BB90">
        <v>6683605</v>
      </c>
      <c r="BC90">
        <v>430145</v>
      </c>
      <c r="BD90">
        <v>0</v>
      </c>
      <c r="BE90">
        <v>0</v>
      </c>
      <c r="BF90">
        <v>1880178</v>
      </c>
      <c r="BG90">
        <v>0</v>
      </c>
      <c r="BH90">
        <v>0</v>
      </c>
      <c r="BI90">
        <v>356305</v>
      </c>
      <c r="BJ90">
        <v>145140</v>
      </c>
      <c r="BK90">
        <v>0</v>
      </c>
      <c r="BL90">
        <v>0</v>
      </c>
      <c r="BM90">
        <v>0</v>
      </c>
      <c r="BN90">
        <v>3873913</v>
      </c>
      <c r="BO90">
        <v>0</v>
      </c>
      <c r="BP90">
        <v>0</v>
      </c>
      <c r="BR90">
        <v>0</v>
      </c>
      <c r="BS90">
        <v>0</v>
      </c>
      <c r="BT90">
        <v>345268</v>
      </c>
      <c r="BU90">
        <v>727368</v>
      </c>
      <c r="BV90">
        <v>3241635</v>
      </c>
      <c r="BW90">
        <v>390721</v>
      </c>
      <c r="BX90">
        <v>0</v>
      </c>
      <c r="BY90">
        <v>0</v>
      </c>
      <c r="BZ90">
        <v>233205</v>
      </c>
      <c r="CA90">
        <v>0</v>
      </c>
      <c r="CB90">
        <v>2631820</v>
      </c>
      <c r="CC90">
        <v>5261487</v>
      </c>
      <c r="CD90">
        <v>0</v>
      </c>
      <c r="CE90">
        <v>0</v>
      </c>
      <c r="CF90">
        <v>0</v>
      </c>
      <c r="CG90">
        <v>901208</v>
      </c>
      <c r="CH90">
        <v>327589</v>
      </c>
      <c r="CI90">
        <v>951744</v>
      </c>
      <c r="CJ90">
        <v>180273</v>
      </c>
      <c r="CK90">
        <v>320481</v>
      </c>
      <c r="CL90">
        <v>0</v>
      </c>
      <c r="CM90">
        <v>0</v>
      </c>
      <c r="CN90">
        <v>477643</v>
      </c>
      <c r="CO90">
        <v>17843516</v>
      </c>
      <c r="CP90">
        <v>416719</v>
      </c>
      <c r="CQ90">
        <v>0</v>
      </c>
      <c r="CR90">
        <v>1212965</v>
      </c>
      <c r="CS90">
        <v>240375</v>
      </c>
      <c r="CT90">
        <v>0</v>
      </c>
      <c r="CU90">
        <v>0</v>
      </c>
      <c r="CV90">
        <v>0</v>
      </c>
      <c r="CW90">
        <v>648512</v>
      </c>
      <c r="CX90">
        <v>395916</v>
      </c>
      <c r="CY90">
        <v>0</v>
      </c>
    </row>
    <row r="91" spans="1:103" x14ac:dyDescent="0.3">
      <c r="A91" s="734">
        <v>521</v>
      </c>
      <c r="B91" t="s">
        <v>226</v>
      </c>
      <c r="D91">
        <v>0</v>
      </c>
      <c r="E91">
        <v>989976</v>
      </c>
      <c r="F91">
        <v>0</v>
      </c>
      <c r="H91">
        <v>0</v>
      </c>
      <c r="I91">
        <v>0</v>
      </c>
      <c r="J91">
        <v>0</v>
      </c>
      <c r="K91">
        <v>0</v>
      </c>
      <c r="L91">
        <v>0</v>
      </c>
      <c r="M91">
        <v>0</v>
      </c>
      <c r="N91">
        <v>0</v>
      </c>
      <c r="O91">
        <v>0</v>
      </c>
      <c r="P91">
        <v>0</v>
      </c>
      <c r="Q91">
        <v>0</v>
      </c>
      <c r="R91">
        <v>0</v>
      </c>
      <c r="S91">
        <v>277548</v>
      </c>
      <c r="U91">
        <v>0</v>
      </c>
      <c r="V91">
        <v>0</v>
      </c>
      <c r="X91">
        <v>0</v>
      </c>
      <c r="Y91">
        <v>0</v>
      </c>
      <c r="Z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X91">
        <v>0</v>
      </c>
      <c r="AY91">
        <v>386161</v>
      </c>
      <c r="AZ91">
        <v>0</v>
      </c>
      <c r="BA91">
        <v>0</v>
      </c>
      <c r="BB91">
        <v>0</v>
      </c>
      <c r="BC91">
        <v>0</v>
      </c>
      <c r="BD91">
        <v>0</v>
      </c>
      <c r="BE91">
        <v>0</v>
      </c>
      <c r="BF91">
        <v>40898</v>
      </c>
      <c r="BG91">
        <v>0</v>
      </c>
      <c r="BH91">
        <v>0</v>
      </c>
      <c r="BI91">
        <v>0</v>
      </c>
      <c r="BJ91">
        <v>0</v>
      </c>
      <c r="BK91">
        <v>0</v>
      </c>
      <c r="BL91">
        <v>0</v>
      </c>
      <c r="BM91">
        <v>869340</v>
      </c>
      <c r="BN91">
        <v>0</v>
      </c>
      <c r="BO91">
        <v>882919</v>
      </c>
      <c r="BP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114469</v>
      </c>
      <c r="CV91">
        <v>0</v>
      </c>
      <c r="CW91">
        <v>0</v>
      </c>
      <c r="CX91">
        <v>0</v>
      </c>
      <c r="CY91">
        <v>0</v>
      </c>
    </row>
    <row r="92" spans="1:103" x14ac:dyDescent="0.3">
      <c r="A92" s="734">
        <v>522</v>
      </c>
      <c r="B92" t="s">
        <v>227</v>
      </c>
      <c r="D92">
        <v>0</v>
      </c>
      <c r="E92">
        <v>0</v>
      </c>
      <c r="F92">
        <v>0</v>
      </c>
      <c r="H92">
        <v>0</v>
      </c>
      <c r="I92">
        <v>0</v>
      </c>
      <c r="J92">
        <v>151094</v>
      </c>
      <c r="K92">
        <v>0</v>
      </c>
      <c r="L92">
        <v>122939</v>
      </c>
      <c r="M92">
        <v>2628763</v>
      </c>
      <c r="N92">
        <v>0</v>
      </c>
      <c r="O92">
        <v>27482</v>
      </c>
      <c r="P92">
        <v>0</v>
      </c>
      <c r="Q92">
        <v>166643</v>
      </c>
      <c r="R92">
        <v>20778</v>
      </c>
      <c r="S92">
        <v>8997</v>
      </c>
      <c r="U92">
        <v>0</v>
      </c>
      <c r="V92">
        <v>152748</v>
      </c>
      <c r="X92">
        <v>23469</v>
      </c>
      <c r="Y92">
        <v>15823</v>
      </c>
      <c r="Z92">
        <v>0</v>
      </c>
      <c r="AB92">
        <v>71603</v>
      </c>
      <c r="AC92">
        <v>0</v>
      </c>
      <c r="AD92">
        <v>1403959</v>
      </c>
      <c r="AE92">
        <v>330821</v>
      </c>
      <c r="AF92">
        <v>10257</v>
      </c>
      <c r="AG92">
        <v>190981</v>
      </c>
      <c r="AH92">
        <v>0</v>
      </c>
      <c r="AI92">
        <v>612904</v>
      </c>
      <c r="AJ92">
        <v>114236</v>
      </c>
      <c r="AK92">
        <v>0</v>
      </c>
      <c r="AL92">
        <v>322491</v>
      </c>
      <c r="AM92">
        <v>0</v>
      </c>
      <c r="AN92">
        <v>20158</v>
      </c>
      <c r="AO92">
        <v>0</v>
      </c>
      <c r="AP92">
        <v>0</v>
      </c>
      <c r="AQ92">
        <v>77360</v>
      </c>
      <c r="AR92">
        <v>0</v>
      </c>
      <c r="AS92">
        <v>238003</v>
      </c>
      <c r="AT92">
        <v>979238</v>
      </c>
      <c r="AU92">
        <v>0</v>
      </c>
      <c r="AV92">
        <v>0</v>
      </c>
      <c r="AX92">
        <v>175950</v>
      </c>
      <c r="AY92">
        <v>42974</v>
      </c>
      <c r="AZ92">
        <v>0</v>
      </c>
      <c r="BA92">
        <v>0</v>
      </c>
      <c r="BB92">
        <v>1712902</v>
      </c>
      <c r="BC92">
        <v>12330</v>
      </c>
      <c r="BD92">
        <v>0</v>
      </c>
      <c r="BE92">
        <v>0</v>
      </c>
      <c r="BF92">
        <v>316449</v>
      </c>
      <c r="BG92">
        <v>0</v>
      </c>
      <c r="BH92">
        <v>0</v>
      </c>
      <c r="BI92">
        <v>31928</v>
      </c>
      <c r="BJ92">
        <v>0</v>
      </c>
      <c r="BK92">
        <v>0</v>
      </c>
      <c r="BL92">
        <v>0</v>
      </c>
      <c r="BM92">
        <v>152683</v>
      </c>
      <c r="BN92">
        <v>384650</v>
      </c>
      <c r="BO92">
        <v>5372</v>
      </c>
      <c r="BP92">
        <v>0</v>
      </c>
      <c r="BR92">
        <v>0</v>
      </c>
      <c r="BS92">
        <v>0</v>
      </c>
      <c r="BT92">
        <v>135198</v>
      </c>
      <c r="BU92">
        <v>139999</v>
      </c>
      <c r="BV92">
        <v>478060</v>
      </c>
      <c r="BW92">
        <v>32559</v>
      </c>
      <c r="BX92">
        <v>0</v>
      </c>
      <c r="BY92">
        <v>0</v>
      </c>
      <c r="BZ92">
        <v>0</v>
      </c>
      <c r="CA92">
        <v>0</v>
      </c>
      <c r="CB92">
        <v>60612</v>
      </c>
      <c r="CC92">
        <v>27796</v>
      </c>
      <c r="CD92">
        <v>70762</v>
      </c>
      <c r="CE92">
        <v>82984</v>
      </c>
      <c r="CF92">
        <v>0</v>
      </c>
      <c r="CG92">
        <v>79711</v>
      </c>
      <c r="CH92">
        <v>856</v>
      </c>
      <c r="CI92">
        <v>77071</v>
      </c>
      <c r="CJ92">
        <v>50071</v>
      </c>
      <c r="CK92">
        <v>0</v>
      </c>
      <c r="CL92">
        <v>0</v>
      </c>
      <c r="CM92">
        <v>0</v>
      </c>
      <c r="CN92">
        <v>40475</v>
      </c>
      <c r="CO92">
        <v>906417</v>
      </c>
      <c r="CP92">
        <v>0</v>
      </c>
      <c r="CQ92">
        <v>0</v>
      </c>
      <c r="CR92">
        <v>73560</v>
      </c>
      <c r="CS92">
        <v>18548</v>
      </c>
      <c r="CT92">
        <v>0</v>
      </c>
      <c r="CU92">
        <v>35108</v>
      </c>
      <c r="CV92">
        <v>0</v>
      </c>
      <c r="CW92">
        <v>10433</v>
      </c>
      <c r="CX92">
        <v>0</v>
      </c>
      <c r="CY92">
        <v>0</v>
      </c>
    </row>
    <row r="93" spans="1:103" x14ac:dyDescent="0.3">
      <c r="A93" s="734">
        <v>523</v>
      </c>
      <c r="B93" t="s">
        <v>228</v>
      </c>
      <c r="D93">
        <v>0</v>
      </c>
      <c r="E93">
        <v>0</v>
      </c>
      <c r="F93">
        <v>0</v>
      </c>
      <c r="H93">
        <v>0</v>
      </c>
      <c r="I93">
        <v>0</v>
      </c>
      <c r="J93">
        <v>0</v>
      </c>
      <c r="K93">
        <v>0</v>
      </c>
      <c r="L93">
        <v>0</v>
      </c>
      <c r="M93">
        <v>85939180</v>
      </c>
      <c r="N93">
        <v>0</v>
      </c>
      <c r="O93">
        <v>411551</v>
      </c>
      <c r="P93">
        <v>0</v>
      </c>
      <c r="Q93">
        <v>48147</v>
      </c>
      <c r="R93">
        <v>0</v>
      </c>
      <c r="S93">
        <v>1318652</v>
      </c>
      <c r="U93">
        <v>0</v>
      </c>
      <c r="V93">
        <v>5323926</v>
      </c>
      <c r="X93">
        <v>1262695</v>
      </c>
      <c r="Y93">
        <v>7394</v>
      </c>
      <c r="Z93">
        <v>0</v>
      </c>
      <c r="AB93">
        <v>24751057</v>
      </c>
      <c r="AC93">
        <v>0</v>
      </c>
      <c r="AD93">
        <v>22715720</v>
      </c>
      <c r="AE93">
        <v>31891572</v>
      </c>
      <c r="AF93">
        <v>0</v>
      </c>
      <c r="AG93">
        <v>8328740</v>
      </c>
      <c r="AH93">
        <v>0</v>
      </c>
      <c r="AI93">
        <v>16913499</v>
      </c>
      <c r="AJ93">
        <v>314727</v>
      </c>
      <c r="AK93">
        <v>0</v>
      </c>
      <c r="AL93">
        <v>0</v>
      </c>
      <c r="AM93">
        <v>0</v>
      </c>
      <c r="AN93">
        <v>0</v>
      </c>
      <c r="AO93">
        <v>0</v>
      </c>
      <c r="AP93">
        <v>0</v>
      </c>
      <c r="AQ93">
        <v>0</v>
      </c>
      <c r="AR93">
        <v>0</v>
      </c>
      <c r="AS93">
        <v>0</v>
      </c>
      <c r="AT93">
        <v>6887764</v>
      </c>
      <c r="AU93">
        <v>0</v>
      </c>
      <c r="AV93">
        <v>0</v>
      </c>
      <c r="AX93">
        <v>33231</v>
      </c>
      <c r="AY93">
        <v>0</v>
      </c>
      <c r="AZ93">
        <v>0</v>
      </c>
      <c r="BA93">
        <v>0</v>
      </c>
      <c r="BB93">
        <v>0</v>
      </c>
      <c r="BC93">
        <v>0</v>
      </c>
      <c r="BD93">
        <v>0</v>
      </c>
      <c r="BE93">
        <v>0</v>
      </c>
      <c r="BF93">
        <v>17534689</v>
      </c>
      <c r="BG93">
        <v>0</v>
      </c>
      <c r="BH93">
        <v>0</v>
      </c>
      <c r="BI93">
        <v>0</v>
      </c>
      <c r="BJ93">
        <v>0</v>
      </c>
      <c r="BK93">
        <v>0</v>
      </c>
      <c r="BL93">
        <v>0</v>
      </c>
      <c r="BM93">
        <v>5201448</v>
      </c>
      <c r="BN93">
        <v>11840927</v>
      </c>
      <c r="BO93">
        <v>0</v>
      </c>
      <c r="BP93">
        <v>0</v>
      </c>
      <c r="BR93">
        <v>0</v>
      </c>
      <c r="BS93">
        <v>0</v>
      </c>
      <c r="BT93">
        <v>4581340</v>
      </c>
      <c r="BU93">
        <v>6021853</v>
      </c>
      <c r="BV93">
        <v>0</v>
      </c>
      <c r="BW93">
        <v>0</v>
      </c>
      <c r="BX93">
        <v>0</v>
      </c>
      <c r="BY93">
        <v>0</v>
      </c>
      <c r="BZ93">
        <v>0</v>
      </c>
      <c r="CA93">
        <v>0</v>
      </c>
      <c r="CB93">
        <v>99198</v>
      </c>
      <c r="CC93">
        <v>1379921</v>
      </c>
      <c r="CD93">
        <v>9478872</v>
      </c>
      <c r="CE93">
        <v>0</v>
      </c>
      <c r="CF93">
        <v>0</v>
      </c>
      <c r="CG93">
        <v>0</v>
      </c>
      <c r="CH93">
        <v>0</v>
      </c>
      <c r="CI93">
        <v>0</v>
      </c>
      <c r="CJ93">
        <v>0</v>
      </c>
      <c r="CK93">
        <v>0</v>
      </c>
      <c r="CL93">
        <v>0</v>
      </c>
      <c r="CM93">
        <v>0</v>
      </c>
      <c r="CN93">
        <v>16885</v>
      </c>
      <c r="CO93">
        <v>2139911</v>
      </c>
      <c r="CP93">
        <v>0</v>
      </c>
      <c r="CQ93">
        <v>0</v>
      </c>
      <c r="CR93">
        <v>0</v>
      </c>
      <c r="CS93">
        <v>0</v>
      </c>
      <c r="CT93">
        <v>0</v>
      </c>
      <c r="CU93">
        <v>48415</v>
      </c>
      <c r="CV93">
        <v>0</v>
      </c>
      <c r="CW93">
        <v>0</v>
      </c>
      <c r="CX93">
        <v>0</v>
      </c>
      <c r="CY93">
        <v>0</v>
      </c>
    </row>
    <row r="94" spans="1:103" x14ac:dyDescent="0.3">
      <c r="A94" s="734">
        <v>524</v>
      </c>
      <c r="B94" t="s">
        <v>229</v>
      </c>
      <c r="D94">
        <v>0</v>
      </c>
      <c r="E94">
        <v>0</v>
      </c>
      <c r="F94">
        <v>0</v>
      </c>
      <c r="H94">
        <v>0</v>
      </c>
      <c r="I94">
        <v>0</v>
      </c>
      <c r="J94">
        <v>28477240</v>
      </c>
      <c r="K94">
        <v>14683187</v>
      </c>
      <c r="L94">
        <v>14056233</v>
      </c>
      <c r="M94">
        <v>84726519</v>
      </c>
      <c r="N94">
        <v>0</v>
      </c>
      <c r="O94">
        <v>14895812</v>
      </c>
      <c r="P94">
        <v>0</v>
      </c>
      <c r="Q94">
        <v>15707105</v>
      </c>
      <c r="R94">
        <v>8849074</v>
      </c>
      <c r="S94">
        <v>0</v>
      </c>
      <c r="U94">
        <v>0</v>
      </c>
      <c r="V94">
        <v>17811320</v>
      </c>
      <c r="X94">
        <v>8252587</v>
      </c>
      <c r="Y94">
        <v>8118404</v>
      </c>
      <c r="Z94">
        <v>0</v>
      </c>
      <c r="AB94">
        <v>0</v>
      </c>
      <c r="AC94">
        <v>5646037</v>
      </c>
      <c r="AD94">
        <v>5985557</v>
      </c>
      <c r="AE94">
        <v>28169783</v>
      </c>
      <c r="AF94">
        <v>4520461</v>
      </c>
      <c r="AG94">
        <v>11593159</v>
      </c>
      <c r="AH94">
        <v>23900332</v>
      </c>
      <c r="AI94">
        <v>20957541</v>
      </c>
      <c r="AJ94">
        <v>16417895</v>
      </c>
      <c r="AK94">
        <v>0</v>
      </c>
      <c r="AL94">
        <v>22569068</v>
      </c>
      <c r="AM94">
        <v>0</v>
      </c>
      <c r="AN94">
        <v>6613397</v>
      </c>
      <c r="AO94">
        <v>0</v>
      </c>
      <c r="AP94">
        <v>0</v>
      </c>
      <c r="AQ94">
        <v>16917398</v>
      </c>
      <c r="AR94">
        <v>0</v>
      </c>
      <c r="AS94">
        <v>30532054</v>
      </c>
      <c r="AT94">
        <v>131320916</v>
      </c>
      <c r="AU94">
        <v>0</v>
      </c>
      <c r="AV94">
        <v>260714</v>
      </c>
      <c r="AX94">
        <v>22512664</v>
      </c>
      <c r="AY94">
        <v>0</v>
      </c>
      <c r="AZ94">
        <v>0</v>
      </c>
      <c r="BA94">
        <v>0</v>
      </c>
      <c r="BB94">
        <v>136934214</v>
      </c>
      <c r="BC94">
        <v>7413515</v>
      </c>
      <c r="BD94">
        <v>0</v>
      </c>
      <c r="BE94">
        <v>0</v>
      </c>
      <c r="BF94">
        <v>30426027</v>
      </c>
      <c r="BG94">
        <v>0</v>
      </c>
      <c r="BH94">
        <v>0</v>
      </c>
      <c r="BI94">
        <v>5012579</v>
      </c>
      <c r="BJ94">
        <v>1394267</v>
      </c>
      <c r="BK94">
        <v>0</v>
      </c>
      <c r="BL94">
        <v>0</v>
      </c>
      <c r="BM94">
        <v>0</v>
      </c>
      <c r="BN94">
        <v>55881048</v>
      </c>
      <c r="BO94">
        <v>0</v>
      </c>
      <c r="BP94">
        <v>0</v>
      </c>
      <c r="BR94">
        <v>0</v>
      </c>
      <c r="BS94">
        <v>0</v>
      </c>
      <c r="BT94">
        <v>4983171</v>
      </c>
      <c r="BU94">
        <v>15218543</v>
      </c>
      <c r="BV94">
        <v>22705524</v>
      </c>
      <c r="BW94">
        <v>10576690</v>
      </c>
      <c r="BX94">
        <v>0</v>
      </c>
      <c r="BY94">
        <v>0</v>
      </c>
      <c r="BZ94">
        <v>2654695</v>
      </c>
      <c r="CA94">
        <v>0</v>
      </c>
      <c r="CB94">
        <v>43754810</v>
      </c>
      <c r="CC94">
        <v>62365150</v>
      </c>
      <c r="CD94">
        <v>0</v>
      </c>
      <c r="CE94">
        <v>0</v>
      </c>
      <c r="CF94">
        <v>0</v>
      </c>
      <c r="CG94">
        <v>15387100</v>
      </c>
      <c r="CH94">
        <v>6119563</v>
      </c>
      <c r="CI94">
        <v>27521941</v>
      </c>
      <c r="CJ94">
        <v>1911119</v>
      </c>
      <c r="CK94">
        <v>2902301</v>
      </c>
      <c r="CL94">
        <v>0</v>
      </c>
      <c r="CM94">
        <v>0</v>
      </c>
      <c r="CN94">
        <v>6566904</v>
      </c>
      <c r="CO94">
        <v>233356519</v>
      </c>
      <c r="CP94">
        <v>2446840</v>
      </c>
      <c r="CQ94">
        <v>0</v>
      </c>
      <c r="CR94">
        <v>19774227</v>
      </c>
      <c r="CS94">
        <v>5422243</v>
      </c>
      <c r="CT94">
        <v>0</v>
      </c>
      <c r="CU94">
        <v>0</v>
      </c>
      <c r="CV94">
        <v>0</v>
      </c>
      <c r="CW94">
        <v>10491912</v>
      </c>
      <c r="CX94">
        <v>4750289</v>
      </c>
      <c r="CY94">
        <v>0</v>
      </c>
    </row>
    <row r="95" spans="1:103" x14ac:dyDescent="0.3">
      <c r="A95" s="734">
        <v>525</v>
      </c>
      <c r="B95" t="s">
        <v>230</v>
      </c>
      <c r="D95">
        <v>0</v>
      </c>
      <c r="E95">
        <v>14281752</v>
      </c>
      <c r="F95">
        <v>0</v>
      </c>
      <c r="H95">
        <v>0</v>
      </c>
      <c r="I95">
        <v>0</v>
      </c>
      <c r="J95">
        <v>0</v>
      </c>
      <c r="K95">
        <v>0</v>
      </c>
      <c r="L95">
        <v>0</v>
      </c>
      <c r="M95">
        <v>0</v>
      </c>
      <c r="N95">
        <v>0</v>
      </c>
      <c r="O95">
        <v>0</v>
      </c>
      <c r="P95">
        <v>0</v>
      </c>
      <c r="Q95">
        <v>0</v>
      </c>
      <c r="R95">
        <v>0</v>
      </c>
      <c r="S95">
        <v>5243544</v>
      </c>
      <c r="U95">
        <v>0</v>
      </c>
      <c r="V95">
        <v>0</v>
      </c>
      <c r="X95">
        <v>0</v>
      </c>
      <c r="Y95">
        <v>0</v>
      </c>
      <c r="Z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X95">
        <v>0</v>
      </c>
      <c r="AY95">
        <v>9056848</v>
      </c>
      <c r="AZ95">
        <v>0</v>
      </c>
      <c r="BA95">
        <v>0</v>
      </c>
      <c r="BB95">
        <v>0</v>
      </c>
      <c r="BC95">
        <v>0</v>
      </c>
      <c r="BD95">
        <v>0</v>
      </c>
      <c r="BE95">
        <v>0</v>
      </c>
      <c r="BF95">
        <v>540909</v>
      </c>
      <c r="BG95">
        <v>0</v>
      </c>
      <c r="BH95">
        <v>0</v>
      </c>
      <c r="BI95">
        <v>0</v>
      </c>
      <c r="BJ95">
        <v>0</v>
      </c>
      <c r="BK95">
        <v>0</v>
      </c>
      <c r="BL95">
        <v>0</v>
      </c>
      <c r="BM95">
        <v>18900196</v>
      </c>
      <c r="BN95">
        <v>0</v>
      </c>
      <c r="BO95">
        <v>8614348</v>
      </c>
      <c r="BP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2746506</v>
      </c>
      <c r="CV95">
        <v>0</v>
      </c>
      <c r="CW95">
        <v>0</v>
      </c>
      <c r="CX95">
        <v>0</v>
      </c>
      <c r="CY95">
        <v>0</v>
      </c>
    </row>
    <row r="96" spans="1:103" x14ac:dyDescent="0.3">
      <c r="A96" s="734">
        <v>526</v>
      </c>
      <c r="B96" t="s">
        <v>231</v>
      </c>
      <c r="D96">
        <v>0</v>
      </c>
      <c r="E96">
        <v>8500</v>
      </c>
      <c r="F96">
        <v>0</v>
      </c>
      <c r="H96">
        <v>0</v>
      </c>
      <c r="I96">
        <v>0</v>
      </c>
      <c r="J96">
        <v>781089</v>
      </c>
      <c r="K96">
        <v>172825</v>
      </c>
      <c r="L96">
        <v>1309441</v>
      </c>
      <c r="M96">
        <v>21139481</v>
      </c>
      <c r="N96">
        <v>0</v>
      </c>
      <c r="O96">
        <v>494294</v>
      </c>
      <c r="P96">
        <v>0</v>
      </c>
      <c r="Q96">
        <v>1623223</v>
      </c>
      <c r="R96">
        <v>242312</v>
      </c>
      <c r="S96">
        <v>230820</v>
      </c>
      <c r="U96">
        <v>0</v>
      </c>
      <c r="V96">
        <v>1795670</v>
      </c>
      <c r="X96">
        <v>519746</v>
      </c>
      <c r="Y96">
        <v>194817</v>
      </c>
      <c r="Z96">
        <v>0</v>
      </c>
      <c r="AB96">
        <v>494853</v>
      </c>
      <c r="AC96">
        <v>0</v>
      </c>
      <c r="AD96">
        <v>28081577</v>
      </c>
      <c r="AE96">
        <v>6141624</v>
      </c>
      <c r="AF96">
        <v>87310</v>
      </c>
      <c r="AG96">
        <v>2604655</v>
      </c>
      <c r="AH96">
        <v>345529</v>
      </c>
      <c r="AI96">
        <v>2145362</v>
      </c>
      <c r="AJ96">
        <v>1321345</v>
      </c>
      <c r="AK96">
        <v>0</v>
      </c>
      <c r="AL96">
        <v>2842078</v>
      </c>
      <c r="AM96">
        <v>0</v>
      </c>
      <c r="AN96">
        <v>419349</v>
      </c>
      <c r="AO96">
        <v>0</v>
      </c>
      <c r="AP96">
        <v>0</v>
      </c>
      <c r="AQ96">
        <v>683950</v>
      </c>
      <c r="AR96">
        <v>0</v>
      </c>
      <c r="AS96">
        <v>2934829</v>
      </c>
      <c r="AT96">
        <v>6104655</v>
      </c>
      <c r="AU96">
        <v>0</v>
      </c>
      <c r="AV96">
        <v>17234</v>
      </c>
      <c r="AX96">
        <v>2061673</v>
      </c>
      <c r="AY96">
        <v>497310</v>
      </c>
      <c r="AZ96">
        <v>0</v>
      </c>
      <c r="BA96">
        <v>0</v>
      </c>
      <c r="BB96">
        <v>25251681</v>
      </c>
      <c r="BC96">
        <v>413830</v>
      </c>
      <c r="BD96">
        <v>0</v>
      </c>
      <c r="BE96">
        <v>0</v>
      </c>
      <c r="BF96">
        <v>4021623</v>
      </c>
      <c r="BG96">
        <v>0</v>
      </c>
      <c r="BH96">
        <v>0</v>
      </c>
      <c r="BI96">
        <v>264285</v>
      </c>
      <c r="BJ96">
        <v>1144</v>
      </c>
      <c r="BK96">
        <v>0</v>
      </c>
      <c r="BL96">
        <v>0</v>
      </c>
      <c r="BM96">
        <v>1930253</v>
      </c>
      <c r="BN96">
        <v>3900048</v>
      </c>
      <c r="BO96">
        <v>163564</v>
      </c>
      <c r="BP96">
        <v>0</v>
      </c>
      <c r="BR96">
        <v>0</v>
      </c>
      <c r="BS96">
        <v>0</v>
      </c>
      <c r="BT96">
        <v>1834837</v>
      </c>
      <c r="BU96">
        <v>1544401</v>
      </c>
      <c r="BV96">
        <v>3300784</v>
      </c>
      <c r="BW96">
        <v>688683</v>
      </c>
      <c r="BX96">
        <v>0</v>
      </c>
      <c r="BY96">
        <v>0</v>
      </c>
      <c r="BZ96">
        <v>0</v>
      </c>
      <c r="CA96">
        <v>0</v>
      </c>
      <c r="CB96">
        <v>2320225</v>
      </c>
      <c r="CC96">
        <v>12676754</v>
      </c>
      <c r="CD96">
        <v>329427</v>
      </c>
      <c r="CE96">
        <v>267705</v>
      </c>
      <c r="CF96">
        <v>0</v>
      </c>
      <c r="CG96">
        <v>607190</v>
      </c>
      <c r="CH96">
        <v>7657</v>
      </c>
      <c r="CI96">
        <v>993184</v>
      </c>
      <c r="CJ96">
        <v>616895</v>
      </c>
      <c r="CK96">
        <v>0</v>
      </c>
      <c r="CL96">
        <v>0</v>
      </c>
      <c r="CM96">
        <v>0</v>
      </c>
      <c r="CN96">
        <v>528920</v>
      </c>
      <c r="CO96">
        <v>8605588</v>
      </c>
      <c r="CP96">
        <v>0</v>
      </c>
      <c r="CQ96">
        <v>0</v>
      </c>
      <c r="CR96">
        <v>733071</v>
      </c>
      <c r="CS96">
        <v>403142</v>
      </c>
      <c r="CT96">
        <v>0</v>
      </c>
      <c r="CU96">
        <v>331550</v>
      </c>
      <c r="CV96">
        <v>0</v>
      </c>
      <c r="CW96">
        <v>122965</v>
      </c>
      <c r="CX96">
        <v>0</v>
      </c>
      <c r="CY96">
        <v>0</v>
      </c>
    </row>
    <row r="97" spans="1:103" x14ac:dyDescent="0.3">
      <c r="A97" s="734">
        <v>528</v>
      </c>
      <c r="B97" t="s">
        <v>215</v>
      </c>
      <c r="D97">
        <v>91529092</v>
      </c>
      <c r="E97">
        <v>19314262</v>
      </c>
      <c r="F97">
        <v>10713958</v>
      </c>
      <c r="H97">
        <v>19856637</v>
      </c>
      <c r="I97">
        <v>19513269</v>
      </c>
      <c r="J97">
        <v>34622602</v>
      </c>
      <c r="K97">
        <v>10474043</v>
      </c>
      <c r="L97">
        <v>22593015</v>
      </c>
      <c r="M97">
        <v>143137171</v>
      </c>
      <c r="N97">
        <v>222457138</v>
      </c>
      <c r="O97">
        <v>46896938</v>
      </c>
      <c r="P97">
        <v>202923600</v>
      </c>
      <c r="Q97">
        <v>47829703</v>
      </c>
      <c r="R97">
        <v>9445854</v>
      </c>
      <c r="S97">
        <v>52085903</v>
      </c>
      <c r="U97">
        <v>104147551</v>
      </c>
      <c r="V97">
        <v>85779840</v>
      </c>
      <c r="X97">
        <v>10487268</v>
      </c>
      <c r="Y97">
        <v>8310537</v>
      </c>
      <c r="Z97">
        <v>66824738</v>
      </c>
      <c r="AB97">
        <v>50668570</v>
      </c>
      <c r="AC97">
        <v>170658551</v>
      </c>
      <c r="AD97">
        <v>35350577</v>
      </c>
      <c r="AE97">
        <v>65950597</v>
      </c>
      <c r="AF97">
        <v>84802656</v>
      </c>
      <c r="AG97">
        <v>37274512</v>
      </c>
      <c r="AH97">
        <v>30636662</v>
      </c>
      <c r="AI97">
        <v>525542920</v>
      </c>
      <c r="AJ97">
        <v>29220535</v>
      </c>
      <c r="AK97">
        <v>266937779</v>
      </c>
      <c r="AL97">
        <v>47198849</v>
      </c>
      <c r="AM97">
        <v>157609213</v>
      </c>
      <c r="AN97">
        <v>6826008</v>
      </c>
      <c r="AO97">
        <v>7123469</v>
      </c>
      <c r="AP97">
        <v>38652203</v>
      </c>
      <c r="AQ97">
        <v>8564205</v>
      </c>
      <c r="AR97">
        <v>365464586</v>
      </c>
      <c r="AS97">
        <v>27873587</v>
      </c>
      <c r="AT97">
        <v>63467701</v>
      </c>
      <c r="AU97">
        <v>47391894</v>
      </c>
      <c r="AV97">
        <v>88422720</v>
      </c>
      <c r="AX97">
        <v>26584501</v>
      </c>
      <c r="AY97">
        <v>7127180</v>
      </c>
      <c r="AZ97">
        <v>138494381</v>
      </c>
      <c r="BA97">
        <v>39653611</v>
      </c>
      <c r="BB97">
        <v>157173677</v>
      </c>
      <c r="BC97">
        <v>6152973</v>
      </c>
      <c r="BD97">
        <v>45086327</v>
      </c>
      <c r="BE97">
        <v>31723434</v>
      </c>
      <c r="BF97">
        <v>67322890</v>
      </c>
      <c r="BG97">
        <v>31712826</v>
      </c>
      <c r="BH97">
        <v>12900916</v>
      </c>
      <c r="BI97">
        <v>14763577</v>
      </c>
      <c r="BJ97">
        <v>24773980</v>
      </c>
      <c r="BK97">
        <v>1136556489</v>
      </c>
      <c r="BL97">
        <v>9906443</v>
      </c>
      <c r="BM97">
        <v>20259212</v>
      </c>
      <c r="BN97">
        <v>68001211</v>
      </c>
      <c r="BO97">
        <v>47970703</v>
      </c>
      <c r="BP97">
        <v>216624818</v>
      </c>
      <c r="BR97">
        <v>97838893</v>
      </c>
      <c r="BS97">
        <v>168309898</v>
      </c>
      <c r="BT97">
        <v>11069496</v>
      </c>
      <c r="BU97">
        <v>23274617</v>
      </c>
      <c r="BV97">
        <v>50896686</v>
      </c>
      <c r="BW97">
        <v>9379314</v>
      </c>
      <c r="BX97">
        <v>35076234</v>
      </c>
      <c r="BY97">
        <v>93661867</v>
      </c>
      <c r="BZ97">
        <v>16945329</v>
      </c>
      <c r="CA97">
        <v>68980483</v>
      </c>
      <c r="CB97">
        <v>26727352</v>
      </c>
      <c r="CC97">
        <v>49654373</v>
      </c>
      <c r="CD97">
        <v>49454425</v>
      </c>
      <c r="CE97">
        <v>84116573</v>
      </c>
      <c r="CF97">
        <v>44462688</v>
      </c>
      <c r="CG97">
        <v>36778472</v>
      </c>
      <c r="CH97">
        <v>21060192</v>
      </c>
      <c r="CI97">
        <v>32331193</v>
      </c>
      <c r="CJ97">
        <v>27492857</v>
      </c>
      <c r="CK97">
        <v>34746393</v>
      </c>
      <c r="CL97">
        <v>6753052</v>
      </c>
      <c r="CM97">
        <v>39644319</v>
      </c>
      <c r="CN97">
        <v>4378847</v>
      </c>
      <c r="CO97">
        <v>196263640</v>
      </c>
      <c r="CP97">
        <v>22346450</v>
      </c>
      <c r="CQ97">
        <v>1109643596</v>
      </c>
      <c r="CR97">
        <v>19162407</v>
      </c>
      <c r="CS97">
        <v>7550700</v>
      </c>
      <c r="CT97">
        <v>36947252</v>
      </c>
      <c r="CU97">
        <v>57533399</v>
      </c>
      <c r="CV97">
        <v>35456690</v>
      </c>
      <c r="CW97">
        <v>51105669</v>
      </c>
      <c r="CX97">
        <v>18445861</v>
      </c>
      <c r="CY97">
        <v>13136703</v>
      </c>
    </row>
    <row r="98" spans="1:103" x14ac:dyDescent="0.3">
      <c r="A98" s="734">
        <v>529</v>
      </c>
      <c r="B98" t="s">
        <v>216</v>
      </c>
      <c r="D98">
        <v>11873326</v>
      </c>
      <c r="E98">
        <v>2947988</v>
      </c>
      <c r="F98">
        <v>931864</v>
      </c>
      <c r="H98">
        <v>1755215</v>
      </c>
      <c r="I98">
        <v>1150435</v>
      </c>
      <c r="J98">
        <v>3713927</v>
      </c>
      <c r="K98">
        <v>1668335</v>
      </c>
      <c r="L98">
        <v>2741906</v>
      </c>
      <c r="M98">
        <v>10301807</v>
      </c>
      <c r="N98">
        <v>14094172</v>
      </c>
      <c r="O98">
        <v>5766130</v>
      </c>
      <c r="P98">
        <v>19381676</v>
      </c>
      <c r="Q98">
        <v>4965353</v>
      </c>
      <c r="R98">
        <v>1191419</v>
      </c>
      <c r="S98">
        <v>3419270</v>
      </c>
      <c r="U98">
        <v>10485869</v>
      </c>
      <c r="V98">
        <v>7025425</v>
      </c>
      <c r="X98">
        <v>1305618</v>
      </c>
      <c r="Y98">
        <v>659498</v>
      </c>
      <c r="Z98">
        <v>6621148</v>
      </c>
      <c r="AB98">
        <v>6753833</v>
      </c>
      <c r="AC98">
        <v>23656683</v>
      </c>
      <c r="AD98">
        <v>2142878</v>
      </c>
      <c r="AE98">
        <v>2378605</v>
      </c>
      <c r="AF98">
        <v>9771258</v>
      </c>
      <c r="AG98">
        <v>4321922</v>
      </c>
      <c r="AH98">
        <v>4136027</v>
      </c>
      <c r="AI98">
        <v>34629498</v>
      </c>
      <c r="AJ98">
        <v>4197227</v>
      </c>
      <c r="AK98">
        <v>26714532</v>
      </c>
      <c r="AL98">
        <v>6436669</v>
      </c>
      <c r="AM98">
        <v>18840958</v>
      </c>
      <c r="AN98">
        <v>972437</v>
      </c>
      <c r="AO98">
        <v>632965</v>
      </c>
      <c r="AP98">
        <v>5517596</v>
      </c>
      <c r="AQ98">
        <v>1532840</v>
      </c>
      <c r="AR98">
        <v>37550921</v>
      </c>
      <c r="AS98">
        <v>3511367</v>
      </c>
      <c r="AT98">
        <v>10606865</v>
      </c>
      <c r="AU98">
        <v>4210351</v>
      </c>
      <c r="AV98">
        <v>7915660</v>
      </c>
      <c r="AX98">
        <v>4123228</v>
      </c>
      <c r="AY98">
        <v>447507</v>
      </c>
      <c r="AZ98">
        <v>13608998</v>
      </c>
      <c r="BA98">
        <v>1740950</v>
      </c>
      <c r="BB98">
        <v>19217287</v>
      </c>
      <c r="BC98">
        <v>884912</v>
      </c>
      <c r="BD98">
        <v>5065369</v>
      </c>
      <c r="BE98">
        <v>4493067</v>
      </c>
      <c r="BF98">
        <v>7325282</v>
      </c>
      <c r="BG98">
        <v>1853581</v>
      </c>
      <c r="BH98">
        <v>1120541</v>
      </c>
      <c r="BI98">
        <v>1910154</v>
      </c>
      <c r="BJ98">
        <v>2769439</v>
      </c>
      <c r="BK98">
        <v>74984512</v>
      </c>
      <c r="BL98">
        <v>1007941</v>
      </c>
      <c r="BM98">
        <v>1884255</v>
      </c>
      <c r="BN98">
        <v>6896795</v>
      </c>
      <c r="BO98">
        <v>7720801</v>
      </c>
      <c r="BP98">
        <v>13845651</v>
      </c>
      <c r="BR98">
        <v>13758167</v>
      </c>
      <c r="BS98">
        <v>11433067</v>
      </c>
      <c r="BT98">
        <v>1086701</v>
      </c>
      <c r="BU98">
        <v>3062524</v>
      </c>
      <c r="BV98">
        <v>5364237</v>
      </c>
      <c r="BW98">
        <v>970800</v>
      </c>
      <c r="BX98">
        <v>3176355</v>
      </c>
      <c r="BY98">
        <v>13132113</v>
      </c>
      <c r="BZ98">
        <v>1295177</v>
      </c>
      <c r="CA98">
        <v>9463312</v>
      </c>
      <c r="CB98">
        <v>3222376</v>
      </c>
      <c r="CC98">
        <v>9480313</v>
      </c>
      <c r="CD98">
        <v>6780796</v>
      </c>
      <c r="CE98">
        <v>9787092</v>
      </c>
      <c r="CF98">
        <v>3761725</v>
      </c>
      <c r="CG98">
        <v>5783157</v>
      </c>
      <c r="CH98">
        <v>2743134</v>
      </c>
      <c r="CI98">
        <v>4514808</v>
      </c>
      <c r="CJ98">
        <v>3220246</v>
      </c>
      <c r="CK98">
        <v>4337847</v>
      </c>
      <c r="CL98">
        <v>470209</v>
      </c>
      <c r="CM98">
        <v>2464773</v>
      </c>
      <c r="CN98">
        <v>361630</v>
      </c>
      <c r="CO98">
        <v>20597418</v>
      </c>
      <c r="CP98">
        <v>3566115</v>
      </c>
      <c r="CQ98">
        <v>84440850</v>
      </c>
      <c r="CR98">
        <v>1490910</v>
      </c>
      <c r="CS98">
        <v>947470</v>
      </c>
      <c r="CT98">
        <v>2239242</v>
      </c>
      <c r="CU98">
        <v>8154257</v>
      </c>
      <c r="CV98">
        <v>5161517</v>
      </c>
      <c r="CW98">
        <v>6213997</v>
      </c>
      <c r="CX98">
        <v>2826319</v>
      </c>
      <c r="CY98">
        <v>1230489</v>
      </c>
    </row>
    <row r="99" spans="1:103" x14ac:dyDescent="0.3">
      <c r="A99" s="734">
        <v>530</v>
      </c>
      <c r="B99" t="s">
        <v>217</v>
      </c>
      <c r="D99">
        <v>916296</v>
      </c>
      <c r="E99">
        <v>507210</v>
      </c>
      <c r="F99">
        <v>188937</v>
      </c>
      <c r="H99">
        <v>545459</v>
      </c>
      <c r="I99">
        <v>279513</v>
      </c>
      <c r="J99">
        <v>485467</v>
      </c>
      <c r="K99">
        <v>264997</v>
      </c>
      <c r="L99">
        <v>776623</v>
      </c>
      <c r="M99">
        <v>1397456</v>
      </c>
      <c r="N99">
        <v>535879</v>
      </c>
      <c r="O99">
        <v>666743</v>
      </c>
      <c r="P99">
        <v>1377852</v>
      </c>
      <c r="Q99">
        <v>1152736</v>
      </c>
      <c r="R99">
        <v>194149</v>
      </c>
      <c r="S99">
        <v>813325</v>
      </c>
      <c r="U99">
        <v>1092010</v>
      </c>
      <c r="V99">
        <v>716372</v>
      </c>
      <c r="X99">
        <v>174423</v>
      </c>
      <c r="Y99">
        <v>188392</v>
      </c>
      <c r="Z99">
        <v>1021541</v>
      </c>
      <c r="AB99">
        <v>591283</v>
      </c>
      <c r="AC99">
        <v>800830</v>
      </c>
      <c r="AD99">
        <v>249216</v>
      </c>
      <c r="AE99">
        <v>244342</v>
      </c>
      <c r="AF99">
        <v>2137092</v>
      </c>
      <c r="AG99">
        <v>383881</v>
      </c>
      <c r="AH99">
        <v>1037486</v>
      </c>
      <c r="AI99">
        <v>1040632</v>
      </c>
      <c r="AJ99">
        <v>1333541</v>
      </c>
      <c r="AK99">
        <v>1817868</v>
      </c>
      <c r="AL99">
        <v>850482</v>
      </c>
      <c r="AM99">
        <v>1484517</v>
      </c>
      <c r="AN99">
        <v>212044</v>
      </c>
      <c r="AO99">
        <v>162384</v>
      </c>
      <c r="AP99">
        <v>425546</v>
      </c>
      <c r="AQ99">
        <v>69679</v>
      </c>
      <c r="AR99">
        <v>2448276</v>
      </c>
      <c r="AS99">
        <v>558225</v>
      </c>
      <c r="AT99">
        <v>399623</v>
      </c>
      <c r="AU99">
        <v>768644</v>
      </c>
      <c r="AV99">
        <v>641611</v>
      </c>
      <c r="AX99">
        <v>622996</v>
      </c>
      <c r="AY99">
        <v>366950</v>
      </c>
      <c r="AZ99">
        <v>747920</v>
      </c>
      <c r="BA99">
        <v>418559</v>
      </c>
      <c r="BB99">
        <v>184433</v>
      </c>
      <c r="BC99">
        <v>259292</v>
      </c>
      <c r="BD99">
        <v>364892</v>
      </c>
      <c r="BE99">
        <v>899985</v>
      </c>
      <c r="BF99">
        <v>414017</v>
      </c>
      <c r="BG99">
        <v>336650</v>
      </c>
      <c r="BH99">
        <v>420710</v>
      </c>
      <c r="BI99">
        <v>867875</v>
      </c>
      <c r="BJ99">
        <v>119440</v>
      </c>
      <c r="BK99">
        <v>6192320</v>
      </c>
      <c r="BL99">
        <v>271546</v>
      </c>
      <c r="BM99">
        <v>528848</v>
      </c>
      <c r="BN99">
        <v>165033</v>
      </c>
      <c r="BO99">
        <v>504496</v>
      </c>
      <c r="BP99">
        <v>1035141</v>
      </c>
      <c r="BR99">
        <v>1085396</v>
      </c>
      <c r="BS99">
        <v>1428784</v>
      </c>
      <c r="BT99">
        <v>369436</v>
      </c>
      <c r="BU99">
        <v>690112</v>
      </c>
      <c r="BV99">
        <v>1768727</v>
      </c>
      <c r="BW99">
        <v>233885</v>
      </c>
      <c r="BX99">
        <v>525456</v>
      </c>
      <c r="BY99">
        <v>622155</v>
      </c>
      <c r="BZ99">
        <v>183490</v>
      </c>
      <c r="CA99">
        <v>556153</v>
      </c>
      <c r="CB99">
        <v>687290</v>
      </c>
      <c r="CC99">
        <v>2854316</v>
      </c>
      <c r="CD99">
        <v>733321</v>
      </c>
      <c r="CE99">
        <v>1779688</v>
      </c>
      <c r="CF99">
        <v>612717</v>
      </c>
      <c r="CG99">
        <v>943303</v>
      </c>
      <c r="CH99">
        <v>706032</v>
      </c>
      <c r="CI99">
        <v>640616</v>
      </c>
      <c r="CJ99">
        <v>574022</v>
      </c>
      <c r="CK99">
        <v>388454</v>
      </c>
      <c r="CL99">
        <v>242156</v>
      </c>
      <c r="CM99">
        <v>69206</v>
      </c>
      <c r="CN99">
        <v>131530</v>
      </c>
      <c r="CO99">
        <v>90526</v>
      </c>
      <c r="CP99">
        <v>587022</v>
      </c>
      <c r="CQ99">
        <v>597113</v>
      </c>
      <c r="CR99">
        <v>384153</v>
      </c>
      <c r="CS99">
        <v>350656</v>
      </c>
      <c r="CT99">
        <v>504758</v>
      </c>
      <c r="CU99">
        <v>889925</v>
      </c>
      <c r="CV99">
        <v>1016224</v>
      </c>
      <c r="CW99">
        <v>672312</v>
      </c>
      <c r="CX99">
        <v>388336</v>
      </c>
      <c r="CY99">
        <v>223792</v>
      </c>
    </row>
    <row r="100" spans="1:103" x14ac:dyDescent="0.3">
      <c r="A100" s="734">
        <v>531</v>
      </c>
      <c r="B100" t="s">
        <v>218</v>
      </c>
      <c r="D100">
        <v>0</v>
      </c>
      <c r="E100">
        <v>0</v>
      </c>
      <c r="F100">
        <v>0</v>
      </c>
      <c r="H100">
        <v>0</v>
      </c>
      <c r="I100">
        <v>6247</v>
      </c>
      <c r="J100">
        <v>0</v>
      </c>
      <c r="K100">
        <v>0</v>
      </c>
      <c r="L100">
        <v>0</v>
      </c>
      <c r="M100">
        <v>0</v>
      </c>
      <c r="N100">
        <v>47158</v>
      </c>
      <c r="O100">
        <v>0</v>
      </c>
      <c r="P100">
        <v>0</v>
      </c>
      <c r="Q100">
        <v>0</v>
      </c>
      <c r="R100">
        <v>0</v>
      </c>
      <c r="S100">
        <v>0</v>
      </c>
      <c r="U100">
        <v>0</v>
      </c>
      <c r="V100">
        <v>23000</v>
      </c>
      <c r="X100">
        <v>0</v>
      </c>
      <c r="Y100">
        <v>0</v>
      </c>
      <c r="Z100">
        <v>0</v>
      </c>
      <c r="AB100">
        <v>0</v>
      </c>
      <c r="AC100">
        <v>0</v>
      </c>
      <c r="AD100">
        <v>0</v>
      </c>
      <c r="AE100">
        <v>0</v>
      </c>
      <c r="AF100">
        <v>0</v>
      </c>
      <c r="AG100">
        <v>0</v>
      </c>
      <c r="AH100">
        <v>0</v>
      </c>
      <c r="AI100">
        <v>0</v>
      </c>
      <c r="AJ100">
        <v>0</v>
      </c>
      <c r="AK100">
        <v>0</v>
      </c>
      <c r="AL100">
        <v>5060</v>
      </c>
      <c r="AM100">
        <v>0</v>
      </c>
      <c r="AN100">
        <v>0</v>
      </c>
      <c r="AO100">
        <v>0</v>
      </c>
      <c r="AP100">
        <v>0</v>
      </c>
      <c r="AQ100">
        <v>6165</v>
      </c>
      <c r="AR100">
        <v>0</v>
      </c>
      <c r="AS100">
        <v>0</v>
      </c>
      <c r="AT100">
        <v>0</v>
      </c>
      <c r="AU100">
        <v>0</v>
      </c>
      <c r="AV100">
        <v>2404</v>
      </c>
      <c r="AX100">
        <v>207064</v>
      </c>
      <c r="AY100">
        <v>0</v>
      </c>
      <c r="AZ100">
        <v>0</v>
      </c>
      <c r="BA100">
        <v>1652</v>
      </c>
      <c r="BB100">
        <v>0</v>
      </c>
      <c r="BC100">
        <v>0</v>
      </c>
      <c r="BD100">
        <v>0</v>
      </c>
      <c r="BE100">
        <v>3733</v>
      </c>
      <c r="BF100">
        <v>0</v>
      </c>
      <c r="BG100">
        <v>0</v>
      </c>
      <c r="BH100">
        <v>0</v>
      </c>
      <c r="BI100">
        <v>0</v>
      </c>
      <c r="BJ100">
        <v>1727</v>
      </c>
      <c r="BK100">
        <v>0</v>
      </c>
      <c r="BL100">
        <v>0</v>
      </c>
      <c r="BM100">
        <v>0</v>
      </c>
      <c r="BN100">
        <v>190580</v>
      </c>
      <c r="BO100">
        <v>0</v>
      </c>
      <c r="BP100">
        <v>0</v>
      </c>
      <c r="BR100">
        <v>1225118</v>
      </c>
      <c r="BS100">
        <v>0</v>
      </c>
      <c r="BT100">
        <v>0</v>
      </c>
      <c r="BU100">
        <v>0</v>
      </c>
      <c r="BV100">
        <v>0</v>
      </c>
      <c r="BW100">
        <v>0</v>
      </c>
      <c r="BX100">
        <v>1236</v>
      </c>
      <c r="BY100">
        <v>0</v>
      </c>
      <c r="BZ100">
        <v>0</v>
      </c>
      <c r="CA100">
        <v>0</v>
      </c>
      <c r="CB100">
        <v>0</v>
      </c>
      <c r="CC100">
        <v>0</v>
      </c>
      <c r="CD100">
        <v>50004</v>
      </c>
      <c r="CE100">
        <v>0</v>
      </c>
      <c r="CF100">
        <v>0</v>
      </c>
      <c r="CG100">
        <v>40185</v>
      </c>
      <c r="CH100">
        <v>8626</v>
      </c>
      <c r="CI100">
        <v>0</v>
      </c>
      <c r="CJ100">
        <v>0</v>
      </c>
      <c r="CK100">
        <v>0</v>
      </c>
      <c r="CL100">
        <v>0</v>
      </c>
      <c r="CM100">
        <v>0</v>
      </c>
      <c r="CN100">
        <v>1946</v>
      </c>
      <c r="CO100">
        <v>0</v>
      </c>
      <c r="CP100">
        <v>0</v>
      </c>
      <c r="CQ100">
        <v>340771</v>
      </c>
      <c r="CR100">
        <v>2458</v>
      </c>
      <c r="CS100">
        <v>0</v>
      </c>
      <c r="CT100">
        <v>6460</v>
      </c>
      <c r="CU100">
        <v>0</v>
      </c>
      <c r="CV100">
        <v>0</v>
      </c>
      <c r="CW100">
        <v>0</v>
      </c>
      <c r="CX100">
        <v>0</v>
      </c>
      <c r="CY100">
        <v>0</v>
      </c>
    </row>
    <row r="101" spans="1:103" x14ac:dyDescent="0.3">
      <c r="A101" s="734">
        <v>532</v>
      </c>
      <c r="B101" t="s">
        <v>835</v>
      </c>
      <c r="D101">
        <v>188726304</v>
      </c>
      <c r="E101">
        <v>41302659</v>
      </c>
      <c r="F101">
        <v>15757044</v>
      </c>
      <c r="H101">
        <v>35794251</v>
      </c>
      <c r="I101">
        <v>30765635</v>
      </c>
      <c r="J101">
        <v>56362089</v>
      </c>
      <c r="K101">
        <v>27410818</v>
      </c>
      <c r="L101">
        <v>42878511</v>
      </c>
      <c r="M101">
        <v>220476078</v>
      </c>
      <c r="N101">
        <v>347505238</v>
      </c>
      <c r="O101">
        <v>90848922</v>
      </c>
      <c r="P101">
        <v>282104959</v>
      </c>
      <c r="Q101">
        <v>89316600</v>
      </c>
      <c r="R101">
        <v>18834338</v>
      </c>
      <c r="S101">
        <v>96700945</v>
      </c>
      <c r="U101">
        <v>194064798</v>
      </c>
      <c r="V101">
        <v>127323592</v>
      </c>
      <c r="X101">
        <v>16343843</v>
      </c>
      <c r="Y101">
        <v>20723737</v>
      </c>
      <c r="Z101">
        <v>127202039</v>
      </c>
      <c r="AB101">
        <v>114350108</v>
      </c>
      <c r="AC101">
        <v>332691294</v>
      </c>
      <c r="AD101">
        <v>58513825</v>
      </c>
      <c r="AE101">
        <v>112792189</v>
      </c>
      <c r="AF101">
        <v>146431383</v>
      </c>
      <c r="AG101">
        <v>68365570</v>
      </c>
      <c r="AH101">
        <v>54813649</v>
      </c>
      <c r="AI101">
        <v>480750838</v>
      </c>
      <c r="AJ101">
        <v>64959800</v>
      </c>
      <c r="AK101">
        <v>395630962</v>
      </c>
      <c r="AL101">
        <v>101121182</v>
      </c>
      <c r="AM101">
        <v>274290440</v>
      </c>
      <c r="AN101">
        <v>13029984</v>
      </c>
      <c r="AO101">
        <v>19484636</v>
      </c>
      <c r="AP101">
        <v>74799047</v>
      </c>
      <c r="AQ101">
        <v>17767216</v>
      </c>
      <c r="AR101">
        <v>660946794</v>
      </c>
      <c r="AS101">
        <v>66386542</v>
      </c>
      <c r="AT101">
        <v>142823284</v>
      </c>
      <c r="AU101">
        <v>89461208</v>
      </c>
      <c r="AV101">
        <v>157643989</v>
      </c>
      <c r="AX101">
        <v>51123291</v>
      </c>
      <c r="AY101">
        <v>15665995</v>
      </c>
      <c r="AZ101">
        <v>221423543</v>
      </c>
      <c r="BA101">
        <v>74204617</v>
      </c>
      <c r="BB101">
        <v>277370655</v>
      </c>
      <c r="BC101">
        <v>17401377</v>
      </c>
      <c r="BD101">
        <v>84124027</v>
      </c>
      <c r="BE101">
        <v>62399505</v>
      </c>
      <c r="BF101">
        <v>125313089</v>
      </c>
      <c r="BG101">
        <v>52204515</v>
      </c>
      <c r="BH101">
        <v>27901764</v>
      </c>
      <c r="BI101">
        <v>31083456</v>
      </c>
      <c r="BJ101">
        <v>53199381</v>
      </c>
      <c r="BK101">
        <v>1440729532</v>
      </c>
      <c r="BL101">
        <v>21583582</v>
      </c>
      <c r="BM101">
        <v>29846916</v>
      </c>
      <c r="BN101">
        <v>120983633</v>
      </c>
      <c r="BO101">
        <v>100244557</v>
      </c>
      <c r="BP101">
        <v>321222806</v>
      </c>
      <c r="BR101">
        <v>225165177</v>
      </c>
      <c r="BS101">
        <v>242217111</v>
      </c>
      <c r="BT101">
        <v>21972864</v>
      </c>
      <c r="BU101">
        <v>55170552</v>
      </c>
      <c r="BV101">
        <v>79499832</v>
      </c>
      <c r="BW101">
        <v>17873616</v>
      </c>
      <c r="BX101">
        <v>58454568</v>
      </c>
      <c r="BY101">
        <v>159998757</v>
      </c>
      <c r="BZ101">
        <v>29187903</v>
      </c>
      <c r="CA101">
        <v>144633028</v>
      </c>
      <c r="CB101">
        <v>60930163</v>
      </c>
      <c r="CC101">
        <v>137280823</v>
      </c>
      <c r="CD101">
        <v>89051167</v>
      </c>
      <c r="CE101">
        <v>151688221</v>
      </c>
      <c r="CF101">
        <v>71528060</v>
      </c>
      <c r="CG101">
        <v>85032879</v>
      </c>
      <c r="CH101">
        <v>48968456</v>
      </c>
      <c r="CI101">
        <v>74939744</v>
      </c>
      <c r="CJ101">
        <v>58935938</v>
      </c>
      <c r="CK101">
        <v>89819162</v>
      </c>
      <c r="CL101">
        <v>25328896</v>
      </c>
      <c r="CM101">
        <v>59876497</v>
      </c>
      <c r="CN101">
        <v>7361221</v>
      </c>
      <c r="CO101">
        <v>310837676</v>
      </c>
      <c r="CP101">
        <v>48150425</v>
      </c>
      <c r="CQ101">
        <v>1089093426</v>
      </c>
      <c r="CR101">
        <v>31554778</v>
      </c>
      <c r="CS101">
        <v>14235122</v>
      </c>
      <c r="CT101">
        <v>60328879</v>
      </c>
      <c r="CU101">
        <v>116766063</v>
      </c>
      <c r="CV101">
        <v>88223709</v>
      </c>
      <c r="CW101">
        <v>105329118</v>
      </c>
      <c r="CX101">
        <v>34520645</v>
      </c>
      <c r="CY101">
        <v>26930354</v>
      </c>
    </row>
    <row r="102" spans="1:103" x14ac:dyDescent="0.3">
      <c r="A102" s="734">
        <v>533</v>
      </c>
      <c r="B102" t="s">
        <v>836</v>
      </c>
      <c r="D102">
        <v>6491653</v>
      </c>
      <c r="E102">
        <v>126966</v>
      </c>
      <c r="F102">
        <v>0</v>
      </c>
      <c r="H102">
        <v>0</v>
      </c>
      <c r="I102">
        <v>0</v>
      </c>
      <c r="J102">
        <v>355141</v>
      </c>
      <c r="K102">
        <v>0</v>
      </c>
      <c r="L102">
        <v>0</v>
      </c>
      <c r="M102">
        <v>0</v>
      </c>
      <c r="N102">
        <v>0</v>
      </c>
      <c r="O102">
        <v>0</v>
      </c>
      <c r="P102">
        <v>5881913</v>
      </c>
      <c r="Q102">
        <v>892126</v>
      </c>
      <c r="R102">
        <v>4633000</v>
      </c>
      <c r="S102">
        <v>0</v>
      </c>
      <c r="U102">
        <v>1579797</v>
      </c>
      <c r="V102">
        <v>0</v>
      </c>
      <c r="X102">
        <v>0</v>
      </c>
      <c r="Y102">
        <v>0</v>
      </c>
      <c r="Z102">
        <v>110543</v>
      </c>
      <c r="AB102">
        <v>385949</v>
      </c>
      <c r="AC102">
        <v>135971</v>
      </c>
      <c r="AD102">
        <v>696581</v>
      </c>
      <c r="AE102">
        <v>1919384</v>
      </c>
      <c r="AF102">
        <v>629624</v>
      </c>
      <c r="AG102">
        <v>767042</v>
      </c>
      <c r="AH102">
        <v>0</v>
      </c>
      <c r="AI102">
        <v>0</v>
      </c>
      <c r="AJ102">
        <v>390331</v>
      </c>
      <c r="AK102">
        <v>1605549</v>
      </c>
      <c r="AL102">
        <v>7605191</v>
      </c>
      <c r="AM102">
        <v>1035968</v>
      </c>
      <c r="AN102">
        <v>1290486</v>
      </c>
      <c r="AO102">
        <v>1859320</v>
      </c>
      <c r="AP102">
        <v>2054006</v>
      </c>
      <c r="AQ102">
        <v>153963</v>
      </c>
      <c r="AR102">
        <v>18970610</v>
      </c>
      <c r="AS102">
        <v>1002166</v>
      </c>
      <c r="AT102">
        <v>1373282</v>
      </c>
      <c r="AU102">
        <v>0</v>
      </c>
      <c r="AV102">
        <v>0</v>
      </c>
      <c r="AX102">
        <v>180114</v>
      </c>
      <c r="AY102">
        <v>411538</v>
      </c>
      <c r="AZ102">
        <v>179482</v>
      </c>
      <c r="BA102">
        <v>282175</v>
      </c>
      <c r="BB102">
        <v>1612708</v>
      </c>
      <c r="BC102">
        <v>628322</v>
      </c>
      <c r="BD102">
        <v>4231632</v>
      </c>
      <c r="BE102">
        <v>0</v>
      </c>
      <c r="BF102">
        <v>140000</v>
      </c>
      <c r="BG102">
        <v>174553</v>
      </c>
      <c r="BH102">
        <v>0</v>
      </c>
      <c r="BI102">
        <v>86369</v>
      </c>
      <c r="BJ102">
        <v>951209</v>
      </c>
      <c r="BK102">
        <v>3539100</v>
      </c>
      <c r="BL102">
        <v>38715</v>
      </c>
      <c r="BM102">
        <v>0</v>
      </c>
      <c r="BN102">
        <v>46898</v>
      </c>
      <c r="BO102">
        <v>132421</v>
      </c>
      <c r="BP102">
        <v>5467655</v>
      </c>
      <c r="BR102">
        <v>1318695</v>
      </c>
      <c r="BS102">
        <v>29415</v>
      </c>
      <c r="BT102">
        <v>0</v>
      </c>
      <c r="BU102">
        <v>0</v>
      </c>
      <c r="BV102">
        <v>628442</v>
      </c>
      <c r="BW102">
        <v>0</v>
      </c>
      <c r="BX102">
        <v>5095093</v>
      </c>
      <c r="BY102">
        <v>1536935</v>
      </c>
      <c r="BZ102">
        <v>124417</v>
      </c>
      <c r="CA102">
        <v>0</v>
      </c>
      <c r="CB102">
        <v>487936</v>
      </c>
      <c r="CC102">
        <v>879614</v>
      </c>
      <c r="CD102">
        <v>176152</v>
      </c>
      <c r="CE102">
        <v>1611610</v>
      </c>
      <c r="CF102">
        <v>0</v>
      </c>
      <c r="CG102">
        <v>0</v>
      </c>
      <c r="CH102">
        <v>181242</v>
      </c>
      <c r="CI102">
        <v>3449675</v>
      </c>
      <c r="CJ102">
        <v>2925208</v>
      </c>
      <c r="CK102">
        <v>0</v>
      </c>
      <c r="CL102">
        <v>0</v>
      </c>
      <c r="CM102">
        <v>696510</v>
      </c>
      <c r="CN102">
        <v>0</v>
      </c>
      <c r="CO102">
        <v>0</v>
      </c>
      <c r="CP102">
        <v>147471</v>
      </c>
      <c r="CQ102">
        <v>0</v>
      </c>
      <c r="CR102">
        <v>227568</v>
      </c>
      <c r="CS102">
        <v>33086</v>
      </c>
      <c r="CT102">
        <v>0</v>
      </c>
      <c r="CU102">
        <v>0</v>
      </c>
      <c r="CV102">
        <v>3280118</v>
      </c>
      <c r="CW102">
        <v>0</v>
      </c>
      <c r="CX102">
        <v>354469</v>
      </c>
      <c r="CY102">
        <v>0</v>
      </c>
    </row>
    <row r="103" spans="1:103" x14ac:dyDescent="0.3">
      <c r="A103" s="734">
        <v>535</v>
      </c>
      <c r="B103" t="s">
        <v>205</v>
      </c>
      <c r="D103">
        <v>81435317</v>
      </c>
      <c r="E103">
        <v>0</v>
      </c>
      <c r="F103">
        <v>0</v>
      </c>
      <c r="H103">
        <v>1378674</v>
      </c>
      <c r="I103">
        <v>0</v>
      </c>
      <c r="J103">
        <v>0</v>
      </c>
      <c r="K103">
        <v>0</v>
      </c>
      <c r="L103">
        <v>0</v>
      </c>
      <c r="M103">
        <v>97028038</v>
      </c>
      <c r="N103">
        <v>25219548</v>
      </c>
      <c r="O103">
        <v>57</v>
      </c>
      <c r="P103">
        <v>0</v>
      </c>
      <c r="Q103">
        <v>0</v>
      </c>
      <c r="R103">
        <v>0</v>
      </c>
      <c r="S103">
        <v>0</v>
      </c>
      <c r="U103">
        <v>1909118</v>
      </c>
      <c r="V103">
        <v>26732626</v>
      </c>
      <c r="X103">
        <v>0</v>
      </c>
      <c r="Y103">
        <v>0</v>
      </c>
      <c r="Z103">
        <v>9402798</v>
      </c>
      <c r="AB103">
        <v>0</v>
      </c>
      <c r="AC103">
        <v>14665298</v>
      </c>
      <c r="AD103">
        <v>0</v>
      </c>
      <c r="AE103">
        <v>40819762</v>
      </c>
      <c r="AF103">
        <v>963940</v>
      </c>
      <c r="AG103">
        <v>860317</v>
      </c>
      <c r="AH103">
        <v>0</v>
      </c>
      <c r="AI103">
        <v>5348245</v>
      </c>
      <c r="AJ103">
        <v>0</v>
      </c>
      <c r="AK103">
        <v>111195433</v>
      </c>
      <c r="AL103">
        <v>15369367</v>
      </c>
      <c r="AM103">
        <v>12356106</v>
      </c>
      <c r="AN103">
        <v>1290486</v>
      </c>
      <c r="AO103">
        <v>0</v>
      </c>
      <c r="AP103">
        <v>0</v>
      </c>
      <c r="AQ103">
        <v>92661</v>
      </c>
      <c r="AR103">
        <v>61603165</v>
      </c>
      <c r="AS103">
        <v>1507025</v>
      </c>
      <c r="AT103">
        <v>39231701</v>
      </c>
      <c r="AU103">
        <v>1693396</v>
      </c>
      <c r="AV103">
        <v>8320118</v>
      </c>
      <c r="AX103">
        <v>4944356</v>
      </c>
      <c r="AY103">
        <v>2000000</v>
      </c>
      <c r="AZ103">
        <v>27154606</v>
      </c>
      <c r="BA103">
        <v>20010115</v>
      </c>
      <c r="BB103">
        <v>29019704</v>
      </c>
      <c r="BC103">
        <v>81241</v>
      </c>
      <c r="BD103">
        <v>2278038</v>
      </c>
      <c r="BE103">
        <v>0</v>
      </c>
      <c r="BF103">
        <v>37046446</v>
      </c>
      <c r="BG103">
        <v>1710763</v>
      </c>
      <c r="BH103">
        <v>0</v>
      </c>
      <c r="BI103">
        <v>0</v>
      </c>
      <c r="BJ103">
        <v>1436608</v>
      </c>
      <c r="BK103">
        <v>20348</v>
      </c>
      <c r="BL103">
        <v>0</v>
      </c>
      <c r="BM103">
        <v>0</v>
      </c>
      <c r="BN103">
        <v>66253070</v>
      </c>
      <c r="BO103">
        <v>13860762</v>
      </c>
      <c r="BP103">
        <v>60168279</v>
      </c>
      <c r="BR103">
        <v>3313114</v>
      </c>
      <c r="BS103">
        <v>59833655</v>
      </c>
      <c r="BT103">
        <v>0</v>
      </c>
      <c r="BU103">
        <v>0</v>
      </c>
      <c r="BV103">
        <v>2441850</v>
      </c>
      <c r="BW103">
        <v>0</v>
      </c>
      <c r="BX103">
        <v>0</v>
      </c>
      <c r="BY103">
        <v>4109605</v>
      </c>
      <c r="BZ103">
        <v>2816152</v>
      </c>
      <c r="CA103">
        <v>33065934</v>
      </c>
      <c r="CB103">
        <v>0</v>
      </c>
      <c r="CC103">
        <v>0</v>
      </c>
      <c r="CD103">
        <v>21042864</v>
      </c>
      <c r="CE103">
        <v>810792</v>
      </c>
      <c r="CF103">
        <v>2973038</v>
      </c>
      <c r="CG103">
        <v>0</v>
      </c>
      <c r="CH103">
        <v>351173</v>
      </c>
      <c r="CI103">
        <v>0</v>
      </c>
      <c r="CJ103">
        <v>0</v>
      </c>
      <c r="CK103">
        <v>26153784</v>
      </c>
      <c r="CL103">
        <v>0</v>
      </c>
      <c r="CM103">
        <v>0</v>
      </c>
      <c r="CN103">
        <v>0</v>
      </c>
      <c r="CO103">
        <v>215197360</v>
      </c>
      <c r="CP103">
        <v>5105000</v>
      </c>
      <c r="CQ103">
        <v>86868467</v>
      </c>
      <c r="CR103">
        <v>0</v>
      </c>
      <c r="CS103">
        <v>0</v>
      </c>
      <c r="CT103">
        <v>0</v>
      </c>
      <c r="CU103">
        <v>4783622</v>
      </c>
      <c r="CV103">
        <v>9660775</v>
      </c>
      <c r="CW103">
        <v>8953854</v>
      </c>
      <c r="CX103">
        <v>0</v>
      </c>
      <c r="CY103">
        <v>132200</v>
      </c>
    </row>
    <row r="104" spans="1:103" x14ac:dyDescent="0.3">
      <c r="A104" s="734">
        <v>536</v>
      </c>
      <c r="B104" t="s">
        <v>168</v>
      </c>
      <c r="D104">
        <v>7607647</v>
      </c>
      <c r="E104">
        <v>594733</v>
      </c>
      <c r="F104">
        <v>122151</v>
      </c>
      <c r="H104">
        <v>316851</v>
      </c>
      <c r="I104">
        <v>3690</v>
      </c>
      <c r="J104">
        <v>0</v>
      </c>
      <c r="K104">
        <v>249476</v>
      </c>
      <c r="L104">
        <v>1864798</v>
      </c>
      <c r="M104">
        <v>1628645</v>
      </c>
      <c r="N104">
        <v>449064</v>
      </c>
      <c r="O104">
        <v>117512</v>
      </c>
      <c r="P104">
        <v>10160607</v>
      </c>
      <c r="Q104">
        <v>514980</v>
      </c>
      <c r="R104">
        <v>0</v>
      </c>
      <c r="S104">
        <v>1237784</v>
      </c>
      <c r="U104">
        <v>21502625</v>
      </c>
      <c r="V104">
        <v>1348918</v>
      </c>
      <c r="X104">
        <v>188123</v>
      </c>
      <c r="Y104">
        <v>161443</v>
      </c>
      <c r="Z104">
        <v>15426</v>
      </c>
      <c r="AB104">
        <v>642937</v>
      </c>
      <c r="AC104">
        <v>4881034</v>
      </c>
      <c r="AD104">
        <v>1372070</v>
      </c>
      <c r="AE104">
        <v>1220671</v>
      </c>
      <c r="AF104">
        <v>9933100</v>
      </c>
      <c r="AG104">
        <v>1565069</v>
      </c>
      <c r="AH104">
        <v>0</v>
      </c>
      <c r="AI104">
        <v>2664131</v>
      </c>
      <c r="AJ104">
        <v>1665848</v>
      </c>
      <c r="AK104">
        <v>0</v>
      </c>
      <c r="AL104">
        <v>5780187</v>
      </c>
      <c r="AM104">
        <v>45617500</v>
      </c>
      <c r="AN104">
        <v>1613059</v>
      </c>
      <c r="AO104">
        <v>1207820</v>
      </c>
      <c r="AP104">
        <v>6545517</v>
      </c>
      <c r="AQ104">
        <v>0</v>
      </c>
      <c r="AR104">
        <v>0</v>
      </c>
      <c r="AS104">
        <v>1507025</v>
      </c>
      <c r="AT104">
        <v>6630000</v>
      </c>
      <c r="AU104">
        <v>646607</v>
      </c>
      <c r="AV104">
        <v>259345</v>
      </c>
      <c r="AX104">
        <v>60656</v>
      </c>
      <c r="AY104">
        <v>3080330</v>
      </c>
      <c r="AZ104">
        <v>4490789</v>
      </c>
      <c r="BA104">
        <v>354701</v>
      </c>
      <c r="BB104">
        <v>3071476</v>
      </c>
      <c r="BC104">
        <v>153960</v>
      </c>
      <c r="BD104">
        <v>405720</v>
      </c>
      <c r="BE104">
        <v>0</v>
      </c>
      <c r="BF104">
        <v>33007</v>
      </c>
      <c r="BG104">
        <v>84249</v>
      </c>
      <c r="BH104">
        <v>1827432</v>
      </c>
      <c r="BI104">
        <v>230731</v>
      </c>
      <c r="BJ104">
        <v>1560470</v>
      </c>
      <c r="BK104">
        <v>0</v>
      </c>
      <c r="BL104">
        <v>5408</v>
      </c>
      <c r="BM104">
        <v>398524</v>
      </c>
      <c r="BN104">
        <v>3530613</v>
      </c>
      <c r="BO104">
        <v>911752</v>
      </c>
      <c r="BP104">
        <v>334118395</v>
      </c>
      <c r="BR104">
        <v>0</v>
      </c>
      <c r="BS104">
        <v>0</v>
      </c>
      <c r="BT104">
        <v>0</v>
      </c>
      <c r="BU104">
        <v>2128235</v>
      </c>
      <c r="BV104">
        <v>835834</v>
      </c>
      <c r="BW104">
        <v>196583</v>
      </c>
      <c r="BX104">
        <v>1849211</v>
      </c>
      <c r="BY104">
        <v>615201</v>
      </c>
      <c r="BZ104">
        <v>191844</v>
      </c>
      <c r="CA104">
        <v>3130879</v>
      </c>
      <c r="CB104">
        <v>6239487</v>
      </c>
      <c r="CC104">
        <v>504721</v>
      </c>
      <c r="CD104">
        <v>8752997</v>
      </c>
      <c r="CE104">
        <v>1588304</v>
      </c>
      <c r="CF104">
        <v>360297</v>
      </c>
      <c r="CG104">
        <v>861155</v>
      </c>
      <c r="CH104">
        <v>923604</v>
      </c>
      <c r="CI104">
        <v>0</v>
      </c>
      <c r="CJ104">
        <v>4033730</v>
      </c>
      <c r="CK104">
        <v>4257880</v>
      </c>
      <c r="CL104">
        <v>1407363</v>
      </c>
      <c r="CM104">
        <v>65565</v>
      </c>
      <c r="CN104">
        <v>300801</v>
      </c>
      <c r="CO104">
        <v>6786279</v>
      </c>
      <c r="CP104">
        <v>402170</v>
      </c>
      <c r="CQ104">
        <v>7549809</v>
      </c>
      <c r="CR104">
        <v>4159799</v>
      </c>
      <c r="CS104">
        <v>85838</v>
      </c>
      <c r="CT104">
        <v>261089</v>
      </c>
      <c r="CU104">
        <v>12536165</v>
      </c>
      <c r="CV104">
        <v>56304</v>
      </c>
      <c r="CW104">
        <v>6838574</v>
      </c>
      <c r="CX104">
        <v>0</v>
      </c>
      <c r="CY104">
        <v>1173744</v>
      </c>
    </row>
    <row r="105" spans="1:103" x14ac:dyDescent="0.3">
      <c r="A105" s="734">
        <v>537</v>
      </c>
      <c r="B105" t="s">
        <v>237</v>
      </c>
      <c r="D105">
        <v>0</v>
      </c>
      <c r="E105">
        <v>1</v>
      </c>
      <c r="F105">
        <v>0</v>
      </c>
      <c r="H105">
        <v>0</v>
      </c>
      <c r="I105">
        <v>0</v>
      </c>
      <c r="J105">
        <v>1</v>
      </c>
      <c r="K105">
        <v>1</v>
      </c>
      <c r="L105">
        <v>1</v>
      </c>
      <c r="M105">
        <v>1</v>
      </c>
      <c r="N105">
        <v>0</v>
      </c>
      <c r="O105">
        <v>2</v>
      </c>
      <c r="P105">
        <v>2</v>
      </c>
      <c r="Q105">
        <v>1</v>
      </c>
      <c r="R105">
        <v>2</v>
      </c>
      <c r="S105">
        <v>1</v>
      </c>
      <c r="U105">
        <v>0</v>
      </c>
      <c r="V105">
        <v>2</v>
      </c>
      <c r="X105">
        <v>2</v>
      </c>
      <c r="Y105">
        <v>2</v>
      </c>
      <c r="Z105">
        <v>0</v>
      </c>
      <c r="AB105">
        <v>2</v>
      </c>
      <c r="AC105">
        <v>1</v>
      </c>
      <c r="AD105">
        <v>1</v>
      </c>
      <c r="AE105">
        <v>1</v>
      </c>
      <c r="AF105">
        <v>2</v>
      </c>
      <c r="AG105">
        <v>1</v>
      </c>
      <c r="AH105">
        <v>2</v>
      </c>
      <c r="AI105">
        <v>1</v>
      </c>
      <c r="AJ105">
        <v>1</v>
      </c>
      <c r="AK105">
        <v>0</v>
      </c>
      <c r="AL105">
        <v>1</v>
      </c>
      <c r="AM105">
        <v>2</v>
      </c>
      <c r="AN105">
        <v>2</v>
      </c>
      <c r="AO105">
        <v>0</v>
      </c>
      <c r="AP105">
        <v>2</v>
      </c>
      <c r="AQ105">
        <v>2</v>
      </c>
      <c r="AR105">
        <v>2</v>
      </c>
      <c r="AS105">
        <v>1</v>
      </c>
      <c r="AT105">
        <v>1</v>
      </c>
      <c r="AU105">
        <v>0</v>
      </c>
      <c r="AV105">
        <v>2</v>
      </c>
      <c r="AX105">
        <v>2</v>
      </c>
      <c r="AY105">
        <v>1</v>
      </c>
      <c r="AZ105">
        <v>2</v>
      </c>
      <c r="BA105">
        <v>2</v>
      </c>
      <c r="BB105">
        <v>1</v>
      </c>
      <c r="BC105">
        <v>1</v>
      </c>
      <c r="BD105">
        <v>0</v>
      </c>
      <c r="BE105">
        <v>0</v>
      </c>
      <c r="BF105">
        <v>2</v>
      </c>
      <c r="BG105">
        <v>2</v>
      </c>
      <c r="BH105">
        <v>0</v>
      </c>
      <c r="BI105">
        <v>2</v>
      </c>
      <c r="BJ105">
        <v>1</v>
      </c>
      <c r="BK105">
        <v>0</v>
      </c>
      <c r="BL105">
        <v>0</v>
      </c>
      <c r="BM105">
        <v>2</v>
      </c>
      <c r="BN105">
        <v>1</v>
      </c>
      <c r="BO105">
        <v>2</v>
      </c>
      <c r="BP105">
        <v>2</v>
      </c>
      <c r="BR105">
        <v>2</v>
      </c>
      <c r="BS105">
        <v>0</v>
      </c>
      <c r="BT105">
        <v>1</v>
      </c>
      <c r="BU105">
        <v>2</v>
      </c>
      <c r="BV105">
        <v>1</v>
      </c>
      <c r="BW105">
        <v>2</v>
      </c>
      <c r="BX105">
        <v>2</v>
      </c>
      <c r="BY105">
        <v>2</v>
      </c>
      <c r="BZ105">
        <v>2</v>
      </c>
      <c r="CA105">
        <v>0</v>
      </c>
      <c r="CB105">
        <v>1</v>
      </c>
      <c r="CC105">
        <v>1</v>
      </c>
      <c r="CD105">
        <v>2</v>
      </c>
      <c r="CE105">
        <v>1</v>
      </c>
      <c r="CF105">
        <v>0</v>
      </c>
      <c r="CG105">
        <v>2</v>
      </c>
      <c r="CH105">
        <v>2</v>
      </c>
      <c r="CI105">
        <v>1</v>
      </c>
      <c r="CJ105">
        <v>2</v>
      </c>
      <c r="CK105">
        <v>2</v>
      </c>
      <c r="CL105">
        <v>2</v>
      </c>
      <c r="CM105">
        <v>0</v>
      </c>
      <c r="CN105">
        <v>1</v>
      </c>
      <c r="CO105">
        <v>2</v>
      </c>
      <c r="CP105">
        <v>2</v>
      </c>
      <c r="CQ105">
        <v>0</v>
      </c>
      <c r="CR105">
        <v>2</v>
      </c>
      <c r="CS105">
        <v>2</v>
      </c>
      <c r="CT105">
        <v>0</v>
      </c>
      <c r="CU105">
        <v>1</v>
      </c>
      <c r="CV105">
        <v>0</v>
      </c>
      <c r="CW105">
        <v>1</v>
      </c>
      <c r="CX105">
        <v>2</v>
      </c>
      <c r="CY105">
        <v>2</v>
      </c>
    </row>
    <row r="106" spans="1:103" x14ac:dyDescent="0.3">
      <c r="A106" s="734">
        <v>538</v>
      </c>
      <c r="B106" t="s">
        <v>236</v>
      </c>
      <c r="D106">
        <v>0</v>
      </c>
      <c r="E106">
        <v>1</v>
      </c>
      <c r="F106">
        <v>0</v>
      </c>
      <c r="H106">
        <v>0</v>
      </c>
      <c r="I106">
        <v>0</v>
      </c>
      <c r="J106">
        <v>1</v>
      </c>
      <c r="K106">
        <v>2</v>
      </c>
      <c r="L106">
        <v>1</v>
      </c>
      <c r="M106">
        <v>2</v>
      </c>
      <c r="N106">
        <v>0</v>
      </c>
      <c r="O106">
        <v>1</v>
      </c>
      <c r="P106">
        <v>2</v>
      </c>
      <c r="Q106">
        <v>1</v>
      </c>
      <c r="R106">
        <v>2</v>
      </c>
      <c r="S106">
        <v>2</v>
      </c>
      <c r="U106">
        <v>0</v>
      </c>
      <c r="V106">
        <v>2</v>
      </c>
      <c r="X106">
        <v>2</v>
      </c>
      <c r="Y106">
        <v>2</v>
      </c>
      <c r="Z106">
        <v>0</v>
      </c>
      <c r="AB106">
        <v>2</v>
      </c>
      <c r="AC106">
        <v>1</v>
      </c>
      <c r="AD106">
        <v>1</v>
      </c>
      <c r="AE106">
        <v>1</v>
      </c>
      <c r="AF106">
        <v>2</v>
      </c>
      <c r="AG106">
        <v>1</v>
      </c>
      <c r="AH106">
        <v>2</v>
      </c>
      <c r="AI106">
        <v>1</v>
      </c>
      <c r="AJ106">
        <v>1</v>
      </c>
      <c r="AK106">
        <v>0</v>
      </c>
      <c r="AL106">
        <v>1</v>
      </c>
      <c r="AM106">
        <v>2</v>
      </c>
      <c r="AN106">
        <v>2</v>
      </c>
      <c r="AO106">
        <v>0</v>
      </c>
      <c r="AP106">
        <v>2</v>
      </c>
      <c r="AQ106">
        <v>2</v>
      </c>
      <c r="AR106">
        <v>2</v>
      </c>
      <c r="AS106">
        <v>2</v>
      </c>
      <c r="AT106">
        <v>2</v>
      </c>
      <c r="AU106">
        <v>0</v>
      </c>
      <c r="AV106">
        <v>2</v>
      </c>
      <c r="AX106">
        <v>2</v>
      </c>
      <c r="AY106">
        <v>1</v>
      </c>
      <c r="AZ106">
        <v>2</v>
      </c>
      <c r="BA106">
        <v>2</v>
      </c>
      <c r="BB106">
        <v>1</v>
      </c>
      <c r="BC106">
        <v>2</v>
      </c>
      <c r="BD106">
        <v>0</v>
      </c>
      <c r="BE106">
        <v>0</v>
      </c>
      <c r="BF106">
        <v>2</v>
      </c>
      <c r="BG106">
        <v>2</v>
      </c>
      <c r="BH106">
        <v>0</v>
      </c>
      <c r="BI106">
        <v>2</v>
      </c>
      <c r="BJ106">
        <v>1</v>
      </c>
      <c r="BK106">
        <v>0</v>
      </c>
      <c r="BL106">
        <v>0</v>
      </c>
      <c r="BM106">
        <v>2</v>
      </c>
      <c r="BN106">
        <v>1</v>
      </c>
      <c r="BO106">
        <v>1</v>
      </c>
      <c r="BP106">
        <v>2</v>
      </c>
      <c r="BR106">
        <v>2</v>
      </c>
      <c r="BS106">
        <v>0</v>
      </c>
      <c r="BT106">
        <v>1</v>
      </c>
      <c r="BU106">
        <v>2</v>
      </c>
      <c r="BV106">
        <v>1</v>
      </c>
      <c r="BW106">
        <v>2</v>
      </c>
      <c r="BX106">
        <v>2</v>
      </c>
      <c r="BY106">
        <v>2</v>
      </c>
      <c r="BZ106">
        <v>2</v>
      </c>
      <c r="CA106">
        <v>0</v>
      </c>
      <c r="CB106">
        <v>1</v>
      </c>
      <c r="CC106">
        <v>1</v>
      </c>
      <c r="CD106">
        <v>2</v>
      </c>
      <c r="CE106">
        <v>1</v>
      </c>
      <c r="CF106">
        <v>0</v>
      </c>
      <c r="CG106">
        <v>2</v>
      </c>
      <c r="CH106">
        <v>2</v>
      </c>
      <c r="CI106">
        <v>1</v>
      </c>
      <c r="CJ106">
        <v>1</v>
      </c>
      <c r="CK106">
        <v>2</v>
      </c>
      <c r="CL106">
        <v>2</v>
      </c>
      <c r="CM106">
        <v>0</v>
      </c>
      <c r="CN106">
        <v>2</v>
      </c>
      <c r="CO106">
        <v>1</v>
      </c>
      <c r="CP106">
        <v>2</v>
      </c>
      <c r="CQ106">
        <v>0</v>
      </c>
      <c r="CR106">
        <v>2</v>
      </c>
      <c r="CS106">
        <v>2</v>
      </c>
      <c r="CT106">
        <v>0</v>
      </c>
      <c r="CU106">
        <v>1</v>
      </c>
      <c r="CV106">
        <v>0</v>
      </c>
      <c r="CW106">
        <v>1</v>
      </c>
      <c r="CX106">
        <v>2</v>
      </c>
      <c r="CY106">
        <v>2</v>
      </c>
    </row>
    <row r="107" spans="1:103" x14ac:dyDescent="0.3">
      <c r="A107" s="734">
        <v>540</v>
      </c>
      <c r="B107" t="s">
        <v>211</v>
      </c>
      <c r="D107">
        <v>4985827</v>
      </c>
      <c r="E107">
        <v>6061120</v>
      </c>
      <c r="F107">
        <v>0</v>
      </c>
      <c r="H107">
        <v>3834848</v>
      </c>
      <c r="I107">
        <v>0</v>
      </c>
      <c r="J107">
        <v>0</v>
      </c>
      <c r="K107">
        <v>0</v>
      </c>
      <c r="L107">
        <v>10347676</v>
      </c>
      <c r="M107">
        <v>6046124</v>
      </c>
      <c r="N107">
        <v>15947652</v>
      </c>
      <c r="O107">
        <v>3076935</v>
      </c>
      <c r="P107">
        <v>0</v>
      </c>
      <c r="Q107">
        <v>4856352</v>
      </c>
      <c r="R107">
        <v>0</v>
      </c>
      <c r="S107">
        <v>3300000</v>
      </c>
      <c r="U107">
        <v>11154833</v>
      </c>
      <c r="V107">
        <v>8937201</v>
      </c>
      <c r="X107">
        <v>0</v>
      </c>
      <c r="Y107">
        <v>0</v>
      </c>
      <c r="Z107">
        <v>4238027</v>
      </c>
      <c r="AB107">
        <v>3731</v>
      </c>
      <c r="AC107">
        <v>8071721</v>
      </c>
      <c r="AD107">
        <v>2603667</v>
      </c>
      <c r="AE107">
        <v>3745155</v>
      </c>
      <c r="AF107">
        <v>5533382</v>
      </c>
      <c r="AG107">
        <v>4493521</v>
      </c>
      <c r="AH107">
        <v>2753796</v>
      </c>
      <c r="AI107">
        <v>28509242</v>
      </c>
      <c r="AJ107">
        <v>5569357</v>
      </c>
      <c r="AK107">
        <v>13901975</v>
      </c>
      <c r="AL107">
        <v>3574535</v>
      </c>
      <c r="AM107">
        <v>27810749</v>
      </c>
      <c r="AN107">
        <v>18805</v>
      </c>
      <c r="AO107">
        <v>1201383</v>
      </c>
      <c r="AP107">
        <v>3466276</v>
      </c>
      <c r="AQ107">
        <v>100000</v>
      </c>
      <c r="AR107">
        <v>30795397</v>
      </c>
      <c r="AS107">
        <v>4800905</v>
      </c>
      <c r="AT107">
        <v>4372996</v>
      </c>
      <c r="AU107">
        <v>5356405</v>
      </c>
      <c r="AV107">
        <v>0</v>
      </c>
      <c r="AX107">
        <v>300000</v>
      </c>
      <c r="AY107">
        <v>412000</v>
      </c>
      <c r="AZ107">
        <v>0</v>
      </c>
      <c r="BA107">
        <v>0</v>
      </c>
      <c r="BB107">
        <v>2806215</v>
      </c>
      <c r="BC107">
        <v>669422</v>
      </c>
      <c r="BD107">
        <v>4253206</v>
      </c>
      <c r="BE107">
        <v>14044055</v>
      </c>
      <c r="BF107">
        <v>576532</v>
      </c>
      <c r="BG107">
        <v>0</v>
      </c>
      <c r="BH107">
        <v>1787504</v>
      </c>
      <c r="BI107">
        <v>1423881</v>
      </c>
      <c r="BJ107">
        <v>709300</v>
      </c>
      <c r="BK107">
        <v>57270982</v>
      </c>
      <c r="BL107">
        <v>110831</v>
      </c>
      <c r="BM107">
        <v>3480050</v>
      </c>
      <c r="BN107">
        <v>496095</v>
      </c>
      <c r="BO107">
        <v>6473966</v>
      </c>
      <c r="BP107">
        <v>10033297</v>
      </c>
      <c r="BR107">
        <v>10744208</v>
      </c>
      <c r="BS107">
        <v>14608880</v>
      </c>
      <c r="BT107">
        <v>2099815</v>
      </c>
      <c r="BU107">
        <v>806800</v>
      </c>
      <c r="BV107">
        <v>40139</v>
      </c>
      <c r="BW107">
        <v>0</v>
      </c>
      <c r="BX107">
        <v>2168060</v>
      </c>
      <c r="BY107">
        <v>4903179</v>
      </c>
      <c r="BZ107">
        <v>835293</v>
      </c>
      <c r="CA107">
        <v>3405621</v>
      </c>
      <c r="CB107">
        <v>0</v>
      </c>
      <c r="CC107">
        <v>0</v>
      </c>
      <c r="CD107">
        <v>13330428</v>
      </c>
      <c r="CE107">
        <v>9327527</v>
      </c>
      <c r="CF107">
        <v>4735029</v>
      </c>
      <c r="CG107">
        <v>4711780</v>
      </c>
      <c r="CH107">
        <v>2149291</v>
      </c>
      <c r="CI107">
        <v>0</v>
      </c>
      <c r="CJ107">
        <v>3636186</v>
      </c>
      <c r="CK107">
        <v>10931636</v>
      </c>
      <c r="CL107">
        <v>1000000</v>
      </c>
      <c r="CM107">
        <v>1680995</v>
      </c>
      <c r="CN107">
        <v>844237</v>
      </c>
      <c r="CO107">
        <v>8270719</v>
      </c>
      <c r="CP107">
        <v>1655897</v>
      </c>
      <c r="CQ107">
        <v>7818000</v>
      </c>
      <c r="CR107">
        <v>2843272</v>
      </c>
      <c r="CS107">
        <v>3854430</v>
      </c>
      <c r="CT107">
        <v>0</v>
      </c>
      <c r="CU107">
        <v>2122032</v>
      </c>
      <c r="CV107">
        <v>6118080</v>
      </c>
      <c r="CW107">
        <v>13487519</v>
      </c>
      <c r="CX107">
        <v>2948406</v>
      </c>
      <c r="CY107">
        <v>0</v>
      </c>
    </row>
    <row r="108" spans="1:103" x14ac:dyDescent="0.3">
      <c r="A108" s="734">
        <v>541</v>
      </c>
      <c r="B108" t="s">
        <v>262</v>
      </c>
      <c r="D108">
        <v>0</v>
      </c>
      <c r="E108">
        <v>562813</v>
      </c>
      <c r="F108">
        <v>0</v>
      </c>
      <c r="H108">
        <v>0</v>
      </c>
      <c r="I108">
        <v>0</v>
      </c>
      <c r="J108">
        <v>1158032</v>
      </c>
      <c r="K108">
        <v>554424</v>
      </c>
      <c r="L108">
        <v>303133</v>
      </c>
      <c r="M108">
        <v>24056017</v>
      </c>
      <c r="N108">
        <v>0</v>
      </c>
      <c r="O108">
        <v>167989</v>
      </c>
      <c r="P108">
        <v>0</v>
      </c>
      <c r="Q108">
        <v>1100298</v>
      </c>
      <c r="R108">
        <v>167172</v>
      </c>
      <c r="S108">
        <v>192318</v>
      </c>
      <c r="U108">
        <v>0</v>
      </c>
      <c r="V108">
        <v>3708937</v>
      </c>
      <c r="X108">
        <v>117221</v>
      </c>
      <c r="Y108">
        <v>54173</v>
      </c>
      <c r="Z108">
        <v>0</v>
      </c>
      <c r="AB108">
        <v>680996</v>
      </c>
      <c r="AC108">
        <v>191550</v>
      </c>
      <c r="AD108">
        <v>-14165</v>
      </c>
      <c r="AE108">
        <v>-1702086</v>
      </c>
      <c r="AF108">
        <v>-548900</v>
      </c>
      <c r="AG108">
        <v>2042567</v>
      </c>
      <c r="AH108">
        <v>1734677</v>
      </c>
      <c r="AI108">
        <v>0</v>
      </c>
      <c r="AJ108">
        <v>710854</v>
      </c>
      <c r="AK108">
        <v>0</v>
      </c>
      <c r="AL108">
        <v>5327385</v>
      </c>
      <c r="AM108">
        <v>0</v>
      </c>
      <c r="AN108">
        <v>155464</v>
      </c>
      <c r="AO108">
        <v>0</v>
      </c>
      <c r="AP108">
        <v>0</v>
      </c>
      <c r="AQ108">
        <v>1111553</v>
      </c>
      <c r="AR108">
        <v>0</v>
      </c>
      <c r="AS108">
        <v>181436</v>
      </c>
      <c r="AT108">
        <v>18717294</v>
      </c>
      <c r="AU108">
        <v>0</v>
      </c>
      <c r="AV108">
        <v>0</v>
      </c>
      <c r="AX108">
        <v>146194</v>
      </c>
      <c r="AY108">
        <v>-48838</v>
      </c>
      <c r="AZ108">
        <v>0</v>
      </c>
      <c r="BA108">
        <v>0</v>
      </c>
      <c r="BB108">
        <v>23202337</v>
      </c>
      <c r="BC108">
        <v>101973</v>
      </c>
      <c r="BD108">
        <v>0</v>
      </c>
      <c r="BE108">
        <v>0</v>
      </c>
      <c r="BF108">
        <v>3620560</v>
      </c>
      <c r="BG108">
        <v>0</v>
      </c>
      <c r="BH108">
        <v>0</v>
      </c>
      <c r="BI108">
        <v>-98103</v>
      </c>
      <c r="BJ108">
        <v>41286</v>
      </c>
      <c r="BK108">
        <v>0</v>
      </c>
      <c r="BL108">
        <v>0</v>
      </c>
      <c r="BM108">
        <v>1080673</v>
      </c>
      <c r="BN108">
        <v>5249752</v>
      </c>
      <c r="BO108">
        <v>260782</v>
      </c>
      <c r="BP108">
        <v>0</v>
      </c>
      <c r="BR108">
        <v>0</v>
      </c>
      <c r="BS108">
        <v>0</v>
      </c>
      <c r="BT108">
        <v>372250</v>
      </c>
      <c r="BU108">
        <v>1707</v>
      </c>
      <c r="BV108">
        <v>-16670473</v>
      </c>
      <c r="BW108">
        <v>332470</v>
      </c>
      <c r="BX108">
        <v>0</v>
      </c>
      <c r="BY108">
        <v>0</v>
      </c>
      <c r="BZ108">
        <v>18000</v>
      </c>
      <c r="CA108">
        <v>0</v>
      </c>
      <c r="CB108">
        <v>1387062</v>
      </c>
      <c r="CC108">
        <v>4112359</v>
      </c>
      <c r="CD108">
        <v>-328653</v>
      </c>
      <c r="CE108">
        <v>-324179</v>
      </c>
      <c r="CF108">
        <v>0</v>
      </c>
      <c r="CG108">
        <v>-39612</v>
      </c>
      <c r="CH108">
        <v>1688304</v>
      </c>
      <c r="CI108">
        <v>342002</v>
      </c>
      <c r="CJ108">
        <v>-6663</v>
      </c>
      <c r="CK108">
        <v>0</v>
      </c>
      <c r="CL108">
        <v>0</v>
      </c>
      <c r="CM108">
        <v>0</v>
      </c>
      <c r="CN108">
        <v>452263</v>
      </c>
      <c r="CO108">
        <v>21228233</v>
      </c>
      <c r="CP108">
        <v>43399</v>
      </c>
      <c r="CQ108">
        <v>0</v>
      </c>
      <c r="CR108">
        <v>564230</v>
      </c>
      <c r="CS108">
        <v>290068</v>
      </c>
      <c r="CT108">
        <v>0</v>
      </c>
      <c r="CU108">
        <v>-63601</v>
      </c>
      <c r="CV108">
        <v>0</v>
      </c>
      <c r="CW108">
        <v>930080</v>
      </c>
      <c r="CX108">
        <v>-153596</v>
      </c>
      <c r="CY108">
        <v>0</v>
      </c>
    </row>
    <row r="109" spans="1:103" x14ac:dyDescent="0.3">
      <c r="A109" s="734">
        <v>542</v>
      </c>
      <c r="B109" t="s">
        <v>837</v>
      </c>
      <c r="D109">
        <v>0</v>
      </c>
      <c r="E109">
        <v>0</v>
      </c>
      <c r="F109">
        <v>0</v>
      </c>
      <c r="H109">
        <v>0</v>
      </c>
      <c r="I109">
        <v>0</v>
      </c>
      <c r="J109">
        <v>0</v>
      </c>
      <c r="K109">
        <v>0</v>
      </c>
      <c r="L109">
        <v>0</v>
      </c>
      <c r="M109">
        <v>0</v>
      </c>
      <c r="N109">
        <v>0</v>
      </c>
      <c r="O109">
        <v>0</v>
      </c>
      <c r="P109">
        <v>0</v>
      </c>
      <c r="Q109">
        <v>0</v>
      </c>
      <c r="R109">
        <v>0</v>
      </c>
      <c r="S109">
        <v>0</v>
      </c>
      <c r="U109">
        <v>0</v>
      </c>
      <c r="V109">
        <v>1484454</v>
      </c>
      <c r="X109">
        <v>0</v>
      </c>
      <c r="Y109">
        <v>0</v>
      </c>
      <c r="Z109">
        <v>0</v>
      </c>
      <c r="AB109">
        <v>1000000</v>
      </c>
      <c r="AC109">
        <v>0</v>
      </c>
      <c r="AD109">
        <v>0</v>
      </c>
      <c r="AE109">
        <v>0</v>
      </c>
      <c r="AF109">
        <v>0</v>
      </c>
      <c r="AG109">
        <v>0</v>
      </c>
      <c r="AH109">
        <v>0</v>
      </c>
      <c r="AI109">
        <v>0</v>
      </c>
      <c r="AJ109">
        <v>0</v>
      </c>
      <c r="AK109">
        <v>0</v>
      </c>
      <c r="AL109">
        <v>164498</v>
      </c>
      <c r="AM109">
        <v>0</v>
      </c>
      <c r="AN109">
        <v>0</v>
      </c>
      <c r="AO109">
        <v>0</v>
      </c>
      <c r="AP109">
        <v>0</v>
      </c>
      <c r="AQ109">
        <v>51216</v>
      </c>
      <c r="AR109">
        <v>0</v>
      </c>
      <c r="AS109">
        <v>0</v>
      </c>
      <c r="AT109">
        <v>0</v>
      </c>
      <c r="AU109">
        <v>0</v>
      </c>
      <c r="AV109">
        <v>0</v>
      </c>
      <c r="AX109">
        <v>153027</v>
      </c>
      <c r="AY109">
        <v>0</v>
      </c>
      <c r="AZ109">
        <v>0</v>
      </c>
      <c r="BA109">
        <v>0</v>
      </c>
      <c r="BB109">
        <v>3392163</v>
      </c>
      <c r="BC109">
        <v>0</v>
      </c>
      <c r="BD109">
        <v>0</v>
      </c>
      <c r="BE109">
        <v>0</v>
      </c>
      <c r="BF109">
        <v>0</v>
      </c>
      <c r="BG109">
        <v>0</v>
      </c>
      <c r="BH109">
        <v>0</v>
      </c>
      <c r="BI109">
        <v>0</v>
      </c>
      <c r="BJ109">
        <v>0</v>
      </c>
      <c r="BK109">
        <v>0</v>
      </c>
      <c r="BL109">
        <v>0</v>
      </c>
      <c r="BM109">
        <v>0</v>
      </c>
      <c r="BN109">
        <v>0</v>
      </c>
      <c r="BO109">
        <v>0</v>
      </c>
      <c r="BP109">
        <v>0</v>
      </c>
      <c r="BR109">
        <v>0</v>
      </c>
      <c r="BS109">
        <v>0</v>
      </c>
      <c r="BT109">
        <v>0</v>
      </c>
      <c r="BU109">
        <v>0</v>
      </c>
      <c r="BV109">
        <v>0</v>
      </c>
      <c r="BW109">
        <v>0</v>
      </c>
      <c r="BX109">
        <v>0</v>
      </c>
      <c r="BY109">
        <v>0</v>
      </c>
      <c r="BZ109">
        <v>0</v>
      </c>
      <c r="CA109">
        <v>0</v>
      </c>
      <c r="CB109">
        <v>0</v>
      </c>
      <c r="CC109">
        <v>0</v>
      </c>
      <c r="CD109">
        <v>147027</v>
      </c>
      <c r="CE109">
        <v>319055</v>
      </c>
      <c r="CF109">
        <v>0</v>
      </c>
      <c r="CG109">
        <v>0</v>
      </c>
      <c r="CH109">
        <v>0</v>
      </c>
      <c r="CI109">
        <v>221726</v>
      </c>
      <c r="CJ109">
        <v>131030</v>
      </c>
      <c r="CK109">
        <v>0</v>
      </c>
      <c r="CL109">
        <v>0</v>
      </c>
      <c r="CM109">
        <v>0</v>
      </c>
      <c r="CN109">
        <v>0</v>
      </c>
      <c r="CO109">
        <v>7637847</v>
      </c>
      <c r="CP109">
        <v>0</v>
      </c>
      <c r="CQ109">
        <v>0</v>
      </c>
      <c r="CR109">
        <v>0</v>
      </c>
      <c r="CS109">
        <v>0</v>
      </c>
      <c r="CT109">
        <v>0</v>
      </c>
      <c r="CU109">
        <v>0</v>
      </c>
      <c r="CV109">
        <v>0</v>
      </c>
      <c r="CW109">
        <v>0</v>
      </c>
      <c r="CX109">
        <v>0</v>
      </c>
      <c r="CY109">
        <v>0</v>
      </c>
    </row>
    <row r="110" spans="1:103" x14ac:dyDescent="0.3">
      <c r="A110" s="734">
        <v>544</v>
      </c>
      <c r="B110" t="s">
        <v>48</v>
      </c>
      <c r="D110">
        <v>0</v>
      </c>
      <c r="E110">
        <v>0</v>
      </c>
      <c r="F110">
        <v>0</v>
      </c>
      <c r="H110">
        <v>6.7</v>
      </c>
      <c r="I110">
        <v>0</v>
      </c>
      <c r="J110">
        <v>0</v>
      </c>
      <c r="K110">
        <v>0</v>
      </c>
      <c r="L110">
        <v>0</v>
      </c>
      <c r="M110">
        <v>0</v>
      </c>
      <c r="N110">
        <v>0</v>
      </c>
      <c r="O110">
        <v>0</v>
      </c>
      <c r="P110">
        <v>0</v>
      </c>
      <c r="Q110">
        <v>0</v>
      </c>
      <c r="R110">
        <v>0</v>
      </c>
      <c r="S110">
        <v>0</v>
      </c>
      <c r="U110">
        <v>0</v>
      </c>
      <c r="V110">
        <v>0</v>
      </c>
      <c r="X110">
        <v>0</v>
      </c>
      <c r="Y110">
        <v>0</v>
      </c>
      <c r="Z110">
        <v>0</v>
      </c>
      <c r="AB110">
        <v>1.06E-2</v>
      </c>
      <c r="AC110">
        <v>0</v>
      </c>
      <c r="AD110">
        <v>0</v>
      </c>
      <c r="AE110">
        <v>0</v>
      </c>
      <c r="AF110">
        <v>0</v>
      </c>
      <c r="AG110">
        <v>0</v>
      </c>
      <c r="AH110">
        <v>0</v>
      </c>
      <c r="AI110">
        <v>0</v>
      </c>
      <c r="AJ110">
        <v>0</v>
      </c>
      <c r="AK110">
        <v>7.4999999999999997E-3</v>
      </c>
      <c r="AL110">
        <v>0</v>
      </c>
      <c r="AM110">
        <v>0</v>
      </c>
      <c r="AN110">
        <v>0</v>
      </c>
      <c r="AO110">
        <v>0</v>
      </c>
      <c r="AP110">
        <v>0</v>
      </c>
      <c r="AQ110">
        <v>0</v>
      </c>
      <c r="AR110">
        <v>0</v>
      </c>
      <c r="AS110">
        <v>0</v>
      </c>
      <c r="AT110">
        <v>0</v>
      </c>
      <c r="AU110">
        <v>0</v>
      </c>
      <c r="AV110">
        <v>0</v>
      </c>
      <c r="AX110">
        <v>0</v>
      </c>
      <c r="AY110">
        <v>0.1</v>
      </c>
      <c r="AZ110">
        <v>0</v>
      </c>
      <c r="BA110">
        <v>0</v>
      </c>
      <c r="BB110">
        <v>0</v>
      </c>
      <c r="BC110">
        <v>0</v>
      </c>
      <c r="BD110">
        <v>0</v>
      </c>
      <c r="BE110">
        <v>0</v>
      </c>
      <c r="BF110">
        <v>0.02</v>
      </c>
      <c r="BG110">
        <v>2.5000000000000001E-2</v>
      </c>
      <c r="BH110">
        <v>0</v>
      </c>
      <c r="BI110">
        <v>0</v>
      </c>
      <c r="BJ110">
        <v>0</v>
      </c>
      <c r="BK110">
        <v>0</v>
      </c>
      <c r="BL110">
        <v>0</v>
      </c>
      <c r="BM110">
        <v>0</v>
      </c>
      <c r="BN110">
        <v>0</v>
      </c>
      <c r="BO110">
        <v>0</v>
      </c>
      <c r="BP110">
        <v>5.0000000000000001E-3</v>
      </c>
      <c r="BR110">
        <v>0</v>
      </c>
      <c r="BS110">
        <v>0</v>
      </c>
      <c r="BT110">
        <v>0</v>
      </c>
      <c r="BU110">
        <v>0</v>
      </c>
      <c r="BV110">
        <v>0</v>
      </c>
      <c r="BW110">
        <v>0</v>
      </c>
      <c r="BX110">
        <v>0</v>
      </c>
      <c r="BY110">
        <v>4.4000000000000003E-3</v>
      </c>
      <c r="BZ110">
        <v>0</v>
      </c>
      <c r="CA110">
        <v>0</v>
      </c>
      <c r="CB110">
        <v>0</v>
      </c>
      <c r="CC110">
        <v>0</v>
      </c>
      <c r="CD110">
        <v>0</v>
      </c>
      <c r="CE110">
        <v>0</v>
      </c>
      <c r="CF110">
        <v>0</v>
      </c>
      <c r="CG110">
        <v>0</v>
      </c>
      <c r="CH110">
        <v>0</v>
      </c>
      <c r="CI110">
        <v>0</v>
      </c>
      <c r="CJ110">
        <v>0</v>
      </c>
      <c r="CK110">
        <v>0</v>
      </c>
      <c r="CL110">
        <v>0</v>
      </c>
      <c r="CM110">
        <v>0</v>
      </c>
      <c r="CN110">
        <v>0.01</v>
      </c>
      <c r="CO110">
        <v>0</v>
      </c>
      <c r="CP110">
        <v>0</v>
      </c>
      <c r="CQ110">
        <v>0</v>
      </c>
      <c r="CR110">
        <v>0</v>
      </c>
      <c r="CS110">
        <v>0</v>
      </c>
      <c r="CT110">
        <v>0</v>
      </c>
      <c r="CU110">
        <v>0</v>
      </c>
      <c r="CV110">
        <v>0</v>
      </c>
      <c r="CW110">
        <v>0</v>
      </c>
      <c r="CX110">
        <v>0</v>
      </c>
      <c r="CY110">
        <v>0</v>
      </c>
    </row>
    <row r="111" spans="1:103" x14ac:dyDescent="0.3">
      <c r="A111" s="734">
        <v>545</v>
      </c>
      <c r="B111" t="s">
        <v>49</v>
      </c>
      <c r="D111">
        <v>0</v>
      </c>
      <c r="E111">
        <v>0</v>
      </c>
      <c r="F111">
        <v>0</v>
      </c>
      <c r="H111">
        <v>0</v>
      </c>
      <c r="I111">
        <v>0</v>
      </c>
      <c r="J111">
        <v>0</v>
      </c>
      <c r="K111">
        <v>0</v>
      </c>
      <c r="L111">
        <v>0</v>
      </c>
      <c r="M111">
        <v>0</v>
      </c>
      <c r="N111">
        <v>0</v>
      </c>
      <c r="O111">
        <v>0</v>
      </c>
      <c r="P111">
        <v>0</v>
      </c>
      <c r="Q111">
        <v>0</v>
      </c>
      <c r="R111">
        <v>0</v>
      </c>
      <c r="S111">
        <v>0</v>
      </c>
      <c r="U111">
        <v>0</v>
      </c>
      <c r="V111">
        <v>0</v>
      </c>
      <c r="X111">
        <v>0</v>
      </c>
      <c r="Y111">
        <v>0</v>
      </c>
      <c r="Z111">
        <v>0</v>
      </c>
      <c r="AB111">
        <v>0</v>
      </c>
      <c r="AC111">
        <v>0</v>
      </c>
      <c r="AD111">
        <v>0</v>
      </c>
      <c r="AE111">
        <v>0</v>
      </c>
      <c r="AF111">
        <v>0</v>
      </c>
      <c r="AG111">
        <v>0</v>
      </c>
      <c r="AH111">
        <v>0</v>
      </c>
      <c r="AI111">
        <v>0</v>
      </c>
      <c r="AJ111">
        <v>0</v>
      </c>
      <c r="AK111">
        <v>0</v>
      </c>
      <c r="AL111">
        <v>0</v>
      </c>
      <c r="AM111">
        <v>0</v>
      </c>
      <c r="AN111">
        <v>0.05</v>
      </c>
      <c r="AO111">
        <v>0</v>
      </c>
      <c r="AP111">
        <v>0</v>
      </c>
      <c r="AQ111">
        <v>0</v>
      </c>
      <c r="AR111">
        <v>0</v>
      </c>
      <c r="AS111">
        <v>0</v>
      </c>
      <c r="AT111">
        <v>0</v>
      </c>
      <c r="AU111">
        <v>0</v>
      </c>
      <c r="AV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-2E-3</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row>
    <row r="112" spans="1:103" x14ac:dyDescent="0.3">
      <c r="A112" s="734">
        <v>546</v>
      </c>
      <c r="B112" t="s">
        <v>838</v>
      </c>
      <c r="D112">
        <v>0</v>
      </c>
      <c r="E112">
        <v>0</v>
      </c>
      <c r="F112">
        <v>0</v>
      </c>
      <c r="H112">
        <v>0</v>
      </c>
      <c r="I112">
        <v>0</v>
      </c>
      <c r="J112">
        <v>0</v>
      </c>
      <c r="K112">
        <v>0</v>
      </c>
      <c r="L112">
        <v>0</v>
      </c>
      <c r="M112">
        <v>0</v>
      </c>
      <c r="N112">
        <v>11368288</v>
      </c>
      <c r="O112">
        <v>0</v>
      </c>
      <c r="P112">
        <v>0</v>
      </c>
      <c r="Q112">
        <v>0</v>
      </c>
      <c r="R112">
        <v>0</v>
      </c>
      <c r="S112">
        <v>0</v>
      </c>
      <c r="U112">
        <v>0</v>
      </c>
      <c r="V112">
        <v>0</v>
      </c>
      <c r="X112">
        <v>0</v>
      </c>
      <c r="Y112">
        <v>0</v>
      </c>
      <c r="Z112">
        <v>14414075</v>
      </c>
      <c r="AB112">
        <v>0</v>
      </c>
      <c r="AC112">
        <v>0</v>
      </c>
      <c r="AD112">
        <v>0</v>
      </c>
      <c r="AE112">
        <v>0</v>
      </c>
      <c r="AF112">
        <v>1844456</v>
      </c>
      <c r="AG112">
        <v>0</v>
      </c>
      <c r="AH112">
        <v>0</v>
      </c>
      <c r="AI112">
        <v>0</v>
      </c>
      <c r="AJ112">
        <v>0</v>
      </c>
      <c r="AK112">
        <v>0</v>
      </c>
      <c r="AL112">
        <v>0</v>
      </c>
      <c r="AM112">
        <v>0</v>
      </c>
      <c r="AN112">
        <v>0</v>
      </c>
      <c r="AO112">
        <v>0</v>
      </c>
      <c r="AP112">
        <v>0</v>
      </c>
      <c r="AQ112">
        <v>0</v>
      </c>
      <c r="AR112">
        <v>0</v>
      </c>
      <c r="AS112">
        <v>5452542</v>
      </c>
      <c r="AT112">
        <v>0</v>
      </c>
      <c r="AU112">
        <v>0</v>
      </c>
      <c r="AV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R112">
        <v>0</v>
      </c>
      <c r="BS112">
        <v>0</v>
      </c>
      <c r="BT112">
        <v>0</v>
      </c>
      <c r="BU112">
        <v>0</v>
      </c>
      <c r="BV112">
        <v>0</v>
      </c>
      <c r="BW112">
        <v>0</v>
      </c>
      <c r="BX112">
        <v>0</v>
      </c>
      <c r="BY112">
        <v>0</v>
      </c>
      <c r="BZ112">
        <v>299386</v>
      </c>
      <c r="CA112">
        <v>6084854</v>
      </c>
      <c r="CB112">
        <v>0</v>
      </c>
      <c r="CC112">
        <v>0</v>
      </c>
      <c r="CD112">
        <v>0</v>
      </c>
      <c r="CE112">
        <v>0</v>
      </c>
      <c r="CF112">
        <v>0</v>
      </c>
      <c r="CG112">
        <v>0</v>
      </c>
      <c r="CH112">
        <v>0</v>
      </c>
      <c r="CI112">
        <v>0</v>
      </c>
      <c r="CJ112">
        <v>93156</v>
      </c>
      <c r="CK112">
        <v>0</v>
      </c>
      <c r="CL112">
        <v>0</v>
      </c>
      <c r="CM112">
        <v>0</v>
      </c>
      <c r="CN112">
        <v>0</v>
      </c>
      <c r="CO112">
        <v>0</v>
      </c>
      <c r="CP112">
        <v>0</v>
      </c>
      <c r="CQ112">
        <v>0</v>
      </c>
      <c r="CR112">
        <v>0</v>
      </c>
      <c r="CS112">
        <v>0</v>
      </c>
      <c r="CT112">
        <v>0</v>
      </c>
      <c r="CU112">
        <v>0</v>
      </c>
      <c r="CV112">
        <v>0</v>
      </c>
      <c r="CW112">
        <v>0</v>
      </c>
      <c r="CX112">
        <v>0</v>
      </c>
      <c r="CY112">
        <v>0</v>
      </c>
    </row>
    <row r="113" spans="1:103" x14ac:dyDescent="0.3">
      <c r="A113" s="734">
        <v>547</v>
      </c>
      <c r="B113" t="s">
        <v>839</v>
      </c>
      <c r="D113">
        <v>3</v>
      </c>
      <c r="E113">
        <v>3</v>
      </c>
      <c r="F113">
        <v>3</v>
      </c>
      <c r="H113">
        <v>3</v>
      </c>
      <c r="I113">
        <v>3</v>
      </c>
      <c r="J113">
        <v>3</v>
      </c>
      <c r="K113">
        <v>3</v>
      </c>
      <c r="L113">
        <v>4</v>
      </c>
      <c r="M113">
        <v>3</v>
      </c>
      <c r="N113">
        <v>3</v>
      </c>
      <c r="O113">
        <v>3</v>
      </c>
      <c r="P113">
        <v>3</v>
      </c>
      <c r="Q113">
        <v>3</v>
      </c>
      <c r="R113">
        <v>3</v>
      </c>
      <c r="S113">
        <v>3</v>
      </c>
      <c r="U113">
        <v>3</v>
      </c>
      <c r="V113">
        <v>3</v>
      </c>
      <c r="X113">
        <v>3</v>
      </c>
      <c r="Y113">
        <v>3</v>
      </c>
      <c r="Z113">
        <v>3</v>
      </c>
      <c r="AB113">
        <v>3</v>
      </c>
      <c r="AC113">
        <v>1</v>
      </c>
      <c r="AD113">
        <v>3</v>
      </c>
      <c r="AE113">
        <v>3</v>
      </c>
      <c r="AF113">
        <v>3</v>
      </c>
      <c r="AG113">
        <v>3</v>
      </c>
      <c r="AH113">
        <v>1</v>
      </c>
      <c r="AI113">
        <v>3</v>
      </c>
      <c r="AJ113">
        <v>3</v>
      </c>
      <c r="AK113">
        <v>1</v>
      </c>
      <c r="AL113">
        <v>3</v>
      </c>
      <c r="AM113">
        <v>3</v>
      </c>
      <c r="AN113">
        <v>3</v>
      </c>
      <c r="AO113">
        <v>2</v>
      </c>
      <c r="AP113">
        <v>3</v>
      </c>
      <c r="AQ113">
        <v>3</v>
      </c>
      <c r="AR113">
        <v>3</v>
      </c>
      <c r="AS113">
        <v>3</v>
      </c>
      <c r="AT113">
        <v>3</v>
      </c>
      <c r="AU113">
        <v>3</v>
      </c>
      <c r="AV113">
        <v>3</v>
      </c>
      <c r="AX113">
        <v>3</v>
      </c>
      <c r="AY113">
        <v>3</v>
      </c>
      <c r="AZ113">
        <v>1</v>
      </c>
      <c r="BA113">
        <v>3</v>
      </c>
      <c r="BB113">
        <v>3</v>
      </c>
      <c r="BC113">
        <v>2</v>
      </c>
      <c r="BD113">
        <v>3</v>
      </c>
      <c r="BE113">
        <v>3</v>
      </c>
      <c r="BF113">
        <v>3</v>
      </c>
      <c r="BG113">
        <v>3</v>
      </c>
      <c r="BH113">
        <v>2</v>
      </c>
      <c r="BI113">
        <v>3</v>
      </c>
      <c r="BJ113">
        <v>3</v>
      </c>
      <c r="BK113">
        <v>3</v>
      </c>
      <c r="BL113">
        <v>3</v>
      </c>
      <c r="BM113">
        <v>3</v>
      </c>
      <c r="BN113">
        <v>3</v>
      </c>
      <c r="BO113">
        <v>3</v>
      </c>
      <c r="BP113">
        <v>3</v>
      </c>
      <c r="BR113">
        <v>3</v>
      </c>
      <c r="BS113">
        <v>3</v>
      </c>
      <c r="BT113">
        <v>3</v>
      </c>
      <c r="BU113">
        <v>3</v>
      </c>
      <c r="BV113">
        <v>3</v>
      </c>
      <c r="BW113">
        <v>3</v>
      </c>
      <c r="BX113">
        <v>3</v>
      </c>
      <c r="BY113">
        <v>3</v>
      </c>
      <c r="BZ113">
        <v>2</v>
      </c>
      <c r="CA113">
        <v>3</v>
      </c>
      <c r="CB113">
        <v>3</v>
      </c>
      <c r="CC113">
        <v>3</v>
      </c>
      <c r="CD113">
        <v>3</v>
      </c>
      <c r="CE113">
        <v>3</v>
      </c>
      <c r="CF113">
        <v>4</v>
      </c>
      <c r="CG113">
        <v>3</v>
      </c>
      <c r="CH113">
        <v>3</v>
      </c>
      <c r="CI113">
        <v>3</v>
      </c>
      <c r="CJ113">
        <v>3</v>
      </c>
      <c r="CK113">
        <v>3</v>
      </c>
      <c r="CL113">
        <v>1</v>
      </c>
      <c r="CM113">
        <v>3</v>
      </c>
      <c r="CN113">
        <v>3</v>
      </c>
      <c r="CO113">
        <v>3</v>
      </c>
      <c r="CP113">
        <v>3</v>
      </c>
      <c r="CQ113">
        <v>1</v>
      </c>
      <c r="CR113">
        <v>1</v>
      </c>
      <c r="CS113">
        <v>4</v>
      </c>
      <c r="CT113">
        <v>3</v>
      </c>
      <c r="CU113">
        <v>3</v>
      </c>
      <c r="CV113">
        <v>3</v>
      </c>
      <c r="CW113">
        <v>3</v>
      </c>
      <c r="CX113">
        <v>3</v>
      </c>
      <c r="CY113">
        <v>3</v>
      </c>
    </row>
    <row r="114" spans="1:103" x14ac:dyDescent="0.3">
      <c r="A114" s="734">
        <v>554</v>
      </c>
      <c r="B114" t="s">
        <v>270</v>
      </c>
      <c r="D114">
        <v>24552912</v>
      </c>
      <c r="E114">
        <v>4081385</v>
      </c>
      <c r="F114">
        <v>3347407</v>
      </c>
      <c r="H114">
        <v>8101744</v>
      </c>
      <c r="I114">
        <v>2966998</v>
      </c>
      <c r="J114">
        <v>13243024</v>
      </c>
      <c r="K114">
        <v>4844826</v>
      </c>
      <c r="L114">
        <v>13712799</v>
      </c>
      <c r="M114">
        <v>27968543</v>
      </c>
      <c r="N114">
        <v>66890529</v>
      </c>
      <c r="O114">
        <v>13249123</v>
      </c>
      <c r="P114">
        <v>42867317</v>
      </c>
      <c r="Q114">
        <v>21977828</v>
      </c>
      <c r="R114">
        <v>970359</v>
      </c>
      <c r="S114">
        <v>12687255</v>
      </c>
      <c r="U114">
        <v>34563034</v>
      </c>
      <c r="V114">
        <v>26223296</v>
      </c>
      <c r="X114">
        <v>2450473</v>
      </c>
      <c r="Y114">
        <v>3819097</v>
      </c>
      <c r="Z114">
        <v>15990237</v>
      </c>
      <c r="AB114">
        <v>23982809</v>
      </c>
      <c r="AC114">
        <v>54356994</v>
      </c>
      <c r="AD114">
        <v>5392818</v>
      </c>
      <c r="AE114">
        <v>12544529</v>
      </c>
      <c r="AF114">
        <v>18040863</v>
      </c>
      <c r="AG114">
        <v>6852106</v>
      </c>
      <c r="AH114">
        <v>59541440</v>
      </c>
      <c r="AI114">
        <v>59541440</v>
      </c>
      <c r="AJ114">
        <v>12244401</v>
      </c>
      <c r="AK114">
        <v>71329722</v>
      </c>
      <c r="AL114">
        <v>15967831</v>
      </c>
      <c r="AM114">
        <v>46283768</v>
      </c>
      <c r="AN114">
        <v>1999741</v>
      </c>
      <c r="AO114">
        <v>3686015</v>
      </c>
      <c r="AP114">
        <v>6129684</v>
      </c>
      <c r="AQ114">
        <v>6765402</v>
      </c>
      <c r="AR114">
        <v>96791497</v>
      </c>
      <c r="AS114">
        <v>10785123</v>
      </c>
      <c r="AT114">
        <v>15301439</v>
      </c>
      <c r="AU114">
        <v>13246027</v>
      </c>
      <c r="AV114">
        <v>14068820</v>
      </c>
      <c r="AX114">
        <v>7380236</v>
      </c>
      <c r="AY114">
        <v>1815946</v>
      </c>
      <c r="AZ114">
        <v>18555728</v>
      </c>
      <c r="BA114">
        <v>5862753</v>
      </c>
      <c r="BB114">
        <v>48899769</v>
      </c>
      <c r="BC114">
        <v>7919330</v>
      </c>
      <c r="BD114">
        <v>8155046</v>
      </c>
      <c r="BE114">
        <v>10442988</v>
      </c>
      <c r="BF114">
        <v>26633195</v>
      </c>
      <c r="BG114">
        <v>7461916</v>
      </c>
      <c r="BH114">
        <v>5788183</v>
      </c>
      <c r="BI114">
        <v>5753732</v>
      </c>
      <c r="BJ114">
        <v>10171499</v>
      </c>
      <c r="BK114">
        <v>187685333</v>
      </c>
      <c r="BL114">
        <v>2976898</v>
      </c>
      <c r="BM114">
        <v>71014344</v>
      </c>
      <c r="BN114">
        <v>19704176</v>
      </c>
      <c r="BO114">
        <v>17022814</v>
      </c>
      <c r="BP114">
        <v>51365516</v>
      </c>
      <c r="BR114">
        <v>29531042</v>
      </c>
      <c r="BS114">
        <v>29149940</v>
      </c>
      <c r="BT114">
        <v>2790020</v>
      </c>
      <c r="BU114">
        <v>5098022</v>
      </c>
      <c r="BV114">
        <v>8029988</v>
      </c>
      <c r="BW114">
        <v>1555743</v>
      </c>
      <c r="BX114">
        <v>7074554</v>
      </c>
      <c r="BY114">
        <v>24216301</v>
      </c>
      <c r="BZ114">
        <v>5021451</v>
      </c>
      <c r="CA114">
        <v>12016432</v>
      </c>
      <c r="CB114">
        <v>11266328</v>
      </c>
      <c r="CC114">
        <v>23859327</v>
      </c>
      <c r="CD114">
        <v>20162102</v>
      </c>
      <c r="CE114">
        <v>19648954</v>
      </c>
      <c r="CF114">
        <v>19622215</v>
      </c>
      <c r="CG114">
        <v>12387953</v>
      </c>
      <c r="CH114">
        <v>7394002</v>
      </c>
      <c r="CI114">
        <v>10701180</v>
      </c>
      <c r="CJ114">
        <v>17065262</v>
      </c>
      <c r="CK114">
        <v>13162136</v>
      </c>
      <c r="CL114">
        <v>3397449</v>
      </c>
      <c r="CM114">
        <v>9318781</v>
      </c>
      <c r="CN114">
        <v>2613006</v>
      </c>
      <c r="CO114">
        <v>26503682</v>
      </c>
      <c r="CP114">
        <v>5992099</v>
      </c>
      <c r="CQ114">
        <v>247686968</v>
      </c>
      <c r="CR114">
        <v>3675604</v>
      </c>
      <c r="CS114">
        <v>4471113</v>
      </c>
      <c r="CT114">
        <v>8245186</v>
      </c>
      <c r="CU114">
        <v>14959663</v>
      </c>
      <c r="CV114">
        <v>10568941</v>
      </c>
      <c r="CW114">
        <v>24300337</v>
      </c>
      <c r="CX114">
        <v>11530558</v>
      </c>
      <c r="CY114">
        <v>6985929</v>
      </c>
    </row>
    <row r="115" spans="1:103" x14ac:dyDescent="0.3">
      <c r="A115" s="734">
        <v>555</v>
      </c>
      <c r="B115" t="s">
        <v>271</v>
      </c>
      <c r="D115">
        <v>14048963</v>
      </c>
      <c r="E115">
        <v>1968803</v>
      </c>
      <c r="F115">
        <v>1537482</v>
      </c>
      <c r="H115">
        <v>4975105</v>
      </c>
      <c r="I115">
        <v>643066</v>
      </c>
      <c r="J115">
        <v>7289007</v>
      </c>
      <c r="K115">
        <v>3343952</v>
      </c>
      <c r="L115">
        <v>9267363</v>
      </c>
      <c r="M115">
        <v>16746574</v>
      </c>
      <c r="N115">
        <v>43281527</v>
      </c>
      <c r="O115">
        <v>4809170</v>
      </c>
      <c r="P115">
        <v>34390372</v>
      </c>
      <c r="Q115">
        <v>17627063</v>
      </c>
      <c r="R115">
        <v>437490</v>
      </c>
      <c r="S115">
        <v>7542169</v>
      </c>
      <c r="U115">
        <v>23967680</v>
      </c>
      <c r="V115">
        <v>21251200</v>
      </c>
      <c r="X115">
        <v>1200083</v>
      </c>
      <c r="Y115">
        <v>1476309</v>
      </c>
      <c r="Z115">
        <v>6783512</v>
      </c>
      <c r="AB115">
        <v>8438154</v>
      </c>
      <c r="AC115">
        <v>29487213</v>
      </c>
      <c r="AD115">
        <v>3501779</v>
      </c>
      <c r="AE115">
        <v>9207755</v>
      </c>
      <c r="AF115">
        <v>7796922</v>
      </c>
      <c r="AG115">
        <v>2950184</v>
      </c>
      <c r="AH115">
        <v>40460117</v>
      </c>
      <c r="AI115">
        <v>40460117</v>
      </c>
      <c r="AJ115">
        <v>6731555</v>
      </c>
      <c r="AK115">
        <v>51601674</v>
      </c>
      <c r="AL115">
        <v>10889246</v>
      </c>
      <c r="AM115">
        <v>24214921</v>
      </c>
      <c r="AN115">
        <v>884568</v>
      </c>
      <c r="AO115">
        <v>1241732</v>
      </c>
      <c r="AP115">
        <v>3328314</v>
      </c>
      <c r="AQ115">
        <v>3909189</v>
      </c>
      <c r="AR115">
        <v>68824487</v>
      </c>
      <c r="AS115">
        <v>5888539</v>
      </c>
      <c r="AT115">
        <v>7005247</v>
      </c>
      <c r="AU115">
        <v>7115226</v>
      </c>
      <c r="AV115">
        <v>7716367</v>
      </c>
      <c r="AX115">
        <v>3081532</v>
      </c>
      <c r="AY115">
        <v>734808</v>
      </c>
      <c r="AZ115">
        <v>10250345</v>
      </c>
      <c r="BA115">
        <v>1189999</v>
      </c>
      <c r="BB115">
        <v>20393596</v>
      </c>
      <c r="BC115">
        <v>5776833</v>
      </c>
      <c r="BD115">
        <v>3307567</v>
      </c>
      <c r="BE115">
        <v>7037069</v>
      </c>
      <c r="BF115">
        <v>20788597</v>
      </c>
      <c r="BG115">
        <v>3244665</v>
      </c>
      <c r="BH115">
        <v>2944530</v>
      </c>
      <c r="BI115">
        <v>2626553</v>
      </c>
      <c r="BJ115">
        <v>4037789</v>
      </c>
      <c r="BK115">
        <v>109265612</v>
      </c>
      <c r="BL115">
        <v>611125</v>
      </c>
      <c r="BM115">
        <v>67329926</v>
      </c>
      <c r="BN115">
        <v>13509462</v>
      </c>
      <c r="BO115">
        <v>8646842</v>
      </c>
      <c r="BP115">
        <v>37320999</v>
      </c>
      <c r="BR115">
        <v>21755795</v>
      </c>
      <c r="BS115">
        <v>22189763</v>
      </c>
      <c r="BT115">
        <v>686829</v>
      </c>
      <c r="BU115">
        <v>2774191</v>
      </c>
      <c r="BV115">
        <v>3442679</v>
      </c>
      <c r="BW115">
        <v>931468</v>
      </c>
      <c r="BX115">
        <v>3757861</v>
      </c>
      <c r="BY115">
        <v>9994966</v>
      </c>
      <c r="BZ115">
        <v>2141033</v>
      </c>
      <c r="CA115">
        <v>4597922</v>
      </c>
      <c r="CB115">
        <v>7586901</v>
      </c>
      <c r="CC115">
        <v>9812138</v>
      </c>
      <c r="CD115">
        <v>14503897</v>
      </c>
      <c r="CE115">
        <v>13823349</v>
      </c>
      <c r="CF115">
        <v>12283092</v>
      </c>
      <c r="CG115">
        <v>5130929</v>
      </c>
      <c r="CH115">
        <v>4205813</v>
      </c>
      <c r="CI115">
        <v>5703514</v>
      </c>
      <c r="CJ115">
        <v>12867570</v>
      </c>
      <c r="CK115">
        <v>9017852</v>
      </c>
      <c r="CL115">
        <v>1046813</v>
      </c>
      <c r="CM115">
        <v>5521323</v>
      </c>
      <c r="CN115">
        <v>1160832</v>
      </c>
      <c r="CO115">
        <v>14931320</v>
      </c>
      <c r="CP115">
        <v>3296254</v>
      </c>
      <c r="CQ115">
        <v>124736494</v>
      </c>
      <c r="CR115">
        <v>1621311</v>
      </c>
      <c r="CS115">
        <v>2323133</v>
      </c>
      <c r="CT115">
        <v>5160299</v>
      </c>
      <c r="CU115">
        <v>10257505</v>
      </c>
      <c r="CV115">
        <v>4236449</v>
      </c>
      <c r="CW115">
        <v>15886589</v>
      </c>
      <c r="CX115">
        <v>8149164</v>
      </c>
      <c r="CY115">
        <v>4589276</v>
      </c>
    </row>
    <row r="116" spans="1:103" x14ac:dyDescent="0.3">
      <c r="A116" s="734">
        <v>556</v>
      </c>
      <c r="B116" t="s">
        <v>272</v>
      </c>
      <c r="D116">
        <v>5250585</v>
      </c>
      <c r="E116">
        <v>1020355</v>
      </c>
      <c r="F116">
        <v>853468</v>
      </c>
      <c r="H116">
        <v>1240544</v>
      </c>
      <c r="I116">
        <v>510308</v>
      </c>
      <c r="J116">
        <v>4073146</v>
      </c>
      <c r="K116">
        <v>462085</v>
      </c>
      <c r="L116">
        <v>5213181</v>
      </c>
      <c r="M116">
        <v>6216582</v>
      </c>
      <c r="N116">
        <v>5671399</v>
      </c>
      <c r="O116">
        <v>6173311</v>
      </c>
      <c r="P116">
        <v>5557602</v>
      </c>
      <c r="Q116">
        <v>3570214</v>
      </c>
      <c r="R116">
        <v>1971763</v>
      </c>
      <c r="S116">
        <v>608619</v>
      </c>
      <c r="U116">
        <v>5219794</v>
      </c>
      <c r="V116">
        <v>2430626</v>
      </c>
      <c r="X116">
        <v>3413663</v>
      </c>
      <c r="Y116">
        <v>1531949</v>
      </c>
      <c r="Z116">
        <v>2797122</v>
      </c>
      <c r="AB116">
        <v>6169125</v>
      </c>
      <c r="AC116">
        <v>8429645</v>
      </c>
      <c r="AD116">
        <v>1927699</v>
      </c>
      <c r="AE116">
        <v>3600282</v>
      </c>
      <c r="AF116">
        <v>5076855</v>
      </c>
      <c r="AG116">
        <v>1492346</v>
      </c>
      <c r="AH116">
        <v>3390219</v>
      </c>
      <c r="AI116">
        <v>3390219</v>
      </c>
      <c r="AJ116">
        <v>2612120</v>
      </c>
      <c r="AK116">
        <v>18030377</v>
      </c>
      <c r="AL116">
        <v>3374422</v>
      </c>
      <c r="AM116">
        <v>7969403</v>
      </c>
      <c r="AN116">
        <v>233097</v>
      </c>
      <c r="AO116">
        <v>2341590</v>
      </c>
      <c r="AP116">
        <v>1800553</v>
      </c>
      <c r="AQ116">
        <v>1890506</v>
      </c>
      <c r="AR116">
        <v>14612029</v>
      </c>
      <c r="AS116">
        <v>2336043</v>
      </c>
      <c r="AT116">
        <v>5227861</v>
      </c>
      <c r="AU116">
        <v>2138872</v>
      </c>
      <c r="AV116">
        <v>3358253</v>
      </c>
      <c r="AX116">
        <v>1399801</v>
      </c>
      <c r="AY116">
        <v>1575379</v>
      </c>
      <c r="AZ116">
        <v>2583384</v>
      </c>
      <c r="BA116">
        <v>1576621</v>
      </c>
      <c r="BB116">
        <v>24407842</v>
      </c>
      <c r="BC116">
        <v>1502891</v>
      </c>
      <c r="BD116">
        <v>1360484</v>
      </c>
      <c r="BE116">
        <v>2090631</v>
      </c>
      <c r="BF116">
        <v>3203391</v>
      </c>
      <c r="BG116">
        <v>1981588</v>
      </c>
      <c r="BH116">
        <v>1723974</v>
      </c>
      <c r="BI116">
        <v>900593</v>
      </c>
      <c r="BJ116">
        <v>1700565</v>
      </c>
      <c r="BK116">
        <v>59740865</v>
      </c>
      <c r="BL116">
        <v>717412</v>
      </c>
      <c r="BM116">
        <v>4377480</v>
      </c>
      <c r="BN116">
        <v>1692769</v>
      </c>
      <c r="BO116">
        <v>13887977</v>
      </c>
      <c r="BP116">
        <v>6729636</v>
      </c>
      <c r="BR116">
        <v>5189481</v>
      </c>
      <c r="BS116">
        <v>4812770</v>
      </c>
      <c r="BT116">
        <v>931690</v>
      </c>
      <c r="BU116">
        <v>965778</v>
      </c>
      <c r="BV116">
        <v>5330143</v>
      </c>
      <c r="BW116">
        <v>403086</v>
      </c>
      <c r="BX116">
        <v>1975481</v>
      </c>
      <c r="BY116">
        <v>6245084</v>
      </c>
      <c r="BZ116">
        <v>772927</v>
      </c>
      <c r="CA116">
        <v>4672309</v>
      </c>
      <c r="CB116">
        <v>3025825</v>
      </c>
      <c r="CC116">
        <v>6576160</v>
      </c>
      <c r="CD116">
        <v>6057667</v>
      </c>
      <c r="CE116">
        <v>5452296</v>
      </c>
      <c r="CF116">
        <v>8162959</v>
      </c>
      <c r="CG116">
        <v>10635734</v>
      </c>
      <c r="CH116">
        <v>2699160</v>
      </c>
      <c r="CI116">
        <v>2438367</v>
      </c>
      <c r="CJ116">
        <v>1806761</v>
      </c>
      <c r="CK116">
        <v>6721317</v>
      </c>
      <c r="CL116">
        <v>1083679</v>
      </c>
      <c r="CM116">
        <v>1573612</v>
      </c>
      <c r="CN116">
        <v>833683</v>
      </c>
      <c r="CO116">
        <v>7537243</v>
      </c>
      <c r="CP116">
        <v>1264636</v>
      </c>
      <c r="CQ116">
        <v>23746870</v>
      </c>
      <c r="CR116">
        <v>1073266</v>
      </c>
      <c r="CS116">
        <v>629641</v>
      </c>
      <c r="CT116">
        <v>1953811</v>
      </c>
      <c r="CU116">
        <v>4646568</v>
      </c>
      <c r="CV116">
        <v>3737622</v>
      </c>
      <c r="CW116">
        <v>12549046</v>
      </c>
      <c r="CX116">
        <v>1804304</v>
      </c>
      <c r="CY116">
        <v>1551865</v>
      </c>
    </row>
    <row r="117" spans="1:103" x14ac:dyDescent="0.3">
      <c r="A117" s="734">
        <v>557</v>
      </c>
      <c r="B117" t="s">
        <v>273</v>
      </c>
      <c r="D117">
        <v>2274361</v>
      </c>
      <c r="E117">
        <v>444132</v>
      </c>
      <c r="F117">
        <v>301441</v>
      </c>
      <c r="H117">
        <v>459039</v>
      </c>
      <c r="I117">
        <v>142718</v>
      </c>
      <c r="J117">
        <v>1958028</v>
      </c>
      <c r="K117">
        <v>0</v>
      </c>
      <c r="L117">
        <v>3084482</v>
      </c>
      <c r="M117">
        <v>3071840</v>
      </c>
      <c r="N117">
        <v>1512892</v>
      </c>
      <c r="O117">
        <v>1573720</v>
      </c>
      <c r="P117">
        <v>2948059</v>
      </c>
      <c r="Q117">
        <v>1722043</v>
      </c>
      <c r="R117">
        <v>1462981</v>
      </c>
      <c r="S117">
        <v>1673342</v>
      </c>
      <c r="U117">
        <v>2299615</v>
      </c>
      <c r="V117">
        <v>1023053</v>
      </c>
      <c r="X117">
        <v>2765298</v>
      </c>
      <c r="Y117">
        <v>386995</v>
      </c>
      <c r="Z117">
        <v>1180507</v>
      </c>
      <c r="AB117">
        <v>4221289</v>
      </c>
      <c r="AC117">
        <v>3393850</v>
      </c>
      <c r="AD117">
        <v>1037343</v>
      </c>
      <c r="AE117">
        <v>1557607</v>
      </c>
      <c r="AF117">
        <v>2090593</v>
      </c>
      <c r="AG117">
        <v>302090</v>
      </c>
      <c r="AH117">
        <v>2638648</v>
      </c>
      <c r="AI117">
        <v>2638648</v>
      </c>
      <c r="AJ117">
        <v>1286773</v>
      </c>
      <c r="AK117">
        <v>12340255</v>
      </c>
      <c r="AL117">
        <v>1572703</v>
      </c>
      <c r="AM117">
        <v>3348902</v>
      </c>
      <c r="AN117">
        <v>0</v>
      </c>
      <c r="AO117">
        <v>1890022</v>
      </c>
      <c r="AP117">
        <v>808574</v>
      </c>
      <c r="AQ117">
        <v>1064109</v>
      </c>
      <c r="AR117">
        <v>9592174</v>
      </c>
      <c r="AS117">
        <v>1010053</v>
      </c>
      <c r="AT117">
        <v>2796602</v>
      </c>
      <c r="AU117">
        <v>571638</v>
      </c>
      <c r="AV117">
        <v>1585657</v>
      </c>
      <c r="AX117">
        <v>575089</v>
      </c>
      <c r="AY117">
        <v>671523</v>
      </c>
      <c r="AZ117">
        <v>1257503</v>
      </c>
      <c r="BA117">
        <v>695085</v>
      </c>
      <c r="BB117">
        <v>20109110</v>
      </c>
      <c r="BC117">
        <v>833322</v>
      </c>
      <c r="BD117">
        <v>637128</v>
      </c>
      <c r="BE117">
        <v>935438</v>
      </c>
      <c r="BF117">
        <v>1299239</v>
      </c>
      <c r="BG117">
        <v>936373</v>
      </c>
      <c r="BH117">
        <v>883948</v>
      </c>
      <c r="BI117">
        <v>390498</v>
      </c>
      <c r="BJ117">
        <v>364295</v>
      </c>
      <c r="BK117">
        <v>19048908</v>
      </c>
      <c r="BL117">
        <v>299447</v>
      </c>
      <c r="BM117">
        <v>2676866</v>
      </c>
      <c r="BN117">
        <v>810981</v>
      </c>
      <c r="BO117">
        <v>10689743</v>
      </c>
      <c r="BP117">
        <v>2704034</v>
      </c>
      <c r="BR117">
        <v>2445292</v>
      </c>
      <c r="BS117">
        <v>1903845</v>
      </c>
      <c r="BT117">
        <v>372675</v>
      </c>
      <c r="BU117">
        <v>594803</v>
      </c>
      <c r="BV117">
        <v>2526904</v>
      </c>
      <c r="BW117">
        <v>0</v>
      </c>
      <c r="BX117">
        <v>991942</v>
      </c>
      <c r="BY117">
        <v>2813645</v>
      </c>
      <c r="BZ117">
        <v>407950</v>
      </c>
      <c r="CA117">
        <v>2071082</v>
      </c>
      <c r="CB117">
        <v>1265661</v>
      </c>
      <c r="CC117">
        <v>2815125</v>
      </c>
      <c r="CD117">
        <v>3385386</v>
      </c>
      <c r="CE117">
        <v>2286563</v>
      </c>
      <c r="CF117">
        <v>6182952</v>
      </c>
      <c r="CG117">
        <v>7762148</v>
      </c>
      <c r="CH117">
        <v>1174941</v>
      </c>
      <c r="CI117">
        <v>1014329</v>
      </c>
      <c r="CJ117">
        <v>773397</v>
      </c>
      <c r="CK117">
        <v>2887454</v>
      </c>
      <c r="CL117">
        <v>374530</v>
      </c>
      <c r="CM117">
        <v>666162</v>
      </c>
      <c r="CN117">
        <v>342276</v>
      </c>
      <c r="CO117">
        <v>3135557</v>
      </c>
      <c r="CP117">
        <v>524942</v>
      </c>
      <c r="CQ117">
        <v>13475836</v>
      </c>
      <c r="CR117">
        <v>438864</v>
      </c>
      <c r="CS117">
        <v>359009</v>
      </c>
      <c r="CT117">
        <v>769647</v>
      </c>
      <c r="CU117">
        <v>2946658</v>
      </c>
      <c r="CV117">
        <v>1770520</v>
      </c>
      <c r="CW117">
        <v>10003422</v>
      </c>
      <c r="CX117">
        <v>744199</v>
      </c>
      <c r="CY117">
        <v>632503</v>
      </c>
    </row>
    <row r="118" spans="1:103" x14ac:dyDescent="0.3">
      <c r="A118" s="734">
        <v>575</v>
      </c>
      <c r="B118" t="s">
        <v>256</v>
      </c>
      <c r="D118">
        <v>0</v>
      </c>
      <c r="E118">
        <v>0</v>
      </c>
      <c r="F118">
        <v>0</v>
      </c>
      <c r="H118">
        <v>0</v>
      </c>
      <c r="I118">
        <v>0</v>
      </c>
      <c r="J118">
        <v>0</v>
      </c>
      <c r="K118">
        <v>0</v>
      </c>
      <c r="L118">
        <v>0</v>
      </c>
      <c r="M118">
        <v>0</v>
      </c>
      <c r="N118">
        <v>0</v>
      </c>
      <c r="O118">
        <v>0</v>
      </c>
      <c r="P118">
        <v>0</v>
      </c>
      <c r="Q118">
        <v>0</v>
      </c>
      <c r="R118">
        <v>0</v>
      </c>
      <c r="S118">
        <v>0</v>
      </c>
      <c r="U118">
        <v>0</v>
      </c>
      <c r="V118">
        <v>0</v>
      </c>
      <c r="X118">
        <v>0</v>
      </c>
      <c r="Y118">
        <v>0</v>
      </c>
      <c r="Z118">
        <v>0</v>
      </c>
      <c r="AB118">
        <v>0</v>
      </c>
      <c r="AC118">
        <v>5500</v>
      </c>
      <c r="AD118">
        <v>51360</v>
      </c>
      <c r="AE118">
        <v>0</v>
      </c>
      <c r="AF118">
        <v>0</v>
      </c>
      <c r="AG118">
        <v>0</v>
      </c>
      <c r="AH118">
        <v>0</v>
      </c>
      <c r="AI118">
        <v>0</v>
      </c>
      <c r="AJ118">
        <v>0</v>
      </c>
      <c r="AK118">
        <v>0</v>
      </c>
      <c r="AL118">
        <v>247150</v>
      </c>
      <c r="AM118">
        <v>0</v>
      </c>
      <c r="AN118">
        <v>0</v>
      </c>
      <c r="AO118">
        <v>0</v>
      </c>
      <c r="AP118">
        <v>482339</v>
      </c>
      <c r="AQ118">
        <v>255880</v>
      </c>
      <c r="AR118">
        <v>32858460</v>
      </c>
      <c r="AS118">
        <v>0</v>
      </c>
      <c r="AT118">
        <v>0</v>
      </c>
      <c r="AU118">
        <v>0</v>
      </c>
      <c r="AV118">
        <v>0</v>
      </c>
      <c r="AX118">
        <v>0</v>
      </c>
      <c r="AY118">
        <v>0</v>
      </c>
      <c r="AZ118">
        <v>0</v>
      </c>
      <c r="BA118">
        <v>0</v>
      </c>
      <c r="BB118">
        <v>70448</v>
      </c>
      <c r="BC118">
        <v>0</v>
      </c>
      <c r="BD118">
        <v>0</v>
      </c>
      <c r="BE118">
        <v>0</v>
      </c>
      <c r="BF118">
        <v>0</v>
      </c>
      <c r="BG118">
        <v>0</v>
      </c>
      <c r="BH118">
        <v>0</v>
      </c>
      <c r="BI118">
        <v>1612200</v>
      </c>
      <c r="BJ118">
        <v>1544855</v>
      </c>
      <c r="BK118">
        <v>0</v>
      </c>
      <c r="BL118">
        <v>0</v>
      </c>
      <c r="BM118">
        <v>0</v>
      </c>
      <c r="BN118">
        <v>0</v>
      </c>
      <c r="BO118">
        <v>1040890</v>
      </c>
      <c r="BP118">
        <v>0</v>
      </c>
      <c r="BR118">
        <v>3738</v>
      </c>
      <c r="BS118">
        <v>0</v>
      </c>
      <c r="BT118">
        <v>0</v>
      </c>
      <c r="BU118">
        <v>0</v>
      </c>
      <c r="BV118">
        <v>483896</v>
      </c>
      <c r="BW118">
        <v>0</v>
      </c>
      <c r="BX118">
        <v>0</v>
      </c>
      <c r="BY118">
        <v>168192</v>
      </c>
      <c r="BZ118">
        <v>0</v>
      </c>
      <c r="CA118">
        <v>0</v>
      </c>
      <c r="CB118">
        <v>0</v>
      </c>
      <c r="CC118">
        <v>0</v>
      </c>
      <c r="CD118">
        <v>862759</v>
      </c>
      <c r="CE118">
        <v>932885</v>
      </c>
      <c r="CF118">
        <v>0</v>
      </c>
      <c r="CG118">
        <v>0</v>
      </c>
      <c r="CH118">
        <v>0</v>
      </c>
      <c r="CI118">
        <v>430668</v>
      </c>
      <c r="CJ118">
        <v>0</v>
      </c>
      <c r="CK118">
        <v>765091</v>
      </c>
      <c r="CL118">
        <v>348152</v>
      </c>
      <c r="CM118">
        <v>6462</v>
      </c>
      <c r="CN118">
        <v>0</v>
      </c>
      <c r="CO118">
        <v>262000</v>
      </c>
      <c r="CP118">
        <v>0</v>
      </c>
      <c r="CQ118">
        <v>0</v>
      </c>
      <c r="CR118">
        <v>3069</v>
      </c>
      <c r="CS118">
        <v>48459</v>
      </c>
      <c r="CT118">
        <v>0</v>
      </c>
      <c r="CU118">
        <v>0</v>
      </c>
      <c r="CV118">
        <v>400000</v>
      </c>
      <c r="CW118">
        <v>0</v>
      </c>
      <c r="CX118">
        <v>51204</v>
      </c>
      <c r="CY118">
        <v>245126</v>
      </c>
    </row>
    <row r="119" spans="1:103" x14ac:dyDescent="0.3">
      <c r="A119" s="734">
        <v>576</v>
      </c>
      <c r="B119" t="s">
        <v>257</v>
      </c>
      <c r="D119">
        <v>0</v>
      </c>
      <c r="E119">
        <v>8500</v>
      </c>
      <c r="F119">
        <v>0</v>
      </c>
      <c r="H119">
        <v>0</v>
      </c>
      <c r="I119">
        <v>0</v>
      </c>
      <c r="J119">
        <v>0</v>
      </c>
      <c r="K119">
        <v>0</v>
      </c>
      <c r="L119">
        <v>0</v>
      </c>
      <c r="M119">
        <v>0</v>
      </c>
      <c r="N119">
        <v>0</v>
      </c>
      <c r="O119">
        <v>0</v>
      </c>
      <c r="P119">
        <v>0</v>
      </c>
      <c r="Q119">
        <v>0</v>
      </c>
      <c r="R119">
        <v>0</v>
      </c>
      <c r="S119">
        <v>0</v>
      </c>
      <c r="U119">
        <v>0</v>
      </c>
      <c r="V119">
        <v>0</v>
      </c>
      <c r="X119">
        <v>0</v>
      </c>
      <c r="Y119">
        <v>0</v>
      </c>
      <c r="Z119">
        <v>0</v>
      </c>
      <c r="AB119">
        <v>0</v>
      </c>
      <c r="AC119">
        <v>0</v>
      </c>
      <c r="AD119">
        <v>0</v>
      </c>
      <c r="AE119">
        <v>468732</v>
      </c>
      <c r="AF119">
        <v>0</v>
      </c>
      <c r="AG119">
        <v>0</v>
      </c>
      <c r="AH119">
        <v>0</v>
      </c>
      <c r="AI119">
        <v>0</v>
      </c>
      <c r="AJ119">
        <v>0</v>
      </c>
      <c r="AK119">
        <v>0</v>
      </c>
      <c r="AL119">
        <v>0</v>
      </c>
      <c r="AM119">
        <v>0</v>
      </c>
      <c r="AN119">
        <v>0</v>
      </c>
      <c r="AO119">
        <v>0</v>
      </c>
      <c r="AP119">
        <v>0</v>
      </c>
      <c r="AQ119">
        <v>0</v>
      </c>
      <c r="AR119">
        <v>0</v>
      </c>
      <c r="AS119">
        <v>0</v>
      </c>
      <c r="AT119">
        <v>2635037</v>
      </c>
      <c r="AU119">
        <v>0</v>
      </c>
      <c r="AV119">
        <v>0</v>
      </c>
      <c r="AX119">
        <v>0</v>
      </c>
      <c r="AY119">
        <v>0</v>
      </c>
      <c r="AZ119">
        <v>0</v>
      </c>
      <c r="BA119">
        <v>0</v>
      </c>
      <c r="BB119">
        <v>0</v>
      </c>
      <c r="BC119">
        <v>0</v>
      </c>
      <c r="BD119">
        <v>0</v>
      </c>
      <c r="BE119">
        <v>0</v>
      </c>
      <c r="BF119">
        <v>0</v>
      </c>
      <c r="BG119">
        <v>0</v>
      </c>
      <c r="BH119">
        <v>618830</v>
      </c>
      <c r="BI119">
        <v>0</v>
      </c>
      <c r="BJ119">
        <v>0</v>
      </c>
      <c r="BK119">
        <v>44901</v>
      </c>
      <c r="BL119">
        <v>0</v>
      </c>
      <c r="BM119">
        <v>0</v>
      </c>
      <c r="BN119">
        <v>0</v>
      </c>
      <c r="BO119">
        <v>0</v>
      </c>
      <c r="BP119">
        <v>0</v>
      </c>
      <c r="BR119">
        <v>0</v>
      </c>
      <c r="BS119">
        <v>0</v>
      </c>
      <c r="BT119">
        <v>0</v>
      </c>
      <c r="BU119">
        <v>0</v>
      </c>
      <c r="BV119">
        <v>0</v>
      </c>
      <c r="BW119">
        <v>0</v>
      </c>
      <c r="BX119">
        <v>0</v>
      </c>
      <c r="BY119">
        <v>0</v>
      </c>
      <c r="BZ119">
        <v>0</v>
      </c>
      <c r="CA119">
        <v>0</v>
      </c>
      <c r="CB119">
        <v>0</v>
      </c>
      <c r="CC119">
        <v>510761</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135100</v>
      </c>
      <c r="CX119">
        <v>0</v>
      </c>
      <c r="CY119">
        <v>0</v>
      </c>
    </row>
    <row r="120" spans="1:103" x14ac:dyDescent="0.3">
      <c r="A120" s="734">
        <v>577</v>
      </c>
      <c r="B120" t="s">
        <v>840</v>
      </c>
      <c r="D120">
        <v>2</v>
      </c>
      <c r="E120">
        <v>2</v>
      </c>
      <c r="F120">
        <v>2</v>
      </c>
      <c r="H120">
        <v>2</v>
      </c>
      <c r="I120">
        <v>2</v>
      </c>
      <c r="J120">
        <v>2</v>
      </c>
      <c r="K120">
        <v>2</v>
      </c>
      <c r="L120">
        <v>1</v>
      </c>
      <c r="M120">
        <v>2</v>
      </c>
      <c r="N120">
        <v>1</v>
      </c>
      <c r="O120">
        <v>2</v>
      </c>
      <c r="P120">
        <v>2</v>
      </c>
      <c r="Q120">
        <v>2</v>
      </c>
      <c r="R120">
        <v>2</v>
      </c>
      <c r="S120">
        <v>2</v>
      </c>
      <c r="U120">
        <v>2</v>
      </c>
      <c r="V120">
        <v>2</v>
      </c>
      <c r="X120">
        <v>2</v>
      </c>
      <c r="Y120">
        <v>0</v>
      </c>
      <c r="Z120">
        <v>2</v>
      </c>
      <c r="AB120">
        <v>2</v>
      </c>
      <c r="AC120">
        <v>2</v>
      </c>
      <c r="AD120">
        <v>2</v>
      </c>
      <c r="AE120">
        <v>2</v>
      </c>
      <c r="AF120">
        <v>2</v>
      </c>
      <c r="AG120">
        <v>2</v>
      </c>
      <c r="AH120">
        <v>2</v>
      </c>
      <c r="AI120">
        <v>0</v>
      </c>
      <c r="AJ120">
        <v>2</v>
      </c>
      <c r="AK120">
        <v>1</v>
      </c>
      <c r="AL120">
        <v>2</v>
      </c>
      <c r="AM120">
        <v>2</v>
      </c>
      <c r="AN120">
        <v>2</v>
      </c>
      <c r="AO120">
        <v>2</v>
      </c>
      <c r="AP120">
        <v>2</v>
      </c>
      <c r="AQ120">
        <v>2</v>
      </c>
      <c r="AR120">
        <v>0</v>
      </c>
      <c r="AS120">
        <v>2</v>
      </c>
      <c r="AT120">
        <v>2</v>
      </c>
      <c r="AU120">
        <v>2</v>
      </c>
      <c r="AV120">
        <v>1</v>
      </c>
      <c r="AX120">
        <v>2</v>
      </c>
      <c r="AY120">
        <v>2</v>
      </c>
      <c r="AZ120">
        <v>2</v>
      </c>
      <c r="BA120">
        <v>2</v>
      </c>
      <c r="BB120">
        <v>1</v>
      </c>
      <c r="BC120">
        <v>2</v>
      </c>
      <c r="BD120">
        <v>2</v>
      </c>
      <c r="BE120">
        <v>2</v>
      </c>
      <c r="BF120">
        <v>2</v>
      </c>
      <c r="BG120">
        <v>2</v>
      </c>
      <c r="BH120">
        <v>2</v>
      </c>
      <c r="BI120">
        <v>2</v>
      </c>
      <c r="BJ120">
        <v>2</v>
      </c>
      <c r="BK120">
        <v>1</v>
      </c>
      <c r="BL120">
        <v>0</v>
      </c>
      <c r="BM120">
        <v>2</v>
      </c>
      <c r="BN120">
        <v>2</v>
      </c>
      <c r="BO120">
        <v>2</v>
      </c>
      <c r="BP120">
        <v>2</v>
      </c>
      <c r="BR120">
        <v>2</v>
      </c>
      <c r="BS120">
        <v>2</v>
      </c>
      <c r="BT120">
        <v>2</v>
      </c>
      <c r="BU120">
        <v>2</v>
      </c>
      <c r="BV120">
        <v>2</v>
      </c>
      <c r="BW120">
        <v>2</v>
      </c>
      <c r="BX120">
        <v>2</v>
      </c>
      <c r="BY120">
        <v>2</v>
      </c>
      <c r="BZ120">
        <v>2</v>
      </c>
      <c r="CA120">
        <v>2</v>
      </c>
      <c r="CB120">
        <v>2</v>
      </c>
      <c r="CC120">
        <v>2</v>
      </c>
      <c r="CD120">
        <v>2</v>
      </c>
      <c r="CE120">
        <v>2</v>
      </c>
      <c r="CF120">
        <v>2</v>
      </c>
      <c r="CG120">
        <v>2</v>
      </c>
      <c r="CH120">
        <v>2</v>
      </c>
      <c r="CI120">
        <v>2</v>
      </c>
      <c r="CJ120">
        <v>2</v>
      </c>
      <c r="CK120">
        <v>2</v>
      </c>
      <c r="CL120">
        <v>2</v>
      </c>
      <c r="CM120">
        <v>2</v>
      </c>
      <c r="CN120">
        <v>0</v>
      </c>
      <c r="CO120">
        <v>1</v>
      </c>
      <c r="CP120">
        <v>2</v>
      </c>
      <c r="CQ120">
        <v>2</v>
      </c>
      <c r="CR120">
        <v>2</v>
      </c>
      <c r="CS120">
        <v>1</v>
      </c>
      <c r="CT120">
        <v>2</v>
      </c>
      <c r="CU120">
        <v>2</v>
      </c>
      <c r="CV120">
        <v>2</v>
      </c>
      <c r="CW120">
        <v>2</v>
      </c>
      <c r="CX120">
        <v>2</v>
      </c>
      <c r="CY120">
        <v>2</v>
      </c>
    </row>
    <row r="121" spans="1:103" x14ac:dyDescent="0.3">
      <c r="A121" s="734">
        <v>578</v>
      </c>
      <c r="B121" t="s">
        <v>841</v>
      </c>
      <c r="D121">
        <v>0</v>
      </c>
      <c r="E121">
        <v>0</v>
      </c>
      <c r="F121">
        <v>0</v>
      </c>
      <c r="H121">
        <v>0</v>
      </c>
      <c r="I121">
        <v>0</v>
      </c>
      <c r="J121">
        <v>0</v>
      </c>
      <c r="K121">
        <v>0</v>
      </c>
      <c r="L121">
        <v>0</v>
      </c>
      <c r="M121">
        <v>0</v>
      </c>
      <c r="N121">
        <v>0</v>
      </c>
      <c r="O121">
        <v>0</v>
      </c>
      <c r="P121">
        <v>0</v>
      </c>
      <c r="Q121">
        <v>0</v>
      </c>
      <c r="R121">
        <v>0</v>
      </c>
      <c r="S121">
        <v>0</v>
      </c>
      <c r="U121">
        <v>0</v>
      </c>
      <c r="V121">
        <v>0</v>
      </c>
      <c r="X121">
        <v>0</v>
      </c>
      <c r="Y121">
        <v>0</v>
      </c>
      <c r="Z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row>
    <row r="122" spans="1:103" x14ac:dyDescent="0.3">
      <c r="A122" s="734">
        <v>579</v>
      </c>
      <c r="B122" t="s">
        <v>842</v>
      </c>
      <c r="D122">
        <v>0</v>
      </c>
      <c r="E122">
        <v>0</v>
      </c>
      <c r="F122">
        <v>0</v>
      </c>
      <c r="H122">
        <v>0</v>
      </c>
      <c r="I122">
        <v>0</v>
      </c>
      <c r="J122">
        <v>0</v>
      </c>
      <c r="K122">
        <v>0</v>
      </c>
      <c r="L122">
        <v>0</v>
      </c>
      <c r="M122">
        <v>0</v>
      </c>
      <c r="N122">
        <v>0</v>
      </c>
      <c r="O122">
        <v>0</v>
      </c>
      <c r="P122">
        <v>0</v>
      </c>
      <c r="Q122">
        <v>0</v>
      </c>
      <c r="R122">
        <v>0</v>
      </c>
      <c r="S122">
        <v>0</v>
      </c>
      <c r="U122">
        <v>0</v>
      </c>
      <c r="V122">
        <v>0</v>
      </c>
      <c r="X122">
        <v>0</v>
      </c>
      <c r="Y122">
        <v>0</v>
      </c>
      <c r="Z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X122">
        <v>0</v>
      </c>
      <c r="AY122">
        <v>0</v>
      </c>
      <c r="AZ122">
        <v>0</v>
      </c>
      <c r="BA122">
        <v>0</v>
      </c>
      <c r="BB122">
        <v>0</v>
      </c>
      <c r="BC122">
        <v>0</v>
      </c>
      <c r="BD122">
        <v>0</v>
      </c>
      <c r="BE122">
        <v>0</v>
      </c>
      <c r="BF122">
        <v>0</v>
      </c>
      <c r="BG122">
        <v>0</v>
      </c>
      <c r="BH122">
        <v>0</v>
      </c>
      <c r="BI122">
        <v>0</v>
      </c>
      <c r="BJ122">
        <v>0</v>
      </c>
      <c r="BK122">
        <v>0</v>
      </c>
      <c r="BL122">
        <v>0</v>
      </c>
      <c r="BM122">
        <v>0</v>
      </c>
      <c r="BN122">
        <v>9925000</v>
      </c>
      <c r="BO122">
        <v>0</v>
      </c>
      <c r="BP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row>
    <row r="123" spans="1:103" x14ac:dyDescent="0.3">
      <c r="A123" s="734">
        <v>585</v>
      </c>
      <c r="B123" t="s">
        <v>843</v>
      </c>
      <c r="D123">
        <v>0</v>
      </c>
      <c r="E123">
        <v>0</v>
      </c>
      <c r="F123">
        <v>0</v>
      </c>
      <c r="H123">
        <v>5829</v>
      </c>
      <c r="I123">
        <v>41913</v>
      </c>
      <c r="J123">
        <v>0</v>
      </c>
      <c r="K123">
        <v>0</v>
      </c>
      <c r="L123">
        <v>0</v>
      </c>
      <c r="M123">
        <v>0</v>
      </c>
      <c r="N123">
        <v>23465</v>
      </c>
      <c r="O123">
        <v>71669</v>
      </c>
      <c r="P123">
        <v>0</v>
      </c>
      <c r="Q123">
        <v>0</v>
      </c>
      <c r="R123">
        <v>0</v>
      </c>
      <c r="S123">
        <v>0</v>
      </c>
      <c r="U123">
        <v>0</v>
      </c>
      <c r="V123">
        <v>0</v>
      </c>
      <c r="X123">
        <v>0</v>
      </c>
      <c r="Y123">
        <v>106267</v>
      </c>
      <c r="Z123">
        <v>0</v>
      </c>
      <c r="AB123">
        <v>0</v>
      </c>
      <c r="AC123">
        <v>0</v>
      </c>
      <c r="AD123">
        <v>0</v>
      </c>
      <c r="AE123">
        <v>0</v>
      </c>
      <c r="AF123">
        <v>4128</v>
      </c>
      <c r="AG123">
        <v>0</v>
      </c>
      <c r="AH123">
        <v>0</v>
      </c>
      <c r="AI123">
        <v>0</v>
      </c>
      <c r="AJ123">
        <v>0</v>
      </c>
      <c r="AK123">
        <v>0</v>
      </c>
      <c r="AL123">
        <v>0</v>
      </c>
      <c r="AM123">
        <v>0</v>
      </c>
      <c r="AN123">
        <v>0</v>
      </c>
      <c r="AO123">
        <v>143160</v>
      </c>
      <c r="AP123">
        <v>0</v>
      </c>
      <c r="AQ123">
        <v>0</v>
      </c>
      <c r="AR123">
        <v>0</v>
      </c>
      <c r="AS123">
        <v>0</v>
      </c>
      <c r="AT123">
        <v>0</v>
      </c>
      <c r="AU123">
        <v>0</v>
      </c>
      <c r="AV123">
        <v>0</v>
      </c>
      <c r="AX123">
        <v>0</v>
      </c>
      <c r="AY123">
        <v>0</v>
      </c>
      <c r="AZ123">
        <v>0</v>
      </c>
      <c r="BA123">
        <v>141928</v>
      </c>
      <c r="BB123">
        <v>0</v>
      </c>
      <c r="BC123">
        <v>49803</v>
      </c>
      <c r="BD123">
        <v>0</v>
      </c>
      <c r="BE123">
        <v>0</v>
      </c>
      <c r="BF123">
        <v>0</v>
      </c>
      <c r="BG123">
        <v>147087</v>
      </c>
      <c r="BH123">
        <v>0</v>
      </c>
      <c r="BI123">
        <v>0</v>
      </c>
      <c r="BJ123">
        <v>101512</v>
      </c>
      <c r="BK123">
        <v>0</v>
      </c>
      <c r="BL123">
        <v>26724</v>
      </c>
      <c r="BM123">
        <v>63648</v>
      </c>
      <c r="BN123">
        <v>0</v>
      </c>
      <c r="BO123">
        <v>0</v>
      </c>
      <c r="BP123">
        <v>0</v>
      </c>
      <c r="BR123">
        <v>0</v>
      </c>
      <c r="BS123">
        <v>0</v>
      </c>
      <c r="BT123">
        <v>0</v>
      </c>
      <c r="BU123">
        <v>0</v>
      </c>
      <c r="BV123">
        <v>0</v>
      </c>
      <c r="BW123">
        <v>0</v>
      </c>
      <c r="BX123">
        <v>0</v>
      </c>
      <c r="BY123">
        <v>0</v>
      </c>
      <c r="BZ123">
        <v>0</v>
      </c>
      <c r="CA123">
        <v>14598</v>
      </c>
      <c r="CB123">
        <v>0</v>
      </c>
      <c r="CC123">
        <v>0</v>
      </c>
      <c r="CD123">
        <v>0</v>
      </c>
      <c r="CE123">
        <v>0</v>
      </c>
      <c r="CF123">
        <v>0</v>
      </c>
      <c r="CG123">
        <v>0</v>
      </c>
      <c r="CH123">
        <v>0</v>
      </c>
      <c r="CI123">
        <v>0</v>
      </c>
      <c r="CJ123">
        <v>0</v>
      </c>
      <c r="CK123">
        <v>0</v>
      </c>
      <c r="CL123">
        <v>26431</v>
      </c>
      <c r="CM123">
        <v>96752</v>
      </c>
      <c r="CN123">
        <v>0</v>
      </c>
      <c r="CO123">
        <v>0</v>
      </c>
      <c r="CP123">
        <v>0</v>
      </c>
      <c r="CQ123">
        <v>0</v>
      </c>
      <c r="CR123">
        <v>0</v>
      </c>
      <c r="CS123">
        <v>0</v>
      </c>
      <c r="CT123">
        <v>549</v>
      </c>
      <c r="CU123">
        <v>0</v>
      </c>
      <c r="CV123">
        <v>0</v>
      </c>
      <c r="CW123">
        <v>0</v>
      </c>
      <c r="CX123">
        <v>0</v>
      </c>
      <c r="CY123">
        <v>51346</v>
      </c>
    </row>
    <row r="124" spans="1:103" x14ac:dyDescent="0.3">
      <c r="A124" s="734">
        <v>586</v>
      </c>
      <c r="B124" t="s">
        <v>844</v>
      </c>
      <c r="D124">
        <v>0</v>
      </c>
      <c r="E124">
        <v>0</v>
      </c>
      <c r="F124">
        <v>0</v>
      </c>
      <c r="H124">
        <v>0</v>
      </c>
      <c r="I124">
        <v>0</v>
      </c>
      <c r="J124">
        <v>0</v>
      </c>
      <c r="K124">
        <v>0</v>
      </c>
      <c r="L124">
        <v>0</v>
      </c>
      <c r="M124">
        <v>0</v>
      </c>
      <c r="N124">
        <v>0</v>
      </c>
      <c r="O124">
        <v>0</v>
      </c>
      <c r="P124">
        <v>0</v>
      </c>
      <c r="Q124">
        <v>0</v>
      </c>
      <c r="R124">
        <v>0</v>
      </c>
      <c r="S124">
        <v>0</v>
      </c>
      <c r="U124">
        <v>0</v>
      </c>
      <c r="V124">
        <v>0</v>
      </c>
      <c r="X124">
        <v>0</v>
      </c>
      <c r="Y124">
        <v>0</v>
      </c>
      <c r="Z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X124">
        <v>0</v>
      </c>
      <c r="AY124">
        <v>0</v>
      </c>
      <c r="AZ124">
        <v>0</v>
      </c>
      <c r="BA124">
        <v>0</v>
      </c>
      <c r="BB124">
        <v>0</v>
      </c>
      <c r="BC124">
        <v>0</v>
      </c>
      <c r="BD124">
        <v>0</v>
      </c>
      <c r="BE124">
        <v>0</v>
      </c>
      <c r="BF124">
        <v>0</v>
      </c>
      <c r="BG124">
        <v>0</v>
      </c>
      <c r="BH124">
        <v>0</v>
      </c>
      <c r="BI124">
        <v>1664281</v>
      </c>
      <c r="BJ124">
        <v>0</v>
      </c>
      <c r="BK124">
        <v>0</v>
      </c>
      <c r="BL124">
        <v>0</v>
      </c>
      <c r="BM124">
        <v>0</v>
      </c>
      <c r="BN124">
        <v>0</v>
      </c>
      <c r="BO124">
        <v>0</v>
      </c>
      <c r="BP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348152</v>
      </c>
      <c r="CM124">
        <v>0</v>
      </c>
      <c r="CN124">
        <v>0</v>
      </c>
      <c r="CO124">
        <v>0</v>
      </c>
      <c r="CP124">
        <v>0</v>
      </c>
      <c r="CQ124">
        <v>0</v>
      </c>
      <c r="CR124">
        <v>0</v>
      </c>
      <c r="CS124">
        <v>0</v>
      </c>
      <c r="CT124">
        <v>0</v>
      </c>
      <c r="CU124">
        <v>0</v>
      </c>
      <c r="CV124">
        <v>0</v>
      </c>
      <c r="CW124">
        <v>0</v>
      </c>
      <c r="CX124">
        <v>0</v>
      </c>
      <c r="CY124">
        <v>0</v>
      </c>
    </row>
    <row r="125" spans="1:103" x14ac:dyDescent="0.3">
      <c r="A125" s="734">
        <v>589</v>
      </c>
      <c r="B125" t="s">
        <v>845</v>
      </c>
      <c r="D125">
        <v>0</v>
      </c>
      <c r="E125">
        <v>0</v>
      </c>
      <c r="F125">
        <v>0</v>
      </c>
      <c r="H125">
        <v>0</v>
      </c>
      <c r="I125">
        <v>0</v>
      </c>
      <c r="J125">
        <v>0</v>
      </c>
      <c r="K125">
        <v>0</v>
      </c>
      <c r="L125">
        <v>0</v>
      </c>
      <c r="M125">
        <v>0</v>
      </c>
      <c r="N125">
        <v>0</v>
      </c>
      <c r="O125">
        <v>0</v>
      </c>
      <c r="P125">
        <v>0</v>
      </c>
      <c r="Q125">
        <v>0</v>
      </c>
      <c r="R125">
        <v>0</v>
      </c>
      <c r="S125">
        <v>0</v>
      </c>
      <c r="U125">
        <v>0</v>
      </c>
      <c r="V125">
        <v>0</v>
      </c>
      <c r="X125">
        <v>0</v>
      </c>
      <c r="Y125">
        <v>0</v>
      </c>
      <c r="Z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row>
    <row r="126" spans="1:103" x14ac:dyDescent="0.3">
      <c r="A126" s="734">
        <v>590</v>
      </c>
      <c r="B126" t="s">
        <v>1767</v>
      </c>
      <c r="AD126" t="s">
        <v>361</v>
      </c>
      <c r="AU126" t="s">
        <v>1768</v>
      </c>
      <c r="AY126" t="s">
        <v>361</v>
      </c>
      <c r="BT126" t="s">
        <v>361</v>
      </c>
      <c r="CA126" t="s">
        <v>1769</v>
      </c>
      <c r="CP126" t="s">
        <v>361</v>
      </c>
    </row>
    <row r="127" spans="1:103" x14ac:dyDescent="0.3">
      <c r="A127" s="734">
        <v>591</v>
      </c>
      <c r="B127" t="s">
        <v>279</v>
      </c>
      <c r="D127">
        <v>5381087</v>
      </c>
      <c r="E127">
        <v>5096320</v>
      </c>
      <c r="F127">
        <v>770386</v>
      </c>
      <c r="H127">
        <v>3111085</v>
      </c>
      <c r="I127">
        <v>0</v>
      </c>
      <c r="J127">
        <v>11191315</v>
      </c>
      <c r="K127">
        <v>2806217</v>
      </c>
      <c r="L127">
        <v>57124175</v>
      </c>
      <c r="M127">
        <v>54176783</v>
      </c>
      <c r="N127">
        <v>12434310</v>
      </c>
      <c r="O127">
        <v>7988692</v>
      </c>
      <c r="P127">
        <v>1755828</v>
      </c>
      <c r="Q127">
        <v>3329905</v>
      </c>
      <c r="R127">
        <v>2011747</v>
      </c>
      <c r="S127">
        <v>1048800</v>
      </c>
      <c r="U127">
        <v>9731297</v>
      </c>
      <c r="V127">
        <v>11817571</v>
      </c>
      <c r="X127">
        <v>4938027</v>
      </c>
      <c r="Y127">
        <v>815417</v>
      </c>
      <c r="Z127">
        <v>8146905</v>
      </c>
      <c r="AB127">
        <v>4313497</v>
      </c>
      <c r="AC127">
        <v>8836942</v>
      </c>
      <c r="AD127">
        <v>15812019</v>
      </c>
      <c r="AE127">
        <v>14035876</v>
      </c>
      <c r="AF127">
        <v>6358223</v>
      </c>
      <c r="AG127">
        <v>6710716</v>
      </c>
      <c r="AH127">
        <v>10749179</v>
      </c>
      <c r="AI127">
        <v>11307360</v>
      </c>
      <c r="AJ127">
        <v>8060427</v>
      </c>
      <c r="AK127">
        <v>0</v>
      </c>
      <c r="AL127">
        <v>15646906</v>
      </c>
      <c r="AM127">
        <v>11122940</v>
      </c>
      <c r="AN127">
        <v>2069851</v>
      </c>
      <c r="AO127">
        <v>0</v>
      </c>
      <c r="AP127">
        <v>3512952</v>
      </c>
      <c r="AQ127">
        <v>5395258</v>
      </c>
      <c r="AR127">
        <v>0</v>
      </c>
      <c r="AS127">
        <v>11173962</v>
      </c>
      <c r="AT127">
        <v>45766600</v>
      </c>
      <c r="AU127">
        <v>0</v>
      </c>
      <c r="AV127">
        <v>8389444</v>
      </c>
      <c r="AX127">
        <v>12450215</v>
      </c>
      <c r="AY127">
        <v>1999367</v>
      </c>
      <c r="AZ127">
        <v>10773036</v>
      </c>
      <c r="BA127">
        <v>4397119</v>
      </c>
      <c r="BB127">
        <v>63036293</v>
      </c>
      <c r="BC127">
        <v>1718765</v>
      </c>
      <c r="BD127">
        <v>1791437</v>
      </c>
      <c r="BE127">
        <v>3605602</v>
      </c>
      <c r="BF127">
        <v>19255208</v>
      </c>
      <c r="BG127">
        <v>6010083</v>
      </c>
      <c r="BH127">
        <v>2329431</v>
      </c>
      <c r="BI127">
        <v>1875549</v>
      </c>
      <c r="BJ127">
        <v>4059815</v>
      </c>
      <c r="BK127">
        <v>29038110</v>
      </c>
      <c r="BL127">
        <v>0</v>
      </c>
      <c r="BM127">
        <v>3787313</v>
      </c>
      <c r="BN127">
        <v>21196438</v>
      </c>
      <c r="BO127">
        <v>6708366</v>
      </c>
      <c r="BP127">
        <v>11953314</v>
      </c>
      <c r="BR127">
        <v>12388061</v>
      </c>
      <c r="BS127">
        <v>14339551</v>
      </c>
      <c r="BT127">
        <v>2994804</v>
      </c>
      <c r="BU127">
        <v>12326590</v>
      </c>
      <c r="BV127">
        <v>20992612</v>
      </c>
      <c r="BW127">
        <v>3340721</v>
      </c>
      <c r="BX127">
        <v>211460</v>
      </c>
      <c r="BY127">
        <v>13526245</v>
      </c>
      <c r="BZ127">
        <v>2264283</v>
      </c>
      <c r="CA127">
        <v>1335075</v>
      </c>
      <c r="CB127">
        <v>10442560</v>
      </c>
      <c r="CC127">
        <v>26548922</v>
      </c>
      <c r="CD127">
        <v>6428788</v>
      </c>
      <c r="CE127">
        <v>9274002</v>
      </c>
      <c r="CF127">
        <v>4649849</v>
      </c>
      <c r="CG127">
        <v>3652005</v>
      </c>
      <c r="CH127">
        <v>4468322</v>
      </c>
      <c r="CI127">
        <v>8330990</v>
      </c>
      <c r="CJ127">
        <v>531799</v>
      </c>
      <c r="CK127">
        <v>7383047</v>
      </c>
      <c r="CL127">
        <v>1267785</v>
      </c>
      <c r="CM127">
        <v>4253930</v>
      </c>
      <c r="CN127">
        <v>1789949</v>
      </c>
      <c r="CO127">
        <v>75156980</v>
      </c>
      <c r="CP127">
        <v>3848793</v>
      </c>
      <c r="CQ127">
        <v>34479328</v>
      </c>
      <c r="CR127">
        <v>5614220</v>
      </c>
      <c r="CS127">
        <v>2579886</v>
      </c>
      <c r="CT127">
        <v>5548874</v>
      </c>
      <c r="CU127">
        <v>9928430</v>
      </c>
      <c r="CV127">
        <v>6415168</v>
      </c>
      <c r="CW127">
        <v>5772319</v>
      </c>
      <c r="CX127">
        <v>3344506</v>
      </c>
      <c r="CY127">
        <v>0</v>
      </c>
    </row>
    <row r="128" spans="1:103" x14ac:dyDescent="0.3">
      <c r="A128" s="734">
        <v>592</v>
      </c>
      <c r="B128" t="s">
        <v>280</v>
      </c>
      <c r="D128">
        <v>1227257</v>
      </c>
      <c r="E128">
        <v>1758087</v>
      </c>
      <c r="F128">
        <v>536991</v>
      </c>
      <c r="H128">
        <v>-11053</v>
      </c>
      <c r="I128">
        <v>0</v>
      </c>
      <c r="J128">
        <v>3540148</v>
      </c>
      <c r="K128">
        <v>391051</v>
      </c>
      <c r="L128">
        <v>196937</v>
      </c>
      <c r="M128">
        <v>38757609</v>
      </c>
      <c r="N128">
        <v>-326260</v>
      </c>
      <c r="O128">
        <v>569837</v>
      </c>
      <c r="P128">
        <v>207512</v>
      </c>
      <c r="Q128">
        <v>722780</v>
      </c>
      <c r="R128">
        <v>-63803</v>
      </c>
      <c r="S128">
        <v>419775</v>
      </c>
      <c r="U128">
        <v>-8228265</v>
      </c>
      <c r="V128">
        <v>4455722</v>
      </c>
      <c r="X128">
        <v>239038</v>
      </c>
      <c r="Y128">
        <v>-326297</v>
      </c>
      <c r="Z128">
        <v>763257</v>
      </c>
      <c r="AB128">
        <v>663727</v>
      </c>
      <c r="AC128">
        <v>8315234</v>
      </c>
      <c r="AD128">
        <v>3971429</v>
      </c>
      <c r="AE128">
        <v>1137684</v>
      </c>
      <c r="AF128">
        <v>1900338</v>
      </c>
      <c r="AG128">
        <v>2160703</v>
      </c>
      <c r="AH128">
        <v>3045558</v>
      </c>
      <c r="AI128">
        <v>7434979</v>
      </c>
      <c r="AJ128">
        <v>-460720</v>
      </c>
      <c r="AK128">
        <v>0</v>
      </c>
      <c r="AL128">
        <v>5362024</v>
      </c>
      <c r="AM128">
        <v>1021553</v>
      </c>
      <c r="AN128">
        <v>-29171</v>
      </c>
      <c r="AO128">
        <v>0</v>
      </c>
      <c r="AP128">
        <v>14404</v>
      </c>
      <c r="AQ128">
        <v>383368</v>
      </c>
      <c r="AR128">
        <v>0</v>
      </c>
      <c r="AS128">
        <v>-247000</v>
      </c>
      <c r="AT128">
        <v>20075518</v>
      </c>
      <c r="AU128">
        <v>0</v>
      </c>
      <c r="AV128">
        <v>208194</v>
      </c>
      <c r="AX128">
        <v>1190776</v>
      </c>
      <c r="AY128">
        <v>-145728</v>
      </c>
      <c r="AZ128">
        <v>2681326</v>
      </c>
      <c r="BA128">
        <v>230701</v>
      </c>
      <c r="BB128">
        <v>26366660</v>
      </c>
      <c r="BC128">
        <v>2632866</v>
      </c>
      <c r="BD128">
        <v>39403</v>
      </c>
      <c r="BE128">
        <v>-383420</v>
      </c>
      <c r="BF128">
        <v>7981561</v>
      </c>
      <c r="BG128">
        <v>-276831</v>
      </c>
      <c r="BH128">
        <v>530538</v>
      </c>
      <c r="BI128">
        <v>-107016</v>
      </c>
      <c r="BJ128">
        <v>-502847</v>
      </c>
      <c r="BK128">
        <v>8810798</v>
      </c>
      <c r="BL128">
        <v>0</v>
      </c>
      <c r="BM128">
        <v>2876548</v>
      </c>
      <c r="BN128">
        <v>3954182</v>
      </c>
      <c r="BO128">
        <v>345572</v>
      </c>
      <c r="BP128">
        <v>11267382</v>
      </c>
      <c r="BR128">
        <v>9023336</v>
      </c>
      <c r="BS128">
        <v>2334763</v>
      </c>
      <c r="BT128">
        <v>-305298</v>
      </c>
      <c r="BU128">
        <v>163177</v>
      </c>
      <c r="BV128">
        <v>2361642</v>
      </c>
      <c r="BW128">
        <v>314839</v>
      </c>
      <c r="BX128">
        <v>72414</v>
      </c>
      <c r="BY128">
        <v>1399261</v>
      </c>
      <c r="BZ128">
        <v>-1819</v>
      </c>
      <c r="CA128">
        <v>5354994</v>
      </c>
      <c r="CB128">
        <v>422424</v>
      </c>
      <c r="CC128">
        <v>2513658</v>
      </c>
      <c r="CD128">
        <v>2873362</v>
      </c>
      <c r="CE128">
        <v>2771881</v>
      </c>
      <c r="CF128">
        <v>1253251</v>
      </c>
      <c r="CG128">
        <v>10300718</v>
      </c>
      <c r="CH128">
        <v>1206553</v>
      </c>
      <c r="CI128">
        <v>-326207</v>
      </c>
      <c r="CJ128">
        <v>-207685</v>
      </c>
      <c r="CK128">
        <v>158319</v>
      </c>
      <c r="CL128">
        <v>268030</v>
      </c>
      <c r="CM128">
        <v>3517307</v>
      </c>
      <c r="CN128">
        <v>54219</v>
      </c>
      <c r="CO128">
        <v>29243252</v>
      </c>
      <c r="CP128">
        <v>83393</v>
      </c>
      <c r="CQ128">
        <v>2436381</v>
      </c>
      <c r="CR128">
        <v>822858</v>
      </c>
      <c r="CS128">
        <v>256965</v>
      </c>
      <c r="CT128">
        <v>471460</v>
      </c>
      <c r="CU128">
        <v>1384292</v>
      </c>
      <c r="CV128">
        <v>863388</v>
      </c>
      <c r="CW128">
        <v>953776</v>
      </c>
      <c r="CX128">
        <v>-271147</v>
      </c>
      <c r="CY128">
        <v>537320</v>
      </c>
    </row>
    <row r="129" spans="1:103" x14ac:dyDescent="0.3">
      <c r="A129" s="734">
        <v>596</v>
      </c>
      <c r="B129" t="s">
        <v>285</v>
      </c>
      <c r="D129">
        <v>52</v>
      </c>
      <c r="E129">
        <v>52</v>
      </c>
      <c r="F129">
        <v>52</v>
      </c>
      <c r="H129">
        <v>0</v>
      </c>
      <c r="I129">
        <v>0</v>
      </c>
      <c r="J129">
        <v>52</v>
      </c>
      <c r="K129">
        <v>52</v>
      </c>
      <c r="L129">
        <v>52</v>
      </c>
      <c r="M129">
        <v>52</v>
      </c>
      <c r="N129">
        <v>0</v>
      </c>
      <c r="O129">
        <v>52</v>
      </c>
      <c r="P129">
        <v>52</v>
      </c>
      <c r="Q129">
        <v>52</v>
      </c>
      <c r="R129">
        <v>52</v>
      </c>
      <c r="S129">
        <v>52</v>
      </c>
      <c r="U129">
        <v>52</v>
      </c>
      <c r="V129">
        <v>52</v>
      </c>
      <c r="X129">
        <v>52</v>
      </c>
      <c r="Y129">
        <v>52</v>
      </c>
      <c r="Z129">
        <v>52</v>
      </c>
      <c r="AB129">
        <v>52</v>
      </c>
      <c r="AC129">
        <v>52</v>
      </c>
      <c r="AD129">
        <v>52</v>
      </c>
      <c r="AE129">
        <v>52</v>
      </c>
      <c r="AF129">
        <v>52</v>
      </c>
      <c r="AG129">
        <v>52</v>
      </c>
      <c r="AH129">
        <v>52</v>
      </c>
      <c r="AI129">
        <v>52</v>
      </c>
      <c r="AJ129">
        <v>52</v>
      </c>
      <c r="AK129">
        <v>52</v>
      </c>
      <c r="AL129">
        <v>52</v>
      </c>
      <c r="AM129">
        <v>52</v>
      </c>
      <c r="AN129">
        <v>52</v>
      </c>
      <c r="AO129">
        <v>52</v>
      </c>
      <c r="AP129">
        <v>52</v>
      </c>
      <c r="AQ129">
        <v>52</v>
      </c>
      <c r="AR129">
        <v>52</v>
      </c>
      <c r="AS129">
        <v>52</v>
      </c>
      <c r="AT129">
        <v>52</v>
      </c>
      <c r="AU129">
        <v>52</v>
      </c>
      <c r="AV129">
        <v>0</v>
      </c>
      <c r="AX129">
        <v>52</v>
      </c>
      <c r="AY129">
        <v>52</v>
      </c>
      <c r="AZ129">
        <v>52</v>
      </c>
      <c r="BA129">
        <v>52</v>
      </c>
      <c r="BB129">
        <v>52</v>
      </c>
      <c r="BC129">
        <v>52</v>
      </c>
      <c r="BD129">
        <v>52</v>
      </c>
      <c r="BE129">
        <v>52</v>
      </c>
      <c r="BF129">
        <v>52</v>
      </c>
      <c r="BG129">
        <v>52</v>
      </c>
      <c r="BH129">
        <v>0</v>
      </c>
      <c r="BI129">
        <v>52</v>
      </c>
      <c r="BJ129">
        <v>52</v>
      </c>
      <c r="BK129">
        <v>0</v>
      </c>
      <c r="BL129">
        <v>0</v>
      </c>
      <c r="BM129">
        <v>52</v>
      </c>
      <c r="BN129">
        <v>52</v>
      </c>
      <c r="BO129">
        <v>52</v>
      </c>
      <c r="BP129">
        <v>52</v>
      </c>
      <c r="BR129">
        <v>52</v>
      </c>
      <c r="BS129">
        <v>52</v>
      </c>
      <c r="BT129">
        <v>52</v>
      </c>
      <c r="BU129">
        <v>52</v>
      </c>
      <c r="BV129">
        <v>52</v>
      </c>
      <c r="BW129">
        <v>52</v>
      </c>
      <c r="BX129">
        <v>52</v>
      </c>
      <c r="BY129">
        <v>52</v>
      </c>
      <c r="BZ129">
        <v>52</v>
      </c>
      <c r="CA129">
        <v>52</v>
      </c>
      <c r="CB129">
        <v>52</v>
      </c>
      <c r="CC129">
        <v>52</v>
      </c>
      <c r="CD129">
        <v>52</v>
      </c>
      <c r="CE129">
        <v>52</v>
      </c>
      <c r="CF129">
        <v>0</v>
      </c>
      <c r="CG129">
        <v>52</v>
      </c>
      <c r="CH129">
        <v>52</v>
      </c>
      <c r="CI129">
        <v>52</v>
      </c>
      <c r="CJ129">
        <v>52</v>
      </c>
      <c r="CK129">
        <v>52</v>
      </c>
      <c r="CL129">
        <v>52</v>
      </c>
      <c r="CM129">
        <v>52</v>
      </c>
      <c r="CN129">
        <v>52</v>
      </c>
      <c r="CO129">
        <v>52</v>
      </c>
      <c r="CP129">
        <v>52</v>
      </c>
      <c r="CQ129">
        <v>0</v>
      </c>
      <c r="CR129">
        <v>52</v>
      </c>
      <c r="CS129">
        <v>52</v>
      </c>
      <c r="CT129">
        <v>52</v>
      </c>
      <c r="CU129">
        <v>52</v>
      </c>
      <c r="CV129">
        <v>52</v>
      </c>
      <c r="CW129">
        <v>52</v>
      </c>
      <c r="CX129">
        <v>52</v>
      </c>
      <c r="CY129">
        <v>52</v>
      </c>
    </row>
    <row r="130" spans="1:103" x14ac:dyDescent="0.3">
      <c r="A130" s="734">
        <v>597</v>
      </c>
      <c r="B130" t="s">
        <v>288</v>
      </c>
      <c r="D130">
        <v>450739</v>
      </c>
      <c r="E130">
        <v>95690</v>
      </c>
      <c r="F130">
        <v>1837</v>
      </c>
      <c r="H130">
        <v>11464</v>
      </c>
      <c r="I130">
        <v>88879</v>
      </c>
      <c r="J130">
        <v>122781</v>
      </c>
      <c r="K130">
        <v>10632</v>
      </c>
      <c r="L130">
        <v>118995</v>
      </c>
      <c r="M130">
        <v>402872</v>
      </c>
      <c r="N130">
        <v>-89324</v>
      </c>
      <c r="O130">
        <v>65721</v>
      </c>
      <c r="P130">
        <v>-1754007</v>
      </c>
      <c r="Q130">
        <v>8077</v>
      </c>
      <c r="R130">
        <v>39378</v>
      </c>
      <c r="S130">
        <v>-482988</v>
      </c>
      <c r="U130">
        <v>-7480606</v>
      </c>
      <c r="V130">
        <v>-4215339</v>
      </c>
      <c r="X130">
        <v>15534</v>
      </c>
      <c r="Y130">
        <v>17845</v>
      </c>
      <c r="Z130">
        <v>97958</v>
      </c>
      <c r="AB130">
        <v>-46597</v>
      </c>
      <c r="AC130">
        <v>1494487</v>
      </c>
      <c r="AD130">
        <v>-2749840</v>
      </c>
      <c r="AE130">
        <v>-2301453</v>
      </c>
      <c r="AF130">
        <v>-103330</v>
      </c>
      <c r="AG130">
        <v>35534</v>
      </c>
      <c r="AH130">
        <v>253953</v>
      </c>
      <c r="AI130">
        <v>3507750</v>
      </c>
      <c r="AJ130">
        <v>51942</v>
      </c>
      <c r="AK130">
        <v>134284</v>
      </c>
      <c r="AL130">
        <v>138796</v>
      </c>
      <c r="AM130">
        <v>-973370</v>
      </c>
      <c r="AN130">
        <v>22480</v>
      </c>
      <c r="AO130">
        <v>286204</v>
      </c>
      <c r="AP130">
        <v>68980</v>
      </c>
      <c r="AQ130">
        <v>18922</v>
      </c>
      <c r="AR130">
        <v>-6197029</v>
      </c>
      <c r="AS130">
        <v>72422</v>
      </c>
      <c r="AT130">
        <v>148335</v>
      </c>
      <c r="AU130">
        <v>-83659</v>
      </c>
      <c r="AV130">
        <v>575853</v>
      </c>
      <c r="AX130">
        <v>178564</v>
      </c>
      <c r="AY130">
        <v>41730</v>
      </c>
      <c r="AZ130">
        <v>391065</v>
      </c>
      <c r="BA130">
        <v>72372</v>
      </c>
      <c r="BB130">
        <v>1720405</v>
      </c>
      <c r="BC130">
        <v>661093</v>
      </c>
      <c r="BD130">
        <v>107824</v>
      </c>
      <c r="BE130">
        <v>75271</v>
      </c>
      <c r="BF130">
        <v>-133176</v>
      </c>
      <c r="BG130">
        <v>127834</v>
      </c>
      <c r="BH130">
        <v>29215</v>
      </c>
      <c r="BI130">
        <v>124565</v>
      </c>
      <c r="BJ130">
        <v>32975</v>
      </c>
      <c r="BK130">
        <v>-40996226</v>
      </c>
      <c r="BL130">
        <v>17571</v>
      </c>
      <c r="BM130">
        <v>98761</v>
      </c>
      <c r="BN130">
        <v>700624</v>
      </c>
      <c r="BO130">
        <v>145386</v>
      </c>
      <c r="BP130">
        <v>3384771</v>
      </c>
      <c r="BR130">
        <v>385972</v>
      </c>
      <c r="BS130">
        <v>246676</v>
      </c>
      <c r="BT130">
        <v>30251</v>
      </c>
      <c r="BU130">
        <v>111756</v>
      </c>
      <c r="BV130">
        <v>164086</v>
      </c>
      <c r="BW130">
        <v>25259</v>
      </c>
      <c r="BX130">
        <v>106792</v>
      </c>
      <c r="BY130">
        <v>2065556</v>
      </c>
      <c r="BZ130">
        <v>46351</v>
      </c>
      <c r="CA130">
        <v>223952</v>
      </c>
      <c r="CB130">
        <v>67920</v>
      </c>
      <c r="CC130">
        <v>172942</v>
      </c>
      <c r="CD130">
        <v>-673532</v>
      </c>
      <c r="CE130">
        <v>-822615</v>
      </c>
      <c r="CF130">
        <v>74815</v>
      </c>
      <c r="CG130">
        <v>64744</v>
      </c>
      <c r="CH130">
        <v>67596</v>
      </c>
      <c r="CI130">
        <v>89925</v>
      </c>
      <c r="CJ130">
        <v>70563</v>
      </c>
      <c r="CK130">
        <v>214317</v>
      </c>
      <c r="CL130">
        <v>145919</v>
      </c>
      <c r="CM130">
        <v>129560</v>
      </c>
      <c r="CN130">
        <v>6056</v>
      </c>
      <c r="CO130">
        <v>-1797080</v>
      </c>
      <c r="CP130">
        <v>26859</v>
      </c>
      <c r="CQ130">
        <v>-11861531</v>
      </c>
      <c r="CR130">
        <v>113826</v>
      </c>
      <c r="CS130">
        <v>39229</v>
      </c>
      <c r="CT130">
        <v>121718</v>
      </c>
      <c r="CU130">
        <v>152134</v>
      </c>
      <c r="CV130">
        <v>30077</v>
      </c>
      <c r="CW130">
        <v>129052</v>
      </c>
      <c r="CX130">
        <v>38772</v>
      </c>
      <c r="CY130">
        <v>12357</v>
      </c>
    </row>
    <row r="131" spans="1:103" x14ac:dyDescent="0.3">
      <c r="A131" s="734">
        <v>598</v>
      </c>
      <c r="B131" t="s">
        <v>293</v>
      </c>
      <c r="D131">
        <v>235172</v>
      </c>
      <c r="E131">
        <v>72350</v>
      </c>
      <c r="F131">
        <v>15289</v>
      </c>
      <c r="H131">
        <v>40489</v>
      </c>
      <c r="I131">
        <v>16160</v>
      </c>
      <c r="J131">
        <v>66122</v>
      </c>
      <c r="K131">
        <v>14476</v>
      </c>
      <c r="L131">
        <v>160295</v>
      </c>
      <c r="M131">
        <v>197239</v>
      </c>
      <c r="N131">
        <v>568535</v>
      </c>
      <c r="O131">
        <v>159116</v>
      </c>
      <c r="P131">
        <v>535809</v>
      </c>
      <c r="Q131">
        <v>125389</v>
      </c>
      <c r="R131">
        <v>20621</v>
      </c>
      <c r="S131">
        <v>28941</v>
      </c>
      <c r="U131">
        <v>181910</v>
      </c>
      <c r="V131">
        <v>117838</v>
      </c>
      <c r="X131">
        <v>53437</v>
      </c>
      <c r="Y131">
        <v>0</v>
      </c>
      <c r="Z131">
        <v>237225</v>
      </c>
      <c r="AB131">
        <v>129414</v>
      </c>
      <c r="AC131">
        <v>463975</v>
      </c>
      <c r="AD131">
        <v>173072</v>
      </c>
      <c r="AE131">
        <v>189772</v>
      </c>
      <c r="AF131">
        <v>162848</v>
      </c>
      <c r="AG131">
        <v>113418</v>
      </c>
      <c r="AH131">
        <v>292874</v>
      </c>
      <c r="AI131">
        <v>589688</v>
      </c>
      <c r="AJ131">
        <v>104157</v>
      </c>
      <c r="AK131">
        <v>723094</v>
      </c>
      <c r="AL131">
        <v>67462</v>
      </c>
      <c r="AM131">
        <v>914771</v>
      </c>
      <c r="AN131">
        <v>26371</v>
      </c>
      <c r="AO131">
        <v>0</v>
      </c>
      <c r="AP131">
        <v>94516</v>
      </c>
      <c r="AQ131">
        <v>17367</v>
      </c>
      <c r="AR131">
        <v>0</v>
      </c>
      <c r="AS131">
        <v>191085</v>
      </c>
      <c r="AT131">
        <v>169345</v>
      </c>
      <c r="AU131">
        <v>70493</v>
      </c>
      <c r="AV131">
        <v>353460</v>
      </c>
      <c r="AX131">
        <v>15883</v>
      </c>
      <c r="AY131">
        <v>0</v>
      </c>
      <c r="AZ131">
        <v>410275</v>
      </c>
      <c r="BA131">
        <v>151188</v>
      </c>
      <c r="BB131">
        <v>236467</v>
      </c>
      <c r="BC131">
        <v>0</v>
      </c>
      <c r="BD131">
        <v>39449</v>
      </c>
      <c r="BE131">
        <v>169624</v>
      </c>
      <c r="BF131">
        <v>109642</v>
      </c>
      <c r="BG131">
        <v>26277</v>
      </c>
      <c r="BH131">
        <v>21201</v>
      </c>
      <c r="BI131">
        <v>28407</v>
      </c>
      <c r="BJ131">
        <v>87396</v>
      </c>
      <c r="BK131">
        <v>1971476</v>
      </c>
      <c r="BL131">
        <v>0</v>
      </c>
      <c r="BM131">
        <v>55318</v>
      </c>
      <c r="BN131">
        <v>223965</v>
      </c>
      <c r="BO131">
        <v>147389</v>
      </c>
      <c r="BP131">
        <v>503886</v>
      </c>
      <c r="BR131">
        <v>256803</v>
      </c>
      <c r="BS131">
        <v>255679</v>
      </c>
      <c r="BT131">
        <v>10568</v>
      </c>
      <c r="BU131">
        <v>107686</v>
      </c>
      <c r="BV131">
        <v>45480</v>
      </c>
      <c r="BW131">
        <v>18138</v>
      </c>
      <c r="BX131">
        <v>86861</v>
      </c>
      <c r="BY131">
        <v>258187</v>
      </c>
      <c r="BZ131">
        <v>0</v>
      </c>
      <c r="CA131">
        <v>195832</v>
      </c>
      <c r="CB131">
        <v>82245</v>
      </c>
      <c r="CC131">
        <v>224178</v>
      </c>
      <c r="CD131">
        <v>137880</v>
      </c>
      <c r="CE131">
        <v>286569</v>
      </c>
      <c r="CF131">
        <v>200658</v>
      </c>
      <c r="CG131">
        <v>39322</v>
      </c>
      <c r="CH131">
        <v>73964</v>
      </c>
      <c r="CI131">
        <v>41985</v>
      </c>
      <c r="CJ131">
        <v>106941</v>
      </c>
      <c r="CK131">
        <v>151832</v>
      </c>
      <c r="CL131">
        <v>0</v>
      </c>
      <c r="CM131">
        <v>169979</v>
      </c>
      <c r="CN131">
        <v>14710</v>
      </c>
      <c r="CO131">
        <v>1258193</v>
      </c>
      <c r="CP131">
        <v>18970</v>
      </c>
      <c r="CQ131">
        <v>1286395</v>
      </c>
      <c r="CR131">
        <v>0</v>
      </c>
      <c r="CS131">
        <v>11482</v>
      </c>
      <c r="CT131">
        <v>129790</v>
      </c>
      <c r="CU131">
        <v>191025</v>
      </c>
      <c r="CV131">
        <v>189345</v>
      </c>
      <c r="CW131">
        <v>167077</v>
      </c>
      <c r="CX131">
        <v>24812</v>
      </c>
      <c r="CY131">
        <v>0</v>
      </c>
    </row>
    <row r="132" spans="1:103" x14ac:dyDescent="0.3">
      <c r="A132" s="734">
        <v>599</v>
      </c>
      <c r="B132" t="s">
        <v>292</v>
      </c>
      <c r="D132">
        <v>6305351</v>
      </c>
      <c r="E132">
        <v>1275155</v>
      </c>
      <c r="F132">
        <v>645972</v>
      </c>
      <c r="H132">
        <v>812651</v>
      </c>
      <c r="I132">
        <v>640662</v>
      </c>
      <c r="J132">
        <v>2246511</v>
      </c>
      <c r="K132">
        <v>640734</v>
      </c>
      <c r="L132">
        <v>1679213</v>
      </c>
      <c r="M132">
        <v>8871510</v>
      </c>
      <c r="N132">
        <v>11115331</v>
      </c>
      <c r="O132">
        <v>3438828</v>
      </c>
      <c r="P132">
        <v>13462604</v>
      </c>
      <c r="Q132">
        <v>2973670</v>
      </c>
      <c r="R132">
        <v>642295</v>
      </c>
      <c r="S132">
        <v>2138853</v>
      </c>
      <c r="U132">
        <v>6637702</v>
      </c>
      <c r="V132">
        <v>3423021</v>
      </c>
      <c r="X132">
        <v>861714</v>
      </c>
      <c r="Y132">
        <v>298341</v>
      </c>
      <c r="Z132">
        <v>4617362</v>
      </c>
      <c r="AB132">
        <v>2282144</v>
      </c>
      <c r="AC132">
        <v>13260556</v>
      </c>
      <c r="AD132">
        <v>3845861</v>
      </c>
      <c r="AE132">
        <v>0</v>
      </c>
      <c r="AF132">
        <v>5637591</v>
      </c>
      <c r="AG132">
        <v>2049513</v>
      </c>
      <c r="AH132">
        <v>2481167</v>
      </c>
      <c r="AI132">
        <v>10123540</v>
      </c>
      <c r="AJ132">
        <v>2537819</v>
      </c>
      <c r="AK132">
        <v>12796693</v>
      </c>
      <c r="AL132">
        <v>2718193</v>
      </c>
      <c r="AM132">
        <v>18733761</v>
      </c>
      <c r="AN132">
        <v>171299</v>
      </c>
      <c r="AO132">
        <v>68012</v>
      </c>
      <c r="AP132">
        <v>2973895</v>
      </c>
      <c r="AQ132">
        <v>299510</v>
      </c>
      <c r="AR132">
        <v>0</v>
      </c>
      <c r="AS132">
        <v>2486941</v>
      </c>
      <c r="AT132">
        <v>4779151</v>
      </c>
      <c r="AU132">
        <v>2394793</v>
      </c>
      <c r="AV132">
        <v>8017278</v>
      </c>
      <c r="AX132">
        <v>1305685</v>
      </c>
      <c r="AY132">
        <v>375060</v>
      </c>
      <c r="AZ132">
        <v>8251611</v>
      </c>
      <c r="BA132">
        <v>2810783</v>
      </c>
      <c r="BB132">
        <v>6409934</v>
      </c>
      <c r="BC132">
        <v>302228</v>
      </c>
      <c r="BD132">
        <v>2356514</v>
      </c>
      <c r="BE132">
        <v>2433428</v>
      </c>
      <c r="BF132">
        <v>4254620</v>
      </c>
      <c r="BG132">
        <v>1913012</v>
      </c>
      <c r="BH132">
        <v>492282</v>
      </c>
      <c r="BI132">
        <v>1816112</v>
      </c>
      <c r="BJ132">
        <v>1421640</v>
      </c>
      <c r="BK132">
        <v>27865147</v>
      </c>
      <c r="BL132">
        <v>555166</v>
      </c>
      <c r="BM132">
        <v>696390</v>
      </c>
      <c r="BN132">
        <v>4314923</v>
      </c>
      <c r="BO132">
        <v>4622023</v>
      </c>
      <c r="BP132">
        <v>20021043</v>
      </c>
      <c r="BR132">
        <v>5342353</v>
      </c>
      <c r="BS132">
        <v>6941163</v>
      </c>
      <c r="BT132">
        <v>482744</v>
      </c>
      <c r="BU132">
        <v>2035857</v>
      </c>
      <c r="BV132">
        <v>2635853</v>
      </c>
      <c r="BW132">
        <v>509868</v>
      </c>
      <c r="BX132">
        <v>2785062</v>
      </c>
      <c r="BY132">
        <v>8396104</v>
      </c>
      <c r="BZ132">
        <v>794626</v>
      </c>
      <c r="CA132">
        <v>6198716</v>
      </c>
      <c r="CB132">
        <v>3103719</v>
      </c>
      <c r="CC132">
        <v>5908611</v>
      </c>
      <c r="CD132">
        <v>4510088</v>
      </c>
      <c r="CE132">
        <v>5746791</v>
      </c>
      <c r="CF132">
        <v>3344901</v>
      </c>
      <c r="CG132">
        <v>3256682</v>
      </c>
      <c r="CH132">
        <v>923708</v>
      </c>
      <c r="CI132">
        <v>1732619</v>
      </c>
      <c r="CJ132">
        <v>1497994</v>
      </c>
      <c r="CK132">
        <v>3290599</v>
      </c>
      <c r="CL132">
        <v>631303</v>
      </c>
      <c r="CM132">
        <v>2457496</v>
      </c>
      <c r="CN132">
        <v>160257</v>
      </c>
      <c r="CO132">
        <v>21133997</v>
      </c>
      <c r="CP132">
        <v>1326589</v>
      </c>
      <c r="CQ132">
        <v>30449158</v>
      </c>
      <c r="CR132">
        <v>649500</v>
      </c>
      <c r="CS132">
        <v>330627</v>
      </c>
      <c r="CT132">
        <v>1285177</v>
      </c>
      <c r="CU132">
        <v>4590851</v>
      </c>
      <c r="CV132">
        <v>3179391</v>
      </c>
      <c r="CW132">
        <v>4494816</v>
      </c>
      <c r="CX132">
        <v>956678</v>
      </c>
      <c r="CY132">
        <v>1098186</v>
      </c>
    </row>
    <row r="133" spans="1:103" x14ac:dyDescent="0.3">
      <c r="A133" s="734">
        <v>602</v>
      </c>
      <c r="B133" t="s">
        <v>294</v>
      </c>
      <c r="D133">
        <v>0</v>
      </c>
      <c r="E133">
        <v>0</v>
      </c>
      <c r="F133">
        <v>0</v>
      </c>
      <c r="H133">
        <v>0</v>
      </c>
      <c r="I133">
        <v>0</v>
      </c>
      <c r="J133">
        <v>0</v>
      </c>
      <c r="K133">
        <v>0</v>
      </c>
      <c r="L133">
        <v>0</v>
      </c>
      <c r="M133">
        <v>0</v>
      </c>
      <c r="N133">
        <v>0</v>
      </c>
      <c r="O133">
        <v>0</v>
      </c>
      <c r="P133">
        <v>0</v>
      </c>
      <c r="Q133">
        <v>0</v>
      </c>
      <c r="R133">
        <v>0</v>
      </c>
      <c r="S133">
        <v>0</v>
      </c>
      <c r="U133">
        <v>0</v>
      </c>
      <c r="V133">
        <v>0</v>
      </c>
      <c r="X133">
        <v>0</v>
      </c>
      <c r="Y133">
        <v>0</v>
      </c>
      <c r="Z133">
        <v>0</v>
      </c>
      <c r="AB133">
        <v>0</v>
      </c>
      <c r="AC133">
        <v>0</v>
      </c>
      <c r="AD133">
        <v>500341</v>
      </c>
      <c r="AE133">
        <v>200019</v>
      </c>
      <c r="AF133">
        <v>0</v>
      </c>
      <c r="AG133">
        <v>0</v>
      </c>
      <c r="AH133">
        <v>0</v>
      </c>
      <c r="AI133">
        <v>0</v>
      </c>
      <c r="AJ133">
        <v>0</v>
      </c>
      <c r="AK133">
        <v>0</v>
      </c>
      <c r="AL133">
        <v>0</v>
      </c>
      <c r="AM133">
        <v>0</v>
      </c>
      <c r="AN133">
        <v>0</v>
      </c>
      <c r="AO133">
        <v>0</v>
      </c>
      <c r="AP133">
        <v>0</v>
      </c>
      <c r="AQ133">
        <v>0</v>
      </c>
      <c r="AR133">
        <v>0</v>
      </c>
      <c r="AS133">
        <v>0</v>
      </c>
      <c r="AT133">
        <v>370417</v>
      </c>
      <c r="AU133">
        <v>0</v>
      </c>
      <c r="AV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4510454</v>
      </c>
      <c r="CP133">
        <v>0</v>
      </c>
      <c r="CQ133">
        <v>0</v>
      </c>
      <c r="CR133">
        <v>0</v>
      </c>
      <c r="CS133">
        <v>0</v>
      </c>
      <c r="CT133">
        <v>750688</v>
      </c>
      <c r="CU133">
        <v>0</v>
      </c>
      <c r="CV133">
        <v>0</v>
      </c>
      <c r="CW133">
        <v>0</v>
      </c>
      <c r="CX133">
        <v>0</v>
      </c>
      <c r="CY133">
        <v>0</v>
      </c>
    </row>
    <row r="134" spans="1:103" x14ac:dyDescent="0.3">
      <c r="A134" s="734">
        <v>606</v>
      </c>
      <c r="B134" t="s">
        <v>846</v>
      </c>
      <c r="D134">
        <v>1</v>
      </c>
      <c r="E134">
        <v>2</v>
      </c>
      <c r="F134">
        <v>1</v>
      </c>
      <c r="H134">
        <v>1</v>
      </c>
      <c r="I134">
        <v>1</v>
      </c>
      <c r="J134">
        <v>1</v>
      </c>
      <c r="K134">
        <v>1</v>
      </c>
      <c r="L134">
        <v>1</v>
      </c>
      <c r="M134">
        <v>1</v>
      </c>
      <c r="N134">
        <v>1</v>
      </c>
      <c r="O134">
        <v>1</v>
      </c>
      <c r="P134">
        <v>1</v>
      </c>
      <c r="Q134">
        <v>1</v>
      </c>
      <c r="R134">
        <v>1</v>
      </c>
      <c r="S134">
        <v>1</v>
      </c>
      <c r="U134">
        <v>1</v>
      </c>
      <c r="V134">
        <v>1</v>
      </c>
      <c r="X134">
        <v>1</v>
      </c>
      <c r="Y134">
        <v>1</v>
      </c>
      <c r="Z134">
        <v>1</v>
      </c>
      <c r="AB134">
        <v>1</v>
      </c>
      <c r="AC134">
        <v>1</v>
      </c>
      <c r="AD134">
        <v>1</v>
      </c>
      <c r="AE134">
        <v>1</v>
      </c>
      <c r="AF134">
        <v>1</v>
      </c>
      <c r="AG134">
        <v>1</v>
      </c>
      <c r="AH134">
        <v>1</v>
      </c>
      <c r="AI134">
        <v>1</v>
      </c>
      <c r="AJ134">
        <v>1</v>
      </c>
      <c r="AK134">
        <v>1</v>
      </c>
      <c r="AL134">
        <v>1</v>
      </c>
      <c r="AM134">
        <v>1</v>
      </c>
      <c r="AN134">
        <v>1</v>
      </c>
      <c r="AO134">
        <v>1</v>
      </c>
      <c r="AP134">
        <v>1</v>
      </c>
      <c r="AQ134">
        <v>1</v>
      </c>
      <c r="AR134">
        <v>1</v>
      </c>
      <c r="AS134">
        <v>1</v>
      </c>
      <c r="AT134">
        <v>1</v>
      </c>
      <c r="AU134">
        <v>1</v>
      </c>
      <c r="AV134">
        <v>1</v>
      </c>
      <c r="AX134">
        <v>1</v>
      </c>
      <c r="AY134">
        <v>1</v>
      </c>
      <c r="AZ134">
        <v>1</v>
      </c>
      <c r="BA134">
        <v>1</v>
      </c>
      <c r="BB134">
        <v>1</v>
      </c>
      <c r="BC134">
        <v>1</v>
      </c>
      <c r="BD134">
        <v>1</v>
      </c>
      <c r="BE134">
        <v>1</v>
      </c>
      <c r="BF134">
        <v>1</v>
      </c>
      <c r="BG134">
        <v>1</v>
      </c>
      <c r="BH134">
        <v>1</v>
      </c>
      <c r="BI134">
        <v>1</v>
      </c>
      <c r="BJ134">
        <v>1</v>
      </c>
      <c r="BK134">
        <v>1</v>
      </c>
      <c r="BL134">
        <v>1</v>
      </c>
      <c r="BM134">
        <v>1</v>
      </c>
      <c r="BN134">
        <v>1</v>
      </c>
      <c r="BO134">
        <v>1</v>
      </c>
      <c r="BP134">
        <v>1</v>
      </c>
      <c r="BR134">
        <v>1</v>
      </c>
      <c r="BS134">
        <v>1</v>
      </c>
      <c r="BT134">
        <v>1</v>
      </c>
      <c r="BU134">
        <v>1</v>
      </c>
      <c r="BV134">
        <v>1</v>
      </c>
      <c r="BW134">
        <v>1</v>
      </c>
      <c r="BX134">
        <v>1</v>
      </c>
      <c r="BY134">
        <v>1</v>
      </c>
      <c r="BZ134">
        <v>1</v>
      </c>
      <c r="CA134">
        <v>1</v>
      </c>
      <c r="CB134">
        <v>1</v>
      </c>
      <c r="CC134">
        <v>1</v>
      </c>
      <c r="CD134">
        <v>1</v>
      </c>
      <c r="CE134">
        <v>1</v>
      </c>
      <c r="CF134">
        <v>1</v>
      </c>
      <c r="CG134">
        <v>1</v>
      </c>
      <c r="CH134">
        <v>1</v>
      </c>
      <c r="CI134">
        <v>1</v>
      </c>
      <c r="CJ134">
        <v>1</v>
      </c>
      <c r="CK134">
        <v>1</v>
      </c>
      <c r="CL134">
        <v>1</v>
      </c>
      <c r="CM134">
        <v>1</v>
      </c>
      <c r="CN134">
        <v>1</v>
      </c>
      <c r="CO134">
        <v>1</v>
      </c>
      <c r="CP134">
        <v>1</v>
      </c>
      <c r="CQ134">
        <v>1</v>
      </c>
      <c r="CR134">
        <v>1</v>
      </c>
      <c r="CS134">
        <v>1</v>
      </c>
      <c r="CT134">
        <v>1</v>
      </c>
      <c r="CU134">
        <v>1</v>
      </c>
      <c r="CV134">
        <v>1</v>
      </c>
      <c r="CW134">
        <v>1</v>
      </c>
      <c r="CX134">
        <v>1</v>
      </c>
      <c r="CY134">
        <v>1</v>
      </c>
    </row>
    <row r="135" spans="1:103" x14ac:dyDescent="0.3">
      <c r="A135" s="734">
        <v>619</v>
      </c>
      <c r="B135" t="s">
        <v>847</v>
      </c>
      <c r="D135">
        <v>0</v>
      </c>
      <c r="E135">
        <v>0</v>
      </c>
      <c r="F135">
        <v>0</v>
      </c>
      <c r="H135">
        <v>0</v>
      </c>
      <c r="I135">
        <v>0</v>
      </c>
      <c r="J135">
        <v>0</v>
      </c>
      <c r="K135">
        <v>0</v>
      </c>
      <c r="L135">
        <v>65.099999999999994</v>
      </c>
      <c r="M135">
        <v>0</v>
      </c>
      <c r="N135">
        <v>0</v>
      </c>
      <c r="O135">
        <v>0</v>
      </c>
      <c r="P135">
        <v>0</v>
      </c>
      <c r="Q135">
        <v>0</v>
      </c>
      <c r="R135">
        <v>0</v>
      </c>
      <c r="S135">
        <v>0</v>
      </c>
      <c r="U135">
        <v>0</v>
      </c>
      <c r="V135">
        <v>0</v>
      </c>
      <c r="X135">
        <v>0</v>
      </c>
      <c r="Y135">
        <v>0</v>
      </c>
      <c r="Z135">
        <v>0</v>
      </c>
      <c r="AB135">
        <v>0</v>
      </c>
      <c r="AC135">
        <v>0</v>
      </c>
      <c r="AD135">
        <v>13</v>
      </c>
      <c r="AE135">
        <v>0</v>
      </c>
      <c r="AF135">
        <v>0</v>
      </c>
      <c r="AG135">
        <v>0</v>
      </c>
      <c r="AH135">
        <v>0</v>
      </c>
      <c r="AI135">
        <v>0</v>
      </c>
      <c r="AJ135">
        <v>0</v>
      </c>
      <c r="AK135">
        <v>0</v>
      </c>
      <c r="AL135">
        <v>0</v>
      </c>
      <c r="AM135">
        <v>0</v>
      </c>
      <c r="AN135">
        <v>0</v>
      </c>
      <c r="AO135">
        <v>0</v>
      </c>
      <c r="AP135">
        <v>0</v>
      </c>
      <c r="AQ135">
        <v>0</v>
      </c>
      <c r="AR135">
        <v>0</v>
      </c>
      <c r="AS135">
        <v>0</v>
      </c>
      <c r="AT135">
        <v>7.8</v>
      </c>
      <c r="AU135">
        <v>0</v>
      </c>
      <c r="AV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21.3</v>
      </c>
      <c r="CP135">
        <v>0</v>
      </c>
      <c r="CQ135">
        <v>0</v>
      </c>
      <c r="CR135">
        <v>0</v>
      </c>
      <c r="CS135">
        <v>0</v>
      </c>
      <c r="CT135">
        <v>58.4</v>
      </c>
      <c r="CU135">
        <v>0</v>
      </c>
      <c r="CV135">
        <v>0</v>
      </c>
      <c r="CW135">
        <v>0</v>
      </c>
      <c r="CX135">
        <v>0</v>
      </c>
      <c r="CY135">
        <v>0</v>
      </c>
    </row>
    <row r="136" spans="1:103" x14ac:dyDescent="0.3">
      <c r="A136" s="734">
        <v>620</v>
      </c>
      <c r="B136" t="s">
        <v>848</v>
      </c>
      <c r="D136">
        <v>2</v>
      </c>
      <c r="E136">
        <v>1</v>
      </c>
      <c r="F136">
        <v>2</v>
      </c>
      <c r="H136">
        <v>2</v>
      </c>
      <c r="I136">
        <v>2</v>
      </c>
      <c r="J136">
        <v>2</v>
      </c>
      <c r="K136">
        <v>2</v>
      </c>
      <c r="L136">
        <v>2</v>
      </c>
      <c r="M136">
        <v>2</v>
      </c>
      <c r="N136">
        <v>1</v>
      </c>
      <c r="O136">
        <v>1</v>
      </c>
      <c r="P136">
        <v>2</v>
      </c>
      <c r="Q136">
        <v>2</v>
      </c>
      <c r="R136">
        <v>2</v>
      </c>
      <c r="S136">
        <v>2</v>
      </c>
      <c r="U136">
        <v>1</v>
      </c>
      <c r="V136">
        <v>2</v>
      </c>
      <c r="X136">
        <v>1</v>
      </c>
      <c r="Y136">
        <v>2</v>
      </c>
      <c r="Z136">
        <v>1</v>
      </c>
      <c r="AB136">
        <v>1</v>
      </c>
      <c r="AC136">
        <v>1</v>
      </c>
      <c r="AD136">
        <v>1</v>
      </c>
      <c r="AE136">
        <v>1</v>
      </c>
      <c r="AF136">
        <v>1</v>
      </c>
      <c r="AG136">
        <v>1</v>
      </c>
      <c r="AH136">
        <v>1</v>
      </c>
      <c r="AI136">
        <v>1</v>
      </c>
      <c r="AJ136">
        <v>1</v>
      </c>
      <c r="AK136">
        <v>1</v>
      </c>
      <c r="AL136">
        <v>1</v>
      </c>
      <c r="AM136">
        <v>1</v>
      </c>
      <c r="AN136">
        <v>2</v>
      </c>
      <c r="AO136">
        <v>1</v>
      </c>
      <c r="AP136">
        <v>2</v>
      </c>
      <c r="AQ136">
        <v>0</v>
      </c>
      <c r="AR136">
        <v>1</v>
      </c>
      <c r="AS136">
        <v>2</v>
      </c>
      <c r="AT136">
        <v>2</v>
      </c>
      <c r="AU136">
        <v>2</v>
      </c>
      <c r="AV136">
        <v>1</v>
      </c>
      <c r="AX136">
        <v>1</v>
      </c>
      <c r="AY136">
        <v>2</v>
      </c>
      <c r="AZ136">
        <v>1</v>
      </c>
      <c r="BA136">
        <v>2</v>
      </c>
      <c r="BB136">
        <v>1</v>
      </c>
      <c r="BC136">
        <v>1</v>
      </c>
      <c r="BD136">
        <v>1</v>
      </c>
      <c r="BE136">
        <v>2</v>
      </c>
      <c r="BF136">
        <v>1</v>
      </c>
      <c r="BG136">
        <v>1</v>
      </c>
      <c r="BH136">
        <v>2</v>
      </c>
      <c r="BI136">
        <v>2</v>
      </c>
      <c r="BJ136">
        <v>1</v>
      </c>
      <c r="BK136">
        <v>1</v>
      </c>
      <c r="BL136">
        <v>2</v>
      </c>
      <c r="BM136">
        <v>2</v>
      </c>
      <c r="BN136">
        <v>1</v>
      </c>
      <c r="BO136">
        <v>2</v>
      </c>
      <c r="BP136">
        <v>1</v>
      </c>
      <c r="BR136">
        <v>1</v>
      </c>
      <c r="BS136">
        <v>1</v>
      </c>
      <c r="BT136">
        <v>2</v>
      </c>
      <c r="BU136">
        <v>2</v>
      </c>
      <c r="BV136">
        <v>1</v>
      </c>
      <c r="BW136">
        <v>2</v>
      </c>
      <c r="BX136">
        <v>1</v>
      </c>
      <c r="BY136">
        <v>1</v>
      </c>
      <c r="BZ136">
        <v>2</v>
      </c>
      <c r="CA136">
        <v>2</v>
      </c>
      <c r="CB136">
        <v>2</v>
      </c>
      <c r="CC136">
        <v>2</v>
      </c>
      <c r="CD136">
        <v>2</v>
      </c>
      <c r="CE136">
        <v>1</v>
      </c>
      <c r="CF136">
        <v>2</v>
      </c>
      <c r="CG136">
        <v>2</v>
      </c>
      <c r="CH136">
        <v>2</v>
      </c>
      <c r="CI136">
        <v>1</v>
      </c>
      <c r="CJ136">
        <v>2</v>
      </c>
      <c r="CK136">
        <v>2</v>
      </c>
      <c r="CL136">
        <v>2</v>
      </c>
      <c r="CM136">
        <v>1</v>
      </c>
      <c r="CN136">
        <v>2</v>
      </c>
      <c r="CO136">
        <v>1</v>
      </c>
      <c r="CP136">
        <v>1</v>
      </c>
      <c r="CQ136">
        <v>1</v>
      </c>
      <c r="CR136">
        <v>2</v>
      </c>
      <c r="CS136">
        <v>1</v>
      </c>
      <c r="CT136">
        <v>2</v>
      </c>
      <c r="CU136">
        <v>1</v>
      </c>
      <c r="CV136">
        <v>2</v>
      </c>
      <c r="CW136">
        <v>1</v>
      </c>
      <c r="CX136">
        <v>2</v>
      </c>
      <c r="CY136">
        <v>1</v>
      </c>
    </row>
    <row r="137" spans="1:103" x14ac:dyDescent="0.3">
      <c r="A137" s="734">
        <v>621</v>
      </c>
      <c r="B137" t="s">
        <v>849</v>
      </c>
      <c r="D137">
        <v>0</v>
      </c>
      <c r="E137">
        <v>0</v>
      </c>
      <c r="F137">
        <v>0</v>
      </c>
      <c r="H137">
        <v>0</v>
      </c>
      <c r="I137">
        <v>0</v>
      </c>
      <c r="J137">
        <v>0</v>
      </c>
      <c r="K137">
        <v>0</v>
      </c>
      <c r="L137">
        <v>25554499</v>
      </c>
      <c r="M137">
        <v>0</v>
      </c>
      <c r="N137">
        <v>0</v>
      </c>
      <c r="O137">
        <v>0</v>
      </c>
      <c r="P137">
        <v>0</v>
      </c>
      <c r="Q137">
        <v>0</v>
      </c>
      <c r="R137">
        <v>0</v>
      </c>
      <c r="S137">
        <v>0</v>
      </c>
      <c r="U137">
        <v>0</v>
      </c>
      <c r="V137">
        <v>0</v>
      </c>
      <c r="X137">
        <v>0</v>
      </c>
      <c r="Y137">
        <v>0</v>
      </c>
      <c r="Z137">
        <v>0</v>
      </c>
      <c r="AB137">
        <v>0</v>
      </c>
      <c r="AC137">
        <v>0</v>
      </c>
      <c r="AD137">
        <v>32734842</v>
      </c>
      <c r="AE137">
        <v>0</v>
      </c>
      <c r="AF137">
        <v>0</v>
      </c>
      <c r="AG137">
        <v>0</v>
      </c>
      <c r="AH137">
        <v>0</v>
      </c>
      <c r="AI137">
        <v>0</v>
      </c>
      <c r="AJ137">
        <v>0</v>
      </c>
      <c r="AK137">
        <v>0</v>
      </c>
      <c r="AL137">
        <v>0</v>
      </c>
      <c r="AM137">
        <v>0</v>
      </c>
      <c r="AN137">
        <v>0</v>
      </c>
      <c r="AO137">
        <v>0</v>
      </c>
      <c r="AP137">
        <v>0</v>
      </c>
      <c r="AQ137">
        <v>0</v>
      </c>
      <c r="AR137">
        <v>0</v>
      </c>
      <c r="AS137">
        <v>0</v>
      </c>
      <c r="AT137">
        <v>0</v>
      </c>
      <c r="AU137">
        <v>0</v>
      </c>
      <c r="AV137">
        <v>0</v>
      </c>
      <c r="AX137">
        <v>0</v>
      </c>
      <c r="AY137">
        <v>0</v>
      </c>
      <c r="AZ137">
        <v>0</v>
      </c>
      <c r="BA137">
        <v>0</v>
      </c>
      <c r="BB137">
        <v>0</v>
      </c>
      <c r="BC137">
        <v>0</v>
      </c>
      <c r="BD137">
        <v>0</v>
      </c>
      <c r="BE137">
        <v>0</v>
      </c>
      <c r="BF137">
        <v>0</v>
      </c>
      <c r="BG137">
        <v>0</v>
      </c>
      <c r="BH137">
        <v>0</v>
      </c>
      <c r="BI137">
        <v>15987491</v>
      </c>
      <c r="BJ137">
        <v>0</v>
      </c>
      <c r="BK137">
        <v>0</v>
      </c>
      <c r="BL137">
        <v>0</v>
      </c>
      <c r="BM137">
        <v>0</v>
      </c>
      <c r="BN137">
        <v>0</v>
      </c>
      <c r="BO137">
        <v>0</v>
      </c>
      <c r="BP137">
        <v>0</v>
      </c>
      <c r="BR137">
        <v>0</v>
      </c>
      <c r="BS137">
        <v>0</v>
      </c>
      <c r="BT137">
        <v>0</v>
      </c>
      <c r="BU137">
        <v>0</v>
      </c>
      <c r="BV137">
        <v>0</v>
      </c>
      <c r="BW137">
        <v>0</v>
      </c>
      <c r="BX137">
        <v>0</v>
      </c>
      <c r="BY137">
        <v>0</v>
      </c>
      <c r="BZ137">
        <v>0</v>
      </c>
      <c r="CA137">
        <v>0</v>
      </c>
      <c r="CB137">
        <v>0</v>
      </c>
      <c r="CC137">
        <v>0</v>
      </c>
      <c r="CD137">
        <v>0</v>
      </c>
      <c r="CE137">
        <v>0</v>
      </c>
      <c r="CF137">
        <v>33632629</v>
      </c>
      <c r="CG137">
        <v>0</v>
      </c>
      <c r="CH137">
        <v>0</v>
      </c>
      <c r="CI137">
        <v>0</v>
      </c>
      <c r="CJ137">
        <v>0</v>
      </c>
      <c r="CK137">
        <v>0</v>
      </c>
      <c r="CL137">
        <v>0</v>
      </c>
      <c r="CM137">
        <v>0</v>
      </c>
      <c r="CN137">
        <v>0</v>
      </c>
      <c r="CO137">
        <v>65537088</v>
      </c>
      <c r="CP137">
        <v>0</v>
      </c>
      <c r="CQ137">
        <v>0</v>
      </c>
      <c r="CR137">
        <v>0</v>
      </c>
      <c r="CS137">
        <v>9376916</v>
      </c>
      <c r="CT137">
        <v>0</v>
      </c>
      <c r="CU137">
        <v>0</v>
      </c>
      <c r="CV137">
        <v>0</v>
      </c>
      <c r="CW137">
        <v>0</v>
      </c>
      <c r="CX137">
        <v>0</v>
      </c>
      <c r="CY137">
        <v>0</v>
      </c>
    </row>
    <row r="138" spans="1:103" x14ac:dyDescent="0.3">
      <c r="A138" s="734">
        <v>622</v>
      </c>
      <c r="B138" t="s">
        <v>850</v>
      </c>
      <c r="D138">
        <v>9570099</v>
      </c>
      <c r="E138">
        <v>3021185</v>
      </c>
      <c r="F138">
        <v>986716</v>
      </c>
      <c r="H138">
        <v>2262361</v>
      </c>
      <c r="I138">
        <v>1864086</v>
      </c>
      <c r="J138">
        <v>3893494</v>
      </c>
      <c r="K138">
        <v>1738024</v>
      </c>
      <c r="L138">
        <v>3192180</v>
      </c>
      <c r="M138">
        <v>13485215</v>
      </c>
      <c r="N138">
        <v>21171139</v>
      </c>
      <c r="O138">
        <v>5822450</v>
      </c>
      <c r="P138">
        <v>12793565</v>
      </c>
      <c r="Q138">
        <v>5649461</v>
      </c>
      <c r="R138">
        <v>739040</v>
      </c>
      <c r="S138">
        <v>4349125</v>
      </c>
      <c r="U138">
        <v>11773877</v>
      </c>
      <c r="V138">
        <v>5654675</v>
      </c>
      <c r="X138">
        <v>1079652</v>
      </c>
      <c r="Y138">
        <v>1465504</v>
      </c>
      <c r="Z138">
        <v>7798029</v>
      </c>
      <c r="AB138">
        <v>6033013</v>
      </c>
      <c r="AC138">
        <v>19757317</v>
      </c>
      <c r="AD138">
        <v>4480554</v>
      </c>
      <c r="AE138">
        <v>7823188</v>
      </c>
      <c r="AF138">
        <v>7989575</v>
      </c>
      <c r="AG138">
        <v>3435715</v>
      </c>
      <c r="AH138">
        <v>4373969</v>
      </c>
      <c r="AI138">
        <v>23697279</v>
      </c>
      <c r="AJ138">
        <v>3332044</v>
      </c>
      <c r="AK138">
        <v>21122678</v>
      </c>
      <c r="AL138">
        <v>5380622</v>
      </c>
      <c r="AM138">
        <v>17475940</v>
      </c>
      <c r="AN138">
        <v>628314</v>
      </c>
      <c r="AO138">
        <v>972453</v>
      </c>
      <c r="AP138">
        <v>2900643</v>
      </c>
      <c r="AQ138">
        <v>1628986</v>
      </c>
      <c r="AR138">
        <v>0</v>
      </c>
      <c r="AS138">
        <v>4452184</v>
      </c>
      <c r="AT138">
        <v>8960342</v>
      </c>
      <c r="AU138">
        <v>5057646</v>
      </c>
      <c r="AV138">
        <v>8914027</v>
      </c>
      <c r="AX138">
        <v>3680170</v>
      </c>
      <c r="AY138">
        <v>962945</v>
      </c>
      <c r="AZ138">
        <v>11032996</v>
      </c>
      <c r="BA138">
        <v>0</v>
      </c>
      <c r="BB138">
        <v>13328498</v>
      </c>
      <c r="BC138">
        <v>979508</v>
      </c>
      <c r="BD138">
        <v>3418232</v>
      </c>
      <c r="BE138">
        <v>3860061</v>
      </c>
      <c r="BF138">
        <v>7967951</v>
      </c>
      <c r="BG138">
        <v>3450898</v>
      </c>
      <c r="BH138">
        <v>1823907</v>
      </c>
      <c r="BI138">
        <v>1362140</v>
      </c>
      <c r="BJ138">
        <v>3082375</v>
      </c>
      <c r="BK138">
        <v>69705619</v>
      </c>
      <c r="BL138">
        <v>555166</v>
      </c>
      <c r="BM138">
        <v>1594633</v>
      </c>
      <c r="BN138">
        <v>7281514</v>
      </c>
      <c r="BO138">
        <v>6254618</v>
      </c>
      <c r="BP138">
        <v>21906192</v>
      </c>
      <c r="BR138">
        <v>11994408</v>
      </c>
      <c r="BS138">
        <v>11317480</v>
      </c>
      <c r="BT138">
        <v>1258929</v>
      </c>
      <c r="BU138">
        <v>2968121</v>
      </c>
      <c r="BV138">
        <v>4531623</v>
      </c>
      <c r="BW138">
        <v>848079</v>
      </c>
      <c r="BX138">
        <v>3701027</v>
      </c>
      <c r="BY138">
        <v>10958770</v>
      </c>
      <c r="BZ138">
        <v>1944293</v>
      </c>
      <c r="CA138">
        <v>8196641</v>
      </c>
      <c r="CB138">
        <v>3766358</v>
      </c>
      <c r="CC138">
        <v>9469649</v>
      </c>
      <c r="CD138">
        <v>5729668</v>
      </c>
      <c r="CE138">
        <v>8594426</v>
      </c>
      <c r="CF138">
        <v>4169386</v>
      </c>
      <c r="CG138">
        <v>4630233</v>
      </c>
      <c r="CH138">
        <v>2906318</v>
      </c>
      <c r="CI138">
        <v>4443288</v>
      </c>
      <c r="CJ138">
        <v>3244782</v>
      </c>
      <c r="CK138">
        <v>5373260</v>
      </c>
      <c r="CL138">
        <v>1618557</v>
      </c>
      <c r="CM138">
        <v>3693973</v>
      </c>
      <c r="CN138">
        <v>423426</v>
      </c>
      <c r="CO138">
        <v>14644922</v>
      </c>
      <c r="CP138">
        <v>2804794</v>
      </c>
      <c r="CQ138">
        <v>56939046</v>
      </c>
      <c r="CR138">
        <v>2213592</v>
      </c>
      <c r="CS138">
        <v>1131947</v>
      </c>
      <c r="CT138">
        <v>2553131</v>
      </c>
      <c r="CU138">
        <v>7795575</v>
      </c>
      <c r="CV138">
        <v>4649556</v>
      </c>
      <c r="CW138">
        <v>7148244</v>
      </c>
      <c r="CX138">
        <v>2261901</v>
      </c>
      <c r="CY138">
        <v>1631133</v>
      </c>
    </row>
    <row r="139" spans="1:103" x14ac:dyDescent="0.3">
      <c r="A139" s="734">
        <v>626</v>
      </c>
      <c r="B139" t="s">
        <v>851</v>
      </c>
      <c r="D139">
        <v>61645492</v>
      </c>
      <c r="E139">
        <v>7372396</v>
      </c>
      <c r="F139">
        <v>3990063</v>
      </c>
      <c r="H139">
        <v>8229153</v>
      </c>
      <c r="I139">
        <v>1869713</v>
      </c>
      <c r="J139">
        <v>9000814</v>
      </c>
      <c r="K139">
        <v>3132357</v>
      </c>
      <c r="L139">
        <v>6281084</v>
      </c>
      <c r="M139">
        <v>42250638</v>
      </c>
      <c r="N139">
        <v>138844291</v>
      </c>
      <c r="O139">
        <v>22495158</v>
      </c>
      <c r="P139">
        <v>131890308</v>
      </c>
      <c r="Q139">
        <v>37891892</v>
      </c>
      <c r="R139">
        <v>2226288</v>
      </c>
      <c r="S139">
        <v>18941645</v>
      </c>
      <c r="U139">
        <v>46685927</v>
      </c>
      <c r="V139">
        <v>39102035</v>
      </c>
      <c r="X139">
        <v>2603930</v>
      </c>
      <c r="Y139">
        <v>5917953</v>
      </c>
      <c r="Z139">
        <v>73152286</v>
      </c>
      <c r="AB139">
        <v>37980000</v>
      </c>
      <c r="AC139">
        <v>108920568</v>
      </c>
      <c r="AD139">
        <v>9771620</v>
      </c>
      <c r="AE139">
        <v>50191142</v>
      </c>
      <c r="AF139">
        <v>36944794</v>
      </c>
      <c r="AG139">
        <v>17931069</v>
      </c>
      <c r="AH139">
        <v>28946234</v>
      </c>
      <c r="AI139">
        <v>121093977</v>
      </c>
      <c r="AJ139">
        <v>9035873</v>
      </c>
      <c r="AK139">
        <v>191767480</v>
      </c>
      <c r="AL139">
        <v>27194253</v>
      </c>
      <c r="AM139">
        <v>98622268</v>
      </c>
      <c r="AN139">
        <v>2633410</v>
      </c>
      <c r="AO139">
        <v>8196997</v>
      </c>
      <c r="AP139">
        <v>17839176</v>
      </c>
      <c r="AQ139">
        <v>1933865</v>
      </c>
      <c r="AR139">
        <v>219428951</v>
      </c>
      <c r="AS139">
        <v>15857322</v>
      </c>
      <c r="AT139">
        <v>59058467</v>
      </c>
      <c r="AU139">
        <v>24211616</v>
      </c>
      <c r="AV139">
        <v>53424590</v>
      </c>
      <c r="AX139">
        <v>29242404</v>
      </c>
      <c r="AY139">
        <v>2929163</v>
      </c>
      <c r="AZ139">
        <v>70867009</v>
      </c>
      <c r="BA139">
        <v>19605874</v>
      </c>
      <c r="BB139">
        <v>86163465</v>
      </c>
      <c r="BC139">
        <v>2720820</v>
      </c>
      <c r="BD139">
        <v>25865309</v>
      </c>
      <c r="BE139">
        <v>21004531</v>
      </c>
      <c r="BF139">
        <v>35241777</v>
      </c>
      <c r="BG139">
        <v>10328504</v>
      </c>
      <c r="BH139">
        <v>3797619</v>
      </c>
      <c r="BI139">
        <v>7055766</v>
      </c>
      <c r="BJ139">
        <v>14083777</v>
      </c>
      <c r="BK139">
        <v>602546704</v>
      </c>
      <c r="BL139">
        <v>1825931</v>
      </c>
      <c r="BM139">
        <v>7762953</v>
      </c>
      <c r="BN139">
        <v>41867381</v>
      </c>
      <c r="BO139">
        <v>27727239</v>
      </c>
      <c r="BP139">
        <v>119640170</v>
      </c>
      <c r="BR139">
        <v>74475913</v>
      </c>
      <c r="BS139">
        <v>73859022</v>
      </c>
      <c r="BT139">
        <v>4365787</v>
      </c>
      <c r="BU139">
        <v>10871436</v>
      </c>
      <c r="BV139">
        <v>20413694</v>
      </c>
      <c r="BW139">
        <v>1497835</v>
      </c>
      <c r="BX139">
        <v>25996210</v>
      </c>
      <c r="BY139">
        <v>43746819</v>
      </c>
      <c r="BZ139">
        <v>11760188</v>
      </c>
      <c r="CA139">
        <v>56389521</v>
      </c>
      <c r="CB139">
        <v>7353040</v>
      </c>
      <c r="CC139">
        <v>6711999</v>
      </c>
      <c r="CD139">
        <v>20651770</v>
      </c>
      <c r="CE139">
        <v>44166175</v>
      </c>
      <c r="CF139">
        <v>16607881</v>
      </c>
      <c r="CG139">
        <v>14856198</v>
      </c>
      <c r="CH139">
        <v>11414278</v>
      </c>
      <c r="CI139">
        <v>21040758</v>
      </c>
      <c r="CJ139">
        <v>30130281</v>
      </c>
      <c r="CK139">
        <v>33203731</v>
      </c>
      <c r="CL139">
        <v>8290314</v>
      </c>
      <c r="CM139">
        <v>7424910</v>
      </c>
      <c r="CN139">
        <v>710675</v>
      </c>
      <c r="CO139">
        <v>119592472</v>
      </c>
      <c r="CP139">
        <v>12744864</v>
      </c>
      <c r="CQ139">
        <v>594507323</v>
      </c>
      <c r="CR139">
        <v>4810091</v>
      </c>
      <c r="CS139">
        <v>1414232</v>
      </c>
      <c r="CT139">
        <v>17087026</v>
      </c>
      <c r="CU139">
        <v>53819610</v>
      </c>
      <c r="CV139">
        <v>15628775</v>
      </c>
      <c r="CW139">
        <v>14158476</v>
      </c>
      <c r="CX139">
        <v>6871083</v>
      </c>
      <c r="CY139">
        <v>11761169</v>
      </c>
    </row>
    <row r="140" spans="1:103" x14ac:dyDescent="0.3">
      <c r="A140" s="734">
        <v>627</v>
      </c>
      <c r="B140" t="s">
        <v>852</v>
      </c>
      <c r="D140">
        <v>0</v>
      </c>
      <c r="E140">
        <v>0</v>
      </c>
      <c r="F140">
        <v>0</v>
      </c>
      <c r="H140">
        <v>0</v>
      </c>
      <c r="I140">
        <v>0</v>
      </c>
      <c r="J140">
        <v>0</v>
      </c>
      <c r="K140">
        <v>0</v>
      </c>
      <c r="L140">
        <v>101580</v>
      </c>
      <c r="M140">
        <v>0</v>
      </c>
      <c r="N140">
        <v>0</v>
      </c>
      <c r="O140">
        <v>0</v>
      </c>
      <c r="P140">
        <v>0</v>
      </c>
      <c r="Q140">
        <v>0</v>
      </c>
      <c r="R140">
        <v>0</v>
      </c>
      <c r="S140">
        <v>0</v>
      </c>
      <c r="U140">
        <v>0</v>
      </c>
      <c r="V140">
        <v>0</v>
      </c>
      <c r="X140">
        <v>0</v>
      </c>
      <c r="Y140">
        <v>0</v>
      </c>
      <c r="Z140">
        <v>0</v>
      </c>
      <c r="AB140">
        <v>0</v>
      </c>
      <c r="AC140">
        <v>0</v>
      </c>
      <c r="AD140">
        <v>0</v>
      </c>
      <c r="AE140">
        <v>0</v>
      </c>
      <c r="AF140">
        <v>0</v>
      </c>
      <c r="AG140">
        <v>0</v>
      </c>
      <c r="AH140">
        <v>0</v>
      </c>
      <c r="AI140">
        <v>42581010</v>
      </c>
      <c r="AJ140">
        <v>0</v>
      </c>
      <c r="AK140">
        <v>0</v>
      </c>
      <c r="AL140">
        <v>0</v>
      </c>
      <c r="AM140">
        <v>0</v>
      </c>
      <c r="AN140">
        <v>0</v>
      </c>
      <c r="AO140">
        <v>0</v>
      </c>
      <c r="AP140">
        <v>0</v>
      </c>
      <c r="AQ140">
        <v>0</v>
      </c>
      <c r="AR140">
        <v>0</v>
      </c>
      <c r="AS140">
        <v>0</v>
      </c>
      <c r="AT140">
        <v>0</v>
      </c>
      <c r="AU140">
        <v>0</v>
      </c>
      <c r="AV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row>
    <row r="141" spans="1:103" x14ac:dyDescent="0.3">
      <c r="A141" s="734">
        <v>628</v>
      </c>
      <c r="B141" t="s">
        <v>853</v>
      </c>
      <c r="D141">
        <v>1899396</v>
      </c>
      <c r="E141">
        <v>885000</v>
      </c>
      <c r="F141">
        <v>266090</v>
      </c>
      <c r="H141">
        <v>0</v>
      </c>
      <c r="I141">
        <v>0</v>
      </c>
      <c r="J141">
        <v>412410</v>
      </c>
      <c r="K141">
        <v>344166</v>
      </c>
      <c r="L141">
        <v>399281</v>
      </c>
      <c r="M141">
        <v>275000</v>
      </c>
      <c r="N141">
        <v>7480959</v>
      </c>
      <c r="O141">
        <v>1775354</v>
      </c>
      <c r="P141">
        <v>4337502</v>
      </c>
      <c r="Q141">
        <v>2920719</v>
      </c>
      <c r="R141">
        <v>210000</v>
      </c>
      <c r="S141">
        <v>1384530</v>
      </c>
      <c r="U141">
        <v>3772975</v>
      </c>
      <c r="V141">
        <v>2052026</v>
      </c>
      <c r="X141">
        <v>267585</v>
      </c>
      <c r="Y141">
        <v>0</v>
      </c>
      <c r="Z141">
        <v>448813</v>
      </c>
      <c r="AB141">
        <v>1731583</v>
      </c>
      <c r="AC141">
        <v>6249200</v>
      </c>
      <c r="AD141">
        <v>615363</v>
      </c>
      <c r="AE141">
        <v>965000</v>
      </c>
      <c r="AF141">
        <v>2100000</v>
      </c>
      <c r="AG141">
        <v>837000</v>
      </c>
      <c r="AH141">
        <v>281846</v>
      </c>
      <c r="AI141">
        <v>6002749</v>
      </c>
      <c r="AJ141">
        <v>0</v>
      </c>
      <c r="AK141">
        <v>6412547</v>
      </c>
      <c r="AL141">
        <v>486366</v>
      </c>
      <c r="AM141">
        <v>2660240</v>
      </c>
      <c r="AN141">
        <v>120318</v>
      </c>
      <c r="AO141">
        <v>400000</v>
      </c>
      <c r="AP141">
        <v>394468</v>
      </c>
      <c r="AQ141">
        <v>0</v>
      </c>
      <c r="AR141">
        <v>4258235</v>
      </c>
      <c r="AS141">
        <v>783066</v>
      </c>
      <c r="AT141">
        <v>2396354</v>
      </c>
      <c r="AU141">
        <v>2205249</v>
      </c>
      <c r="AV141">
        <v>414185</v>
      </c>
      <c r="AX141">
        <v>658649</v>
      </c>
      <c r="AY141">
        <v>0</v>
      </c>
      <c r="AZ141">
        <v>2861727</v>
      </c>
      <c r="BA141">
        <v>487256</v>
      </c>
      <c r="BB141">
        <v>2195923</v>
      </c>
      <c r="BC141">
        <v>150000</v>
      </c>
      <c r="BD141">
        <v>2000000</v>
      </c>
      <c r="BE141">
        <v>500000</v>
      </c>
      <c r="BF141">
        <v>1268731</v>
      </c>
      <c r="BG141">
        <v>124237</v>
      </c>
      <c r="BH141">
        <v>889646</v>
      </c>
      <c r="BI141">
        <v>200000</v>
      </c>
      <c r="BJ141">
        <v>0</v>
      </c>
      <c r="BK141">
        <v>33486637</v>
      </c>
      <c r="BL141">
        <v>0</v>
      </c>
      <c r="BM141">
        <v>141307</v>
      </c>
      <c r="BN141">
        <v>900000</v>
      </c>
      <c r="BO141">
        <v>151502</v>
      </c>
      <c r="BP141">
        <v>5810731</v>
      </c>
      <c r="BR141">
        <v>1100959</v>
      </c>
      <c r="BS141">
        <v>2475436</v>
      </c>
      <c r="BT141">
        <v>150000</v>
      </c>
      <c r="BU141">
        <v>610000</v>
      </c>
      <c r="BV141">
        <v>629139</v>
      </c>
      <c r="BW141">
        <v>160000</v>
      </c>
      <c r="BX141">
        <v>314653</v>
      </c>
      <c r="BY141">
        <v>1548000</v>
      </c>
      <c r="BZ141">
        <v>336000</v>
      </c>
      <c r="CA141">
        <v>3596067</v>
      </c>
      <c r="CB141">
        <v>0</v>
      </c>
      <c r="CC141">
        <v>498083</v>
      </c>
      <c r="CD141">
        <v>1577832</v>
      </c>
      <c r="CE141">
        <v>1133341</v>
      </c>
      <c r="CF141">
        <v>1319630</v>
      </c>
      <c r="CG141">
        <v>476400</v>
      </c>
      <c r="CH141">
        <v>0</v>
      </c>
      <c r="CI141">
        <v>1055792</v>
      </c>
      <c r="CJ141">
        <v>1341180</v>
      </c>
      <c r="CK141">
        <v>2001782</v>
      </c>
      <c r="CL141">
        <v>440000</v>
      </c>
      <c r="CM141">
        <v>1261556</v>
      </c>
      <c r="CN141">
        <v>0</v>
      </c>
      <c r="CO141">
        <v>6297864</v>
      </c>
      <c r="CP141">
        <v>0</v>
      </c>
      <c r="CQ141">
        <v>15075000</v>
      </c>
      <c r="CR141">
        <v>208639</v>
      </c>
      <c r="CS141">
        <v>0</v>
      </c>
      <c r="CT141">
        <v>133954</v>
      </c>
      <c r="CU141">
        <v>2334743</v>
      </c>
      <c r="CV141">
        <v>1752606</v>
      </c>
      <c r="CW141">
        <v>2365500</v>
      </c>
      <c r="CX141">
        <v>241456</v>
      </c>
      <c r="CY141">
        <v>449343</v>
      </c>
    </row>
    <row r="142" spans="1:103" x14ac:dyDescent="0.3">
      <c r="A142" s="734">
        <v>629</v>
      </c>
      <c r="B142" t="s">
        <v>854</v>
      </c>
      <c r="D142">
        <v>0</v>
      </c>
      <c r="E142">
        <v>0</v>
      </c>
      <c r="F142">
        <v>0</v>
      </c>
      <c r="H142">
        <v>0</v>
      </c>
      <c r="I142">
        <v>0</v>
      </c>
      <c r="J142">
        <v>0</v>
      </c>
      <c r="K142">
        <v>0</v>
      </c>
      <c r="L142">
        <v>0</v>
      </c>
      <c r="M142">
        <v>0</v>
      </c>
      <c r="N142">
        <v>0</v>
      </c>
      <c r="O142">
        <v>0</v>
      </c>
      <c r="P142">
        <v>0</v>
      </c>
      <c r="Q142">
        <v>0</v>
      </c>
      <c r="R142">
        <v>0</v>
      </c>
      <c r="S142">
        <v>0</v>
      </c>
      <c r="U142">
        <v>0</v>
      </c>
      <c r="V142">
        <v>0</v>
      </c>
      <c r="X142">
        <v>0</v>
      </c>
      <c r="Y142">
        <v>0</v>
      </c>
      <c r="Z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row>
    <row r="143" spans="1:103" x14ac:dyDescent="0.3">
      <c r="A143" s="734">
        <v>630</v>
      </c>
      <c r="B143" t="s">
        <v>855</v>
      </c>
      <c r="D143">
        <v>37296977</v>
      </c>
      <c r="E143">
        <v>26823</v>
      </c>
      <c r="F143">
        <v>0</v>
      </c>
      <c r="H143">
        <v>4902974</v>
      </c>
      <c r="I143">
        <v>0</v>
      </c>
      <c r="J143">
        <v>0</v>
      </c>
      <c r="K143">
        <v>0</v>
      </c>
      <c r="L143">
        <v>0</v>
      </c>
      <c r="M143">
        <v>0</v>
      </c>
      <c r="N143">
        <v>2241330</v>
      </c>
      <c r="O143">
        <v>0</v>
      </c>
      <c r="P143">
        <v>0</v>
      </c>
      <c r="Q143">
        <v>26809568</v>
      </c>
      <c r="R143">
        <v>0</v>
      </c>
      <c r="S143">
        <v>0</v>
      </c>
      <c r="U143">
        <v>0</v>
      </c>
      <c r="V143">
        <v>1001841</v>
      </c>
      <c r="X143">
        <v>0</v>
      </c>
      <c r="Y143">
        <v>0</v>
      </c>
      <c r="Z143">
        <v>0</v>
      </c>
      <c r="AB143">
        <v>0</v>
      </c>
      <c r="AC143">
        <v>64095952</v>
      </c>
      <c r="AD143">
        <v>0</v>
      </c>
      <c r="AE143">
        <v>131911</v>
      </c>
      <c r="AF143">
        <v>17790152</v>
      </c>
      <c r="AG143">
        <v>6566584</v>
      </c>
      <c r="AH143">
        <v>0</v>
      </c>
      <c r="AI143">
        <v>0</v>
      </c>
      <c r="AJ143">
        <v>0</v>
      </c>
      <c r="AK143">
        <v>0</v>
      </c>
      <c r="AL143">
        <v>13825523</v>
      </c>
      <c r="AM143">
        <v>155000</v>
      </c>
      <c r="AN143">
        <v>0</v>
      </c>
      <c r="AO143">
        <v>6000</v>
      </c>
      <c r="AP143">
        <v>6016180</v>
      </c>
      <c r="AQ143">
        <v>0</v>
      </c>
      <c r="AR143">
        <v>0</v>
      </c>
      <c r="AS143">
        <v>77907</v>
      </c>
      <c r="AT143">
        <v>0</v>
      </c>
      <c r="AU143">
        <v>10799979</v>
      </c>
      <c r="AV143">
        <v>23070995</v>
      </c>
      <c r="AX143">
        <v>16286</v>
      </c>
      <c r="AY143">
        <v>1448191</v>
      </c>
      <c r="AZ143">
        <v>50956</v>
      </c>
      <c r="BA143">
        <v>0</v>
      </c>
      <c r="BB143">
        <v>41761152</v>
      </c>
      <c r="BC143">
        <v>0</v>
      </c>
      <c r="BD143">
        <v>865884</v>
      </c>
      <c r="BE143">
        <v>0</v>
      </c>
      <c r="BF143">
        <v>10989895</v>
      </c>
      <c r="BG143">
        <v>2105253</v>
      </c>
      <c r="BH143">
        <v>0</v>
      </c>
      <c r="BI143">
        <v>0</v>
      </c>
      <c r="BJ143">
        <v>12197397</v>
      </c>
      <c r="BK143">
        <v>0</v>
      </c>
      <c r="BL143">
        <v>0</v>
      </c>
      <c r="BM143">
        <v>0</v>
      </c>
      <c r="BN143">
        <v>6020089</v>
      </c>
      <c r="BO143">
        <v>14784220</v>
      </c>
      <c r="BP143">
        <v>0</v>
      </c>
      <c r="BR143">
        <v>441662</v>
      </c>
      <c r="BS143">
        <v>0</v>
      </c>
      <c r="BT143">
        <v>0</v>
      </c>
      <c r="BU143">
        <v>0</v>
      </c>
      <c r="BV143">
        <v>0</v>
      </c>
      <c r="BW143">
        <v>0</v>
      </c>
      <c r="BX143">
        <v>0</v>
      </c>
      <c r="BY143">
        <v>0</v>
      </c>
      <c r="BZ143">
        <v>65851</v>
      </c>
      <c r="CA143">
        <v>5143813</v>
      </c>
      <c r="CB143">
        <v>0</v>
      </c>
      <c r="CC143">
        <v>0</v>
      </c>
      <c r="CD143">
        <v>0</v>
      </c>
      <c r="CE143">
        <v>146335</v>
      </c>
      <c r="CF143">
        <v>4913951</v>
      </c>
      <c r="CG143">
        <v>0</v>
      </c>
      <c r="CH143">
        <v>6576479</v>
      </c>
      <c r="CI143">
        <v>0</v>
      </c>
      <c r="CJ143">
        <v>50733</v>
      </c>
      <c r="CK143">
        <v>16012396</v>
      </c>
      <c r="CL143">
        <v>0</v>
      </c>
      <c r="CM143">
        <v>0</v>
      </c>
      <c r="CN143">
        <v>259638</v>
      </c>
      <c r="CO143">
        <v>572452</v>
      </c>
      <c r="CP143">
        <v>0</v>
      </c>
      <c r="CQ143">
        <v>204808662</v>
      </c>
      <c r="CR143">
        <v>68704</v>
      </c>
      <c r="CS143">
        <v>0</v>
      </c>
      <c r="CT143">
        <v>173743</v>
      </c>
      <c r="CU143">
        <v>0</v>
      </c>
      <c r="CV143">
        <v>0</v>
      </c>
      <c r="CW143">
        <v>0</v>
      </c>
      <c r="CX143">
        <v>0</v>
      </c>
      <c r="CY143">
        <v>8612710</v>
      </c>
    </row>
    <row r="144" spans="1:103" x14ac:dyDescent="0.3">
      <c r="A144" s="734">
        <v>631</v>
      </c>
      <c r="B144" t="s">
        <v>856</v>
      </c>
      <c r="D144">
        <v>0</v>
      </c>
      <c r="E144">
        <v>0</v>
      </c>
      <c r="F144">
        <v>0</v>
      </c>
      <c r="H144">
        <v>0</v>
      </c>
      <c r="I144">
        <v>0</v>
      </c>
      <c r="J144">
        <v>0</v>
      </c>
      <c r="K144">
        <v>0</v>
      </c>
      <c r="L144">
        <v>0</v>
      </c>
      <c r="M144">
        <v>0</v>
      </c>
      <c r="N144">
        <v>0</v>
      </c>
      <c r="O144">
        <v>0</v>
      </c>
      <c r="P144">
        <v>0</v>
      </c>
      <c r="Q144">
        <v>0</v>
      </c>
      <c r="R144">
        <v>0</v>
      </c>
      <c r="S144">
        <v>0</v>
      </c>
      <c r="U144">
        <v>0</v>
      </c>
      <c r="V144">
        <v>0</v>
      </c>
      <c r="X144">
        <v>0</v>
      </c>
      <c r="Y144">
        <v>0</v>
      </c>
      <c r="Z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row>
    <row r="145" spans="1:103" x14ac:dyDescent="0.3">
      <c r="A145" s="734">
        <v>632</v>
      </c>
      <c r="B145" t="s">
        <v>857</v>
      </c>
      <c r="D145">
        <v>0</v>
      </c>
      <c r="E145">
        <v>0</v>
      </c>
      <c r="F145">
        <v>0</v>
      </c>
      <c r="H145">
        <v>0</v>
      </c>
      <c r="I145">
        <v>0</v>
      </c>
      <c r="J145">
        <v>0</v>
      </c>
      <c r="K145">
        <v>0</v>
      </c>
      <c r="L145">
        <v>0</v>
      </c>
      <c r="M145">
        <v>121697</v>
      </c>
      <c r="N145">
        <v>0</v>
      </c>
      <c r="O145">
        <v>0</v>
      </c>
      <c r="P145">
        <v>0</v>
      </c>
      <c r="Q145">
        <v>0</v>
      </c>
      <c r="R145">
        <v>0</v>
      </c>
      <c r="S145">
        <v>0</v>
      </c>
      <c r="U145">
        <v>0</v>
      </c>
      <c r="V145">
        <v>0</v>
      </c>
      <c r="X145">
        <v>0</v>
      </c>
      <c r="Y145">
        <v>0</v>
      </c>
      <c r="Z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X145">
        <v>0</v>
      </c>
      <c r="AY145">
        <v>0</v>
      </c>
      <c r="AZ145">
        <v>0</v>
      </c>
      <c r="BA145">
        <v>0</v>
      </c>
      <c r="BB145">
        <v>0</v>
      </c>
      <c r="BC145">
        <v>0</v>
      </c>
      <c r="BD145">
        <v>0</v>
      </c>
      <c r="BE145">
        <v>0</v>
      </c>
      <c r="BF145">
        <v>0</v>
      </c>
      <c r="BG145">
        <v>0</v>
      </c>
      <c r="BH145">
        <v>0</v>
      </c>
      <c r="BI145">
        <v>0</v>
      </c>
      <c r="BJ145">
        <v>0</v>
      </c>
      <c r="BK145">
        <v>0</v>
      </c>
      <c r="BL145">
        <v>0</v>
      </c>
      <c r="BM145">
        <v>0</v>
      </c>
      <c r="BN145">
        <v>66127</v>
      </c>
      <c r="BO145">
        <v>0</v>
      </c>
      <c r="BP145">
        <v>0</v>
      </c>
      <c r="BR145">
        <v>0</v>
      </c>
      <c r="BS145">
        <v>0</v>
      </c>
      <c r="BT145">
        <v>0</v>
      </c>
      <c r="BU145">
        <v>0</v>
      </c>
      <c r="BV145">
        <v>0</v>
      </c>
      <c r="BW145">
        <v>0</v>
      </c>
      <c r="BX145">
        <v>0</v>
      </c>
      <c r="BY145">
        <v>0</v>
      </c>
      <c r="BZ145">
        <v>0</v>
      </c>
      <c r="CA145">
        <v>57168</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121745</v>
      </c>
      <c r="CU145">
        <v>0</v>
      </c>
      <c r="CV145">
        <v>0</v>
      </c>
      <c r="CW145">
        <v>0</v>
      </c>
      <c r="CX145">
        <v>0</v>
      </c>
      <c r="CY145">
        <v>62639</v>
      </c>
    </row>
    <row r="146" spans="1:103" x14ac:dyDescent="0.3">
      <c r="A146" s="734">
        <v>633</v>
      </c>
      <c r="B146" t="s">
        <v>322</v>
      </c>
      <c r="D146">
        <v>0</v>
      </c>
      <c r="E146">
        <v>896524</v>
      </c>
      <c r="F146">
        <v>0</v>
      </c>
      <c r="H146">
        <v>0</v>
      </c>
      <c r="I146">
        <v>0</v>
      </c>
      <c r="J146">
        <v>3006123</v>
      </c>
      <c r="K146">
        <v>836725</v>
      </c>
      <c r="L146">
        <v>796466</v>
      </c>
      <c r="M146">
        <v>31142816</v>
      </c>
      <c r="N146">
        <v>0</v>
      </c>
      <c r="O146">
        <v>328892</v>
      </c>
      <c r="P146">
        <v>0</v>
      </c>
      <c r="Q146">
        <v>295229</v>
      </c>
      <c r="R146">
        <v>268483</v>
      </c>
      <c r="S146">
        <v>867667</v>
      </c>
      <c r="U146">
        <v>0</v>
      </c>
      <c r="V146">
        <v>2377654</v>
      </c>
      <c r="X146">
        <v>98481</v>
      </c>
      <c r="Y146">
        <v>231946</v>
      </c>
      <c r="Z146">
        <v>0</v>
      </c>
      <c r="AB146">
        <v>1510717</v>
      </c>
      <c r="AC146">
        <v>127240</v>
      </c>
      <c r="AD146">
        <v>2556197</v>
      </c>
      <c r="AE146">
        <v>4563429</v>
      </c>
      <c r="AF146">
        <v>729941</v>
      </c>
      <c r="AG146">
        <v>1678672</v>
      </c>
      <c r="AH146">
        <v>1331038</v>
      </c>
      <c r="AI146">
        <v>2630325</v>
      </c>
      <c r="AJ146">
        <v>1035102</v>
      </c>
      <c r="AK146">
        <v>0</v>
      </c>
      <c r="AL146">
        <v>3976305</v>
      </c>
      <c r="AM146">
        <v>0</v>
      </c>
      <c r="AN146">
        <v>146371</v>
      </c>
      <c r="AO146">
        <v>0</v>
      </c>
      <c r="AP146">
        <v>0</v>
      </c>
      <c r="AQ146">
        <v>1177784</v>
      </c>
      <c r="AR146">
        <v>0</v>
      </c>
      <c r="AS146">
        <v>1935216</v>
      </c>
      <c r="AT146">
        <v>8193124</v>
      </c>
      <c r="AU146">
        <v>0</v>
      </c>
      <c r="AV146">
        <v>2160</v>
      </c>
      <c r="AX146">
        <v>3237836</v>
      </c>
      <c r="AY146">
        <v>215631</v>
      </c>
      <c r="AZ146">
        <v>0</v>
      </c>
      <c r="BA146">
        <v>0</v>
      </c>
      <c r="BB146">
        <v>19277671</v>
      </c>
      <c r="BC146">
        <v>538691</v>
      </c>
      <c r="BD146">
        <v>0</v>
      </c>
      <c r="BE146">
        <v>0</v>
      </c>
      <c r="BF146">
        <v>7145982</v>
      </c>
      <c r="BG146">
        <v>0</v>
      </c>
      <c r="BH146">
        <v>0</v>
      </c>
      <c r="BI146">
        <v>2039024</v>
      </c>
      <c r="BJ146">
        <v>34250</v>
      </c>
      <c r="BK146">
        <v>0</v>
      </c>
      <c r="BL146">
        <v>0</v>
      </c>
      <c r="BM146">
        <v>1223459</v>
      </c>
      <c r="BN146">
        <v>4465063</v>
      </c>
      <c r="BO146">
        <v>2592773</v>
      </c>
      <c r="BP146">
        <v>0</v>
      </c>
      <c r="BR146">
        <v>0</v>
      </c>
      <c r="BS146">
        <v>0</v>
      </c>
      <c r="BT146">
        <v>540848</v>
      </c>
      <c r="BU146">
        <v>1296115</v>
      </c>
      <c r="BV146">
        <v>4584674</v>
      </c>
      <c r="BW146">
        <v>267648</v>
      </c>
      <c r="BX146">
        <v>0</v>
      </c>
      <c r="BY146">
        <v>0</v>
      </c>
      <c r="BZ146">
        <v>217189</v>
      </c>
      <c r="CA146">
        <v>0</v>
      </c>
      <c r="CB146">
        <v>693417</v>
      </c>
      <c r="CC146">
        <v>2676198</v>
      </c>
      <c r="CD146">
        <v>2336036</v>
      </c>
      <c r="CE146">
        <v>48075</v>
      </c>
      <c r="CF146">
        <v>0</v>
      </c>
      <c r="CG146">
        <v>1382668</v>
      </c>
      <c r="CH146">
        <v>843261</v>
      </c>
      <c r="CI146">
        <v>2483913</v>
      </c>
      <c r="CJ146">
        <v>6688</v>
      </c>
      <c r="CK146">
        <v>821072</v>
      </c>
      <c r="CL146">
        <v>0</v>
      </c>
      <c r="CM146">
        <v>0</v>
      </c>
      <c r="CN146">
        <v>148592</v>
      </c>
      <c r="CO146">
        <v>54399643</v>
      </c>
      <c r="CP146">
        <v>343994</v>
      </c>
      <c r="CQ146">
        <v>0</v>
      </c>
      <c r="CR146">
        <v>1228602</v>
      </c>
      <c r="CS146">
        <v>1086326</v>
      </c>
      <c r="CT146">
        <v>0</v>
      </c>
      <c r="CU146">
        <v>589463</v>
      </c>
      <c r="CV146">
        <v>0</v>
      </c>
      <c r="CW146">
        <v>417515</v>
      </c>
      <c r="CX146">
        <v>224173</v>
      </c>
      <c r="CY146">
        <v>417605</v>
      </c>
    </row>
    <row r="147" spans="1:103" x14ac:dyDescent="0.3">
      <c r="A147" s="734">
        <v>634</v>
      </c>
      <c r="B147" t="s">
        <v>323</v>
      </c>
      <c r="D147">
        <v>0</v>
      </c>
      <c r="E147">
        <v>0</v>
      </c>
      <c r="F147">
        <v>0</v>
      </c>
      <c r="H147">
        <v>0</v>
      </c>
      <c r="I147">
        <v>0</v>
      </c>
      <c r="J147">
        <v>0</v>
      </c>
      <c r="K147">
        <v>0</v>
      </c>
      <c r="L147">
        <v>667214</v>
      </c>
      <c r="M147">
        <v>0</v>
      </c>
      <c r="N147">
        <v>0</v>
      </c>
      <c r="O147">
        <v>0</v>
      </c>
      <c r="P147">
        <v>0</v>
      </c>
      <c r="Q147">
        <v>0</v>
      </c>
      <c r="R147">
        <v>0</v>
      </c>
      <c r="S147">
        <v>0</v>
      </c>
      <c r="U147">
        <v>0</v>
      </c>
      <c r="V147">
        <v>1141507</v>
      </c>
      <c r="X147">
        <v>0</v>
      </c>
      <c r="Y147">
        <v>0</v>
      </c>
      <c r="Z147">
        <v>0</v>
      </c>
      <c r="AB147">
        <v>0</v>
      </c>
      <c r="AC147">
        <v>0</v>
      </c>
      <c r="AD147">
        <v>0</v>
      </c>
      <c r="AE147">
        <v>0</v>
      </c>
      <c r="AF147">
        <v>0</v>
      </c>
      <c r="AG147">
        <v>0</v>
      </c>
      <c r="AH147">
        <v>0</v>
      </c>
      <c r="AI147">
        <v>1523033</v>
      </c>
      <c r="AJ147">
        <v>0</v>
      </c>
      <c r="AK147">
        <v>0</v>
      </c>
      <c r="AL147">
        <v>0</v>
      </c>
      <c r="AM147">
        <v>0</v>
      </c>
      <c r="AN147">
        <v>0</v>
      </c>
      <c r="AO147">
        <v>0</v>
      </c>
      <c r="AP147">
        <v>0</v>
      </c>
      <c r="AQ147">
        <v>0</v>
      </c>
      <c r="AR147">
        <v>0</v>
      </c>
      <c r="AS147">
        <v>0</v>
      </c>
      <c r="AT147">
        <v>0</v>
      </c>
      <c r="AU147">
        <v>0</v>
      </c>
      <c r="AV147">
        <v>0</v>
      </c>
      <c r="AX147">
        <v>0</v>
      </c>
      <c r="AY147">
        <v>0</v>
      </c>
      <c r="AZ147">
        <v>0</v>
      </c>
      <c r="BA147">
        <v>0</v>
      </c>
      <c r="BB147">
        <v>0</v>
      </c>
      <c r="BC147">
        <v>144833</v>
      </c>
      <c r="BD147">
        <v>0</v>
      </c>
      <c r="BE147">
        <v>0</v>
      </c>
      <c r="BF147">
        <v>0</v>
      </c>
      <c r="BG147">
        <v>0</v>
      </c>
      <c r="BH147">
        <v>0</v>
      </c>
      <c r="BI147">
        <v>0</v>
      </c>
      <c r="BJ147">
        <v>0</v>
      </c>
      <c r="BK147">
        <v>0</v>
      </c>
      <c r="BL147">
        <v>0</v>
      </c>
      <c r="BM147">
        <v>0</v>
      </c>
      <c r="BN147">
        <v>0</v>
      </c>
      <c r="BO147">
        <v>0</v>
      </c>
      <c r="BP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90000</v>
      </c>
      <c r="CV147">
        <v>0</v>
      </c>
      <c r="CW147">
        <v>0</v>
      </c>
      <c r="CX147">
        <v>0</v>
      </c>
      <c r="CY147">
        <v>38162</v>
      </c>
    </row>
    <row r="148" spans="1:103" x14ac:dyDescent="0.3">
      <c r="A148" s="734">
        <v>635</v>
      </c>
      <c r="B148" t="s">
        <v>324</v>
      </c>
      <c r="D148">
        <v>0</v>
      </c>
      <c r="E148">
        <v>0</v>
      </c>
      <c r="F148">
        <v>0</v>
      </c>
      <c r="H148">
        <v>0</v>
      </c>
      <c r="I148">
        <v>0</v>
      </c>
      <c r="J148">
        <v>29509</v>
      </c>
      <c r="K148">
        <v>22364</v>
      </c>
      <c r="L148">
        <v>5847</v>
      </c>
      <c r="M148">
        <v>32000</v>
      </c>
      <c r="N148">
        <v>0</v>
      </c>
      <c r="O148">
        <v>0</v>
      </c>
      <c r="P148">
        <v>0</v>
      </c>
      <c r="Q148">
        <v>73415</v>
      </c>
      <c r="R148">
        <v>28228</v>
      </c>
      <c r="S148">
        <v>1133</v>
      </c>
      <c r="U148">
        <v>0</v>
      </c>
      <c r="V148">
        <v>85019</v>
      </c>
      <c r="X148">
        <v>5000</v>
      </c>
      <c r="Y148">
        <v>0</v>
      </c>
      <c r="Z148">
        <v>0</v>
      </c>
      <c r="AB148">
        <v>37914</v>
      </c>
      <c r="AC148">
        <v>0</v>
      </c>
      <c r="AD148">
        <v>54401</v>
      </c>
      <c r="AE148">
        <v>91000</v>
      </c>
      <c r="AF148">
        <v>412</v>
      </c>
      <c r="AG148">
        <v>77000</v>
      </c>
      <c r="AH148">
        <v>9198</v>
      </c>
      <c r="AI148">
        <v>73308</v>
      </c>
      <c r="AJ148">
        <v>0</v>
      </c>
      <c r="AK148">
        <v>0</v>
      </c>
      <c r="AL148">
        <v>43420</v>
      </c>
      <c r="AM148">
        <v>0</v>
      </c>
      <c r="AN148">
        <v>7490</v>
      </c>
      <c r="AO148">
        <v>0</v>
      </c>
      <c r="AP148">
        <v>0</v>
      </c>
      <c r="AQ148">
        <v>26200</v>
      </c>
      <c r="AR148">
        <v>0</v>
      </c>
      <c r="AS148">
        <v>21767</v>
      </c>
      <c r="AT148">
        <v>604530</v>
      </c>
      <c r="AU148">
        <v>0</v>
      </c>
      <c r="AV148">
        <v>0</v>
      </c>
      <c r="AX148">
        <v>47783</v>
      </c>
      <c r="AY148">
        <v>0</v>
      </c>
      <c r="AZ148">
        <v>0</v>
      </c>
      <c r="BA148">
        <v>0</v>
      </c>
      <c r="BB148">
        <v>185020</v>
      </c>
      <c r="BC148">
        <v>20000</v>
      </c>
      <c r="BD148">
        <v>0</v>
      </c>
      <c r="BE148">
        <v>0</v>
      </c>
      <c r="BF148">
        <v>93975</v>
      </c>
      <c r="BG148">
        <v>0</v>
      </c>
      <c r="BH148">
        <v>0</v>
      </c>
      <c r="BI148">
        <v>3000</v>
      </c>
      <c r="BJ148">
        <v>0</v>
      </c>
      <c r="BK148">
        <v>0</v>
      </c>
      <c r="BL148">
        <v>0</v>
      </c>
      <c r="BM148">
        <v>7838</v>
      </c>
      <c r="BN148">
        <v>60000</v>
      </c>
      <c r="BO148">
        <v>2917</v>
      </c>
      <c r="BP148">
        <v>0</v>
      </c>
      <c r="BR148">
        <v>0</v>
      </c>
      <c r="BS148">
        <v>0</v>
      </c>
      <c r="BT148">
        <v>12000</v>
      </c>
      <c r="BU148">
        <v>34680</v>
      </c>
      <c r="BV148">
        <v>41308</v>
      </c>
      <c r="BW148">
        <v>22224</v>
      </c>
      <c r="BX148">
        <v>0</v>
      </c>
      <c r="BY148">
        <v>0</v>
      </c>
      <c r="BZ148">
        <v>0</v>
      </c>
      <c r="CA148">
        <v>0</v>
      </c>
      <c r="CB148">
        <v>0</v>
      </c>
      <c r="CC148">
        <v>32247</v>
      </c>
      <c r="CD148">
        <v>550</v>
      </c>
      <c r="CE148">
        <v>0</v>
      </c>
      <c r="CF148">
        <v>0</v>
      </c>
      <c r="CG148">
        <v>13700</v>
      </c>
      <c r="CH148">
        <v>0</v>
      </c>
      <c r="CI148">
        <v>20637</v>
      </c>
      <c r="CJ148">
        <v>0</v>
      </c>
      <c r="CK148">
        <v>0</v>
      </c>
      <c r="CL148">
        <v>0</v>
      </c>
      <c r="CM148">
        <v>0</v>
      </c>
      <c r="CN148">
        <v>0</v>
      </c>
      <c r="CO148">
        <v>833813</v>
      </c>
      <c r="CP148">
        <v>0</v>
      </c>
      <c r="CQ148">
        <v>0</v>
      </c>
      <c r="CR148">
        <v>0</v>
      </c>
      <c r="CS148">
        <v>0</v>
      </c>
      <c r="CT148">
        <v>0</v>
      </c>
      <c r="CU148">
        <v>0</v>
      </c>
      <c r="CV148">
        <v>0</v>
      </c>
      <c r="CW148">
        <v>23568</v>
      </c>
      <c r="CX148">
        <v>396</v>
      </c>
      <c r="CY148">
        <v>0</v>
      </c>
    </row>
    <row r="149" spans="1:103" x14ac:dyDescent="0.3">
      <c r="A149" s="734">
        <v>636</v>
      </c>
      <c r="B149" t="s">
        <v>1770</v>
      </c>
      <c r="D149">
        <v>0</v>
      </c>
      <c r="E149">
        <v>0</v>
      </c>
      <c r="F149">
        <v>0</v>
      </c>
      <c r="H149">
        <v>0</v>
      </c>
      <c r="I149">
        <v>0</v>
      </c>
      <c r="J149">
        <v>0</v>
      </c>
      <c r="K149">
        <v>0</v>
      </c>
      <c r="L149">
        <v>0</v>
      </c>
      <c r="M149">
        <v>0</v>
      </c>
      <c r="N149">
        <v>0</v>
      </c>
      <c r="O149">
        <v>0</v>
      </c>
      <c r="P149">
        <v>0</v>
      </c>
      <c r="Q149">
        <v>0</v>
      </c>
      <c r="R149">
        <v>0</v>
      </c>
      <c r="S149">
        <v>0</v>
      </c>
      <c r="U149">
        <v>0</v>
      </c>
      <c r="V149">
        <v>0</v>
      </c>
      <c r="X149">
        <v>0</v>
      </c>
      <c r="Y149">
        <v>0</v>
      </c>
      <c r="Z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row>
    <row r="150" spans="1:103" x14ac:dyDescent="0.3">
      <c r="A150" s="734">
        <v>637</v>
      </c>
      <c r="B150" t="s">
        <v>1771</v>
      </c>
      <c r="D150">
        <v>0</v>
      </c>
      <c r="E150">
        <v>0</v>
      </c>
      <c r="F150">
        <v>0</v>
      </c>
      <c r="H150">
        <v>0</v>
      </c>
      <c r="I150">
        <v>0</v>
      </c>
      <c r="J150">
        <v>242600</v>
      </c>
      <c r="K150">
        <v>0</v>
      </c>
      <c r="L150">
        <v>0</v>
      </c>
      <c r="M150">
        <v>2356385</v>
      </c>
      <c r="N150">
        <v>0</v>
      </c>
      <c r="O150">
        <v>134096</v>
      </c>
      <c r="P150">
        <v>0</v>
      </c>
      <c r="Q150">
        <v>98800</v>
      </c>
      <c r="R150">
        <v>0</v>
      </c>
      <c r="S150">
        <v>0</v>
      </c>
      <c r="U150">
        <v>0</v>
      </c>
      <c r="V150">
        <v>487779</v>
      </c>
      <c r="X150">
        <v>0</v>
      </c>
      <c r="Y150">
        <v>120913</v>
      </c>
      <c r="Z150">
        <v>0</v>
      </c>
      <c r="AB150">
        <v>325760</v>
      </c>
      <c r="AC150">
        <v>0</v>
      </c>
      <c r="AD150">
        <v>115574</v>
      </c>
      <c r="AE150">
        <v>2089822</v>
      </c>
      <c r="AF150">
        <v>0</v>
      </c>
      <c r="AG150">
        <v>311392</v>
      </c>
      <c r="AH150">
        <v>0</v>
      </c>
      <c r="AI150">
        <v>0</v>
      </c>
      <c r="AJ150">
        <v>227682</v>
      </c>
      <c r="AK150">
        <v>0</v>
      </c>
      <c r="AL150">
        <v>0</v>
      </c>
      <c r="AM150">
        <v>0</v>
      </c>
      <c r="AN150">
        <v>0</v>
      </c>
      <c r="AO150">
        <v>0</v>
      </c>
      <c r="AP150">
        <v>0</v>
      </c>
      <c r="AQ150">
        <v>0</v>
      </c>
      <c r="AR150">
        <v>0</v>
      </c>
      <c r="AS150">
        <v>0</v>
      </c>
      <c r="AT150">
        <v>0</v>
      </c>
      <c r="AU150">
        <v>0</v>
      </c>
      <c r="AV150">
        <v>0</v>
      </c>
      <c r="AX150">
        <v>1560559</v>
      </c>
      <c r="AY150">
        <v>0</v>
      </c>
      <c r="AZ150">
        <v>0</v>
      </c>
      <c r="BA150">
        <v>0</v>
      </c>
      <c r="BB150">
        <v>2755502</v>
      </c>
      <c r="BC150">
        <v>0</v>
      </c>
      <c r="BD150">
        <v>0</v>
      </c>
      <c r="BE150">
        <v>0</v>
      </c>
      <c r="BF150">
        <v>3418487</v>
      </c>
      <c r="BG150">
        <v>0</v>
      </c>
      <c r="BH150">
        <v>0</v>
      </c>
      <c r="BI150">
        <v>0</v>
      </c>
      <c r="BJ150">
        <v>27225</v>
      </c>
      <c r="BK150">
        <v>0</v>
      </c>
      <c r="BL150">
        <v>0</v>
      </c>
      <c r="BM150">
        <v>0</v>
      </c>
      <c r="BN150">
        <v>1033910</v>
      </c>
      <c r="BO150">
        <v>128458</v>
      </c>
      <c r="BP150">
        <v>0</v>
      </c>
      <c r="BR150">
        <v>0</v>
      </c>
      <c r="BS150">
        <v>0</v>
      </c>
      <c r="BT150">
        <v>62575</v>
      </c>
      <c r="BU150">
        <v>124035</v>
      </c>
      <c r="BV150">
        <v>172875</v>
      </c>
      <c r="BW150">
        <v>0</v>
      </c>
      <c r="BX150">
        <v>0</v>
      </c>
      <c r="BY150">
        <v>0</v>
      </c>
      <c r="BZ150">
        <v>0</v>
      </c>
      <c r="CA150">
        <v>0</v>
      </c>
      <c r="CB150">
        <v>0</v>
      </c>
      <c r="CC150">
        <v>0</v>
      </c>
      <c r="CD150">
        <v>0</v>
      </c>
      <c r="CE150">
        <v>0</v>
      </c>
      <c r="CF150">
        <v>0</v>
      </c>
      <c r="CG150">
        <v>0</v>
      </c>
      <c r="CH150">
        <v>0</v>
      </c>
      <c r="CI150">
        <v>235097</v>
      </c>
      <c r="CJ150">
        <v>0</v>
      </c>
      <c r="CK150">
        <v>0</v>
      </c>
      <c r="CL150">
        <v>0</v>
      </c>
      <c r="CM150">
        <v>0</v>
      </c>
      <c r="CN150">
        <v>0</v>
      </c>
      <c r="CO150">
        <v>1253628</v>
      </c>
      <c r="CP150">
        <v>0</v>
      </c>
      <c r="CQ150">
        <v>0</v>
      </c>
      <c r="CR150">
        <v>0</v>
      </c>
      <c r="CS150">
        <v>0</v>
      </c>
      <c r="CT150">
        <v>0</v>
      </c>
      <c r="CU150">
        <v>0</v>
      </c>
      <c r="CV150">
        <v>0</v>
      </c>
      <c r="CW150">
        <v>0</v>
      </c>
      <c r="CX150">
        <v>0</v>
      </c>
      <c r="CY150">
        <v>0</v>
      </c>
    </row>
    <row r="151" spans="1:103" x14ac:dyDescent="0.3">
      <c r="A151" s="734">
        <v>638</v>
      </c>
      <c r="B151" t="s">
        <v>1772</v>
      </c>
      <c r="D151">
        <v>0</v>
      </c>
      <c r="E151">
        <v>0</v>
      </c>
      <c r="F151">
        <v>0</v>
      </c>
      <c r="H151">
        <v>0</v>
      </c>
      <c r="I151">
        <v>0</v>
      </c>
      <c r="J151">
        <v>0</v>
      </c>
      <c r="K151">
        <v>0</v>
      </c>
      <c r="L151">
        <v>0</v>
      </c>
      <c r="M151">
        <v>0</v>
      </c>
      <c r="N151">
        <v>0</v>
      </c>
      <c r="O151">
        <v>0</v>
      </c>
      <c r="P151">
        <v>0</v>
      </c>
      <c r="Q151">
        <v>0</v>
      </c>
      <c r="R151">
        <v>0</v>
      </c>
      <c r="S151">
        <v>0</v>
      </c>
      <c r="U151">
        <v>0</v>
      </c>
      <c r="V151">
        <v>0</v>
      </c>
      <c r="X151">
        <v>0</v>
      </c>
      <c r="Y151">
        <v>0</v>
      </c>
      <c r="Z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row>
    <row r="152" spans="1:103" x14ac:dyDescent="0.3">
      <c r="A152" s="734">
        <v>645</v>
      </c>
      <c r="B152" t="s">
        <v>329</v>
      </c>
      <c r="D152">
        <v>6470426</v>
      </c>
      <c r="E152">
        <v>6061120</v>
      </c>
      <c r="F152">
        <v>45239</v>
      </c>
      <c r="H152">
        <v>3834848</v>
      </c>
      <c r="I152">
        <v>0</v>
      </c>
      <c r="J152">
        <v>0</v>
      </c>
      <c r="K152">
        <v>0</v>
      </c>
      <c r="L152">
        <v>10347676</v>
      </c>
      <c r="M152">
        <v>16046124</v>
      </c>
      <c r="N152">
        <v>15947652</v>
      </c>
      <c r="O152">
        <v>3076935</v>
      </c>
      <c r="P152">
        <v>6258482</v>
      </c>
      <c r="Q152">
        <v>4856352</v>
      </c>
      <c r="R152">
        <v>0</v>
      </c>
      <c r="S152">
        <v>3440000</v>
      </c>
      <c r="U152">
        <v>20730642</v>
      </c>
      <c r="V152">
        <v>8937201</v>
      </c>
      <c r="X152">
        <v>0</v>
      </c>
      <c r="Y152">
        <v>0</v>
      </c>
      <c r="Z152">
        <v>8238027</v>
      </c>
      <c r="AB152">
        <v>3731</v>
      </c>
      <c r="AC152">
        <v>10071721</v>
      </c>
      <c r="AD152">
        <v>2603667</v>
      </c>
      <c r="AE152">
        <v>3745155</v>
      </c>
      <c r="AF152">
        <v>5533382</v>
      </c>
      <c r="AG152">
        <v>4493521</v>
      </c>
      <c r="AH152">
        <v>2753796</v>
      </c>
      <c r="AI152">
        <v>28509242</v>
      </c>
      <c r="AJ152">
        <v>5569357</v>
      </c>
      <c r="AK152">
        <v>36097735</v>
      </c>
      <c r="AL152">
        <v>9352628</v>
      </c>
      <c r="AM152">
        <v>32628830</v>
      </c>
      <c r="AN152">
        <v>18805</v>
      </c>
      <c r="AO152">
        <v>1201383</v>
      </c>
      <c r="AP152">
        <v>10766276</v>
      </c>
      <c r="AQ152">
        <v>100000</v>
      </c>
      <c r="AR152">
        <v>31385839</v>
      </c>
      <c r="AS152">
        <v>4800905</v>
      </c>
      <c r="AT152">
        <v>24949812</v>
      </c>
      <c r="AU152">
        <v>5695639</v>
      </c>
      <c r="AV152">
        <v>19894557</v>
      </c>
      <c r="AX152">
        <v>300000</v>
      </c>
      <c r="AY152">
        <v>412000</v>
      </c>
      <c r="AZ152">
        <v>11351407</v>
      </c>
      <c r="BA152">
        <v>203573</v>
      </c>
      <c r="BB152">
        <v>2806215</v>
      </c>
      <c r="BC152">
        <v>912458</v>
      </c>
      <c r="BD152">
        <v>4253206</v>
      </c>
      <c r="BE152">
        <v>14044055</v>
      </c>
      <c r="BF152">
        <v>13144325</v>
      </c>
      <c r="BG152">
        <v>0</v>
      </c>
      <c r="BH152">
        <v>1787504</v>
      </c>
      <c r="BI152">
        <v>1423881</v>
      </c>
      <c r="BJ152">
        <v>1885720</v>
      </c>
      <c r="BK152">
        <v>0</v>
      </c>
      <c r="BL152">
        <v>1953820</v>
      </c>
      <c r="BM152">
        <v>4105652</v>
      </c>
      <c r="BN152">
        <v>13854291</v>
      </c>
      <c r="BO152">
        <v>6473966</v>
      </c>
      <c r="BP152">
        <v>34845787</v>
      </c>
      <c r="BR152">
        <v>10774208</v>
      </c>
      <c r="BS152">
        <v>14608880</v>
      </c>
      <c r="BT152">
        <v>2099815</v>
      </c>
      <c r="BU152">
        <v>806800</v>
      </c>
      <c r="BV152">
        <v>40139</v>
      </c>
      <c r="BW152">
        <v>0</v>
      </c>
      <c r="BX152">
        <v>2168060</v>
      </c>
      <c r="BY152">
        <v>4903179</v>
      </c>
      <c r="BZ152">
        <v>835293</v>
      </c>
      <c r="CA152">
        <v>4530586</v>
      </c>
      <c r="CB152">
        <v>0</v>
      </c>
      <c r="CC152">
        <v>0</v>
      </c>
      <c r="CD152">
        <v>13330428</v>
      </c>
      <c r="CE152">
        <v>22600286</v>
      </c>
      <c r="CF152">
        <v>5269510</v>
      </c>
      <c r="CG152">
        <v>4711780</v>
      </c>
      <c r="CH152">
        <v>2149291</v>
      </c>
      <c r="CI152">
        <v>4313322</v>
      </c>
      <c r="CJ152">
        <v>3636186</v>
      </c>
      <c r="CK152">
        <v>10931636</v>
      </c>
      <c r="CL152">
        <v>1000000</v>
      </c>
      <c r="CM152">
        <v>16896465</v>
      </c>
      <c r="CN152">
        <v>976256</v>
      </c>
      <c r="CO152">
        <v>8270719</v>
      </c>
      <c r="CP152">
        <v>1655897</v>
      </c>
      <c r="CQ152">
        <v>0</v>
      </c>
      <c r="CR152">
        <v>2843272</v>
      </c>
      <c r="CS152">
        <v>4355001</v>
      </c>
      <c r="CT152">
        <v>0</v>
      </c>
      <c r="CU152">
        <v>2137032</v>
      </c>
      <c r="CV152">
        <v>6118080</v>
      </c>
      <c r="CW152">
        <v>13487519</v>
      </c>
      <c r="CX152">
        <v>2948406</v>
      </c>
      <c r="CY152">
        <v>0</v>
      </c>
    </row>
    <row r="153" spans="1:103" x14ac:dyDescent="0.3">
      <c r="A153" s="734">
        <v>646</v>
      </c>
      <c r="B153" t="s">
        <v>309</v>
      </c>
      <c r="D153">
        <v>41819209</v>
      </c>
      <c r="E153">
        <v>13521793</v>
      </c>
      <c r="F153">
        <v>7683226</v>
      </c>
      <c r="H153">
        <v>9420443</v>
      </c>
      <c r="I153">
        <v>25840929</v>
      </c>
      <c r="J153">
        <v>28729788</v>
      </c>
      <c r="K153">
        <v>1731319</v>
      </c>
      <c r="L153">
        <v>19598758</v>
      </c>
      <c r="M153">
        <v>103370576</v>
      </c>
      <c r="N153">
        <v>74109359</v>
      </c>
      <c r="O153">
        <v>30305835</v>
      </c>
      <c r="P153">
        <v>72602770</v>
      </c>
      <c r="Q153">
        <v>12892593</v>
      </c>
      <c r="R153">
        <v>7762728</v>
      </c>
      <c r="S153">
        <v>38975108</v>
      </c>
      <c r="U153">
        <v>65591057</v>
      </c>
      <c r="V153">
        <v>34214417</v>
      </c>
      <c r="X153">
        <v>9096438</v>
      </c>
      <c r="Y153">
        <v>7366498</v>
      </c>
      <c r="Z153">
        <v>27600715</v>
      </c>
      <c r="AB153">
        <v>44004435</v>
      </c>
      <c r="AC153">
        <v>75747920</v>
      </c>
      <c r="AD153">
        <v>20998499</v>
      </c>
      <c r="AE153">
        <v>41087401</v>
      </c>
      <c r="AF153">
        <v>71833870</v>
      </c>
      <c r="AG153">
        <v>3901124</v>
      </c>
      <c r="AH153">
        <v>22596232</v>
      </c>
      <c r="AI153">
        <v>119311952</v>
      </c>
      <c r="AJ153">
        <v>17039508</v>
      </c>
      <c r="AK153">
        <v>74559812</v>
      </c>
      <c r="AL153">
        <v>30193754</v>
      </c>
      <c r="AM153">
        <v>38240600</v>
      </c>
      <c r="AN153">
        <v>4472777</v>
      </c>
      <c r="AO153">
        <v>6854764</v>
      </c>
      <c r="AP153">
        <v>27206114</v>
      </c>
      <c r="AQ153">
        <v>11312014</v>
      </c>
      <c r="AR153">
        <v>96232936</v>
      </c>
      <c r="AS153">
        <v>21348353</v>
      </c>
      <c r="AT153">
        <v>41662778</v>
      </c>
      <c r="AU153">
        <v>15834253</v>
      </c>
      <c r="AV153">
        <v>43938388</v>
      </c>
      <c r="AX153">
        <v>34215797</v>
      </c>
      <c r="AY153">
        <v>1269857</v>
      </c>
      <c r="AZ153">
        <v>80345690</v>
      </c>
      <c r="BA153">
        <v>29008905</v>
      </c>
      <c r="BB153">
        <v>163514947</v>
      </c>
      <c r="BC153">
        <v>4311458</v>
      </c>
      <c r="BD153">
        <v>18517804</v>
      </c>
      <c r="BE153">
        <v>20057856</v>
      </c>
      <c r="BF153">
        <v>25889504</v>
      </c>
      <c r="BG153">
        <v>37844632</v>
      </c>
      <c r="BH153">
        <v>8795837</v>
      </c>
      <c r="BI153">
        <v>10830572</v>
      </c>
      <c r="BJ153">
        <v>0</v>
      </c>
      <c r="BK153">
        <v>319088450</v>
      </c>
      <c r="BL153">
        <v>6590366</v>
      </c>
      <c r="BM153">
        <v>24486313</v>
      </c>
      <c r="BN153">
        <v>24867473</v>
      </c>
      <c r="BO153">
        <v>28211873</v>
      </c>
      <c r="BP153">
        <v>72051419</v>
      </c>
      <c r="BR153">
        <v>52400374</v>
      </c>
      <c r="BS153">
        <v>38870823</v>
      </c>
      <c r="BT153">
        <v>8034393</v>
      </c>
      <c r="BU153">
        <v>19329689</v>
      </c>
      <c r="BV153">
        <v>54619972</v>
      </c>
      <c r="BW153">
        <v>6876997</v>
      </c>
      <c r="BX153">
        <v>21108169</v>
      </c>
      <c r="BY153">
        <v>52707795</v>
      </c>
      <c r="BZ153">
        <v>10797102</v>
      </c>
      <c r="CA153">
        <v>37635723</v>
      </c>
      <c r="CB153">
        <v>9789457</v>
      </c>
      <c r="CC153">
        <v>54372767</v>
      </c>
      <c r="CD153">
        <v>37291771</v>
      </c>
      <c r="CE153">
        <v>40937115</v>
      </c>
      <c r="CF153">
        <v>33340010</v>
      </c>
      <c r="CG153">
        <v>19702582</v>
      </c>
      <c r="CH153">
        <v>9698317</v>
      </c>
      <c r="CI153">
        <v>33205325</v>
      </c>
      <c r="CJ153">
        <v>9761733</v>
      </c>
      <c r="CK153">
        <v>17850288</v>
      </c>
      <c r="CL153">
        <v>5664501</v>
      </c>
      <c r="CM153">
        <v>5145493</v>
      </c>
      <c r="CN153">
        <v>243373</v>
      </c>
      <c r="CO153">
        <v>26263676</v>
      </c>
      <c r="CP153">
        <v>20114428</v>
      </c>
      <c r="CQ153">
        <v>0</v>
      </c>
      <c r="CR153">
        <v>12453102</v>
      </c>
      <c r="CS153">
        <v>6240780</v>
      </c>
      <c r="CT153">
        <v>40373975</v>
      </c>
      <c r="CU153">
        <v>30309845</v>
      </c>
      <c r="CV153">
        <v>30562541</v>
      </c>
      <c r="CW153">
        <v>21625099</v>
      </c>
      <c r="CX153">
        <v>17464706</v>
      </c>
      <c r="CY153">
        <v>9171603</v>
      </c>
    </row>
    <row r="154" spans="1:103" x14ac:dyDescent="0.3">
      <c r="A154" s="734">
        <v>647</v>
      </c>
      <c r="B154" t="s">
        <v>858</v>
      </c>
      <c r="D154">
        <v>0</v>
      </c>
      <c r="E154">
        <v>0</v>
      </c>
      <c r="F154">
        <v>0</v>
      </c>
      <c r="H154">
        <v>0</v>
      </c>
      <c r="I154">
        <v>0</v>
      </c>
      <c r="J154">
        <v>0</v>
      </c>
      <c r="K154">
        <v>0</v>
      </c>
      <c r="L154">
        <v>0</v>
      </c>
      <c r="M154">
        <v>0</v>
      </c>
      <c r="N154">
        <v>0</v>
      </c>
      <c r="O154">
        <v>0</v>
      </c>
      <c r="P154">
        <v>0</v>
      </c>
      <c r="Q154">
        <v>0</v>
      </c>
      <c r="R154">
        <v>0</v>
      </c>
      <c r="S154">
        <v>8939494</v>
      </c>
      <c r="U154">
        <v>0</v>
      </c>
      <c r="V154">
        <v>0</v>
      </c>
      <c r="X154">
        <v>582264</v>
      </c>
      <c r="Y154">
        <v>0</v>
      </c>
      <c r="Z154">
        <v>4300000</v>
      </c>
      <c r="AB154">
        <v>7476093</v>
      </c>
      <c r="AC154">
        <v>0</v>
      </c>
      <c r="AD154">
        <v>0</v>
      </c>
      <c r="AE154">
        <v>0</v>
      </c>
      <c r="AF154">
        <v>0</v>
      </c>
      <c r="AG154">
        <v>0</v>
      </c>
      <c r="AH154">
        <v>639072</v>
      </c>
      <c r="AI154">
        <v>35629482</v>
      </c>
      <c r="AJ154">
        <v>419881</v>
      </c>
      <c r="AK154">
        <v>0</v>
      </c>
      <c r="AL154">
        <v>0</v>
      </c>
      <c r="AM154">
        <v>1102885</v>
      </c>
      <c r="AN154">
        <v>0</v>
      </c>
      <c r="AO154">
        <v>0</v>
      </c>
      <c r="AP154">
        <v>0</v>
      </c>
      <c r="AQ154">
        <v>1243690</v>
      </c>
      <c r="AR154">
        <v>14699187</v>
      </c>
      <c r="AS154">
        <v>0</v>
      </c>
      <c r="AT154">
        <v>0</v>
      </c>
      <c r="AU154">
        <v>0</v>
      </c>
      <c r="AV154">
        <v>4518616</v>
      </c>
      <c r="AX154">
        <v>0</v>
      </c>
      <c r="AY154">
        <v>0</v>
      </c>
      <c r="AZ154">
        <v>0</v>
      </c>
      <c r="BA154">
        <v>0</v>
      </c>
      <c r="BB154">
        <v>0</v>
      </c>
      <c r="BC154">
        <v>0</v>
      </c>
      <c r="BD154">
        <v>0</v>
      </c>
      <c r="BE154">
        <v>0</v>
      </c>
      <c r="BF154">
        <v>0</v>
      </c>
      <c r="BG154">
        <v>3753212</v>
      </c>
      <c r="BH154">
        <v>0</v>
      </c>
      <c r="BI154">
        <v>10317870</v>
      </c>
      <c r="BJ154">
        <v>9</v>
      </c>
      <c r="BK154">
        <v>271411424</v>
      </c>
      <c r="BL154">
        <v>0</v>
      </c>
      <c r="BM154">
        <v>0</v>
      </c>
      <c r="BN154">
        <v>0</v>
      </c>
      <c r="BO154">
        <v>0</v>
      </c>
      <c r="BP154">
        <v>7083939</v>
      </c>
      <c r="BR154">
        <v>0</v>
      </c>
      <c r="BS154">
        <v>0</v>
      </c>
      <c r="BT154">
        <v>0</v>
      </c>
      <c r="BU154">
        <v>0</v>
      </c>
      <c r="BV154">
        <v>0</v>
      </c>
      <c r="BW154">
        <v>0</v>
      </c>
      <c r="BX154">
        <v>0</v>
      </c>
      <c r="BY154">
        <v>1278490</v>
      </c>
      <c r="BZ154">
        <v>7252</v>
      </c>
      <c r="CA154">
        <v>0</v>
      </c>
      <c r="CB154">
        <v>0</v>
      </c>
      <c r="CC154">
        <v>0</v>
      </c>
      <c r="CD154">
        <v>437166</v>
      </c>
      <c r="CE154">
        <v>0</v>
      </c>
      <c r="CF154">
        <v>8605554</v>
      </c>
      <c r="CG154">
        <v>0</v>
      </c>
      <c r="CH154">
        <v>0</v>
      </c>
      <c r="CI154">
        <v>0</v>
      </c>
      <c r="CJ154">
        <v>0</v>
      </c>
      <c r="CK154">
        <v>0</v>
      </c>
      <c r="CL154">
        <v>0</v>
      </c>
      <c r="CM154">
        <v>0</v>
      </c>
      <c r="CN154">
        <v>0</v>
      </c>
      <c r="CO154">
        <v>0</v>
      </c>
      <c r="CP154">
        <v>0</v>
      </c>
      <c r="CQ154">
        <v>141938890</v>
      </c>
      <c r="CR154">
        <v>0</v>
      </c>
      <c r="CS154">
        <v>0</v>
      </c>
      <c r="CT154">
        <v>0</v>
      </c>
      <c r="CU154">
        <v>0</v>
      </c>
      <c r="CV154">
        <v>0</v>
      </c>
      <c r="CW154">
        <v>0</v>
      </c>
      <c r="CX154">
        <v>0</v>
      </c>
      <c r="CY154">
        <v>0</v>
      </c>
    </row>
    <row r="155" spans="1:103" x14ac:dyDescent="0.3">
      <c r="A155" s="734">
        <v>654</v>
      </c>
      <c r="B155" t="s">
        <v>348</v>
      </c>
      <c r="D155">
        <v>0</v>
      </c>
      <c r="E155">
        <v>8558536</v>
      </c>
      <c r="F155">
        <v>0</v>
      </c>
      <c r="H155">
        <v>0</v>
      </c>
      <c r="I155">
        <v>0</v>
      </c>
      <c r="J155">
        <v>13096684</v>
      </c>
      <c r="K155">
        <v>1989696</v>
      </c>
      <c r="L155">
        <v>3167392</v>
      </c>
      <c r="M155">
        <v>191788639</v>
      </c>
      <c r="N155">
        <v>0</v>
      </c>
      <c r="O155">
        <v>1111714</v>
      </c>
      <c r="P155">
        <v>0</v>
      </c>
      <c r="Q155">
        <v>9583299</v>
      </c>
      <c r="R155">
        <v>3236502</v>
      </c>
      <c r="S155">
        <v>2716779</v>
      </c>
      <c r="U155">
        <v>0</v>
      </c>
      <c r="V155">
        <v>32858756</v>
      </c>
      <c r="X155">
        <v>3648697</v>
      </c>
      <c r="Y155">
        <v>599140</v>
      </c>
      <c r="Z155">
        <v>0</v>
      </c>
      <c r="AB155">
        <v>14331452</v>
      </c>
      <c r="AC155">
        <v>1419949</v>
      </c>
      <c r="AD155">
        <v>25889028</v>
      </c>
      <c r="AE155">
        <v>29874703</v>
      </c>
      <c r="AF155">
        <v>1693061</v>
      </c>
      <c r="AG155">
        <v>15373353</v>
      </c>
      <c r="AH155">
        <v>11885788</v>
      </c>
      <c r="AI155">
        <v>48071906</v>
      </c>
      <c r="AJ155">
        <v>2468899</v>
      </c>
      <c r="AK155">
        <v>0</v>
      </c>
      <c r="AL155">
        <v>26336201</v>
      </c>
      <c r="AM155">
        <v>0</v>
      </c>
      <c r="AN155">
        <v>2891324</v>
      </c>
      <c r="AO155">
        <v>0</v>
      </c>
      <c r="AP155">
        <v>0</v>
      </c>
      <c r="AQ155">
        <v>2781575</v>
      </c>
      <c r="AR155">
        <v>0</v>
      </c>
      <c r="AS155">
        <v>5805595</v>
      </c>
      <c r="AT155">
        <v>89734995</v>
      </c>
      <c r="AU155">
        <v>0</v>
      </c>
      <c r="AV155">
        <v>728474</v>
      </c>
      <c r="AX155">
        <v>11616259</v>
      </c>
      <c r="AY155">
        <v>954029</v>
      </c>
      <c r="AZ155">
        <v>0</v>
      </c>
      <c r="BA155">
        <v>0</v>
      </c>
      <c r="BB155">
        <v>139631790</v>
      </c>
      <c r="BC155">
        <v>5154928</v>
      </c>
      <c r="BD155">
        <v>0</v>
      </c>
      <c r="BE155">
        <v>0</v>
      </c>
      <c r="BF155">
        <v>41351355</v>
      </c>
      <c r="BG155">
        <v>0</v>
      </c>
      <c r="BH155">
        <v>0</v>
      </c>
      <c r="BI155">
        <v>311574</v>
      </c>
      <c r="BJ155">
        <v>206942</v>
      </c>
      <c r="BK155">
        <v>0</v>
      </c>
      <c r="BL155">
        <v>0</v>
      </c>
      <c r="BM155">
        <v>10177769</v>
      </c>
      <c r="BN155">
        <v>29988468</v>
      </c>
      <c r="BO155">
        <v>4618441</v>
      </c>
      <c r="BP155">
        <v>0</v>
      </c>
      <c r="BR155">
        <v>0</v>
      </c>
      <c r="BS155">
        <v>0</v>
      </c>
      <c r="BT155">
        <v>3786858</v>
      </c>
      <c r="BU155">
        <v>10909973</v>
      </c>
      <c r="BV155">
        <v>20531660</v>
      </c>
      <c r="BW155">
        <v>1692102</v>
      </c>
      <c r="BX155">
        <v>0</v>
      </c>
      <c r="BY155">
        <v>0</v>
      </c>
      <c r="BZ155">
        <v>413860</v>
      </c>
      <c r="CA155">
        <v>0</v>
      </c>
      <c r="CB155">
        <v>13119020</v>
      </c>
      <c r="CC155">
        <v>14168249</v>
      </c>
      <c r="CD155">
        <v>3880855</v>
      </c>
      <c r="CE155">
        <v>1370169</v>
      </c>
      <c r="CF155">
        <v>0</v>
      </c>
      <c r="CG155">
        <v>10259616</v>
      </c>
      <c r="CH155">
        <v>2983571</v>
      </c>
      <c r="CI155">
        <v>5259757</v>
      </c>
      <c r="CJ155">
        <v>527651</v>
      </c>
      <c r="CK155">
        <v>1354426</v>
      </c>
      <c r="CL155">
        <v>0</v>
      </c>
      <c r="CM155">
        <v>0</v>
      </c>
      <c r="CN155">
        <v>2039422</v>
      </c>
      <c r="CO155">
        <v>306341766</v>
      </c>
      <c r="CP155">
        <v>1336194</v>
      </c>
      <c r="CQ155">
        <v>0</v>
      </c>
      <c r="CR155">
        <v>8546259</v>
      </c>
      <c r="CS155">
        <v>2449648</v>
      </c>
      <c r="CT155">
        <v>0</v>
      </c>
      <c r="CU155">
        <v>771603</v>
      </c>
      <c r="CV155">
        <v>0</v>
      </c>
      <c r="CW155">
        <v>5683581</v>
      </c>
      <c r="CX155">
        <v>629982</v>
      </c>
      <c r="CY155">
        <v>248844</v>
      </c>
    </row>
    <row r="156" spans="1:103" x14ac:dyDescent="0.3">
      <c r="A156" s="734">
        <v>655</v>
      </c>
      <c r="B156" t="s">
        <v>859</v>
      </c>
      <c r="D156">
        <v>0</v>
      </c>
      <c r="E156">
        <v>0</v>
      </c>
      <c r="F156">
        <v>0</v>
      </c>
      <c r="H156">
        <v>0</v>
      </c>
      <c r="I156">
        <v>0</v>
      </c>
      <c r="J156">
        <v>0</v>
      </c>
      <c r="K156">
        <v>0</v>
      </c>
      <c r="L156">
        <v>0</v>
      </c>
      <c r="M156">
        <v>87219705</v>
      </c>
      <c r="N156">
        <v>0</v>
      </c>
      <c r="O156">
        <v>134096</v>
      </c>
      <c r="P156">
        <v>0</v>
      </c>
      <c r="Q156">
        <v>98800</v>
      </c>
      <c r="R156">
        <v>0</v>
      </c>
      <c r="S156">
        <v>43932</v>
      </c>
      <c r="U156">
        <v>0</v>
      </c>
      <c r="V156">
        <v>4102759</v>
      </c>
      <c r="X156">
        <v>32250</v>
      </c>
      <c r="Y156">
        <v>120913</v>
      </c>
      <c r="Z156">
        <v>0</v>
      </c>
      <c r="AB156">
        <v>0</v>
      </c>
      <c r="AC156">
        <v>0</v>
      </c>
      <c r="AD156">
        <v>2770627</v>
      </c>
      <c r="AE156">
        <v>19523882</v>
      </c>
      <c r="AF156">
        <v>0</v>
      </c>
      <c r="AG156">
        <v>311392</v>
      </c>
      <c r="AH156">
        <v>0</v>
      </c>
      <c r="AI156">
        <v>7265351</v>
      </c>
      <c r="AJ156">
        <v>0</v>
      </c>
      <c r="AK156">
        <v>0</v>
      </c>
      <c r="AL156">
        <v>0</v>
      </c>
      <c r="AM156">
        <v>0</v>
      </c>
      <c r="AN156">
        <v>0</v>
      </c>
      <c r="AO156">
        <v>0</v>
      </c>
      <c r="AP156">
        <v>0</v>
      </c>
      <c r="AQ156">
        <v>0</v>
      </c>
      <c r="AR156">
        <v>0</v>
      </c>
      <c r="AS156">
        <v>99127</v>
      </c>
      <c r="AT156">
        <v>2042795</v>
      </c>
      <c r="AU156">
        <v>0</v>
      </c>
      <c r="AV156">
        <v>0</v>
      </c>
      <c r="AX156">
        <v>0</v>
      </c>
      <c r="AY156">
        <v>257116</v>
      </c>
      <c r="AZ156">
        <v>0</v>
      </c>
      <c r="BA156">
        <v>0</v>
      </c>
      <c r="BB156">
        <v>52634530</v>
      </c>
      <c r="BC156">
        <v>224733</v>
      </c>
      <c r="BD156">
        <v>0</v>
      </c>
      <c r="BE156">
        <v>0</v>
      </c>
      <c r="BF156">
        <v>15046709</v>
      </c>
      <c r="BG156">
        <v>0</v>
      </c>
      <c r="BH156">
        <v>0</v>
      </c>
      <c r="BI156">
        <v>0</v>
      </c>
      <c r="BJ156">
        <v>0</v>
      </c>
      <c r="BK156">
        <v>0</v>
      </c>
      <c r="BL156">
        <v>0</v>
      </c>
      <c r="BM156">
        <v>0</v>
      </c>
      <c r="BN156">
        <v>1759389</v>
      </c>
      <c r="BO156">
        <v>128458</v>
      </c>
      <c r="BP156">
        <v>0</v>
      </c>
      <c r="BR156">
        <v>0</v>
      </c>
      <c r="BS156">
        <v>0</v>
      </c>
      <c r="BT156">
        <v>62575</v>
      </c>
      <c r="BU156">
        <v>395498</v>
      </c>
      <c r="BV156">
        <v>1957158</v>
      </c>
      <c r="BW156">
        <v>66336</v>
      </c>
      <c r="BX156">
        <v>0</v>
      </c>
      <c r="BY156">
        <v>0</v>
      </c>
      <c r="BZ156">
        <v>0</v>
      </c>
      <c r="CA156">
        <v>0</v>
      </c>
      <c r="CB156">
        <v>0</v>
      </c>
      <c r="CC156">
        <v>0</v>
      </c>
      <c r="CD156">
        <v>956523</v>
      </c>
      <c r="CE156">
        <v>0</v>
      </c>
      <c r="CF156">
        <v>0</v>
      </c>
      <c r="CG156">
        <v>0</v>
      </c>
      <c r="CH156">
        <v>0</v>
      </c>
      <c r="CI156">
        <v>235097</v>
      </c>
      <c r="CJ156">
        <v>0</v>
      </c>
      <c r="CK156">
        <v>0</v>
      </c>
      <c r="CL156">
        <v>0</v>
      </c>
      <c r="CM156">
        <v>0</v>
      </c>
      <c r="CN156">
        <v>0</v>
      </c>
      <c r="CO156">
        <v>152973762</v>
      </c>
      <c r="CP156">
        <v>0</v>
      </c>
      <c r="CQ156">
        <v>0</v>
      </c>
      <c r="CR156">
        <v>7587</v>
      </c>
      <c r="CS156">
        <v>168400</v>
      </c>
      <c r="CT156">
        <v>0</v>
      </c>
      <c r="CU156">
        <v>0</v>
      </c>
      <c r="CV156">
        <v>0</v>
      </c>
      <c r="CW156">
        <v>330698</v>
      </c>
      <c r="CX156">
        <v>0</v>
      </c>
      <c r="CY156">
        <v>0</v>
      </c>
    </row>
    <row r="157" spans="1:103" x14ac:dyDescent="0.3">
      <c r="A157" s="734">
        <v>656</v>
      </c>
      <c r="B157" t="s">
        <v>353</v>
      </c>
      <c r="D157">
        <v>2</v>
      </c>
      <c r="E157">
        <v>2</v>
      </c>
      <c r="F157">
        <v>2</v>
      </c>
      <c r="H157">
        <v>0</v>
      </c>
      <c r="I157">
        <v>2</v>
      </c>
      <c r="J157">
        <v>2</v>
      </c>
      <c r="K157">
        <v>2</v>
      </c>
      <c r="L157">
        <v>2</v>
      </c>
      <c r="M157">
        <v>2</v>
      </c>
      <c r="N157">
        <v>2</v>
      </c>
      <c r="O157">
        <v>2</v>
      </c>
      <c r="P157">
        <v>2</v>
      </c>
      <c r="Q157">
        <v>2</v>
      </c>
      <c r="R157">
        <v>2</v>
      </c>
      <c r="S157">
        <v>2</v>
      </c>
      <c r="U157">
        <v>2</v>
      </c>
      <c r="V157">
        <v>2</v>
      </c>
      <c r="X157">
        <v>2</v>
      </c>
      <c r="Y157">
        <v>2</v>
      </c>
      <c r="Z157">
        <v>0</v>
      </c>
      <c r="AB157">
        <v>1</v>
      </c>
      <c r="AC157">
        <v>1</v>
      </c>
      <c r="AD157">
        <v>2</v>
      </c>
      <c r="AE157">
        <v>2</v>
      </c>
      <c r="AF157">
        <v>2</v>
      </c>
      <c r="AG157">
        <v>2</v>
      </c>
      <c r="AH157">
        <v>2</v>
      </c>
      <c r="AI157">
        <v>2</v>
      </c>
      <c r="AJ157">
        <v>2</v>
      </c>
      <c r="AK157">
        <v>2</v>
      </c>
      <c r="AL157">
        <v>2</v>
      </c>
      <c r="AM157">
        <v>2</v>
      </c>
      <c r="AN157">
        <v>2</v>
      </c>
      <c r="AO157">
        <v>2</v>
      </c>
      <c r="AP157">
        <v>0</v>
      </c>
      <c r="AQ157">
        <v>2</v>
      </c>
      <c r="AR157">
        <v>2</v>
      </c>
      <c r="AS157">
        <v>2</v>
      </c>
      <c r="AT157">
        <v>2</v>
      </c>
      <c r="AU157">
        <v>2</v>
      </c>
      <c r="AV157">
        <v>2</v>
      </c>
      <c r="AX157">
        <v>2</v>
      </c>
      <c r="AY157">
        <v>2</v>
      </c>
      <c r="AZ157">
        <v>2</v>
      </c>
      <c r="BA157">
        <v>2</v>
      </c>
      <c r="BB157">
        <v>2</v>
      </c>
      <c r="BC157">
        <v>2</v>
      </c>
      <c r="BD157">
        <v>2</v>
      </c>
      <c r="BE157">
        <v>2</v>
      </c>
      <c r="BF157">
        <v>2</v>
      </c>
      <c r="BG157">
        <v>2</v>
      </c>
      <c r="BH157">
        <v>2</v>
      </c>
      <c r="BI157">
        <v>2</v>
      </c>
      <c r="BJ157">
        <v>2</v>
      </c>
      <c r="BK157">
        <v>2</v>
      </c>
      <c r="BL157">
        <v>0</v>
      </c>
      <c r="BM157">
        <v>2</v>
      </c>
      <c r="BN157">
        <v>2</v>
      </c>
      <c r="BO157">
        <v>2</v>
      </c>
      <c r="BP157">
        <v>2</v>
      </c>
      <c r="BR157">
        <v>2</v>
      </c>
      <c r="BS157">
        <v>2</v>
      </c>
      <c r="BT157">
        <v>2</v>
      </c>
      <c r="BU157">
        <v>2</v>
      </c>
      <c r="BV157">
        <v>2</v>
      </c>
      <c r="BW157">
        <v>2</v>
      </c>
      <c r="BX157">
        <v>2</v>
      </c>
      <c r="BY157">
        <v>2</v>
      </c>
      <c r="BZ157">
        <v>2</v>
      </c>
      <c r="CA157">
        <v>2</v>
      </c>
      <c r="CB157">
        <v>0</v>
      </c>
      <c r="CC157">
        <v>2</v>
      </c>
      <c r="CD157">
        <v>2</v>
      </c>
      <c r="CE157">
        <v>2</v>
      </c>
      <c r="CF157">
        <v>2</v>
      </c>
      <c r="CG157">
        <v>2</v>
      </c>
      <c r="CH157">
        <v>1</v>
      </c>
      <c r="CI157">
        <v>2</v>
      </c>
      <c r="CJ157">
        <v>2</v>
      </c>
      <c r="CK157">
        <v>2</v>
      </c>
      <c r="CL157">
        <v>2</v>
      </c>
      <c r="CM157">
        <v>2</v>
      </c>
      <c r="CN157">
        <v>2</v>
      </c>
      <c r="CO157">
        <v>2</v>
      </c>
      <c r="CP157">
        <v>2</v>
      </c>
      <c r="CQ157">
        <v>2</v>
      </c>
      <c r="CR157">
        <v>2</v>
      </c>
      <c r="CS157">
        <v>2</v>
      </c>
      <c r="CT157">
        <v>2</v>
      </c>
      <c r="CU157">
        <v>2</v>
      </c>
      <c r="CV157">
        <v>2</v>
      </c>
      <c r="CW157">
        <v>2</v>
      </c>
      <c r="CX157">
        <v>2</v>
      </c>
      <c r="CY157">
        <v>2</v>
      </c>
    </row>
    <row r="158" spans="1:103" x14ac:dyDescent="0.3">
      <c r="A158" s="734">
        <v>659</v>
      </c>
      <c r="B158" t="s">
        <v>860</v>
      </c>
      <c r="D158">
        <v>99956008</v>
      </c>
      <c r="E158">
        <v>27569399</v>
      </c>
      <c r="F158">
        <v>12421753</v>
      </c>
      <c r="H158">
        <v>10442167</v>
      </c>
      <c r="I158">
        <v>5574981</v>
      </c>
      <c r="J158">
        <v>4636294</v>
      </c>
      <c r="K158">
        <v>16307679</v>
      </c>
      <c r="L158">
        <v>0</v>
      </c>
      <c r="M158">
        <v>186539667</v>
      </c>
      <c r="N158">
        <v>135947883</v>
      </c>
      <c r="O158">
        <v>18522425</v>
      </c>
      <c r="P158">
        <v>41077664</v>
      </c>
      <c r="Q158">
        <v>3062073</v>
      </c>
      <c r="R158">
        <v>1296776</v>
      </c>
      <c r="S158">
        <v>10416059</v>
      </c>
      <c r="U158">
        <v>33526956</v>
      </c>
      <c r="V158">
        <v>13758481</v>
      </c>
      <c r="X158">
        <v>9944978</v>
      </c>
      <c r="Y158">
        <v>2834524</v>
      </c>
      <c r="Z158">
        <v>24136254</v>
      </c>
      <c r="AB158">
        <v>23143266</v>
      </c>
      <c r="AC158">
        <v>165462186</v>
      </c>
      <c r="AD158">
        <v>33235854</v>
      </c>
      <c r="AE158">
        <v>124618214</v>
      </c>
      <c r="AF158">
        <v>18879317</v>
      </c>
      <c r="AG158">
        <v>8274373</v>
      </c>
      <c r="AH158">
        <v>33251400</v>
      </c>
      <c r="AI158">
        <v>205440549</v>
      </c>
      <c r="AJ158">
        <v>9461738</v>
      </c>
      <c r="AK158">
        <v>70951191</v>
      </c>
      <c r="AL158">
        <v>58359622</v>
      </c>
      <c r="AM158">
        <v>73214403</v>
      </c>
      <c r="AN158">
        <v>4392724</v>
      </c>
      <c r="AO158">
        <v>0</v>
      </c>
      <c r="AP158">
        <v>23358511</v>
      </c>
      <c r="AQ158">
        <v>84639</v>
      </c>
      <c r="AR158">
        <v>254564349</v>
      </c>
      <c r="AS158">
        <v>14601517</v>
      </c>
      <c r="AT158">
        <v>47072624</v>
      </c>
      <c r="AU158">
        <v>59586922</v>
      </c>
      <c r="AV158">
        <v>42727861</v>
      </c>
      <c r="AX158">
        <v>8255240</v>
      </c>
      <c r="AY158">
        <v>983214</v>
      </c>
      <c r="AZ158">
        <v>27067144</v>
      </c>
      <c r="BA158">
        <v>63134416</v>
      </c>
      <c r="BB158">
        <v>235318865</v>
      </c>
      <c r="BC158">
        <v>0</v>
      </c>
      <c r="BD158">
        <v>35468051</v>
      </c>
      <c r="BE158">
        <v>10664737</v>
      </c>
      <c r="BF158">
        <v>66094964</v>
      </c>
      <c r="BG158">
        <v>39007081</v>
      </c>
      <c r="BH158">
        <v>0</v>
      </c>
      <c r="BI158">
        <v>17178828</v>
      </c>
      <c r="BJ158">
        <v>7997553</v>
      </c>
      <c r="BK158">
        <v>639825123</v>
      </c>
      <c r="BL158">
        <v>10030182</v>
      </c>
      <c r="BM158">
        <v>4657260</v>
      </c>
      <c r="BN158">
        <v>51006001</v>
      </c>
      <c r="BO158">
        <v>74544759</v>
      </c>
      <c r="BP158">
        <v>383103721</v>
      </c>
      <c r="BR158">
        <v>20720525</v>
      </c>
      <c r="BS158">
        <v>132737808</v>
      </c>
      <c r="BT158">
        <v>967178</v>
      </c>
      <c r="BU158">
        <v>23318053</v>
      </c>
      <c r="BV158">
        <v>22041675</v>
      </c>
      <c r="BW158">
        <v>2739916</v>
      </c>
      <c r="BX158">
        <v>12280647</v>
      </c>
      <c r="BY158">
        <v>107306962</v>
      </c>
      <c r="BZ158">
        <v>0</v>
      </c>
      <c r="CA158">
        <v>24881057</v>
      </c>
      <c r="CB158">
        <v>8704402</v>
      </c>
      <c r="CC158">
        <v>80570870</v>
      </c>
      <c r="CD158">
        <v>83021886</v>
      </c>
      <c r="CE158">
        <v>13161926</v>
      </c>
      <c r="CF158">
        <v>0</v>
      </c>
      <c r="CG158">
        <v>13013000</v>
      </c>
      <c r="CH158">
        <v>27201623</v>
      </c>
      <c r="CI158">
        <v>9722831</v>
      </c>
      <c r="CJ158">
        <v>7882490</v>
      </c>
      <c r="CK158">
        <v>15163010</v>
      </c>
      <c r="CL158">
        <v>2749788</v>
      </c>
      <c r="CM158">
        <v>2929428</v>
      </c>
      <c r="CN158">
        <v>4630672</v>
      </c>
      <c r="CO158">
        <v>121151045</v>
      </c>
      <c r="CP158">
        <v>0</v>
      </c>
      <c r="CQ158">
        <v>582455375</v>
      </c>
      <c r="CR158">
        <v>255881</v>
      </c>
      <c r="CS158">
        <v>0</v>
      </c>
      <c r="CT158">
        <v>5174614</v>
      </c>
      <c r="CU158">
        <v>46680471</v>
      </c>
      <c r="CV158">
        <v>44633635</v>
      </c>
      <c r="CW158">
        <v>78386724</v>
      </c>
      <c r="CX158">
        <v>9069949</v>
      </c>
      <c r="CY158">
        <v>5017798</v>
      </c>
    </row>
    <row r="159" spans="1:103" x14ac:dyDescent="0.3">
      <c r="A159" s="734">
        <v>660</v>
      </c>
      <c r="B159" t="s">
        <v>861</v>
      </c>
      <c r="D159">
        <v>0</v>
      </c>
      <c r="E159">
        <v>0</v>
      </c>
      <c r="F159">
        <v>0</v>
      </c>
      <c r="H159">
        <v>0</v>
      </c>
      <c r="I159">
        <v>0</v>
      </c>
      <c r="J159">
        <v>0</v>
      </c>
      <c r="K159">
        <v>0</v>
      </c>
      <c r="L159">
        <v>0</v>
      </c>
      <c r="M159">
        <v>0</v>
      </c>
      <c r="N159">
        <v>36144530</v>
      </c>
      <c r="O159">
        <v>0</v>
      </c>
      <c r="P159">
        <v>2002678</v>
      </c>
      <c r="Q159">
        <v>0</v>
      </c>
      <c r="R159">
        <v>0</v>
      </c>
      <c r="S159">
        <v>0</v>
      </c>
      <c r="U159">
        <v>0</v>
      </c>
      <c r="V159">
        <v>0</v>
      </c>
      <c r="X159">
        <v>0</v>
      </c>
      <c r="Y159">
        <v>0</v>
      </c>
      <c r="Z159">
        <v>0</v>
      </c>
      <c r="AB159">
        <v>0</v>
      </c>
      <c r="AC159">
        <v>3014295</v>
      </c>
      <c r="AD159">
        <v>501012</v>
      </c>
      <c r="AE159">
        <v>2937502</v>
      </c>
      <c r="AF159">
        <v>0</v>
      </c>
      <c r="AG159">
        <v>0</v>
      </c>
      <c r="AH159">
        <v>0</v>
      </c>
      <c r="AI159">
        <v>0</v>
      </c>
      <c r="AJ159">
        <v>0</v>
      </c>
      <c r="AK159">
        <v>36960213</v>
      </c>
      <c r="AL159">
        <v>0</v>
      </c>
      <c r="AM159">
        <v>0</v>
      </c>
      <c r="AN159">
        <v>0</v>
      </c>
      <c r="AO159">
        <v>0</v>
      </c>
      <c r="AP159">
        <v>0</v>
      </c>
      <c r="AQ159">
        <v>0</v>
      </c>
      <c r="AR159">
        <v>17450046</v>
      </c>
      <c r="AS159">
        <v>0</v>
      </c>
      <c r="AT159">
        <v>933244</v>
      </c>
      <c r="AU159">
        <v>0</v>
      </c>
      <c r="AV159">
        <v>0</v>
      </c>
      <c r="AX159">
        <v>0</v>
      </c>
      <c r="AY159">
        <v>0</v>
      </c>
      <c r="AZ159">
        <v>0</v>
      </c>
      <c r="BA159">
        <v>0</v>
      </c>
      <c r="BB159">
        <v>0</v>
      </c>
      <c r="BC159">
        <v>0</v>
      </c>
      <c r="BD159">
        <v>0</v>
      </c>
      <c r="BE159">
        <v>0</v>
      </c>
      <c r="BF159">
        <v>0</v>
      </c>
      <c r="BG159">
        <v>0</v>
      </c>
      <c r="BH159">
        <v>0</v>
      </c>
      <c r="BI159">
        <v>1191337</v>
      </c>
      <c r="BJ159">
        <v>0</v>
      </c>
      <c r="BK159">
        <v>194219643</v>
      </c>
      <c r="BL159">
        <v>0</v>
      </c>
      <c r="BM159">
        <v>0</v>
      </c>
      <c r="BN159">
        <v>0</v>
      </c>
      <c r="BO159">
        <v>0</v>
      </c>
      <c r="BP159">
        <v>0</v>
      </c>
      <c r="BR159">
        <v>0</v>
      </c>
      <c r="BS159">
        <v>363033</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55613957</v>
      </c>
      <c r="CP159">
        <v>0</v>
      </c>
      <c r="CQ159">
        <v>0</v>
      </c>
      <c r="CR159">
        <v>0</v>
      </c>
      <c r="CS159">
        <v>0</v>
      </c>
      <c r="CT159">
        <v>2219361</v>
      </c>
      <c r="CU159">
        <v>0</v>
      </c>
      <c r="CV159">
        <v>0</v>
      </c>
      <c r="CW159">
        <v>0</v>
      </c>
      <c r="CX159">
        <v>0</v>
      </c>
      <c r="CY159">
        <v>0</v>
      </c>
    </row>
    <row r="160" spans="1:103" x14ac:dyDescent="0.3">
      <c r="A160" s="734">
        <v>661</v>
      </c>
      <c r="B160" t="s">
        <v>352</v>
      </c>
      <c r="D160">
        <v>0</v>
      </c>
      <c r="E160">
        <v>0</v>
      </c>
      <c r="F160">
        <v>0</v>
      </c>
      <c r="H160">
        <v>0</v>
      </c>
      <c r="I160">
        <v>0</v>
      </c>
      <c r="J160">
        <v>0</v>
      </c>
      <c r="K160">
        <v>0</v>
      </c>
      <c r="L160">
        <v>0</v>
      </c>
      <c r="M160">
        <v>0</v>
      </c>
      <c r="N160">
        <v>26.6</v>
      </c>
      <c r="O160">
        <v>0</v>
      </c>
      <c r="P160">
        <v>4.9000000000000004</v>
      </c>
      <c r="Q160">
        <v>0</v>
      </c>
      <c r="R160">
        <v>0</v>
      </c>
      <c r="S160">
        <v>0</v>
      </c>
      <c r="U160">
        <v>0</v>
      </c>
      <c r="V160">
        <v>0</v>
      </c>
      <c r="X160">
        <v>0</v>
      </c>
      <c r="Y160">
        <v>0</v>
      </c>
      <c r="Z160">
        <v>0</v>
      </c>
      <c r="AB160">
        <v>0</v>
      </c>
      <c r="AC160">
        <v>1.8</v>
      </c>
      <c r="AD160">
        <v>1.5</v>
      </c>
      <c r="AE160">
        <v>2.4</v>
      </c>
      <c r="AF160">
        <v>0</v>
      </c>
      <c r="AG160">
        <v>0</v>
      </c>
      <c r="AH160">
        <v>0</v>
      </c>
      <c r="AI160">
        <v>0</v>
      </c>
      <c r="AJ160">
        <v>0</v>
      </c>
      <c r="AK160">
        <v>52.1</v>
      </c>
      <c r="AL160">
        <v>0</v>
      </c>
      <c r="AM160">
        <v>0</v>
      </c>
      <c r="AN160">
        <v>0</v>
      </c>
      <c r="AO160">
        <v>0</v>
      </c>
      <c r="AP160">
        <v>0</v>
      </c>
      <c r="AQ160">
        <v>0</v>
      </c>
      <c r="AR160">
        <v>6.9</v>
      </c>
      <c r="AS160">
        <v>0</v>
      </c>
      <c r="AT160">
        <v>2</v>
      </c>
      <c r="AU160">
        <v>0</v>
      </c>
      <c r="AV160">
        <v>0</v>
      </c>
      <c r="AX160">
        <v>0</v>
      </c>
      <c r="AY160">
        <v>0</v>
      </c>
      <c r="AZ160">
        <v>0</v>
      </c>
      <c r="BA160">
        <v>0</v>
      </c>
      <c r="BB160">
        <v>0</v>
      </c>
      <c r="BC160">
        <v>0</v>
      </c>
      <c r="BD160">
        <v>0</v>
      </c>
      <c r="BE160">
        <v>0</v>
      </c>
      <c r="BF160">
        <v>0</v>
      </c>
      <c r="BG160">
        <v>0</v>
      </c>
      <c r="BH160">
        <v>0</v>
      </c>
      <c r="BI160">
        <v>6.9</v>
      </c>
      <c r="BJ160">
        <v>0</v>
      </c>
      <c r="BK160">
        <v>30.4</v>
      </c>
      <c r="BL160">
        <v>0</v>
      </c>
      <c r="BM160">
        <v>0</v>
      </c>
      <c r="BN160">
        <v>0</v>
      </c>
      <c r="BO160">
        <v>0</v>
      </c>
      <c r="BP160">
        <v>0</v>
      </c>
      <c r="BR160">
        <v>0</v>
      </c>
      <c r="BS160">
        <v>0.3</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45.9</v>
      </c>
      <c r="CP160">
        <v>0</v>
      </c>
      <c r="CQ160">
        <v>0</v>
      </c>
      <c r="CR160">
        <v>0</v>
      </c>
      <c r="CS160">
        <v>0</v>
      </c>
      <c r="CT160">
        <v>42.9</v>
      </c>
      <c r="CU160">
        <v>0</v>
      </c>
      <c r="CV160">
        <v>0</v>
      </c>
      <c r="CW160">
        <v>0</v>
      </c>
      <c r="CX160">
        <v>0</v>
      </c>
      <c r="CY160">
        <v>0</v>
      </c>
    </row>
    <row r="161" spans="1:103" x14ac:dyDescent="0.3">
      <c r="A161" s="734">
        <v>662</v>
      </c>
      <c r="B161" t="s">
        <v>381</v>
      </c>
      <c r="D161">
        <v>2125</v>
      </c>
      <c r="E161">
        <v>0</v>
      </c>
      <c r="F161">
        <v>0</v>
      </c>
      <c r="H161">
        <v>0</v>
      </c>
      <c r="I161">
        <v>0</v>
      </c>
      <c r="J161">
        <v>0</v>
      </c>
      <c r="K161">
        <v>0</v>
      </c>
      <c r="L161">
        <v>45092</v>
      </c>
      <c r="M161">
        <v>0</v>
      </c>
      <c r="N161">
        <v>49314</v>
      </c>
      <c r="O161">
        <v>0</v>
      </c>
      <c r="P161">
        <v>0</v>
      </c>
      <c r="Q161">
        <v>10842</v>
      </c>
      <c r="R161">
        <v>117950</v>
      </c>
      <c r="S161">
        <v>0</v>
      </c>
      <c r="U161">
        <v>99592</v>
      </c>
      <c r="V161">
        <v>0</v>
      </c>
      <c r="X161">
        <v>0</v>
      </c>
      <c r="Y161">
        <v>0</v>
      </c>
      <c r="Z161">
        <v>0</v>
      </c>
      <c r="AB161">
        <v>0</v>
      </c>
      <c r="AC161">
        <v>81898</v>
      </c>
      <c r="AD161">
        <v>0</v>
      </c>
      <c r="AE161">
        <v>0</v>
      </c>
      <c r="AF161">
        <v>268</v>
      </c>
      <c r="AG161">
        <v>90204</v>
      </c>
      <c r="AH161">
        <v>0</v>
      </c>
      <c r="AI161">
        <v>0</v>
      </c>
      <c r="AJ161">
        <v>0</v>
      </c>
      <c r="AK161">
        <v>0</v>
      </c>
      <c r="AL161">
        <v>0</v>
      </c>
      <c r="AM161">
        <v>36080</v>
      </c>
      <c r="AN161">
        <v>0</v>
      </c>
      <c r="AO161">
        <v>15820</v>
      </c>
      <c r="AP161">
        <v>0</v>
      </c>
      <c r="AQ161">
        <v>0</v>
      </c>
      <c r="AR161">
        <v>304137</v>
      </c>
      <c r="AS161">
        <v>0</v>
      </c>
      <c r="AT161">
        <v>0</v>
      </c>
      <c r="AU161">
        <v>0</v>
      </c>
      <c r="AV161">
        <v>0</v>
      </c>
      <c r="AX161">
        <v>0</v>
      </c>
      <c r="AY161">
        <v>0</v>
      </c>
      <c r="AZ161">
        <v>1680136</v>
      </c>
      <c r="BA161">
        <v>0</v>
      </c>
      <c r="BB161">
        <v>0</v>
      </c>
      <c r="BC161">
        <v>0</v>
      </c>
      <c r="BD161">
        <v>0</v>
      </c>
      <c r="BE161">
        <v>0</v>
      </c>
      <c r="BF161">
        <v>0</v>
      </c>
      <c r="BG161">
        <v>0</v>
      </c>
      <c r="BH161">
        <v>6685</v>
      </c>
      <c r="BI161">
        <v>8922</v>
      </c>
      <c r="BJ161">
        <v>0</v>
      </c>
      <c r="BK161">
        <v>1266312</v>
      </c>
      <c r="BL161">
        <v>0</v>
      </c>
      <c r="BM161">
        <v>0</v>
      </c>
      <c r="BN161">
        <v>29692</v>
      </c>
      <c r="BO161">
        <v>36336</v>
      </c>
      <c r="BP161">
        <v>0</v>
      </c>
      <c r="BR161">
        <v>247379</v>
      </c>
      <c r="BS161">
        <v>3336007</v>
      </c>
      <c r="BT161">
        <v>0</v>
      </c>
      <c r="BU161">
        <v>0</v>
      </c>
      <c r="BV161">
        <v>0</v>
      </c>
      <c r="BW161">
        <v>0</v>
      </c>
      <c r="BX161">
        <v>0</v>
      </c>
      <c r="BY161">
        <v>0</v>
      </c>
      <c r="BZ161">
        <v>0</v>
      </c>
      <c r="CA161">
        <v>0</v>
      </c>
      <c r="CB161">
        <v>0</v>
      </c>
      <c r="CC161">
        <v>223846</v>
      </c>
      <c r="CD161">
        <v>0</v>
      </c>
      <c r="CE161">
        <v>0</v>
      </c>
      <c r="CF161">
        <v>0</v>
      </c>
      <c r="CG161">
        <v>223736</v>
      </c>
      <c r="CH161">
        <v>0</v>
      </c>
      <c r="CI161">
        <v>0</v>
      </c>
      <c r="CJ161">
        <v>0</v>
      </c>
      <c r="CK161">
        <v>0</v>
      </c>
      <c r="CL161">
        <v>0</v>
      </c>
      <c r="CM161">
        <v>0</v>
      </c>
      <c r="CN161">
        <v>0</v>
      </c>
      <c r="CO161">
        <v>161491</v>
      </c>
      <c r="CP161">
        <v>0</v>
      </c>
      <c r="CQ161">
        <v>6280611</v>
      </c>
      <c r="CR161">
        <v>0</v>
      </c>
      <c r="CS161">
        <v>420</v>
      </c>
      <c r="CT161">
        <v>0</v>
      </c>
      <c r="CU161">
        <v>0</v>
      </c>
      <c r="CV161">
        <v>0</v>
      </c>
      <c r="CW161">
        <v>0</v>
      </c>
      <c r="CX161">
        <v>0</v>
      </c>
      <c r="CY161">
        <v>0</v>
      </c>
    </row>
    <row r="162" spans="1:103" x14ac:dyDescent="0.3">
      <c r="A162" s="734">
        <v>663</v>
      </c>
      <c r="B162" t="s">
        <v>862</v>
      </c>
      <c r="D162">
        <v>1808294</v>
      </c>
      <c r="E162">
        <v>343771</v>
      </c>
      <c r="F162">
        <v>162675</v>
      </c>
      <c r="H162">
        <v>0</v>
      </c>
      <c r="I162">
        <v>82377</v>
      </c>
      <c r="J162">
        <v>529006</v>
      </c>
      <c r="K162">
        <v>274727</v>
      </c>
      <c r="L162">
        <v>482481</v>
      </c>
      <c r="M162">
        <v>1907334</v>
      </c>
      <c r="N162">
        <v>4028128</v>
      </c>
      <c r="O162">
        <v>127362</v>
      </c>
      <c r="P162">
        <v>10931073</v>
      </c>
      <c r="Q162">
        <v>800802</v>
      </c>
      <c r="R162">
        <v>47408</v>
      </c>
      <c r="S162">
        <v>1605748</v>
      </c>
      <c r="U162">
        <v>1534969</v>
      </c>
      <c r="V162">
        <v>38682</v>
      </c>
      <c r="X162">
        <v>53778</v>
      </c>
      <c r="Y162">
        <v>315566</v>
      </c>
      <c r="Z162">
        <v>1172113</v>
      </c>
      <c r="AB162">
        <v>5241402</v>
      </c>
      <c r="AC162">
        <v>8378927</v>
      </c>
      <c r="AD162">
        <v>0</v>
      </c>
      <c r="AE162">
        <v>515564</v>
      </c>
      <c r="AF162">
        <v>4945774</v>
      </c>
      <c r="AG162">
        <v>308328</v>
      </c>
      <c r="AH162">
        <v>23666797</v>
      </c>
      <c r="AI162">
        <v>23666797</v>
      </c>
      <c r="AJ162">
        <v>825466</v>
      </c>
      <c r="AK162">
        <v>30502946</v>
      </c>
      <c r="AL162">
        <v>54634</v>
      </c>
      <c r="AM162">
        <v>16996530</v>
      </c>
      <c r="AN162">
        <v>116340</v>
      </c>
      <c r="AO162">
        <v>391861</v>
      </c>
      <c r="AP162">
        <v>604205</v>
      </c>
      <c r="AQ162">
        <v>59091</v>
      </c>
      <c r="AR162">
        <v>41906496</v>
      </c>
      <c r="AS162">
        <v>1001829</v>
      </c>
      <c r="AT162">
        <v>821986</v>
      </c>
      <c r="AU162">
        <v>498697</v>
      </c>
      <c r="AV162">
        <v>2063238</v>
      </c>
      <c r="AX162">
        <v>781287</v>
      </c>
      <c r="AY162">
        <v>58072</v>
      </c>
      <c r="AZ162">
        <v>711328</v>
      </c>
      <c r="BA162">
        <v>429333</v>
      </c>
      <c r="BB162">
        <v>11683984</v>
      </c>
      <c r="BC162">
        <v>203464</v>
      </c>
      <c r="BD162">
        <v>636478</v>
      </c>
      <c r="BE162">
        <v>267851</v>
      </c>
      <c r="BF162">
        <v>920584</v>
      </c>
      <c r="BG162">
        <v>189222</v>
      </c>
      <c r="BH162">
        <v>1413636</v>
      </c>
      <c r="BI162">
        <v>191777</v>
      </c>
      <c r="BJ162">
        <v>435499</v>
      </c>
      <c r="BK162">
        <v>63519207</v>
      </c>
      <c r="BL162">
        <v>551875</v>
      </c>
      <c r="BM162">
        <v>259681</v>
      </c>
      <c r="BN162">
        <v>323577</v>
      </c>
      <c r="BO162">
        <v>1145634</v>
      </c>
      <c r="BP162">
        <v>15352240</v>
      </c>
      <c r="BR162">
        <v>8270891</v>
      </c>
      <c r="BS162">
        <v>1262322</v>
      </c>
      <c r="BT162">
        <v>161884</v>
      </c>
      <c r="BU162">
        <v>0</v>
      </c>
      <c r="BV162">
        <v>444970</v>
      </c>
      <c r="BW162">
        <v>98991</v>
      </c>
      <c r="BX162">
        <v>221477</v>
      </c>
      <c r="BY162">
        <v>393453</v>
      </c>
      <c r="BZ162">
        <v>46801</v>
      </c>
      <c r="CA162">
        <v>1243267</v>
      </c>
      <c r="CB162">
        <v>898760</v>
      </c>
      <c r="CC162">
        <v>1908761</v>
      </c>
      <c r="CD162">
        <v>95785</v>
      </c>
      <c r="CE162">
        <v>2187243</v>
      </c>
      <c r="CF162">
        <v>1096124</v>
      </c>
      <c r="CG162">
        <v>513427</v>
      </c>
      <c r="CH162">
        <v>544306</v>
      </c>
      <c r="CI162">
        <v>365925</v>
      </c>
      <c r="CJ162">
        <v>388829</v>
      </c>
      <c r="CK162">
        <v>213238</v>
      </c>
      <c r="CL162">
        <v>74020</v>
      </c>
      <c r="CM162">
        <v>458264</v>
      </c>
      <c r="CN162">
        <v>199164</v>
      </c>
      <c r="CO162">
        <v>7794406</v>
      </c>
      <c r="CP162">
        <v>459932</v>
      </c>
      <c r="CQ162">
        <v>107657138</v>
      </c>
      <c r="CR162">
        <v>97988</v>
      </c>
      <c r="CS162">
        <v>217346</v>
      </c>
      <c r="CT162">
        <v>321546</v>
      </c>
      <c r="CU162">
        <v>2013336</v>
      </c>
      <c r="CV162">
        <v>624623</v>
      </c>
      <c r="CW162">
        <v>1317936</v>
      </c>
      <c r="CX162">
        <v>238552</v>
      </c>
      <c r="CY162">
        <v>383440</v>
      </c>
    </row>
    <row r="163" spans="1:103" x14ac:dyDescent="0.3">
      <c r="A163" s="734">
        <v>906</v>
      </c>
      <c r="B163" t="s">
        <v>863</v>
      </c>
      <c r="D163">
        <v>1</v>
      </c>
      <c r="E163">
        <v>1</v>
      </c>
      <c r="F163">
        <v>1</v>
      </c>
      <c r="H163">
        <v>1</v>
      </c>
      <c r="I163">
        <v>1</v>
      </c>
      <c r="J163">
        <v>1</v>
      </c>
      <c r="K163">
        <v>1</v>
      </c>
      <c r="L163">
        <v>1</v>
      </c>
      <c r="M163">
        <v>1</v>
      </c>
      <c r="N163">
        <v>1</v>
      </c>
      <c r="O163">
        <v>1</v>
      </c>
      <c r="P163">
        <v>1</v>
      </c>
      <c r="Q163">
        <v>1</v>
      </c>
      <c r="R163">
        <v>1</v>
      </c>
      <c r="S163">
        <v>1</v>
      </c>
      <c r="U163">
        <v>1</v>
      </c>
      <c r="V163">
        <v>1</v>
      </c>
      <c r="X163">
        <v>1</v>
      </c>
      <c r="Y163">
        <v>1</v>
      </c>
      <c r="Z163">
        <v>1</v>
      </c>
      <c r="AB163">
        <v>1</v>
      </c>
      <c r="AC163">
        <v>1</v>
      </c>
      <c r="AD163">
        <v>1</v>
      </c>
      <c r="AE163">
        <v>1</v>
      </c>
      <c r="AF163">
        <v>1</v>
      </c>
      <c r="AG163">
        <v>1</v>
      </c>
      <c r="AH163">
        <v>1</v>
      </c>
      <c r="AI163">
        <v>1</v>
      </c>
      <c r="AJ163">
        <v>1</v>
      </c>
      <c r="AK163">
        <v>1</v>
      </c>
      <c r="AL163">
        <v>1</v>
      </c>
      <c r="AM163">
        <v>1</v>
      </c>
      <c r="AN163">
        <v>1</v>
      </c>
      <c r="AO163">
        <v>1</v>
      </c>
      <c r="AP163">
        <v>1</v>
      </c>
      <c r="AQ163">
        <v>1</v>
      </c>
      <c r="AR163">
        <v>1</v>
      </c>
      <c r="AS163">
        <v>1</v>
      </c>
      <c r="AT163">
        <v>1</v>
      </c>
      <c r="AU163">
        <v>1</v>
      </c>
      <c r="AV163">
        <v>1</v>
      </c>
      <c r="AX163">
        <v>1</v>
      </c>
      <c r="AY163">
        <v>1</v>
      </c>
      <c r="AZ163">
        <v>1</v>
      </c>
      <c r="BA163">
        <v>1</v>
      </c>
      <c r="BB163">
        <v>1</v>
      </c>
      <c r="BC163">
        <v>1</v>
      </c>
      <c r="BD163">
        <v>1</v>
      </c>
      <c r="BE163">
        <v>1</v>
      </c>
      <c r="BF163">
        <v>1</v>
      </c>
      <c r="BG163">
        <v>1</v>
      </c>
      <c r="BH163">
        <v>1</v>
      </c>
      <c r="BI163">
        <v>1</v>
      </c>
      <c r="BJ163">
        <v>1</v>
      </c>
      <c r="BK163">
        <v>1</v>
      </c>
      <c r="BL163">
        <v>1</v>
      </c>
      <c r="BM163">
        <v>1</v>
      </c>
      <c r="BN163">
        <v>1</v>
      </c>
      <c r="BO163">
        <v>1</v>
      </c>
      <c r="BP163">
        <v>1</v>
      </c>
      <c r="BR163">
        <v>1</v>
      </c>
      <c r="BS163">
        <v>1</v>
      </c>
      <c r="BT163">
        <v>1</v>
      </c>
      <c r="BU163">
        <v>1</v>
      </c>
      <c r="BV163">
        <v>1</v>
      </c>
      <c r="BW163">
        <v>1</v>
      </c>
      <c r="BX163">
        <v>1</v>
      </c>
      <c r="BY163">
        <v>1</v>
      </c>
      <c r="BZ163">
        <v>1</v>
      </c>
      <c r="CA163">
        <v>1</v>
      </c>
      <c r="CB163">
        <v>1</v>
      </c>
      <c r="CC163">
        <v>1</v>
      </c>
      <c r="CD163">
        <v>1</v>
      </c>
      <c r="CE163">
        <v>1</v>
      </c>
      <c r="CF163">
        <v>1</v>
      </c>
      <c r="CG163">
        <v>1</v>
      </c>
      <c r="CH163">
        <v>1</v>
      </c>
      <c r="CI163">
        <v>1</v>
      </c>
      <c r="CJ163">
        <v>1</v>
      </c>
      <c r="CK163">
        <v>1</v>
      </c>
      <c r="CL163">
        <v>1</v>
      </c>
      <c r="CM163">
        <v>1</v>
      </c>
      <c r="CN163">
        <v>1</v>
      </c>
      <c r="CO163">
        <v>1</v>
      </c>
      <c r="CP163">
        <v>1</v>
      </c>
      <c r="CQ163">
        <v>1</v>
      </c>
      <c r="CR163">
        <v>1</v>
      </c>
      <c r="CS163">
        <v>1</v>
      </c>
      <c r="CT163">
        <v>1</v>
      </c>
      <c r="CU163">
        <v>1</v>
      </c>
      <c r="CV163">
        <v>1</v>
      </c>
      <c r="CW163">
        <v>1</v>
      </c>
      <c r="CX163">
        <v>1</v>
      </c>
      <c r="CY163">
        <v>1</v>
      </c>
    </row>
    <row r="164" spans="1:103" x14ac:dyDescent="0.3">
      <c r="A164" s="734">
        <v>907</v>
      </c>
      <c r="B164" t="s">
        <v>864</v>
      </c>
      <c r="D164">
        <v>2</v>
      </c>
      <c r="E164">
        <v>2</v>
      </c>
      <c r="F164">
        <v>1</v>
      </c>
      <c r="H164">
        <v>2</v>
      </c>
      <c r="I164">
        <v>2</v>
      </c>
      <c r="J164">
        <v>2</v>
      </c>
      <c r="K164">
        <v>2</v>
      </c>
      <c r="L164">
        <v>2</v>
      </c>
      <c r="M164">
        <v>2</v>
      </c>
      <c r="N164">
        <v>2</v>
      </c>
      <c r="O164">
        <v>2</v>
      </c>
      <c r="P164">
        <v>2</v>
      </c>
      <c r="Q164">
        <v>2</v>
      </c>
      <c r="R164">
        <v>2</v>
      </c>
      <c r="S164">
        <v>2</v>
      </c>
      <c r="U164">
        <v>2</v>
      </c>
      <c r="V164">
        <v>2</v>
      </c>
      <c r="X164">
        <v>2</v>
      </c>
      <c r="Y164">
        <v>2</v>
      </c>
      <c r="Z164">
        <v>2</v>
      </c>
      <c r="AB164">
        <v>2</v>
      </c>
      <c r="AC164">
        <v>2</v>
      </c>
      <c r="AD164">
        <v>2</v>
      </c>
      <c r="AE164">
        <v>2</v>
      </c>
      <c r="AF164">
        <v>2</v>
      </c>
      <c r="AG164">
        <v>2</v>
      </c>
      <c r="AH164">
        <v>2</v>
      </c>
      <c r="AI164">
        <v>2</v>
      </c>
      <c r="AJ164">
        <v>2</v>
      </c>
      <c r="AK164">
        <v>2</v>
      </c>
      <c r="AL164">
        <v>2</v>
      </c>
      <c r="AM164">
        <v>2</v>
      </c>
      <c r="AN164">
        <v>2</v>
      </c>
      <c r="AO164">
        <v>2</v>
      </c>
      <c r="AP164">
        <v>2</v>
      </c>
      <c r="AQ164">
        <v>2</v>
      </c>
      <c r="AR164">
        <v>2</v>
      </c>
      <c r="AS164">
        <v>2</v>
      </c>
      <c r="AT164">
        <v>2</v>
      </c>
      <c r="AU164">
        <v>2</v>
      </c>
      <c r="AV164">
        <v>2</v>
      </c>
      <c r="AX164">
        <v>2</v>
      </c>
      <c r="AY164">
        <v>1</v>
      </c>
      <c r="AZ164">
        <v>2</v>
      </c>
      <c r="BA164">
        <v>2</v>
      </c>
      <c r="BB164">
        <v>2</v>
      </c>
      <c r="BC164">
        <v>2</v>
      </c>
      <c r="BD164">
        <v>2</v>
      </c>
      <c r="BE164">
        <v>2</v>
      </c>
      <c r="BF164">
        <v>2</v>
      </c>
      <c r="BG164">
        <v>2</v>
      </c>
      <c r="BH164">
        <v>1</v>
      </c>
      <c r="BI164">
        <v>2</v>
      </c>
      <c r="BJ164">
        <v>2</v>
      </c>
      <c r="BK164">
        <v>2</v>
      </c>
      <c r="BL164">
        <v>2</v>
      </c>
      <c r="BM164">
        <v>2</v>
      </c>
      <c r="BN164">
        <v>2</v>
      </c>
      <c r="BO164">
        <v>2</v>
      </c>
      <c r="BP164">
        <v>2</v>
      </c>
      <c r="BR164">
        <v>2</v>
      </c>
      <c r="BS164">
        <v>2</v>
      </c>
      <c r="BT164">
        <v>2</v>
      </c>
      <c r="BU164">
        <v>2</v>
      </c>
      <c r="BV164">
        <v>2</v>
      </c>
      <c r="BW164">
        <v>2</v>
      </c>
      <c r="BX164">
        <v>2</v>
      </c>
      <c r="BY164">
        <v>2</v>
      </c>
      <c r="BZ164">
        <v>2</v>
      </c>
      <c r="CA164">
        <v>2</v>
      </c>
      <c r="CB164">
        <v>2</v>
      </c>
      <c r="CC164">
        <v>2</v>
      </c>
      <c r="CD164">
        <v>2</v>
      </c>
      <c r="CE164">
        <v>2</v>
      </c>
      <c r="CF164">
        <v>2</v>
      </c>
      <c r="CG164">
        <v>2</v>
      </c>
      <c r="CH164">
        <v>2</v>
      </c>
      <c r="CI164">
        <v>2</v>
      </c>
      <c r="CJ164">
        <v>2</v>
      </c>
      <c r="CK164">
        <v>2</v>
      </c>
      <c r="CL164">
        <v>2</v>
      </c>
      <c r="CM164">
        <v>2</v>
      </c>
      <c r="CN164">
        <v>2</v>
      </c>
      <c r="CO164">
        <v>2</v>
      </c>
      <c r="CP164">
        <v>2</v>
      </c>
      <c r="CQ164">
        <v>2</v>
      </c>
      <c r="CR164">
        <v>2</v>
      </c>
      <c r="CS164">
        <v>2</v>
      </c>
      <c r="CT164">
        <v>2</v>
      </c>
      <c r="CU164">
        <v>2</v>
      </c>
      <c r="CV164">
        <v>2</v>
      </c>
      <c r="CW164">
        <v>2</v>
      </c>
      <c r="CX164">
        <v>2</v>
      </c>
      <c r="CY164">
        <v>2</v>
      </c>
    </row>
    <row r="165" spans="1:103" x14ac:dyDescent="0.3">
      <c r="A165" s="734">
        <v>947</v>
      </c>
      <c r="B165" t="s">
        <v>865</v>
      </c>
      <c r="D165" t="s">
        <v>868</v>
      </c>
      <c r="E165" t="s">
        <v>941</v>
      </c>
      <c r="F165" t="s">
        <v>1773</v>
      </c>
      <c r="H165" t="s">
        <v>1138</v>
      </c>
      <c r="I165" t="s">
        <v>1139</v>
      </c>
      <c r="J165" t="s">
        <v>1140</v>
      </c>
      <c r="K165" t="s">
        <v>1774</v>
      </c>
      <c r="L165" t="s">
        <v>943</v>
      </c>
      <c r="M165" t="s">
        <v>1775</v>
      </c>
      <c r="N165" t="s">
        <v>1144</v>
      </c>
      <c r="O165" t="s">
        <v>1145</v>
      </c>
      <c r="P165" t="s">
        <v>1179</v>
      </c>
      <c r="Q165" t="s">
        <v>944</v>
      </c>
      <c r="R165" t="s">
        <v>1776</v>
      </c>
      <c r="S165" t="s">
        <v>938</v>
      </c>
      <c r="U165" t="s">
        <v>933</v>
      </c>
      <c r="V165" t="s">
        <v>1777</v>
      </c>
      <c r="X165" t="s">
        <v>1778</v>
      </c>
      <c r="Y165" t="s">
        <v>1149</v>
      </c>
      <c r="Z165" t="s">
        <v>1150</v>
      </c>
      <c r="AB165" t="s">
        <v>1151</v>
      </c>
      <c r="AC165" t="s">
        <v>936</v>
      </c>
      <c r="AD165" t="s">
        <v>1152</v>
      </c>
      <c r="AE165" t="s">
        <v>939</v>
      </c>
      <c r="AF165" t="s">
        <v>1779</v>
      </c>
      <c r="AG165" t="s">
        <v>934</v>
      </c>
      <c r="AH165" t="s">
        <v>2397</v>
      </c>
      <c r="AI165" t="s">
        <v>868</v>
      </c>
      <c r="AJ165" t="s">
        <v>1181</v>
      </c>
      <c r="AK165" t="s">
        <v>1156</v>
      </c>
      <c r="AL165" t="s">
        <v>1157</v>
      </c>
      <c r="AM165" t="s">
        <v>1780</v>
      </c>
      <c r="AN165" t="s">
        <v>977</v>
      </c>
      <c r="AO165" t="s">
        <v>1159</v>
      </c>
      <c r="AP165" t="s">
        <v>1160</v>
      </c>
      <c r="AQ165" t="s">
        <v>1180</v>
      </c>
      <c r="AR165" t="s">
        <v>1781</v>
      </c>
      <c r="AS165" t="s">
        <v>933</v>
      </c>
      <c r="AT165" t="s">
        <v>937</v>
      </c>
      <c r="AU165" t="s">
        <v>1161</v>
      </c>
      <c r="AV165" t="s">
        <v>1162</v>
      </c>
      <c r="AX165" t="s">
        <v>1782</v>
      </c>
      <c r="AY165" t="s">
        <v>2151</v>
      </c>
      <c r="AZ165" t="s">
        <v>1164</v>
      </c>
      <c r="BA165" t="s">
        <v>1165</v>
      </c>
      <c r="BB165" t="s">
        <v>1166</v>
      </c>
      <c r="BC165" t="s">
        <v>1783</v>
      </c>
      <c r="BD165" t="s">
        <v>1784</v>
      </c>
      <c r="BE165" t="s">
        <v>1152</v>
      </c>
      <c r="BF165" t="s">
        <v>1167</v>
      </c>
      <c r="BG165" t="s">
        <v>1168</v>
      </c>
      <c r="BH165" t="s">
        <v>1169</v>
      </c>
      <c r="BI165" t="s">
        <v>867</v>
      </c>
      <c r="BJ165" t="s">
        <v>1170</v>
      </c>
      <c r="BK165" t="s">
        <v>939</v>
      </c>
      <c r="BL165" t="s">
        <v>1785</v>
      </c>
      <c r="BM165" t="s">
        <v>1172</v>
      </c>
      <c r="BN165" t="s">
        <v>1173</v>
      </c>
      <c r="BO165" t="s">
        <v>974</v>
      </c>
      <c r="BP165" t="s">
        <v>1786</v>
      </c>
      <c r="BR165" t="s">
        <v>1787</v>
      </c>
      <c r="BS165" t="s">
        <v>1174</v>
      </c>
      <c r="BT165" t="s">
        <v>1175</v>
      </c>
      <c r="BU165" t="s">
        <v>1788</v>
      </c>
      <c r="BV165" t="s">
        <v>1145</v>
      </c>
      <c r="BW165" t="s">
        <v>1789</v>
      </c>
      <c r="BX165" t="s">
        <v>866</v>
      </c>
      <c r="BY165" t="s">
        <v>1790</v>
      </c>
      <c r="BZ165" t="s">
        <v>1152</v>
      </c>
      <c r="CA165" t="s">
        <v>1141</v>
      </c>
      <c r="CB165" t="s">
        <v>1005</v>
      </c>
      <c r="CC165" t="s">
        <v>1177</v>
      </c>
      <c r="CD165" t="s">
        <v>1596</v>
      </c>
      <c r="CE165" t="s">
        <v>1791</v>
      </c>
      <c r="CF165" t="s">
        <v>1180</v>
      </c>
      <c r="CG165" t="s">
        <v>939</v>
      </c>
      <c r="CH165" t="s">
        <v>1181</v>
      </c>
      <c r="CI165" t="s">
        <v>1182</v>
      </c>
      <c r="CJ165" t="s">
        <v>943</v>
      </c>
      <c r="CK165" t="s">
        <v>1792</v>
      </c>
      <c r="CL165" t="s">
        <v>1185</v>
      </c>
      <c r="CM165" t="s">
        <v>1186</v>
      </c>
      <c r="CN165" t="s">
        <v>942</v>
      </c>
      <c r="CO165" t="s">
        <v>975</v>
      </c>
      <c r="CP165" t="s">
        <v>1155</v>
      </c>
      <c r="CQ165" t="s">
        <v>1187</v>
      </c>
      <c r="CR165" t="s">
        <v>1188</v>
      </c>
      <c r="CS165" t="s">
        <v>1189</v>
      </c>
      <c r="CT165" t="s">
        <v>1790</v>
      </c>
      <c r="CU165" t="s">
        <v>1190</v>
      </c>
      <c r="CV165" t="s">
        <v>973</v>
      </c>
      <c r="CW165" t="s">
        <v>1191</v>
      </c>
      <c r="CX165" t="s">
        <v>1793</v>
      </c>
      <c r="CY165" t="s">
        <v>1193</v>
      </c>
    </row>
    <row r="166" spans="1:103" x14ac:dyDescent="0.3">
      <c r="A166" s="734">
        <v>948</v>
      </c>
      <c r="B166" t="s">
        <v>869</v>
      </c>
      <c r="D166" t="s">
        <v>1194</v>
      </c>
      <c r="E166" t="s">
        <v>1195</v>
      </c>
      <c r="F166" t="s">
        <v>1196</v>
      </c>
      <c r="H166" t="s">
        <v>1197</v>
      </c>
      <c r="I166" t="s">
        <v>1198</v>
      </c>
      <c r="J166" t="s">
        <v>1199</v>
      </c>
      <c r="K166" t="s">
        <v>1794</v>
      </c>
      <c r="L166" t="s">
        <v>1795</v>
      </c>
      <c r="M166" t="s">
        <v>1207</v>
      </c>
      <c r="N166" t="s">
        <v>1203</v>
      </c>
      <c r="O166" t="s">
        <v>1204</v>
      </c>
      <c r="P166" t="s">
        <v>1254</v>
      </c>
      <c r="Q166" t="s">
        <v>1205</v>
      </c>
      <c r="R166" t="s">
        <v>523</v>
      </c>
      <c r="S166" t="s">
        <v>1206</v>
      </c>
      <c r="U166" t="s">
        <v>1796</v>
      </c>
      <c r="V166" t="s">
        <v>1797</v>
      </c>
      <c r="X166" t="s">
        <v>1798</v>
      </c>
      <c r="Y166" t="s">
        <v>948</v>
      </c>
      <c r="Z166" t="s">
        <v>368</v>
      </c>
      <c r="AB166" t="s">
        <v>1208</v>
      </c>
      <c r="AC166" t="s">
        <v>1194</v>
      </c>
      <c r="AD166" t="s">
        <v>1209</v>
      </c>
      <c r="AE166" t="s">
        <v>1210</v>
      </c>
      <c r="AF166" t="s">
        <v>1799</v>
      </c>
      <c r="AG166" t="s">
        <v>1212</v>
      </c>
      <c r="AH166" t="s">
        <v>2398</v>
      </c>
      <c r="AI166" t="s">
        <v>1214</v>
      </c>
      <c r="AJ166" t="s">
        <v>1800</v>
      </c>
      <c r="AK166" t="s">
        <v>1216</v>
      </c>
      <c r="AL166" t="s">
        <v>1217</v>
      </c>
      <c r="AM166" t="s">
        <v>1801</v>
      </c>
      <c r="AN166" t="s">
        <v>1219</v>
      </c>
      <c r="AO166" t="s">
        <v>1006</v>
      </c>
      <c r="AP166" t="s">
        <v>1220</v>
      </c>
      <c r="AQ166" t="s">
        <v>1802</v>
      </c>
      <c r="AR166" t="s">
        <v>1803</v>
      </c>
      <c r="AS166" t="s">
        <v>1222</v>
      </c>
      <c r="AT166" t="s">
        <v>1223</v>
      </c>
      <c r="AU166" t="s">
        <v>1224</v>
      </c>
      <c r="AV166" t="s">
        <v>1225</v>
      </c>
      <c r="AX166" t="s">
        <v>1226</v>
      </c>
      <c r="AY166" t="s">
        <v>2160</v>
      </c>
      <c r="AZ166" t="s">
        <v>1227</v>
      </c>
      <c r="BA166" t="s">
        <v>1228</v>
      </c>
      <c r="BB166" t="s">
        <v>1229</v>
      </c>
      <c r="BC166" t="s">
        <v>1804</v>
      </c>
      <c r="BD166" t="s">
        <v>1805</v>
      </c>
      <c r="BE166" t="s">
        <v>1806</v>
      </c>
      <c r="BF166" t="s">
        <v>1232</v>
      </c>
      <c r="BG166" t="s">
        <v>1233</v>
      </c>
      <c r="BH166" t="s">
        <v>1234</v>
      </c>
      <c r="BI166" t="s">
        <v>1235</v>
      </c>
      <c r="BJ166" t="s">
        <v>1236</v>
      </c>
      <c r="BK166" t="s">
        <v>1237</v>
      </c>
      <c r="BL166" t="s">
        <v>1807</v>
      </c>
      <c r="BM166" t="s">
        <v>1239</v>
      </c>
      <c r="BN166" t="s">
        <v>1240</v>
      </c>
      <c r="BO166" t="s">
        <v>1241</v>
      </c>
      <c r="BP166" t="s">
        <v>1808</v>
      </c>
      <c r="BR166" t="s">
        <v>1809</v>
      </c>
      <c r="BS166" t="s">
        <v>1244</v>
      </c>
      <c r="BT166" t="s">
        <v>1245</v>
      </c>
      <c r="BU166" t="s">
        <v>1810</v>
      </c>
      <c r="BV166" t="s">
        <v>1247</v>
      </c>
      <c r="BW166" t="s">
        <v>1811</v>
      </c>
      <c r="BX166" t="s">
        <v>1249</v>
      </c>
      <c r="BY166" t="s">
        <v>1812</v>
      </c>
      <c r="BZ166" t="s">
        <v>1250</v>
      </c>
      <c r="CA166" t="s">
        <v>1251</v>
      </c>
      <c r="CB166" t="s">
        <v>1007</v>
      </c>
      <c r="CC166" t="s">
        <v>1252</v>
      </c>
      <c r="CD166" t="s">
        <v>1253</v>
      </c>
      <c r="CE166" t="s">
        <v>1813</v>
      </c>
      <c r="CF166" t="s">
        <v>1255</v>
      </c>
      <c r="CG166" t="s">
        <v>1256</v>
      </c>
      <c r="CH166" t="s">
        <v>1257</v>
      </c>
      <c r="CI166" t="s">
        <v>946</v>
      </c>
      <c r="CJ166" t="s">
        <v>1814</v>
      </c>
      <c r="CK166" t="s">
        <v>1815</v>
      </c>
      <c r="CL166" t="s">
        <v>1259</v>
      </c>
      <c r="CM166" t="s">
        <v>1260</v>
      </c>
      <c r="CN166" t="s">
        <v>1261</v>
      </c>
      <c r="CO166" t="s">
        <v>1262</v>
      </c>
      <c r="CP166" t="s">
        <v>1263</v>
      </c>
      <c r="CQ166" t="s">
        <v>1264</v>
      </c>
      <c r="CR166" t="s">
        <v>1265</v>
      </c>
      <c r="CS166" t="s">
        <v>1266</v>
      </c>
      <c r="CT166" t="s">
        <v>1816</v>
      </c>
      <c r="CU166" t="s">
        <v>1817</v>
      </c>
      <c r="CV166" t="s">
        <v>1269</v>
      </c>
      <c r="CW166" t="s">
        <v>1270</v>
      </c>
      <c r="CX166" t="s">
        <v>1818</v>
      </c>
      <c r="CY166" t="s">
        <v>1272</v>
      </c>
    </row>
    <row r="167" spans="1:103" x14ac:dyDescent="0.3">
      <c r="A167" s="734">
        <v>949</v>
      </c>
      <c r="B167" t="s">
        <v>870</v>
      </c>
      <c r="D167" t="s">
        <v>345</v>
      </c>
      <c r="E167" t="s">
        <v>345</v>
      </c>
      <c r="F167" t="s">
        <v>980</v>
      </c>
      <c r="H167" t="s">
        <v>345</v>
      </c>
      <c r="I167" t="s">
        <v>345</v>
      </c>
      <c r="J167" t="s">
        <v>345</v>
      </c>
      <c r="K167" t="s">
        <v>345</v>
      </c>
      <c r="L167" t="s">
        <v>345</v>
      </c>
      <c r="M167" t="s">
        <v>345</v>
      </c>
      <c r="N167" t="s">
        <v>345</v>
      </c>
      <c r="O167" t="s">
        <v>345</v>
      </c>
      <c r="P167" t="s">
        <v>345</v>
      </c>
      <c r="Q167" t="s">
        <v>345</v>
      </c>
      <c r="R167" t="s">
        <v>345</v>
      </c>
      <c r="S167" t="s">
        <v>345</v>
      </c>
      <c r="U167" t="s">
        <v>362</v>
      </c>
      <c r="V167" t="s">
        <v>345</v>
      </c>
      <c r="X167" t="s">
        <v>345</v>
      </c>
      <c r="Y167" t="s">
        <v>345</v>
      </c>
      <c r="Z167" t="s">
        <v>345</v>
      </c>
      <c r="AB167" t="s">
        <v>345</v>
      </c>
      <c r="AC167" t="s">
        <v>345</v>
      </c>
      <c r="AD167" t="s">
        <v>345</v>
      </c>
      <c r="AE167" t="s">
        <v>345</v>
      </c>
      <c r="AF167" t="s">
        <v>345</v>
      </c>
      <c r="AG167" t="s">
        <v>345</v>
      </c>
      <c r="AH167" t="s">
        <v>345</v>
      </c>
      <c r="AI167" t="s">
        <v>345</v>
      </c>
      <c r="AJ167" t="s">
        <v>362</v>
      </c>
      <c r="AK167" t="s">
        <v>345</v>
      </c>
      <c r="AL167" t="s">
        <v>345</v>
      </c>
      <c r="AM167" t="s">
        <v>345</v>
      </c>
      <c r="AN167" t="s">
        <v>345</v>
      </c>
      <c r="AO167" t="s">
        <v>345</v>
      </c>
      <c r="AP167" t="s">
        <v>345</v>
      </c>
      <c r="AQ167" t="s">
        <v>345</v>
      </c>
      <c r="AR167" t="s">
        <v>362</v>
      </c>
      <c r="AS167" t="s">
        <v>345</v>
      </c>
      <c r="AT167" t="s">
        <v>345</v>
      </c>
      <c r="AU167" t="s">
        <v>345</v>
      </c>
      <c r="AV167" t="s">
        <v>345</v>
      </c>
      <c r="AX167" t="s">
        <v>345</v>
      </c>
      <c r="AY167" t="s">
        <v>345</v>
      </c>
      <c r="AZ167" t="s">
        <v>345</v>
      </c>
      <c r="BA167" t="s">
        <v>345</v>
      </c>
      <c r="BB167" t="s">
        <v>345</v>
      </c>
      <c r="BC167" t="s">
        <v>345</v>
      </c>
      <c r="BD167" t="s">
        <v>345</v>
      </c>
      <c r="BE167" t="s">
        <v>345</v>
      </c>
      <c r="BF167" t="s">
        <v>345</v>
      </c>
      <c r="BG167" t="s">
        <v>345</v>
      </c>
      <c r="BH167" t="s">
        <v>345</v>
      </c>
      <c r="BI167" t="s">
        <v>345</v>
      </c>
      <c r="BJ167" t="s">
        <v>345</v>
      </c>
      <c r="BK167" t="s">
        <v>345</v>
      </c>
      <c r="BL167" t="s">
        <v>979</v>
      </c>
      <c r="BM167" t="s">
        <v>345</v>
      </c>
      <c r="BN167" t="s">
        <v>345</v>
      </c>
      <c r="BO167" t="s">
        <v>345</v>
      </c>
      <c r="BP167" t="s">
        <v>345</v>
      </c>
      <c r="BR167" t="s">
        <v>345</v>
      </c>
      <c r="BS167" t="s">
        <v>345</v>
      </c>
      <c r="BT167" t="s">
        <v>345</v>
      </c>
      <c r="BU167" t="s">
        <v>345</v>
      </c>
      <c r="BV167" t="s">
        <v>345</v>
      </c>
      <c r="BW167" t="s">
        <v>345</v>
      </c>
      <c r="BX167" t="s">
        <v>345</v>
      </c>
      <c r="BY167" t="s">
        <v>345</v>
      </c>
      <c r="BZ167" t="s">
        <v>345</v>
      </c>
      <c r="CA167" t="s">
        <v>345</v>
      </c>
      <c r="CB167" t="s">
        <v>345</v>
      </c>
      <c r="CC167" t="s">
        <v>345</v>
      </c>
      <c r="CD167" t="s">
        <v>980</v>
      </c>
      <c r="CE167" t="s">
        <v>345</v>
      </c>
      <c r="CF167" t="s">
        <v>345</v>
      </c>
      <c r="CG167" t="s">
        <v>345</v>
      </c>
      <c r="CH167" t="s">
        <v>345</v>
      </c>
      <c r="CI167" t="s">
        <v>345</v>
      </c>
      <c r="CJ167" t="s">
        <v>345</v>
      </c>
      <c r="CK167" t="s">
        <v>345</v>
      </c>
      <c r="CL167" t="s">
        <v>345</v>
      </c>
      <c r="CM167" t="s">
        <v>345</v>
      </c>
      <c r="CN167" t="s">
        <v>345</v>
      </c>
      <c r="CO167" t="s">
        <v>345</v>
      </c>
      <c r="CP167" t="s">
        <v>345</v>
      </c>
      <c r="CQ167" t="s">
        <v>345</v>
      </c>
      <c r="CR167" t="s">
        <v>345</v>
      </c>
      <c r="CS167" t="s">
        <v>345</v>
      </c>
      <c r="CT167" t="s">
        <v>345</v>
      </c>
      <c r="CU167" t="s">
        <v>345</v>
      </c>
      <c r="CV167" t="s">
        <v>345</v>
      </c>
      <c r="CW167" t="s">
        <v>345</v>
      </c>
      <c r="CX167" t="s">
        <v>979</v>
      </c>
      <c r="CY167" t="s">
        <v>345</v>
      </c>
    </row>
    <row r="168" spans="1:103" x14ac:dyDescent="0.3">
      <c r="A168" s="734">
        <v>950</v>
      </c>
      <c r="B168" t="s">
        <v>871</v>
      </c>
      <c r="D168" t="s">
        <v>46</v>
      </c>
      <c r="E168" t="s">
        <v>46</v>
      </c>
      <c r="F168" t="s">
        <v>46</v>
      </c>
      <c r="H168" t="s">
        <v>46</v>
      </c>
      <c r="I168" t="s">
        <v>46</v>
      </c>
      <c r="J168" t="s">
        <v>46</v>
      </c>
      <c r="K168" t="s">
        <v>46</v>
      </c>
      <c r="L168" t="s">
        <v>46</v>
      </c>
      <c r="M168" t="s">
        <v>46</v>
      </c>
      <c r="N168" t="s">
        <v>46</v>
      </c>
      <c r="O168" t="s">
        <v>46</v>
      </c>
      <c r="P168" t="s">
        <v>46</v>
      </c>
      <c r="Q168" t="s">
        <v>46</v>
      </c>
      <c r="R168" t="s">
        <v>46</v>
      </c>
      <c r="S168" t="s">
        <v>46</v>
      </c>
      <c r="U168" t="s">
        <v>46</v>
      </c>
      <c r="V168" t="s">
        <v>46</v>
      </c>
      <c r="X168" t="s">
        <v>46</v>
      </c>
      <c r="Y168" t="s">
        <v>46</v>
      </c>
      <c r="Z168" t="s">
        <v>46</v>
      </c>
      <c r="AB168" t="s">
        <v>46</v>
      </c>
      <c r="AC168" t="s">
        <v>46</v>
      </c>
      <c r="AD168" t="s">
        <v>46</v>
      </c>
      <c r="AE168" t="s">
        <v>46</v>
      </c>
      <c r="AF168" t="s">
        <v>46</v>
      </c>
      <c r="AG168" t="s">
        <v>46</v>
      </c>
      <c r="AH168" t="s">
        <v>46</v>
      </c>
      <c r="AI168" t="s">
        <v>46</v>
      </c>
      <c r="AJ168" t="s">
        <v>47</v>
      </c>
      <c r="AK168" t="s">
        <v>46</v>
      </c>
      <c r="AL168" t="s">
        <v>46</v>
      </c>
      <c r="AM168" t="s">
        <v>46</v>
      </c>
      <c r="AN168" t="s">
        <v>46</v>
      </c>
      <c r="AO168" t="s">
        <v>46</v>
      </c>
      <c r="AP168" t="s">
        <v>46</v>
      </c>
      <c r="AQ168" t="s">
        <v>46</v>
      </c>
      <c r="AR168" t="s">
        <v>46</v>
      </c>
      <c r="AS168" t="s">
        <v>46</v>
      </c>
      <c r="AT168" t="s">
        <v>46</v>
      </c>
      <c r="AU168" t="s">
        <v>46</v>
      </c>
      <c r="AV168" t="s">
        <v>46</v>
      </c>
      <c r="AX168" t="s">
        <v>46</v>
      </c>
      <c r="AY168" t="s">
        <v>46</v>
      </c>
      <c r="AZ168" t="s">
        <v>46</v>
      </c>
      <c r="BA168" t="s">
        <v>46</v>
      </c>
      <c r="BB168" t="s">
        <v>972</v>
      </c>
      <c r="BC168" t="s">
        <v>46</v>
      </c>
      <c r="BD168" t="s">
        <v>46</v>
      </c>
      <c r="BE168" t="s">
        <v>46</v>
      </c>
      <c r="BF168" t="s">
        <v>46</v>
      </c>
      <c r="BG168" t="s">
        <v>46</v>
      </c>
      <c r="BH168" t="s">
        <v>46</v>
      </c>
      <c r="BI168" t="s">
        <v>46</v>
      </c>
      <c r="BJ168" t="s">
        <v>46</v>
      </c>
      <c r="BK168" t="s">
        <v>46</v>
      </c>
      <c r="BL168" t="s">
        <v>46</v>
      </c>
      <c r="BM168" t="s">
        <v>46</v>
      </c>
      <c r="BN168" t="s">
        <v>46</v>
      </c>
      <c r="BO168" t="s">
        <v>46</v>
      </c>
      <c r="BP168" t="s">
        <v>46</v>
      </c>
      <c r="BR168" t="s">
        <v>46</v>
      </c>
      <c r="BS168" t="s">
        <v>46</v>
      </c>
      <c r="BT168" t="s">
        <v>46</v>
      </c>
      <c r="BU168" t="s">
        <v>46</v>
      </c>
      <c r="BV168" t="s">
        <v>46</v>
      </c>
      <c r="BW168" t="s">
        <v>46</v>
      </c>
      <c r="BX168" t="s">
        <v>46</v>
      </c>
      <c r="BY168" t="s">
        <v>46</v>
      </c>
      <c r="BZ168" t="s">
        <v>46</v>
      </c>
      <c r="CA168" t="s">
        <v>46</v>
      </c>
      <c r="CB168" t="s">
        <v>46</v>
      </c>
      <c r="CC168" t="s">
        <v>46</v>
      </c>
      <c r="CD168" t="s">
        <v>46</v>
      </c>
      <c r="CE168" t="s">
        <v>46</v>
      </c>
      <c r="CF168" t="s">
        <v>46</v>
      </c>
      <c r="CG168" t="s">
        <v>46</v>
      </c>
      <c r="CH168" t="s">
        <v>46</v>
      </c>
      <c r="CI168" t="s">
        <v>46</v>
      </c>
      <c r="CJ168" t="s">
        <v>46</v>
      </c>
      <c r="CK168" t="s">
        <v>46</v>
      </c>
      <c r="CL168" t="s">
        <v>46</v>
      </c>
      <c r="CM168" t="s">
        <v>46</v>
      </c>
      <c r="CN168" t="s">
        <v>46</v>
      </c>
      <c r="CO168" t="s">
        <v>46</v>
      </c>
      <c r="CP168" t="s">
        <v>46</v>
      </c>
      <c r="CQ168" t="s">
        <v>46</v>
      </c>
      <c r="CR168" t="s">
        <v>46</v>
      </c>
      <c r="CS168" t="s">
        <v>46</v>
      </c>
      <c r="CT168" t="s">
        <v>46</v>
      </c>
      <c r="CU168" t="s">
        <v>46</v>
      </c>
      <c r="CV168" t="s">
        <v>46</v>
      </c>
      <c r="CW168" t="s">
        <v>46</v>
      </c>
      <c r="CX168" t="s">
        <v>981</v>
      </c>
      <c r="CY168" t="s">
        <v>46</v>
      </c>
    </row>
    <row r="169" spans="1:103" x14ac:dyDescent="0.3">
      <c r="A169" s="734">
        <v>951</v>
      </c>
      <c r="B169" t="s">
        <v>872</v>
      </c>
      <c r="D169">
        <v>2</v>
      </c>
      <c r="E169">
        <v>2</v>
      </c>
      <c r="F169">
        <v>2</v>
      </c>
      <c r="H169">
        <v>2</v>
      </c>
      <c r="I169">
        <v>2</v>
      </c>
      <c r="J169">
        <v>2</v>
      </c>
      <c r="K169">
        <v>2</v>
      </c>
      <c r="L169">
        <v>2</v>
      </c>
      <c r="M169">
        <v>2</v>
      </c>
      <c r="N169">
        <v>2</v>
      </c>
      <c r="O169">
        <v>2</v>
      </c>
      <c r="P169">
        <v>2</v>
      </c>
      <c r="Q169">
        <v>2</v>
      </c>
      <c r="R169">
        <v>2</v>
      </c>
      <c r="S169">
        <v>2</v>
      </c>
      <c r="U169">
        <v>2</v>
      </c>
      <c r="V169">
        <v>2</v>
      </c>
      <c r="X169">
        <v>2</v>
      </c>
      <c r="Y169">
        <v>2</v>
      </c>
      <c r="Z169">
        <v>2</v>
      </c>
      <c r="AB169">
        <v>2</v>
      </c>
      <c r="AC169">
        <v>2</v>
      </c>
      <c r="AD169">
        <v>2</v>
      </c>
      <c r="AE169">
        <v>2</v>
      </c>
      <c r="AF169">
        <v>2</v>
      </c>
      <c r="AG169">
        <v>2</v>
      </c>
      <c r="AH169">
        <v>2</v>
      </c>
      <c r="AI169">
        <v>2</v>
      </c>
      <c r="AJ169">
        <v>2</v>
      </c>
      <c r="AK169">
        <v>2</v>
      </c>
      <c r="AL169">
        <v>2</v>
      </c>
      <c r="AM169">
        <v>2</v>
      </c>
      <c r="AN169">
        <v>2</v>
      </c>
      <c r="AO169">
        <v>2</v>
      </c>
      <c r="AP169">
        <v>2</v>
      </c>
      <c r="AQ169">
        <v>2</v>
      </c>
      <c r="AR169">
        <v>2</v>
      </c>
      <c r="AS169">
        <v>2</v>
      </c>
      <c r="AT169">
        <v>2</v>
      </c>
      <c r="AU169">
        <v>2</v>
      </c>
      <c r="AV169">
        <v>2</v>
      </c>
      <c r="AX169">
        <v>2</v>
      </c>
      <c r="AY169">
        <v>2</v>
      </c>
      <c r="AZ169">
        <v>2</v>
      </c>
      <c r="BA169">
        <v>2</v>
      </c>
      <c r="BB169">
        <v>2</v>
      </c>
      <c r="BC169">
        <v>2</v>
      </c>
      <c r="BD169">
        <v>2</v>
      </c>
      <c r="BE169">
        <v>2</v>
      </c>
      <c r="BF169">
        <v>2</v>
      </c>
      <c r="BG169">
        <v>2</v>
      </c>
      <c r="BH169">
        <v>2</v>
      </c>
      <c r="BI169">
        <v>2</v>
      </c>
      <c r="BJ169">
        <v>2</v>
      </c>
      <c r="BK169">
        <v>2</v>
      </c>
      <c r="BL169">
        <v>2</v>
      </c>
      <c r="BM169">
        <v>2</v>
      </c>
      <c r="BN169">
        <v>2</v>
      </c>
      <c r="BO169">
        <v>2</v>
      </c>
      <c r="BP169">
        <v>2</v>
      </c>
      <c r="BR169">
        <v>2</v>
      </c>
      <c r="BS169">
        <v>2</v>
      </c>
      <c r="BT169">
        <v>2</v>
      </c>
      <c r="BU169">
        <v>2</v>
      </c>
      <c r="BV169">
        <v>2</v>
      </c>
      <c r="BW169">
        <v>2</v>
      </c>
      <c r="BX169">
        <v>2</v>
      </c>
      <c r="BY169">
        <v>2</v>
      </c>
      <c r="BZ169">
        <v>2</v>
      </c>
      <c r="CA169">
        <v>2</v>
      </c>
      <c r="CB169">
        <v>2</v>
      </c>
      <c r="CC169">
        <v>2</v>
      </c>
      <c r="CD169">
        <v>2</v>
      </c>
      <c r="CE169">
        <v>2</v>
      </c>
      <c r="CF169">
        <v>2</v>
      </c>
      <c r="CG169">
        <v>2</v>
      </c>
      <c r="CH169">
        <v>2</v>
      </c>
      <c r="CI169">
        <v>2</v>
      </c>
      <c r="CJ169">
        <v>2</v>
      </c>
      <c r="CK169">
        <v>1</v>
      </c>
      <c r="CL169">
        <v>2</v>
      </c>
      <c r="CM169">
        <v>2</v>
      </c>
      <c r="CN169">
        <v>2</v>
      </c>
      <c r="CO169">
        <v>2</v>
      </c>
      <c r="CP169">
        <v>2</v>
      </c>
      <c r="CQ169">
        <v>2</v>
      </c>
      <c r="CR169">
        <v>2</v>
      </c>
      <c r="CS169">
        <v>2</v>
      </c>
      <c r="CT169">
        <v>2</v>
      </c>
      <c r="CU169">
        <v>2</v>
      </c>
      <c r="CV169">
        <v>2</v>
      </c>
      <c r="CW169">
        <v>2</v>
      </c>
      <c r="CX169">
        <v>2</v>
      </c>
      <c r="CY169">
        <v>2</v>
      </c>
    </row>
    <row r="170" spans="1:103" x14ac:dyDescent="0.3">
      <c r="A170" s="734">
        <v>952</v>
      </c>
      <c r="B170" t="s">
        <v>873</v>
      </c>
      <c r="D170" t="s">
        <v>1273</v>
      </c>
      <c r="E170" t="s">
        <v>1274</v>
      </c>
      <c r="F170" t="s">
        <v>971</v>
      </c>
      <c r="H170" t="s">
        <v>1275</v>
      </c>
      <c r="I170" t="s">
        <v>968</v>
      </c>
      <c r="J170" t="s">
        <v>893</v>
      </c>
      <c r="K170" t="s">
        <v>1277</v>
      </c>
      <c r="L170" t="s">
        <v>1278</v>
      </c>
      <c r="M170" t="s">
        <v>892</v>
      </c>
      <c r="N170" t="s">
        <v>1280</v>
      </c>
      <c r="O170" t="s">
        <v>1281</v>
      </c>
      <c r="P170" t="s">
        <v>1636</v>
      </c>
      <c r="Q170" t="s">
        <v>1282</v>
      </c>
      <c r="R170" t="s">
        <v>1283</v>
      </c>
      <c r="S170" t="s">
        <v>1284</v>
      </c>
      <c r="U170" t="s">
        <v>1819</v>
      </c>
      <c r="V170" t="s">
        <v>1587</v>
      </c>
      <c r="X170" t="s">
        <v>1285</v>
      </c>
      <c r="Y170" t="s">
        <v>1286</v>
      </c>
      <c r="Z170" t="s">
        <v>983</v>
      </c>
      <c r="AB170" t="s">
        <v>1288</v>
      </c>
      <c r="AC170" t="s">
        <v>1598</v>
      </c>
      <c r="AD170" t="s">
        <v>1289</v>
      </c>
      <c r="AE170" t="s">
        <v>1290</v>
      </c>
      <c r="AF170" t="s">
        <v>960</v>
      </c>
      <c r="AG170" t="s">
        <v>1820</v>
      </c>
      <c r="AH170" t="s">
        <v>2399</v>
      </c>
      <c r="AI170" t="s">
        <v>952</v>
      </c>
      <c r="AK170" t="s">
        <v>961</v>
      </c>
      <c r="AL170" t="s">
        <v>955</v>
      </c>
      <c r="AM170" t="s">
        <v>1294</v>
      </c>
      <c r="AO170" t="s">
        <v>983</v>
      </c>
      <c r="AP170" t="s">
        <v>1599</v>
      </c>
      <c r="AQ170" t="s">
        <v>1821</v>
      </c>
      <c r="AR170" t="s">
        <v>1822</v>
      </c>
      <c r="AT170" t="s">
        <v>953</v>
      </c>
      <c r="AV170" t="s">
        <v>1295</v>
      </c>
      <c r="AX170" t="s">
        <v>1296</v>
      </c>
      <c r="AY170" t="s">
        <v>1600</v>
      </c>
      <c r="AZ170" t="s">
        <v>1297</v>
      </c>
      <c r="BA170" t="s">
        <v>982</v>
      </c>
      <c r="BB170" t="s">
        <v>1298</v>
      </c>
      <c r="BE170" t="s">
        <v>1300</v>
      </c>
      <c r="BF170" t="s">
        <v>1301</v>
      </c>
      <c r="BG170" t="s">
        <v>1277</v>
      </c>
      <c r="BI170" t="s">
        <v>1302</v>
      </c>
      <c r="BJ170" t="s">
        <v>1299</v>
      </c>
      <c r="BK170" t="s">
        <v>951</v>
      </c>
      <c r="BM170" t="s">
        <v>957</v>
      </c>
      <c r="BN170" t="s">
        <v>953</v>
      </c>
      <c r="BO170" t="s">
        <v>1317</v>
      </c>
      <c r="BP170" t="s">
        <v>1823</v>
      </c>
      <c r="BR170" t="s">
        <v>1824</v>
      </c>
      <c r="BT170" t="s">
        <v>1303</v>
      </c>
      <c r="BU170" t="s">
        <v>1304</v>
      </c>
      <c r="BV170" t="s">
        <v>1305</v>
      </c>
      <c r="BW170" t="s">
        <v>1306</v>
      </c>
      <c r="BX170" t="s">
        <v>1601</v>
      </c>
      <c r="BY170" t="s">
        <v>1636</v>
      </c>
      <c r="BZ170" t="s">
        <v>1308</v>
      </c>
      <c r="CA170" t="s">
        <v>1276</v>
      </c>
      <c r="CB170" t="s">
        <v>1825</v>
      </c>
      <c r="CC170" t="s">
        <v>1310</v>
      </c>
      <c r="CD170" t="s">
        <v>1311</v>
      </c>
      <c r="CE170" t="s">
        <v>1636</v>
      </c>
      <c r="CG170" t="s">
        <v>956</v>
      </c>
      <c r="CH170" t="s">
        <v>1826</v>
      </c>
      <c r="CI170" t="s">
        <v>1313</v>
      </c>
      <c r="CJ170" t="s">
        <v>1827</v>
      </c>
      <c r="CL170" t="s">
        <v>1315</v>
      </c>
      <c r="CM170" t="s">
        <v>1316</v>
      </c>
      <c r="CN170" t="s">
        <v>1317</v>
      </c>
      <c r="CO170" t="s">
        <v>1318</v>
      </c>
      <c r="CP170" t="s">
        <v>1828</v>
      </c>
      <c r="CQ170" t="s">
        <v>969</v>
      </c>
      <c r="CR170" t="s">
        <v>1320</v>
      </c>
      <c r="CS170" t="s">
        <v>1321</v>
      </c>
      <c r="CT170" t="s">
        <v>1829</v>
      </c>
      <c r="CU170" t="s">
        <v>1276</v>
      </c>
      <c r="CV170" t="s">
        <v>1322</v>
      </c>
      <c r="CW170" t="s">
        <v>1323</v>
      </c>
      <c r="CX170" t="s">
        <v>1324</v>
      </c>
    </row>
    <row r="171" spans="1:103" x14ac:dyDescent="0.3">
      <c r="A171" s="734">
        <v>953</v>
      </c>
      <c r="B171" t="s">
        <v>875</v>
      </c>
      <c r="D171">
        <v>2</v>
      </c>
      <c r="E171">
        <v>2</v>
      </c>
      <c r="F171">
        <v>2</v>
      </c>
      <c r="H171">
        <v>2</v>
      </c>
      <c r="I171">
        <v>2</v>
      </c>
      <c r="J171">
        <v>2</v>
      </c>
      <c r="K171">
        <v>2</v>
      </c>
      <c r="L171">
        <v>2</v>
      </c>
      <c r="M171">
        <v>2</v>
      </c>
      <c r="N171">
        <v>2</v>
      </c>
      <c r="O171">
        <v>2</v>
      </c>
      <c r="P171">
        <v>2</v>
      </c>
      <c r="Q171">
        <v>2</v>
      </c>
      <c r="R171">
        <v>2</v>
      </c>
      <c r="S171">
        <v>2</v>
      </c>
      <c r="U171">
        <v>2</v>
      </c>
      <c r="V171">
        <v>2</v>
      </c>
      <c r="X171">
        <v>2</v>
      </c>
      <c r="Y171">
        <v>2</v>
      </c>
      <c r="Z171">
        <v>2</v>
      </c>
      <c r="AB171">
        <v>2</v>
      </c>
      <c r="AC171">
        <v>2</v>
      </c>
      <c r="AD171">
        <v>2</v>
      </c>
      <c r="AE171">
        <v>2</v>
      </c>
      <c r="AF171">
        <v>2</v>
      </c>
      <c r="AG171">
        <v>2</v>
      </c>
      <c r="AH171">
        <v>2</v>
      </c>
      <c r="AI171">
        <v>2</v>
      </c>
      <c r="AJ171">
        <v>2</v>
      </c>
      <c r="AK171">
        <v>2</v>
      </c>
      <c r="AL171">
        <v>2</v>
      </c>
      <c r="AM171">
        <v>2</v>
      </c>
      <c r="AN171">
        <v>2</v>
      </c>
      <c r="AO171">
        <v>2</v>
      </c>
      <c r="AP171">
        <v>2</v>
      </c>
      <c r="AQ171">
        <v>2</v>
      </c>
      <c r="AR171">
        <v>2</v>
      </c>
      <c r="AS171">
        <v>2</v>
      </c>
      <c r="AT171">
        <v>2</v>
      </c>
      <c r="AU171">
        <v>2</v>
      </c>
      <c r="AV171">
        <v>2</v>
      </c>
      <c r="AX171">
        <v>2</v>
      </c>
      <c r="AY171">
        <v>2</v>
      </c>
      <c r="AZ171">
        <v>2</v>
      </c>
      <c r="BA171">
        <v>2</v>
      </c>
      <c r="BB171">
        <v>2</v>
      </c>
      <c r="BC171">
        <v>2</v>
      </c>
      <c r="BD171">
        <v>2</v>
      </c>
      <c r="BE171">
        <v>2</v>
      </c>
      <c r="BF171">
        <v>2</v>
      </c>
      <c r="BG171">
        <v>2</v>
      </c>
      <c r="BH171">
        <v>2</v>
      </c>
      <c r="BI171">
        <v>2</v>
      </c>
      <c r="BJ171">
        <v>2</v>
      </c>
      <c r="BK171">
        <v>2</v>
      </c>
      <c r="BL171">
        <v>2</v>
      </c>
      <c r="BM171">
        <v>2</v>
      </c>
      <c r="BN171">
        <v>2</v>
      </c>
      <c r="BO171">
        <v>2</v>
      </c>
      <c r="BP171">
        <v>2</v>
      </c>
      <c r="BR171">
        <v>2</v>
      </c>
      <c r="BS171">
        <v>2</v>
      </c>
      <c r="BT171">
        <v>2</v>
      </c>
      <c r="BU171">
        <v>2</v>
      </c>
      <c r="BV171">
        <v>2</v>
      </c>
      <c r="BW171">
        <v>2</v>
      </c>
      <c r="BX171">
        <v>2</v>
      </c>
      <c r="BY171">
        <v>2</v>
      </c>
      <c r="BZ171">
        <v>2</v>
      </c>
      <c r="CA171">
        <v>2</v>
      </c>
      <c r="CB171">
        <v>2</v>
      </c>
      <c r="CC171">
        <v>2</v>
      </c>
      <c r="CD171">
        <v>2</v>
      </c>
      <c r="CE171">
        <v>2</v>
      </c>
      <c r="CF171">
        <v>2</v>
      </c>
      <c r="CG171">
        <v>2</v>
      </c>
      <c r="CH171">
        <v>2</v>
      </c>
      <c r="CI171">
        <v>2</v>
      </c>
      <c r="CJ171">
        <v>2</v>
      </c>
      <c r="CK171">
        <v>2</v>
      </c>
      <c r="CL171">
        <v>2</v>
      </c>
      <c r="CM171">
        <v>2</v>
      </c>
      <c r="CN171">
        <v>2</v>
      </c>
      <c r="CO171">
        <v>2</v>
      </c>
      <c r="CP171">
        <v>2</v>
      </c>
      <c r="CQ171">
        <v>2</v>
      </c>
      <c r="CR171">
        <v>2</v>
      </c>
      <c r="CS171">
        <v>2</v>
      </c>
      <c r="CT171">
        <v>2</v>
      </c>
      <c r="CU171">
        <v>2</v>
      </c>
      <c r="CV171">
        <v>2</v>
      </c>
      <c r="CW171">
        <v>2</v>
      </c>
      <c r="CX171">
        <v>2</v>
      </c>
      <c r="CY171">
        <v>2</v>
      </c>
    </row>
    <row r="172" spans="1:103" x14ac:dyDescent="0.3">
      <c r="A172" s="734">
        <v>954</v>
      </c>
      <c r="B172" t="s">
        <v>343</v>
      </c>
      <c r="D172" t="s">
        <v>46</v>
      </c>
      <c r="E172" t="s">
        <v>46</v>
      </c>
      <c r="F172" t="s">
        <v>46</v>
      </c>
      <c r="H172" t="s">
        <v>46</v>
      </c>
      <c r="I172" t="s">
        <v>46</v>
      </c>
      <c r="J172" t="s">
        <v>46</v>
      </c>
      <c r="K172" t="s">
        <v>46</v>
      </c>
      <c r="L172" t="s">
        <v>46</v>
      </c>
      <c r="M172" t="s">
        <v>46</v>
      </c>
      <c r="N172" t="s">
        <v>46</v>
      </c>
      <c r="O172" t="s">
        <v>46</v>
      </c>
      <c r="P172" t="s">
        <v>46</v>
      </c>
      <c r="Q172" t="s">
        <v>46</v>
      </c>
      <c r="R172" t="s">
        <v>46</v>
      </c>
      <c r="S172" t="s">
        <v>46</v>
      </c>
      <c r="U172" t="s">
        <v>46</v>
      </c>
      <c r="V172" t="s">
        <v>46</v>
      </c>
      <c r="X172" t="s">
        <v>46</v>
      </c>
      <c r="Y172" t="s">
        <v>46</v>
      </c>
      <c r="Z172" t="s">
        <v>46</v>
      </c>
      <c r="AB172" t="s">
        <v>46</v>
      </c>
      <c r="AC172" t="s">
        <v>46</v>
      </c>
      <c r="AD172" t="s">
        <v>46</v>
      </c>
      <c r="AE172" t="s">
        <v>46</v>
      </c>
      <c r="AF172" t="s">
        <v>46</v>
      </c>
      <c r="AG172" t="s">
        <v>46</v>
      </c>
      <c r="AH172" t="s">
        <v>46</v>
      </c>
      <c r="AI172" t="s">
        <v>46</v>
      </c>
      <c r="AJ172" t="s">
        <v>46</v>
      </c>
      <c r="AK172" t="s">
        <v>46</v>
      </c>
      <c r="AL172" t="s">
        <v>46</v>
      </c>
      <c r="AM172" t="s">
        <v>46</v>
      </c>
      <c r="AN172" t="s">
        <v>46</v>
      </c>
      <c r="AO172" t="s">
        <v>46</v>
      </c>
      <c r="AP172" t="s">
        <v>46</v>
      </c>
      <c r="AQ172" t="s">
        <v>46</v>
      </c>
      <c r="AR172" t="s">
        <v>46</v>
      </c>
      <c r="AS172" t="s">
        <v>46</v>
      </c>
      <c r="AT172" t="s">
        <v>46</v>
      </c>
      <c r="AU172" t="s">
        <v>46</v>
      </c>
      <c r="AV172" t="s">
        <v>46</v>
      </c>
      <c r="AX172" t="s">
        <v>46</v>
      </c>
      <c r="AY172" t="s">
        <v>46</v>
      </c>
      <c r="AZ172" t="s">
        <v>46</v>
      </c>
      <c r="BA172" t="s">
        <v>46</v>
      </c>
      <c r="BB172" t="s">
        <v>972</v>
      </c>
      <c r="BC172" t="s">
        <v>46</v>
      </c>
      <c r="BD172" t="s">
        <v>46</v>
      </c>
      <c r="BE172" t="s">
        <v>46</v>
      </c>
      <c r="BF172" t="s">
        <v>46</v>
      </c>
      <c r="BG172" t="s">
        <v>46</v>
      </c>
      <c r="BH172" t="s">
        <v>46</v>
      </c>
      <c r="BI172" t="s">
        <v>46</v>
      </c>
      <c r="BJ172" t="s">
        <v>46</v>
      </c>
      <c r="BK172" t="s">
        <v>46</v>
      </c>
      <c r="BL172" t="s">
        <v>46</v>
      </c>
      <c r="BM172" t="s">
        <v>46</v>
      </c>
      <c r="BN172" t="s">
        <v>46</v>
      </c>
      <c r="BO172" t="s">
        <v>46</v>
      </c>
      <c r="BP172" t="s">
        <v>46</v>
      </c>
      <c r="BR172" t="s">
        <v>46</v>
      </c>
      <c r="BS172" t="s">
        <v>46</v>
      </c>
      <c r="BT172" t="s">
        <v>46</v>
      </c>
      <c r="BU172" t="s">
        <v>46</v>
      </c>
      <c r="BV172" t="s">
        <v>46</v>
      </c>
      <c r="BW172" t="s">
        <v>46</v>
      </c>
      <c r="BX172" t="s">
        <v>46</v>
      </c>
      <c r="BY172" t="s">
        <v>46</v>
      </c>
      <c r="BZ172" t="s">
        <v>46</v>
      </c>
      <c r="CA172" t="s">
        <v>46</v>
      </c>
      <c r="CB172" t="s">
        <v>46</v>
      </c>
      <c r="CC172" t="s">
        <v>46</v>
      </c>
      <c r="CD172" t="s">
        <v>46</v>
      </c>
      <c r="CE172" t="s">
        <v>46</v>
      </c>
      <c r="CF172" t="s">
        <v>46</v>
      </c>
      <c r="CG172" t="s">
        <v>46</v>
      </c>
      <c r="CH172" t="s">
        <v>46</v>
      </c>
      <c r="CI172" t="s">
        <v>46</v>
      </c>
      <c r="CJ172" t="s">
        <v>46</v>
      </c>
      <c r="CK172" t="s">
        <v>46</v>
      </c>
      <c r="CL172" t="s">
        <v>46</v>
      </c>
      <c r="CM172" t="s">
        <v>46</v>
      </c>
      <c r="CN172" t="s">
        <v>46</v>
      </c>
      <c r="CO172" t="s">
        <v>46</v>
      </c>
      <c r="CP172" t="s">
        <v>46</v>
      </c>
      <c r="CQ172" t="s">
        <v>46</v>
      </c>
      <c r="CR172" t="s">
        <v>46</v>
      </c>
      <c r="CS172" t="s">
        <v>46</v>
      </c>
      <c r="CT172" t="s">
        <v>46</v>
      </c>
      <c r="CU172" t="s">
        <v>46</v>
      </c>
      <c r="CV172" t="s">
        <v>46</v>
      </c>
      <c r="CW172" t="s">
        <v>46</v>
      </c>
      <c r="CX172" t="s">
        <v>46</v>
      </c>
      <c r="CY172" t="s">
        <v>46</v>
      </c>
    </row>
    <row r="173" spans="1:103" x14ac:dyDescent="0.3">
      <c r="A173" s="734">
        <v>955</v>
      </c>
      <c r="B173" t="s">
        <v>876</v>
      </c>
      <c r="D173">
        <v>1</v>
      </c>
      <c r="E173">
        <v>0</v>
      </c>
      <c r="F173">
        <v>0</v>
      </c>
      <c r="H173">
        <v>0</v>
      </c>
      <c r="I173">
        <v>0</v>
      </c>
      <c r="J173">
        <v>0</v>
      </c>
      <c r="K173">
        <v>0</v>
      </c>
      <c r="L173">
        <v>1</v>
      </c>
      <c r="M173">
        <v>0</v>
      </c>
      <c r="N173">
        <v>0</v>
      </c>
      <c r="O173">
        <v>0</v>
      </c>
      <c r="P173">
        <v>0</v>
      </c>
      <c r="Q173">
        <v>1</v>
      </c>
      <c r="R173">
        <v>0</v>
      </c>
      <c r="S173">
        <v>0</v>
      </c>
      <c r="U173">
        <v>0</v>
      </c>
      <c r="V173">
        <v>0</v>
      </c>
      <c r="X173">
        <v>0</v>
      </c>
      <c r="Y173">
        <v>0</v>
      </c>
      <c r="Z173">
        <v>1</v>
      </c>
      <c r="AB173">
        <v>0</v>
      </c>
      <c r="AC173">
        <v>0</v>
      </c>
      <c r="AD173">
        <v>0</v>
      </c>
      <c r="AE173">
        <v>0</v>
      </c>
      <c r="AF173">
        <v>0</v>
      </c>
      <c r="AG173">
        <v>0</v>
      </c>
      <c r="AH173">
        <v>2</v>
      </c>
      <c r="AI173">
        <v>0</v>
      </c>
      <c r="AJ173">
        <v>1</v>
      </c>
      <c r="AK173">
        <v>0</v>
      </c>
      <c r="AL173">
        <v>1</v>
      </c>
      <c r="AM173">
        <v>0</v>
      </c>
      <c r="AN173">
        <v>0</v>
      </c>
      <c r="AO173">
        <v>3</v>
      </c>
      <c r="AP173">
        <v>2</v>
      </c>
      <c r="AQ173">
        <v>0</v>
      </c>
      <c r="AR173">
        <v>0</v>
      </c>
      <c r="AS173">
        <v>0</v>
      </c>
      <c r="AT173">
        <v>0</v>
      </c>
      <c r="AU173">
        <v>0</v>
      </c>
      <c r="AV173">
        <v>1</v>
      </c>
      <c r="AX173">
        <v>0</v>
      </c>
      <c r="AY173">
        <v>2</v>
      </c>
      <c r="AZ173">
        <v>0</v>
      </c>
      <c r="BA173">
        <v>0</v>
      </c>
      <c r="BB173">
        <v>1</v>
      </c>
      <c r="BC173">
        <v>0</v>
      </c>
      <c r="BD173">
        <v>1</v>
      </c>
      <c r="BE173">
        <v>1</v>
      </c>
      <c r="BF173">
        <v>1</v>
      </c>
      <c r="BG173">
        <v>1</v>
      </c>
      <c r="BH173">
        <v>0</v>
      </c>
      <c r="BI173">
        <v>0</v>
      </c>
      <c r="BJ173">
        <v>0</v>
      </c>
      <c r="BK173">
        <v>0</v>
      </c>
      <c r="BL173">
        <v>0</v>
      </c>
      <c r="BM173">
        <v>0</v>
      </c>
      <c r="BN173">
        <v>0</v>
      </c>
      <c r="BO173">
        <v>1</v>
      </c>
      <c r="BP173">
        <v>0</v>
      </c>
      <c r="BR173">
        <v>1</v>
      </c>
      <c r="BS173">
        <v>0</v>
      </c>
      <c r="BT173">
        <v>0</v>
      </c>
      <c r="BU173">
        <v>0</v>
      </c>
      <c r="BV173">
        <v>0</v>
      </c>
      <c r="BW173">
        <v>1</v>
      </c>
      <c r="BX173">
        <v>2</v>
      </c>
      <c r="BY173">
        <v>0</v>
      </c>
      <c r="BZ173">
        <v>0</v>
      </c>
      <c r="CA173">
        <v>0</v>
      </c>
      <c r="CB173">
        <v>3</v>
      </c>
      <c r="CC173">
        <v>0</v>
      </c>
      <c r="CD173">
        <v>1</v>
      </c>
      <c r="CE173">
        <v>0</v>
      </c>
      <c r="CF173">
        <v>0</v>
      </c>
      <c r="CG173">
        <v>0</v>
      </c>
      <c r="CH173">
        <v>1</v>
      </c>
      <c r="CI173">
        <v>2</v>
      </c>
      <c r="CJ173">
        <v>0</v>
      </c>
      <c r="CK173">
        <v>0</v>
      </c>
      <c r="CL173">
        <v>0</v>
      </c>
      <c r="CM173">
        <v>0</v>
      </c>
      <c r="CN173">
        <v>0</v>
      </c>
      <c r="CO173">
        <v>1</v>
      </c>
      <c r="CP173">
        <v>1</v>
      </c>
      <c r="CQ173">
        <v>0</v>
      </c>
      <c r="CR173">
        <v>0</v>
      </c>
      <c r="CS173">
        <v>0</v>
      </c>
      <c r="CT173">
        <v>0</v>
      </c>
      <c r="CU173">
        <v>0</v>
      </c>
      <c r="CV173">
        <v>0</v>
      </c>
      <c r="CW173">
        <v>0</v>
      </c>
      <c r="CX173">
        <v>1</v>
      </c>
      <c r="CY173">
        <v>0</v>
      </c>
    </row>
    <row r="174" spans="1:103" x14ac:dyDescent="0.3">
      <c r="A174" s="734">
        <v>956</v>
      </c>
      <c r="B174" t="s">
        <v>344</v>
      </c>
      <c r="D174" t="s">
        <v>46</v>
      </c>
      <c r="E174" t="s">
        <v>46</v>
      </c>
      <c r="F174" t="s">
        <v>46</v>
      </c>
      <c r="H174" t="s">
        <v>46</v>
      </c>
      <c r="I174" t="s">
        <v>46</v>
      </c>
      <c r="J174" t="s">
        <v>46</v>
      </c>
      <c r="K174" t="s">
        <v>46</v>
      </c>
      <c r="L174" t="s">
        <v>46</v>
      </c>
      <c r="M174" t="s">
        <v>46</v>
      </c>
      <c r="N174" t="s">
        <v>46</v>
      </c>
      <c r="O174" t="s">
        <v>46</v>
      </c>
      <c r="P174" t="s">
        <v>46</v>
      </c>
      <c r="Q174" t="s">
        <v>46</v>
      </c>
      <c r="R174" t="s">
        <v>46</v>
      </c>
      <c r="S174" t="s">
        <v>46</v>
      </c>
      <c r="U174" t="s">
        <v>46</v>
      </c>
      <c r="V174" t="s">
        <v>46</v>
      </c>
      <c r="X174" t="s">
        <v>46</v>
      </c>
      <c r="Y174" t="s">
        <v>46</v>
      </c>
      <c r="Z174" t="s">
        <v>46</v>
      </c>
      <c r="AB174" t="s">
        <v>46</v>
      </c>
      <c r="AC174" t="s">
        <v>46</v>
      </c>
      <c r="AD174" t="s">
        <v>46</v>
      </c>
      <c r="AE174" t="s">
        <v>46</v>
      </c>
      <c r="AF174" t="s">
        <v>46</v>
      </c>
      <c r="AG174" t="s">
        <v>46</v>
      </c>
      <c r="AH174" t="s">
        <v>46</v>
      </c>
      <c r="AI174" t="s">
        <v>46</v>
      </c>
      <c r="AJ174" t="s">
        <v>46</v>
      </c>
      <c r="AK174" t="s">
        <v>46</v>
      </c>
      <c r="AL174" t="s">
        <v>46</v>
      </c>
      <c r="AM174" t="s">
        <v>46</v>
      </c>
      <c r="AN174" t="s">
        <v>46</v>
      </c>
      <c r="AO174" t="s">
        <v>46</v>
      </c>
      <c r="AP174" t="s">
        <v>46</v>
      </c>
      <c r="AQ174" t="s">
        <v>46</v>
      </c>
      <c r="AR174" t="s">
        <v>46</v>
      </c>
      <c r="AS174" t="s">
        <v>46</v>
      </c>
      <c r="AT174" t="s">
        <v>46</v>
      </c>
      <c r="AU174" t="s">
        <v>46</v>
      </c>
      <c r="AV174" t="s">
        <v>46</v>
      </c>
      <c r="AX174" t="s">
        <v>46</v>
      </c>
      <c r="AY174" t="s">
        <v>46</v>
      </c>
      <c r="AZ174" t="s">
        <v>46</v>
      </c>
      <c r="BA174" t="s">
        <v>46</v>
      </c>
      <c r="BB174" t="s">
        <v>972</v>
      </c>
      <c r="BC174" t="s">
        <v>46</v>
      </c>
      <c r="BD174" t="s">
        <v>46</v>
      </c>
      <c r="BE174" t="s">
        <v>46</v>
      </c>
      <c r="BF174" t="s">
        <v>46</v>
      </c>
      <c r="BG174" t="s">
        <v>46</v>
      </c>
      <c r="BH174" t="s">
        <v>46</v>
      </c>
      <c r="BI174" t="s">
        <v>46</v>
      </c>
      <c r="BJ174" t="s">
        <v>46</v>
      </c>
      <c r="BK174" t="s">
        <v>46</v>
      </c>
      <c r="BL174" t="s">
        <v>46</v>
      </c>
      <c r="BM174" t="s">
        <v>46</v>
      </c>
      <c r="BN174" t="s">
        <v>46</v>
      </c>
      <c r="BO174" t="s">
        <v>46</v>
      </c>
      <c r="BP174" t="s">
        <v>46</v>
      </c>
      <c r="BR174" t="s">
        <v>46</v>
      </c>
      <c r="BS174" t="s">
        <v>46</v>
      </c>
      <c r="BT174" t="s">
        <v>46</v>
      </c>
      <c r="BU174" t="s">
        <v>46</v>
      </c>
      <c r="BV174" t="s">
        <v>46</v>
      </c>
      <c r="BW174" t="s">
        <v>46</v>
      </c>
      <c r="BX174" t="s">
        <v>46</v>
      </c>
      <c r="BY174" t="s">
        <v>46</v>
      </c>
      <c r="BZ174" t="s">
        <v>46</v>
      </c>
      <c r="CA174" t="s">
        <v>46</v>
      </c>
      <c r="CB174" t="s">
        <v>46</v>
      </c>
      <c r="CC174" t="s">
        <v>46</v>
      </c>
      <c r="CD174" t="s">
        <v>46</v>
      </c>
      <c r="CE174" t="s">
        <v>46</v>
      </c>
      <c r="CF174" t="s">
        <v>46</v>
      </c>
      <c r="CG174" t="s">
        <v>46</v>
      </c>
      <c r="CH174" t="s">
        <v>46</v>
      </c>
      <c r="CI174" t="s">
        <v>46</v>
      </c>
      <c r="CJ174" t="s">
        <v>46</v>
      </c>
      <c r="CK174" t="s">
        <v>46</v>
      </c>
      <c r="CL174" t="s">
        <v>46</v>
      </c>
      <c r="CM174" t="s">
        <v>46</v>
      </c>
      <c r="CN174" t="s">
        <v>46</v>
      </c>
      <c r="CO174" t="s">
        <v>46</v>
      </c>
      <c r="CP174" t="s">
        <v>46</v>
      </c>
      <c r="CQ174" t="s">
        <v>46</v>
      </c>
      <c r="CR174" t="s">
        <v>46</v>
      </c>
      <c r="CS174" t="s">
        <v>46</v>
      </c>
      <c r="CT174" t="s">
        <v>46</v>
      </c>
      <c r="CU174" t="s">
        <v>46</v>
      </c>
      <c r="CV174" t="s">
        <v>46</v>
      </c>
      <c r="CW174" t="s">
        <v>46</v>
      </c>
      <c r="CX174" t="s">
        <v>46</v>
      </c>
      <c r="CY174" t="s">
        <v>46</v>
      </c>
    </row>
    <row r="175" spans="1:103" x14ac:dyDescent="0.3">
      <c r="A175" s="734">
        <v>957</v>
      </c>
      <c r="B175" t="s">
        <v>877</v>
      </c>
      <c r="D175">
        <v>0</v>
      </c>
      <c r="E175">
        <v>0</v>
      </c>
      <c r="F175">
        <v>3</v>
      </c>
      <c r="H175">
        <v>0</v>
      </c>
      <c r="I175">
        <v>0</v>
      </c>
      <c r="J175">
        <v>0</v>
      </c>
      <c r="K175">
        <v>0</v>
      </c>
      <c r="L175">
        <v>0</v>
      </c>
      <c r="M175">
        <v>0</v>
      </c>
      <c r="N175">
        <v>0</v>
      </c>
      <c r="O175">
        <v>0</v>
      </c>
      <c r="P175">
        <v>0</v>
      </c>
      <c r="Q175">
        <v>0</v>
      </c>
      <c r="R175">
        <v>0</v>
      </c>
      <c r="S175">
        <v>0</v>
      </c>
      <c r="U175">
        <v>0</v>
      </c>
      <c r="V175">
        <v>0</v>
      </c>
      <c r="X175">
        <v>0</v>
      </c>
      <c r="Y175">
        <v>0</v>
      </c>
      <c r="Z175">
        <v>0</v>
      </c>
      <c r="AB175">
        <v>0</v>
      </c>
      <c r="AC175">
        <v>0</v>
      </c>
      <c r="AD175">
        <v>0</v>
      </c>
      <c r="AE175">
        <v>0</v>
      </c>
      <c r="AF175">
        <v>0</v>
      </c>
      <c r="AG175">
        <v>0</v>
      </c>
      <c r="AH175">
        <v>0</v>
      </c>
      <c r="AI175">
        <v>0</v>
      </c>
      <c r="AJ175">
        <v>1</v>
      </c>
      <c r="AK175">
        <v>1</v>
      </c>
      <c r="AL175">
        <v>0</v>
      </c>
      <c r="AM175">
        <v>1</v>
      </c>
      <c r="AN175">
        <v>0</v>
      </c>
      <c r="AO175">
        <v>0</v>
      </c>
      <c r="AP175">
        <v>1</v>
      </c>
      <c r="AQ175">
        <v>1</v>
      </c>
      <c r="AR175">
        <v>0</v>
      </c>
      <c r="AS175">
        <v>3</v>
      </c>
      <c r="AT175">
        <v>0</v>
      </c>
      <c r="AU175">
        <v>0</v>
      </c>
      <c r="AV175">
        <v>0</v>
      </c>
      <c r="AX175">
        <v>1</v>
      </c>
      <c r="AY175">
        <v>3</v>
      </c>
      <c r="AZ175">
        <v>0</v>
      </c>
      <c r="BA175">
        <v>0</v>
      </c>
      <c r="BB175">
        <v>0</v>
      </c>
      <c r="BC175">
        <v>0</v>
      </c>
      <c r="BD175">
        <v>0</v>
      </c>
      <c r="BE175">
        <v>0</v>
      </c>
      <c r="BF175">
        <v>0</v>
      </c>
      <c r="BG175">
        <v>0</v>
      </c>
      <c r="BH175">
        <v>0</v>
      </c>
      <c r="BI175">
        <v>0</v>
      </c>
      <c r="BJ175">
        <v>0</v>
      </c>
      <c r="BK175">
        <v>1</v>
      </c>
      <c r="BL175">
        <v>0</v>
      </c>
      <c r="BM175">
        <v>2</v>
      </c>
      <c r="BN175">
        <v>0</v>
      </c>
      <c r="BO175">
        <v>0</v>
      </c>
      <c r="BP175">
        <v>0</v>
      </c>
      <c r="BR175">
        <v>3</v>
      </c>
      <c r="BS175">
        <v>4</v>
      </c>
      <c r="BT175">
        <v>0</v>
      </c>
      <c r="BU175">
        <v>0</v>
      </c>
      <c r="BV175">
        <v>3</v>
      </c>
      <c r="BW175">
        <v>0</v>
      </c>
      <c r="BX175">
        <v>0</v>
      </c>
      <c r="BY175">
        <v>1</v>
      </c>
      <c r="BZ175">
        <v>0</v>
      </c>
      <c r="CA175">
        <v>0</v>
      </c>
      <c r="CB175">
        <v>0</v>
      </c>
      <c r="CC175">
        <v>0</v>
      </c>
      <c r="CD175">
        <v>0</v>
      </c>
      <c r="CE175">
        <v>0</v>
      </c>
      <c r="CF175">
        <v>0</v>
      </c>
      <c r="CG175">
        <v>0</v>
      </c>
      <c r="CH175">
        <v>2</v>
      </c>
      <c r="CI175">
        <v>0</v>
      </c>
      <c r="CJ175">
        <v>3</v>
      </c>
      <c r="CK175">
        <v>0</v>
      </c>
      <c r="CL175">
        <v>0</v>
      </c>
      <c r="CM175">
        <v>1</v>
      </c>
      <c r="CN175">
        <v>0</v>
      </c>
      <c r="CO175">
        <v>0</v>
      </c>
      <c r="CP175">
        <v>1</v>
      </c>
      <c r="CQ175">
        <v>0</v>
      </c>
      <c r="CR175">
        <v>3</v>
      </c>
      <c r="CS175">
        <v>1</v>
      </c>
      <c r="CT175">
        <v>0</v>
      </c>
      <c r="CU175">
        <v>0</v>
      </c>
      <c r="CV175">
        <v>0</v>
      </c>
      <c r="CW175">
        <v>0</v>
      </c>
      <c r="CX175">
        <v>0</v>
      </c>
      <c r="CY175">
        <v>0</v>
      </c>
    </row>
    <row r="176" spans="1:103" x14ac:dyDescent="0.3">
      <c r="A176" s="734">
        <v>958</v>
      </c>
      <c r="B176" t="s">
        <v>878</v>
      </c>
      <c r="D176" t="s">
        <v>46</v>
      </c>
      <c r="E176" t="s">
        <v>46</v>
      </c>
      <c r="F176" t="s">
        <v>46</v>
      </c>
      <c r="H176" t="s">
        <v>46</v>
      </c>
      <c r="I176" t="s">
        <v>46</v>
      </c>
      <c r="J176" t="s">
        <v>46</v>
      </c>
      <c r="K176" t="s">
        <v>46</v>
      </c>
      <c r="L176" t="s">
        <v>46</v>
      </c>
      <c r="M176" t="s">
        <v>46</v>
      </c>
      <c r="N176" t="s">
        <v>46</v>
      </c>
      <c r="O176" t="s">
        <v>46</v>
      </c>
      <c r="P176" t="s">
        <v>46</v>
      </c>
      <c r="Q176" t="s">
        <v>46</v>
      </c>
      <c r="R176" t="s">
        <v>46</v>
      </c>
      <c r="S176" t="s">
        <v>46</v>
      </c>
      <c r="U176" t="s">
        <v>46</v>
      </c>
      <c r="V176" t="s">
        <v>46</v>
      </c>
      <c r="X176" t="s">
        <v>46</v>
      </c>
      <c r="Y176" t="s">
        <v>46</v>
      </c>
      <c r="Z176" t="s">
        <v>46</v>
      </c>
      <c r="AB176" t="s">
        <v>46</v>
      </c>
      <c r="AC176" t="s">
        <v>46</v>
      </c>
      <c r="AD176" t="s">
        <v>46</v>
      </c>
      <c r="AE176" t="s">
        <v>46</v>
      </c>
      <c r="AF176" t="s">
        <v>46</v>
      </c>
      <c r="AG176" t="s">
        <v>46</v>
      </c>
      <c r="AH176" t="s">
        <v>46</v>
      </c>
      <c r="AI176" t="s">
        <v>46</v>
      </c>
      <c r="AJ176" t="s">
        <v>47</v>
      </c>
      <c r="AK176" t="s">
        <v>46</v>
      </c>
      <c r="AL176" t="s">
        <v>46</v>
      </c>
      <c r="AM176" t="s">
        <v>46</v>
      </c>
      <c r="AN176" t="s">
        <v>46</v>
      </c>
      <c r="AO176" t="s">
        <v>46</v>
      </c>
      <c r="AP176" t="s">
        <v>46</v>
      </c>
      <c r="AQ176" t="s">
        <v>46</v>
      </c>
      <c r="AR176" t="s">
        <v>46</v>
      </c>
      <c r="AS176" t="s">
        <v>46</v>
      </c>
      <c r="AT176" t="s">
        <v>46</v>
      </c>
      <c r="AU176" t="s">
        <v>46</v>
      </c>
      <c r="AV176" t="s">
        <v>46</v>
      </c>
      <c r="AX176" t="s">
        <v>46</v>
      </c>
      <c r="AY176" t="s">
        <v>46</v>
      </c>
      <c r="AZ176" t="s">
        <v>46</v>
      </c>
      <c r="BA176" t="s">
        <v>46</v>
      </c>
      <c r="BB176" t="s">
        <v>972</v>
      </c>
      <c r="BC176" t="s">
        <v>46</v>
      </c>
      <c r="BD176" t="s">
        <v>46</v>
      </c>
      <c r="BE176" t="s">
        <v>46</v>
      </c>
      <c r="BF176" t="s">
        <v>47</v>
      </c>
      <c r="BG176" t="s">
        <v>46</v>
      </c>
      <c r="BH176" t="s">
        <v>46</v>
      </c>
      <c r="BI176" t="s">
        <v>46</v>
      </c>
      <c r="BJ176" t="s">
        <v>46</v>
      </c>
      <c r="BK176" t="s">
        <v>46</v>
      </c>
      <c r="BL176" t="s">
        <v>46</v>
      </c>
      <c r="BM176" t="s">
        <v>46</v>
      </c>
      <c r="BN176" t="s">
        <v>46</v>
      </c>
      <c r="BO176" t="s">
        <v>46</v>
      </c>
      <c r="BP176" t="s">
        <v>46</v>
      </c>
      <c r="BR176" t="s">
        <v>46</v>
      </c>
      <c r="BS176" t="s">
        <v>46</v>
      </c>
      <c r="BT176" t="s">
        <v>46</v>
      </c>
      <c r="BU176" t="s">
        <v>46</v>
      </c>
      <c r="BV176" t="s">
        <v>46</v>
      </c>
      <c r="BW176" t="s">
        <v>46</v>
      </c>
      <c r="BX176" t="s">
        <v>46</v>
      </c>
      <c r="BY176" t="s">
        <v>46</v>
      </c>
      <c r="BZ176" t="s">
        <v>46</v>
      </c>
      <c r="CA176" t="s">
        <v>46</v>
      </c>
      <c r="CB176" t="s">
        <v>46</v>
      </c>
      <c r="CC176" t="s">
        <v>46</v>
      </c>
      <c r="CD176" t="s">
        <v>46</v>
      </c>
      <c r="CE176" t="s">
        <v>46</v>
      </c>
      <c r="CF176" t="s">
        <v>46</v>
      </c>
      <c r="CG176" t="s">
        <v>46</v>
      </c>
      <c r="CH176" t="s">
        <v>46</v>
      </c>
      <c r="CI176" t="s">
        <v>46</v>
      </c>
      <c r="CJ176" t="s">
        <v>46</v>
      </c>
      <c r="CK176" t="s">
        <v>46</v>
      </c>
      <c r="CL176" t="s">
        <v>46</v>
      </c>
      <c r="CM176" t="s">
        <v>46</v>
      </c>
      <c r="CN176" t="s">
        <v>46</v>
      </c>
      <c r="CO176" t="s">
        <v>46</v>
      </c>
      <c r="CP176" t="s">
        <v>46</v>
      </c>
      <c r="CQ176" t="s">
        <v>46</v>
      </c>
      <c r="CR176" t="s">
        <v>46</v>
      </c>
      <c r="CS176" t="s">
        <v>46</v>
      </c>
      <c r="CT176" t="s">
        <v>46</v>
      </c>
      <c r="CU176" t="s">
        <v>46</v>
      </c>
      <c r="CV176" t="s">
        <v>46</v>
      </c>
      <c r="CW176" t="s">
        <v>46</v>
      </c>
      <c r="CX176" t="s">
        <v>46</v>
      </c>
      <c r="CY176" t="s">
        <v>46</v>
      </c>
    </row>
    <row r="177" spans="1:103" x14ac:dyDescent="0.3">
      <c r="A177" s="734">
        <v>959</v>
      </c>
      <c r="B177" t="s">
        <v>879</v>
      </c>
      <c r="D177">
        <v>2</v>
      </c>
      <c r="E177">
        <v>2</v>
      </c>
      <c r="F177">
        <v>2</v>
      </c>
      <c r="H177">
        <v>2</v>
      </c>
      <c r="I177">
        <v>2</v>
      </c>
      <c r="J177">
        <v>2</v>
      </c>
      <c r="K177">
        <v>2</v>
      </c>
      <c r="L177">
        <v>2</v>
      </c>
      <c r="M177">
        <v>2</v>
      </c>
      <c r="N177">
        <v>2</v>
      </c>
      <c r="O177">
        <v>2</v>
      </c>
      <c r="P177">
        <v>2</v>
      </c>
      <c r="Q177">
        <v>2</v>
      </c>
      <c r="R177">
        <v>2</v>
      </c>
      <c r="S177">
        <v>2</v>
      </c>
      <c r="U177">
        <v>2</v>
      </c>
      <c r="V177">
        <v>2</v>
      </c>
      <c r="X177">
        <v>3</v>
      </c>
      <c r="Y177">
        <v>2</v>
      </c>
      <c r="Z177">
        <v>2</v>
      </c>
      <c r="AB177">
        <v>2</v>
      </c>
      <c r="AC177">
        <v>3</v>
      </c>
      <c r="AD177">
        <v>2</v>
      </c>
      <c r="AE177">
        <v>2</v>
      </c>
      <c r="AF177">
        <v>2</v>
      </c>
      <c r="AG177">
        <v>2</v>
      </c>
      <c r="AH177">
        <v>2</v>
      </c>
      <c r="AI177">
        <v>2</v>
      </c>
      <c r="AJ177">
        <v>2</v>
      </c>
      <c r="AK177">
        <v>2</v>
      </c>
      <c r="AL177">
        <v>2</v>
      </c>
      <c r="AM177">
        <v>2</v>
      </c>
      <c r="AN177">
        <v>2</v>
      </c>
      <c r="AO177">
        <v>2</v>
      </c>
      <c r="AP177">
        <v>2</v>
      </c>
      <c r="AQ177">
        <v>2</v>
      </c>
      <c r="AR177">
        <v>2</v>
      </c>
      <c r="AS177">
        <v>2</v>
      </c>
      <c r="AT177">
        <v>2</v>
      </c>
      <c r="AU177">
        <v>2</v>
      </c>
      <c r="AV177">
        <v>2</v>
      </c>
      <c r="AX177">
        <v>2</v>
      </c>
      <c r="AY177">
        <v>2</v>
      </c>
      <c r="AZ177">
        <v>2</v>
      </c>
      <c r="BA177">
        <v>2</v>
      </c>
      <c r="BB177">
        <v>2</v>
      </c>
      <c r="BC177">
        <v>2</v>
      </c>
      <c r="BD177">
        <v>2</v>
      </c>
      <c r="BE177">
        <v>2</v>
      </c>
      <c r="BF177">
        <v>2</v>
      </c>
      <c r="BG177">
        <v>2</v>
      </c>
      <c r="BH177">
        <v>2</v>
      </c>
      <c r="BI177">
        <v>2</v>
      </c>
      <c r="BJ177">
        <v>2</v>
      </c>
      <c r="BK177">
        <v>2</v>
      </c>
      <c r="BL177">
        <v>2</v>
      </c>
      <c r="BM177">
        <v>2</v>
      </c>
      <c r="BN177">
        <v>2</v>
      </c>
      <c r="BO177">
        <v>2</v>
      </c>
      <c r="BP177">
        <v>2</v>
      </c>
      <c r="BR177">
        <v>2</v>
      </c>
      <c r="BS177">
        <v>2</v>
      </c>
      <c r="BT177">
        <v>2</v>
      </c>
      <c r="BU177">
        <v>2</v>
      </c>
      <c r="BV177">
        <v>2</v>
      </c>
      <c r="BW177">
        <v>2</v>
      </c>
      <c r="BX177">
        <v>2</v>
      </c>
      <c r="BY177">
        <v>2</v>
      </c>
      <c r="BZ177">
        <v>2</v>
      </c>
      <c r="CA177">
        <v>2</v>
      </c>
      <c r="CB177">
        <v>2</v>
      </c>
      <c r="CC177">
        <v>2</v>
      </c>
      <c r="CD177">
        <v>2</v>
      </c>
      <c r="CE177">
        <v>2</v>
      </c>
      <c r="CF177">
        <v>2</v>
      </c>
      <c r="CG177">
        <v>2</v>
      </c>
      <c r="CH177">
        <v>2</v>
      </c>
      <c r="CI177">
        <v>2</v>
      </c>
      <c r="CJ177">
        <v>2</v>
      </c>
      <c r="CK177">
        <v>2</v>
      </c>
      <c r="CL177">
        <v>2</v>
      </c>
      <c r="CM177">
        <v>2</v>
      </c>
      <c r="CN177">
        <v>2</v>
      </c>
      <c r="CO177">
        <v>2</v>
      </c>
      <c r="CP177">
        <v>2</v>
      </c>
      <c r="CQ177">
        <v>2</v>
      </c>
      <c r="CR177">
        <v>3</v>
      </c>
      <c r="CS177">
        <v>2</v>
      </c>
      <c r="CT177">
        <v>2</v>
      </c>
      <c r="CU177">
        <v>2</v>
      </c>
      <c r="CV177">
        <v>2</v>
      </c>
      <c r="CW177">
        <v>2</v>
      </c>
      <c r="CX177">
        <v>2</v>
      </c>
      <c r="CY177">
        <v>2</v>
      </c>
    </row>
    <row r="178" spans="1:103" x14ac:dyDescent="0.3">
      <c r="A178" s="734">
        <v>960</v>
      </c>
      <c r="B178" t="s">
        <v>880</v>
      </c>
      <c r="D178" t="s">
        <v>1325</v>
      </c>
      <c r="E178" t="s">
        <v>1326</v>
      </c>
      <c r="F178" t="s">
        <v>1327</v>
      </c>
      <c r="H178" t="s">
        <v>1328</v>
      </c>
      <c r="I178" t="s">
        <v>1329</v>
      </c>
      <c r="J178" t="s">
        <v>1830</v>
      </c>
      <c r="K178" t="s">
        <v>1330</v>
      </c>
      <c r="L178" t="s">
        <v>1615</v>
      </c>
      <c r="M178" t="s">
        <v>1831</v>
      </c>
      <c r="N178" t="s">
        <v>1602</v>
      </c>
      <c r="O178" t="s">
        <v>1333</v>
      </c>
      <c r="P178" t="s">
        <v>1389</v>
      </c>
      <c r="Q178" t="s">
        <v>1334</v>
      </c>
      <c r="R178" t="s">
        <v>1832</v>
      </c>
      <c r="S178" t="s">
        <v>1336</v>
      </c>
      <c r="U178" t="s">
        <v>1833</v>
      </c>
      <c r="V178" t="s">
        <v>1834</v>
      </c>
      <c r="X178" t="s">
        <v>1338</v>
      </c>
      <c r="Y178" t="s">
        <v>1339</v>
      </c>
      <c r="Z178" t="s">
        <v>1604</v>
      </c>
      <c r="AB178" t="s">
        <v>1340</v>
      </c>
      <c r="AC178" t="s">
        <v>1341</v>
      </c>
      <c r="AD178" t="s">
        <v>1342</v>
      </c>
      <c r="AE178" t="s">
        <v>1343</v>
      </c>
      <c r="AF178" t="s">
        <v>1835</v>
      </c>
      <c r="AG178" t="s">
        <v>1605</v>
      </c>
      <c r="AH178" t="s">
        <v>2400</v>
      </c>
      <c r="AI178" t="s">
        <v>1836</v>
      </c>
      <c r="AJ178" t="s">
        <v>1837</v>
      </c>
      <c r="AK178" t="s">
        <v>1348</v>
      </c>
      <c r="AL178" t="s">
        <v>1349</v>
      </c>
      <c r="AM178" t="s">
        <v>1616</v>
      </c>
      <c r="AN178" t="s">
        <v>1351</v>
      </c>
      <c r="AO178" t="s">
        <v>1352</v>
      </c>
      <c r="AP178" t="s">
        <v>1838</v>
      </c>
      <c r="AQ178" t="s">
        <v>1839</v>
      </c>
      <c r="AR178" t="s">
        <v>1840</v>
      </c>
      <c r="AS178" t="s">
        <v>1356</v>
      </c>
      <c r="AT178" t="s">
        <v>1357</v>
      </c>
      <c r="AU178" t="s">
        <v>1358</v>
      </c>
      <c r="AV178" t="s">
        <v>1359</v>
      </c>
      <c r="AX178" t="s">
        <v>1360</v>
      </c>
      <c r="AY178" t="s">
        <v>2388</v>
      </c>
      <c r="AZ178" t="s">
        <v>1361</v>
      </c>
      <c r="BA178" t="s">
        <v>1362</v>
      </c>
      <c r="BB178" t="s">
        <v>1363</v>
      </c>
      <c r="BC178" t="s">
        <v>1841</v>
      </c>
      <c r="BD178" t="s">
        <v>1842</v>
      </c>
      <c r="BE178" t="s">
        <v>1618</v>
      </c>
      <c r="BF178" t="s">
        <v>1843</v>
      </c>
      <c r="BG178" t="s">
        <v>1367</v>
      </c>
      <c r="BH178" t="s">
        <v>1368</v>
      </c>
      <c r="BI178" t="s">
        <v>1369</v>
      </c>
      <c r="BJ178" t="s">
        <v>1370</v>
      </c>
      <c r="BK178" t="s">
        <v>1371</v>
      </c>
      <c r="BL178" t="s">
        <v>1372</v>
      </c>
      <c r="BM178" t="s">
        <v>1373</v>
      </c>
      <c r="BN178" t="s">
        <v>1374</v>
      </c>
      <c r="BO178" t="s">
        <v>1375</v>
      </c>
      <c r="BP178" t="s">
        <v>1844</v>
      </c>
      <c r="BR178" t="s">
        <v>1845</v>
      </c>
      <c r="BS178" t="s">
        <v>1606</v>
      </c>
      <c r="BT178" t="s">
        <v>1378</v>
      </c>
      <c r="BU178" t="s">
        <v>1846</v>
      </c>
      <c r="BV178" t="s">
        <v>1380</v>
      </c>
      <c r="BW178" t="s">
        <v>1847</v>
      </c>
      <c r="BX178" t="s">
        <v>1848</v>
      </c>
      <c r="BY178" t="s">
        <v>1849</v>
      </c>
      <c r="BZ178" t="s">
        <v>1384</v>
      </c>
      <c r="CA178" t="s">
        <v>1850</v>
      </c>
      <c r="CB178" t="s">
        <v>1386</v>
      </c>
      <c r="CC178" t="s">
        <v>1387</v>
      </c>
      <c r="CD178" t="s">
        <v>1851</v>
      </c>
      <c r="CE178" t="s">
        <v>1852</v>
      </c>
      <c r="CF178" t="s">
        <v>1390</v>
      </c>
      <c r="CG178" t="s">
        <v>1391</v>
      </c>
      <c r="CH178" t="s">
        <v>1392</v>
      </c>
      <c r="CI178" t="s">
        <v>1393</v>
      </c>
      <c r="CJ178" t="s">
        <v>1853</v>
      </c>
      <c r="CK178" t="s">
        <v>1854</v>
      </c>
      <c r="CL178" t="s">
        <v>1396</v>
      </c>
      <c r="CM178" t="s">
        <v>1397</v>
      </c>
      <c r="CN178" t="s">
        <v>1398</v>
      </c>
      <c r="CO178" t="s">
        <v>1855</v>
      </c>
      <c r="CP178" t="s">
        <v>1607</v>
      </c>
      <c r="CQ178" t="s">
        <v>1400</v>
      </c>
      <c r="CR178" t="s">
        <v>1401</v>
      </c>
      <c r="CS178" t="s">
        <v>1402</v>
      </c>
      <c r="CT178" t="s">
        <v>1856</v>
      </c>
      <c r="CU178" t="s">
        <v>1608</v>
      </c>
      <c r="CV178" t="s">
        <v>1404</v>
      </c>
      <c r="CW178" t="s">
        <v>1405</v>
      </c>
      <c r="CX178" t="s">
        <v>1857</v>
      </c>
      <c r="CY178" t="s">
        <v>1407</v>
      </c>
    </row>
    <row r="179" spans="1:103" x14ac:dyDescent="0.3">
      <c r="A179" s="734">
        <v>962</v>
      </c>
      <c r="B179" t="s">
        <v>881</v>
      </c>
      <c r="D179" t="s">
        <v>883</v>
      </c>
      <c r="E179" t="s">
        <v>882</v>
      </c>
      <c r="F179" t="s">
        <v>1858</v>
      </c>
      <c r="H179" t="s">
        <v>884</v>
      </c>
      <c r="I179" t="s">
        <v>883</v>
      </c>
      <c r="J179" t="s">
        <v>883</v>
      </c>
      <c r="K179" t="s">
        <v>882</v>
      </c>
      <c r="L179" t="s">
        <v>883</v>
      </c>
      <c r="M179" t="s">
        <v>1408</v>
      </c>
      <c r="N179" t="s">
        <v>1409</v>
      </c>
      <c r="O179" t="s">
        <v>1410</v>
      </c>
      <c r="P179" t="s">
        <v>882</v>
      </c>
      <c r="Q179" t="s">
        <v>882</v>
      </c>
      <c r="R179" t="s">
        <v>1859</v>
      </c>
      <c r="S179" t="s">
        <v>1411</v>
      </c>
      <c r="U179" t="s">
        <v>1860</v>
      </c>
      <c r="V179" t="s">
        <v>883</v>
      </c>
      <c r="X179" t="s">
        <v>1861</v>
      </c>
      <c r="Y179" t="s">
        <v>883</v>
      </c>
      <c r="Z179" t="s">
        <v>882</v>
      </c>
      <c r="AB179" t="s">
        <v>882</v>
      </c>
      <c r="AC179" t="s">
        <v>1413</v>
      </c>
      <c r="AD179" t="s">
        <v>1418</v>
      </c>
      <c r="AE179" t="s">
        <v>1410</v>
      </c>
      <c r="AF179" t="s">
        <v>882</v>
      </c>
      <c r="AG179" t="s">
        <v>1414</v>
      </c>
      <c r="AH179" t="s">
        <v>883</v>
      </c>
      <c r="AI179" t="s">
        <v>959</v>
      </c>
      <c r="AJ179" t="s">
        <v>1862</v>
      </c>
      <c r="AK179" t="s">
        <v>882</v>
      </c>
      <c r="AL179" t="s">
        <v>883</v>
      </c>
      <c r="AM179" t="s">
        <v>882</v>
      </c>
      <c r="AN179" t="s">
        <v>882</v>
      </c>
      <c r="AO179" t="s">
        <v>883</v>
      </c>
      <c r="AP179" t="s">
        <v>958</v>
      </c>
      <c r="AQ179" t="s">
        <v>882</v>
      </c>
      <c r="AR179" t="s">
        <v>1863</v>
      </c>
      <c r="AS179" t="s">
        <v>882</v>
      </c>
      <c r="AT179" t="s">
        <v>882</v>
      </c>
      <c r="AU179" t="s">
        <v>882</v>
      </c>
      <c r="AV179" t="s">
        <v>882</v>
      </c>
      <c r="AX179" t="s">
        <v>882</v>
      </c>
      <c r="AY179" t="s">
        <v>883</v>
      </c>
      <c r="AZ179" t="s">
        <v>882</v>
      </c>
      <c r="BA179" t="s">
        <v>1415</v>
      </c>
      <c r="BB179" t="s">
        <v>1410</v>
      </c>
      <c r="BC179" t="s">
        <v>883</v>
      </c>
      <c r="BD179" t="s">
        <v>882</v>
      </c>
      <c r="BE179" t="s">
        <v>883</v>
      </c>
      <c r="BF179" t="s">
        <v>882</v>
      </c>
      <c r="BG179" t="s">
        <v>882</v>
      </c>
      <c r="BH179" t="s">
        <v>883</v>
      </c>
      <c r="BI179" t="s">
        <v>883</v>
      </c>
      <c r="BJ179" t="s">
        <v>883</v>
      </c>
      <c r="BK179" t="s">
        <v>959</v>
      </c>
      <c r="BL179" t="s">
        <v>883</v>
      </c>
      <c r="BM179" t="s">
        <v>882</v>
      </c>
      <c r="BN179" t="s">
        <v>882</v>
      </c>
      <c r="BO179" t="s">
        <v>882</v>
      </c>
      <c r="BP179" t="s">
        <v>959</v>
      </c>
      <c r="BR179" t="s">
        <v>883</v>
      </c>
      <c r="BS179" t="s">
        <v>959</v>
      </c>
      <c r="BT179" t="s">
        <v>1864</v>
      </c>
      <c r="BU179" t="s">
        <v>884</v>
      </c>
      <c r="BV179" t="s">
        <v>882</v>
      </c>
      <c r="BW179" t="s">
        <v>884</v>
      </c>
      <c r="BX179" t="s">
        <v>884</v>
      </c>
      <c r="BY179" t="s">
        <v>1865</v>
      </c>
      <c r="BZ179" t="s">
        <v>882</v>
      </c>
      <c r="CA179" t="s">
        <v>1419</v>
      </c>
      <c r="CB179" t="s">
        <v>882</v>
      </c>
      <c r="CC179" t="s">
        <v>882</v>
      </c>
      <c r="CD179" t="s">
        <v>1420</v>
      </c>
      <c r="CE179" t="s">
        <v>1866</v>
      </c>
      <c r="CF179" t="s">
        <v>882</v>
      </c>
      <c r="CG179" t="s">
        <v>883</v>
      </c>
      <c r="CH179" t="s">
        <v>882</v>
      </c>
      <c r="CI179" t="s">
        <v>883</v>
      </c>
      <c r="CJ179" t="s">
        <v>882</v>
      </c>
      <c r="CK179" t="s">
        <v>883</v>
      </c>
      <c r="CL179" t="s">
        <v>883</v>
      </c>
      <c r="CM179" t="s">
        <v>882</v>
      </c>
      <c r="CN179" t="s">
        <v>883</v>
      </c>
      <c r="CO179" t="s">
        <v>882</v>
      </c>
      <c r="CP179" t="s">
        <v>882</v>
      </c>
      <c r="CQ179" t="s">
        <v>959</v>
      </c>
      <c r="CR179" t="s">
        <v>883</v>
      </c>
      <c r="CS179" t="s">
        <v>883</v>
      </c>
      <c r="CT179" t="s">
        <v>1867</v>
      </c>
      <c r="CU179" t="s">
        <v>883</v>
      </c>
      <c r="CV179" t="s">
        <v>883</v>
      </c>
      <c r="CW179" t="s">
        <v>882</v>
      </c>
      <c r="CX179" t="s">
        <v>884</v>
      </c>
      <c r="CY179" t="s">
        <v>882</v>
      </c>
    </row>
    <row r="180" spans="1:103" x14ac:dyDescent="0.3">
      <c r="A180" s="734">
        <v>964</v>
      </c>
      <c r="B180" t="s">
        <v>885</v>
      </c>
      <c r="D180" t="s">
        <v>1868</v>
      </c>
      <c r="E180" t="s">
        <v>1869</v>
      </c>
      <c r="F180" t="s">
        <v>1870</v>
      </c>
      <c r="H180" t="s">
        <v>1871</v>
      </c>
      <c r="I180" t="s">
        <v>1872</v>
      </c>
      <c r="J180" t="s">
        <v>1868</v>
      </c>
      <c r="K180" t="s">
        <v>1873</v>
      </c>
      <c r="L180" t="s">
        <v>1874</v>
      </c>
      <c r="M180" t="s">
        <v>1875</v>
      </c>
      <c r="N180" t="s">
        <v>1870</v>
      </c>
      <c r="O180" t="s">
        <v>1876</v>
      </c>
      <c r="P180" t="s">
        <v>1877</v>
      </c>
      <c r="Q180" t="s">
        <v>1878</v>
      </c>
      <c r="R180" t="s">
        <v>1874</v>
      </c>
      <c r="S180" t="s">
        <v>1879</v>
      </c>
      <c r="U180" t="s">
        <v>1880</v>
      </c>
      <c r="V180" t="s">
        <v>1881</v>
      </c>
      <c r="X180" t="s">
        <v>1882</v>
      </c>
      <c r="Y180" t="s">
        <v>1883</v>
      </c>
      <c r="Z180" t="s">
        <v>1884</v>
      </c>
      <c r="AB180" t="s">
        <v>1872</v>
      </c>
      <c r="AC180" t="s">
        <v>1885</v>
      </c>
      <c r="AD180" t="s">
        <v>1886</v>
      </c>
      <c r="AE180" t="s">
        <v>1870</v>
      </c>
      <c r="AF180" t="s">
        <v>1887</v>
      </c>
      <c r="AG180" t="s">
        <v>1888</v>
      </c>
      <c r="AH180" t="s">
        <v>2401</v>
      </c>
      <c r="AI180" t="s">
        <v>1874</v>
      </c>
      <c r="AJ180" t="s">
        <v>1889</v>
      </c>
      <c r="AK180" t="s">
        <v>1890</v>
      </c>
      <c r="AL180" t="s">
        <v>1879</v>
      </c>
      <c r="AM180" t="s">
        <v>1891</v>
      </c>
      <c r="AN180" t="s">
        <v>1868</v>
      </c>
      <c r="AO180" t="s">
        <v>1892</v>
      </c>
      <c r="AP180" t="s">
        <v>1887</v>
      </c>
      <c r="AQ180" t="s">
        <v>1893</v>
      </c>
      <c r="AR180" t="s">
        <v>1882</v>
      </c>
      <c r="AS180" t="s">
        <v>1894</v>
      </c>
      <c r="AT180" t="s">
        <v>1895</v>
      </c>
      <c r="AU180" t="s">
        <v>1896</v>
      </c>
      <c r="AV180" t="s">
        <v>1897</v>
      </c>
      <c r="AX180" t="s">
        <v>1874</v>
      </c>
      <c r="AY180" t="s">
        <v>2389</v>
      </c>
      <c r="AZ180" t="s">
        <v>1890</v>
      </c>
      <c r="BA180" t="s">
        <v>1869</v>
      </c>
      <c r="BB180" t="s">
        <v>1898</v>
      </c>
      <c r="BC180" t="s">
        <v>1899</v>
      </c>
      <c r="BD180" t="s">
        <v>1870</v>
      </c>
      <c r="BE180" t="s">
        <v>1874</v>
      </c>
      <c r="BF180" t="s">
        <v>1868</v>
      </c>
      <c r="BG180" t="s">
        <v>1900</v>
      </c>
      <c r="BH180" t="s">
        <v>1901</v>
      </c>
      <c r="BI180" t="s">
        <v>1877</v>
      </c>
      <c r="BJ180" t="s">
        <v>1896</v>
      </c>
      <c r="BK180" t="s">
        <v>1887</v>
      </c>
      <c r="BL180" t="s">
        <v>1902</v>
      </c>
      <c r="BM180" t="s">
        <v>1903</v>
      </c>
      <c r="BN180" t="s">
        <v>1904</v>
      </c>
      <c r="BO180" t="s">
        <v>1905</v>
      </c>
      <c r="BP180" t="s">
        <v>1872</v>
      </c>
      <c r="BR180" t="s">
        <v>1906</v>
      </c>
      <c r="BS180" t="s">
        <v>1907</v>
      </c>
      <c r="BT180" t="s">
        <v>1868</v>
      </c>
      <c r="BU180" t="s">
        <v>1885</v>
      </c>
      <c r="BV180" t="s">
        <v>1885</v>
      </c>
      <c r="BW180" t="s">
        <v>1874</v>
      </c>
      <c r="BX180" t="s">
        <v>1902</v>
      </c>
      <c r="BY180" t="s">
        <v>1868</v>
      </c>
      <c r="BZ180" t="s">
        <v>1875</v>
      </c>
      <c r="CA180" t="s">
        <v>1908</v>
      </c>
      <c r="CB180" t="s">
        <v>1909</v>
      </c>
      <c r="CC180" t="s">
        <v>1910</v>
      </c>
      <c r="CD180" t="s">
        <v>1911</v>
      </c>
      <c r="CE180" t="s">
        <v>1912</v>
      </c>
      <c r="CF180" t="s">
        <v>1874</v>
      </c>
      <c r="CG180" t="s">
        <v>1913</v>
      </c>
      <c r="CH180" t="s">
        <v>1914</v>
      </c>
      <c r="CI180" t="s">
        <v>1915</v>
      </c>
      <c r="CJ180" t="s">
        <v>1916</v>
      </c>
      <c r="CK180" t="s">
        <v>1890</v>
      </c>
      <c r="CL180" t="s">
        <v>1917</v>
      </c>
      <c r="CM180" t="s">
        <v>1918</v>
      </c>
      <c r="CN180" t="s">
        <v>1872</v>
      </c>
      <c r="CO180" t="s">
        <v>1919</v>
      </c>
      <c r="CP180" t="s">
        <v>1920</v>
      </c>
      <c r="CQ180" t="s">
        <v>1868</v>
      </c>
      <c r="CR180" t="s">
        <v>1901</v>
      </c>
      <c r="CS180" t="s">
        <v>1919</v>
      </c>
      <c r="CT180" t="s">
        <v>1872</v>
      </c>
      <c r="CU180" t="s">
        <v>1872</v>
      </c>
      <c r="CV180" t="s">
        <v>1921</v>
      </c>
      <c r="CW180" t="s">
        <v>1870</v>
      </c>
      <c r="CX180" t="s">
        <v>1902</v>
      </c>
      <c r="CY180" t="s">
        <v>1922</v>
      </c>
    </row>
    <row r="181" spans="1:103" x14ac:dyDescent="0.3">
      <c r="A181" s="734">
        <v>966</v>
      </c>
      <c r="B181" t="s">
        <v>888</v>
      </c>
      <c r="D181" t="s">
        <v>1422</v>
      </c>
      <c r="E181" t="s">
        <v>1423</v>
      </c>
      <c r="F181" t="s">
        <v>1609</v>
      </c>
      <c r="H181" t="s">
        <v>1424</v>
      </c>
      <c r="I181" t="s">
        <v>1425</v>
      </c>
      <c r="J181" t="s">
        <v>1923</v>
      </c>
      <c r="K181" t="s">
        <v>1426</v>
      </c>
      <c r="L181" t="s">
        <v>1427</v>
      </c>
      <c r="M181" t="s">
        <v>1924</v>
      </c>
      <c r="N181" t="s">
        <v>1429</v>
      </c>
      <c r="O181" t="s">
        <v>1430</v>
      </c>
      <c r="P181" t="s">
        <v>1431</v>
      </c>
      <c r="Q181" t="s">
        <v>1432</v>
      </c>
      <c r="R181" t="s">
        <v>1433</v>
      </c>
      <c r="S181" t="s">
        <v>1434</v>
      </c>
      <c r="U181" t="s">
        <v>1435</v>
      </c>
      <c r="V181" t="s">
        <v>1436</v>
      </c>
      <c r="X181" t="s">
        <v>1437</v>
      </c>
      <c r="Y181" t="s">
        <v>1438</v>
      </c>
      <c r="Z181" t="s">
        <v>1439</v>
      </c>
      <c r="AB181" t="s">
        <v>1440</v>
      </c>
      <c r="AC181" t="s">
        <v>1441</v>
      </c>
      <c r="AD181" t="s">
        <v>1442</v>
      </c>
      <c r="AE181" t="s">
        <v>1443</v>
      </c>
      <c r="AF181" t="s">
        <v>1925</v>
      </c>
      <c r="AG181" t="s">
        <v>1926</v>
      </c>
      <c r="AH181" t="s">
        <v>2402</v>
      </c>
      <c r="AI181" t="s">
        <v>1446</v>
      </c>
      <c r="AJ181" t="s">
        <v>1447</v>
      </c>
      <c r="AK181" t="s">
        <v>1448</v>
      </c>
      <c r="AM181" t="s">
        <v>1450</v>
      </c>
      <c r="AN181" t="s">
        <v>1451</v>
      </c>
      <c r="AO181" t="s">
        <v>1452</v>
      </c>
      <c r="AP181" t="s">
        <v>1453</v>
      </c>
      <c r="AQ181" t="s">
        <v>1454</v>
      </c>
      <c r="AR181" t="s">
        <v>1927</v>
      </c>
      <c r="AS181" t="s">
        <v>1455</v>
      </c>
      <c r="AT181" t="s">
        <v>1456</v>
      </c>
      <c r="AU181" t="s">
        <v>1457</v>
      </c>
      <c r="AV181" t="s">
        <v>1928</v>
      </c>
      <c r="AX181" t="s">
        <v>1459</v>
      </c>
      <c r="AY181" t="s">
        <v>2390</v>
      </c>
      <c r="AZ181" t="s">
        <v>1460</v>
      </c>
      <c r="BA181" t="s">
        <v>1461</v>
      </c>
      <c r="BB181" t="s">
        <v>1612</v>
      </c>
      <c r="BC181" t="s">
        <v>1929</v>
      </c>
      <c r="BD181" t="s">
        <v>1930</v>
      </c>
      <c r="BE181" t="s">
        <v>1463</v>
      </c>
      <c r="BF181" t="s">
        <v>1464</v>
      </c>
      <c r="BG181" t="s">
        <v>1465</v>
      </c>
      <c r="BI181" t="s">
        <v>1466</v>
      </c>
      <c r="BJ181" t="s">
        <v>1467</v>
      </c>
      <c r="BK181" t="s">
        <v>1468</v>
      </c>
      <c r="BL181" t="s">
        <v>1469</v>
      </c>
      <c r="BM181" t="s">
        <v>1613</v>
      </c>
      <c r="BN181" t="s">
        <v>1470</v>
      </c>
      <c r="BO181" t="s">
        <v>1471</v>
      </c>
      <c r="BP181" t="s">
        <v>1931</v>
      </c>
      <c r="BR181" t="s">
        <v>1932</v>
      </c>
      <c r="BS181" t="s">
        <v>1614</v>
      </c>
      <c r="BT181" t="s">
        <v>1473</v>
      </c>
      <c r="BU181" t="s">
        <v>1474</v>
      </c>
      <c r="BV181" t="s">
        <v>1475</v>
      </c>
      <c r="BW181" t="s">
        <v>1476</v>
      </c>
      <c r="BX181" t="s">
        <v>1933</v>
      </c>
      <c r="BY181" t="s">
        <v>1934</v>
      </c>
      <c r="BZ181" t="s">
        <v>1477</v>
      </c>
      <c r="CA181" t="s">
        <v>1478</v>
      </c>
      <c r="CB181" t="s">
        <v>1479</v>
      </c>
      <c r="CC181" t="s">
        <v>1480</v>
      </c>
      <c r="CD181" t="s">
        <v>1481</v>
      </c>
      <c r="CE181" t="s">
        <v>1935</v>
      </c>
      <c r="CF181" t="s">
        <v>1483</v>
      </c>
      <c r="CG181" t="s">
        <v>1484</v>
      </c>
      <c r="CH181" t="s">
        <v>1485</v>
      </c>
      <c r="CI181" t="s">
        <v>1486</v>
      </c>
      <c r="CJ181" t="s">
        <v>1936</v>
      </c>
      <c r="CK181" t="s">
        <v>1937</v>
      </c>
      <c r="CL181" t="s">
        <v>1488</v>
      </c>
      <c r="CM181" t="s">
        <v>1489</v>
      </c>
      <c r="CN181" t="s">
        <v>1938</v>
      </c>
      <c r="CO181" t="s">
        <v>1939</v>
      </c>
      <c r="CP181" t="s">
        <v>1492</v>
      </c>
      <c r="CQ181" t="s">
        <v>1493</v>
      </c>
      <c r="CR181" t="s">
        <v>1494</v>
      </c>
      <c r="CS181" t="s">
        <v>1495</v>
      </c>
      <c r="CT181" t="s">
        <v>1496</v>
      </c>
      <c r="CU181" t="s">
        <v>1497</v>
      </c>
      <c r="CV181" t="s">
        <v>1498</v>
      </c>
      <c r="CW181" t="s">
        <v>1499</v>
      </c>
      <c r="CX181" t="s">
        <v>1500</v>
      </c>
      <c r="CY181" t="s">
        <v>1501</v>
      </c>
    </row>
    <row r="182" spans="1:103" x14ac:dyDescent="0.3">
      <c r="A182" s="734">
        <v>968</v>
      </c>
      <c r="B182" t="s">
        <v>889</v>
      </c>
      <c r="D182" t="s">
        <v>1502</v>
      </c>
      <c r="E182" t="s">
        <v>1503</v>
      </c>
      <c r="F182" t="s">
        <v>1504</v>
      </c>
      <c r="H182" t="s">
        <v>1940</v>
      </c>
      <c r="I182" t="s">
        <v>1506</v>
      </c>
      <c r="J182" t="s">
        <v>1941</v>
      </c>
      <c r="K182" t="s">
        <v>1508</v>
      </c>
      <c r="L182" t="s">
        <v>1509</v>
      </c>
      <c r="M182" t="s">
        <v>1942</v>
      </c>
      <c r="N182" t="s">
        <v>1511</v>
      </c>
      <c r="O182" t="s">
        <v>1512</v>
      </c>
      <c r="P182" t="s">
        <v>1943</v>
      </c>
      <c r="Q182" t="s">
        <v>1513</v>
      </c>
      <c r="R182" t="s">
        <v>1944</v>
      </c>
      <c r="S182" t="s">
        <v>1515</v>
      </c>
      <c r="U182" t="s">
        <v>1945</v>
      </c>
      <c r="V182" t="s">
        <v>1946</v>
      </c>
      <c r="X182" t="s">
        <v>1517</v>
      </c>
      <c r="Y182" t="s">
        <v>1518</v>
      </c>
      <c r="Z182" t="s">
        <v>1590</v>
      </c>
      <c r="AB182" t="s">
        <v>1519</v>
      </c>
      <c r="AC182" t="s">
        <v>1947</v>
      </c>
      <c r="AD182" t="s">
        <v>1948</v>
      </c>
      <c r="AE182" t="s">
        <v>1522</v>
      </c>
      <c r="AF182" t="s">
        <v>1949</v>
      </c>
      <c r="AG182" t="s">
        <v>1524</v>
      </c>
      <c r="AH182" t="s">
        <v>2403</v>
      </c>
      <c r="AI182" t="s">
        <v>1526</v>
      </c>
      <c r="AJ182" t="s">
        <v>1950</v>
      </c>
      <c r="AK182" t="s">
        <v>1528</v>
      </c>
      <c r="AL182" t="s">
        <v>1951</v>
      </c>
      <c r="AM182" t="s">
        <v>1591</v>
      </c>
      <c r="AN182" t="s">
        <v>1530</v>
      </c>
      <c r="AO182" t="s">
        <v>1592</v>
      </c>
      <c r="AP182" t="s">
        <v>1531</v>
      </c>
      <c r="AQ182" t="s">
        <v>1952</v>
      </c>
      <c r="AR182" t="s">
        <v>1953</v>
      </c>
      <c r="AS182" t="s">
        <v>1534</v>
      </c>
      <c r="AT182" t="s">
        <v>1535</v>
      </c>
      <c r="AU182" t="s">
        <v>1536</v>
      </c>
      <c r="AV182" t="s">
        <v>1537</v>
      </c>
      <c r="AX182" t="s">
        <v>1538</v>
      </c>
      <c r="AY182" t="s">
        <v>1593</v>
      </c>
      <c r="AZ182" t="s">
        <v>1539</v>
      </c>
      <c r="BA182" t="s">
        <v>1540</v>
      </c>
      <c r="BB182" t="s">
        <v>1541</v>
      </c>
      <c r="BC182" t="s">
        <v>1954</v>
      </c>
      <c r="BD182" t="s">
        <v>1955</v>
      </c>
      <c r="BE182" t="s">
        <v>1956</v>
      </c>
      <c r="BF182" t="s">
        <v>1544</v>
      </c>
      <c r="BG182" t="s">
        <v>1545</v>
      </c>
      <c r="BH182" t="s">
        <v>1546</v>
      </c>
      <c r="BI182" t="s">
        <v>1547</v>
      </c>
      <c r="BJ182" t="s">
        <v>1548</v>
      </c>
      <c r="BK182" t="s">
        <v>1549</v>
      </c>
      <c r="BL182" t="s">
        <v>1957</v>
      </c>
      <c r="BM182" t="s">
        <v>1958</v>
      </c>
      <c r="BN182" t="s">
        <v>1551</v>
      </c>
      <c r="BO182" t="s">
        <v>1552</v>
      </c>
      <c r="BP182" t="s">
        <v>1959</v>
      </c>
      <c r="BR182" t="s">
        <v>1960</v>
      </c>
      <c r="BS182" t="s">
        <v>1594</v>
      </c>
      <c r="BT182" t="s">
        <v>1555</v>
      </c>
      <c r="BU182" t="s">
        <v>1961</v>
      </c>
      <c r="BV182" t="s">
        <v>1557</v>
      </c>
      <c r="BW182" t="s">
        <v>1962</v>
      </c>
      <c r="BX182" t="s">
        <v>1559</v>
      </c>
      <c r="BY182" t="s">
        <v>1963</v>
      </c>
      <c r="BZ182" t="s">
        <v>1561</v>
      </c>
      <c r="CA182" t="s">
        <v>1562</v>
      </c>
      <c r="CB182" t="s">
        <v>1563</v>
      </c>
      <c r="CC182" t="s">
        <v>1564</v>
      </c>
      <c r="CD182" t="s">
        <v>1565</v>
      </c>
      <c r="CE182" t="s">
        <v>1964</v>
      </c>
      <c r="CF182" t="s">
        <v>1566</v>
      </c>
      <c r="CG182" t="s">
        <v>1567</v>
      </c>
      <c r="CH182" t="s">
        <v>1568</v>
      </c>
      <c r="CI182" t="s">
        <v>1569</v>
      </c>
      <c r="CJ182" t="s">
        <v>1965</v>
      </c>
      <c r="CK182" t="s">
        <v>1966</v>
      </c>
      <c r="CL182" t="s">
        <v>1572</v>
      </c>
      <c r="CM182" t="s">
        <v>1573</v>
      </c>
      <c r="CN182" t="s">
        <v>1574</v>
      </c>
      <c r="CO182" t="s">
        <v>1967</v>
      </c>
      <c r="CP182" t="s">
        <v>1576</v>
      </c>
      <c r="CQ182" t="s">
        <v>1577</v>
      </c>
      <c r="CR182" t="s">
        <v>1578</v>
      </c>
      <c r="CS182" t="s">
        <v>1579</v>
      </c>
      <c r="CT182" t="s">
        <v>1968</v>
      </c>
      <c r="CU182" t="s">
        <v>1608</v>
      </c>
      <c r="CV182" t="s">
        <v>1582</v>
      </c>
      <c r="CW182" t="s">
        <v>1583</v>
      </c>
      <c r="CX182" t="s">
        <v>1584</v>
      </c>
      <c r="CY182" t="s">
        <v>1585</v>
      </c>
    </row>
    <row r="183" spans="1:103" x14ac:dyDescent="0.3">
      <c r="A183" s="734">
        <v>973</v>
      </c>
      <c r="B183" t="s">
        <v>1969</v>
      </c>
      <c r="D183">
        <v>0</v>
      </c>
      <c r="E183">
        <v>0</v>
      </c>
      <c r="F183">
        <v>0</v>
      </c>
      <c r="H183">
        <v>0</v>
      </c>
      <c r="I183">
        <v>0</v>
      </c>
      <c r="J183">
        <v>0</v>
      </c>
      <c r="K183">
        <v>0</v>
      </c>
      <c r="L183">
        <v>0</v>
      </c>
      <c r="M183">
        <v>0</v>
      </c>
      <c r="N183">
        <v>0</v>
      </c>
      <c r="O183">
        <v>0</v>
      </c>
      <c r="P183">
        <v>0</v>
      </c>
      <c r="Q183">
        <v>0</v>
      </c>
      <c r="R183">
        <v>0</v>
      </c>
      <c r="S183">
        <v>0</v>
      </c>
      <c r="U183">
        <v>0</v>
      </c>
      <c r="V183">
        <v>0</v>
      </c>
      <c r="X183">
        <v>0</v>
      </c>
      <c r="Y183">
        <v>0</v>
      </c>
      <c r="Z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row>
    <row r="184" spans="1:103" x14ac:dyDescent="0.3">
      <c r="A184" s="734">
        <v>974</v>
      </c>
      <c r="B184" t="s">
        <v>890</v>
      </c>
      <c r="D184">
        <v>2</v>
      </c>
      <c r="E184">
        <v>2</v>
      </c>
      <c r="F184">
        <v>2</v>
      </c>
      <c r="H184">
        <v>2</v>
      </c>
      <c r="I184">
        <v>2</v>
      </c>
      <c r="J184">
        <v>2</v>
      </c>
      <c r="K184">
        <v>2</v>
      </c>
      <c r="L184">
        <v>2</v>
      </c>
      <c r="M184">
        <v>2</v>
      </c>
      <c r="N184">
        <v>2</v>
      </c>
      <c r="O184">
        <v>2</v>
      </c>
      <c r="P184">
        <v>2</v>
      </c>
      <c r="Q184">
        <v>2</v>
      </c>
      <c r="R184">
        <v>2</v>
      </c>
      <c r="S184">
        <v>2</v>
      </c>
      <c r="U184">
        <v>2</v>
      </c>
      <c r="V184">
        <v>2</v>
      </c>
      <c r="X184">
        <v>2</v>
      </c>
      <c r="Y184">
        <v>2</v>
      </c>
      <c r="Z184">
        <v>2</v>
      </c>
      <c r="AB184">
        <v>2</v>
      </c>
      <c r="AC184">
        <v>2</v>
      </c>
      <c r="AD184">
        <v>2</v>
      </c>
      <c r="AE184">
        <v>2</v>
      </c>
      <c r="AF184">
        <v>2</v>
      </c>
      <c r="AG184">
        <v>2</v>
      </c>
      <c r="AH184">
        <v>2</v>
      </c>
      <c r="AI184">
        <v>2</v>
      </c>
      <c r="AJ184">
        <v>2</v>
      </c>
      <c r="AK184">
        <v>2</v>
      </c>
      <c r="AL184">
        <v>2</v>
      </c>
      <c r="AM184">
        <v>2</v>
      </c>
      <c r="AN184">
        <v>2</v>
      </c>
      <c r="AO184">
        <v>2</v>
      </c>
      <c r="AP184">
        <v>2</v>
      </c>
      <c r="AQ184">
        <v>2</v>
      </c>
      <c r="AR184">
        <v>2</v>
      </c>
      <c r="AS184">
        <v>2</v>
      </c>
      <c r="AT184">
        <v>2</v>
      </c>
      <c r="AU184">
        <v>3</v>
      </c>
      <c r="AV184">
        <v>2</v>
      </c>
      <c r="AX184">
        <v>2</v>
      </c>
      <c r="AY184">
        <v>2</v>
      </c>
      <c r="AZ184">
        <v>2</v>
      </c>
      <c r="BA184">
        <v>2</v>
      </c>
      <c r="BB184">
        <v>2</v>
      </c>
      <c r="BC184">
        <v>2</v>
      </c>
      <c r="BD184">
        <v>2</v>
      </c>
      <c r="BE184">
        <v>2</v>
      </c>
      <c r="BF184">
        <v>2</v>
      </c>
      <c r="BG184">
        <v>2</v>
      </c>
      <c r="BH184">
        <v>2</v>
      </c>
      <c r="BI184">
        <v>2</v>
      </c>
      <c r="BJ184">
        <v>2</v>
      </c>
      <c r="BK184">
        <v>2</v>
      </c>
      <c r="BL184">
        <v>2</v>
      </c>
      <c r="BM184">
        <v>2</v>
      </c>
      <c r="BN184">
        <v>2</v>
      </c>
      <c r="BO184">
        <v>2</v>
      </c>
      <c r="BP184">
        <v>2</v>
      </c>
      <c r="BR184">
        <v>2</v>
      </c>
      <c r="BS184">
        <v>2</v>
      </c>
      <c r="BT184">
        <v>2</v>
      </c>
      <c r="BU184">
        <v>2</v>
      </c>
      <c r="BV184">
        <v>2</v>
      </c>
      <c r="BW184">
        <v>2</v>
      </c>
      <c r="BX184">
        <v>2</v>
      </c>
      <c r="BY184">
        <v>2</v>
      </c>
      <c r="BZ184">
        <v>2</v>
      </c>
      <c r="CA184">
        <v>2</v>
      </c>
      <c r="CB184">
        <v>2</v>
      </c>
      <c r="CC184">
        <v>2</v>
      </c>
      <c r="CD184">
        <v>2</v>
      </c>
      <c r="CE184">
        <v>2</v>
      </c>
      <c r="CF184">
        <v>2</v>
      </c>
      <c r="CG184">
        <v>2</v>
      </c>
      <c r="CH184">
        <v>2</v>
      </c>
      <c r="CI184">
        <v>2</v>
      </c>
      <c r="CJ184">
        <v>3</v>
      </c>
      <c r="CK184">
        <v>2</v>
      </c>
      <c r="CL184">
        <v>2</v>
      </c>
      <c r="CM184">
        <v>2</v>
      </c>
      <c r="CN184">
        <v>2</v>
      </c>
      <c r="CO184">
        <v>2</v>
      </c>
      <c r="CP184">
        <v>2</v>
      </c>
      <c r="CQ184">
        <v>2</v>
      </c>
      <c r="CR184">
        <v>2</v>
      </c>
      <c r="CS184">
        <v>2</v>
      </c>
      <c r="CT184">
        <v>2</v>
      </c>
      <c r="CU184">
        <v>3</v>
      </c>
      <c r="CV184">
        <v>2</v>
      </c>
      <c r="CW184">
        <v>2</v>
      </c>
      <c r="CX184">
        <v>2</v>
      </c>
      <c r="CY184">
        <v>3</v>
      </c>
    </row>
    <row r="185" spans="1:103" x14ac:dyDescent="0.3">
      <c r="A185" s="734">
        <v>975</v>
      </c>
      <c r="B185" t="s">
        <v>492</v>
      </c>
      <c r="D185">
        <v>1</v>
      </c>
      <c r="E185">
        <v>2</v>
      </c>
      <c r="F185">
        <v>1</v>
      </c>
      <c r="H185">
        <v>1</v>
      </c>
      <c r="I185">
        <v>1</v>
      </c>
      <c r="J185">
        <v>2</v>
      </c>
      <c r="K185">
        <v>1</v>
      </c>
      <c r="L185">
        <v>1</v>
      </c>
      <c r="M185">
        <v>2</v>
      </c>
      <c r="N185">
        <v>2</v>
      </c>
      <c r="O185">
        <v>2</v>
      </c>
      <c r="P185">
        <v>2</v>
      </c>
      <c r="Q185">
        <v>1</v>
      </c>
      <c r="R185">
        <v>2</v>
      </c>
      <c r="S185">
        <v>1</v>
      </c>
      <c r="U185">
        <v>1</v>
      </c>
      <c r="V185">
        <v>1</v>
      </c>
      <c r="X185">
        <v>2</v>
      </c>
      <c r="Y185">
        <v>1</v>
      </c>
      <c r="Z185">
        <v>1</v>
      </c>
      <c r="AB185">
        <v>2</v>
      </c>
      <c r="AC185">
        <v>1</v>
      </c>
      <c r="AD185">
        <v>1</v>
      </c>
      <c r="AE185">
        <v>2</v>
      </c>
      <c r="AF185">
        <v>1</v>
      </c>
      <c r="AG185">
        <v>1</v>
      </c>
      <c r="AH185">
        <v>1</v>
      </c>
      <c r="AI185">
        <v>2</v>
      </c>
      <c r="AJ185">
        <v>1</v>
      </c>
      <c r="AK185">
        <v>1</v>
      </c>
      <c r="AL185">
        <v>1</v>
      </c>
      <c r="AM185">
        <v>1</v>
      </c>
      <c r="AN185">
        <v>2</v>
      </c>
      <c r="AO185">
        <v>1</v>
      </c>
      <c r="AP185">
        <v>1</v>
      </c>
      <c r="AQ185">
        <v>1</v>
      </c>
      <c r="AR185">
        <v>2</v>
      </c>
      <c r="AS185">
        <v>1</v>
      </c>
      <c r="AT185">
        <v>1</v>
      </c>
      <c r="AU185">
        <v>2</v>
      </c>
      <c r="AV185">
        <v>1</v>
      </c>
      <c r="AX185">
        <v>1</v>
      </c>
      <c r="AY185">
        <v>1</v>
      </c>
      <c r="AZ185">
        <v>1</v>
      </c>
      <c r="BA185">
        <v>2</v>
      </c>
      <c r="BB185">
        <v>1</v>
      </c>
      <c r="BC185">
        <v>1</v>
      </c>
      <c r="BD185">
        <v>1</v>
      </c>
      <c r="BE185">
        <v>1</v>
      </c>
      <c r="BF185">
        <v>1</v>
      </c>
      <c r="BG185">
        <v>1</v>
      </c>
      <c r="BH185">
        <v>1</v>
      </c>
      <c r="BI185">
        <v>1</v>
      </c>
      <c r="BJ185">
        <v>1</v>
      </c>
      <c r="BK185">
        <v>1</v>
      </c>
      <c r="BL185">
        <v>2</v>
      </c>
      <c r="BM185">
        <v>1</v>
      </c>
      <c r="BN185">
        <v>2</v>
      </c>
      <c r="BO185">
        <v>1</v>
      </c>
      <c r="BP185">
        <v>2</v>
      </c>
      <c r="BR185">
        <v>1</v>
      </c>
      <c r="BS185">
        <v>1</v>
      </c>
      <c r="BT185">
        <v>2</v>
      </c>
      <c r="BU185">
        <v>1</v>
      </c>
      <c r="BV185">
        <v>1</v>
      </c>
      <c r="BW185">
        <v>1</v>
      </c>
      <c r="BX185">
        <v>1</v>
      </c>
      <c r="BY185">
        <v>1</v>
      </c>
      <c r="BZ185">
        <v>2</v>
      </c>
      <c r="CA185">
        <v>2</v>
      </c>
      <c r="CB185">
        <v>1</v>
      </c>
      <c r="CC185">
        <v>1</v>
      </c>
      <c r="CD185">
        <v>1</v>
      </c>
      <c r="CE185">
        <v>2</v>
      </c>
      <c r="CF185">
        <v>2</v>
      </c>
      <c r="CG185">
        <v>1</v>
      </c>
      <c r="CH185">
        <v>1</v>
      </c>
      <c r="CI185">
        <v>1</v>
      </c>
      <c r="CJ185">
        <v>1</v>
      </c>
      <c r="CK185">
        <v>1</v>
      </c>
      <c r="CL185">
        <v>1</v>
      </c>
      <c r="CM185">
        <v>1</v>
      </c>
      <c r="CN185">
        <v>2</v>
      </c>
      <c r="CO185">
        <v>1</v>
      </c>
      <c r="CP185">
        <v>1</v>
      </c>
      <c r="CQ185">
        <v>2</v>
      </c>
      <c r="CR185">
        <v>1</v>
      </c>
      <c r="CS185">
        <v>1</v>
      </c>
      <c r="CT185">
        <v>2</v>
      </c>
      <c r="CU185">
        <v>1</v>
      </c>
      <c r="CV185">
        <v>1</v>
      </c>
      <c r="CW185">
        <v>2</v>
      </c>
      <c r="CX185">
        <v>1</v>
      </c>
      <c r="CY185">
        <v>1</v>
      </c>
    </row>
    <row r="186" spans="1:103" x14ac:dyDescent="0.3">
      <c r="A186" s="734">
        <v>979</v>
      </c>
      <c r="B186" t="s">
        <v>891</v>
      </c>
      <c r="D186">
        <v>1</v>
      </c>
      <c r="E186">
        <v>1</v>
      </c>
      <c r="F186">
        <v>1</v>
      </c>
      <c r="H186">
        <v>2</v>
      </c>
      <c r="I186">
        <v>1</v>
      </c>
      <c r="J186">
        <v>1</v>
      </c>
      <c r="K186">
        <v>2</v>
      </c>
      <c r="L186">
        <v>1</v>
      </c>
      <c r="M186">
        <v>1</v>
      </c>
      <c r="N186">
        <v>1</v>
      </c>
      <c r="O186">
        <v>1</v>
      </c>
      <c r="P186">
        <v>1</v>
      </c>
      <c r="Q186">
        <v>1</v>
      </c>
      <c r="R186">
        <v>1</v>
      </c>
      <c r="S186">
        <v>2</v>
      </c>
      <c r="U186">
        <v>1</v>
      </c>
      <c r="V186">
        <v>2</v>
      </c>
      <c r="X186">
        <v>1</v>
      </c>
      <c r="Y186">
        <v>2</v>
      </c>
      <c r="Z186">
        <v>1</v>
      </c>
      <c r="AB186">
        <v>1</v>
      </c>
      <c r="AC186">
        <v>2</v>
      </c>
      <c r="AD186">
        <v>2</v>
      </c>
      <c r="AE186">
        <v>1</v>
      </c>
      <c r="AF186">
        <v>2</v>
      </c>
      <c r="AG186">
        <v>1</v>
      </c>
      <c r="AH186">
        <v>2</v>
      </c>
      <c r="AI186">
        <v>1</v>
      </c>
      <c r="AJ186">
        <v>2</v>
      </c>
      <c r="AK186">
        <v>2</v>
      </c>
      <c r="AL186">
        <v>2</v>
      </c>
      <c r="AM186">
        <v>2</v>
      </c>
      <c r="AN186">
        <v>1</v>
      </c>
      <c r="AO186">
        <v>2</v>
      </c>
      <c r="AP186">
        <v>2</v>
      </c>
      <c r="AQ186">
        <v>2</v>
      </c>
      <c r="AR186">
        <v>1</v>
      </c>
      <c r="AS186">
        <v>2</v>
      </c>
      <c r="AT186">
        <v>2</v>
      </c>
      <c r="AU186">
        <v>2</v>
      </c>
      <c r="AV186">
        <v>1</v>
      </c>
      <c r="AX186">
        <v>1</v>
      </c>
      <c r="AY186">
        <v>2</v>
      </c>
      <c r="AZ186">
        <v>2</v>
      </c>
      <c r="BA186">
        <v>1</v>
      </c>
      <c r="BB186">
        <v>2</v>
      </c>
      <c r="BC186">
        <v>2</v>
      </c>
      <c r="BD186">
        <v>1</v>
      </c>
      <c r="BE186">
        <v>1</v>
      </c>
      <c r="BF186">
        <v>1</v>
      </c>
      <c r="BG186">
        <v>1</v>
      </c>
      <c r="BH186">
        <v>2</v>
      </c>
      <c r="BI186">
        <v>1</v>
      </c>
      <c r="BJ186">
        <v>2</v>
      </c>
      <c r="BK186">
        <v>2</v>
      </c>
      <c r="BL186">
        <v>1</v>
      </c>
      <c r="BM186">
        <v>2</v>
      </c>
      <c r="BN186">
        <v>1</v>
      </c>
      <c r="BO186">
        <v>1</v>
      </c>
      <c r="BP186">
        <v>1</v>
      </c>
      <c r="BR186">
        <v>2</v>
      </c>
      <c r="BS186">
        <v>2</v>
      </c>
      <c r="BT186">
        <v>1</v>
      </c>
      <c r="BU186">
        <v>2</v>
      </c>
      <c r="BV186">
        <v>2</v>
      </c>
      <c r="BW186">
        <v>1</v>
      </c>
      <c r="BX186">
        <v>1</v>
      </c>
      <c r="BY186">
        <v>1</v>
      </c>
      <c r="BZ186">
        <v>1</v>
      </c>
      <c r="CA186">
        <v>1</v>
      </c>
      <c r="CB186">
        <v>2</v>
      </c>
      <c r="CC186">
        <v>2</v>
      </c>
      <c r="CD186">
        <v>1</v>
      </c>
      <c r="CE186">
        <v>1</v>
      </c>
      <c r="CF186">
        <v>1</v>
      </c>
      <c r="CG186">
        <v>2</v>
      </c>
      <c r="CH186">
        <v>2</v>
      </c>
      <c r="CI186">
        <v>1</v>
      </c>
      <c r="CJ186">
        <v>2</v>
      </c>
      <c r="CK186">
        <v>2</v>
      </c>
      <c r="CL186">
        <v>2</v>
      </c>
      <c r="CM186">
        <v>2</v>
      </c>
      <c r="CN186">
        <v>1</v>
      </c>
      <c r="CO186">
        <v>1</v>
      </c>
      <c r="CP186">
        <v>2</v>
      </c>
      <c r="CQ186">
        <v>1</v>
      </c>
      <c r="CR186">
        <v>2</v>
      </c>
      <c r="CS186">
        <v>1</v>
      </c>
      <c r="CT186">
        <v>1</v>
      </c>
      <c r="CU186">
        <v>1</v>
      </c>
      <c r="CV186">
        <v>2</v>
      </c>
      <c r="CW186">
        <v>1</v>
      </c>
      <c r="CX186">
        <v>1</v>
      </c>
      <c r="CY186">
        <v>2</v>
      </c>
    </row>
    <row r="187" spans="1:103" x14ac:dyDescent="0.3">
      <c r="A187" s="734">
        <v>980</v>
      </c>
      <c r="B187" t="s">
        <v>482</v>
      </c>
      <c r="D187" t="s">
        <v>1970</v>
      </c>
      <c r="E187" t="s">
        <v>1971</v>
      </c>
      <c r="F187" t="s">
        <v>1972</v>
      </c>
      <c r="H187" t="s">
        <v>1973</v>
      </c>
      <c r="I187" t="s">
        <v>1970</v>
      </c>
      <c r="J187" t="s">
        <v>1922</v>
      </c>
      <c r="K187" t="s">
        <v>1894</v>
      </c>
      <c r="L187" t="s">
        <v>1972</v>
      </c>
      <c r="M187" t="s">
        <v>1971</v>
      </c>
      <c r="N187" t="s">
        <v>1970</v>
      </c>
      <c r="O187" t="s">
        <v>1971</v>
      </c>
      <c r="P187" t="s">
        <v>1971</v>
      </c>
      <c r="Q187" t="s">
        <v>1970</v>
      </c>
      <c r="R187" t="s">
        <v>1974</v>
      </c>
      <c r="S187" t="s">
        <v>1922</v>
      </c>
      <c r="U187" t="s">
        <v>1972</v>
      </c>
      <c r="V187" t="s">
        <v>1975</v>
      </c>
      <c r="X187" t="s">
        <v>1976</v>
      </c>
      <c r="Y187" t="s">
        <v>1977</v>
      </c>
      <c r="Z187" t="s">
        <v>1975</v>
      </c>
      <c r="AB187" t="s">
        <v>1978</v>
      </c>
      <c r="AC187" t="s">
        <v>1975</v>
      </c>
      <c r="AD187" t="s">
        <v>1889</v>
      </c>
      <c r="AE187" t="s">
        <v>1971</v>
      </c>
      <c r="AF187" t="s">
        <v>1977</v>
      </c>
      <c r="AG187" t="s">
        <v>1970</v>
      </c>
      <c r="AH187" t="s">
        <v>2404</v>
      </c>
      <c r="AI187" t="s">
        <v>1971</v>
      </c>
      <c r="AJ187" t="s">
        <v>1889</v>
      </c>
      <c r="AK187" t="s">
        <v>1979</v>
      </c>
      <c r="AL187" t="s">
        <v>1889</v>
      </c>
      <c r="AM187" t="s">
        <v>1980</v>
      </c>
      <c r="AN187" t="s">
        <v>1971</v>
      </c>
      <c r="AO187" t="s">
        <v>1975</v>
      </c>
      <c r="AP187" t="s">
        <v>1889</v>
      </c>
      <c r="AQ187" t="s">
        <v>1973</v>
      </c>
      <c r="AR187" t="s">
        <v>1892</v>
      </c>
      <c r="AS187" t="s">
        <v>1970</v>
      </c>
      <c r="AT187" t="s">
        <v>1889</v>
      </c>
      <c r="AU187" t="s">
        <v>1981</v>
      </c>
      <c r="AV187" t="s">
        <v>1970</v>
      </c>
      <c r="AX187" t="s">
        <v>1981</v>
      </c>
      <c r="AY187" t="s">
        <v>2391</v>
      </c>
      <c r="AZ187" t="s">
        <v>1909</v>
      </c>
      <c r="BA187" t="s">
        <v>1971</v>
      </c>
      <c r="BB187" t="s">
        <v>1889</v>
      </c>
      <c r="BC187" t="s">
        <v>1982</v>
      </c>
      <c r="BD187" t="s">
        <v>1972</v>
      </c>
      <c r="BE187" t="s">
        <v>1886</v>
      </c>
      <c r="BF187" t="s">
        <v>1972</v>
      </c>
      <c r="BG187" t="s">
        <v>1983</v>
      </c>
      <c r="BH187" t="s">
        <v>1901</v>
      </c>
      <c r="BI187" t="s">
        <v>1879</v>
      </c>
      <c r="BJ187" t="s">
        <v>1972</v>
      </c>
      <c r="BK187" t="s">
        <v>1907</v>
      </c>
      <c r="BL187" t="s">
        <v>1971</v>
      </c>
      <c r="BM187" t="s">
        <v>1907</v>
      </c>
      <c r="BN187" t="s">
        <v>1974</v>
      </c>
      <c r="BO187" t="s">
        <v>1970</v>
      </c>
      <c r="BP187" t="s">
        <v>1971</v>
      </c>
      <c r="BR187" t="s">
        <v>1973</v>
      </c>
      <c r="BS187" t="s">
        <v>1975</v>
      </c>
      <c r="BT187" t="s">
        <v>1975</v>
      </c>
      <c r="BU187" t="s">
        <v>1894</v>
      </c>
      <c r="BV187" t="s">
        <v>1891</v>
      </c>
      <c r="BW187" t="s">
        <v>1984</v>
      </c>
      <c r="BX187" t="s">
        <v>1985</v>
      </c>
      <c r="BY187" t="s">
        <v>1970</v>
      </c>
      <c r="BZ187" t="s">
        <v>1971</v>
      </c>
      <c r="CA187" t="s">
        <v>1971</v>
      </c>
      <c r="CB187" t="s">
        <v>1909</v>
      </c>
      <c r="CC187" t="s">
        <v>1986</v>
      </c>
      <c r="CD187" t="s">
        <v>1985</v>
      </c>
      <c r="CE187" t="s">
        <v>1971</v>
      </c>
      <c r="CF187" t="s">
        <v>1970</v>
      </c>
      <c r="CG187" t="s">
        <v>1987</v>
      </c>
      <c r="CH187" t="s">
        <v>1988</v>
      </c>
      <c r="CI187" t="s">
        <v>1985</v>
      </c>
      <c r="CJ187" t="s">
        <v>1989</v>
      </c>
      <c r="CK187" t="s">
        <v>1975</v>
      </c>
      <c r="CL187" t="s">
        <v>1990</v>
      </c>
      <c r="CM187" t="s">
        <v>1991</v>
      </c>
      <c r="CN187" t="s">
        <v>1992</v>
      </c>
      <c r="CO187" t="s">
        <v>1972</v>
      </c>
      <c r="CP187" t="s">
        <v>1889</v>
      </c>
      <c r="CQ187" t="s">
        <v>1981</v>
      </c>
      <c r="CR187" t="s">
        <v>1973</v>
      </c>
      <c r="CS187" t="s">
        <v>1970</v>
      </c>
      <c r="CT187" t="s">
        <v>1993</v>
      </c>
      <c r="CU187" t="s">
        <v>1993</v>
      </c>
      <c r="CV187" t="s">
        <v>1994</v>
      </c>
      <c r="CW187" t="s">
        <v>1971</v>
      </c>
      <c r="CX187" t="s">
        <v>1995</v>
      </c>
      <c r="CY187" t="s">
        <v>1922</v>
      </c>
    </row>
    <row r="188" spans="1:103" x14ac:dyDescent="0.3">
      <c r="A188" s="734">
        <v>984</v>
      </c>
      <c r="B188" t="s">
        <v>894</v>
      </c>
      <c r="D188">
        <v>103813114</v>
      </c>
      <c r="E188">
        <v>22034571</v>
      </c>
      <c r="F188">
        <v>11681536</v>
      </c>
      <c r="H188">
        <v>21547414</v>
      </c>
      <c r="I188">
        <v>20712223</v>
      </c>
      <c r="J188">
        <v>38641076</v>
      </c>
      <c r="K188">
        <v>12362018</v>
      </c>
      <c r="L188">
        <v>25568140</v>
      </c>
      <c r="M188">
        <v>154831528</v>
      </c>
      <c r="N188">
        <v>235895731</v>
      </c>
      <c r="O188">
        <v>52522312</v>
      </c>
      <c r="P188">
        <v>222604848</v>
      </c>
      <c r="Q188">
        <v>52817029</v>
      </c>
      <c r="R188">
        <v>10564230</v>
      </c>
      <c r="S188">
        <v>55953765</v>
      </c>
      <c r="U188">
        <v>115081281</v>
      </c>
      <c r="V188">
        <v>92588704</v>
      </c>
      <c r="X188">
        <v>11770734</v>
      </c>
      <c r="Y188">
        <v>9040462</v>
      </c>
      <c r="Z188">
        <v>72849603</v>
      </c>
      <c r="AB188">
        <v>57451585</v>
      </c>
      <c r="AC188">
        <v>197040941</v>
      </c>
      <c r="AD188">
        <v>37614847</v>
      </c>
      <c r="AE188">
        <v>68476872</v>
      </c>
      <c r="AF188">
        <v>95102141</v>
      </c>
      <c r="AG188">
        <v>54683528</v>
      </c>
      <c r="AH188">
        <v>34515215</v>
      </c>
      <c r="AI188">
        <v>340372315</v>
      </c>
      <c r="AJ188">
        <v>34041737</v>
      </c>
      <c r="AK188">
        <v>294120682</v>
      </c>
      <c r="AL188">
        <v>53252462</v>
      </c>
      <c r="AM188">
        <v>176052140</v>
      </c>
      <c r="AN188">
        <v>7776493</v>
      </c>
      <c r="AO188">
        <v>7847428</v>
      </c>
      <c r="AP188">
        <v>44058604</v>
      </c>
      <c r="AQ188">
        <v>10111842</v>
      </c>
      <c r="AR188">
        <v>6442761</v>
      </c>
      <c r="AS188">
        <v>31068199</v>
      </c>
      <c r="AT188">
        <v>73671144</v>
      </c>
      <c r="AU188">
        <v>51988684</v>
      </c>
      <c r="AV188">
        <v>95544123</v>
      </c>
      <c r="AX188">
        <v>30420204</v>
      </c>
      <c r="AY188">
        <v>7517377</v>
      </c>
      <c r="AZ188">
        <v>152759239</v>
      </c>
      <c r="BA188">
        <v>41944102</v>
      </c>
      <c r="BB188">
        <v>176185135</v>
      </c>
      <c r="BC188">
        <v>6988829</v>
      </c>
      <c r="BD188">
        <v>50164648</v>
      </c>
      <c r="BE188">
        <v>36302496</v>
      </c>
      <c r="BF188">
        <v>74006315</v>
      </c>
      <c r="BG188">
        <v>33855016</v>
      </c>
      <c r="BH188">
        <v>14390254</v>
      </c>
      <c r="BI188">
        <v>16542009</v>
      </c>
      <c r="BJ188">
        <v>27526034</v>
      </c>
      <c r="BK188">
        <v>964698765</v>
      </c>
      <c r="BL188">
        <v>10642838</v>
      </c>
      <c r="BM188">
        <v>22212559</v>
      </c>
      <c r="BN188">
        <v>74056447</v>
      </c>
      <c r="BO188">
        <v>55621394</v>
      </c>
      <c r="BP188">
        <v>208873504</v>
      </c>
      <c r="BR188">
        <v>110776008</v>
      </c>
      <c r="BS188">
        <v>181453366</v>
      </c>
      <c r="BT188">
        <v>12229313</v>
      </c>
      <c r="BU188">
        <v>26545569</v>
      </c>
      <c r="BV188">
        <v>56231708</v>
      </c>
      <c r="BW188">
        <v>9892964</v>
      </c>
      <c r="BX188">
        <v>38172626</v>
      </c>
      <c r="BY188">
        <v>106943444</v>
      </c>
      <c r="BZ188">
        <v>18166692</v>
      </c>
      <c r="CA188">
        <v>77405382</v>
      </c>
      <c r="CB188">
        <v>30157601</v>
      </c>
      <c r="CC188">
        <v>61664080</v>
      </c>
      <c r="CD188">
        <v>56422574</v>
      </c>
      <c r="CE188">
        <v>93892819</v>
      </c>
      <c r="CF188">
        <v>48109309</v>
      </c>
      <c r="CG188">
        <v>42186424</v>
      </c>
      <c r="CH188">
        <v>24011604</v>
      </c>
      <c r="CI188">
        <v>37003554</v>
      </c>
      <c r="CJ188">
        <v>14460253</v>
      </c>
      <c r="CK188">
        <v>39004965</v>
      </c>
      <c r="CL188">
        <v>7223261</v>
      </c>
      <c r="CM188">
        <v>42177883</v>
      </c>
      <c r="CN188">
        <v>4822977</v>
      </c>
      <c r="CO188">
        <v>218376814</v>
      </c>
      <c r="CP188">
        <v>26081016</v>
      </c>
      <c r="CQ188">
        <v>1159132141</v>
      </c>
      <c r="CR188">
        <v>20819003</v>
      </c>
      <c r="CS188">
        <v>8392953</v>
      </c>
      <c r="CT188">
        <v>39147623</v>
      </c>
      <c r="CU188">
        <v>65944730</v>
      </c>
      <c r="CV188">
        <v>40883594</v>
      </c>
      <c r="CW188">
        <v>57673864</v>
      </c>
      <c r="CX188">
        <v>20981714</v>
      </c>
      <c r="CY188">
        <v>14272301</v>
      </c>
    </row>
    <row r="189" spans="1:103" x14ac:dyDescent="0.3">
      <c r="A189" s="734">
        <v>985</v>
      </c>
      <c r="B189" t="s">
        <v>895</v>
      </c>
      <c r="D189">
        <v>102169483</v>
      </c>
      <c r="E189">
        <v>21208064</v>
      </c>
      <c r="F189">
        <v>11078032</v>
      </c>
      <c r="H189">
        <v>21046956</v>
      </c>
      <c r="I189">
        <v>20000000</v>
      </c>
      <c r="J189">
        <v>37661057</v>
      </c>
      <c r="K189">
        <v>12392707</v>
      </c>
      <c r="L189">
        <v>25162060</v>
      </c>
      <c r="M189">
        <v>150878878</v>
      </c>
      <c r="N189">
        <v>233596662</v>
      </c>
      <c r="O189">
        <v>50630000</v>
      </c>
      <c r="P189">
        <v>213023933</v>
      </c>
      <c r="Q189">
        <v>50722350</v>
      </c>
      <c r="R189">
        <v>10160259</v>
      </c>
      <c r="S189">
        <v>55260000</v>
      </c>
      <c r="U189">
        <v>108699000</v>
      </c>
      <c r="V189">
        <v>91227318</v>
      </c>
      <c r="X189">
        <v>11400137</v>
      </c>
      <c r="Y189">
        <v>9033719</v>
      </c>
      <c r="Z189">
        <v>71355662</v>
      </c>
      <c r="AB189">
        <v>56119356</v>
      </c>
      <c r="AC189">
        <v>193371264</v>
      </c>
      <c r="AD189">
        <v>36255533</v>
      </c>
      <c r="AE189">
        <v>68057241</v>
      </c>
      <c r="AF189">
        <v>94015600</v>
      </c>
      <c r="AG189">
        <v>56018984</v>
      </c>
      <c r="AH189">
        <v>33643831</v>
      </c>
      <c r="AI189">
        <v>331217899</v>
      </c>
      <c r="AJ189">
        <v>31945000</v>
      </c>
      <c r="AK189">
        <v>288955215</v>
      </c>
      <c r="AL189">
        <v>51549061</v>
      </c>
      <c r="AM189">
        <v>169149588</v>
      </c>
      <c r="AN189">
        <v>7536090</v>
      </c>
      <c r="AO189">
        <v>7853641</v>
      </c>
      <c r="AP189">
        <v>43592772</v>
      </c>
      <c r="AQ189">
        <v>9666000</v>
      </c>
      <c r="AR189">
        <v>4000000</v>
      </c>
      <c r="AS189">
        <v>29499000</v>
      </c>
      <c r="AT189">
        <v>72701330</v>
      </c>
      <c r="AU189">
        <v>48505123</v>
      </c>
      <c r="AV189">
        <v>92107728</v>
      </c>
      <c r="AX189">
        <v>29448486</v>
      </c>
      <c r="AY189">
        <v>7805493</v>
      </c>
      <c r="AZ189">
        <v>148844270</v>
      </c>
      <c r="BA189">
        <v>42063852</v>
      </c>
      <c r="BB189">
        <v>167080000</v>
      </c>
      <c r="BC189">
        <v>6823321</v>
      </c>
      <c r="BD189">
        <v>48016740</v>
      </c>
      <c r="BE189">
        <v>34213766</v>
      </c>
      <c r="BF189">
        <v>72222213</v>
      </c>
      <c r="BG189">
        <v>33785669</v>
      </c>
      <c r="BH189">
        <v>14156694</v>
      </c>
      <c r="BI189">
        <v>16281238</v>
      </c>
      <c r="BJ189">
        <v>27447133</v>
      </c>
      <c r="BK189">
        <v>952349133</v>
      </c>
      <c r="BL189">
        <v>10697489</v>
      </c>
      <c r="BM189">
        <v>21466000</v>
      </c>
      <c r="BN189">
        <v>72317287</v>
      </c>
      <c r="BO189">
        <v>52580481</v>
      </c>
      <c r="BP189">
        <v>206014300</v>
      </c>
      <c r="BR189">
        <v>109033385</v>
      </c>
      <c r="BS189">
        <v>177929931</v>
      </c>
      <c r="BT189">
        <v>12210698</v>
      </c>
      <c r="BU189">
        <v>26153941</v>
      </c>
      <c r="BV189">
        <v>55529913</v>
      </c>
      <c r="BW189">
        <v>9533058</v>
      </c>
      <c r="BX189">
        <v>36542460</v>
      </c>
      <c r="BY189">
        <v>103292578</v>
      </c>
      <c r="BZ189">
        <v>17964736</v>
      </c>
      <c r="CA189">
        <v>75705914</v>
      </c>
      <c r="CB189">
        <v>29623877</v>
      </c>
      <c r="CC189">
        <v>55972365</v>
      </c>
      <c r="CD189">
        <v>55031256</v>
      </c>
      <c r="CE189">
        <v>89130000</v>
      </c>
      <c r="CF189">
        <v>47067888</v>
      </c>
      <c r="CG189">
        <v>41945813</v>
      </c>
      <c r="CH189">
        <v>24311000</v>
      </c>
      <c r="CI189">
        <v>36558239</v>
      </c>
      <c r="CJ189">
        <v>14325864</v>
      </c>
      <c r="CK189">
        <v>37392733</v>
      </c>
      <c r="CL189">
        <v>7214200</v>
      </c>
      <c r="CM189">
        <v>41369810</v>
      </c>
      <c r="CN189">
        <v>4601481</v>
      </c>
      <c r="CO189">
        <v>213098520</v>
      </c>
      <c r="CP189">
        <v>25065725</v>
      </c>
      <c r="CQ189">
        <v>1141825000</v>
      </c>
      <c r="CR189">
        <v>20214151</v>
      </c>
      <c r="CS189">
        <v>8365725</v>
      </c>
      <c r="CT189">
        <v>38267926</v>
      </c>
      <c r="CU189">
        <v>64298594</v>
      </c>
      <c r="CV189">
        <v>39956830</v>
      </c>
      <c r="CW189">
        <v>54420000</v>
      </c>
      <c r="CX189">
        <v>20554000</v>
      </c>
      <c r="CY189">
        <v>14140000</v>
      </c>
    </row>
    <row r="190" spans="1:103" x14ac:dyDescent="0.3">
      <c r="A190" s="734">
        <v>986</v>
      </c>
      <c r="B190" t="s">
        <v>483</v>
      </c>
      <c r="D190">
        <v>0</v>
      </c>
      <c r="E190">
        <v>0</v>
      </c>
      <c r="F190">
        <v>0</v>
      </c>
      <c r="H190">
        <v>0</v>
      </c>
      <c r="I190">
        <v>0</v>
      </c>
      <c r="J190">
        <v>0</v>
      </c>
      <c r="K190">
        <v>0</v>
      </c>
      <c r="L190">
        <v>0</v>
      </c>
      <c r="M190">
        <v>0</v>
      </c>
      <c r="N190">
        <v>0</v>
      </c>
      <c r="O190">
        <v>0</v>
      </c>
      <c r="P190">
        <v>0</v>
      </c>
      <c r="Q190">
        <v>0</v>
      </c>
      <c r="R190">
        <v>0</v>
      </c>
      <c r="S190">
        <v>372670</v>
      </c>
      <c r="U190">
        <v>0</v>
      </c>
      <c r="V190">
        <v>0</v>
      </c>
      <c r="X190">
        <v>0</v>
      </c>
      <c r="Y190">
        <v>0</v>
      </c>
      <c r="Z190">
        <v>0</v>
      </c>
      <c r="AB190">
        <v>0</v>
      </c>
      <c r="AC190">
        <v>0</v>
      </c>
      <c r="AD190">
        <v>0</v>
      </c>
      <c r="AE190">
        <v>0</v>
      </c>
      <c r="AF190">
        <v>900950</v>
      </c>
      <c r="AG190">
        <v>0</v>
      </c>
      <c r="AH190">
        <v>0</v>
      </c>
      <c r="AI190">
        <v>0</v>
      </c>
      <c r="AJ190">
        <v>0</v>
      </c>
      <c r="AK190">
        <v>0</v>
      </c>
      <c r="AL190">
        <v>0</v>
      </c>
      <c r="AM190">
        <v>0</v>
      </c>
      <c r="AN190">
        <v>0</v>
      </c>
      <c r="AO190">
        <v>0</v>
      </c>
      <c r="AP190">
        <v>0</v>
      </c>
      <c r="AQ190">
        <v>0</v>
      </c>
      <c r="AR190">
        <v>0</v>
      </c>
      <c r="AS190">
        <v>0</v>
      </c>
      <c r="AT190">
        <v>0</v>
      </c>
      <c r="AU190">
        <v>0</v>
      </c>
      <c r="AV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R190">
        <v>0</v>
      </c>
      <c r="BS190">
        <v>0</v>
      </c>
      <c r="BT190">
        <v>0</v>
      </c>
      <c r="BU190">
        <v>0</v>
      </c>
      <c r="BV190">
        <v>0</v>
      </c>
      <c r="BW190">
        <v>0</v>
      </c>
      <c r="BX190">
        <v>0</v>
      </c>
      <c r="BY190">
        <v>0</v>
      </c>
      <c r="BZ190">
        <v>0</v>
      </c>
      <c r="CA190">
        <v>0</v>
      </c>
      <c r="CB190">
        <v>0</v>
      </c>
      <c r="CC190">
        <v>0</v>
      </c>
      <c r="CD190">
        <v>368212</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row>
    <row r="191" spans="1:103" x14ac:dyDescent="0.3">
      <c r="A191" s="734">
        <v>987</v>
      </c>
      <c r="B191" t="s">
        <v>896</v>
      </c>
      <c r="D191">
        <v>0</v>
      </c>
      <c r="E191">
        <v>0</v>
      </c>
      <c r="F191">
        <v>0</v>
      </c>
      <c r="H191">
        <v>0</v>
      </c>
      <c r="I191">
        <v>0</v>
      </c>
      <c r="J191">
        <v>0</v>
      </c>
      <c r="K191">
        <v>0</v>
      </c>
      <c r="L191">
        <v>0</v>
      </c>
      <c r="M191">
        <v>0</v>
      </c>
      <c r="N191">
        <v>0</v>
      </c>
      <c r="O191">
        <v>0</v>
      </c>
      <c r="P191">
        <v>0</v>
      </c>
      <c r="Q191">
        <v>0</v>
      </c>
      <c r="R191">
        <v>0</v>
      </c>
      <c r="S191">
        <v>0</v>
      </c>
      <c r="U191">
        <v>0</v>
      </c>
      <c r="V191">
        <v>0</v>
      </c>
      <c r="X191">
        <v>0</v>
      </c>
      <c r="Y191">
        <v>0</v>
      </c>
      <c r="Z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row>
    <row r="192" spans="1:103" x14ac:dyDescent="0.3">
      <c r="A192" s="734">
        <v>988</v>
      </c>
      <c r="B192" t="s">
        <v>897</v>
      </c>
      <c r="D192">
        <v>1</v>
      </c>
      <c r="E192">
        <v>2</v>
      </c>
      <c r="F192">
        <v>2</v>
      </c>
      <c r="H192">
        <v>2</v>
      </c>
      <c r="I192">
        <v>2</v>
      </c>
      <c r="J192">
        <v>2</v>
      </c>
      <c r="K192">
        <v>2</v>
      </c>
      <c r="L192">
        <v>2</v>
      </c>
      <c r="M192">
        <v>2</v>
      </c>
      <c r="N192">
        <v>2</v>
      </c>
      <c r="O192">
        <v>2</v>
      </c>
      <c r="P192">
        <v>1</v>
      </c>
      <c r="Q192">
        <v>2</v>
      </c>
      <c r="R192">
        <v>2</v>
      </c>
      <c r="S192">
        <v>2</v>
      </c>
      <c r="U192">
        <v>2</v>
      </c>
      <c r="V192">
        <v>2</v>
      </c>
      <c r="X192">
        <v>2</v>
      </c>
      <c r="Y192">
        <v>2</v>
      </c>
      <c r="Z192">
        <v>2</v>
      </c>
      <c r="AB192">
        <v>2</v>
      </c>
      <c r="AC192">
        <v>0</v>
      </c>
      <c r="AD192">
        <v>2</v>
      </c>
      <c r="AE192">
        <v>2</v>
      </c>
      <c r="AF192">
        <v>1</v>
      </c>
      <c r="AG192">
        <v>2</v>
      </c>
      <c r="AH192">
        <v>2</v>
      </c>
      <c r="AI192">
        <v>2</v>
      </c>
      <c r="AJ192">
        <v>2</v>
      </c>
      <c r="AK192">
        <v>2</v>
      </c>
      <c r="AL192">
        <v>2</v>
      </c>
      <c r="AM192">
        <v>2</v>
      </c>
      <c r="AN192">
        <v>2</v>
      </c>
      <c r="AO192">
        <v>2</v>
      </c>
      <c r="AP192">
        <v>2</v>
      </c>
      <c r="AQ192">
        <v>2</v>
      </c>
      <c r="AR192">
        <v>2</v>
      </c>
      <c r="AS192">
        <v>1</v>
      </c>
      <c r="AT192">
        <v>2</v>
      </c>
      <c r="AU192">
        <v>2</v>
      </c>
      <c r="AV192">
        <v>2</v>
      </c>
      <c r="AX192">
        <v>2</v>
      </c>
      <c r="AY192">
        <v>2</v>
      </c>
      <c r="AZ192">
        <v>2</v>
      </c>
      <c r="BA192">
        <v>1</v>
      </c>
      <c r="BB192">
        <v>1</v>
      </c>
      <c r="BC192">
        <v>2</v>
      </c>
      <c r="BD192">
        <v>2</v>
      </c>
      <c r="BE192">
        <v>2</v>
      </c>
      <c r="BF192">
        <v>2</v>
      </c>
      <c r="BG192">
        <v>1</v>
      </c>
      <c r="BH192">
        <v>2</v>
      </c>
      <c r="BI192">
        <v>2</v>
      </c>
      <c r="BJ192">
        <v>2</v>
      </c>
      <c r="BK192">
        <v>2</v>
      </c>
      <c r="BL192">
        <v>2</v>
      </c>
      <c r="BM192">
        <v>2</v>
      </c>
      <c r="BN192">
        <v>2</v>
      </c>
      <c r="BO192">
        <v>2</v>
      </c>
      <c r="BP192">
        <v>2</v>
      </c>
      <c r="BR192">
        <v>2</v>
      </c>
      <c r="BS192">
        <v>2</v>
      </c>
      <c r="BT192">
        <v>2</v>
      </c>
      <c r="BU192">
        <v>2</v>
      </c>
      <c r="BV192">
        <v>2</v>
      </c>
      <c r="BW192">
        <v>2</v>
      </c>
      <c r="BX192">
        <v>2</v>
      </c>
      <c r="BY192">
        <v>2</v>
      </c>
      <c r="BZ192">
        <v>2</v>
      </c>
      <c r="CA192">
        <v>2</v>
      </c>
      <c r="CB192">
        <v>2</v>
      </c>
      <c r="CC192">
        <v>1</v>
      </c>
      <c r="CD192">
        <v>2</v>
      </c>
      <c r="CE192">
        <v>2</v>
      </c>
      <c r="CF192">
        <v>2</v>
      </c>
      <c r="CG192">
        <v>2</v>
      </c>
      <c r="CH192">
        <v>2</v>
      </c>
      <c r="CI192">
        <v>2</v>
      </c>
      <c r="CJ192">
        <v>2</v>
      </c>
      <c r="CK192">
        <v>2</v>
      </c>
      <c r="CL192">
        <v>2</v>
      </c>
      <c r="CM192">
        <v>1</v>
      </c>
      <c r="CN192">
        <v>2</v>
      </c>
      <c r="CO192">
        <v>2</v>
      </c>
      <c r="CP192">
        <v>2</v>
      </c>
      <c r="CQ192">
        <v>1</v>
      </c>
      <c r="CR192">
        <v>2</v>
      </c>
      <c r="CS192">
        <v>2</v>
      </c>
      <c r="CT192">
        <v>2</v>
      </c>
      <c r="CU192">
        <v>2</v>
      </c>
      <c r="CV192">
        <v>2</v>
      </c>
      <c r="CW192">
        <v>1</v>
      </c>
      <c r="CX192">
        <v>2</v>
      </c>
      <c r="CY192">
        <v>2</v>
      </c>
    </row>
    <row r="193" spans="1:103" x14ac:dyDescent="0.3">
      <c r="A193" s="734">
        <v>989</v>
      </c>
      <c r="B193" t="s">
        <v>898</v>
      </c>
      <c r="D193">
        <v>1</v>
      </c>
      <c r="E193">
        <v>3</v>
      </c>
      <c r="F193">
        <v>3</v>
      </c>
      <c r="H193">
        <v>0</v>
      </c>
      <c r="I193">
        <v>3</v>
      </c>
      <c r="J193">
        <v>3</v>
      </c>
      <c r="K193">
        <v>3</v>
      </c>
      <c r="L193">
        <v>3</v>
      </c>
      <c r="M193">
        <v>1</v>
      </c>
      <c r="N193">
        <v>3</v>
      </c>
      <c r="O193">
        <v>3</v>
      </c>
      <c r="P193">
        <v>1</v>
      </c>
      <c r="Q193">
        <v>3</v>
      </c>
      <c r="R193">
        <v>3</v>
      </c>
      <c r="S193">
        <v>3</v>
      </c>
      <c r="U193">
        <v>3</v>
      </c>
      <c r="V193">
        <v>3</v>
      </c>
      <c r="X193">
        <v>3</v>
      </c>
      <c r="Y193">
        <v>3</v>
      </c>
      <c r="Z193">
        <v>3</v>
      </c>
      <c r="AB193">
        <v>3</v>
      </c>
      <c r="AC193">
        <v>0</v>
      </c>
      <c r="AD193">
        <v>3</v>
      </c>
      <c r="AE193">
        <v>3</v>
      </c>
      <c r="AF193">
        <v>1</v>
      </c>
      <c r="AG193">
        <v>3</v>
      </c>
      <c r="AH193">
        <v>3</v>
      </c>
      <c r="AI193">
        <v>3</v>
      </c>
      <c r="AJ193">
        <v>3</v>
      </c>
      <c r="AK193">
        <v>3</v>
      </c>
      <c r="AL193">
        <v>3</v>
      </c>
      <c r="AM193">
        <v>3</v>
      </c>
      <c r="AN193">
        <v>3</v>
      </c>
      <c r="AO193">
        <v>3</v>
      </c>
      <c r="AP193">
        <v>3</v>
      </c>
      <c r="AQ193">
        <v>3</v>
      </c>
      <c r="AR193">
        <v>3</v>
      </c>
      <c r="AS193">
        <v>1</v>
      </c>
      <c r="AT193">
        <v>3</v>
      </c>
      <c r="AU193">
        <v>3</v>
      </c>
      <c r="AV193">
        <v>3</v>
      </c>
      <c r="AX193">
        <v>3</v>
      </c>
      <c r="AY193">
        <v>3</v>
      </c>
      <c r="AZ193">
        <v>3</v>
      </c>
      <c r="BA193">
        <v>1</v>
      </c>
      <c r="BB193">
        <v>1</v>
      </c>
      <c r="BC193">
        <v>3</v>
      </c>
      <c r="BD193">
        <v>3</v>
      </c>
      <c r="BE193">
        <v>0</v>
      </c>
      <c r="BF193">
        <v>3</v>
      </c>
      <c r="BG193">
        <v>1</v>
      </c>
      <c r="BH193">
        <v>0</v>
      </c>
      <c r="BI193">
        <v>3</v>
      </c>
      <c r="BJ193">
        <v>3</v>
      </c>
      <c r="BK193">
        <v>3</v>
      </c>
      <c r="BL193">
        <v>3</v>
      </c>
      <c r="BM193">
        <v>3</v>
      </c>
      <c r="BN193">
        <v>3</v>
      </c>
      <c r="BO193">
        <v>3</v>
      </c>
      <c r="BP193">
        <v>3</v>
      </c>
      <c r="BR193">
        <v>3</v>
      </c>
      <c r="BS193">
        <v>3</v>
      </c>
      <c r="BT193">
        <v>3</v>
      </c>
      <c r="BU193">
        <v>3</v>
      </c>
      <c r="BV193">
        <v>3</v>
      </c>
      <c r="BW193">
        <v>0</v>
      </c>
      <c r="BX193">
        <v>3</v>
      </c>
      <c r="BY193">
        <v>3</v>
      </c>
      <c r="BZ193">
        <v>3</v>
      </c>
      <c r="CA193">
        <v>3</v>
      </c>
      <c r="CB193">
        <v>3</v>
      </c>
      <c r="CC193">
        <v>1</v>
      </c>
      <c r="CD193">
        <v>3</v>
      </c>
      <c r="CE193">
        <v>3</v>
      </c>
      <c r="CF193">
        <v>3</v>
      </c>
      <c r="CG193">
        <v>3</v>
      </c>
      <c r="CH193">
        <v>3</v>
      </c>
      <c r="CI193">
        <v>3</v>
      </c>
      <c r="CJ193">
        <v>3</v>
      </c>
      <c r="CK193">
        <v>3</v>
      </c>
      <c r="CL193">
        <v>3</v>
      </c>
      <c r="CM193">
        <v>1</v>
      </c>
      <c r="CN193">
        <v>3</v>
      </c>
      <c r="CO193">
        <v>3</v>
      </c>
      <c r="CP193">
        <v>3</v>
      </c>
      <c r="CQ193">
        <v>1</v>
      </c>
      <c r="CR193">
        <v>3</v>
      </c>
      <c r="CS193">
        <v>3</v>
      </c>
      <c r="CT193">
        <v>3</v>
      </c>
      <c r="CU193">
        <v>3</v>
      </c>
      <c r="CV193">
        <v>3</v>
      </c>
      <c r="CW193">
        <v>1</v>
      </c>
      <c r="CX193">
        <v>3</v>
      </c>
      <c r="CY193">
        <v>3</v>
      </c>
    </row>
    <row r="194" spans="1:103" x14ac:dyDescent="0.3">
      <c r="A194" s="734">
        <v>991</v>
      </c>
      <c r="B194" t="s">
        <v>899</v>
      </c>
      <c r="D194">
        <v>20</v>
      </c>
      <c r="E194">
        <v>20</v>
      </c>
      <c r="F194">
        <v>23</v>
      </c>
      <c r="H194">
        <v>20</v>
      </c>
      <c r="I194">
        <v>23</v>
      </c>
      <c r="J194">
        <v>23</v>
      </c>
      <c r="K194">
        <v>23</v>
      </c>
      <c r="L194">
        <v>23</v>
      </c>
      <c r="M194">
        <v>20</v>
      </c>
      <c r="N194">
        <v>23</v>
      </c>
      <c r="O194">
        <v>20</v>
      </c>
      <c r="P194">
        <v>23</v>
      </c>
      <c r="Q194">
        <v>23</v>
      </c>
      <c r="R194">
        <v>22</v>
      </c>
      <c r="S194">
        <v>23</v>
      </c>
      <c r="U194">
        <v>20</v>
      </c>
      <c r="V194">
        <v>23</v>
      </c>
      <c r="X194">
        <v>23</v>
      </c>
      <c r="Y194">
        <v>23</v>
      </c>
      <c r="Z194">
        <v>23</v>
      </c>
      <c r="AB194">
        <v>20</v>
      </c>
      <c r="AC194">
        <v>23</v>
      </c>
      <c r="AD194">
        <v>23</v>
      </c>
      <c r="AE194">
        <v>23</v>
      </c>
      <c r="AF194">
        <v>23</v>
      </c>
      <c r="AG194">
        <v>23</v>
      </c>
      <c r="AH194">
        <v>22</v>
      </c>
      <c r="AI194">
        <v>23</v>
      </c>
      <c r="AJ194">
        <v>23</v>
      </c>
      <c r="AK194">
        <v>23</v>
      </c>
      <c r="AL194">
        <v>23</v>
      </c>
      <c r="AM194">
        <v>20</v>
      </c>
      <c r="AN194">
        <v>23</v>
      </c>
      <c r="AO194">
        <v>20</v>
      </c>
      <c r="AP194">
        <v>23</v>
      </c>
      <c r="AQ194">
        <v>22</v>
      </c>
      <c r="AR194">
        <v>23</v>
      </c>
      <c r="AS194">
        <v>23</v>
      </c>
      <c r="AT194">
        <v>23</v>
      </c>
      <c r="AU194">
        <v>23</v>
      </c>
      <c r="AV194">
        <v>20</v>
      </c>
      <c r="AX194">
        <v>23</v>
      </c>
      <c r="AY194">
        <v>20</v>
      </c>
      <c r="AZ194">
        <v>20</v>
      </c>
      <c r="BA194">
        <v>23</v>
      </c>
      <c r="BB194">
        <v>23</v>
      </c>
      <c r="BC194">
        <v>20</v>
      </c>
      <c r="BD194">
        <v>20</v>
      </c>
      <c r="BE194">
        <v>23</v>
      </c>
      <c r="BF194">
        <v>20</v>
      </c>
      <c r="BG194">
        <v>20</v>
      </c>
      <c r="BH194">
        <v>23</v>
      </c>
      <c r="BI194">
        <v>23</v>
      </c>
      <c r="BJ194">
        <v>20</v>
      </c>
      <c r="BK194">
        <v>20</v>
      </c>
      <c r="BL194">
        <v>23</v>
      </c>
      <c r="BM194">
        <v>23</v>
      </c>
      <c r="BN194">
        <v>20</v>
      </c>
      <c r="BO194">
        <v>23</v>
      </c>
      <c r="BP194">
        <v>0</v>
      </c>
      <c r="BR194">
        <v>23</v>
      </c>
      <c r="BS194">
        <v>23</v>
      </c>
      <c r="BT194">
        <v>23</v>
      </c>
      <c r="BU194">
        <v>23</v>
      </c>
      <c r="BV194">
        <v>23</v>
      </c>
      <c r="BW194">
        <v>23</v>
      </c>
      <c r="BX194">
        <v>23</v>
      </c>
      <c r="BY194">
        <v>23</v>
      </c>
      <c r="BZ194">
        <v>23</v>
      </c>
      <c r="CA194">
        <v>20</v>
      </c>
      <c r="CB194">
        <v>23</v>
      </c>
      <c r="CC194">
        <v>23</v>
      </c>
      <c r="CD194">
        <v>20</v>
      </c>
      <c r="CE194">
        <v>20</v>
      </c>
      <c r="CF194">
        <v>20</v>
      </c>
      <c r="CG194">
        <v>23</v>
      </c>
      <c r="CH194">
        <v>23</v>
      </c>
      <c r="CI194">
        <v>23</v>
      </c>
      <c r="CJ194">
        <v>23</v>
      </c>
      <c r="CK194">
        <v>23</v>
      </c>
      <c r="CL194">
        <v>23</v>
      </c>
      <c r="CM194">
        <v>23</v>
      </c>
      <c r="CN194">
        <v>22</v>
      </c>
      <c r="CO194">
        <v>23</v>
      </c>
      <c r="CP194">
        <v>23</v>
      </c>
      <c r="CQ194">
        <v>22</v>
      </c>
      <c r="CR194">
        <v>23</v>
      </c>
      <c r="CS194">
        <v>23</v>
      </c>
      <c r="CT194">
        <v>23</v>
      </c>
      <c r="CU194">
        <v>23</v>
      </c>
      <c r="CV194">
        <v>20</v>
      </c>
      <c r="CW194">
        <v>23</v>
      </c>
      <c r="CX194">
        <v>20</v>
      </c>
      <c r="CY194">
        <v>23</v>
      </c>
    </row>
    <row r="195" spans="1:103" s="832" customFormat="1" x14ac:dyDescent="0.3">
      <c r="A195" s="831">
        <v>995</v>
      </c>
      <c r="B195" s="832" t="s">
        <v>232</v>
      </c>
      <c r="D195" s="832">
        <v>0</v>
      </c>
      <c r="E195" s="832">
        <v>0</v>
      </c>
      <c r="F195" s="832">
        <v>0</v>
      </c>
      <c r="H195" s="832">
        <v>0</v>
      </c>
      <c r="I195" s="832">
        <v>0</v>
      </c>
      <c r="J195" s="832">
        <v>0</v>
      </c>
      <c r="K195" s="832">
        <v>0</v>
      </c>
      <c r="L195" s="832">
        <v>0</v>
      </c>
      <c r="M195" s="832">
        <v>0</v>
      </c>
      <c r="N195" s="832">
        <v>0</v>
      </c>
      <c r="O195" s="832">
        <v>0</v>
      </c>
      <c r="P195" s="832">
        <v>0</v>
      </c>
      <c r="Q195" s="832">
        <v>0</v>
      </c>
      <c r="R195" s="832">
        <v>0</v>
      </c>
      <c r="S195" s="832">
        <v>0</v>
      </c>
      <c r="U195" s="832">
        <v>0</v>
      </c>
      <c r="V195" s="832">
        <v>0</v>
      </c>
      <c r="X195" s="832">
        <v>0</v>
      </c>
      <c r="Y195" s="832">
        <v>0</v>
      </c>
      <c r="Z195" s="832">
        <v>0</v>
      </c>
      <c r="AA195" s="832">
        <v>0</v>
      </c>
      <c r="AB195" s="832">
        <v>0</v>
      </c>
      <c r="AC195" s="832">
        <v>0</v>
      </c>
      <c r="AD195" s="832">
        <v>0</v>
      </c>
      <c r="AE195" s="832">
        <v>0</v>
      </c>
      <c r="AF195" s="832">
        <v>0</v>
      </c>
      <c r="AG195" s="832">
        <v>0</v>
      </c>
      <c r="AH195" s="832">
        <v>0</v>
      </c>
      <c r="AI195" s="832">
        <v>0</v>
      </c>
      <c r="AJ195" s="832">
        <v>0</v>
      </c>
      <c r="AK195" s="832">
        <v>0</v>
      </c>
      <c r="AL195" s="832">
        <v>0</v>
      </c>
      <c r="AM195" s="832">
        <v>0</v>
      </c>
      <c r="AN195" s="832">
        <v>0</v>
      </c>
      <c r="AO195" s="832">
        <v>0</v>
      </c>
      <c r="AP195" s="832">
        <v>0</v>
      </c>
      <c r="AQ195" s="832">
        <v>0</v>
      </c>
      <c r="AR195" s="832">
        <v>0</v>
      </c>
      <c r="AS195" s="832">
        <v>0</v>
      </c>
      <c r="AT195" s="832">
        <v>0</v>
      </c>
      <c r="AU195" s="832">
        <v>0</v>
      </c>
      <c r="AV195" s="832">
        <v>0</v>
      </c>
      <c r="AW195" s="832">
        <v>0</v>
      </c>
      <c r="AX195" s="832">
        <v>0</v>
      </c>
      <c r="AY195" s="832">
        <v>0</v>
      </c>
      <c r="AZ195" s="832">
        <v>0</v>
      </c>
      <c r="BA195" s="832">
        <v>0</v>
      </c>
      <c r="BB195" s="832">
        <v>0</v>
      </c>
      <c r="BC195" s="832">
        <v>0</v>
      </c>
      <c r="BD195" s="832">
        <v>0</v>
      </c>
      <c r="BE195" s="832">
        <v>0</v>
      </c>
      <c r="BF195" s="832">
        <v>0</v>
      </c>
      <c r="BG195" s="832">
        <v>0</v>
      </c>
      <c r="BH195" s="832">
        <v>0</v>
      </c>
      <c r="BI195" s="832">
        <v>0</v>
      </c>
      <c r="BJ195" s="832">
        <v>0</v>
      </c>
      <c r="BK195" s="832">
        <v>0</v>
      </c>
      <c r="BL195" s="832">
        <v>0</v>
      </c>
      <c r="BM195" s="832">
        <v>0</v>
      </c>
      <c r="BN195" s="832">
        <v>0</v>
      </c>
      <c r="BO195" s="832">
        <v>0</v>
      </c>
      <c r="BP195" s="832">
        <v>0</v>
      </c>
      <c r="BR195" s="832">
        <v>0</v>
      </c>
      <c r="BS195" s="832">
        <v>0</v>
      </c>
      <c r="BT195" s="832">
        <v>0</v>
      </c>
      <c r="BU195" s="832">
        <v>0</v>
      </c>
      <c r="BV195" s="832">
        <v>0</v>
      </c>
      <c r="BW195" s="832">
        <v>0</v>
      </c>
      <c r="BX195" s="832">
        <v>0</v>
      </c>
      <c r="BY195" s="832">
        <v>0</v>
      </c>
      <c r="BZ195" s="832">
        <v>0</v>
      </c>
      <c r="CA195" s="832">
        <v>0</v>
      </c>
      <c r="CB195" s="832">
        <v>0</v>
      </c>
      <c r="CC195" s="832">
        <v>0</v>
      </c>
      <c r="CD195" s="832">
        <v>0</v>
      </c>
      <c r="CE195" s="832">
        <v>0</v>
      </c>
      <c r="CF195" s="832">
        <v>0</v>
      </c>
      <c r="CG195" s="832">
        <v>0</v>
      </c>
      <c r="CH195" s="832">
        <v>0</v>
      </c>
      <c r="CI195" s="832">
        <v>0</v>
      </c>
      <c r="CJ195" s="832">
        <v>0</v>
      </c>
      <c r="CK195" s="832">
        <v>0</v>
      </c>
      <c r="CL195" s="832">
        <v>0</v>
      </c>
      <c r="CM195" s="832">
        <v>0</v>
      </c>
      <c r="CN195" s="832">
        <v>0</v>
      </c>
      <c r="CO195" s="832">
        <v>0</v>
      </c>
      <c r="CP195" s="832">
        <v>0</v>
      </c>
      <c r="CQ195" s="832">
        <v>0</v>
      </c>
      <c r="CR195" s="832">
        <v>0</v>
      </c>
      <c r="CS195" s="832">
        <v>0</v>
      </c>
      <c r="CT195" s="832">
        <v>0</v>
      </c>
      <c r="CU195" s="832">
        <v>0</v>
      </c>
      <c r="CV195" s="832">
        <v>0</v>
      </c>
      <c r="CW195" s="832">
        <v>0</v>
      </c>
      <c r="CX195" s="832">
        <v>0</v>
      </c>
      <c r="CY195" s="832">
        <v>0</v>
      </c>
    </row>
    <row r="196" spans="1:103" s="832" customFormat="1" x14ac:dyDescent="0.3">
      <c r="A196" s="831">
        <v>996</v>
      </c>
      <c r="B196" s="832" t="s">
        <v>233</v>
      </c>
      <c r="D196" s="832">
        <v>0</v>
      </c>
      <c r="E196" s="832">
        <v>0.01</v>
      </c>
      <c r="F196" s="832">
        <v>0</v>
      </c>
      <c r="G196" s="832">
        <v>0.01</v>
      </c>
      <c r="H196" s="832">
        <v>0</v>
      </c>
      <c r="I196" s="832">
        <v>0</v>
      </c>
      <c r="J196" s="832">
        <v>0.01</v>
      </c>
      <c r="K196" s="832">
        <v>0.01</v>
      </c>
      <c r="L196" s="832">
        <v>0.01</v>
      </c>
      <c r="M196" s="832">
        <v>0.01</v>
      </c>
      <c r="N196" s="832">
        <v>0</v>
      </c>
      <c r="O196" s="832">
        <v>0.01</v>
      </c>
      <c r="P196" s="832">
        <v>0</v>
      </c>
      <c r="Q196" s="832">
        <v>0.01</v>
      </c>
      <c r="R196" s="832">
        <v>0.01</v>
      </c>
      <c r="S196" s="832">
        <v>0.01</v>
      </c>
      <c r="T196" s="832">
        <v>0</v>
      </c>
      <c r="U196" s="832">
        <v>0</v>
      </c>
      <c r="V196" s="832">
        <v>0.01</v>
      </c>
      <c r="W196" s="832">
        <v>0</v>
      </c>
      <c r="X196" s="832">
        <v>0.01</v>
      </c>
      <c r="Y196" s="832">
        <v>0.01</v>
      </c>
      <c r="Z196" s="832">
        <v>0</v>
      </c>
      <c r="AA196" s="832">
        <v>0.01</v>
      </c>
      <c r="AB196" s="832">
        <v>0.01</v>
      </c>
      <c r="AC196" s="832">
        <v>0.01</v>
      </c>
      <c r="AD196" s="832">
        <v>0.01</v>
      </c>
      <c r="AE196" s="832">
        <v>0.01</v>
      </c>
      <c r="AF196" s="832">
        <v>0.01</v>
      </c>
      <c r="AG196" s="832">
        <v>0.01</v>
      </c>
      <c r="AH196" s="832">
        <v>0.01</v>
      </c>
      <c r="AI196" s="832">
        <v>0.01</v>
      </c>
      <c r="AJ196" s="832">
        <v>0.01</v>
      </c>
      <c r="AK196" s="832">
        <v>0</v>
      </c>
      <c r="AL196" s="832">
        <v>0.01</v>
      </c>
      <c r="AM196" s="832">
        <v>0</v>
      </c>
      <c r="AN196" s="832">
        <v>0.01</v>
      </c>
      <c r="AO196" s="832">
        <v>0</v>
      </c>
      <c r="AP196" s="832">
        <v>0</v>
      </c>
      <c r="AQ196" s="832">
        <v>0.01</v>
      </c>
      <c r="AR196" s="832">
        <v>0</v>
      </c>
      <c r="AS196" s="832">
        <v>0.01</v>
      </c>
      <c r="AT196" s="832">
        <v>0.01</v>
      </c>
      <c r="AU196" s="832">
        <v>0</v>
      </c>
      <c r="AV196" s="832">
        <v>0.01</v>
      </c>
      <c r="AW196" s="832">
        <v>0.01</v>
      </c>
      <c r="AX196" s="832">
        <v>0.01</v>
      </c>
      <c r="AY196" s="832">
        <v>0.01</v>
      </c>
      <c r="AZ196" s="832">
        <v>0</v>
      </c>
      <c r="BA196" s="832">
        <v>0</v>
      </c>
      <c r="BB196" s="832">
        <v>0.01</v>
      </c>
      <c r="BC196" s="832">
        <v>0.01</v>
      </c>
      <c r="BD196" s="832">
        <v>0</v>
      </c>
      <c r="BE196" s="832">
        <v>0</v>
      </c>
      <c r="BF196" s="832">
        <v>0.01</v>
      </c>
      <c r="BG196" s="832">
        <v>0</v>
      </c>
      <c r="BH196" s="832">
        <v>0</v>
      </c>
      <c r="BI196" s="832">
        <v>0.01</v>
      </c>
      <c r="BJ196" s="832">
        <v>0.01</v>
      </c>
      <c r="BK196" s="832">
        <v>0</v>
      </c>
      <c r="BL196" s="832">
        <v>0</v>
      </c>
      <c r="BM196" s="832">
        <v>0.01</v>
      </c>
      <c r="BN196" s="832">
        <v>0.01</v>
      </c>
      <c r="BO196" s="832">
        <v>0.01</v>
      </c>
      <c r="BP196" s="832">
        <v>0</v>
      </c>
      <c r="BQ196" s="832">
        <v>0.01</v>
      </c>
      <c r="BR196" s="832">
        <v>0</v>
      </c>
      <c r="BS196" s="832">
        <v>0</v>
      </c>
      <c r="BT196" s="832">
        <v>0.01</v>
      </c>
      <c r="BU196" s="832">
        <v>0.01</v>
      </c>
      <c r="BV196" s="832">
        <v>0.01</v>
      </c>
      <c r="BW196" s="832">
        <v>0.01</v>
      </c>
      <c r="BX196" s="832">
        <v>0</v>
      </c>
      <c r="BY196" s="832">
        <v>0</v>
      </c>
      <c r="BZ196" s="832">
        <v>0</v>
      </c>
      <c r="CA196" s="832">
        <v>0</v>
      </c>
      <c r="CB196" s="832">
        <v>0.01</v>
      </c>
      <c r="CC196" s="832">
        <v>0.01</v>
      </c>
      <c r="CD196" s="832">
        <v>0.01</v>
      </c>
      <c r="CE196" s="832">
        <v>0.01</v>
      </c>
      <c r="CF196" s="832">
        <v>0</v>
      </c>
      <c r="CG196" s="832">
        <v>0.01</v>
      </c>
      <c r="CH196" s="832">
        <v>0.01</v>
      </c>
      <c r="CI196" s="832">
        <v>0.01</v>
      </c>
      <c r="CJ196" s="832">
        <v>0.01</v>
      </c>
      <c r="CK196" s="832">
        <v>0.01</v>
      </c>
      <c r="CL196" s="832">
        <v>0</v>
      </c>
      <c r="CM196" s="832">
        <v>0</v>
      </c>
      <c r="CN196" s="832">
        <v>0.01</v>
      </c>
      <c r="CO196" s="832">
        <v>0.01</v>
      </c>
      <c r="CP196" s="832">
        <v>0.01</v>
      </c>
      <c r="CQ196" s="832">
        <v>0</v>
      </c>
      <c r="CR196" s="832">
        <v>0.01</v>
      </c>
      <c r="CS196" s="832">
        <v>0.01</v>
      </c>
      <c r="CT196" s="832">
        <v>0</v>
      </c>
      <c r="CU196" s="832">
        <v>0.01</v>
      </c>
      <c r="CV196" s="832">
        <v>0</v>
      </c>
      <c r="CW196" s="832">
        <v>0.01</v>
      </c>
      <c r="CX196" s="832">
        <v>0.01</v>
      </c>
      <c r="CY196" s="832">
        <v>0</v>
      </c>
    </row>
    <row r="197" spans="1:103" s="832" customFormat="1" x14ac:dyDescent="0.3">
      <c r="A197" s="831">
        <v>998</v>
      </c>
      <c r="B197" s="832" t="s">
        <v>234</v>
      </c>
      <c r="D197" s="832">
        <v>51</v>
      </c>
      <c r="E197" s="832">
        <v>51</v>
      </c>
      <c r="F197" s="832">
        <v>51</v>
      </c>
      <c r="G197" s="832">
        <v>51</v>
      </c>
      <c r="H197" s="832">
        <v>51</v>
      </c>
      <c r="I197" s="832">
        <v>51</v>
      </c>
      <c r="J197" s="832">
        <v>51</v>
      </c>
      <c r="K197" s="832">
        <v>51</v>
      </c>
      <c r="L197" s="832">
        <v>51</v>
      </c>
      <c r="M197" s="832">
        <v>51</v>
      </c>
      <c r="N197" s="832">
        <v>51</v>
      </c>
      <c r="O197" s="832">
        <v>51</v>
      </c>
      <c r="P197" s="832">
        <v>51</v>
      </c>
      <c r="Q197" s="832">
        <v>51</v>
      </c>
      <c r="R197" s="832">
        <v>51</v>
      </c>
      <c r="S197" s="832">
        <v>51</v>
      </c>
      <c r="T197" s="832">
        <v>51</v>
      </c>
      <c r="U197" s="832">
        <v>51</v>
      </c>
      <c r="V197" s="832">
        <v>51</v>
      </c>
      <c r="W197" s="832">
        <v>51</v>
      </c>
      <c r="X197" s="832">
        <v>51</v>
      </c>
      <c r="Y197" s="832">
        <v>51</v>
      </c>
      <c r="Z197" s="832">
        <v>51</v>
      </c>
      <c r="AA197" s="832">
        <v>51</v>
      </c>
      <c r="AB197" s="832">
        <v>51</v>
      </c>
      <c r="AC197" s="832">
        <v>51</v>
      </c>
      <c r="AD197" s="832">
        <v>51</v>
      </c>
      <c r="AE197" s="832">
        <v>51</v>
      </c>
      <c r="AF197" s="832">
        <v>51</v>
      </c>
      <c r="AG197" s="832">
        <v>51</v>
      </c>
      <c r="AH197" s="832">
        <v>51</v>
      </c>
      <c r="AI197" s="832">
        <v>51</v>
      </c>
      <c r="AJ197" s="832">
        <v>51</v>
      </c>
      <c r="AK197" s="832">
        <v>51</v>
      </c>
      <c r="AL197" s="832">
        <v>51</v>
      </c>
      <c r="AM197" s="832">
        <v>51</v>
      </c>
      <c r="AN197" s="832">
        <v>51</v>
      </c>
      <c r="AO197" s="832">
        <v>51</v>
      </c>
      <c r="AP197" s="832">
        <v>51</v>
      </c>
      <c r="AQ197" s="832">
        <v>51</v>
      </c>
      <c r="AR197" s="832">
        <v>51</v>
      </c>
      <c r="AS197" s="832">
        <v>51</v>
      </c>
      <c r="AT197" s="832">
        <v>51</v>
      </c>
      <c r="AU197" s="832">
        <v>51</v>
      </c>
      <c r="AV197" s="832">
        <v>51</v>
      </c>
      <c r="AW197" s="832">
        <v>51</v>
      </c>
      <c r="AX197" s="832">
        <v>51</v>
      </c>
      <c r="AY197" s="832">
        <v>51</v>
      </c>
      <c r="AZ197" s="832">
        <v>51</v>
      </c>
      <c r="BA197" s="832">
        <v>51</v>
      </c>
      <c r="BB197" s="832">
        <v>51</v>
      </c>
      <c r="BC197" s="832">
        <v>51</v>
      </c>
      <c r="BD197" s="832">
        <v>51</v>
      </c>
      <c r="BE197" s="832">
        <v>51</v>
      </c>
      <c r="BF197" s="832">
        <v>51</v>
      </c>
      <c r="BG197" s="832">
        <v>51</v>
      </c>
      <c r="BH197" s="832">
        <v>51</v>
      </c>
      <c r="BI197" s="832">
        <v>51</v>
      </c>
      <c r="BJ197" s="832">
        <v>51</v>
      </c>
      <c r="BK197" s="832">
        <v>51</v>
      </c>
      <c r="BL197" s="832">
        <v>51</v>
      </c>
      <c r="BM197" s="832">
        <v>51</v>
      </c>
      <c r="BN197" s="832">
        <v>51</v>
      </c>
      <c r="BO197" s="832">
        <v>51</v>
      </c>
      <c r="BP197" s="832">
        <v>51</v>
      </c>
      <c r="BQ197" s="832">
        <v>51</v>
      </c>
      <c r="BR197" s="832">
        <v>51</v>
      </c>
      <c r="BS197" s="832">
        <v>51</v>
      </c>
      <c r="BT197" s="832">
        <v>51</v>
      </c>
      <c r="BU197" s="832">
        <v>51</v>
      </c>
      <c r="BV197" s="832">
        <v>51</v>
      </c>
      <c r="BW197" s="832">
        <v>51</v>
      </c>
      <c r="BX197" s="832">
        <v>51</v>
      </c>
      <c r="BY197" s="832">
        <v>51</v>
      </c>
      <c r="BZ197" s="832">
        <v>51</v>
      </c>
      <c r="CA197" s="832">
        <v>51</v>
      </c>
      <c r="CB197" s="832">
        <v>51</v>
      </c>
      <c r="CC197" s="832">
        <v>51</v>
      </c>
      <c r="CD197" s="832">
        <v>51</v>
      </c>
      <c r="CE197" s="832">
        <v>51</v>
      </c>
      <c r="CF197" s="832">
        <v>51</v>
      </c>
      <c r="CG197" s="832">
        <v>51</v>
      </c>
      <c r="CH197" s="832">
        <v>51</v>
      </c>
      <c r="CI197" s="832">
        <v>51</v>
      </c>
      <c r="CJ197" s="832">
        <v>51</v>
      </c>
      <c r="CK197" s="832">
        <v>51</v>
      </c>
      <c r="CL197" s="832">
        <v>51</v>
      </c>
      <c r="CM197" s="832">
        <v>51</v>
      </c>
      <c r="CN197" s="832">
        <v>51</v>
      </c>
      <c r="CO197" s="832">
        <v>51</v>
      </c>
      <c r="CP197" s="832">
        <v>51</v>
      </c>
      <c r="CQ197" s="832">
        <v>51</v>
      </c>
      <c r="CR197" s="832">
        <v>51</v>
      </c>
      <c r="CS197" s="832">
        <v>51</v>
      </c>
      <c r="CT197" s="832">
        <v>51</v>
      </c>
      <c r="CU197" s="832">
        <v>51</v>
      </c>
      <c r="CV197" s="832">
        <v>51</v>
      </c>
      <c r="CW197" s="832">
        <v>51</v>
      </c>
      <c r="CX197" s="832">
        <v>51</v>
      </c>
      <c r="CY197" s="832">
        <v>51</v>
      </c>
    </row>
    <row r="198" spans="1:103" s="832" customFormat="1" x14ac:dyDescent="0.3">
      <c r="A198" s="831">
        <v>999</v>
      </c>
      <c r="B198" s="832" t="s">
        <v>235</v>
      </c>
      <c r="D198" s="832">
        <v>5100</v>
      </c>
      <c r="E198" s="832">
        <v>5101</v>
      </c>
      <c r="F198" s="832">
        <v>5102</v>
      </c>
      <c r="G198" s="832">
        <v>5103</v>
      </c>
      <c r="H198" s="832">
        <v>5104</v>
      </c>
      <c r="I198" s="832">
        <v>5105</v>
      </c>
      <c r="J198" s="832">
        <v>5106</v>
      </c>
      <c r="K198" s="832">
        <v>5107</v>
      </c>
      <c r="L198" s="832">
        <v>5108</v>
      </c>
      <c r="M198" s="832">
        <v>5109</v>
      </c>
      <c r="N198" s="832">
        <v>5110</v>
      </c>
      <c r="O198" s="832">
        <v>5111</v>
      </c>
      <c r="P198" s="832">
        <v>5112</v>
      </c>
      <c r="Q198" s="832">
        <v>5113</v>
      </c>
      <c r="R198" s="832">
        <v>5114</v>
      </c>
      <c r="S198" s="832">
        <v>5115</v>
      </c>
      <c r="T198" s="832">
        <v>5116</v>
      </c>
      <c r="U198" s="832">
        <v>5117</v>
      </c>
      <c r="V198" s="832">
        <v>5118</v>
      </c>
      <c r="W198" s="832">
        <v>5119</v>
      </c>
      <c r="X198" s="832">
        <v>5120</v>
      </c>
      <c r="Y198" s="832">
        <v>5121</v>
      </c>
      <c r="Z198" s="832">
        <v>5122</v>
      </c>
      <c r="AA198" s="832">
        <v>5123</v>
      </c>
      <c r="AB198" s="832">
        <v>5124</v>
      </c>
      <c r="AC198" s="832">
        <v>5125</v>
      </c>
      <c r="AD198" s="832">
        <v>5126</v>
      </c>
      <c r="AE198" s="832">
        <v>5127</v>
      </c>
      <c r="AF198" s="832">
        <v>5128</v>
      </c>
      <c r="AG198" s="832">
        <v>5129</v>
      </c>
      <c r="AH198" s="832">
        <v>5130</v>
      </c>
      <c r="AI198" s="832">
        <v>5131</v>
      </c>
      <c r="AJ198" s="832">
        <v>5132</v>
      </c>
      <c r="AK198" s="832">
        <v>5133</v>
      </c>
      <c r="AL198" s="832">
        <v>5134</v>
      </c>
      <c r="AM198" s="832">
        <v>5135</v>
      </c>
      <c r="AN198" s="832">
        <v>5136</v>
      </c>
      <c r="AO198" s="832">
        <v>5137</v>
      </c>
      <c r="AP198" s="832">
        <v>5138</v>
      </c>
      <c r="AQ198" s="832">
        <v>5139</v>
      </c>
      <c r="AR198" s="832">
        <v>5140</v>
      </c>
      <c r="AS198" s="832">
        <v>5141</v>
      </c>
      <c r="AT198" s="832">
        <v>5142</v>
      </c>
      <c r="AU198" s="832">
        <v>5143</v>
      </c>
      <c r="AV198" s="832">
        <v>5144</v>
      </c>
      <c r="AW198" s="832">
        <v>5145</v>
      </c>
      <c r="AX198" s="832">
        <v>5146</v>
      </c>
      <c r="AY198" s="832">
        <v>5147</v>
      </c>
      <c r="AZ198" s="832">
        <v>5148</v>
      </c>
      <c r="BA198" s="832">
        <v>5149</v>
      </c>
      <c r="BB198" s="832">
        <v>5150</v>
      </c>
      <c r="BC198" s="832">
        <v>5151</v>
      </c>
      <c r="BD198" s="832">
        <v>5152</v>
      </c>
      <c r="BE198" s="832">
        <v>5153</v>
      </c>
      <c r="BF198" s="832">
        <v>5154</v>
      </c>
      <c r="BG198" s="832">
        <v>5155</v>
      </c>
      <c r="BH198" s="832">
        <v>5156</v>
      </c>
      <c r="BI198" s="832">
        <v>5157</v>
      </c>
      <c r="BJ198" s="832">
        <v>5158</v>
      </c>
      <c r="BK198" s="832">
        <v>5159</v>
      </c>
      <c r="BL198" s="832">
        <v>5160</v>
      </c>
      <c r="BM198" s="832">
        <v>5161</v>
      </c>
      <c r="BN198" s="832">
        <v>5162</v>
      </c>
      <c r="BO198" s="832">
        <v>5163</v>
      </c>
      <c r="BP198" s="832">
        <v>5164</v>
      </c>
      <c r="BQ198" s="832">
        <v>5165</v>
      </c>
      <c r="BR198" s="832">
        <v>5166</v>
      </c>
      <c r="BS198" s="832">
        <v>5167</v>
      </c>
      <c r="BT198" s="832">
        <v>5168</v>
      </c>
      <c r="BU198" s="832">
        <v>5169</v>
      </c>
      <c r="BV198" s="832">
        <v>5170</v>
      </c>
      <c r="BW198" s="832">
        <v>5171</v>
      </c>
      <c r="BX198" s="832">
        <v>5172</v>
      </c>
      <c r="BY198" s="832">
        <v>5173</v>
      </c>
      <c r="BZ198" s="832">
        <v>5174</v>
      </c>
      <c r="CA198" s="832">
        <v>5175</v>
      </c>
      <c r="CB198" s="832">
        <v>5176</v>
      </c>
      <c r="CC198" s="832">
        <v>5177</v>
      </c>
      <c r="CD198" s="832">
        <v>5178</v>
      </c>
      <c r="CE198" s="832">
        <v>5179</v>
      </c>
      <c r="CF198" s="832">
        <v>5180</v>
      </c>
      <c r="CG198" s="832">
        <v>5181</v>
      </c>
      <c r="CH198" s="832">
        <v>5182</v>
      </c>
      <c r="CI198" s="832">
        <v>5183</v>
      </c>
      <c r="CJ198" s="832">
        <v>5184</v>
      </c>
      <c r="CK198" s="832">
        <v>5185</v>
      </c>
      <c r="CL198" s="832">
        <v>5186</v>
      </c>
      <c r="CM198" s="832">
        <v>5187</v>
      </c>
      <c r="CN198" s="832">
        <v>5188</v>
      </c>
      <c r="CO198" s="832">
        <v>5189</v>
      </c>
      <c r="CP198" s="832">
        <v>5190</v>
      </c>
      <c r="CQ198" s="832">
        <v>5191</v>
      </c>
      <c r="CR198" s="832">
        <v>5192</v>
      </c>
      <c r="CS198" s="832">
        <v>5193</v>
      </c>
      <c r="CT198" s="832">
        <v>5194</v>
      </c>
      <c r="CU198" s="832">
        <v>5195</v>
      </c>
      <c r="CV198" s="832">
        <v>5196</v>
      </c>
      <c r="CW198" s="832">
        <v>5197</v>
      </c>
      <c r="CX198" s="832">
        <v>5198</v>
      </c>
      <c r="CY198" s="832">
        <v>5199</v>
      </c>
    </row>
    <row r="199" spans="1:103" x14ac:dyDescent="0.3">
      <c r="A199" s="734">
        <v>1052</v>
      </c>
      <c r="B199" t="s">
        <v>1996</v>
      </c>
      <c r="D199">
        <v>0</v>
      </c>
      <c r="E199">
        <v>0</v>
      </c>
      <c r="F199">
        <v>0</v>
      </c>
      <c r="H199">
        <v>0</v>
      </c>
      <c r="I199">
        <v>0</v>
      </c>
      <c r="J199">
        <v>0</v>
      </c>
      <c r="K199">
        <v>0</v>
      </c>
      <c r="L199">
        <v>0</v>
      </c>
      <c r="M199">
        <v>0</v>
      </c>
      <c r="N199">
        <v>-635048</v>
      </c>
      <c r="O199">
        <v>0</v>
      </c>
      <c r="P199">
        <v>-1816363</v>
      </c>
      <c r="Q199">
        <v>0</v>
      </c>
      <c r="R199">
        <v>0</v>
      </c>
      <c r="S199">
        <v>482988</v>
      </c>
      <c r="U199">
        <v>-3632941</v>
      </c>
      <c r="V199">
        <v>0</v>
      </c>
      <c r="X199">
        <v>0</v>
      </c>
      <c r="Y199">
        <v>0</v>
      </c>
      <c r="Z199">
        <v>0</v>
      </c>
      <c r="AB199">
        <v>-204496</v>
      </c>
      <c r="AC199">
        <v>0</v>
      </c>
      <c r="AD199">
        <v>-620538</v>
      </c>
      <c r="AE199">
        <v>-1461349</v>
      </c>
      <c r="AF199">
        <v>0</v>
      </c>
      <c r="AG199">
        <v>0</v>
      </c>
      <c r="AH199">
        <v>0</v>
      </c>
      <c r="AI199">
        <v>0</v>
      </c>
      <c r="AJ199">
        <v>0</v>
      </c>
      <c r="AK199">
        <v>-815720</v>
      </c>
      <c r="AL199">
        <v>0</v>
      </c>
      <c r="AM199">
        <v>-1677176</v>
      </c>
      <c r="AN199">
        <v>0</v>
      </c>
      <c r="AO199">
        <v>0</v>
      </c>
      <c r="AP199">
        <v>0</v>
      </c>
      <c r="AQ199">
        <v>0</v>
      </c>
      <c r="AR199">
        <v>-5850100</v>
      </c>
      <c r="AS199">
        <v>0</v>
      </c>
      <c r="AT199">
        <v>-40608</v>
      </c>
      <c r="AU199">
        <v>-207612</v>
      </c>
      <c r="AV199">
        <v>-1699409</v>
      </c>
      <c r="AX199">
        <v>0</v>
      </c>
      <c r="AY199">
        <v>0</v>
      </c>
      <c r="AZ199">
        <v>-66290</v>
      </c>
      <c r="BA199">
        <v>0</v>
      </c>
      <c r="BB199">
        <v>0</v>
      </c>
      <c r="BC199">
        <v>0</v>
      </c>
      <c r="BD199">
        <v>0</v>
      </c>
      <c r="BE199">
        <v>0</v>
      </c>
      <c r="BF199">
        <v>-117833</v>
      </c>
      <c r="BG199">
        <v>0</v>
      </c>
      <c r="BH199">
        <v>0</v>
      </c>
      <c r="BI199">
        <v>0</v>
      </c>
      <c r="BJ199">
        <v>0</v>
      </c>
      <c r="BK199">
        <v>-24373977</v>
      </c>
      <c r="BL199">
        <v>0</v>
      </c>
      <c r="BM199">
        <v>0</v>
      </c>
      <c r="BN199">
        <v>0</v>
      </c>
      <c r="BO199">
        <v>0</v>
      </c>
      <c r="BP199">
        <v>-26093285</v>
      </c>
      <c r="BR199">
        <v>0</v>
      </c>
      <c r="BS199">
        <v>0</v>
      </c>
      <c r="BT199">
        <v>0</v>
      </c>
      <c r="BU199">
        <v>0</v>
      </c>
      <c r="BV199">
        <v>0</v>
      </c>
      <c r="BW199">
        <v>0</v>
      </c>
      <c r="BX199">
        <v>0</v>
      </c>
      <c r="BY199">
        <v>-598383</v>
      </c>
      <c r="BZ199">
        <v>0</v>
      </c>
      <c r="CA199">
        <v>0</v>
      </c>
      <c r="CB199">
        <v>0</v>
      </c>
      <c r="CC199">
        <v>0</v>
      </c>
      <c r="CD199">
        <v>-815638</v>
      </c>
      <c r="CE199">
        <v>-693141</v>
      </c>
      <c r="CF199">
        <v>0</v>
      </c>
      <c r="CG199">
        <v>0</v>
      </c>
      <c r="CH199">
        <v>0</v>
      </c>
      <c r="CI199">
        <v>0</v>
      </c>
      <c r="CJ199">
        <v>0</v>
      </c>
      <c r="CK199">
        <v>0</v>
      </c>
      <c r="CL199">
        <v>0</v>
      </c>
      <c r="CM199">
        <v>0</v>
      </c>
      <c r="CN199">
        <v>0</v>
      </c>
      <c r="CO199">
        <v>-1179778</v>
      </c>
      <c r="CP199">
        <v>0</v>
      </c>
      <c r="CQ199">
        <v>-46152</v>
      </c>
      <c r="CR199">
        <v>0</v>
      </c>
      <c r="CS199">
        <v>0</v>
      </c>
      <c r="CT199">
        <v>0</v>
      </c>
      <c r="CU199">
        <v>0</v>
      </c>
      <c r="CV199">
        <v>0</v>
      </c>
      <c r="CW199">
        <v>0</v>
      </c>
      <c r="CX199">
        <v>0</v>
      </c>
      <c r="CY199">
        <v>0</v>
      </c>
    </row>
    <row r="200" spans="1:103" x14ac:dyDescent="0.3">
      <c r="A200" s="734">
        <v>1053</v>
      </c>
      <c r="B200" t="s">
        <v>1017</v>
      </c>
      <c r="D200">
        <v>0</v>
      </c>
      <c r="E200">
        <v>0</v>
      </c>
      <c r="F200">
        <v>0</v>
      </c>
      <c r="H200">
        <v>0</v>
      </c>
      <c r="I200">
        <v>0</v>
      </c>
      <c r="J200">
        <v>0</v>
      </c>
      <c r="K200">
        <v>0</v>
      </c>
      <c r="L200">
        <v>0</v>
      </c>
      <c r="M200">
        <v>0</v>
      </c>
      <c r="N200">
        <v>0</v>
      </c>
      <c r="O200">
        <v>0</v>
      </c>
      <c r="P200">
        <v>0</v>
      </c>
      <c r="Q200">
        <v>0</v>
      </c>
      <c r="R200">
        <v>0</v>
      </c>
      <c r="S200">
        <v>0</v>
      </c>
      <c r="U200">
        <v>0</v>
      </c>
      <c r="V200">
        <v>0</v>
      </c>
      <c r="X200">
        <v>0</v>
      </c>
      <c r="Y200">
        <v>0</v>
      </c>
      <c r="Z200">
        <v>0</v>
      </c>
      <c r="AB200">
        <v>0</v>
      </c>
      <c r="AC200">
        <v>0</v>
      </c>
      <c r="AD200">
        <v>-506982</v>
      </c>
      <c r="AE200">
        <v>-528391</v>
      </c>
      <c r="AF200">
        <v>0</v>
      </c>
      <c r="AG200">
        <v>0</v>
      </c>
      <c r="AH200">
        <v>0</v>
      </c>
      <c r="AI200">
        <v>0</v>
      </c>
      <c r="AJ200">
        <v>0</v>
      </c>
      <c r="AK200">
        <v>0</v>
      </c>
      <c r="AL200">
        <v>0</v>
      </c>
      <c r="AM200">
        <v>0</v>
      </c>
      <c r="AN200">
        <v>0</v>
      </c>
      <c r="AO200">
        <v>0</v>
      </c>
      <c r="AP200">
        <v>0</v>
      </c>
      <c r="AQ200">
        <v>0</v>
      </c>
      <c r="AR200">
        <v>0</v>
      </c>
      <c r="AS200">
        <v>0</v>
      </c>
      <c r="AT200">
        <v>0</v>
      </c>
      <c r="AU200">
        <v>0</v>
      </c>
      <c r="AV200">
        <v>0</v>
      </c>
      <c r="AX200">
        <v>0</v>
      </c>
      <c r="AY200">
        <v>0</v>
      </c>
      <c r="AZ200">
        <v>0</v>
      </c>
      <c r="BA200">
        <v>0</v>
      </c>
      <c r="BB200">
        <v>0</v>
      </c>
      <c r="BC200">
        <v>0</v>
      </c>
      <c r="BD200">
        <v>0</v>
      </c>
      <c r="BE200">
        <v>0</v>
      </c>
      <c r="BF200">
        <v>-64203</v>
      </c>
      <c r="BG200">
        <v>0</v>
      </c>
      <c r="BH200">
        <v>0</v>
      </c>
      <c r="BI200">
        <v>0</v>
      </c>
      <c r="BJ200">
        <v>0</v>
      </c>
      <c r="BK200">
        <v>0</v>
      </c>
      <c r="BL200">
        <v>0</v>
      </c>
      <c r="BM200">
        <v>0</v>
      </c>
      <c r="BN200">
        <v>0</v>
      </c>
      <c r="BO200">
        <v>0</v>
      </c>
      <c r="BP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-990227</v>
      </c>
      <c r="CP200">
        <v>0</v>
      </c>
      <c r="CQ200">
        <v>0</v>
      </c>
      <c r="CR200">
        <v>0</v>
      </c>
      <c r="CS200">
        <v>0</v>
      </c>
      <c r="CT200">
        <v>0</v>
      </c>
      <c r="CU200">
        <v>0</v>
      </c>
      <c r="CV200">
        <v>0</v>
      </c>
      <c r="CW200">
        <v>0</v>
      </c>
      <c r="CX200">
        <v>0</v>
      </c>
      <c r="CY200">
        <v>0</v>
      </c>
    </row>
    <row r="201" spans="1:103" x14ac:dyDescent="0.3">
      <c r="A201" s="734">
        <v>1055</v>
      </c>
      <c r="B201" t="s">
        <v>1997</v>
      </c>
      <c r="D201">
        <v>2</v>
      </c>
      <c r="E201">
        <v>2</v>
      </c>
      <c r="F201">
        <v>1</v>
      </c>
      <c r="H201">
        <v>2</v>
      </c>
      <c r="I201">
        <v>2</v>
      </c>
      <c r="J201">
        <v>2</v>
      </c>
      <c r="K201">
        <v>2</v>
      </c>
      <c r="L201">
        <v>2</v>
      </c>
      <c r="M201">
        <v>2</v>
      </c>
      <c r="N201">
        <v>2</v>
      </c>
      <c r="O201">
        <v>2</v>
      </c>
      <c r="P201">
        <v>2</v>
      </c>
      <c r="Q201">
        <v>2</v>
      </c>
      <c r="R201">
        <v>2</v>
      </c>
      <c r="S201">
        <v>2</v>
      </c>
      <c r="U201">
        <v>2</v>
      </c>
      <c r="V201">
        <v>2</v>
      </c>
      <c r="X201">
        <v>2</v>
      </c>
      <c r="Y201">
        <v>2</v>
      </c>
      <c r="Z201">
        <v>2</v>
      </c>
      <c r="AB201">
        <v>2</v>
      </c>
      <c r="AC201">
        <v>2</v>
      </c>
      <c r="AD201">
        <v>2</v>
      </c>
      <c r="AE201">
        <v>2</v>
      </c>
      <c r="AF201">
        <v>2</v>
      </c>
      <c r="AG201">
        <v>2</v>
      </c>
      <c r="AH201">
        <v>2</v>
      </c>
      <c r="AI201">
        <v>2</v>
      </c>
      <c r="AJ201">
        <v>2</v>
      </c>
      <c r="AK201">
        <v>2</v>
      </c>
      <c r="AL201">
        <v>2</v>
      </c>
      <c r="AM201">
        <v>1</v>
      </c>
      <c r="AN201">
        <v>2</v>
      </c>
      <c r="AO201">
        <v>2</v>
      </c>
      <c r="AP201">
        <v>2</v>
      </c>
      <c r="AQ201">
        <v>2</v>
      </c>
      <c r="AR201">
        <v>2</v>
      </c>
      <c r="AS201">
        <v>2</v>
      </c>
      <c r="AT201">
        <v>2</v>
      </c>
      <c r="AU201">
        <v>2</v>
      </c>
      <c r="AV201">
        <v>2</v>
      </c>
      <c r="AX201">
        <v>1</v>
      </c>
      <c r="AY201">
        <v>1</v>
      </c>
      <c r="AZ201">
        <v>2</v>
      </c>
      <c r="BA201">
        <v>2</v>
      </c>
      <c r="BB201">
        <v>2</v>
      </c>
      <c r="BC201">
        <v>2</v>
      </c>
      <c r="BD201">
        <v>2</v>
      </c>
      <c r="BE201">
        <v>2</v>
      </c>
      <c r="BF201">
        <v>2</v>
      </c>
      <c r="BG201">
        <v>2</v>
      </c>
      <c r="BH201">
        <v>2</v>
      </c>
      <c r="BI201">
        <v>2</v>
      </c>
      <c r="BJ201">
        <v>2</v>
      </c>
      <c r="BK201">
        <v>2</v>
      </c>
      <c r="BL201">
        <v>2</v>
      </c>
      <c r="BM201">
        <v>2</v>
      </c>
      <c r="BN201">
        <v>2</v>
      </c>
      <c r="BO201">
        <v>2</v>
      </c>
      <c r="BP201">
        <v>2</v>
      </c>
      <c r="BR201">
        <v>2</v>
      </c>
      <c r="BS201">
        <v>2</v>
      </c>
      <c r="BT201">
        <v>2</v>
      </c>
      <c r="BU201">
        <v>2</v>
      </c>
      <c r="BV201">
        <v>2</v>
      </c>
      <c r="BW201">
        <v>2</v>
      </c>
      <c r="BX201">
        <v>2</v>
      </c>
      <c r="BY201">
        <v>2</v>
      </c>
      <c r="BZ201">
        <v>2</v>
      </c>
      <c r="CA201">
        <v>2</v>
      </c>
      <c r="CB201">
        <v>1</v>
      </c>
      <c r="CC201">
        <v>2</v>
      </c>
      <c r="CD201">
        <v>2</v>
      </c>
      <c r="CE201">
        <v>2</v>
      </c>
      <c r="CF201">
        <v>2</v>
      </c>
      <c r="CG201">
        <v>2</v>
      </c>
      <c r="CH201">
        <v>2</v>
      </c>
      <c r="CI201">
        <v>2</v>
      </c>
      <c r="CJ201">
        <v>1</v>
      </c>
      <c r="CK201">
        <v>2</v>
      </c>
      <c r="CL201">
        <v>2</v>
      </c>
      <c r="CM201">
        <v>2</v>
      </c>
      <c r="CN201">
        <v>2</v>
      </c>
      <c r="CO201">
        <v>2</v>
      </c>
      <c r="CP201">
        <v>1</v>
      </c>
      <c r="CQ201">
        <v>2</v>
      </c>
      <c r="CR201">
        <v>2</v>
      </c>
      <c r="CS201">
        <v>2</v>
      </c>
      <c r="CT201">
        <v>2</v>
      </c>
      <c r="CU201">
        <v>2</v>
      </c>
      <c r="CV201">
        <v>2</v>
      </c>
      <c r="CW201">
        <v>2</v>
      </c>
      <c r="CX201">
        <v>2</v>
      </c>
      <c r="CY201">
        <v>2</v>
      </c>
    </row>
    <row r="202" spans="1:103" x14ac:dyDescent="0.3">
      <c r="A202" s="734">
        <v>1056</v>
      </c>
      <c r="B202" t="s">
        <v>1998</v>
      </c>
      <c r="D202">
        <v>2</v>
      </c>
      <c r="E202">
        <v>2</v>
      </c>
      <c r="F202">
        <v>2</v>
      </c>
      <c r="H202">
        <v>2</v>
      </c>
      <c r="I202">
        <v>2</v>
      </c>
      <c r="J202">
        <v>2</v>
      </c>
      <c r="K202">
        <v>2</v>
      </c>
      <c r="L202">
        <v>2</v>
      </c>
      <c r="M202">
        <v>2</v>
      </c>
      <c r="N202">
        <v>2</v>
      </c>
      <c r="O202">
        <v>2</v>
      </c>
      <c r="P202">
        <v>2</v>
      </c>
      <c r="Q202">
        <v>2</v>
      </c>
      <c r="R202">
        <v>2</v>
      </c>
      <c r="S202">
        <v>2</v>
      </c>
      <c r="U202">
        <v>2</v>
      </c>
      <c r="V202">
        <v>2</v>
      </c>
      <c r="X202">
        <v>2</v>
      </c>
      <c r="Y202">
        <v>2</v>
      </c>
      <c r="Z202">
        <v>2</v>
      </c>
      <c r="AB202">
        <v>2</v>
      </c>
      <c r="AC202">
        <v>2</v>
      </c>
      <c r="AD202">
        <v>2</v>
      </c>
      <c r="AE202">
        <v>2</v>
      </c>
      <c r="AF202">
        <v>2</v>
      </c>
      <c r="AG202">
        <v>2</v>
      </c>
      <c r="AH202">
        <v>1</v>
      </c>
      <c r="AI202">
        <v>2</v>
      </c>
      <c r="AJ202">
        <v>2</v>
      </c>
      <c r="AK202">
        <v>2</v>
      </c>
      <c r="AL202">
        <v>2</v>
      </c>
      <c r="AM202">
        <v>2</v>
      </c>
      <c r="AN202">
        <v>2</v>
      </c>
      <c r="AO202">
        <v>2</v>
      </c>
      <c r="AP202">
        <v>2</v>
      </c>
      <c r="AQ202">
        <v>2</v>
      </c>
      <c r="AR202">
        <v>2</v>
      </c>
      <c r="AS202">
        <v>2</v>
      </c>
      <c r="AT202">
        <v>2</v>
      </c>
      <c r="AU202">
        <v>2</v>
      </c>
      <c r="AV202">
        <v>2</v>
      </c>
      <c r="AX202">
        <v>2</v>
      </c>
      <c r="AY202">
        <v>1</v>
      </c>
      <c r="AZ202">
        <v>2</v>
      </c>
      <c r="BA202">
        <v>2</v>
      </c>
      <c r="BB202">
        <v>2</v>
      </c>
      <c r="BC202">
        <v>2</v>
      </c>
      <c r="BD202">
        <v>2</v>
      </c>
      <c r="BE202">
        <v>2</v>
      </c>
      <c r="BF202">
        <v>2</v>
      </c>
      <c r="BG202">
        <v>2</v>
      </c>
      <c r="BH202">
        <v>2</v>
      </c>
      <c r="BI202">
        <v>2</v>
      </c>
      <c r="BJ202">
        <v>2</v>
      </c>
      <c r="BK202">
        <v>2</v>
      </c>
      <c r="BL202">
        <v>2</v>
      </c>
      <c r="BM202">
        <v>2</v>
      </c>
      <c r="BN202">
        <v>2</v>
      </c>
      <c r="BO202">
        <v>2</v>
      </c>
      <c r="BP202">
        <v>2</v>
      </c>
      <c r="BR202">
        <v>1</v>
      </c>
      <c r="BS202">
        <v>2</v>
      </c>
      <c r="BT202">
        <v>2</v>
      </c>
      <c r="BU202">
        <v>2</v>
      </c>
      <c r="BV202">
        <v>1</v>
      </c>
      <c r="BW202">
        <v>2</v>
      </c>
      <c r="BX202">
        <v>2</v>
      </c>
      <c r="BY202">
        <v>2</v>
      </c>
      <c r="BZ202">
        <v>2</v>
      </c>
      <c r="CA202">
        <v>2</v>
      </c>
      <c r="CB202">
        <v>2</v>
      </c>
      <c r="CC202">
        <v>2</v>
      </c>
      <c r="CD202">
        <v>2</v>
      </c>
      <c r="CE202">
        <v>2</v>
      </c>
      <c r="CF202">
        <v>2</v>
      </c>
      <c r="CG202">
        <v>2</v>
      </c>
      <c r="CH202">
        <v>2</v>
      </c>
      <c r="CI202">
        <v>2</v>
      </c>
      <c r="CJ202">
        <v>2</v>
      </c>
      <c r="CK202">
        <v>2</v>
      </c>
      <c r="CL202">
        <v>2</v>
      </c>
      <c r="CM202">
        <v>2</v>
      </c>
      <c r="CN202">
        <v>2</v>
      </c>
      <c r="CO202">
        <v>2</v>
      </c>
      <c r="CP202">
        <v>2</v>
      </c>
      <c r="CQ202">
        <v>2</v>
      </c>
      <c r="CR202">
        <v>2</v>
      </c>
      <c r="CS202">
        <v>2</v>
      </c>
      <c r="CT202">
        <v>2</v>
      </c>
      <c r="CU202">
        <v>2</v>
      </c>
      <c r="CV202">
        <v>2</v>
      </c>
      <c r="CW202">
        <v>2</v>
      </c>
      <c r="CX202">
        <v>2</v>
      </c>
      <c r="CY202">
        <v>2</v>
      </c>
    </row>
    <row r="203" spans="1:103" x14ac:dyDescent="0.3">
      <c r="A203" s="734">
        <v>1057</v>
      </c>
      <c r="B203" t="s">
        <v>1021</v>
      </c>
      <c r="D203">
        <v>2</v>
      </c>
      <c r="E203">
        <v>2</v>
      </c>
      <c r="F203">
        <v>2</v>
      </c>
      <c r="H203">
        <v>2</v>
      </c>
      <c r="I203">
        <v>2</v>
      </c>
      <c r="J203">
        <v>2</v>
      </c>
      <c r="K203">
        <v>2</v>
      </c>
      <c r="L203">
        <v>2</v>
      </c>
      <c r="M203">
        <v>2</v>
      </c>
      <c r="N203">
        <v>2</v>
      </c>
      <c r="O203">
        <v>2</v>
      </c>
      <c r="P203">
        <v>2</v>
      </c>
      <c r="Q203">
        <v>1</v>
      </c>
      <c r="R203">
        <v>2</v>
      </c>
      <c r="S203">
        <v>2</v>
      </c>
      <c r="U203">
        <v>2</v>
      </c>
      <c r="V203">
        <v>2</v>
      </c>
      <c r="X203">
        <v>2</v>
      </c>
      <c r="Y203">
        <v>2</v>
      </c>
      <c r="Z203">
        <v>1</v>
      </c>
      <c r="AB203">
        <v>2</v>
      </c>
      <c r="AC203">
        <v>2</v>
      </c>
      <c r="AD203">
        <v>2</v>
      </c>
      <c r="AE203">
        <v>2</v>
      </c>
      <c r="AF203">
        <v>2</v>
      </c>
      <c r="AG203">
        <v>2</v>
      </c>
      <c r="AH203">
        <v>2</v>
      </c>
      <c r="AI203">
        <v>2</v>
      </c>
      <c r="AJ203">
        <v>1</v>
      </c>
      <c r="AK203">
        <v>2</v>
      </c>
      <c r="AL203">
        <v>1</v>
      </c>
      <c r="AM203">
        <v>2</v>
      </c>
      <c r="AN203">
        <v>2</v>
      </c>
      <c r="AO203">
        <v>2</v>
      </c>
      <c r="AP203">
        <v>1</v>
      </c>
      <c r="AQ203">
        <v>2</v>
      </c>
      <c r="AR203">
        <v>2</v>
      </c>
      <c r="AS203">
        <v>2</v>
      </c>
      <c r="AT203">
        <v>2</v>
      </c>
      <c r="AU203">
        <v>2</v>
      </c>
      <c r="AV203">
        <v>2</v>
      </c>
      <c r="AX203">
        <v>2</v>
      </c>
      <c r="AY203">
        <v>1</v>
      </c>
      <c r="AZ203">
        <v>2</v>
      </c>
      <c r="BA203">
        <v>2</v>
      </c>
      <c r="BB203">
        <v>2</v>
      </c>
      <c r="BC203">
        <v>2</v>
      </c>
      <c r="BD203">
        <v>1</v>
      </c>
      <c r="BE203">
        <v>1</v>
      </c>
      <c r="BF203">
        <v>2</v>
      </c>
      <c r="BG203">
        <v>2</v>
      </c>
      <c r="BH203">
        <v>1</v>
      </c>
      <c r="BI203">
        <v>2</v>
      </c>
      <c r="BJ203">
        <v>2</v>
      </c>
      <c r="BK203">
        <v>2</v>
      </c>
      <c r="BL203">
        <v>2</v>
      </c>
      <c r="BM203">
        <v>1</v>
      </c>
      <c r="BN203">
        <v>2</v>
      </c>
      <c r="BO203">
        <v>2</v>
      </c>
      <c r="BP203">
        <v>2</v>
      </c>
      <c r="BR203">
        <v>2</v>
      </c>
      <c r="BS203">
        <v>2</v>
      </c>
      <c r="BT203">
        <v>2</v>
      </c>
      <c r="BU203">
        <v>2</v>
      </c>
      <c r="BV203">
        <v>1</v>
      </c>
      <c r="BW203">
        <v>2</v>
      </c>
      <c r="BX203">
        <v>1</v>
      </c>
      <c r="BY203">
        <v>1</v>
      </c>
      <c r="BZ203">
        <v>2</v>
      </c>
      <c r="CA203">
        <v>2</v>
      </c>
      <c r="CB203">
        <v>1</v>
      </c>
      <c r="CC203">
        <v>2</v>
      </c>
      <c r="CD203">
        <v>2</v>
      </c>
      <c r="CE203">
        <v>2</v>
      </c>
      <c r="CF203">
        <v>2</v>
      </c>
      <c r="CG203">
        <v>2</v>
      </c>
      <c r="CH203">
        <v>1</v>
      </c>
      <c r="CI203">
        <v>1</v>
      </c>
      <c r="CJ203">
        <v>2</v>
      </c>
      <c r="CK203">
        <v>2</v>
      </c>
      <c r="CL203">
        <v>2</v>
      </c>
      <c r="CM203">
        <v>2</v>
      </c>
      <c r="CN203">
        <v>2</v>
      </c>
      <c r="CO203">
        <v>2</v>
      </c>
      <c r="CP203">
        <v>1</v>
      </c>
      <c r="CQ203">
        <v>2</v>
      </c>
      <c r="CR203">
        <v>1</v>
      </c>
      <c r="CS203">
        <v>2</v>
      </c>
      <c r="CT203">
        <v>2</v>
      </c>
      <c r="CU203">
        <v>2</v>
      </c>
      <c r="CV203">
        <v>2</v>
      </c>
      <c r="CW203">
        <v>2</v>
      </c>
      <c r="CX203">
        <v>1</v>
      </c>
      <c r="CY203">
        <v>2</v>
      </c>
    </row>
    <row r="204" spans="1:103" x14ac:dyDescent="0.3">
      <c r="A204" s="734">
        <v>1058</v>
      </c>
      <c r="B204" t="s">
        <v>1022</v>
      </c>
      <c r="D204">
        <v>2</v>
      </c>
      <c r="E204">
        <v>2</v>
      </c>
      <c r="F204">
        <v>2</v>
      </c>
      <c r="H204">
        <v>2</v>
      </c>
      <c r="I204">
        <v>2</v>
      </c>
      <c r="J204">
        <v>2</v>
      </c>
      <c r="K204">
        <v>2</v>
      </c>
      <c r="L204">
        <v>2</v>
      </c>
      <c r="M204">
        <v>2</v>
      </c>
      <c r="N204">
        <v>2</v>
      </c>
      <c r="O204">
        <v>2</v>
      </c>
      <c r="P204">
        <v>2</v>
      </c>
      <c r="Q204">
        <v>2</v>
      </c>
      <c r="R204">
        <v>2</v>
      </c>
      <c r="S204">
        <v>2</v>
      </c>
      <c r="U204">
        <v>1</v>
      </c>
      <c r="V204">
        <v>2</v>
      </c>
      <c r="X204">
        <v>2</v>
      </c>
      <c r="Y204">
        <v>2</v>
      </c>
      <c r="Z204">
        <v>2</v>
      </c>
      <c r="AB204">
        <v>2</v>
      </c>
      <c r="AC204">
        <v>2</v>
      </c>
      <c r="AD204">
        <v>2</v>
      </c>
      <c r="AE204">
        <v>2</v>
      </c>
      <c r="AF204">
        <v>2</v>
      </c>
      <c r="AG204">
        <v>2</v>
      </c>
      <c r="AH204">
        <v>2</v>
      </c>
      <c r="AI204">
        <v>2</v>
      </c>
      <c r="AJ204">
        <v>2</v>
      </c>
      <c r="AK204">
        <v>2</v>
      </c>
      <c r="AL204">
        <v>2</v>
      </c>
      <c r="AM204">
        <v>2</v>
      </c>
      <c r="AN204">
        <v>2</v>
      </c>
      <c r="AO204">
        <v>2</v>
      </c>
      <c r="AP204">
        <v>1</v>
      </c>
      <c r="AQ204">
        <v>2</v>
      </c>
      <c r="AR204">
        <v>2</v>
      </c>
      <c r="AS204">
        <v>2</v>
      </c>
      <c r="AT204">
        <v>2</v>
      </c>
      <c r="AU204">
        <v>2</v>
      </c>
      <c r="AV204">
        <v>2</v>
      </c>
      <c r="AX204">
        <v>2</v>
      </c>
      <c r="AY204">
        <v>1</v>
      </c>
      <c r="AZ204">
        <v>2</v>
      </c>
      <c r="BA204">
        <v>2</v>
      </c>
      <c r="BB204">
        <v>2</v>
      </c>
      <c r="BC204">
        <v>2</v>
      </c>
      <c r="BD204">
        <v>2</v>
      </c>
      <c r="BE204">
        <v>2</v>
      </c>
      <c r="BF204">
        <v>2</v>
      </c>
      <c r="BG204">
        <v>2</v>
      </c>
      <c r="BH204">
        <v>2</v>
      </c>
      <c r="BI204">
        <v>2</v>
      </c>
      <c r="BJ204">
        <v>2</v>
      </c>
      <c r="BK204">
        <v>2</v>
      </c>
      <c r="BL204">
        <v>2</v>
      </c>
      <c r="BM204">
        <v>2</v>
      </c>
      <c r="BN204">
        <v>2</v>
      </c>
      <c r="BO204">
        <v>2</v>
      </c>
      <c r="BP204">
        <v>2</v>
      </c>
      <c r="BR204">
        <v>1</v>
      </c>
      <c r="BS204">
        <v>2</v>
      </c>
      <c r="BT204">
        <v>2</v>
      </c>
      <c r="BU204">
        <v>2</v>
      </c>
      <c r="BV204">
        <v>1</v>
      </c>
      <c r="BW204">
        <v>2</v>
      </c>
      <c r="BX204">
        <v>2</v>
      </c>
      <c r="BY204">
        <v>2</v>
      </c>
      <c r="BZ204">
        <v>2</v>
      </c>
      <c r="CA204">
        <v>2</v>
      </c>
      <c r="CB204">
        <v>1</v>
      </c>
      <c r="CC204">
        <v>2</v>
      </c>
      <c r="CD204">
        <v>2</v>
      </c>
      <c r="CE204">
        <v>2</v>
      </c>
      <c r="CF204">
        <v>2</v>
      </c>
      <c r="CG204">
        <v>2</v>
      </c>
      <c r="CH204">
        <v>2</v>
      </c>
      <c r="CI204">
        <v>2</v>
      </c>
      <c r="CJ204">
        <v>1</v>
      </c>
      <c r="CK204">
        <v>2</v>
      </c>
      <c r="CL204">
        <v>1</v>
      </c>
      <c r="CM204">
        <v>1</v>
      </c>
      <c r="CN204">
        <v>2</v>
      </c>
      <c r="CO204">
        <v>2</v>
      </c>
      <c r="CP204">
        <v>2</v>
      </c>
      <c r="CQ204">
        <v>2</v>
      </c>
      <c r="CR204">
        <v>1</v>
      </c>
      <c r="CS204">
        <v>2</v>
      </c>
      <c r="CT204">
        <v>2</v>
      </c>
      <c r="CU204">
        <v>2</v>
      </c>
      <c r="CV204">
        <v>2</v>
      </c>
      <c r="CW204">
        <v>2</v>
      </c>
      <c r="CX204">
        <v>2</v>
      </c>
      <c r="CY204">
        <v>2</v>
      </c>
    </row>
    <row r="205" spans="1:103" x14ac:dyDescent="0.3">
      <c r="A205" s="734">
        <v>1059</v>
      </c>
      <c r="B205" t="s">
        <v>1999</v>
      </c>
      <c r="D205">
        <v>1</v>
      </c>
      <c r="E205">
        <v>1</v>
      </c>
      <c r="F205">
        <v>1</v>
      </c>
      <c r="H205">
        <v>1</v>
      </c>
      <c r="I205">
        <v>1</v>
      </c>
      <c r="J205">
        <v>1</v>
      </c>
      <c r="K205">
        <v>1</v>
      </c>
      <c r="L205">
        <v>1</v>
      </c>
      <c r="M205">
        <v>1</v>
      </c>
      <c r="N205">
        <v>1</v>
      </c>
      <c r="O205">
        <v>1</v>
      </c>
      <c r="P205">
        <v>1</v>
      </c>
      <c r="Q205">
        <v>1</v>
      </c>
      <c r="R205">
        <v>1</v>
      </c>
      <c r="S205">
        <v>1</v>
      </c>
      <c r="U205">
        <v>1</v>
      </c>
      <c r="V205">
        <v>1</v>
      </c>
      <c r="X205">
        <v>1</v>
      </c>
      <c r="Y205">
        <v>1</v>
      </c>
      <c r="Z205">
        <v>1</v>
      </c>
      <c r="AB205">
        <v>1</v>
      </c>
      <c r="AC205">
        <v>1</v>
      </c>
      <c r="AD205">
        <v>1</v>
      </c>
      <c r="AE205">
        <v>1</v>
      </c>
      <c r="AF205">
        <v>1</v>
      </c>
      <c r="AG205">
        <v>1</v>
      </c>
      <c r="AH205">
        <v>1</v>
      </c>
      <c r="AI205">
        <v>1</v>
      </c>
      <c r="AJ205">
        <v>1</v>
      </c>
      <c r="AK205">
        <v>1</v>
      </c>
      <c r="AL205">
        <v>1</v>
      </c>
      <c r="AM205">
        <v>1</v>
      </c>
      <c r="AN205">
        <v>1</v>
      </c>
      <c r="AO205">
        <v>1</v>
      </c>
      <c r="AP205">
        <v>1</v>
      </c>
      <c r="AQ205">
        <v>1</v>
      </c>
      <c r="AR205">
        <v>1</v>
      </c>
      <c r="AS205">
        <v>1</v>
      </c>
      <c r="AT205">
        <v>1</v>
      </c>
      <c r="AU205">
        <v>1</v>
      </c>
      <c r="AV205">
        <v>1</v>
      </c>
      <c r="AX205">
        <v>1</v>
      </c>
      <c r="AY205">
        <v>1</v>
      </c>
      <c r="AZ205">
        <v>1</v>
      </c>
      <c r="BA205">
        <v>1</v>
      </c>
      <c r="BB205">
        <v>1</v>
      </c>
      <c r="BC205">
        <v>1</v>
      </c>
      <c r="BD205">
        <v>1</v>
      </c>
      <c r="BE205">
        <v>1</v>
      </c>
      <c r="BF205">
        <v>1</v>
      </c>
      <c r="BG205">
        <v>1</v>
      </c>
      <c r="BH205">
        <v>1</v>
      </c>
      <c r="BI205">
        <v>1</v>
      </c>
      <c r="BJ205">
        <v>1</v>
      </c>
      <c r="BK205">
        <v>1</v>
      </c>
      <c r="BL205">
        <v>1</v>
      </c>
      <c r="BM205">
        <v>1</v>
      </c>
      <c r="BN205">
        <v>1</v>
      </c>
      <c r="BO205">
        <v>1</v>
      </c>
      <c r="BP205">
        <v>1</v>
      </c>
      <c r="BR205">
        <v>1</v>
      </c>
      <c r="BS205">
        <v>1</v>
      </c>
      <c r="BT205">
        <v>1</v>
      </c>
      <c r="BU205">
        <v>1</v>
      </c>
      <c r="BV205">
        <v>1</v>
      </c>
      <c r="BW205">
        <v>1</v>
      </c>
      <c r="BX205">
        <v>1</v>
      </c>
      <c r="BY205">
        <v>1</v>
      </c>
      <c r="BZ205">
        <v>1</v>
      </c>
      <c r="CA205">
        <v>1</v>
      </c>
      <c r="CB205">
        <v>1</v>
      </c>
      <c r="CC205">
        <v>1</v>
      </c>
      <c r="CD205">
        <v>1</v>
      </c>
      <c r="CE205">
        <v>1</v>
      </c>
      <c r="CF205">
        <v>1</v>
      </c>
      <c r="CG205">
        <v>1</v>
      </c>
      <c r="CH205">
        <v>1</v>
      </c>
      <c r="CI205">
        <v>1</v>
      </c>
      <c r="CJ205">
        <v>1</v>
      </c>
      <c r="CK205">
        <v>1</v>
      </c>
      <c r="CL205">
        <v>1</v>
      </c>
      <c r="CM205">
        <v>1</v>
      </c>
      <c r="CN205">
        <v>1</v>
      </c>
      <c r="CO205">
        <v>1</v>
      </c>
      <c r="CP205">
        <v>1</v>
      </c>
      <c r="CQ205">
        <v>1</v>
      </c>
      <c r="CR205">
        <v>1</v>
      </c>
      <c r="CS205">
        <v>1</v>
      </c>
      <c r="CT205">
        <v>1</v>
      </c>
      <c r="CU205">
        <v>1</v>
      </c>
      <c r="CV205">
        <v>1</v>
      </c>
      <c r="CW205">
        <v>1</v>
      </c>
      <c r="CX205">
        <v>1</v>
      </c>
      <c r="CY205">
        <v>1</v>
      </c>
    </row>
    <row r="206" spans="1:103" x14ac:dyDescent="0.3">
      <c r="A206" s="734">
        <v>1060</v>
      </c>
      <c r="B206" t="s">
        <v>2000</v>
      </c>
      <c r="D206">
        <v>11308550</v>
      </c>
      <c r="E206">
        <v>68300</v>
      </c>
      <c r="F206">
        <v>1081616</v>
      </c>
      <c r="H206">
        <v>464679</v>
      </c>
      <c r="I206">
        <v>0</v>
      </c>
      <c r="J206">
        <v>5128034</v>
      </c>
      <c r="K206">
        <v>1200971</v>
      </c>
      <c r="L206">
        <v>5606307</v>
      </c>
      <c r="M206">
        <v>12536208</v>
      </c>
      <c r="N206">
        <v>11036280</v>
      </c>
      <c r="O206">
        <v>836374</v>
      </c>
      <c r="P206">
        <v>15674687</v>
      </c>
      <c r="Q206">
        <v>11362181</v>
      </c>
      <c r="R206">
        <v>0</v>
      </c>
      <c r="S206">
        <v>3089214</v>
      </c>
      <c r="U206">
        <v>10954091</v>
      </c>
      <c r="V206">
        <v>883</v>
      </c>
      <c r="X206">
        <v>663845</v>
      </c>
      <c r="Y206">
        <v>0</v>
      </c>
      <c r="Z206">
        <v>9512529</v>
      </c>
      <c r="AB206">
        <v>646406</v>
      </c>
      <c r="AC206">
        <v>5102607</v>
      </c>
      <c r="AD206">
        <v>2696948</v>
      </c>
      <c r="AE206">
        <v>7196637</v>
      </c>
      <c r="AF206">
        <v>0</v>
      </c>
      <c r="AG206">
        <v>1756610</v>
      </c>
      <c r="AH206">
        <v>2134449</v>
      </c>
      <c r="AI206">
        <v>0</v>
      </c>
      <c r="AJ206">
        <v>3071125</v>
      </c>
      <c r="AK206">
        <v>3270010</v>
      </c>
      <c r="AL206">
        <v>1000000</v>
      </c>
      <c r="AM206">
        <v>178747</v>
      </c>
      <c r="AN206">
        <v>0</v>
      </c>
      <c r="AO206">
        <v>553469</v>
      </c>
      <c r="AP206">
        <v>0</v>
      </c>
      <c r="AQ206">
        <v>3440406</v>
      </c>
      <c r="AR206">
        <v>2852681</v>
      </c>
      <c r="AS206">
        <v>0</v>
      </c>
      <c r="AT206">
        <v>0</v>
      </c>
      <c r="AU206">
        <v>3003131</v>
      </c>
      <c r="AV206">
        <v>77727</v>
      </c>
      <c r="AX206">
        <v>0</v>
      </c>
      <c r="AY206">
        <v>184082</v>
      </c>
      <c r="AZ206">
        <v>3646977</v>
      </c>
      <c r="BA206">
        <v>220595</v>
      </c>
      <c r="BB206">
        <v>0</v>
      </c>
      <c r="BC206">
        <v>1810594</v>
      </c>
      <c r="BD206">
        <v>1494854</v>
      </c>
      <c r="BE206">
        <v>2450499</v>
      </c>
      <c r="BF206">
        <v>2254791</v>
      </c>
      <c r="BG206">
        <v>1841923</v>
      </c>
      <c r="BH206">
        <v>2062403</v>
      </c>
      <c r="BI206">
        <v>0</v>
      </c>
      <c r="BJ206">
        <v>1604250</v>
      </c>
      <c r="BK206">
        <v>9634155</v>
      </c>
      <c r="BL206">
        <v>0</v>
      </c>
      <c r="BM206">
        <v>0</v>
      </c>
      <c r="BN206">
        <v>10000000</v>
      </c>
      <c r="BO206">
        <v>4633622</v>
      </c>
      <c r="BP206">
        <v>17649119</v>
      </c>
      <c r="BR206">
        <v>4062170</v>
      </c>
      <c r="BS206">
        <v>6034083</v>
      </c>
      <c r="BT206">
        <v>0</v>
      </c>
      <c r="BU206">
        <v>0</v>
      </c>
      <c r="BV206">
        <v>222250</v>
      </c>
      <c r="BW206">
        <v>0</v>
      </c>
      <c r="BX206">
        <v>0</v>
      </c>
      <c r="BY206">
        <v>1723622</v>
      </c>
      <c r="BZ206">
        <v>2141033</v>
      </c>
      <c r="CA206">
        <v>292731</v>
      </c>
      <c r="CB206">
        <v>2653479</v>
      </c>
      <c r="CC206">
        <v>2213443</v>
      </c>
      <c r="CD206">
        <v>8341318</v>
      </c>
      <c r="CE206">
        <v>5234382</v>
      </c>
      <c r="CF206">
        <v>10000000</v>
      </c>
      <c r="CG206">
        <v>599435</v>
      </c>
      <c r="CH206">
        <v>846118</v>
      </c>
      <c r="CI206">
        <v>75973</v>
      </c>
      <c r="CJ206">
        <v>0</v>
      </c>
      <c r="CK206">
        <v>4294185</v>
      </c>
      <c r="CL206">
        <v>341115</v>
      </c>
      <c r="CM206">
        <v>4290025</v>
      </c>
      <c r="CN206">
        <v>765061</v>
      </c>
      <c r="CO206">
        <v>2444799</v>
      </c>
      <c r="CP206">
        <v>0</v>
      </c>
      <c r="CQ206">
        <v>46043601</v>
      </c>
      <c r="CR206">
        <v>23672</v>
      </c>
      <c r="CS206">
        <v>1699182</v>
      </c>
      <c r="CT206">
        <v>4094317</v>
      </c>
      <c r="CU206">
        <v>0</v>
      </c>
      <c r="CV206">
        <v>827249</v>
      </c>
      <c r="CW206">
        <v>7944443</v>
      </c>
      <c r="CX206">
        <v>7316373</v>
      </c>
      <c r="CY206">
        <v>3509691</v>
      </c>
    </row>
    <row r="207" spans="1:103" x14ac:dyDescent="0.3">
      <c r="A207" s="734">
        <v>1061</v>
      </c>
      <c r="B207" t="s">
        <v>2001</v>
      </c>
      <c r="D207">
        <v>982090</v>
      </c>
      <c r="E207">
        <v>510000</v>
      </c>
      <c r="F207">
        <v>1081616</v>
      </c>
      <c r="H207">
        <v>0</v>
      </c>
      <c r="I207">
        <v>0</v>
      </c>
      <c r="J207">
        <v>0</v>
      </c>
      <c r="K207">
        <v>136078</v>
      </c>
      <c r="L207">
        <v>751327</v>
      </c>
      <c r="M207">
        <v>0</v>
      </c>
      <c r="N207">
        <v>4458832</v>
      </c>
      <c r="O207">
        <v>1368626</v>
      </c>
      <c r="P207">
        <v>0</v>
      </c>
      <c r="Q207">
        <v>0</v>
      </c>
      <c r="R207">
        <v>1057050</v>
      </c>
      <c r="S207">
        <v>0</v>
      </c>
      <c r="U207">
        <v>11776309</v>
      </c>
      <c r="V207">
        <v>14464041</v>
      </c>
      <c r="X207">
        <v>0</v>
      </c>
      <c r="Y207">
        <v>0</v>
      </c>
      <c r="Z207">
        <v>0</v>
      </c>
      <c r="AB207">
        <v>19192897</v>
      </c>
      <c r="AC207">
        <v>60066083</v>
      </c>
      <c r="AD207">
        <v>0</v>
      </c>
      <c r="AE207">
        <v>0</v>
      </c>
      <c r="AF207">
        <v>0</v>
      </c>
      <c r="AG207">
        <v>0</v>
      </c>
      <c r="AH207">
        <v>26492</v>
      </c>
      <c r="AI207">
        <v>0</v>
      </c>
      <c r="AJ207">
        <v>0</v>
      </c>
      <c r="AK207">
        <v>10700</v>
      </c>
      <c r="AL207">
        <v>0</v>
      </c>
      <c r="AM207">
        <v>2595500</v>
      </c>
      <c r="AN207">
        <v>0</v>
      </c>
      <c r="AO207">
        <v>0</v>
      </c>
      <c r="AP207">
        <v>0</v>
      </c>
      <c r="AQ207">
        <v>652000</v>
      </c>
      <c r="AR207">
        <v>5985495</v>
      </c>
      <c r="AS207">
        <v>0</v>
      </c>
      <c r="AT207">
        <v>0</v>
      </c>
      <c r="AU207">
        <v>3049043</v>
      </c>
      <c r="AV207">
        <v>712000</v>
      </c>
      <c r="AX207">
        <v>0</v>
      </c>
      <c r="AY207">
        <v>774872</v>
      </c>
      <c r="AZ207">
        <v>4101466</v>
      </c>
      <c r="BA207">
        <v>0</v>
      </c>
      <c r="BB207">
        <v>2228600</v>
      </c>
      <c r="BC207">
        <v>20424</v>
      </c>
      <c r="BD207">
        <v>1088886</v>
      </c>
      <c r="BE207">
        <v>9017292</v>
      </c>
      <c r="BF207">
        <v>128048</v>
      </c>
      <c r="BG207">
        <v>5123072</v>
      </c>
      <c r="BH207">
        <v>2062403</v>
      </c>
      <c r="BI207">
        <v>0</v>
      </c>
      <c r="BJ207">
        <v>0</v>
      </c>
      <c r="BK207">
        <v>26900962</v>
      </c>
      <c r="BL207">
        <v>0</v>
      </c>
      <c r="BM207">
        <v>0</v>
      </c>
      <c r="BN207">
        <v>0</v>
      </c>
      <c r="BO207">
        <v>0</v>
      </c>
      <c r="BP207">
        <v>21795589</v>
      </c>
      <c r="BR207">
        <v>6028540</v>
      </c>
      <c r="BS207">
        <v>0</v>
      </c>
      <c r="BT207">
        <v>0</v>
      </c>
      <c r="BU207">
        <v>7735345</v>
      </c>
      <c r="BV207">
        <v>0</v>
      </c>
      <c r="BW207">
        <v>1309916</v>
      </c>
      <c r="BX207">
        <v>0</v>
      </c>
      <c r="BY207">
        <v>0</v>
      </c>
      <c r="BZ207">
        <v>1792713</v>
      </c>
      <c r="CA207">
        <v>1777203</v>
      </c>
      <c r="CB207">
        <v>3600232</v>
      </c>
      <c r="CC207">
        <v>0</v>
      </c>
      <c r="CD207">
        <v>2741401</v>
      </c>
      <c r="CE207">
        <v>103165</v>
      </c>
      <c r="CF207">
        <v>3019596</v>
      </c>
      <c r="CG207">
        <v>0</v>
      </c>
      <c r="CH207">
        <v>0</v>
      </c>
      <c r="CI207">
        <v>0</v>
      </c>
      <c r="CJ207">
        <v>8855517</v>
      </c>
      <c r="CK207">
        <v>9648821</v>
      </c>
      <c r="CL207">
        <v>0</v>
      </c>
      <c r="CM207">
        <v>2381464</v>
      </c>
      <c r="CN207">
        <v>0</v>
      </c>
      <c r="CO207">
        <v>0</v>
      </c>
      <c r="CP207">
        <v>0</v>
      </c>
      <c r="CQ207">
        <v>10785949</v>
      </c>
      <c r="CR207">
        <v>0</v>
      </c>
      <c r="CS207">
        <v>550097</v>
      </c>
      <c r="CT207">
        <v>0</v>
      </c>
      <c r="CU207">
        <v>0</v>
      </c>
      <c r="CV207">
        <v>12461050</v>
      </c>
      <c r="CW207">
        <v>0</v>
      </c>
      <c r="CX207">
        <v>0</v>
      </c>
      <c r="CY207">
        <v>0</v>
      </c>
    </row>
    <row r="208" spans="1:103" x14ac:dyDescent="0.3">
      <c r="A208" s="734">
        <v>1062</v>
      </c>
      <c r="B208" t="s">
        <v>2002</v>
      </c>
      <c r="D208">
        <v>1</v>
      </c>
      <c r="E208">
        <v>1</v>
      </c>
      <c r="F208">
        <v>1</v>
      </c>
      <c r="H208">
        <v>1</v>
      </c>
      <c r="I208">
        <v>1</v>
      </c>
      <c r="J208">
        <v>1</v>
      </c>
      <c r="K208">
        <v>1</v>
      </c>
      <c r="L208">
        <v>1</v>
      </c>
      <c r="M208">
        <v>1</v>
      </c>
      <c r="N208">
        <v>1</v>
      </c>
      <c r="O208">
        <v>1</v>
      </c>
      <c r="P208">
        <v>1</v>
      </c>
      <c r="Q208">
        <v>1</v>
      </c>
      <c r="R208">
        <v>1</v>
      </c>
      <c r="S208">
        <v>1</v>
      </c>
      <c r="U208">
        <v>1</v>
      </c>
      <c r="V208">
        <v>1</v>
      </c>
      <c r="X208">
        <v>1</v>
      </c>
      <c r="Y208">
        <v>0</v>
      </c>
      <c r="Z208">
        <v>1</v>
      </c>
      <c r="AB208">
        <v>1</v>
      </c>
      <c r="AC208">
        <v>1</v>
      </c>
      <c r="AD208">
        <v>1</v>
      </c>
      <c r="AE208">
        <v>1</v>
      </c>
      <c r="AF208">
        <v>1</v>
      </c>
      <c r="AG208">
        <v>1</v>
      </c>
      <c r="AH208">
        <v>1</v>
      </c>
      <c r="AI208">
        <v>1</v>
      </c>
      <c r="AJ208">
        <v>1</v>
      </c>
      <c r="AK208">
        <v>1</v>
      </c>
      <c r="AL208">
        <v>1</v>
      </c>
      <c r="AM208">
        <v>1</v>
      </c>
      <c r="AN208">
        <v>1</v>
      </c>
      <c r="AO208">
        <v>1</v>
      </c>
      <c r="AP208">
        <v>1</v>
      </c>
      <c r="AQ208">
        <v>1</v>
      </c>
      <c r="AR208">
        <v>1</v>
      </c>
      <c r="AS208">
        <v>1</v>
      </c>
      <c r="AT208">
        <v>1</v>
      </c>
      <c r="AU208">
        <v>1</v>
      </c>
      <c r="AV208">
        <v>1</v>
      </c>
      <c r="AX208">
        <v>1</v>
      </c>
      <c r="AY208">
        <v>1</v>
      </c>
      <c r="AZ208">
        <v>1</v>
      </c>
      <c r="BA208">
        <v>1</v>
      </c>
      <c r="BB208">
        <v>1</v>
      </c>
      <c r="BC208">
        <v>1</v>
      </c>
      <c r="BD208">
        <v>1</v>
      </c>
      <c r="BE208">
        <v>1</v>
      </c>
      <c r="BF208">
        <v>1</v>
      </c>
      <c r="BG208">
        <v>1</v>
      </c>
      <c r="BH208">
        <v>1</v>
      </c>
      <c r="BI208">
        <v>1</v>
      </c>
      <c r="BJ208">
        <v>0</v>
      </c>
      <c r="BK208">
        <v>1</v>
      </c>
      <c r="BL208">
        <v>1</v>
      </c>
      <c r="BM208">
        <v>1</v>
      </c>
      <c r="BN208">
        <v>1</v>
      </c>
      <c r="BO208">
        <v>1</v>
      </c>
      <c r="BP208">
        <v>1</v>
      </c>
      <c r="BR208">
        <v>1</v>
      </c>
      <c r="BS208">
        <v>1</v>
      </c>
      <c r="BT208">
        <v>1</v>
      </c>
      <c r="BU208">
        <v>1</v>
      </c>
      <c r="BV208">
        <v>1</v>
      </c>
      <c r="BW208">
        <v>1</v>
      </c>
      <c r="BX208">
        <v>1</v>
      </c>
      <c r="BY208">
        <v>1</v>
      </c>
      <c r="BZ208">
        <v>1</v>
      </c>
      <c r="CA208">
        <v>1</v>
      </c>
      <c r="CB208">
        <v>1</v>
      </c>
      <c r="CC208">
        <v>1</v>
      </c>
      <c r="CD208">
        <v>1</v>
      </c>
      <c r="CE208">
        <v>1</v>
      </c>
      <c r="CF208">
        <v>1</v>
      </c>
      <c r="CG208">
        <v>1</v>
      </c>
      <c r="CH208">
        <v>1</v>
      </c>
      <c r="CI208">
        <v>2</v>
      </c>
      <c r="CJ208">
        <v>1</v>
      </c>
      <c r="CK208">
        <v>1</v>
      </c>
      <c r="CL208">
        <v>1</v>
      </c>
      <c r="CM208">
        <v>1</v>
      </c>
      <c r="CN208">
        <v>1</v>
      </c>
      <c r="CO208">
        <v>1</v>
      </c>
      <c r="CP208">
        <v>1</v>
      </c>
      <c r="CQ208">
        <v>1</v>
      </c>
      <c r="CR208">
        <v>1</v>
      </c>
      <c r="CS208">
        <v>1</v>
      </c>
      <c r="CT208">
        <v>1</v>
      </c>
      <c r="CU208">
        <v>1</v>
      </c>
      <c r="CV208">
        <v>1</v>
      </c>
      <c r="CW208">
        <v>1</v>
      </c>
      <c r="CX208">
        <v>1</v>
      </c>
      <c r="CY208">
        <v>1</v>
      </c>
    </row>
    <row r="209" spans="1:103" x14ac:dyDescent="0.3">
      <c r="A209" s="734">
        <v>1063</v>
      </c>
      <c r="B209" t="s">
        <v>2003</v>
      </c>
      <c r="D209">
        <v>1</v>
      </c>
      <c r="E209">
        <v>1</v>
      </c>
      <c r="F209">
        <v>1</v>
      </c>
      <c r="H209">
        <v>1</v>
      </c>
      <c r="I209">
        <v>1</v>
      </c>
      <c r="J209">
        <v>1</v>
      </c>
      <c r="K209">
        <v>1</v>
      </c>
      <c r="L209">
        <v>1</v>
      </c>
      <c r="M209">
        <v>1</v>
      </c>
      <c r="N209">
        <v>1</v>
      </c>
      <c r="O209">
        <v>1</v>
      </c>
      <c r="P209">
        <v>1</v>
      </c>
      <c r="Q209">
        <v>1</v>
      </c>
      <c r="R209">
        <v>1</v>
      </c>
      <c r="S209">
        <v>1</v>
      </c>
      <c r="U209">
        <v>1</v>
      </c>
      <c r="V209">
        <v>1</v>
      </c>
      <c r="X209">
        <v>1</v>
      </c>
      <c r="Y209">
        <v>0</v>
      </c>
      <c r="Z209">
        <v>1</v>
      </c>
      <c r="AB209">
        <v>1</v>
      </c>
      <c r="AC209">
        <v>1</v>
      </c>
      <c r="AD209">
        <v>1</v>
      </c>
      <c r="AE209">
        <v>1</v>
      </c>
      <c r="AF209">
        <v>1</v>
      </c>
      <c r="AG209">
        <v>1</v>
      </c>
      <c r="AH209">
        <v>1</v>
      </c>
      <c r="AI209">
        <v>1</v>
      </c>
      <c r="AJ209">
        <v>1</v>
      </c>
      <c r="AK209">
        <v>1</v>
      </c>
      <c r="AL209">
        <v>1</v>
      </c>
      <c r="AM209">
        <v>1</v>
      </c>
      <c r="AN209">
        <v>1</v>
      </c>
      <c r="AO209">
        <v>1</v>
      </c>
      <c r="AP209">
        <v>1</v>
      </c>
      <c r="AQ209">
        <v>1</v>
      </c>
      <c r="AR209">
        <v>1</v>
      </c>
      <c r="AS209">
        <v>1</v>
      </c>
      <c r="AT209">
        <v>1</v>
      </c>
      <c r="AU209">
        <v>1</v>
      </c>
      <c r="AV209">
        <v>1</v>
      </c>
      <c r="AX209">
        <v>1</v>
      </c>
      <c r="AY209">
        <v>1</v>
      </c>
      <c r="AZ209">
        <v>1</v>
      </c>
      <c r="BA209">
        <v>1</v>
      </c>
      <c r="BB209">
        <v>1</v>
      </c>
      <c r="BC209">
        <v>1</v>
      </c>
      <c r="BD209">
        <v>1</v>
      </c>
      <c r="BE209">
        <v>1</v>
      </c>
      <c r="BF209">
        <v>1</v>
      </c>
      <c r="BG209">
        <v>1</v>
      </c>
      <c r="BH209">
        <v>1</v>
      </c>
      <c r="BI209">
        <v>1</v>
      </c>
      <c r="BJ209">
        <v>0</v>
      </c>
      <c r="BK209">
        <v>1</v>
      </c>
      <c r="BL209">
        <v>1</v>
      </c>
      <c r="BM209">
        <v>1</v>
      </c>
      <c r="BN209">
        <v>1</v>
      </c>
      <c r="BO209">
        <v>1</v>
      </c>
      <c r="BP209">
        <v>1</v>
      </c>
      <c r="BR209">
        <v>1</v>
      </c>
      <c r="BS209">
        <v>1</v>
      </c>
      <c r="BT209">
        <v>1</v>
      </c>
      <c r="BU209">
        <v>1</v>
      </c>
      <c r="BV209">
        <v>1</v>
      </c>
      <c r="BW209">
        <v>1</v>
      </c>
      <c r="BX209">
        <v>1</v>
      </c>
      <c r="BY209">
        <v>1</v>
      </c>
      <c r="BZ209">
        <v>1</v>
      </c>
      <c r="CA209">
        <v>1</v>
      </c>
      <c r="CB209">
        <v>1</v>
      </c>
      <c r="CC209">
        <v>1</v>
      </c>
      <c r="CD209">
        <v>1</v>
      </c>
      <c r="CE209">
        <v>1</v>
      </c>
      <c r="CF209">
        <v>1</v>
      </c>
      <c r="CG209">
        <v>1</v>
      </c>
      <c r="CH209">
        <v>1</v>
      </c>
      <c r="CI209">
        <v>1</v>
      </c>
      <c r="CJ209">
        <v>1</v>
      </c>
      <c r="CK209">
        <v>1</v>
      </c>
      <c r="CL209">
        <v>1</v>
      </c>
      <c r="CM209">
        <v>1</v>
      </c>
      <c r="CN209">
        <v>1</v>
      </c>
      <c r="CO209">
        <v>1</v>
      </c>
      <c r="CP209">
        <v>1</v>
      </c>
      <c r="CQ209">
        <v>1</v>
      </c>
      <c r="CR209">
        <v>1</v>
      </c>
      <c r="CS209">
        <v>1</v>
      </c>
      <c r="CT209">
        <v>1</v>
      </c>
      <c r="CU209">
        <v>1</v>
      </c>
      <c r="CV209">
        <v>1</v>
      </c>
      <c r="CW209">
        <v>1</v>
      </c>
      <c r="CX209">
        <v>1</v>
      </c>
      <c r="CY209">
        <v>1</v>
      </c>
    </row>
    <row r="210" spans="1:103" x14ac:dyDescent="0.3">
      <c r="A210" s="734">
        <v>1064</v>
      </c>
      <c r="B210" t="s">
        <v>1733</v>
      </c>
      <c r="D210">
        <v>7562306</v>
      </c>
      <c r="E210">
        <v>68300</v>
      </c>
      <c r="F210">
        <v>1081616</v>
      </c>
      <c r="H210">
        <v>464679</v>
      </c>
      <c r="I210">
        <v>0</v>
      </c>
      <c r="J210">
        <v>5147266</v>
      </c>
      <c r="K210">
        <v>1200971</v>
      </c>
      <c r="L210">
        <v>5606307</v>
      </c>
      <c r="M210">
        <v>12536308</v>
      </c>
      <c r="N210">
        <v>11085275</v>
      </c>
      <c r="O210">
        <v>836374</v>
      </c>
      <c r="P210">
        <v>15674687</v>
      </c>
      <c r="Q210">
        <v>11362181</v>
      </c>
      <c r="R210">
        <v>0</v>
      </c>
      <c r="S210">
        <v>3089214</v>
      </c>
      <c r="U210">
        <v>10954091</v>
      </c>
      <c r="V210">
        <v>68616</v>
      </c>
      <c r="X210">
        <v>663845</v>
      </c>
      <c r="Y210">
        <v>1090745</v>
      </c>
      <c r="Z210">
        <v>484386</v>
      </c>
      <c r="AB210">
        <v>646406</v>
      </c>
      <c r="AC210">
        <v>5095835</v>
      </c>
      <c r="AD210">
        <v>2696949</v>
      </c>
      <c r="AE210">
        <v>7188564</v>
      </c>
      <c r="AF210">
        <v>0</v>
      </c>
      <c r="AG210">
        <v>1756610</v>
      </c>
      <c r="AH210">
        <v>0</v>
      </c>
      <c r="AI210">
        <v>0</v>
      </c>
      <c r="AJ210">
        <v>3071125</v>
      </c>
      <c r="AK210">
        <v>9513808</v>
      </c>
      <c r="AL210">
        <v>1000000</v>
      </c>
      <c r="AM210">
        <v>178747</v>
      </c>
      <c r="AN210">
        <v>0</v>
      </c>
      <c r="AO210">
        <v>737455</v>
      </c>
      <c r="AP210">
        <v>0</v>
      </c>
      <c r="AQ210">
        <v>3440406</v>
      </c>
      <c r="AR210">
        <v>2852681</v>
      </c>
      <c r="AS210">
        <v>0</v>
      </c>
      <c r="AT210">
        <v>0</v>
      </c>
      <c r="AU210">
        <v>3003131</v>
      </c>
      <c r="AV210">
        <v>77727</v>
      </c>
      <c r="AX210">
        <v>0</v>
      </c>
      <c r="AY210">
        <v>184082</v>
      </c>
      <c r="AZ210">
        <v>3646977</v>
      </c>
      <c r="BA210">
        <v>220595</v>
      </c>
      <c r="BB210">
        <v>0</v>
      </c>
      <c r="BC210">
        <v>1810594</v>
      </c>
      <c r="BD210">
        <v>1494854</v>
      </c>
      <c r="BE210">
        <v>2450499</v>
      </c>
      <c r="BF210">
        <v>2254791</v>
      </c>
      <c r="BG210">
        <v>1841923</v>
      </c>
      <c r="BH210">
        <v>2062403</v>
      </c>
      <c r="BI210">
        <v>0</v>
      </c>
      <c r="BJ210">
        <v>1733147</v>
      </c>
      <c r="BK210">
        <v>9634155</v>
      </c>
      <c r="BL210">
        <v>0</v>
      </c>
      <c r="BM210">
        <v>0</v>
      </c>
      <c r="BN210">
        <v>10000000</v>
      </c>
      <c r="BO210">
        <v>4144743</v>
      </c>
      <c r="BP210">
        <v>11753039</v>
      </c>
      <c r="BR210">
        <v>4062170</v>
      </c>
      <c r="BS210">
        <v>5708508</v>
      </c>
      <c r="BT210">
        <v>0</v>
      </c>
      <c r="BU210">
        <v>0</v>
      </c>
      <c r="BV210">
        <v>222250</v>
      </c>
      <c r="BW210">
        <v>0</v>
      </c>
      <c r="BX210">
        <v>0</v>
      </c>
      <c r="BY210">
        <v>1723622</v>
      </c>
      <c r="BZ210">
        <v>2141033</v>
      </c>
      <c r="CA210">
        <v>292731</v>
      </c>
      <c r="CB210">
        <v>2653479</v>
      </c>
      <c r="CC210">
        <v>2213443</v>
      </c>
      <c r="CD210">
        <v>8341319</v>
      </c>
      <c r="CE210">
        <v>5234382</v>
      </c>
      <c r="CF210">
        <v>10000000</v>
      </c>
      <c r="CG210">
        <v>599435</v>
      </c>
      <c r="CH210">
        <v>846118</v>
      </c>
      <c r="CI210">
        <v>75973</v>
      </c>
      <c r="CJ210">
        <v>0</v>
      </c>
      <c r="CK210">
        <v>4294185</v>
      </c>
      <c r="CL210">
        <v>452234</v>
      </c>
      <c r="CM210">
        <v>4290025</v>
      </c>
      <c r="CN210">
        <v>765061</v>
      </c>
      <c r="CO210">
        <v>1257717</v>
      </c>
      <c r="CP210">
        <v>0</v>
      </c>
      <c r="CQ210">
        <v>49194131</v>
      </c>
      <c r="CR210">
        <v>23671</v>
      </c>
      <c r="CS210">
        <v>1699182</v>
      </c>
      <c r="CT210">
        <v>4057772</v>
      </c>
      <c r="CU210">
        <v>0</v>
      </c>
      <c r="CV210">
        <v>827249</v>
      </c>
      <c r="CW210">
        <v>7944443</v>
      </c>
      <c r="CX210">
        <v>7316373</v>
      </c>
      <c r="CY210">
        <v>3469634</v>
      </c>
    </row>
    <row r="211" spans="1:103" x14ac:dyDescent="0.3">
      <c r="A211" s="734">
        <v>1065</v>
      </c>
      <c r="B211" t="s">
        <v>1734</v>
      </c>
      <c r="D211">
        <v>0</v>
      </c>
      <c r="E211">
        <v>0</v>
      </c>
      <c r="F211">
        <v>0</v>
      </c>
      <c r="H211">
        <v>0</v>
      </c>
      <c r="I211">
        <v>0</v>
      </c>
      <c r="J211">
        <v>0</v>
      </c>
      <c r="K211">
        <v>0</v>
      </c>
      <c r="L211">
        <v>0</v>
      </c>
      <c r="M211">
        <v>0</v>
      </c>
      <c r="N211">
        <v>0</v>
      </c>
      <c r="O211">
        <v>0</v>
      </c>
      <c r="P211">
        <v>0</v>
      </c>
      <c r="Q211">
        <v>0</v>
      </c>
      <c r="R211">
        <v>0</v>
      </c>
      <c r="S211">
        <v>0</v>
      </c>
      <c r="U211">
        <v>0</v>
      </c>
      <c r="V211">
        <v>0</v>
      </c>
      <c r="X211">
        <v>0</v>
      </c>
      <c r="Y211">
        <v>0</v>
      </c>
      <c r="Z211">
        <v>0</v>
      </c>
      <c r="AB211">
        <v>0</v>
      </c>
      <c r="AC211">
        <v>0</v>
      </c>
      <c r="AD211">
        <v>0</v>
      </c>
      <c r="AE211">
        <v>131911</v>
      </c>
      <c r="AF211">
        <v>0</v>
      </c>
      <c r="AG211">
        <v>0</v>
      </c>
      <c r="AH211">
        <v>0</v>
      </c>
      <c r="AI211">
        <v>0</v>
      </c>
      <c r="AJ211">
        <v>0</v>
      </c>
      <c r="AK211">
        <v>0</v>
      </c>
      <c r="AL211">
        <v>0</v>
      </c>
      <c r="AM211">
        <v>0</v>
      </c>
      <c r="AN211">
        <v>0</v>
      </c>
      <c r="AO211">
        <v>0</v>
      </c>
      <c r="AP211">
        <v>0</v>
      </c>
      <c r="AQ211">
        <v>0</v>
      </c>
      <c r="AR211">
        <v>0</v>
      </c>
      <c r="AS211">
        <v>0</v>
      </c>
      <c r="AT211">
        <v>0</v>
      </c>
      <c r="AU211">
        <v>0</v>
      </c>
      <c r="AV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row>
    <row r="212" spans="1:103" x14ac:dyDescent="0.3">
      <c r="A212" s="734">
        <v>1066</v>
      </c>
      <c r="B212" t="s">
        <v>2004</v>
      </c>
      <c r="D212" t="s">
        <v>2005</v>
      </c>
      <c r="E212" t="s">
        <v>2006</v>
      </c>
      <c r="F212" t="s">
        <v>2007</v>
      </c>
      <c r="H212" t="s">
        <v>2008</v>
      </c>
      <c r="I212" t="s">
        <v>2005</v>
      </c>
      <c r="J212" t="s">
        <v>2009</v>
      </c>
      <c r="K212" t="s">
        <v>2010</v>
      </c>
      <c r="L212" t="s">
        <v>2005</v>
      </c>
      <c r="M212" t="s">
        <v>2011</v>
      </c>
      <c r="N212" t="s">
        <v>2012</v>
      </c>
      <c r="O212" t="s">
        <v>2013</v>
      </c>
      <c r="P212" t="s">
        <v>2005</v>
      </c>
      <c r="Q212" t="s">
        <v>2014</v>
      </c>
      <c r="R212" t="s">
        <v>2005</v>
      </c>
      <c r="S212" t="s">
        <v>2015</v>
      </c>
      <c r="U212" t="s">
        <v>2007</v>
      </c>
      <c r="V212" t="s">
        <v>2016</v>
      </c>
      <c r="X212" t="s">
        <v>2017</v>
      </c>
      <c r="Y212" t="s">
        <v>2018</v>
      </c>
      <c r="Z212" t="s">
        <v>2007</v>
      </c>
      <c r="AB212" t="s">
        <v>2005</v>
      </c>
      <c r="AC212" t="s">
        <v>2019</v>
      </c>
      <c r="AD212" t="s">
        <v>2020</v>
      </c>
      <c r="AE212" t="s">
        <v>2007</v>
      </c>
      <c r="AF212" t="s">
        <v>2021</v>
      </c>
      <c r="AG212" t="s">
        <v>2022</v>
      </c>
      <c r="AH212" t="s">
        <v>2405</v>
      </c>
      <c r="AI212" t="s">
        <v>2005</v>
      </c>
      <c r="AJ212" t="s">
        <v>2023</v>
      </c>
      <c r="AK212" t="s">
        <v>2024</v>
      </c>
      <c r="AL212" t="s">
        <v>2025</v>
      </c>
      <c r="AM212" t="s">
        <v>2026</v>
      </c>
      <c r="AN212" t="s">
        <v>2027</v>
      </c>
      <c r="AO212" t="s">
        <v>2028</v>
      </c>
      <c r="AP212" t="s">
        <v>2010</v>
      </c>
      <c r="AQ212" t="s">
        <v>2029</v>
      </c>
      <c r="AR212" t="s">
        <v>2012</v>
      </c>
      <c r="AS212" t="s">
        <v>2021</v>
      </c>
      <c r="AT212" t="s">
        <v>2021</v>
      </c>
      <c r="AU212" t="s">
        <v>2030</v>
      </c>
      <c r="AV212" t="s">
        <v>2005</v>
      </c>
      <c r="AX212" t="s">
        <v>2005</v>
      </c>
      <c r="AY212" t="s">
        <v>2392</v>
      </c>
      <c r="AZ212" t="s">
        <v>2031</v>
      </c>
      <c r="BA212" t="s">
        <v>2012</v>
      </c>
      <c r="BB212" t="s">
        <v>2032</v>
      </c>
      <c r="BC212" t="s">
        <v>2033</v>
      </c>
      <c r="BD212" t="s">
        <v>2007</v>
      </c>
      <c r="BE212" t="s">
        <v>2012</v>
      </c>
      <c r="BF212" t="s">
        <v>2005</v>
      </c>
      <c r="BG212" t="s">
        <v>2009</v>
      </c>
      <c r="BH212" t="s">
        <v>2034</v>
      </c>
      <c r="BI212" t="s">
        <v>2035</v>
      </c>
      <c r="BJ212" t="s">
        <v>2030</v>
      </c>
      <c r="BK212" t="s">
        <v>2036</v>
      </c>
      <c r="BL212" t="s">
        <v>2013</v>
      </c>
      <c r="BM212" t="s">
        <v>2037</v>
      </c>
      <c r="BN212" t="s">
        <v>2038</v>
      </c>
      <c r="BO212" t="s">
        <v>2009</v>
      </c>
      <c r="BP212" t="s">
        <v>2005</v>
      </c>
      <c r="BR212" t="s">
        <v>2039</v>
      </c>
      <c r="BS212" t="s">
        <v>2040</v>
      </c>
      <c r="BT212" t="s">
        <v>2009</v>
      </c>
      <c r="BU212" t="s">
        <v>2019</v>
      </c>
      <c r="BV212" t="s">
        <v>2032</v>
      </c>
      <c r="BW212" t="s">
        <v>2005</v>
      </c>
      <c r="BX212" t="s">
        <v>2041</v>
      </c>
      <c r="BY212" t="s">
        <v>2005</v>
      </c>
      <c r="BZ212" t="s">
        <v>2042</v>
      </c>
      <c r="CA212" t="s">
        <v>2005</v>
      </c>
      <c r="CB212" t="s">
        <v>2043</v>
      </c>
      <c r="CC212" t="s">
        <v>2044</v>
      </c>
      <c r="CD212" t="s">
        <v>2041</v>
      </c>
      <c r="CE212" t="s">
        <v>2005</v>
      </c>
      <c r="CF212" t="s">
        <v>2005</v>
      </c>
      <c r="CG212" t="s">
        <v>2045</v>
      </c>
      <c r="CH212" t="s">
        <v>2044</v>
      </c>
      <c r="CI212" t="s">
        <v>2041</v>
      </c>
      <c r="CJ212" t="s">
        <v>2046</v>
      </c>
      <c r="CK212" t="s">
        <v>2047</v>
      </c>
      <c r="CL212" t="s">
        <v>2048</v>
      </c>
      <c r="CM212" t="s">
        <v>2049</v>
      </c>
      <c r="CN212" t="s">
        <v>2005</v>
      </c>
      <c r="CO212" t="s">
        <v>2007</v>
      </c>
      <c r="CP212" t="s">
        <v>2050</v>
      </c>
      <c r="CQ212" t="s">
        <v>2009</v>
      </c>
      <c r="CR212" t="s">
        <v>2044</v>
      </c>
      <c r="CS212" t="s">
        <v>2027</v>
      </c>
      <c r="CT212" t="s">
        <v>2012</v>
      </c>
      <c r="CU212" t="s">
        <v>2005</v>
      </c>
      <c r="CV212" t="s">
        <v>2021</v>
      </c>
      <c r="CW212" t="s">
        <v>2012</v>
      </c>
      <c r="CX212" t="s">
        <v>2017</v>
      </c>
      <c r="CY212" t="s">
        <v>2051</v>
      </c>
    </row>
    <row r="213" spans="1:103" x14ac:dyDescent="0.3">
      <c r="A213" s="734">
        <v>9000</v>
      </c>
      <c r="B213" t="s">
        <v>900</v>
      </c>
      <c r="C213" t="s">
        <v>301</v>
      </c>
      <c r="D213">
        <v>3350666064.1100001</v>
      </c>
      <c r="E213">
        <v>866423227.10000002</v>
      </c>
      <c r="F213">
        <v>350803555.62</v>
      </c>
      <c r="G213">
        <v>5154.01</v>
      </c>
      <c r="H213">
        <v>713946035.42999995</v>
      </c>
      <c r="I213">
        <v>670242932.64999998</v>
      </c>
      <c r="J213">
        <v>1439805032.3399999</v>
      </c>
      <c r="K213">
        <v>574798560.29999995</v>
      </c>
      <c r="L213">
        <v>1185722344.5999999</v>
      </c>
      <c r="M213">
        <v>8498773099.1199999</v>
      </c>
      <c r="N213">
        <v>6927235265.7799997</v>
      </c>
      <c r="O213">
        <v>1650907641.3199999</v>
      </c>
      <c r="P213">
        <v>6086152102.6000004</v>
      </c>
      <c r="Q213">
        <v>1501040618.4200001</v>
      </c>
      <c r="R213">
        <v>469874113.12</v>
      </c>
      <c r="S213">
        <v>1760254691.98</v>
      </c>
      <c r="T213">
        <v>5167</v>
      </c>
      <c r="U213">
        <v>3846708442</v>
      </c>
      <c r="V213">
        <v>3232487330.04</v>
      </c>
      <c r="W213">
        <v>5170</v>
      </c>
      <c r="X213">
        <v>504243147.87</v>
      </c>
      <c r="Y213">
        <v>410422795.63999999</v>
      </c>
      <c r="Z213">
        <v>2599690699.0799999</v>
      </c>
      <c r="AA213">
        <v>5174.01</v>
      </c>
      <c r="AB213">
        <v>2335155384.8206</v>
      </c>
      <c r="AC213">
        <v>6505305873.9300003</v>
      </c>
      <c r="AD213">
        <v>2243351144.1500001</v>
      </c>
      <c r="AE213">
        <v>3787059218.6799998</v>
      </c>
      <c r="AF213">
        <v>2958814333.23</v>
      </c>
      <c r="AG213">
        <v>1346777531.0599999</v>
      </c>
      <c r="AH213">
        <v>1668222351.6400001</v>
      </c>
      <c r="AI213">
        <v>10619117149.620001</v>
      </c>
      <c r="AJ213">
        <v>1229368839.46</v>
      </c>
      <c r="AK213">
        <v>9107605123.8075008</v>
      </c>
      <c r="AL213">
        <v>2124123819.53</v>
      </c>
      <c r="AM213">
        <v>5253899057.2200003</v>
      </c>
      <c r="AN213">
        <v>281898929.23000002</v>
      </c>
      <c r="AO213">
        <v>340248893.63</v>
      </c>
      <c r="AP213">
        <v>1377817383.9400001</v>
      </c>
      <c r="AQ213">
        <v>664167390.04999995</v>
      </c>
      <c r="AR213">
        <v>8753204727.6200008</v>
      </c>
      <c r="AS213">
        <v>1298532283.23</v>
      </c>
      <c r="AT213">
        <v>5253667686.6400003</v>
      </c>
      <c r="AU213">
        <v>1689451217.8900001</v>
      </c>
      <c r="AV213">
        <v>2978871169.5799999</v>
      </c>
      <c r="AW213">
        <v>5196.01</v>
      </c>
      <c r="AX213">
        <v>1527068528.95</v>
      </c>
      <c r="AY213">
        <v>344557551.12</v>
      </c>
      <c r="AZ213">
        <v>5458427506.9700003</v>
      </c>
      <c r="BA213">
        <v>1443476709.8299999</v>
      </c>
      <c r="BB213">
        <v>8263835625.79</v>
      </c>
      <c r="BC213">
        <v>492198294.12</v>
      </c>
      <c r="BD213">
        <v>1299134464.46</v>
      </c>
      <c r="BE213">
        <v>1120497007.5799999</v>
      </c>
      <c r="BF213">
        <v>3292815900.8699999</v>
      </c>
      <c r="BG213">
        <v>1112128219.9649999</v>
      </c>
      <c r="BH213">
        <v>460795710.74000001</v>
      </c>
      <c r="BI213">
        <v>714187482.82000005</v>
      </c>
      <c r="BJ213">
        <v>869036626.02999997</v>
      </c>
      <c r="BK213">
        <v>29251109792.349998</v>
      </c>
      <c r="BL213">
        <v>320021246.76999998</v>
      </c>
      <c r="BM213">
        <v>1354021136.01</v>
      </c>
      <c r="BN213">
        <v>3493297622.54</v>
      </c>
      <c r="BO213">
        <v>2135437506.05</v>
      </c>
      <c r="BP213">
        <v>9167876140.073</v>
      </c>
      <c r="BQ213">
        <v>5216.01</v>
      </c>
      <c r="BR213">
        <v>3944483073.9200001</v>
      </c>
      <c r="BS213">
        <v>4457976432.6599998</v>
      </c>
      <c r="BT213">
        <v>429221957.63</v>
      </c>
      <c r="BU213">
        <v>1232199004.4200001</v>
      </c>
      <c r="BV213">
        <v>2216925394.3899999</v>
      </c>
      <c r="BW213">
        <v>353193598.25999999</v>
      </c>
      <c r="BX213">
        <v>1194965145.0799999</v>
      </c>
      <c r="BY213">
        <v>3305969561.7644</v>
      </c>
      <c r="BZ213">
        <v>625115290.90999997</v>
      </c>
      <c r="CA213">
        <v>2655723632.48</v>
      </c>
      <c r="CB213">
        <v>1220021464.1500001</v>
      </c>
      <c r="CC213">
        <v>2350420053.4299998</v>
      </c>
      <c r="CD213">
        <v>2177080732.4000001</v>
      </c>
      <c r="CE213">
        <v>2605788076.9899998</v>
      </c>
      <c r="CF213">
        <v>1611800370.3499999</v>
      </c>
      <c r="CG213">
        <v>1941894091.45</v>
      </c>
      <c r="CH213">
        <v>842929730.35000002</v>
      </c>
      <c r="CI213">
        <v>1420117207.29</v>
      </c>
      <c r="CJ213">
        <v>1041585602.05</v>
      </c>
      <c r="CK213">
        <v>1840386562.9000001</v>
      </c>
      <c r="CL213">
        <v>572989583.05999994</v>
      </c>
      <c r="CM213">
        <v>1081581550.6700001</v>
      </c>
      <c r="CN213">
        <v>196948668.66</v>
      </c>
      <c r="CO213">
        <v>11778302678.1</v>
      </c>
      <c r="CP213">
        <v>903336563.11000001</v>
      </c>
      <c r="CQ213">
        <v>29667657980.470001</v>
      </c>
      <c r="CR213">
        <v>746597371.98000002</v>
      </c>
      <c r="CS213">
        <v>380536149.24000001</v>
      </c>
      <c r="CT213">
        <v>1727484634.3399999</v>
      </c>
      <c r="CU213">
        <v>2489333308.1100001</v>
      </c>
      <c r="CV213">
        <v>1319420669.6300001</v>
      </c>
      <c r="CW213">
        <v>1864386788.52</v>
      </c>
      <c r="CX213">
        <v>824617514.07000005</v>
      </c>
      <c r="CY213">
        <v>481335156.74000001</v>
      </c>
    </row>
    <row r="214" spans="1:103" x14ac:dyDescent="0.3">
      <c r="A214" s="734">
        <v>9001</v>
      </c>
      <c r="B214" t="s">
        <v>901</v>
      </c>
      <c r="C214" t="s">
        <v>902</v>
      </c>
      <c r="D214">
        <v>355164184</v>
      </c>
      <c r="E214">
        <v>66251947</v>
      </c>
      <c r="F214">
        <v>37645563</v>
      </c>
      <c r="G214">
        <v>0</v>
      </c>
      <c r="H214">
        <v>87758216</v>
      </c>
      <c r="I214">
        <v>91038442</v>
      </c>
      <c r="J214">
        <v>94092554</v>
      </c>
      <c r="K214">
        <v>48204961</v>
      </c>
      <c r="L214">
        <v>103994996</v>
      </c>
      <c r="M214">
        <v>460740672</v>
      </c>
      <c r="N214">
        <v>687808684</v>
      </c>
      <c r="O214">
        <v>170565672</v>
      </c>
      <c r="P214">
        <v>649974682</v>
      </c>
      <c r="Q214">
        <v>118899825</v>
      </c>
      <c r="R214">
        <v>42277118</v>
      </c>
      <c r="S214">
        <v>163607804</v>
      </c>
      <c r="T214">
        <v>0</v>
      </c>
      <c r="U214">
        <v>428268586</v>
      </c>
      <c r="V214">
        <v>340314152</v>
      </c>
      <c r="W214">
        <v>0</v>
      </c>
      <c r="X214">
        <v>54352388</v>
      </c>
      <c r="Y214">
        <v>41097516</v>
      </c>
      <c r="Z214">
        <v>303242370</v>
      </c>
      <c r="AA214">
        <v>0</v>
      </c>
      <c r="AB214">
        <v>212372036</v>
      </c>
      <c r="AC214">
        <v>653698562</v>
      </c>
      <c r="AD214">
        <v>276825494</v>
      </c>
      <c r="AE214">
        <v>433246705</v>
      </c>
      <c r="AF214">
        <v>319538783</v>
      </c>
      <c r="AG214">
        <v>84109917</v>
      </c>
      <c r="AH214">
        <v>137277754</v>
      </c>
      <c r="AI214">
        <v>1072181753</v>
      </c>
      <c r="AJ214">
        <v>96981849</v>
      </c>
      <c r="AK214">
        <v>986291083</v>
      </c>
      <c r="AL214">
        <v>168391706</v>
      </c>
      <c r="AM214">
        <v>497893526</v>
      </c>
      <c r="AN214">
        <v>21693708</v>
      </c>
      <c r="AO214">
        <v>39360458</v>
      </c>
      <c r="AP214">
        <v>154178720</v>
      </c>
      <c r="AQ214">
        <v>46609625</v>
      </c>
      <c r="AR214">
        <v>932310501</v>
      </c>
      <c r="AS214">
        <v>99596112</v>
      </c>
      <c r="AT214">
        <v>329928276</v>
      </c>
      <c r="AU214">
        <v>207317045</v>
      </c>
      <c r="AV214">
        <v>316377748</v>
      </c>
      <c r="AW214">
        <v>0</v>
      </c>
      <c r="AX214">
        <v>141098324</v>
      </c>
      <c r="AY214">
        <v>39558473</v>
      </c>
      <c r="AZ214">
        <v>738227812</v>
      </c>
      <c r="BA214">
        <v>201322392</v>
      </c>
      <c r="BB214">
        <v>459248724</v>
      </c>
      <c r="BC214">
        <v>67407409</v>
      </c>
      <c r="BD214">
        <v>117532827</v>
      </c>
      <c r="BE214">
        <v>96657457</v>
      </c>
      <c r="BF214">
        <v>282124394</v>
      </c>
      <c r="BG214">
        <v>118866349</v>
      </c>
      <c r="BH214">
        <v>38265492</v>
      </c>
      <c r="BI214">
        <v>79895331</v>
      </c>
      <c r="BJ214">
        <v>98896292</v>
      </c>
      <c r="BK214">
        <v>3179911958</v>
      </c>
      <c r="BL214">
        <v>38164536</v>
      </c>
      <c r="BM214">
        <v>164732465</v>
      </c>
      <c r="BN214">
        <v>320864293</v>
      </c>
      <c r="BO214">
        <v>216119352</v>
      </c>
      <c r="BP214">
        <v>1099538993</v>
      </c>
      <c r="BQ214">
        <v>0</v>
      </c>
      <c r="BR214">
        <v>372530555</v>
      </c>
      <c r="BS214">
        <v>429283948</v>
      </c>
      <c r="BT214">
        <v>30325818</v>
      </c>
      <c r="BU214">
        <v>102982628</v>
      </c>
      <c r="BV214">
        <v>142191022</v>
      </c>
      <c r="BW214">
        <v>31025206</v>
      </c>
      <c r="BX214">
        <v>138034339</v>
      </c>
      <c r="BY214">
        <v>387215000</v>
      </c>
      <c r="BZ214">
        <v>76172375</v>
      </c>
      <c r="CA214">
        <v>320701551</v>
      </c>
      <c r="CB214">
        <v>76913543</v>
      </c>
      <c r="CC214">
        <v>177523090</v>
      </c>
      <c r="CD214">
        <v>205283085</v>
      </c>
      <c r="CE214">
        <v>231685484</v>
      </c>
      <c r="CF214">
        <v>188195976</v>
      </c>
      <c r="CG214">
        <v>217232315</v>
      </c>
      <c r="CH214">
        <v>80335852</v>
      </c>
      <c r="CI214">
        <v>113352972</v>
      </c>
      <c r="CJ214">
        <v>114087401</v>
      </c>
      <c r="CK214">
        <v>215734407</v>
      </c>
      <c r="CL214">
        <v>94676185</v>
      </c>
      <c r="CM214">
        <v>112276212</v>
      </c>
      <c r="CN214">
        <v>9170369</v>
      </c>
      <c r="CO214">
        <v>684336460</v>
      </c>
      <c r="CP214">
        <v>89887017</v>
      </c>
      <c r="CQ214">
        <v>2729938598</v>
      </c>
      <c r="CR214">
        <v>51424169</v>
      </c>
      <c r="CS214">
        <v>40699039</v>
      </c>
      <c r="CT214">
        <v>266480238</v>
      </c>
      <c r="CU214">
        <v>325368331</v>
      </c>
      <c r="CV214">
        <v>124836361</v>
      </c>
      <c r="CW214">
        <v>154095783</v>
      </c>
      <c r="CX214">
        <v>94960928</v>
      </c>
      <c r="CY214">
        <v>44731342</v>
      </c>
    </row>
    <row r="215" spans="1:103" x14ac:dyDescent="0.3">
      <c r="A215" s="734">
        <v>9002</v>
      </c>
      <c r="B215" t="s">
        <v>903</v>
      </c>
      <c r="C215" t="s">
        <v>904</v>
      </c>
      <c r="D215">
        <v>61645492</v>
      </c>
      <c r="E215">
        <v>7363896</v>
      </c>
      <c r="F215">
        <v>3990063</v>
      </c>
      <c r="G215">
        <v>0</v>
      </c>
      <c r="H215">
        <v>8229153</v>
      </c>
      <c r="I215">
        <v>1869713</v>
      </c>
      <c r="J215">
        <v>9000814</v>
      </c>
      <c r="K215">
        <v>3132357</v>
      </c>
      <c r="L215">
        <v>6281084</v>
      </c>
      <c r="M215">
        <v>42250638</v>
      </c>
      <c r="N215">
        <v>138844291</v>
      </c>
      <c r="O215">
        <v>22495158</v>
      </c>
      <c r="P215">
        <v>131890308</v>
      </c>
      <c r="Q215">
        <v>37891892</v>
      </c>
      <c r="R215">
        <v>2226288</v>
      </c>
      <c r="S215">
        <v>18941645</v>
      </c>
      <c r="T215">
        <v>0</v>
      </c>
      <c r="U215">
        <v>46685927</v>
      </c>
      <c r="V215">
        <v>39102035</v>
      </c>
      <c r="W215">
        <v>0</v>
      </c>
      <c r="X215">
        <v>2603930</v>
      </c>
      <c r="Y215">
        <v>5917953</v>
      </c>
      <c r="Z215">
        <v>73152286</v>
      </c>
      <c r="AA215">
        <v>0</v>
      </c>
      <c r="AB215">
        <v>37980000</v>
      </c>
      <c r="AC215">
        <v>108920568</v>
      </c>
      <c r="AD215">
        <v>9771620</v>
      </c>
      <c r="AE215">
        <v>49722410</v>
      </c>
      <c r="AF215">
        <v>36944794</v>
      </c>
      <c r="AG215">
        <v>17931069</v>
      </c>
      <c r="AH215">
        <v>28946234</v>
      </c>
      <c r="AI215">
        <v>121093977</v>
      </c>
      <c r="AJ215">
        <v>9035873</v>
      </c>
      <c r="AK215">
        <v>191767480</v>
      </c>
      <c r="AL215">
        <v>27194253</v>
      </c>
      <c r="AM215">
        <v>98622268</v>
      </c>
      <c r="AN215">
        <v>2633410</v>
      </c>
      <c r="AO215">
        <v>8196997</v>
      </c>
      <c r="AP215">
        <v>17839176</v>
      </c>
      <c r="AQ215">
        <v>1933865</v>
      </c>
      <c r="AR215">
        <v>219428951</v>
      </c>
      <c r="AS215">
        <v>15857322</v>
      </c>
      <c r="AT215">
        <v>56423430</v>
      </c>
      <c r="AU215">
        <v>24211616</v>
      </c>
      <c r="AV215">
        <v>53424590</v>
      </c>
      <c r="AW215">
        <v>0</v>
      </c>
      <c r="AX215">
        <v>29242404</v>
      </c>
      <c r="AY215">
        <v>2929163</v>
      </c>
      <c r="AZ215">
        <v>70867009</v>
      </c>
      <c r="BA215">
        <v>19605874</v>
      </c>
      <c r="BB215">
        <v>86163465</v>
      </c>
      <c r="BC215">
        <v>2720820</v>
      </c>
      <c r="BD215">
        <v>25865309</v>
      </c>
      <c r="BE215">
        <v>21004531</v>
      </c>
      <c r="BF215">
        <v>35241777</v>
      </c>
      <c r="BG215">
        <v>10328504</v>
      </c>
      <c r="BH215">
        <v>3178789</v>
      </c>
      <c r="BI215">
        <v>7055766</v>
      </c>
      <c r="BJ215">
        <v>14083777</v>
      </c>
      <c r="BK215">
        <v>602501803</v>
      </c>
      <c r="BL215">
        <v>1825931</v>
      </c>
      <c r="BM215">
        <v>7762953</v>
      </c>
      <c r="BN215">
        <v>41867381</v>
      </c>
      <c r="BO215">
        <v>27727239</v>
      </c>
      <c r="BP215">
        <v>119640170</v>
      </c>
      <c r="BQ215">
        <v>0</v>
      </c>
      <c r="BR215">
        <v>74475913</v>
      </c>
      <c r="BS215">
        <v>73859022</v>
      </c>
      <c r="BT215">
        <v>4365787</v>
      </c>
      <c r="BU215">
        <v>10871436</v>
      </c>
      <c r="BV215">
        <v>20413694</v>
      </c>
      <c r="BW215">
        <v>1497835</v>
      </c>
      <c r="BX215">
        <v>25996210</v>
      </c>
      <c r="BY215">
        <v>43746819</v>
      </c>
      <c r="BZ215">
        <v>11760188</v>
      </c>
      <c r="CA215">
        <v>56389521</v>
      </c>
      <c r="CB215">
        <v>7353040</v>
      </c>
      <c r="CC215">
        <v>6201238</v>
      </c>
      <c r="CD215">
        <v>20651770</v>
      </c>
      <c r="CE215">
        <v>44166175</v>
      </c>
      <c r="CF215">
        <v>16607881</v>
      </c>
      <c r="CG215">
        <v>14856198</v>
      </c>
      <c r="CH215">
        <v>11414278</v>
      </c>
      <c r="CI215">
        <v>21040758</v>
      </c>
      <c r="CJ215">
        <v>30130281</v>
      </c>
      <c r="CK215">
        <v>33203731</v>
      </c>
      <c r="CL215">
        <v>8290314</v>
      </c>
      <c r="CM215">
        <v>7424910</v>
      </c>
      <c r="CN215">
        <v>710675</v>
      </c>
      <c r="CO215">
        <v>119592472</v>
      </c>
      <c r="CP215">
        <v>12744864</v>
      </c>
      <c r="CQ215">
        <v>594507323</v>
      </c>
      <c r="CR215">
        <v>4810091</v>
      </c>
      <c r="CS215">
        <v>1414232</v>
      </c>
      <c r="CT215">
        <v>17087026</v>
      </c>
      <c r="CU215">
        <v>53819610</v>
      </c>
      <c r="CV215">
        <v>15628775</v>
      </c>
      <c r="CW215">
        <v>14023376</v>
      </c>
      <c r="CX215">
        <v>6871083</v>
      </c>
      <c r="CY215">
        <v>11761169</v>
      </c>
    </row>
    <row r="216" spans="1:103" x14ac:dyDescent="0.3">
      <c r="A216" s="734">
        <v>9003</v>
      </c>
      <c r="B216" t="s">
        <v>905</v>
      </c>
      <c r="C216" t="s">
        <v>906</v>
      </c>
      <c r="D216">
        <v>389319294</v>
      </c>
      <c r="E216">
        <v>47075554</v>
      </c>
      <c r="F216">
        <v>23655993</v>
      </c>
      <c r="G216">
        <v>0</v>
      </c>
      <c r="H216">
        <v>38133567</v>
      </c>
      <c r="I216">
        <v>24441043</v>
      </c>
      <c r="J216">
        <v>36563064</v>
      </c>
      <c r="K216">
        <v>48280130</v>
      </c>
      <c r="L216">
        <v>73031069</v>
      </c>
      <c r="M216">
        <v>368113324</v>
      </c>
      <c r="N216">
        <v>763517177</v>
      </c>
      <c r="O216">
        <v>112319468</v>
      </c>
      <c r="P216">
        <v>602059685</v>
      </c>
      <c r="Q216">
        <v>92372797</v>
      </c>
      <c r="R216">
        <v>18649446</v>
      </c>
      <c r="S216">
        <v>61071908</v>
      </c>
      <c r="T216">
        <v>0</v>
      </c>
      <c r="U216">
        <v>249520262</v>
      </c>
      <c r="V216">
        <v>295599320</v>
      </c>
      <c r="W216">
        <v>0</v>
      </c>
      <c r="X216">
        <v>23127998</v>
      </c>
      <c r="Y216">
        <v>19907153</v>
      </c>
      <c r="Z216">
        <v>170133527</v>
      </c>
      <c r="AA216">
        <v>0</v>
      </c>
      <c r="AB216">
        <v>99319263</v>
      </c>
      <c r="AC216">
        <v>462609632</v>
      </c>
      <c r="AD216">
        <v>81759834</v>
      </c>
      <c r="AE216">
        <v>330807885</v>
      </c>
      <c r="AF216">
        <v>183732398</v>
      </c>
      <c r="AG216">
        <v>96961237</v>
      </c>
      <c r="AH216">
        <v>123565588</v>
      </c>
      <c r="AI216">
        <v>1008640242</v>
      </c>
      <c r="AJ216">
        <v>55290042</v>
      </c>
      <c r="AK216">
        <v>1020210377</v>
      </c>
      <c r="AL216">
        <v>161725249</v>
      </c>
      <c r="AM216">
        <v>438535225</v>
      </c>
      <c r="AN216">
        <v>16946157</v>
      </c>
      <c r="AO216">
        <v>15541906</v>
      </c>
      <c r="AP216">
        <v>131245881</v>
      </c>
      <c r="AQ216">
        <v>29887559</v>
      </c>
      <c r="AR216">
        <v>1274655278</v>
      </c>
      <c r="AS216">
        <v>62303105</v>
      </c>
      <c r="AT216">
        <v>323353591</v>
      </c>
      <c r="AU216">
        <v>139912461</v>
      </c>
      <c r="AV216">
        <v>298904297</v>
      </c>
      <c r="AW216">
        <v>0</v>
      </c>
      <c r="AX216">
        <v>94218531</v>
      </c>
      <c r="AY216">
        <v>12766340</v>
      </c>
      <c r="AZ216">
        <v>333456216</v>
      </c>
      <c r="BA216">
        <v>136671674</v>
      </c>
      <c r="BB216">
        <v>626446384</v>
      </c>
      <c r="BC216">
        <v>19643249</v>
      </c>
      <c r="BD216">
        <v>143972516</v>
      </c>
      <c r="BE216">
        <v>78103749</v>
      </c>
      <c r="BF216">
        <v>216599830</v>
      </c>
      <c r="BG216">
        <v>135277910</v>
      </c>
      <c r="BH216">
        <v>14897422</v>
      </c>
      <c r="BI216">
        <v>49375188</v>
      </c>
      <c r="BJ216">
        <v>55075272</v>
      </c>
      <c r="BK216">
        <v>2815438999</v>
      </c>
      <c r="BL216">
        <v>25187006</v>
      </c>
      <c r="BM216">
        <v>87897011</v>
      </c>
      <c r="BN216">
        <v>356939743</v>
      </c>
      <c r="BO216">
        <v>185880840</v>
      </c>
      <c r="BP216">
        <v>1121408370</v>
      </c>
      <c r="BQ216">
        <v>0</v>
      </c>
      <c r="BR216">
        <v>337376678</v>
      </c>
      <c r="BS216">
        <v>591331631</v>
      </c>
      <c r="BT216">
        <v>16200036</v>
      </c>
      <c r="BU216">
        <v>73688986</v>
      </c>
      <c r="BV216">
        <v>135994246</v>
      </c>
      <c r="BW216">
        <v>13336051</v>
      </c>
      <c r="BX216">
        <v>60896550</v>
      </c>
      <c r="BY216">
        <v>306911574</v>
      </c>
      <c r="BZ216">
        <v>32528304</v>
      </c>
      <c r="CA216">
        <v>258425241</v>
      </c>
      <c r="CB216">
        <v>48239572</v>
      </c>
      <c r="CC216">
        <v>156996985</v>
      </c>
      <c r="CD216">
        <v>185862314</v>
      </c>
      <c r="CE216">
        <v>120695152</v>
      </c>
      <c r="CF216">
        <v>101754612</v>
      </c>
      <c r="CG216">
        <v>149624477</v>
      </c>
      <c r="CH216">
        <v>108876921</v>
      </c>
      <c r="CI216">
        <v>59645295</v>
      </c>
      <c r="CJ216">
        <v>75733350</v>
      </c>
      <c r="CK216">
        <v>158171611</v>
      </c>
      <c r="CL216">
        <v>27767864</v>
      </c>
      <c r="CM216">
        <v>22893707</v>
      </c>
      <c r="CN216">
        <v>7487866</v>
      </c>
      <c r="CO216">
        <v>737484748</v>
      </c>
      <c r="CP216">
        <v>70533033</v>
      </c>
      <c r="CQ216">
        <v>4181962737</v>
      </c>
      <c r="CR216">
        <v>15536101</v>
      </c>
      <c r="CS216">
        <v>22186463</v>
      </c>
      <c r="CT216">
        <v>62098340</v>
      </c>
      <c r="CU216">
        <v>188591498</v>
      </c>
      <c r="CV216">
        <v>110273697</v>
      </c>
      <c r="CW216">
        <v>139893291</v>
      </c>
      <c r="CX216">
        <v>36581287</v>
      </c>
      <c r="CY216">
        <v>33755012</v>
      </c>
    </row>
    <row r="217" spans="1:103" x14ac:dyDescent="0.3">
      <c r="A217" s="734">
        <v>9004</v>
      </c>
      <c r="B217" t="s">
        <v>907</v>
      </c>
      <c r="C217" t="s">
        <v>908</v>
      </c>
      <c r="D217" t="s">
        <v>301</v>
      </c>
      <c r="E217" t="s">
        <v>909</v>
      </c>
      <c r="F217" t="s">
        <v>301</v>
      </c>
      <c r="G217" t="s">
        <v>909</v>
      </c>
      <c r="H217" t="s">
        <v>301</v>
      </c>
      <c r="I217" t="s">
        <v>301</v>
      </c>
      <c r="J217" t="s">
        <v>909</v>
      </c>
      <c r="K217" t="s">
        <v>909</v>
      </c>
      <c r="L217" t="s">
        <v>909</v>
      </c>
      <c r="M217" t="s">
        <v>909</v>
      </c>
      <c r="N217" t="s">
        <v>301</v>
      </c>
      <c r="O217" t="s">
        <v>909</v>
      </c>
      <c r="P217" t="s">
        <v>301</v>
      </c>
      <c r="Q217" t="s">
        <v>909</v>
      </c>
      <c r="R217" t="s">
        <v>909</v>
      </c>
      <c r="S217" t="s">
        <v>909</v>
      </c>
      <c r="T217" t="s">
        <v>301</v>
      </c>
      <c r="U217" t="s">
        <v>301</v>
      </c>
      <c r="V217" t="s">
        <v>909</v>
      </c>
      <c r="W217" t="s">
        <v>301</v>
      </c>
      <c r="X217" t="s">
        <v>909</v>
      </c>
      <c r="Y217" t="s">
        <v>909</v>
      </c>
      <c r="Z217" t="s">
        <v>301</v>
      </c>
      <c r="AA217" t="s">
        <v>909</v>
      </c>
      <c r="AB217" t="s">
        <v>909</v>
      </c>
      <c r="AC217" t="s">
        <v>909</v>
      </c>
      <c r="AD217" t="s">
        <v>909</v>
      </c>
      <c r="AE217" t="s">
        <v>909</v>
      </c>
      <c r="AF217" t="s">
        <v>909</v>
      </c>
      <c r="AG217" t="s">
        <v>909</v>
      </c>
      <c r="AH217" t="s">
        <v>909</v>
      </c>
      <c r="AI217" t="s">
        <v>909</v>
      </c>
      <c r="AJ217" t="s">
        <v>909</v>
      </c>
      <c r="AK217" t="s">
        <v>301</v>
      </c>
      <c r="AL217" t="s">
        <v>909</v>
      </c>
      <c r="AM217" t="s">
        <v>301</v>
      </c>
      <c r="AN217" t="s">
        <v>909</v>
      </c>
      <c r="AO217" t="s">
        <v>301</v>
      </c>
      <c r="AP217" t="s">
        <v>301</v>
      </c>
      <c r="AQ217" t="s">
        <v>909</v>
      </c>
      <c r="AR217" t="s">
        <v>301</v>
      </c>
      <c r="AS217" t="s">
        <v>909</v>
      </c>
      <c r="AT217" t="s">
        <v>909</v>
      </c>
      <c r="AU217" t="s">
        <v>301</v>
      </c>
      <c r="AV217" t="s">
        <v>909</v>
      </c>
      <c r="AW217" t="s">
        <v>909</v>
      </c>
      <c r="AX217" t="s">
        <v>909</v>
      </c>
      <c r="AY217" t="s">
        <v>909</v>
      </c>
      <c r="AZ217" t="s">
        <v>301</v>
      </c>
      <c r="BA217" t="s">
        <v>301</v>
      </c>
      <c r="BB217" t="s">
        <v>909</v>
      </c>
      <c r="BC217" t="s">
        <v>909</v>
      </c>
      <c r="BD217" t="s">
        <v>301</v>
      </c>
      <c r="BE217" t="s">
        <v>301</v>
      </c>
      <c r="BF217" t="s">
        <v>909</v>
      </c>
      <c r="BG217" t="s">
        <v>301</v>
      </c>
      <c r="BH217" t="s">
        <v>301</v>
      </c>
      <c r="BI217" t="s">
        <v>909</v>
      </c>
      <c r="BJ217" t="s">
        <v>909</v>
      </c>
      <c r="BK217" t="s">
        <v>301</v>
      </c>
      <c r="BL217" t="s">
        <v>301</v>
      </c>
      <c r="BM217" t="s">
        <v>909</v>
      </c>
      <c r="BN217" t="s">
        <v>909</v>
      </c>
      <c r="BO217" t="s">
        <v>909</v>
      </c>
      <c r="BP217" t="s">
        <v>301</v>
      </c>
      <c r="BQ217" t="s">
        <v>909</v>
      </c>
      <c r="BR217" t="s">
        <v>301</v>
      </c>
      <c r="BS217" t="s">
        <v>301</v>
      </c>
      <c r="BT217" t="s">
        <v>909</v>
      </c>
      <c r="BU217" t="s">
        <v>909</v>
      </c>
      <c r="BV217" t="s">
        <v>909</v>
      </c>
      <c r="BW217" t="s">
        <v>909</v>
      </c>
      <c r="BX217" t="s">
        <v>301</v>
      </c>
      <c r="BY217" t="s">
        <v>301</v>
      </c>
      <c r="BZ217" t="s">
        <v>301</v>
      </c>
      <c r="CA217" t="s">
        <v>301</v>
      </c>
      <c r="CB217" t="s">
        <v>909</v>
      </c>
      <c r="CC217" t="s">
        <v>909</v>
      </c>
      <c r="CD217" t="s">
        <v>909</v>
      </c>
      <c r="CE217" t="s">
        <v>909</v>
      </c>
      <c r="CF217" t="s">
        <v>301</v>
      </c>
      <c r="CG217" t="s">
        <v>909</v>
      </c>
      <c r="CH217" t="s">
        <v>909</v>
      </c>
      <c r="CI217" t="s">
        <v>909</v>
      </c>
      <c r="CJ217" t="s">
        <v>909</v>
      </c>
      <c r="CK217" t="s">
        <v>909</v>
      </c>
      <c r="CL217" t="s">
        <v>301</v>
      </c>
      <c r="CM217" t="s">
        <v>301</v>
      </c>
      <c r="CN217" t="s">
        <v>909</v>
      </c>
      <c r="CO217" t="s">
        <v>909</v>
      </c>
      <c r="CP217" t="s">
        <v>909</v>
      </c>
      <c r="CQ217" t="s">
        <v>301</v>
      </c>
      <c r="CR217" t="s">
        <v>909</v>
      </c>
      <c r="CS217" t="s">
        <v>909</v>
      </c>
      <c r="CT217" t="s">
        <v>301</v>
      </c>
      <c r="CU217" t="s">
        <v>909</v>
      </c>
      <c r="CV217" t="s">
        <v>301</v>
      </c>
      <c r="CW217" t="s">
        <v>909</v>
      </c>
      <c r="CX217" t="s">
        <v>909</v>
      </c>
      <c r="CY217" t="s">
        <v>301</v>
      </c>
    </row>
    <row r="218" spans="1:103" x14ac:dyDescent="0.3">
      <c r="A218" s="734">
        <v>9005</v>
      </c>
      <c r="B218" t="s">
        <v>910</v>
      </c>
      <c r="C218" t="s">
        <v>911</v>
      </c>
      <c r="D218">
        <v>68477777</v>
      </c>
      <c r="E218">
        <v>19978985</v>
      </c>
      <c r="F218">
        <v>7805377</v>
      </c>
      <c r="G218">
        <v>0</v>
      </c>
      <c r="H218">
        <v>13588968</v>
      </c>
      <c r="I218">
        <v>26494414</v>
      </c>
      <c r="J218">
        <v>32236250</v>
      </c>
      <c r="K218">
        <v>1971903</v>
      </c>
      <c r="L218">
        <v>32688117</v>
      </c>
      <c r="M218">
        <v>124265118</v>
      </c>
      <c r="N218">
        <v>94363738</v>
      </c>
      <c r="O218">
        <v>33500281</v>
      </c>
      <c r="P218">
        <v>147138443</v>
      </c>
      <c r="Q218">
        <v>18776888</v>
      </c>
      <c r="R218">
        <v>13808840</v>
      </c>
      <c r="S218">
        <v>73960365</v>
      </c>
      <c r="T218">
        <v>0</v>
      </c>
      <c r="U218">
        <v>107946054</v>
      </c>
      <c r="V218">
        <v>45681967</v>
      </c>
      <c r="W218">
        <v>0</v>
      </c>
      <c r="X218">
        <v>11946234</v>
      </c>
      <c r="Y218">
        <v>7572524</v>
      </c>
      <c r="Z218">
        <v>42687706</v>
      </c>
      <c r="AA218">
        <v>0</v>
      </c>
      <c r="AB218">
        <v>51527627</v>
      </c>
      <c r="AC218">
        <v>238594945</v>
      </c>
      <c r="AD218">
        <v>28112088</v>
      </c>
      <c r="AE218">
        <v>79212096</v>
      </c>
      <c r="AF218">
        <v>92091255</v>
      </c>
      <c r="AG218">
        <v>11235476</v>
      </c>
      <c r="AH218">
        <v>26001138</v>
      </c>
      <c r="AI218">
        <v>298844930</v>
      </c>
      <c r="AJ218">
        <v>24658696</v>
      </c>
      <c r="AK218">
        <v>162503007</v>
      </c>
      <c r="AL218">
        <v>44160778</v>
      </c>
      <c r="AM218">
        <v>90395010</v>
      </c>
      <c r="AN218">
        <v>6671832</v>
      </c>
      <c r="AO218">
        <v>8440765</v>
      </c>
      <c r="AP218">
        <v>44517907</v>
      </c>
      <c r="AQ218">
        <v>14781369</v>
      </c>
      <c r="AR218">
        <v>170637419</v>
      </c>
      <c r="AS218">
        <v>42360229</v>
      </c>
      <c r="AT218">
        <v>83037150</v>
      </c>
      <c r="AU218">
        <v>33112710</v>
      </c>
      <c r="AV218">
        <v>75297137</v>
      </c>
      <c r="AW218">
        <v>0</v>
      </c>
      <c r="AX218">
        <v>37490429</v>
      </c>
      <c r="AY218">
        <v>5371445</v>
      </c>
      <c r="AZ218">
        <v>111479415</v>
      </c>
      <c r="BA218">
        <v>31535544</v>
      </c>
      <c r="BB218">
        <v>182297742</v>
      </c>
      <c r="BC218">
        <v>4596530</v>
      </c>
      <c r="BD218">
        <v>24491034</v>
      </c>
      <c r="BE218">
        <v>34101911</v>
      </c>
      <c r="BF218">
        <v>43567165</v>
      </c>
      <c r="BG218">
        <v>42110863</v>
      </c>
      <c r="BH218">
        <v>12410774</v>
      </c>
      <c r="BI218">
        <v>22783065</v>
      </c>
      <c r="BJ218">
        <v>12803398</v>
      </c>
      <c r="BK218">
        <v>722534535</v>
      </c>
      <c r="BL218">
        <v>6596270</v>
      </c>
      <c r="BM218">
        <v>30208899</v>
      </c>
      <c r="BN218">
        <v>48998752</v>
      </c>
      <c r="BO218">
        <v>41028704</v>
      </c>
      <c r="BP218">
        <v>446218858</v>
      </c>
      <c r="BQ218">
        <v>0</v>
      </c>
      <c r="BR218">
        <v>115544801</v>
      </c>
      <c r="BS218">
        <v>61390226</v>
      </c>
      <c r="BT218">
        <v>10134041</v>
      </c>
      <c r="BU218">
        <v>29299571</v>
      </c>
      <c r="BV218">
        <v>60331920</v>
      </c>
      <c r="BW218">
        <v>7096657</v>
      </c>
      <c r="BX218">
        <v>24811857</v>
      </c>
      <c r="BY218">
        <v>59250417</v>
      </c>
      <c r="BZ218">
        <v>11831148</v>
      </c>
      <c r="CA218">
        <v>45292725</v>
      </c>
      <c r="CB218">
        <v>14258454</v>
      </c>
      <c r="CC218">
        <v>54877488</v>
      </c>
      <c r="CD218">
        <v>56770195</v>
      </c>
      <c r="CE218">
        <v>66854711</v>
      </c>
      <c r="CF218">
        <v>47575371</v>
      </c>
      <c r="CG218">
        <v>29655473</v>
      </c>
      <c r="CH218">
        <v>12223707</v>
      </c>
      <c r="CI218">
        <v>39718620</v>
      </c>
      <c r="CJ218">
        <v>17548287</v>
      </c>
      <c r="CK218">
        <v>48549042</v>
      </c>
      <c r="CL218">
        <v>10287886</v>
      </c>
      <c r="CM218">
        <v>26880353</v>
      </c>
      <c r="CN218">
        <v>1423870</v>
      </c>
      <c r="CO218">
        <v>100531752</v>
      </c>
      <c r="CP218">
        <v>23102453</v>
      </c>
      <c r="CQ218">
        <v>565920547</v>
      </c>
      <c r="CR218">
        <v>19799552</v>
      </c>
      <c r="CS218">
        <v>10681619</v>
      </c>
      <c r="CT218">
        <v>40493398</v>
      </c>
      <c r="CU218">
        <v>52434343</v>
      </c>
      <c r="CV218">
        <v>40331275</v>
      </c>
      <c r="CW218">
        <v>52691395</v>
      </c>
      <c r="CX218">
        <v>22358498</v>
      </c>
      <c r="CY218">
        <v>9673131</v>
      </c>
    </row>
    <row r="219" spans="1:103" x14ac:dyDescent="0.3">
      <c r="A219" s="734">
        <v>9006</v>
      </c>
      <c r="B219" t="s">
        <v>912</v>
      </c>
      <c r="C219" t="s">
        <v>913</v>
      </c>
      <c r="D219">
        <v>191797928</v>
      </c>
      <c r="E219">
        <v>46315496</v>
      </c>
      <c r="F219">
        <v>17364725</v>
      </c>
      <c r="G219">
        <v>0</v>
      </c>
      <c r="H219">
        <v>40359924</v>
      </c>
      <c r="I219">
        <v>30863988</v>
      </c>
      <c r="J219">
        <v>63573100</v>
      </c>
      <c r="K219">
        <v>27710818</v>
      </c>
      <c r="L219">
        <v>48072156</v>
      </c>
      <c r="M219">
        <v>254834011</v>
      </c>
      <c r="N219">
        <v>370544010</v>
      </c>
      <c r="O219">
        <v>94858789</v>
      </c>
      <c r="P219">
        <v>359042783</v>
      </c>
      <c r="Q219">
        <v>91002630</v>
      </c>
      <c r="R219">
        <v>15584352</v>
      </c>
      <c r="S219">
        <v>105424635</v>
      </c>
      <c r="T219">
        <v>0</v>
      </c>
      <c r="U219">
        <v>210639867</v>
      </c>
      <c r="V219">
        <v>151347050</v>
      </c>
      <c r="W219">
        <v>0</v>
      </c>
      <c r="X219">
        <v>19493662</v>
      </c>
      <c r="Y219">
        <v>21341662</v>
      </c>
      <c r="Z219">
        <v>149202855</v>
      </c>
      <c r="AA219">
        <v>0</v>
      </c>
      <c r="AB219">
        <v>124520177</v>
      </c>
      <c r="AC219">
        <v>336693893</v>
      </c>
      <c r="AD219">
        <v>73379751</v>
      </c>
      <c r="AE219">
        <v>114272044</v>
      </c>
      <c r="AF219">
        <v>179694908</v>
      </c>
      <c r="AG219">
        <v>72063001</v>
      </c>
      <c r="AH219">
        <v>59906848</v>
      </c>
      <c r="AI219">
        <v>565783146</v>
      </c>
      <c r="AJ219">
        <v>64990079</v>
      </c>
      <c r="AK219">
        <v>451277138</v>
      </c>
      <c r="AL219">
        <v>100572992</v>
      </c>
      <c r="AM219">
        <v>313098598</v>
      </c>
      <c r="AN219">
        <v>12551189</v>
      </c>
      <c r="AO219">
        <v>18731111</v>
      </c>
      <c r="AP219">
        <v>72745041</v>
      </c>
      <c r="AQ219">
        <v>18563411</v>
      </c>
      <c r="AR219">
        <v>648916968</v>
      </c>
      <c r="AS219">
        <v>65747856</v>
      </c>
      <c r="AT219">
        <v>142426261</v>
      </c>
      <c r="AU219">
        <v>101458340</v>
      </c>
      <c r="AV219">
        <v>173388733</v>
      </c>
      <c r="AW219">
        <v>0</v>
      </c>
      <c r="AX219">
        <v>51943177</v>
      </c>
      <c r="AY219">
        <v>15639537</v>
      </c>
      <c r="AZ219">
        <v>231833489</v>
      </c>
      <c r="BA219">
        <v>84394900</v>
      </c>
      <c r="BB219">
        <v>306281474</v>
      </c>
      <c r="BC219">
        <v>16773055</v>
      </c>
      <c r="BD219">
        <v>81481997</v>
      </c>
      <c r="BE219">
        <v>65961214</v>
      </c>
      <c r="BF219">
        <v>139210795</v>
      </c>
      <c r="BG219">
        <v>56638387</v>
      </c>
      <c r="BH219">
        <v>27986764</v>
      </c>
      <c r="BI219">
        <v>31967062</v>
      </c>
      <c r="BJ219">
        <v>54734671</v>
      </c>
      <c r="BK219">
        <v>1515311516</v>
      </c>
      <c r="BL219">
        <v>21650102</v>
      </c>
      <c r="BM219">
        <v>33368575</v>
      </c>
      <c r="BN219">
        <v>136046086</v>
      </c>
      <c r="BO219">
        <v>104519606</v>
      </c>
      <c r="BP219">
        <v>337675458</v>
      </c>
      <c r="BQ219">
        <v>0</v>
      </c>
      <c r="BR219">
        <v>228361092</v>
      </c>
      <c r="BS219">
        <v>251460588</v>
      </c>
      <c r="BT219">
        <v>21972864</v>
      </c>
      <c r="BU219">
        <v>55170552</v>
      </c>
      <c r="BV219">
        <v>87223873</v>
      </c>
      <c r="BW219">
        <v>17873616</v>
      </c>
      <c r="BX219">
        <v>67328831</v>
      </c>
      <c r="BY219">
        <v>179316060</v>
      </c>
      <c r="BZ219">
        <v>31866765</v>
      </c>
      <c r="CA219">
        <v>158092765</v>
      </c>
      <c r="CB219">
        <v>60342988</v>
      </c>
      <c r="CC219">
        <v>136401209</v>
      </c>
      <c r="CD219">
        <v>94112823</v>
      </c>
      <c r="CE219">
        <v>157626365</v>
      </c>
      <c r="CF219">
        <v>81895634</v>
      </c>
      <c r="CG219">
        <v>85032879</v>
      </c>
      <c r="CH219">
        <v>48896205</v>
      </c>
      <c r="CI219">
        <v>72297237</v>
      </c>
      <c r="CJ219">
        <v>56177002</v>
      </c>
      <c r="CK219">
        <v>91281854</v>
      </c>
      <c r="CL219">
        <v>25423588</v>
      </c>
      <c r="CM219">
        <v>74502174</v>
      </c>
      <c r="CN219">
        <v>7366921</v>
      </c>
      <c r="CO219">
        <v>349346906</v>
      </c>
      <c r="CP219">
        <v>54517650</v>
      </c>
      <c r="CQ219">
        <v>1574115008</v>
      </c>
      <c r="CR219">
        <v>32528488</v>
      </c>
      <c r="CS219">
        <v>14373938</v>
      </c>
      <c r="CT219">
        <v>78840169</v>
      </c>
      <c r="CU219">
        <v>143535927</v>
      </c>
      <c r="CV219">
        <v>86693591</v>
      </c>
      <c r="CW219">
        <v>109006806</v>
      </c>
      <c r="CX219">
        <v>34506079</v>
      </c>
      <c r="CY219">
        <v>27207076</v>
      </c>
    </row>
    <row r="220" spans="1:103" x14ac:dyDescent="0.3">
      <c r="A220" s="734">
        <v>9007</v>
      </c>
      <c r="B220" t="s">
        <v>1588</v>
      </c>
      <c r="C220" t="s">
        <v>914</v>
      </c>
      <c r="D220">
        <v>0.35699999999999998</v>
      </c>
      <c r="E220">
        <v>0.43140000000000001</v>
      </c>
      <c r="F220">
        <v>0.44950000000000001</v>
      </c>
      <c r="G220">
        <v>0</v>
      </c>
      <c r="H220">
        <v>0.3367</v>
      </c>
      <c r="I220">
        <v>0.85840000000000005</v>
      </c>
      <c r="J220">
        <v>0.5071</v>
      </c>
      <c r="K220">
        <v>7.1199999999999999E-2</v>
      </c>
      <c r="L220">
        <v>0.68</v>
      </c>
      <c r="M220">
        <v>0.48759999999999998</v>
      </c>
      <c r="N220">
        <v>0.25469999999999998</v>
      </c>
      <c r="O220">
        <v>0.35320000000000001</v>
      </c>
      <c r="P220">
        <v>0.4098</v>
      </c>
      <c r="Q220">
        <v>0.20630000000000001</v>
      </c>
      <c r="R220">
        <v>0.8861</v>
      </c>
      <c r="S220">
        <v>0.70150000000000001</v>
      </c>
      <c r="T220">
        <v>0</v>
      </c>
      <c r="U220">
        <v>0.51249999999999996</v>
      </c>
      <c r="V220">
        <v>0.30180000000000001</v>
      </c>
      <c r="W220">
        <v>0</v>
      </c>
      <c r="X220">
        <v>0.61280000000000001</v>
      </c>
      <c r="Y220">
        <v>0.3548</v>
      </c>
      <c r="Z220">
        <v>0.28610000000000002</v>
      </c>
      <c r="AA220">
        <v>0</v>
      </c>
      <c r="AB220">
        <v>0.4138</v>
      </c>
      <c r="AC220">
        <v>0.70860000000000001</v>
      </c>
      <c r="AD220">
        <v>0.3831</v>
      </c>
      <c r="AE220">
        <v>0.69320000000000004</v>
      </c>
      <c r="AF220">
        <v>0.51249999999999996</v>
      </c>
      <c r="AG220">
        <v>0.15590000000000001</v>
      </c>
      <c r="AH220">
        <v>0.434</v>
      </c>
      <c r="AI220">
        <v>0.5282</v>
      </c>
      <c r="AJ220">
        <v>0.37940000000000002</v>
      </c>
      <c r="AK220">
        <v>0.36009999999999998</v>
      </c>
      <c r="AL220">
        <v>0.43909999999999999</v>
      </c>
      <c r="AM220">
        <v>0.28870000000000001</v>
      </c>
      <c r="AN220">
        <v>0.53159999999999996</v>
      </c>
      <c r="AO220">
        <v>0.4506</v>
      </c>
      <c r="AP220">
        <v>0.61199999999999999</v>
      </c>
      <c r="AQ220">
        <v>0.79630000000000001</v>
      </c>
      <c r="AR220">
        <v>0.26300000000000001</v>
      </c>
      <c r="AS220">
        <v>0.64429999999999998</v>
      </c>
      <c r="AT220">
        <v>0.58299999999999996</v>
      </c>
      <c r="AU220">
        <v>0.32640000000000002</v>
      </c>
      <c r="AV220">
        <v>0.43430000000000002</v>
      </c>
      <c r="AW220">
        <v>0</v>
      </c>
      <c r="AX220">
        <v>0.7218</v>
      </c>
      <c r="AY220">
        <v>0.34350000000000003</v>
      </c>
      <c r="AZ220">
        <v>0.48089999999999999</v>
      </c>
      <c r="BA220">
        <v>0.37369999999999998</v>
      </c>
      <c r="BB220">
        <v>0.59519999999999995</v>
      </c>
      <c r="BC220">
        <v>0.27400000000000002</v>
      </c>
      <c r="BD220">
        <v>0.30059999999999998</v>
      </c>
      <c r="BE220">
        <v>0.51700000000000002</v>
      </c>
      <c r="BF220">
        <v>0.313</v>
      </c>
      <c r="BG220">
        <v>0.74350000000000005</v>
      </c>
      <c r="BH220">
        <v>0.44350000000000001</v>
      </c>
      <c r="BI220">
        <v>0.7127</v>
      </c>
      <c r="BJ220">
        <v>0.2339</v>
      </c>
      <c r="BK220">
        <v>0.4768</v>
      </c>
      <c r="BL220">
        <v>0.30470000000000003</v>
      </c>
      <c r="BM220">
        <v>0.90529999999999999</v>
      </c>
      <c r="BN220">
        <v>0.36020000000000002</v>
      </c>
      <c r="BO220">
        <v>0.39250000000000002</v>
      </c>
      <c r="BP220">
        <v>1.3213999999999999</v>
      </c>
      <c r="BQ220">
        <v>0</v>
      </c>
      <c r="BR220">
        <v>0.50600000000000001</v>
      </c>
      <c r="BS220">
        <v>0.24410000000000001</v>
      </c>
      <c r="BT220">
        <v>0.4612</v>
      </c>
      <c r="BU220">
        <v>0.53110000000000002</v>
      </c>
      <c r="BV220">
        <v>0.69169999999999998</v>
      </c>
      <c r="BW220">
        <v>0.39700000000000002</v>
      </c>
      <c r="BX220">
        <v>0.36849999999999999</v>
      </c>
      <c r="BY220">
        <v>0.33040000000000003</v>
      </c>
      <c r="BZ220">
        <v>0.37130000000000002</v>
      </c>
      <c r="CA220">
        <v>0.28649999999999998</v>
      </c>
      <c r="CB220">
        <v>0.23630000000000001</v>
      </c>
      <c r="CC220">
        <v>0.40229999999999999</v>
      </c>
      <c r="CD220">
        <v>0.60319999999999996</v>
      </c>
      <c r="CE220">
        <v>0.42409999999999998</v>
      </c>
      <c r="CF220">
        <v>0.58089999999999997</v>
      </c>
      <c r="CG220">
        <v>0.3488</v>
      </c>
      <c r="CH220">
        <v>0.25</v>
      </c>
      <c r="CI220">
        <v>0.5494</v>
      </c>
      <c r="CJ220">
        <v>0.31240000000000001</v>
      </c>
      <c r="CK220">
        <v>0.53190000000000004</v>
      </c>
      <c r="CL220">
        <v>0.4047</v>
      </c>
      <c r="CM220">
        <v>0.36080000000000001</v>
      </c>
      <c r="CN220">
        <v>0.1933</v>
      </c>
      <c r="CO220">
        <v>0.2878</v>
      </c>
      <c r="CP220">
        <v>0.42380000000000001</v>
      </c>
      <c r="CQ220">
        <v>0.35949999999999999</v>
      </c>
      <c r="CR220">
        <v>0.60870000000000002</v>
      </c>
      <c r="CS220">
        <v>0.74309999999999998</v>
      </c>
      <c r="CT220">
        <v>0.51359999999999995</v>
      </c>
      <c r="CU220">
        <v>0.36530000000000001</v>
      </c>
      <c r="CV220">
        <v>0.4652</v>
      </c>
      <c r="CW220">
        <v>0.4834</v>
      </c>
      <c r="CX220">
        <v>0.64800000000000002</v>
      </c>
      <c r="CY220">
        <v>0.35549999999999998</v>
      </c>
    </row>
    <row r="221" spans="1:103" x14ac:dyDescent="0.3">
      <c r="A221" s="734">
        <v>9008</v>
      </c>
      <c r="B221" t="s">
        <v>915</v>
      </c>
      <c r="C221" t="s">
        <v>301</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row>
    <row r="222" spans="1:103" x14ac:dyDescent="0.3">
      <c r="A222" s="734">
        <v>9010</v>
      </c>
      <c r="B222" t="s">
        <v>916</v>
      </c>
      <c r="C222" t="s">
        <v>917</v>
      </c>
      <c r="D222">
        <v>0</v>
      </c>
      <c r="E222">
        <v>9.5500000000000007</v>
      </c>
      <c r="F222">
        <v>0</v>
      </c>
      <c r="G222">
        <v>0</v>
      </c>
      <c r="H222">
        <v>0</v>
      </c>
      <c r="I222">
        <v>0</v>
      </c>
      <c r="J222">
        <v>4.79</v>
      </c>
      <c r="K222">
        <v>2.44</v>
      </c>
      <c r="L222">
        <v>25.67</v>
      </c>
      <c r="M222">
        <v>3.56</v>
      </c>
      <c r="N222">
        <v>0</v>
      </c>
      <c r="O222">
        <v>5.0199999999999996</v>
      </c>
      <c r="P222">
        <v>0</v>
      </c>
      <c r="Q222">
        <v>75.41</v>
      </c>
      <c r="R222">
        <v>13.47</v>
      </c>
      <c r="S222">
        <v>3.08</v>
      </c>
      <c r="T222">
        <v>0</v>
      </c>
      <c r="U222">
        <v>0</v>
      </c>
      <c r="V222">
        <v>43.35</v>
      </c>
      <c r="W222">
        <v>0</v>
      </c>
      <c r="X222">
        <v>37.75</v>
      </c>
      <c r="Y222">
        <v>4.3099999999999996</v>
      </c>
      <c r="Z222">
        <v>0</v>
      </c>
      <c r="AA222">
        <v>0</v>
      </c>
      <c r="AB222">
        <v>12.4</v>
      </c>
      <c r="AC222">
        <v>11.16</v>
      </c>
      <c r="AD222">
        <v>9.69</v>
      </c>
      <c r="AE222">
        <v>4.1100000000000003</v>
      </c>
      <c r="AF222">
        <v>2.3199999999999998</v>
      </c>
      <c r="AG222">
        <v>11.67</v>
      </c>
      <c r="AH222">
        <v>8.9600000000000009</v>
      </c>
      <c r="AI222">
        <v>39.46</v>
      </c>
      <c r="AJ222">
        <v>3.06</v>
      </c>
      <c r="AK222">
        <v>0</v>
      </c>
      <c r="AL222">
        <v>6.7</v>
      </c>
      <c r="AM222">
        <v>0</v>
      </c>
      <c r="AN222">
        <v>20.55</v>
      </c>
      <c r="AO222">
        <v>0</v>
      </c>
      <c r="AP222">
        <v>0</v>
      </c>
      <c r="AQ222">
        <v>2.41</v>
      </c>
      <c r="AR222">
        <v>0</v>
      </c>
      <c r="AS222">
        <v>2.95</v>
      </c>
      <c r="AT222">
        <v>11.44</v>
      </c>
      <c r="AU222">
        <v>0</v>
      </c>
      <c r="AV222">
        <v>337.26</v>
      </c>
      <c r="AW222">
        <v>0</v>
      </c>
      <c r="AX222">
        <v>7.04</v>
      </c>
      <c r="AY222">
        <v>3.23</v>
      </c>
      <c r="AZ222">
        <v>0</v>
      </c>
      <c r="BA222">
        <v>0</v>
      </c>
      <c r="BB222">
        <v>5.33</v>
      </c>
      <c r="BC222">
        <v>13.06</v>
      </c>
      <c r="BD222">
        <v>0</v>
      </c>
      <c r="BE222">
        <v>0</v>
      </c>
      <c r="BF222">
        <v>7.24</v>
      </c>
      <c r="BG222">
        <v>0</v>
      </c>
      <c r="BH222">
        <v>0</v>
      </c>
      <c r="BI222">
        <v>0.15</v>
      </c>
      <c r="BJ222">
        <v>29.46</v>
      </c>
      <c r="BK222">
        <v>0</v>
      </c>
      <c r="BL222">
        <v>0</v>
      </c>
      <c r="BM222">
        <v>8.18</v>
      </c>
      <c r="BN222">
        <v>5.2</v>
      </c>
      <c r="BO222">
        <v>1.82</v>
      </c>
      <c r="BP222">
        <v>0</v>
      </c>
      <c r="BQ222">
        <v>0</v>
      </c>
      <c r="BR222">
        <v>0</v>
      </c>
      <c r="BS222">
        <v>0</v>
      </c>
      <c r="BT222">
        <v>7.74</v>
      </c>
      <c r="BU222">
        <v>8.91</v>
      </c>
      <c r="BV222">
        <v>4.25</v>
      </c>
      <c r="BW222">
        <v>6.14</v>
      </c>
      <c r="BX222">
        <v>0</v>
      </c>
      <c r="BY222">
        <v>0</v>
      </c>
      <c r="BZ222">
        <v>1.91</v>
      </c>
      <c r="CA222">
        <v>0</v>
      </c>
      <c r="CB222">
        <v>18.920000000000002</v>
      </c>
      <c r="CC222">
        <v>5.36</v>
      </c>
      <c r="CD222">
        <v>1.25</v>
      </c>
      <c r="CE222">
        <v>28.5</v>
      </c>
      <c r="CF222">
        <v>0</v>
      </c>
      <c r="CG222">
        <v>7.36</v>
      </c>
      <c r="CH222">
        <v>3.53</v>
      </c>
      <c r="CI222">
        <v>2.21</v>
      </c>
      <c r="CJ222">
        <v>78.900000000000006</v>
      </c>
      <c r="CK222">
        <v>1.65</v>
      </c>
      <c r="CL222">
        <v>0</v>
      </c>
      <c r="CM222">
        <v>0</v>
      </c>
      <c r="CN222">
        <v>13.34</v>
      </c>
      <c r="CO222">
        <v>2.91</v>
      </c>
      <c r="CP222">
        <v>3.88</v>
      </c>
      <c r="CQ222">
        <v>0</v>
      </c>
      <c r="CR222">
        <v>6.95</v>
      </c>
      <c r="CS222">
        <v>2.0699999999999998</v>
      </c>
      <c r="CT222">
        <v>0</v>
      </c>
      <c r="CU222">
        <v>1.54</v>
      </c>
      <c r="CV222">
        <v>0</v>
      </c>
      <c r="CW222">
        <v>13.59</v>
      </c>
      <c r="CX222">
        <v>2.72</v>
      </c>
      <c r="CY222">
        <v>0.66</v>
      </c>
    </row>
    <row r="223" spans="1:103" x14ac:dyDescent="0.3">
      <c r="A223" s="734">
        <v>9011</v>
      </c>
      <c r="B223" t="s">
        <v>2052</v>
      </c>
      <c r="C223" t="s">
        <v>918</v>
      </c>
      <c r="D223">
        <v>0</v>
      </c>
      <c r="E223">
        <v>721101</v>
      </c>
      <c r="F223">
        <v>0</v>
      </c>
      <c r="G223">
        <v>0</v>
      </c>
      <c r="H223">
        <v>0</v>
      </c>
      <c r="I223">
        <v>0</v>
      </c>
      <c r="J223">
        <v>1162692</v>
      </c>
      <c r="K223">
        <v>534824</v>
      </c>
      <c r="L223">
        <v>340773</v>
      </c>
      <c r="M223">
        <v>29821250</v>
      </c>
      <c r="N223">
        <v>0</v>
      </c>
      <c r="O223">
        <v>515218</v>
      </c>
      <c r="P223">
        <v>0</v>
      </c>
      <c r="Q223">
        <v>1075916</v>
      </c>
      <c r="R223">
        <v>310528</v>
      </c>
      <c r="S223">
        <v>214260</v>
      </c>
      <c r="T223">
        <v>0</v>
      </c>
      <c r="U223">
        <v>0</v>
      </c>
      <c r="V223">
        <v>3979811</v>
      </c>
      <c r="W223">
        <v>0</v>
      </c>
      <c r="X223">
        <v>302855</v>
      </c>
      <c r="Y223">
        <v>75308</v>
      </c>
      <c r="Z223">
        <v>0</v>
      </c>
      <c r="AA223">
        <v>0</v>
      </c>
      <c r="AB223">
        <v>969285</v>
      </c>
      <c r="AC223">
        <v>145274</v>
      </c>
      <c r="AD223">
        <v>3678262</v>
      </c>
      <c r="AE223">
        <v>2935002</v>
      </c>
      <c r="AF223">
        <v>-548900</v>
      </c>
      <c r="AG223">
        <v>1521031</v>
      </c>
      <c r="AH223">
        <v>1119323</v>
      </c>
      <c r="AI223">
        <v>4484069</v>
      </c>
      <c r="AJ223">
        <v>726411</v>
      </c>
      <c r="AK223">
        <v>0</v>
      </c>
      <c r="AL223">
        <v>5568612</v>
      </c>
      <c r="AM223">
        <v>0</v>
      </c>
      <c r="AN223">
        <v>133448</v>
      </c>
      <c r="AO223">
        <v>0</v>
      </c>
      <c r="AP223">
        <v>0</v>
      </c>
      <c r="AQ223">
        <v>-441502</v>
      </c>
      <c r="AR223">
        <v>0</v>
      </c>
      <c r="AS223">
        <v>219094</v>
      </c>
      <c r="AT223">
        <v>19336151</v>
      </c>
      <c r="AU223">
        <v>0</v>
      </c>
      <c r="AV223">
        <v>-10138</v>
      </c>
      <c r="AW223">
        <v>0</v>
      </c>
      <c r="AX223">
        <v>413761</v>
      </c>
      <c r="AY223">
        <v>67390</v>
      </c>
      <c r="AZ223">
        <v>0</v>
      </c>
      <c r="BA223">
        <v>0</v>
      </c>
      <c r="BB223">
        <v>9635137</v>
      </c>
      <c r="BC223">
        <v>179356</v>
      </c>
      <c r="BD223">
        <v>0</v>
      </c>
      <c r="BE223">
        <v>0</v>
      </c>
      <c r="BF223">
        <v>6846315</v>
      </c>
      <c r="BG223">
        <v>0</v>
      </c>
      <c r="BH223">
        <v>0</v>
      </c>
      <c r="BI223">
        <v>-212735</v>
      </c>
      <c r="BJ223">
        <v>-102662</v>
      </c>
      <c r="BK223">
        <v>0</v>
      </c>
      <c r="BL223">
        <v>0</v>
      </c>
      <c r="BM223">
        <v>1006420</v>
      </c>
      <c r="BN223">
        <v>4136625</v>
      </c>
      <c r="BO223">
        <v>311990</v>
      </c>
      <c r="BP223">
        <v>0</v>
      </c>
      <c r="BQ223">
        <v>0</v>
      </c>
      <c r="BR223">
        <v>0</v>
      </c>
      <c r="BS223">
        <v>0</v>
      </c>
      <c r="BT223">
        <v>236091</v>
      </c>
      <c r="BU223">
        <v>-3693</v>
      </c>
      <c r="BV223">
        <v>2000569</v>
      </c>
      <c r="BW223">
        <v>434547</v>
      </c>
      <c r="BX223">
        <v>0</v>
      </c>
      <c r="BY223">
        <v>0</v>
      </c>
      <c r="BZ223">
        <v>-16250</v>
      </c>
      <c r="CA223">
        <v>0</v>
      </c>
      <c r="CB223">
        <v>1676932</v>
      </c>
      <c r="CC223">
        <v>5659610</v>
      </c>
      <c r="CD223">
        <v>-184848</v>
      </c>
      <c r="CE223">
        <v>-5030</v>
      </c>
      <c r="CF223">
        <v>0</v>
      </c>
      <c r="CG223">
        <v>357918</v>
      </c>
      <c r="CH223">
        <v>245899</v>
      </c>
      <c r="CI223">
        <v>125603</v>
      </c>
      <c r="CJ223">
        <v>31596</v>
      </c>
      <c r="CK223">
        <v>-6110</v>
      </c>
      <c r="CL223">
        <v>0</v>
      </c>
      <c r="CM223">
        <v>0</v>
      </c>
      <c r="CN223">
        <v>289180</v>
      </c>
      <c r="CO223">
        <v>22720175</v>
      </c>
      <c r="CP223">
        <v>43107</v>
      </c>
      <c r="CQ223">
        <v>0</v>
      </c>
      <c r="CR223">
        <v>748360</v>
      </c>
      <c r="CS223">
        <v>280448</v>
      </c>
      <c r="CT223">
        <v>0</v>
      </c>
      <c r="CU223">
        <v>-118073</v>
      </c>
      <c r="CV223">
        <v>0</v>
      </c>
      <c r="CW223">
        <v>957297</v>
      </c>
      <c r="CX223">
        <v>-129471</v>
      </c>
      <c r="CY223">
        <v>-38162</v>
      </c>
    </row>
    <row r="224" spans="1:103" x14ac:dyDescent="0.3">
      <c r="A224" s="734">
        <v>9012</v>
      </c>
      <c r="B224" t="s">
        <v>2053</v>
      </c>
      <c r="C224" t="s">
        <v>918</v>
      </c>
      <c r="D224">
        <v>0</v>
      </c>
      <c r="E224">
        <v>2.7728999999999999</v>
      </c>
      <c r="F224">
        <v>0</v>
      </c>
      <c r="G224">
        <v>0</v>
      </c>
      <c r="H224">
        <v>0</v>
      </c>
      <c r="I224">
        <v>0</v>
      </c>
      <c r="J224">
        <v>1.6217999999999999</v>
      </c>
      <c r="K224">
        <v>0.622</v>
      </c>
      <c r="L224">
        <v>1.0865</v>
      </c>
      <c r="M224">
        <v>1.6306</v>
      </c>
      <c r="N224">
        <v>0</v>
      </c>
      <c r="O224">
        <v>0.58240000000000003</v>
      </c>
      <c r="P224">
        <v>0</v>
      </c>
      <c r="Q224">
        <v>2.9108000000000001</v>
      </c>
      <c r="R224">
        <v>1.8889</v>
      </c>
      <c r="S224">
        <v>2.9203000000000001</v>
      </c>
      <c r="T224">
        <v>0</v>
      </c>
      <c r="U224">
        <v>0</v>
      </c>
      <c r="V224">
        <v>3.5499000000000001</v>
      </c>
      <c r="W224">
        <v>0</v>
      </c>
      <c r="X224">
        <v>2.1602000000000001</v>
      </c>
      <c r="Y224">
        <v>0.38500000000000001</v>
      </c>
      <c r="Z224">
        <v>0</v>
      </c>
      <c r="AA224">
        <v>0</v>
      </c>
      <c r="AB224">
        <v>3.8521000000000001</v>
      </c>
      <c r="AC224">
        <v>2.1362000000000001</v>
      </c>
      <c r="AD224">
        <v>2.3592</v>
      </c>
      <c r="AE224">
        <v>0.4597</v>
      </c>
      <c r="AF224">
        <v>1.0476000000000001</v>
      </c>
      <c r="AG224">
        <v>2.0718999999999999</v>
      </c>
      <c r="AH224">
        <v>3.8696000000000002</v>
      </c>
      <c r="AI224">
        <v>4.4554</v>
      </c>
      <c r="AJ224">
        <v>0.38840000000000002</v>
      </c>
      <c r="AK224">
        <v>0</v>
      </c>
      <c r="AL224">
        <v>2.3071000000000002</v>
      </c>
      <c r="AM224">
        <v>0</v>
      </c>
      <c r="AN224">
        <v>3.1019999999999999</v>
      </c>
      <c r="AO224">
        <v>0</v>
      </c>
      <c r="AP224">
        <v>0</v>
      </c>
      <c r="AQ224">
        <v>0.65710000000000002</v>
      </c>
      <c r="AR224">
        <v>0</v>
      </c>
      <c r="AS224">
        <v>0.77339999999999998</v>
      </c>
      <c r="AT224">
        <v>2.6816</v>
      </c>
      <c r="AU224">
        <v>0</v>
      </c>
      <c r="AV224">
        <v>13.143800000000001</v>
      </c>
      <c r="AW224">
        <v>0</v>
      </c>
      <c r="AX224">
        <v>1.0981000000000001</v>
      </c>
      <c r="AY224">
        <v>0.3135</v>
      </c>
      <c r="AZ224">
        <v>0</v>
      </c>
      <c r="BA224">
        <v>0</v>
      </c>
      <c r="BB224">
        <v>1.6031</v>
      </c>
      <c r="BC224">
        <v>3.1013999999999999</v>
      </c>
      <c r="BD224">
        <v>0</v>
      </c>
      <c r="BE224">
        <v>0</v>
      </c>
      <c r="BF224">
        <v>2.0274000000000001</v>
      </c>
      <c r="BG224">
        <v>0</v>
      </c>
      <c r="BH224">
        <v>0</v>
      </c>
      <c r="BI224">
        <v>1.15E-2</v>
      </c>
      <c r="BJ224">
        <v>0.8337</v>
      </c>
      <c r="BK224">
        <v>0</v>
      </c>
      <c r="BL224">
        <v>0</v>
      </c>
      <c r="BM224">
        <v>2.0617000000000001</v>
      </c>
      <c r="BN224">
        <v>1.3003</v>
      </c>
      <c r="BO224">
        <v>0.48159999999999997</v>
      </c>
      <c r="BP224">
        <v>0</v>
      </c>
      <c r="BQ224">
        <v>0</v>
      </c>
      <c r="BR224">
        <v>0</v>
      </c>
      <c r="BS224">
        <v>0</v>
      </c>
      <c r="BT224">
        <v>1.2608999999999999</v>
      </c>
      <c r="BU224">
        <v>1.4913000000000001</v>
      </c>
      <c r="BV224">
        <v>1.4346000000000001</v>
      </c>
      <c r="BW224">
        <v>0.6552</v>
      </c>
      <c r="BX224">
        <v>0</v>
      </c>
      <c r="BY224">
        <v>0</v>
      </c>
      <c r="BZ224">
        <v>4.1216999999999997</v>
      </c>
      <c r="CA224">
        <v>0</v>
      </c>
      <c r="CB224">
        <v>2.4426999999999999</v>
      </c>
      <c r="CC224">
        <v>1.125</v>
      </c>
      <c r="CD224">
        <v>1.2294</v>
      </c>
      <c r="CE224">
        <v>5.1787999999999998</v>
      </c>
      <c r="CF224">
        <v>0</v>
      </c>
      <c r="CG224">
        <v>2.919</v>
      </c>
      <c r="CH224">
        <v>1.9630000000000001</v>
      </c>
      <c r="CI224">
        <v>0.6512</v>
      </c>
      <c r="CJ224">
        <v>1.7072000000000001</v>
      </c>
      <c r="CK224">
        <v>4.3574999999999999</v>
      </c>
      <c r="CL224">
        <v>0</v>
      </c>
      <c r="CM224">
        <v>0</v>
      </c>
      <c r="CN224">
        <v>1.343</v>
      </c>
      <c r="CO224">
        <v>3.0415999999999999</v>
      </c>
      <c r="CP224">
        <v>0.9466</v>
      </c>
      <c r="CQ224">
        <v>0</v>
      </c>
      <c r="CR224">
        <v>2.6617000000000002</v>
      </c>
      <c r="CS224">
        <v>1.8478000000000001</v>
      </c>
      <c r="CT224">
        <v>0</v>
      </c>
      <c r="CU224">
        <v>0.9446</v>
      </c>
      <c r="CV224">
        <v>0</v>
      </c>
      <c r="CW224">
        <v>2.5579000000000001</v>
      </c>
      <c r="CX224">
        <v>1.1506000000000001</v>
      </c>
      <c r="CY224">
        <v>0</v>
      </c>
    </row>
    <row r="225" spans="1:103" x14ac:dyDescent="0.3">
      <c r="A225" s="734">
        <v>9013</v>
      </c>
      <c r="B225" t="s">
        <v>919</v>
      </c>
      <c r="C225" t="s">
        <v>920</v>
      </c>
      <c r="D225">
        <v>0</v>
      </c>
      <c r="E225">
        <v>9.5500000000000007</v>
      </c>
      <c r="F225">
        <v>0</v>
      </c>
      <c r="G225">
        <v>0</v>
      </c>
      <c r="H225">
        <v>0</v>
      </c>
      <c r="I225">
        <v>0</v>
      </c>
      <c r="J225">
        <v>4.79</v>
      </c>
      <c r="K225">
        <v>2.44</v>
      </c>
      <c r="L225">
        <v>25.67</v>
      </c>
      <c r="M225">
        <v>3.56</v>
      </c>
      <c r="N225">
        <v>0</v>
      </c>
      <c r="O225">
        <v>5.0199999999999996</v>
      </c>
      <c r="P225">
        <v>0</v>
      </c>
      <c r="Q225">
        <v>75.41</v>
      </c>
      <c r="R225">
        <v>13.47</v>
      </c>
      <c r="S225">
        <v>3.08</v>
      </c>
      <c r="T225">
        <v>0</v>
      </c>
      <c r="U225">
        <v>0</v>
      </c>
      <c r="V225">
        <v>43.35</v>
      </c>
      <c r="W225">
        <v>0</v>
      </c>
      <c r="X225">
        <v>37.75</v>
      </c>
      <c r="Y225">
        <v>4.3099999999999996</v>
      </c>
      <c r="Z225">
        <v>0</v>
      </c>
      <c r="AA225">
        <v>0</v>
      </c>
      <c r="AB225">
        <v>12.4</v>
      </c>
      <c r="AC225">
        <v>11.16</v>
      </c>
      <c r="AD225">
        <v>9.69</v>
      </c>
      <c r="AE225">
        <v>4.1100000000000003</v>
      </c>
      <c r="AF225">
        <v>2.3199999999999998</v>
      </c>
      <c r="AG225">
        <v>11.67</v>
      </c>
      <c r="AH225">
        <v>8.9600000000000009</v>
      </c>
      <c r="AI225">
        <v>39.46</v>
      </c>
      <c r="AJ225">
        <v>3.06</v>
      </c>
      <c r="AK225">
        <v>0</v>
      </c>
      <c r="AL225">
        <v>6.7</v>
      </c>
      <c r="AM225">
        <v>0</v>
      </c>
      <c r="AN225">
        <v>20.55</v>
      </c>
      <c r="AO225">
        <v>0</v>
      </c>
      <c r="AP225">
        <v>0</v>
      </c>
      <c r="AQ225">
        <v>2.41</v>
      </c>
      <c r="AR225">
        <v>0</v>
      </c>
      <c r="AS225">
        <v>2.95</v>
      </c>
      <c r="AT225">
        <v>11.44</v>
      </c>
      <c r="AU225">
        <v>0</v>
      </c>
      <c r="AV225">
        <v>337.26</v>
      </c>
      <c r="AW225">
        <v>0</v>
      </c>
      <c r="AX225">
        <v>7.04</v>
      </c>
      <c r="AY225">
        <v>3.23</v>
      </c>
      <c r="AZ225">
        <v>0</v>
      </c>
      <c r="BA225">
        <v>0</v>
      </c>
      <c r="BB225">
        <v>5.33</v>
      </c>
      <c r="BC225">
        <v>13.06</v>
      </c>
      <c r="BD225">
        <v>0</v>
      </c>
      <c r="BE225">
        <v>0</v>
      </c>
      <c r="BF225">
        <v>7.24</v>
      </c>
      <c r="BG225">
        <v>0</v>
      </c>
      <c r="BH225">
        <v>0</v>
      </c>
      <c r="BI225">
        <v>0.15</v>
      </c>
      <c r="BJ225">
        <v>29.46</v>
      </c>
      <c r="BK225">
        <v>0</v>
      </c>
      <c r="BL225">
        <v>0</v>
      </c>
      <c r="BM225">
        <v>8.18</v>
      </c>
      <c r="BN225">
        <v>5.2</v>
      </c>
      <c r="BO225">
        <v>1.82</v>
      </c>
      <c r="BP225">
        <v>0</v>
      </c>
      <c r="BQ225">
        <v>0</v>
      </c>
      <c r="BR225">
        <v>0</v>
      </c>
      <c r="BS225">
        <v>0</v>
      </c>
      <c r="BT225">
        <v>7.74</v>
      </c>
      <c r="BU225">
        <v>8.91</v>
      </c>
      <c r="BV225">
        <v>4.25</v>
      </c>
      <c r="BW225">
        <v>6.14</v>
      </c>
      <c r="BX225">
        <v>0</v>
      </c>
      <c r="BY225">
        <v>0</v>
      </c>
      <c r="BZ225">
        <v>1.91</v>
      </c>
      <c r="CA225">
        <v>0</v>
      </c>
      <c r="CB225">
        <v>18.920000000000002</v>
      </c>
      <c r="CC225">
        <v>5.36</v>
      </c>
      <c r="CD225">
        <v>1.25</v>
      </c>
      <c r="CE225">
        <v>28.5</v>
      </c>
      <c r="CF225">
        <v>0</v>
      </c>
      <c r="CG225">
        <v>7.36</v>
      </c>
      <c r="CH225">
        <v>3.53</v>
      </c>
      <c r="CI225">
        <v>2.21</v>
      </c>
      <c r="CJ225">
        <v>78.900000000000006</v>
      </c>
      <c r="CK225">
        <v>1.65</v>
      </c>
      <c r="CL225">
        <v>0</v>
      </c>
      <c r="CM225">
        <v>0</v>
      </c>
      <c r="CN225">
        <v>13.34</v>
      </c>
      <c r="CO225">
        <v>2.91</v>
      </c>
      <c r="CP225">
        <v>3.88</v>
      </c>
      <c r="CQ225">
        <v>0</v>
      </c>
      <c r="CR225">
        <v>6.95</v>
      </c>
      <c r="CS225">
        <v>2.0699999999999998</v>
      </c>
      <c r="CT225">
        <v>0</v>
      </c>
      <c r="CU225">
        <v>1.54</v>
      </c>
      <c r="CV225">
        <v>0</v>
      </c>
      <c r="CW225">
        <v>13.59</v>
      </c>
      <c r="CX225">
        <v>2.72</v>
      </c>
      <c r="CY225">
        <v>0.66</v>
      </c>
    </row>
    <row r="226" spans="1:103" x14ac:dyDescent="0.3">
      <c r="A226" s="734">
        <v>9014</v>
      </c>
      <c r="B226" t="s">
        <v>921</v>
      </c>
      <c r="C226" t="s">
        <v>922</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row>
    <row r="227" spans="1:103" x14ac:dyDescent="0.3">
      <c r="A227" s="734">
        <v>9015</v>
      </c>
      <c r="B227" t="s">
        <v>2054</v>
      </c>
      <c r="C227" t="s">
        <v>301</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row>
    <row r="228" spans="1:103" x14ac:dyDescent="0.3">
      <c r="A228" s="734">
        <v>9016</v>
      </c>
      <c r="B228" t="s">
        <v>2055</v>
      </c>
      <c r="C228" t="s">
        <v>301</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row>
    <row r="229" spans="1:103" x14ac:dyDescent="0.3">
      <c r="A229" s="734">
        <v>9017</v>
      </c>
      <c r="B229" t="s">
        <v>923</v>
      </c>
      <c r="C229" t="s">
        <v>924</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0</v>
      </c>
      <c r="CT229">
        <v>0</v>
      </c>
      <c r="CU229">
        <v>0</v>
      </c>
      <c r="CV229">
        <v>0</v>
      </c>
      <c r="CW229">
        <v>0</v>
      </c>
      <c r="CX229">
        <v>0</v>
      </c>
      <c r="CY229">
        <v>0</v>
      </c>
    </row>
    <row r="230" spans="1:103" x14ac:dyDescent="0.3">
      <c r="A230" s="734">
        <v>9018</v>
      </c>
      <c r="B230" t="s">
        <v>925</v>
      </c>
      <c r="C230" t="s">
        <v>926</v>
      </c>
      <c r="D230">
        <v>22449119</v>
      </c>
      <c r="E230">
        <v>6460573</v>
      </c>
      <c r="F230">
        <v>3723973</v>
      </c>
      <c r="G230">
        <v>0</v>
      </c>
      <c r="H230">
        <v>3326179</v>
      </c>
      <c r="I230">
        <v>1869713</v>
      </c>
      <c r="J230">
        <v>8588404</v>
      </c>
      <c r="K230">
        <v>2788191</v>
      </c>
      <c r="L230">
        <v>5780223</v>
      </c>
      <c r="M230">
        <v>41853941</v>
      </c>
      <c r="N230">
        <v>129122002</v>
      </c>
      <c r="O230">
        <v>20719804</v>
      </c>
      <c r="P230">
        <v>127552806</v>
      </c>
      <c r="Q230">
        <v>8161605</v>
      </c>
      <c r="R230">
        <v>2016288</v>
      </c>
      <c r="S230">
        <v>17557115</v>
      </c>
      <c r="T230">
        <v>0</v>
      </c>
      <c r="U230">
        <v>42912952</v>
      </c>
      <c r="V230">
        <v>36048168</v>
      </c>
      <c r="W230">
        <v>0</v>
      </c>
      <c r="X230">
        <v>2336345</v>
      </c>
      <c r="Y230">
        <v>5917953</v>
      </c>
      <c r="Z230">
        <v>72703473</v>
      </c>
      <c r="AA230">
        <v>0</v>
      </c>
      <c r="AB230">
        <v>36248417</v>
      </c>
      <c r="AC230">
        <v>38575416</v>
      </c>
      <c r="AD230">
        <v>9156257</v>
      </c>
      <c r="AE230">
        <v>49094231</v>
      </c>
      <c r="AF230">
        <v>17054642</v>
      </c>
      <c r="AG230">
        <v>10527485</v>
      </c>
      <c r="AH230">
        <v>28664388</v>
      </c>
      <c r="AI230">
        <v>72510218</v>
      </c>
      <c r="AJ230">
        <v>9035873</v>
      </c>
      <c r="AK230">
        <v>185354933</v>
      </c>
      <c r="AL230">
        <v>12882364</v>
      </c>
      <c r="AM230">
        <v>95807028</v>
      </c>
      <c r="AN230">
        <v>2513092</v>
      </c>
      <c r="AO230">
        <v>7790997</v>
      </c>
      <c r="AP230">
        <v>11428528</v>
      </c>
      <c r="AQ230">
        <v>1933865</v>
      </c>
      <c r="AR230">
        <v>215170716</v>
      </c>
      <c r="AS230">
        <v>14996349</v>
      </c>
      <c r="AT230">
        <v>56662113</v>
      </c>
      <c r="AU230">
        <v>11206388</v>
      </c>
      <c r="AV230">
        <v>29939410</v>
      </c>
      <c r="AW230">
        <v>0</v>
      </c>
      <c r="AX230">
        <v>28567469</v>
      </c>
      <c r="AY230">
        <v>1480972</v>
      </c>
      <c r="AZ230">
        <v>67954326</v>
      </c>
      <c r="BA230">
        <v>19118618</v>
      </c>
      <c r="BB230">
        <v>42206390</v>
      </c>
      <c r="BC230">
        <v>2570820</v>
      </c>
      <c r="BD230">
        <v>22999425</v>
      </c>
      <c r="BE230">
        <v>20504531</v>
      </c>
      <c r="BF230">
        <v>22983151</v>
      </c>
      <c r="BG230">
        <v>8099014</v>
      </c>
      <c r="BH230">
        <v>2907973</v>
      </c>
      <c r="BI230">
        <v>6855766</v>
      </c>
      <c r="BJ230">
        <v>1886380</v>
      </c>
      <c r="BK230">
        <v>569060067</v>
      </c>
      <c r="BL230">
        <v>1825931</v>
      </c>
      <c r="BM230">
        <v>7621646</v>
      </c>
      <c r="BN230">
        <v>34881165</v>
      </c>
      <c r="BO230">
        <v>12791517</v>
      </c>
      <c r="BP230">
        <v>113829439</v>
      </c>
      <c r="BQ230">
        <v>0</v>
      </c>
      <c r="BR230">
        <v>72933292</v>
      </c>
      <c r="BS230">
        <v>71383586</v>
      </c>
      <c r="BT230">
        <v>4215787</v>
      </c>
      <c r="BU230">
        <v>10261436</v>
      </c>
      <c r="BV230">
        <v>19784555</v>
      </c>
      <c r="BW230">
        <v>1337835</v>
      </c>
      <c r="BX230">
        <v>25681557</v>
      </c>
      <c r="BY230">
        <v>42198819</v>
      </c>
      <c r="BZ230">
        <v>11358337</v>
      </c>
      <c r="CA230">
        <v>47592473</v>
      </c>
      <c r="CB230">
        <v>7353040</v>
      </c>
      <c r="CC230">
        <v>6213916</v>
      </c>
      <c r="CD230">
        <v>19073938</v>
      </c>
      <c r="CE230">
        <v>42886499</v>
      </c>
      <c r="CF230">
        <v>10374300</v>
      </c>
      <c r="CG230">
        <v>14379798</v>
      </c>
      <c r="CH230">
        <v>4837799</v>
      </c>
      <c r="CI230">
        <v>19984966</v>
      </c>
      <c r="CJ230">
        <v>28738368</v>
      </c>
      <c r="CK230">
        <v>15189553</v>
      </c>
      <c r="CL230">
        <v>7850314</v>
      </c>
      <c r="CM230">
        <v>6163354</v>
      </c>
      <c r="CN230">
        <v>451037</v>
      </c>
      <c r="CO230">
        <v>112722156</v>
      </c>
      <c r="CP230">
        <v>12744864</v>
      </c>
      <c r="CQ230">
        <v>374623661</v>
      </c>
      <c r="CR230">
        <v>4532748</v>
      </c>
      <c r="CS230">
        <v>1414232</v>
      </c>
      <c r="CT230">
        <v>16657584</v>
      </c>
      <c r="CU230">
        <v>51484867</v>
      </c>
      <c r="CV230">
        <v>13876169</v>
      </c>
      <c r="CW230">
        <v>11792976</v>
      </c>
      <c r="CX230">
        <v>6629627</v>
      </c>
      <c r="CY230">
        <v>2636477</v>
      </c>
    </row>
    <row r="231" spans="1:103" x14ac:dyDescent="0.3">
      <c r="A231" s="734">
        <v>9019</v>
      </c>
      <c r="B231" t="s">
        <v>927</v>
      </c>
      <c r="C231" t="s">
        <v>928</v>
      </c>
      <c r="D231">
        <v>22449119</v>
      </c>
      <c r="E231">
        <v>6460573</v>
      </c>
      <c r="F231">
        <v>3723973</v>
      </c>
      <c r="G231">
        <v>0</v>
      </c>
      <c r="H231">
        <v>3326179</v>
      </c>
      <c r="I231">
        <v>1869713</v>
      </c>
      <c r="J231">
        <v>8588404</v>
      </c>
      <c r="K231">
        <v>2788191</v>
      </c>
      <c r="L231">
        <v>5780223</v>
      </c>
      <c r="M231">
        <v>41853941</v>
      </c>
      <c r="N231">
        <v>129122002</v>
      </c>
      <c r="O231">
        <v>20719804</v>
      </c>
      <c r="P231">
        <v>127552806</v>
      </c>
      <c r="Q231">
        <v>8161605</v>
      </c>
      <c r="R231">
        <v>2016288</v>
      </c>
      <c r="S231">
        <v>17557115</v>
      </c>
      <c r="T231">
        <v>0</v>
      </c>
      <c r="U231">
        <v>42912952</v>
      </c>
      <c r="V231">
        <v>36048168</v>
      </c>
      <c r="W231">
        <v>0</v>
      </c>
      <c r="X231">
        <v>2336345</v>
      </c>
      <c r="Y231">
        <v>5917953</v>
      </c>
      <c r="Z231">
        <v>72703473</v>
      </c>
      <c r="AA231">
        <v>0</v>
      </c>
      <c r="AB231">
        <v>36248417</v>
      </c>
      <c r="AC231">
        <v>38575416</v>
      </c>
      <c r="AD231">
        <v>9156257</v>
      </c>
      <c r="AE231">
        <v>49094231</v>
      </c>
      <c r="AF231">
        <v>17054642</v>
      </c>
      <c r="AG231">
        <v>10527485</v>
      </c>
      <c r="AH231">
        <v>28664388</v>
      </c>
      <c r="AI231">
        <v>72510218</v>
      </c>
      <c r="AJ231">
        <v>9035873</v>
      </c>
      <c r="AK231">
        <v>185354933</v>
      </c>
      <c r="AL231">
        <v>12882364</v>
      </c>
      <c r="AM231">
        <v>95807028</v>
      </c>
      <c r="AN231">
        <v>2513092</v>
      </c>
      <c r="AO231">
        <v>7790997</v>
      </c>
      <c r="AP231">
        <v>11428528</v>
      </c>
      <c r="AQ231">
        <v>1933865</v>
      </c>
      <c r="AR231">
        <v>215170716</v>
      </c>
      <c r="AS231">
        <v>14996349</v>
      </c>
      <c r="AT231">
        <v>56662113</v>
      </c>
      <c r="AU231">
        <v>11206388</v>
      </c>
      <c r="AV231">
        <v>29939410</v>
      </c>
      <c r="AW231">
        <v>0</v>
      </c>
      <c r="AX231">
        <v>28567469</v>
      </c>
      <c r="AY231">
        <v>1480972</v>
      </c>
      <c r="AZ231">
        <v>67954326</v>
      </c>
      <c r="BA231">
        <v>19118618</v>
      </c>
      <c r="BB231">
        <v>42206390</v>
      </c>
      <c r="BC231">
        <v>2570820</v>
      </c>
      <c r="BD231">
        <v>22999425</v>
      </c>
      <c r="BE231">
        <v>20504531</v>
      </c>
      <c r="BF231">
        <v>22983151</v>
      </c>
      <c r="BG231">
        <v>8099014</v>
      </c>
      <c r="BH231">
        <v>2907973</v>
      </c>
      <c r="BI231">
        <v>6855766</v>
      </c>
      <c r="BJ231">
        <v>1886380</v>
      </c>
      <c r="BK231">
        <v>569060067</v>
      </c>
      <c r="BL231">
        <v>1825931</v>
      </c>
      <c r="BM231">
        <v>7621646</v>
      </c>
      <c r="BN231">
        <v>34881165</v>
      </c>
      <c r="BO231">
        <v>12791517</v>
      </c>
      <c r="BP231">
        <v>113829439</v>
      </c>
      <c r="BQ231">
        <v>0</v>
      </c>
      <c r="BR231">
        <v>72933292</v>
      </c>
      <c r="BS231">
        <v>71383586</v>
      </c>
      <c r="BT231">
        <v>4215787</v>
      </c>
      <c r="BU231">
        <v>10261436</v>
      </c>
      <c r="BV231">
        <v>19784555</v>
      </c>
      <c r="BW231">
        <v>1337835</v>
      </c>
      <c r="BX231">
        <v>25681557</v>
      </c>
      <c r="BY231">
        <v>42198819</v>
      </c>
      <c r="BZ231">
        <v>11358337</v>
      </c>
      <c r="CA231">
        <v>47592473</v>
      </c>
      <c r="CB231">
        <v>7353040</v>
      </c>
      <c r="CC231">
        <v>6213916</v>
      </c>
      <c r="CD231">
        <v>19073938</v>
      </c>
      <c r="CE231">
        <v>42886499</v>
      </c>
      <c r="CF231">
        <v>10374300</v>
      </c>
      <c r="CG231">
        <v>14379798</v>
      </c>
      <c r="CH231">
        <v>4837799</v>
      </c>
      <c r="CI231">
        <v>19984966</v>
      </c>
      <c r="CJ231">
        <v>28738368</v>
      </c>
      <c r="CK231">
        <v>15189553</v>
      </c>
      <c r="CL231">
        <v>7850314</v>
      </c>
      <c r="CM231">
        <v>6163354</v>
      </c>
      <c r="CN231">
        <v>451037</v>
      </c>
      <c r="CO231">
        <v>112722156</v>
      </c>
      <c r="CP231">
        <v>12744864</v>
      </c>
      <c r="CQ231">
        <v>374623661</v>
      </c>
      <c r="CR231">
        <v>4532748</v>
      </c>
      <c r="CS231">
        <v>1414232</v>
      </c>
      <c r="CT231">
        <v>16657584</v>
      </c>
      <c r="CU231">
        <v>51484867</v>
      </c>
      <c r="CV231">
        <v>13876169</v>
      </c>
      <c r="CW231">
        <v>11792976</v>
      </c>
      <c r="CX231">
        <v>6629627</v>
      </c>
      <c r="CY231">
        <v>2636477</v>
      </c>
    </row>
    <row r="233" spans="1:103" x14ac:dyDescent="0.3">
      <c r="A233" s="965"/>
      <c r="B233" s="964" t="s">
        <v>2395</v>
      </c>
      <c r="C233" s="964"/>
      <c r="D233" s="964" t="e">
        <f>1-((D93+D94+D95+D96)/(D85+D86+D87+D88))</f>
        <v>#DIV/0!</v>
      </c>
      <c r="E233" s="964">
        <f>1-((E93+E94+E95+E96)/(E85+E86+E87+E88))</f>
        <v>0.48375979958528836</v>
      </c>
      <c r="F233" s="964" t="e">
        <f t="shared" ref="F233:BQ233" si="0">1-((F93+F94+F95+F96)/(F85+F86+F87+F88))</f>
        <v>#DIV/0!</v>
      </c>
      <c r="G233" s="964" t="e">
        <f t="shared" si="0"/>
        <v>#DIV/0!</v>
      </c>
      <c r="H233" s="964" t="e">
        <f t="shared" si="0"/>
        <v>#DIV/0!</v>
      </c>
      <c r="I233" s="964" t="e">
        <f t="shared" si="0"/>
        <v>#DIV/0!</v>
      </c>
      <c r="J233" s="964">
        <f t="shared" si="0"/>
        <v>0.63719891897455105</v>
      </c>
      <c r="K233" s="964">
        <f t="shared" si="0"/>
        <v>0.6594349921964231</v>
      </c>
      <c r="L233" s="964">
        <f t="shared" si="0"/>
        <v>0.61411205528616297</v>
      </c>
      <c r="M233" s="964">
        <f t="shared" si="0"/>
        <v>0.66033631226457623</v>
      </c>
      <c r="N233" s="964" t="e">
        <f t="shared" si="0"/>
        <v>#DIV/0!</v>
      </c>
      <c r="O233" s="964">
        <f t="shared" si="0"/>
        <v>0.47647250769976834</v>
      </c>
      <c r="P233" s="964" t="e">
        <f t="shared" si="0"/>
        <v>#DIV/0!</v>
      </c>
      <c r="Q233" s="964">
        <f t="shared" si="0"/>
        <v>0.23497512042275337</v>
      </c>
      <c r="R233" s="964">
        <f t="shared" si="0"/>
        <v>0.71153425309946317</v>
      </c>
      <c r="S233" s="964">
        <f t="shared" si="0"/>
        <v>0.43261199580536458</v>
      </c>
      <c r="T233" s="964" t="e">
        <f t="shared" si="0"/>
        <v>#DIV/0!</v>
      </c>
      <c r="U233" s="964" t="e">
        <f t="shared" si="0"/>
        <v>#DIV/0!</v>
      </c>
      <c r="V233" s="964">
        <f t="shared" si="0"/>
        <v>0.6039136658205273</v>
      </c>
      <c r="W233" s="964" t="e">
        <f t="shared" si="0"/>
        <v>#DIV/0!</v>
      </c>
      <c r="X233" s="964">
        <f t="shared" si="0"/>
        <v>0.21840097826171612</v>
      </c>
      <c r="Y233" s="964">
        <f t="shared" si="0"/>
        <v>0.30939957229097559</v>
      </c>
      <c r="Z233" s="964" t="e">
        <f t="shared" si="0"/>
        <v>#DIV/0!</v>
      </c>
      <c r="AA233" s="964" t="e">
        <f t="shared" si="0"/>
        <v>#DIV/0!</v>
      </c>
      <c r="AB233" s="964">
        <f t="shared" si="0"/>
        <v>0.59007545197565636</v>
      </c>
      <c r="AC233" s="964">
        <f t="shared" si="0"/>
        <v>0.67197754356479755</v>
      </c>
      <c r="AD233" s="964">
        <f t="shared" si="0"/>
        <v>0.45943117291551572</v>
      </c>
      <c r="AE233" s="964">
        <f t="shared" si="0"/>
        <v>0.43376024720607254</v>
      </c>
      <c r="AF233" s="964">
        <f t="shared" si="0"/>
        <v>0.74759102608635064</v>
      </c>
      <c r="AG233" s="964">
        <f t="shared" si="0"/>
        <v>0.61852673520598023</v>
      </c>
      <c r="AH233" s="964">
        <f t="shared" si="0"/>
        <v>0.61248341505495385</v>
      </c>
      <c r="AI233" s="964">
        <f t="shared" si="0"/>
        <v>0.55638871270266321</v>
      </c>
      <c r="AJ233" s="964">
        <f t="shared" si="0"/>
        <v>0.74413243901500192</v>
      </c>
      <c r="AK233" s="964" t="e">
        <f t="shared" si="0"/>
        <v>#DIV/0!</v>
      </c>
      <c r="AL233" s="964">
        <f t="shared" si="0"/>
        <v>0.52812061666153065</v>
      </c>
      <c r="AM233" s="964" t="e">
        <f t="shared" si="0"/>
        <v>#DIV/0!</v>
      </c>
      <c r="AN233" s="964">
        <f t="shared" si="0"/>
        <v>0.51083345151981319</v>
      </c>
      <c r="AO233" s="964" t="e">
        <f t="shared" si="0"/>
        <v>#DIV/0!</v>
      </c>
      <c r="AP233" s="964" t="e">
        <f t="shared" si="0"/>
        <v>#DIV/0!</v>
      </c>
      <c r="AQ233" s="964">
        <f t="shared" si="0"/>
        <v>0.69571994770517975</v>
      </c>
      <c r="AR233" s="964" t="e">
        <f t="shared" si="0"/>
        <v>#DIV/0!</v>
      </c>
      <c r="AS233" s="964">
        <f t="shared" si="0"/>
        <v>0.42930021836287668</v>
      </c>
      <c r="AT233" s="964">
        <f t="shared" si="0"/>
        <v>0.66986732555578155</v>
      </c>
      <c r="AU233" s="964" t="e">
        <f t="shared" si="0"/>
        <v>#DIV/0!</v>
      </c>
      <c r="AV233" s="964">
        <f t="shared" si="0"/>
        <v>0.38474002616450875</v>
      </c>
      <c r="AW233" s="964" t="e">
        <f t="shared" si="0"/>
        <v>#DIV/0!</v>
      </c>
      <c r="AX233" s="964">
        <f t="shared" si="0"/>
        <v>0.70837085274307632</v>
      </c>
      <c r="AY233" s="964">
        <f t="shared" si="0"/>
        <v>0.4887366326024486</v>
      </c>
      <c r="AZ233" s="964" t="e">
        <f t="shared" si="0"/>
        <v>#DIV/0!</v>
      </c>
      <c r="BA233" s="964" t="e">
        <f t="shared" si="0"/>
        <v>#DIV/0!</v>
      </c>
      <c r="BB233" s="964">
        <f t="shared" si="0"/>
        <v>0.57885306897865929</v>
      </c>
      <c r="BC233" s="964">
        <f t="shared" si="0"/>
        <v>0.44180839832029317</v>
      </c>
      <c r="BD233" s="964" t="e">
        <f t="shared" si="0"/>
        <v>#DIV/0!</v>
      </c>
      <c r="BE233" s="964" t="e">
        <f t="shared" si="0"/>
        <v>#DIV/0!</v>
      </c>
      <c r="BF233" s="964">
        <f t="shared" si="0"/>
        <v>0.59299363742401923</v>
      </c>
      <c r="BG233" s="964" t="e">
        <f t="shared" si="0"/>
        <v>#DIV/0!</v>
      </c>
      <c r="BH233" s="964" t="e">
        <f t="shared" si="0"/>
        <v>#DIV/0!</v>
      </c>
      <c r="BI233" s="964">
        <f t="shared" si="0"/>
        <v>0.70990732957784575</v>
      </c>
      <c r="BJ233" s="964">
        <f t="shared" si="0"/>
        <v>0.80791300237291785</v>
      </c>
      <c r="BK233" s="964" t="e">
        <f t="shared" si="0"/>
        <v>#DIV/0!</v>
      </c>
      <c r="BL233" s="964" t="e">
        <f t="shared" si="0"/>
        <v>#DIV/0!</v>
      </c>
      <c r="BM233" s="964">
        <f t="shared" si="0"/>
        <v>0.43665308543374137</v>
      </c>
      <c r="BN233" s="964">
        <f t="shared" si="0"/>
        <v>0.44125186347811018</v>
      </c>
      <c r="BO233" s="964">
        <f t="shared" si="0"/>
        <v>0.76574161788658868</v>
      </c>
      <c r="BP233" s="964" t="e">
        <f t="shared" si="0"/>
        <v>#DIV/0!</v>
      </c>
      <c r="BQ233" s="964" t="e">
        <f t="shared" si="0"/>
        <v>#DIV/0!</v>
      </c>
      <c r="BR233" s="964" t="e">
        <f t="shared" ref="BR233:CY233" si="1">1-((BR93+BR94+BR95+BR96)/(BR85+BR86+BR87+BR88))</f>
        <v>#DIV/0!</v>
      </c>
      <c r="BS233" s="964" t="e">
        <f t="shared" si="1"/>
        <v>#DIV/0!</v>
      </c>
      <c r="BT233" s="964">
        <f t="shared" si="1"/>
        <v>0.48434259215992159</v>
      </c>
      <c r="BU233" s="964">
        <f t="shared" si="1"/>
        <v>0.47855682283409151</v>
      </c>
      <c r="BV233" s="964">
        <f t="shared" si="1"/>
        <v>0.7828065247133783</v>
      </c>
      <c r="BW233" s="964">
        <f t="shared" si="1"/>
        <v>0.41366797999302563</v>
      </c>
      <c r="BX233" s="964" t="e">
        <f t="shared" si="1"/>
        <v>#DIV/0!</v>
      </c>
      <c r="BY233" s="964" t="e">
        <f t="shared" si="1"/>
        <v>#DIV/0!</v>
      </c>
      <c r="BZ233" s="964">
        <f t="shared" si="1"/>
        <v>0.76449224416239603</v>
      </c>
      <c r="CA233" s="964" t="e">
        <f t="shared" si="1"/>
        <v>#DIV/0!</v>
      </c>
      <c r="CB233" s="964">
        <f t="shared" si="1"/>
        <v>0.41825034969813779</v>
      </c>
      <c r="CC233" s="964">
        <f t="shared" si="1"/>
        <v>0.27977194026445595</v>
      </c>
      <c r="CD233" s="964">
        <f t="shared" si="1"/>
        <v>0.6586368966835574</v>
      </c>
      <c r="CE233" s="964">
        <f t="shared" si="1"/>
        <v>0.92062414291538486</v>
      </c>
      <c r="CF233" s="964" t="e">
        <f t="shared" si="1"/>
        <v>#DIV/0!</v>
      </c>
      <c r="CG233" s="964">
        <f t="shared" si="1"/>
        <v>0.57395478371458508</v>
      </c>
      <c r="CH233" s="964">
        <f t="shared" si="1"/>
        <v>0.50519262594705128</v>
      </c>
      <c r="CI233" s="964">
        <f t="shared" si="1"/>
        <v>0.41789846487137261</v>
      </c>
      <c r="CJ233" s="964">
        <f t="shared" si="1"/>
        <v>0.6457957746528209</v>
      </c>
      <c r="CK233" s="964">
        <f t="shared" si="1"/>
        <v>0.77359857464582615</v>
      </c>
      <c r="CL233" s="964" t="e">
        <f t="shared" si="1"/>
        <v>#DIV/0!</v>
      </c>
      <c r="CM233" s="964" t="e">
        <f t="shared" si="1"/>
        <v>#DIV/0!</v>
      </c>
      <c r="CN233" s="964">
        <f t="shared" si="1"/>
        <v>0.70542358367679214</v>
      </c>
      <c r="CO233" s="964">
        <f t="shared" si="1"/>
        <v>0.53040792380002189</v>
      </c>
      <c r="CP233" s="964">
        <f t="shared" si="1"/>
        <v>0.85172540318390066</v>
      </c>
      <c r="CQ233" s="964" t="e">
        <f t="shared" si="1"/>
        <v>#DIV/0!</v>
      </c>
      <c r="CR233" s="964">
        <f t="shared" si="1"/>
        <v>0.57433393164143476</v>
      </c>
      <c r="CS233" s="964">
        <f t="shared" si="1"/>
        <v>0.49771507798481951</v>
      </c>
      <c r="CT233" s="964" t="e">
        <f t="shared" si="1"/>
        <v>#DIV/0!</v>
      </c>
      <c r="CU233" s="964">
        <f t="shared" si="1"/>
        <v>0.54439126085805922</v>
      </c>
      <c r="CV233" s="964" t="e">
        <f t="shared" si="1"/>
        <v>#DIV/0!</v>
      </c>
      <c r="CW233" s="964">
        <f t="shared" si="1"/>
        <v>0.60965147632515204</v>
      </c>
      <c r="CX233" s="964">
        <f t="shared" si="1"/>
        <v>0.65701399095611746</v>
      </c>
      <c r="CY233" s="964" t="e">
        <f t="shared" si="1"/>
        <v>#DIV/0!</v>
      </c>
    </row>
    <row r="234" spans="1:103" x14ac:dyDescent="0.3">
      <c r="B234" s="173"/>
      <c r="C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3"/>
      <c r="AZ234" s="173"/>
      <c r="BA234" s="173"/>
      <c r="BB234" s="173"/>
      <c r="BC234" s="173"/>
      <c r="BD234" s="173"/>
      <c r="BE234" s="173"/>
      <c r="BF234" s="173"/>
      <c r="BG234" s="173"/>
      <c r="BH234" s="173"/>
      <c r="BI234" s="173"/>
      <c r="BJ234" s="173"/>
      <c r="BK234" s="173"/>
      <c r="BL234" s="173"/>
      <c r="BM234" s="173"/>
      <c r="BN234" s="173"/>
      <c r="BO234" s="173"/>
      <c r="BP234" s="173"/>
      <c r="BQ234" s="173"/>
      <c r="BR234" s="173"/>
      <c r="BS234" s="173"/>
      <c r="BT234" s="173"/>
      <c r="BU234" s="173"/>
      <c r="BV234" s="173"/>
      <c r="BW234" s="173"/>
      <c r="BX234" s="173"/>
      <c r="BY234" s="173"/>
      <c r="BZ234" s="173"/>
      <c r="CA234" s="173"/>
      <c r="CB234" s="173"/>
      <c r="CC234" s="173"/>
      <c r="CD234" s="173"/>
      <c r="CE234" s="173"/>
      <c r="CF234" s="173"/>
      <c r="CG234" s="173"/>
      <c r="CH234" s="173"/>
      <c r="CI234" s="173"/>
      <c r="CJ234" s="173"/>
      <c r="CK234" s="173"/>
      <c r="CL234" s="173"/>
      <c r="CM234" s="173"/>
      <c r="CN234" s="173"/>
      <c r="CO234" s="173"/>
      <c r="CP234" s="173"/>
      <c r="CQ234" s="173"/>
      <c r="CR234" s="173"/>
      <c r="CS234" s="173"/>
      <c r="CT234" s="173"/>
      <c r="CU234" s="173"/>
      <c r="CV234" s="173"/>
      <c r="CW234" s="173"/>
      <c r="CX234" s="173"/>
      <c r="CY234" s="173"/>
    </row>
    <row r="235" spans="1:103" x14ac:dyDescent="0.3">
      <c r="A235" s="734">
        <v>0</v>
      </c>
      <c r="B235" s="173" t="s">
        <v>932</v>
      </c>
      <c r="C235" s="173"/>
      <c r="D235" s="173">
        <f>D213</f>
        <v>3350666064.1100001</v>
      </c>
      <c r="E235" s="173">
        <f>E213</f>
        <v>866423227.10000002</v>
      </c>
      <c r="F235" s="173">
        <f t="shared" ref="F235:BQ235" si="2">F213</f>
        <v>350803555.62</v>
      </c>
      <c r="G235" s="173">
        <f t="shared" si="2"/>
        <v>5154.01</v>
      </c>
      <c r="H235" s="173">
        <f t="shared" si="2"/>
        <v>713946035.42999995</v>
      </c>
      <c r="I235" s="173">
        <f t="shared" si="2"/>
        <v>670242932.64999998</v>
      </c>
      <c r="J235" s="173">
        <f t="shared" si="2"/>
        <v>1439805032.3399999</v>
      </c>
      <c r="K235" s="173">
        <f t="shared" si="2"/>
        <v>574798560.29999995</v>
      </c>
      <c r="L235" s="173">
        <f t="shared" si="2"/>
        <v>1185722344.5999999</v>
      </c>
      <c r="M235" s="173">
        <f t="shared" si="2"/>
        <v>8498773099.1199999</v>
      </c>
      <c r="N235" s="173">
        <f t="shared" si="2"/>
        <v>6927235265.7799997</v>
      </c>
      <c r="O235" s="173">
        <f t="shared" si="2"/>
        <v>1650907641.3199999</v>
      </c>
      <c r="P235" s="173">
        <f t="shared" si="2"/>
        <v>6086152102.6000004</v>
      </c>
      <c r="Q235" s="173">
        <f t="shared" si="2"/>
        <v>1501040618.4200001</v>
      </c>
      <c r="R235" s="173">
        <f t="shared" si="2"/>
        <v>469874113.12</v>
      </c>
      <c r="S235" s="173">
        <f t="shared" si="2"/>
        <v>1760254691.98</v>
      </c>
      <c r="T235" s="173">
        <f t="shared" si="2"/>
        <v>5167</v>
      </c>
      <c r="U235" s="173">
        <f t="shared" si="2"/>
        <v>3846708442</v>
      </c>
      <c r="V235" s="173">
        <f t="shared" si="2"/>
        <v>3232487330.04</v>
      </c>
      <c r="W235" s="173">
        <f t="shared" si="2"/>
        <v>5170</v>
      </c>
      <c r="X235" s="173">
        <f t="shared" si="2"/>
        <v>504243147.87</v>
      </c>
      <c r="Y235" s="173">
        <f t="shared" si="2"/>
        <v>410422795.63999999</v>
      </c>
      <c r="Z235" s="173">
        <f t="shared" si="2"/>
        <v>2599690699.0799999</v>
      </c>
      <c r="AA235" s="173">
        <f t="shared" si="2"/>
        <v>5174.01</v>
      </c>
      <c r="AB235" s="173">
        <f t="shared" si="2"/>
        <v>2335155384.8206</v>
      </c>
      <c r="AC235" s="173">
        <f t="shared" si="2"/>
        <v>6505305873.9300003</v>
      </c>
      <c r="AD235" s="173">
        <f t="shared" si="2"/>
        <v>2243351144.1500001</v>
      </c>
      <c r="AE235" s="173">
        <f t="shared" si="2"/>
        <v>3787059218.6799998</v>
      </c>
      <c r="AF235" s="173">
        <f t="shared" si="2"/>
        <v>2958814333.23</v>
      </c>
      <c r="AG235" s="173">
        <f t="shared" si="2"/>
        <v>1346777531.0599999</v>
      </c>
      <c r="AH235" s="173">
        <f t="shared" si="2"/>
        <v>1668222351.6400001</v>
      </c>
      <c r="AI235" s="173">
        <f t="shared" si="2"/>
        <v>10619117149.620001</v>
      </c>
      <c r="AJ235" s="173">
        <f t="shared" si="2"/>
        <v>1229368839.46</v>
      </c>
      <c r="AK235" s="173">
        <f t="shared" si="2"/>
        <v>9107605123.8075008</v>
      </c>
      <c r="AL235" s="173">
        <f t="shared" si="2"/>
        <v>2124123819.53</v>
      </c>
      <c r="AM235" s="173">
        <f t="shared" si="2"/>
        <v>5253899057.2200003</v>
      </c>
      <c r="AN235" s="173">
        <f t="shared" si="2"/>
        <v>281898929.23000002</v>
      </c>
      <c r="AO235" s="173">
        <f t="shared" si="2"/>
        <v>340248893.63</v>
      </c>
      <c r="AP235" s="173">
        <f t="shared" si="2"/>
        <v>1377817383.9400001</v>
      </c>
      <c r="AQ235" s="173">
        <f t="shared" si="2"/>
        <v>664167390.04999995</v>
      </c>
      <c r="AR235" s="173">
        <f t="shared" si="2"/>
        <v>8753204727.6200008</v>
      </c>
      <c r="AS235" s="173">
        <f t="shared" si="2"/>
        <v>1298532283.23</v>
      </c>
      <c r="AT235" s="173">
        <f t="shared" si="2"/>
        <v>5253667686.6400003</v>
      </c>
      <c r="AU235" s="173">
        <f t="shared" si="2"/>
        <v>1689451217.8900001</v>
      </c>
      <c r="AV235" s="173">
        <f t="shared" si="2"/>
        <v>2978871169.5799999</v>
      </c>
      <c r="AW235" s="173">
        <f t="shared" si="2"/>
        <v>5196.01</v>
      </c>
      <c r="AX235" s="173">
        <f t="shared" si="2"/>
        <v>1527068528.95</v>
      </c>
      <c r="AY235" s="173">
        <f t="shared" si="2"/>
        <v>344557551.12</v>
      </c>
      <c r="AZ235" s="173">
        <f t="shared" si="2"/>
        <v>5458427506.9700003</v>
      </c>
      <c r="BA235" s="173">
        <f t="shared" si="2"/>
        <v>1443476709.8299999</v>
      </c>
      <c r="BB235" s="173">
        <f t="shared" si="2"/>
        <v>8263835625.79</v>
      </c>
      <c r="BC235" s="173">
        <f t="shared" si="2"/>
        <v>492198294.12</v>
      </c>
      <c r="BD235" s="173">
        <f t="shared" si="2"/>
        <v>1299134464.46</v>
      </c>
      <c r="BE235" s="173">
        <f t="shared" si="2"/>
        <v>1120497007.5799999</v>
      </c>
      <c r="BF235" s="173">
        <f t="shared" si="2"/>
        <v>3292815900.8699999</v>
      </c>
      <c r="BG235" s="173">
        <f t="shared" si="2"/>
        <v>1112128219.9649999</v>
      </c>
      <c r="BH235" s="173">
        <f t="shared" si="2"/>
        <v>460795710.74000001</v>
      </c>
      <c r="BI235" s="173">
        <f t="shared" si="2"/>
        <v>714187482.82000005</v>
      </c>
      <c r="BJ235" s="173">
        <f t="shared" si="2"/>
        <v>869036626.02999997</v>
      </c>
      <c r="BK235" s="173">
        <f t="shared" si="2"/>
        <v>29251109792.349998</v>
      </c>
      <c r="BL235" s="173">
        <f t="shared" si="2"/>
        <v>320021246.76999998</v>
      </c>
      <c r="BM235" s="173">
        <f t="shared" si="2"/>
        <v>1354021136.01</v>
      </c>
      <c r="BN235" s="173">
        <f t="shared" si="2"/>
        <v>3493297622.54</v>
      </c>
      <c r="BO235" s="173">
        <f t="shared" si="2"/>
        <v>2135437506.05</v>
      </c>
      <c r="BP235" s="173">
        <f t="shared" si="2"/>
        <v>9167876140.073</v>
      </c>
      <c r="BQ235" s="173">
        <f t="shared" si="2"/>
        <v>5216.01</v>
      </c>
      <c r="BR235" s="173">
        <f t="shared" ref="BR235:CY235" si="3">BR213</f>
        <v>3944483073.9200001</v>
      </c>
      <c r="BS235" s="173">
        <f t="shared" si="3"/>
        <v>4457976432.6599998</v>
      </c>
      <c r="BT235" s="173">
        <f t="shared" si="3"/>
        <v>429221957.63</v>
      </c>
      <c r="BU235" s="173">
        <f t="shared" si="3"/>
        <v>1232199004.4200001</v>
      </c>
      <c r="BV235" s="173">
        <f t="shared" si="3"/>
        <v>2216925394.3899999</v>
      </c>
      <c r="BW235" s="173">
        <f t="shared" si="3"/>
        <v>353193598.25999999</v>
      </c>
      <c r="BX235" s="173">
        <f t="shared" si="3"/>
        <v>1194965145.0799999</v>
      </c>
      <c r="BY235" s="173">
        <f t="shared" si="3"/>
        <v>3305969561.7644</v>
      </c>
      <c r="BZ235" s="173">
        <f t="shared" si="3"/>
        <v>625115290.90999997</v>
      </c>
      <c r="CA235" s="173">
        <f t="shared" si="3"/>
        <v>2655723632.48</v>
      </c>
      <c r="CB235" s="173">
        <f t="shared" si="3"/>
        <v>1220021464.1500001</v>
      </c>
      <c r="CC235" s="173">
        <f t="shared" si="3"/>
        <v>2350420053.4299998</v>
      </c>
      <c r="CD235" s="173">
        <f t="shared" si="3"/>
        <v>2177080732.4000001</v>
      </c>
      <c r="CE235" s="173">
        <f t="shared" si="3"/>
        <v>2605788076.9899998</v>
      </c>
      <c r="CF235" s="173">
        <f t="shared" si="3"/>
        <v>1611800370.3499999</v>
      </c>
      <c r="CG235" s="173">
        <f t="shared" si="3"/>
        <v>1941894091.45</v>
      </c>
      <c r="CH235" s="173">
        <f t="shared" si="3"/>
        <v>842929730.35000002</v>
      </c>
      <c r="CI235" s="173">
        <f t="shared" si="3"/>
        <v>1420117207.29</v>
      </c>
      <c r="CJ235" s="173">
        <f t="shared" si="3"/>
        <v>1041585602.05</v>
      </c>
      <c r="CK235" s="173">
        <f t="shared" si="3"/>
        <v>1840386562.9000001</v>
      </c>
      <c r="CL235" s="173">
        <f t="shared" si="3"/>
        <v>572989583.05999994</v>
      </c>
      <c r="CM235" s="173">
        <f t="shared" si="3"/>
        <v>1081581550.6700001</v>
      </c>
      <c r="CN235" s="173">
        <f t="shared" si="3"/>
        <v>196948668.66</v>
      </c>
      <c r="CO235" s="173">
        <f t="shared" si="3"/>
        <v>11778302678.1</v>
      </c>
      <c r="CP235" s="173">
        <f t="shared" si="3"/>
        <v>903336563.11000001</v>
      </c>
      <c r="CQ235" s="173">
        <f t="shared" si="3"/>
        <v>29667657980.470001</v>
      </c>
      <c r="CR235" s="173">
        <f t="shared" si="3"/>
        <v>746597371.98000002</v>
      </c>
      <c r="CS235" s="173">
        <f t="shared" si="3"/>
        <v>380536149.24000001</v>
      </c>
      <c r="CT235" s="173">
        <f t="shared" si="3"/>
        <v>1727484634.3399999</v>
      </c>
      <c r="CU235" s="173">
        <f t="shared" si="3"/>
        <v>2489333308.1100001</v>
      </c>
      <c r="CV235" s="173">
        <f t="shared" si="3"/>
        <v>1319420669.6300001</v>
      </c>
      <c r="CW235" s="173">
        <f t="shared" si="3"/>
        <v>1864386788.52</v>
      </c>
      <c r="CX235" s="173">
        <f t="shared" si="3"/>
        <v>824617514.07000005</v>
      </c>
      <c r="CY235" s="173">
        <f t="shared" si="3"/>
        <v>481335156.74000001</v>
      </c>
    </row>
    <row r="236" spans="1:103" s="173" customFormat="1" x14ac:dyDescent="0.3">
      <c r="A236" s="734"/>
      <c r="B236" s="173" t="s">
        <v>931</v>
      </c>
    </row>
    <row r="237" spans="1:103" x14ac:dyDescent="0.3">
      <c r="A237" s="823">
        <v>906</v>
      </c>
      <c r="B237" s="173"/>
      <c r="C237" s="173"/>
      <c r="D237" s="173">
        <f>D163</f>
        <v>1</v>
      </c>
      <c r="E237" s="173">
        <f>E163</f>
        <v>1</v>
      </c>
      <c r="F237" s="173">
        <f t="shared" ref="F237:BQ237" si="4">F163</f>
        <v>1</v>
      </c>
      <c r="G237" s="173">
        <f t="shared" si="4"/>
        <v>0</v>
      </c>
      <c r="H237" s="173">
        <f t="shared" si="4"/>
        <v>1</v>
      </c>
      <c r="I237" s="173">
        <f t="shared" si="4"/>
        <v>1</v>
      </c>
      <c r="J237" s="173">
        <f t="shared" si="4"/>
        <v>1</v>
      </c>
      <c r="K237" s="173">
        <f t="shared" si="4"/>
        <v>1</v>
      </c>
      <c r="L237" s="173">
        <f t="shared" si="4"/>
        <v>1</v>
      </c>
      <c r="M237" s="173">
        <f t="shared" si="4"/>
        <v>1</v>
      </c>
      <c r="N237" s="173">
        <f t="shared" si="4"/>
        <v>1</v>
      </c>
      <c r="O237" s="173">
        <f t="shared" si="4"/>
        <v>1</v>
      </c>
      <c r="P237" s="173">
        <f t="shared" si="4"/>
        <v>1</v>
      </c>
      <c r="Q237" s="173">
        <f t="shared" si="4"/>
        <v>1</v>
      </c>
      <c r="R237" s="173">
        <f t="shared" si="4"/>
        <v>1</v>
      </c>
      <c r="S237" s="173">
        <f t="shared" si="4"/>
        <v>1</v>
      </c>
      <c r="T237" s="173">
        <f t="shared" si="4"/>
        <v>0</v>
      </c>
      <c r="U237" s="173">
        <f t="shared" si="4"/>
        <v>1</v>
      </c>
      <c r="V237" s="173">
        <f t="shared" si="4"/>
        <v>1</v>
      </c>
      <c r="W237" s="173">
        <f t="shared" si="4"/>
        <v>0</v>
      </c>
      <c r="X237" s="173">
        <f t="shared" si="4"/>
        <v>1</v>
      </c>
      <c r="Y237" s="173">
        <f t="shared" si="4"/>
        <v>1</v>
      </c>
      <c r="Z237" s="173">
        <f t="shared" si="4"/>
        <v>1</v>
      </c>
      <c r="AA237" s="173">
        <f t="shared" si="4"/>
        <v>0</v>
      </c>
      <c r="AB237" s="173">
        <f t="shared" si="4"/>
        <v>1</v>
      </c>
      <c r="AC237" s="173">
        <f t="shared" si="4"/>
        <v>1</v>
      </c>
      <c r="AD237" s="173">
        <f t="shared" si="4"/>
        <v>1</v>
      </c>
      <c r="AE237" s="173">
        <f t="shared" si="4"/>
        <v>1</v>
      </c>
      <c r="AF237" s="173">
        <f t="shared" si="4"/>
        <v>1</v>
      </c>
      <c r="AG237" s="173">
        <f t="shared" si="4"/>
        <v>1</v>
      </c>
      <c r="AH237" s="173">
        <f t="shared" si="4"/>
        <v>1</v>
      </c>
      <c r="AI237" s="173">
        <f t="shared" si="4"/>
        <v>1</v>
      </c>
      <c r="AJ237" s="173">
        <f t="shared" si="4"/>
        <v>1</v>
      </c>
      <c r="AK237" s="173">
        <f t="shared" si="4"/>
        <v>1</v>
      </c>
      <c r="AL237" s="173">
        <f t="shared" si="4"/>
        <v>1</v>
      </c>
      <c r="AM237" s="173">
        <f t="shared" si="4"/>
        <v>1</v>
      </c>
      <c r="AN237" s="173">
        <f t="shared" si="4"/>
        <v>1</v>
      </c>
      <c r="AO237" s="173">
        <f t="shared" si="4"/>
        <v>1</v>
      </c>
      <c r="AP237" s="173">
        <f t="shared" si="4"/>
        <v>1</v>
      </c>
      <c r="AQ237" s="173">
        <f t="shared" si="4"/>
        <v>1</v>
      </c>
      <c r="AR237" s="173">
        <f t="shared" si="4"/>
        <v>1</v>
      </c>
      <c r="AS237" s="173">
        <f t="shared" si="4"/>
        <v>1</v>
      </c>
      <c r="AT237" s="173">
        <f t="shared" si="4"/>
        <v>1</v>
      </c>
      <c r="AU237" s="173">
        <f t="shared" si="4"/>
        <v>1</v>
      </c>
      <c r="AV237" s="173">
        <f t="shared" si="4"/>
        <v>1</v>
      </c>
      <c r="AW237" s="173">
        <f t="shared" si="4"/>
        <v>0</v>
      </c>
      <c r="AX237" s="173">
        <f t="shared" si="4"/>
        <v>1</v>
      </c>
      <c r="AY237" s="173">
        <f t="shared" si="4"/>
        <v>1</v>
      </c>
      <c r="AZ237" s="173">
        <f t="shared" si="4"/>
        <v>1</v>
      </c>
      <c r="BA237" s="173">
        <f t="shared" si="4"/>
        <v>1</v>
      </c>
      <c r="BB237" s="173">
        <f t="shared" si="4"/>
        <v>1</v>
      </c>
      <c r="BC237" s="173">
        <f t="shared" si="4"/>
        <v>1</v>
      </c>
      <c r="BD237" s="173">
        <f t="shared" si="4"/>
        <v>1</v>
      </c>
      <c r="BE237" s="173">
        <f t="shared" si="4"/>
        <v>1</v>
      </c>
      <c r="BF237" s="173">
        <f t="shared" si="4"/>
        <v>1</v>
      </c>
      <c r="BG237" s="173">
        <f t="shared" si="4"/>
        <v>1</v>
      </c>
      <c r="BH237" s="173">
        <f t="shared" si="4"/>
        <v>1</v>
      </c>
      <c r="BI237" s="173">
        <f t="shared" si="4"/>
        <v>1</v>
      </c>
      <c r="BJ237" s="173">
        <f t="shared" si="4"/>
        <v>1</v>
      </c>
      <c r="BK237" s="173">
        <f t="shared" si="4"/>
        <v>1</v>
      </c>
      <c r="BL237" s="173">
        <f t="shared" si="4"/>
        <v>1</v>
      </c>
      <c r="BM237" s="173">
        <f t="shared" si="4"/>
        <v>1</v>
      </c>
      <c r="BN237" s="173">
        <f t="shared" si="4"/>
        <v>1</v>
      </c>
      <c r="BO237" s="173">
        <f t="shared" si="4"/>
        <v>1</v>
      </c>
      <c r="BP237" s="173">
        <f t="shared" si="4"/>
        <v>1</v>
      </c>
      <c r="BQ237" s="173">
        <f t="shared" si="4"/>
        <v>0</v>
      </c>
      <c r="BR237" s="173">
        <f t="shared" ref="BR237:CY237" si="5">BR163</f>
        <v>1</v>
      </c>
      <c r="BS237" s="173">
        <f t="shared" si="5"/>
        <v>1</v>
      </c>
      <c r="BT237" s="173">
        <f t="shared" si="5"/>
        <v>1</v>
      </c>
      <c r="BU237" s="173">
        <f t="shared" si="5"/>
        <v>1</v>
      </c>
      <c r="BV237" s="173">
        <f t="shared" si="5"/>
        <v>1</v>
      </c>
      <c r="BW237" s="173">
        <f t="shared" si="5"/>
        <v>1</v>
      </c>
      <c r="BX237" s="173">
        <f t="shared" si="5"/>
        <v>1</v>
      </c>
      <c r="BY237" s="173">
        <f t="shared" si="5"/>
        <v>1</v>
      </c>
      <c r="BZ237" s="173">
        <f t="shared" si="5"/>
        <v>1</v>
      </c>
      <c r="CA237" s="173">
        <f t="shared" si="5"/>
        <v>1</v>
      </c>
      <c r="CB237" s="173">
        <f t="shared" si="5"/>
        <v>1</v>
      </c>
      <c r="CC237" s="173">
        <f t="shared" si="5"/>
        <v>1</v>
      </c>
      <c r="CD237" s="173">
        <f t="shared" si="5"/>
        <v>1</v>
      </c>
      <c r="CE237" s="173">
        <f t="shared" si="5"/>
        <v>1</v>
      </c>
      <c r="CF237" s="173">
        <f t="shared" si="5"/>
        <v>1</v>
      </c>
      <c r="CG237" s="173">
        <f t="shared" si="5"/>
        <v>1</v>
      </c>
      <c r="CH237" s="173">
        <f t="shared" si="5"/>
        <v>1</v>
      </c>
      <c r="CI237" s="173">
        <f t="shared" si="5"/>
        <v>1</v>
      </c>
      <c r="CJ237" s="173">
        <f t="shared" si="5"/>
        <v>1</v>
      </c>
      <c r="CK237" s="173">
        <f t="shared" si="5"/>
        <v>1</v>
      </c>
      <c r="CL237" s="173">
        <f t="shared" si="5"/>
        <v>1</v>
      </c>
      <c r="CM237" s="173">
        <f t="shared" si="5"/>
        <v>1</v>
      </c>
      <c r="CN237" s="173">
        <f t="shared" si="5"/>
        <v>1</v>
      </c>
      <c r="CO237" s="173">
        <f t="shared" si="5"/>
        <v>1</v>
      </c>
      <c r="CP237" s="173">
        <f t="shared" si="5"/>
        <v>1</v>
      </c>
      <c r="CQ237" s="173">
        <f t="shared" si="5"/>
        <v>1</v>
      </c>
      <c r="CR237" s="173">
        <f t="shared" si="5"/>
        <v>1</v>
      </c>
      <c r="CS237" s="173">
        <f t="shared" si="5"/>
        <v>1</v>
      </c>
      <c r="CT237" s="173">
        <f t="shared" si="5"/>
        <v>1</v>
      </c>
      <c r="CU237" s="173">
        <f t="shared" si="5"/>
        <v>1</v>
      </c>
      <c r="CV237" s="173">
        <f t="shared" si="5"/>
        <v>1</v>
      </c>
      <c r="CW237" s="173">
        <f t="shared" si="5"/>
        <v>1</v>
      </c>
      <c r="CX237" s="173">
        <f t="shared" si="5"/>
        <v>1</v>
      </c>
      <c r="CY237" s="173">
        <f t="shared" si="5"/>
        <v>1</v>
      </c>
    </row>
    <row r="238" spans="1:103" x14ac:dyDescent="0.3">
      <c r="A238" s="823">
        <v>907</v>
      </c>
      <c r="B238" s="173"/>
      <c r="C238" s="173"/>
      <c r="D238" s="173">
        <f>D164</f>
        <v>2</v>
      </c>
      <c r="E238" s="173">
        <f>E164</f>
        <v>2</v>
      </c>
      <c r="F238" s="173">
        <f t="shared" ref="F238:BQ238" si="6">F164</f>
        <v>1</v>
      </c>
      <c r="G238" s="173">
        <f t="shared" si="6"/>
        <v>0</v>
      </c>
      <c r="H238" s="173">
        <f t="shared" si="6"/>
        <v>2</v>
      </c>
      <c r="I238" s="173">
        <f t="shared" si="6"/>
        <v>2</v>
      </c>
      <c r="J238" s="173">
        <f t="shared" si="6"/>
        <v>2</v>
      </c>
      <c r="K238" s="173">
        <f t="shared" si="6"/>
        <v>2</v>
      </c>
      <c r="L238" s="173">
        <f t="shared" si="6"/>
        <v>2</v>
      </c>
      <c r="M238" s="173">
        <f t="shared" si="6"/>
        <v>2</v>
      </c>
      <c r="N238" s="173">
        <f t="shared" si="6"/>
        <v>2</v>
      </c>
      <c r="O238" s="173">
        <f t="shared" si="6"/>
        <v>2</v>
      </c>
      <c r="P238" s="173">
        <f t="shared" si="6"/>
        <v>2</v>
      </c>
      <c r="Q238" s="173">
        <f t="shared" si="6"/>
        <v>2</v>
      </c>
      <c r="R238" s="173">
        <f t="shared" si="6"/>
        <v>2</v>
      </c>
      <c r="S238" s="173">
        <f t="shared" si="6"/>
        <v>2</v>
      </c>
      <c r="T238" s="173">
        <f t="shared" si="6"/>
        <v>0</v>
      </c>
      <c r="U238" s="173">
        <f t="shared" si="6"/>
        <v>2</v>
      </c>
      <c r="V238" s="173">
        <f t="shared" si="6"/>
        <v>2</v>
      </c>
      <c r="W238" s="173">
        <f t="shared" si="6"/>
        <v>0</v>
      </c>
      <c r="X238" s="173">
        <f t="shared" si="6"/>
        <v>2</v>
      </c>
      <c r="Y238" s="173">
        <f t="shared" si="6"/>
        <v>2</v>
      </c>
      <c r="Z238" s="173">
        <f t="shared" si="6"/>
        <v>2</v>
      </c>
      <c r="AA238" s="173">
        <f t="shared" si="6"/>
        <v>0</v>
      </c>
      <c r="AB238" s="173">
        <f t="shared" si="6"/>
        <v>2</v>
      </c>
      <c r="AC238" s="173">
        <f t="shared" si="6"/>
        <v>2</v>
      </c>
      <c r="AD238" s="173">
        <f t="shared" si="6"/>
        <v>2</v>
      </c>
      <c r="AE238" s="173">
        <f t="shared" si="6"/>
        <v>2</v>
      </c>
      <c r="AF238" s="173">
        <f t="shared" si="6"/>
        <v>2</v>
      </c>
      <c r="AG238" s="173">
        <f t="shared" si="6"/>
        <v>2</v>
      </c>
      <c r="AH238" s="173">
        <f t="shared" si="6"/>
        <v>2</v>
      </c>
      <c r="AI238" s="173">
        <f t="shared" si="6"/>
        <v>2</v>
      </c>
      <c r="AJ238" s="173">
        <f t="shared" si="6"/>
        <v>2</v>
      </c>
      <c r="AK238" s="173">
        <f t="shared" si="6"/>
        <v>2</v>
      </c>
      <c r="AL238" s="173">
        <f t="shared" si="6"/>
        <v>2</v>
      </c>
      <c r="AM238" s="173">
        <f t="shared" si="6"/>
        <v>2</v>
      </c>
      <c r="AN238" s="173">
        <f t="shared" si="6"/>
        <v>2</v>
      </c>
      <c r="AO238" s="173">
        <f t="shared" si="6"/>
        <v>2</v>
      </c>
      <c r="AP238" s="173">
        <f t="shared" si="6"/>
        <v>2</v>
      </c>
      <c r="AQ238" s="173">
        <f t="shared" si="6"/>
        <v>2</v>
      </c>
      <c r="AR238" s="173">
        <f t="shared" si="6"/>
        <v>2</v>
      </c>
      <c r="AS238" s="173">
        <f t="shared" si="6"/>
        <v>2</v>
      </c>
      <c r="AT238" s="173">
        <f t="shared" si="6"/>
        <v>2</v>
      </c>
      <c r="AU238" s="173">
        <f t="shared" si="6"/>
        <v>2</v>
      </c>
      <c r="AV238" s="173">
        <f t="shared" si="6"/>
        <v>2</v>
      </c>
      <c r="AW238" s="173">
        <f t="shared" si="6"/>
        <v>0</v>
      </c>
      <c r="AX238" s="173">
        <f t="shared" si="6"/>
        <v>2</v>
      </c>
      <c r="AY238" s="173">
        <f t="shared" si="6"/>
        <v>1</v>
      </c>
      <c r="AZ238" s="173">
        <f t="shared" si="6"/>
        <v>2</v>
      </c>
      <c r="BA238" s="173">
        <f t="shared" si="6"/>
        <v>2</v>
      </c>
      <c r="BB238" s="173">
        <f t="shared" si="6"/>
        <v>2</v>
      </c>
      <c r="BC238" s="173">
        <f t="shared" si="6"/>
        <v>2</v>
      </c>
      <c r="BD238" s="173">
        <f t="shared" si="6"/>
        <v>2</v>
      </c>
      <c r="BE238" s="173">
        <f t="shared" si="6"/>
        <v>2</v>
      </c>
      <c r="BF238" s="173">
        <f t="shared" si="6"/>
        <v>2</v>
      </c>
      <c r="BG238" s="173">
        <f t="shared" si="6"/>
        <v>2</v>
      </c>
      <c r="BH238" s="173">
        <f t="shared" si="6"/>
        <v>1</v>
      </c>
      <c r="BI238" s="173">
        <f t="shared" si="6"/>
        <v>2</v>
      </c>
      <c r="BJ238" s="173">
        <f t="shared" si="6"/>
        <v>2</v>
      </c>
      <c r="BK238" s="173">
        <f t="shared" si="6"/>
        <v>2</v>
      </c>
      <c r="BL238" s="173">
        <f t="shared" si="6"/>
        <v>2</v>
      </c>
      <c r="BM238" s="173">
        <f t="shared" si="6"/>
        <v>2</v>
      </c>
      <c r="BN238" s="173">
        <f t="shared" si="6"/>
        <v>2</v>
      </c>
      <c r="BO238" s="173">
        <f t="shared" si="6"/>
        <v>2</v>
      </c>
      <c r="BP238" s="173">
        <f t="shared" si="6"/>
        <v>2</v>
      </c>
      <c r="BQ238" s="173">
        <f t="shared" si="6"/>
        <v>0</v>
      </c>
      <c r="BR238" s="173">
        <f t="shared" ref="BR238:CY238" si="7">BR164</f>
        <v>2</v>
      </c>
      <c r="BS238" s="173">
        <f t="shared" si="7"/>
        <v>2</v>
      </c>
      <c r="BT238" s="173">
        <f t="shared" si="7"/>
        <v>2</v>
      </c>
      <c r="BU238" s="173">
        <f t="shared" si="7"/>
        <v>2</v>
      </c>
      <c r="BV238" s="173">
        <f t="shared" si="7"/>
        <v>2</v>
      </c>
      <c r="BW238" s="173">
        <f t="shared" si="7"/>
        <v>2</v>
      </c>
      <c r="BX238" s="173">
        <f t="shared" si="7"/>
        <v>2</v>
      </c>
      <c r="BY238" s="173">
        <f t="shared" si="7"/>
        <v>2</v>
      </c>
      <c r="BZ238" s="173">
        <f t="shared" si="7"/>
        <v>2</v>
      </c>
      <c r="CA238" s="173">
        <f t="shared" si="7"/>
        <v>2</v>
      </c>
      <c r="CB238" s="173">
        <f t="shared" si="7"/>
        <v>2</v>
      </c>
      <c r="CC238" s="173">
        <f t="shared" si="7"/>
        <v>2</v>
      </c>
      <c r="CD238" s="173">
        <f t="shared" si="7"/>
        <v>2</v>
      </c>
      <c r="CE238" s="173">
        <f t="shared" si="7"/>
        <v>2</v>
      </c>
      <c r="CF238" s="173">
        <f t="shared" si="7"/>
        <v>2</v>
      </c>
      <c r="CG238" s="173">
        <f t="shared" si="7"/>
        <v>2</v>
      </c>
      <c r="CH238" s="173">
        <f t="shared" si="7"/>
        <v>2</v>
      </c>
      <c r="CI238" s="173">
        <f t="shared" si="7"/>
        <v>2</v>
      </c>
      <c r="CJ238" s="173">
        <f t="shared" si="7"/>
        <v>2</v>
      </c>
      <c r="CK238" s="173">
        <f t="shared" si="7"/>
        <v>2</v>
      </c>
      <c r="CL238" s="173">
        <f t="shared" si="7"/>
        <v>2</v>
      </c>
      <c r="CM238" s="173">
        <f t="shared" si="7"/>
        <v>2</v>
      </c>
      <c r="CN238" s="173">
        <f t="shared" si="7"/>
        <v>2</v>
      </c>
      <c r="CO238" s="173">
        <f t="shared" si="7"/>
        <v>2</v>
      </c>
      <c r="CP238" s="173">
        <f t="shared" si="7"/>
        <v>2</v>
      </c>
      <c r="CQ238" s="173">
        <f t="shared" si="7"/>
        <v>2</v>
      </c>
      <c r="CR238" s="173">
        <f t="shared" si="7"/>
        <v>2</v>
      </c>
      <c r="CS238" s="173">
        <f t="shared" si="7"/>
        <v>2</v>
      </c>
      <c r="CT238" s="173">
        <f t="shared" si="7"/>
        <v>2</v>
      </c>
      <c r="CU238" s="173">
        <f t="shared" si="7"/>
        <v>2</v>
      </c>
      <c r="CV238" s="173">
        <f t="shared" si="7"/>
        <v>2</v>
      </c>
      <c r="CW238" s="173">
        <f t="shared" si="7"/>
        <v>2</v>
      </c>
      <c r="CX238" s="173">
        <f t="shared" si="7"/>
        <v>2</v>
      </c>
      <c r="CY238" s="173">
        <f t="shared" si="7"/>
        <v>2</v>
      </c>
    </row>
    <row r="239" spans="1:103" x14ac:dyDescent="0.3">
      <c r="A239" s="823">
        <v>951</v>
      </c>
      <c r="B239" s="173"/>
      <c r="C239" s="173"/>
      <c r="D239" s="173">
        <f>D169</f>
        <v>2</v>
      </c>
      <c r="E239" s="173">
        <f>E169</f>
        <v>2</v>
      </c>
      <c r="F239" s="173">
        <f t="shared" ref="F239:BQ239" si="8">F169</f>
        <v>2</v>
      </c>
      <c r="G239" s="173">
        <f t="shared" si="8"/>
        <v>0</v>
      </c>
      <c r="H239" s="173">
        <f t="shared" si="8"/>
        <v>2</v>
      </c>
      <c r="I239" s="173">
        <f t="shared" si="8"/>
        <v>2</v>
      </c>
      <c r="J239" s="173">
        <f t="shared" si="8"/>
        <v>2</v>
      </c>
      <c r="K239" s="173">
        <f t="shared" si="8"/>
        <v>2</v>
      </c>
      <c r="L239" s="173">
        <f t="shared" si="8"/>
        <v>2</v>
      </c>
      <c r="M239" s="173">
        <f t="shared" si="8"/>
        <v>2</v>
      </c>
      <c r="N239" s="173">
        <f t="shared" si="8"/>
        <v>2</v>
      </c>
      <c r="O239" s="173">
        <f t="shared" si="8"/>
        <v>2</v>
      </c>
      <c r="P239" s="173">
        <f t="shared" si="8"/>
        <v>2</v>
      </c>
      <c r="Q239" s="173">
        <f t="shared" si="8"/>
        <v>2</v>
      </c>
      <c r="R239" s="173">
        <f t="shared" si="8"/>
        <v>2</v>
      </c>
      <c r="S239" s="173">
        <f t="shared" si="8"/>
        <v>2</v>
      </c>
      <c r="T239" s="173">
        <f t="shared" si="8"/>
        <v>0</v>
      </c>
      <c r="U239" s="173">
        <f t="shared" si="8"/>
        <v>2</v>
      </c>
      <c r="V239" s="173">
        <f t="shared" si="8"/>
        <v>2</v>
      </c>
      <c r="W239" s="173">
        <f t="shared" si="8"/>
        <v>0</v>
      </c>
      <c r="X239" s="173">
        <f t="shared" si="8"/>
        <v>2</v>
      </c>
      <c r="Y239" s="173">
        <f t="shared" si="8"/>
        <v>2</v>
      </c>
      <c r="Z239" s="173">
        <f t="shared" si="8"/>
        <v>2</v>
      </c>
      <c r="AA239" s="173">
        <f t="shared" si="8"/>
        <v>0</v>
      </c>
      <c r="AB239" s="173">
        <f t="shared" si="8"/>
        <v>2</v>
      </c>
      <c r="AC239" s="173">
        <f t="shared" si="8"/>
        <v>2</v>
      </c>
      <c r="AD239" s="173">
        <f t="shared" si="8"/>
        <v>2</v>
      </c>
      <c r="AE239" s="173">
        <f t="shared" si="8"/>
        <v>2</v>
      </c>
      <c r="AF239" s="173">
        <f t="shared" si="8"/>
        <v>2</v>
      </c>
      <c r="AG239" s="173">
        <f t="shared" si="8"/>
        <v>2</v>
      </c>
      <c r="AH239" s="173">
        <f t="shared" si="8"/>
        <v>2</v>
      </c>
      <c r="AI239" s="173">
        <f t="shared" si="8"/>
        <v>2</v>
      </c>
      <c r="AJ239" s="173">
        <f t="shared" si="8"/>
        <v>2</v>
      </c>
      <c r="AK239" s="173">
        <f t="shared" si="8"/>
        <v>2</v>
      </c>
      <c r="AL239" s="173">
        <f t="shared" si="8"/>
        <v>2</v>
      </c>
      <c r="AM239" s="173">
        <f t="shared" si="8"/>
        <v>2</v>
      </c>
      <c r="AN239" s="173">
        <f t="shared" si="8"/>
        <v>2</v>
      </c>
      <c r="AO239" s="173">
        <f t="shared" si="8"/>
        <v>2</v>
      </c>
      <c r="AP239" s="173">
        <f t="shared" si="8"/>
        <v>2</v>
      </c>
      <c r="AQ239" s="173">
        <f t="shared" si="8"/>
        <v>2</v>
      </c>
      <c r="AR239" s="173">
        <f t="shared" si="8"/>
        <v>2</v>
      </c>
      <c r="AS239" s="173">
        <f t="shared" si="8"/>
        <v>2</v>
      </c>
      <c r="AT239" s="173">
        <f t="shared" si="8"/>
        <v>2</v>
      </c>
      <c r="AU239" s="173">
        <f t="shared" si="8"/>
        <v>2</v>
      </c>
      <c r="AV239" s="173">
        <f t="shared" si="8"/>
        <v>2</v>
      </c>
      <c r="AW239" s="173">
        <f t="shared" si="8"/>
        <v>0</v>
      </c>
      <c r="AX239" s="173">
        <f t="shared" si="8"/>
        <v>2</v>
      </c>
      <c r="AY239" s="173">
        <f t="shared" si="8"/>
        <v>2</v>
      </c>
      <c r="AZ239" s="173">
        <f t="shared" si="8"/>
        <v>2</v>
      </c>
      <c r="BA239" s="173">
        <f t="shared" si="8"/>
        <v>2</v>
      </c>
      <c r="BB239" s="173">
        <f t="shared" si="8"/>
        <v>2</v>
      </c>
      <c r="BC239" s="173">
        <f t="shared" si="8"/>
        <v>2</v>
      </c>
      <c r="BD239" s="173">
        <f t="shared" si="8"/>
        <v>2</v>
      </c>
      <c r="BE239" s="173">
        <f t="shared" si="8"/>
        <v>2</v>
      </c>
      <c r="BF239" s="173">
        <f t="shared" si="8"/>
        <v>2</v>
      </c>
      <c r="BG239" s="173">
        <f t="shared" si="8"/>
        <v>2</v>
      </c>
      <c r="BH239" s="173">
        <f t="shared" si="8"/>
        <v>2</v>
      </c>
      <c r="BI239" s="173">
        <f t="shared" si="8"/>
        <v>2</v>
      </c>
      <c r="BJ239" s="173">
        <f t="shared" si="8"/>
        <v>2</v>
      </c>
      <c r="BK239" s="173">
        <f t="shared" si="8"/>
        <v>2</v>
      </c>
      <c r="BL239" s="173">
        <f t="shared" si="8"/>
        <v>2</v>
      </c>
      <c r="BM239" s="173">
        <f t="shared" si="8"/>
        <v>2</v>
      </c>
      <c r="BN239" s="173">
        <f t="shared" si="8"/>
        <v>2</v>
      </c>
      <c r="BO239" s="173">
        <f t="shared" si="8"/>
        <v>2</v>
      </c>
      <c r="BP239" s="173">
        <f t="shared" si="8"/>
        <v>2</v>
      </c>
      <c r="BQ239" s="173">
        <f t="shared" si="8"/>
        <v>0</v>
      </c>
      <c r="BR239" s="173">
        <f t="shared" ref="BR239:CY239" si="9">BR169</f>
        <v>2</v>
      </c>
      <c r="BS239" s="173">
        <f t="shared" si="9"/>
        <v>2</v>
      </c>
      <c r="BT239" s="173">
        <f t="shared" si="9"/>
        <v>2</v>
      </c>
      <c r="BU239" s="173">
        <f t="shared" si="9"/>
        <v>2</v>
      </c>
      <c r="BV239" s="173">
        <f t="shared" si="9"/>
        <v>2</v>
      </c>
      <c r="BW239" s="173">
        <f t="shared" si="9"/>
        <v>2</v>
      </c>
      <c r="BX239" s="173">
        <f t="shared" si="9"/>
        <v>2</v>
      </c>
      <c r="BY239" s="173">
        <f t="shared" si="9"/>
        <v>2</v>
      </c>
      <c r="BZ239" s="173">
        <f t="shared" si="9"/>
        <v>2</v>
      </c>
      <c r="CA239" s="173">
        <f t="shared" si="9"/>
        <v>2</v>
      </c>
      <c r="CB239" s="173">
        <f t="shared" si="9"/>
        <v>2</v>
      </c>
      <c r="CC239" s="173">
        <f t="shared" si="9"/>
        <v>2</v>
      </c>
      <c r="CD239" s="173">
        <f t="shared" si="9"/>
        <v>2</v>
      </c>
      <c r="CE239" s="173">
        <f t="shared" si="9"/>
        <v>2</v>
      </c>
      <c r="CF239" s="173">
        <f t="shared" si="9"/>
        <v>2</v>
      </c>
      <c r="CG239" s="173">
        <f t="shared" si="9"/>
        <v>2</v>
      </c>
      <c r="CH239" s="173">
        <f t="shared" si="9"/>
        <v>2</v>
      </c>
      <c r="CI239" s="173">
        <f t="shared" si="9"/>
        <v>2</v>
      </c>
      <c r="CJ239" s="173">
        <f t="shared" si="9"/>
        <v>2</v>
      </c>
      <c r="CK239" s="173">
        <f t="shared" si="9"/>
        <v>1</v>
      </c>
      <c r="CL239" s="173">
        <f t="shared" si="9"/>
        <v>2</v>
      </c>
      <c r="CM239" s="173">
        <f t="shared" si="9"/>
        <v>2</v>
      </c>
      <c r="CN239" s="173">
        <f t="shared" si="9"/>
        <v>2</v>
      </c>
      <c r="CO239" s="173">
        <f t="shared" si="9"/>
        <v>2</v>
      </c>
      <c r="CP239" s="173">
        <f t="shared" si="9"/>
        <v>2</v>
      </c>
      <c r="CQ239" s="173">
        <f t="shared" si="9"/>
        <v>2</v>
      </c>
      <c r="CR239" s="173">
        <f t="shared" si="9"/>
        <v>2</v>
      </c>
      <c r="CS239" s="173">
        <f t="shared" si="9"/>
        <v>2</v>
      </c>
      <c r="CT239" s="173">
        <f t="shared" si="9"/>
        <v>2</v>
      </c>
      <c r="CU239" s="173">
        <f t="shared" si="9"/>
        <v>2</v>
      </c>
      <c r="CV239" s="173">
        <f t="shared" si="9"/>
        <v>2</v>
      </c>
      <c r="CW239" s="173">
        <f t="shared" si="9"/>
        <v>2</v>
      </c>
      <c r="CX239" s="173">
        <f t="shared" si="9"/>
        <v>2</v>
      </c>
      <c r="CY239" s="173">
        <f t="shared" si="9"/>
        <v>2</v>
      </c>
    </row>
    <row r="240" spans="1:103" x14ac:dyDescent="0.3">
      <c r="A240" s="823">
        <v>953</v>
      </c>
      <c r="B240" s="173"/>
      <c r="C240" s="173"/>
      <c r="D240" s="173">
        <f>D171</f>
        <v>2</v>
      </c>
      <c r="E240" s="173">
        <f>E171</f>
        <v>2</v>
      </c>
      <c r="F240" s="173">
        <f t="shared" ref="F240:BQ240" si="10">F171</f>
        <v>2</v>
      </c>
      <c r="G240" s="173">
        <f t="shared" si="10"/>
        <v>0</v>
      </c>
      <c r="H240" s="173">
        <f t="shared" si="10"/>
        <v>2</v>
      </c>
      <c r="I240" s="173">
        <f t="shared" si="10"/>
        <v>2</v>
      </c>
      <c r="J240" s="173">
        <f t="shared" si="10"/>
        <v>2</v>
      </c>
      <c r="K240" s="173">
        <f t="shared" si="10"/>
        <v>2</v>
      </c>
      <c r="L240" s="173">
        <f t="shared" si="10"/>
        <v>2</v>
      </c>
      <c r="M240" s="173">
        <f t="shared" si="10"/>
        <v>2</v>
      </c>
      <c r="N240" s="173">
        <f t="shared" si="10"/>
        <v>2</v>
      </c>
      <c r="O240" s="173">
        <f t="shared" si="10"/>
        <v>2</v>
      </c>
      <c r="P240" s="173">
        <f t="shared" si="10"/>
        <v>2</v>
      </c>
      <c r="Q240" s="173">
        <f t="shared" si="10"/>
        <v>2</v>
      </c>
      <c r="R240" s="173">
        <f t="shared" si="10"/>
        <v>2</v>
      </c>
      <c r="S240" s="173">
        <f t="shared" si="10"/>
        <v>2</v>
      </c>
      <c r="T240" s="173">
        <f t="shared" si="10"/>
        <v>0</v>
      </c>
      <c r="U240" s="173">
        <f t="shared" si="10"/>
        <v>2</v>
      </c>
      <c r="V240" s="173">
        <f t="shared" si="10"/>
        <v>2</v>
      </c>
      <c r="W240" s="173">
        <f t="shared" si="10"/>
        <v>0</v>
      </c>
      <c r="X240" s="173">
        <f t="shared" si="10"/>
        <v>2</v>
      </c>
      <c r="Y240" s="173">
        <f t="shared" si="10"/>
        <v>2</v>
      </c>
      <c r="Z240" s="173">
        <f t="shared" si="10"/>
        <v>2</v>
      </c>
      <c r="AA240" s="173">
        <f t="shared" si="10"/>
        <v>0</v>
      </c>
      <c r="AB240" s="173">
        <f t="shared" si="10"/>
        <v>2</v>
      </c>
      <c r="AC240" s="173">
        <f t="shared" si="10"/>
        <v>2</v>
      </c>
      <c r="AD240" s="173">
        <f t="shared" si="10"/>
        <v>2</v>
      </c>
      <c r="AE240" s="173">
        <f t="shared" si="10"/>
        <v>2</v>
      </c>
      <c r="AF240" s="173">
        <f t="shared" si="10"/>
        <v>2</v>
      </c>
      <c r="AG240" s="173">
        <f t="shared" si="10"/>
        <v>2</v>
      </c>
      <c r="AH240" s="173">
        <f t="shared" si="10"/>
        <v>2</v>
      </c>
      <c r="AI240" s="173">
        <f t="shared" si="10"/>
        <v>2</v>
      </c>
      <c r="AJ240" s="173">
        <f t="shared" si="10"/>
        <v>2</v>
      </c>
      <c r="AK240" s="173">
        <f t="shared" si="10"/>
        <v>2</v>
      </c>
      <c r="AL240" s="173">
        <f t="shared" si="10"/>
        <v>2</v>
      </c>
      <c r="AM240" s="173">
        <f t="shared" si="10"/>
        <v>2</v>
      </c>
      <c r="AN240" s="173">
        <f t="shared" si="10"/>
        <v>2</v>
      </c>
      <c r="AO240" s="173">
        <f t="shared" si="10"/>
        <v>2</v>
      </c>
      <c r="AP240" s="173">
        <f t="shared" si="10"/>
        <v>2</v>
      </c>
      <c r="AQ240" s="173">
        <f t="shared" si="10"/>
        <v>2</v>
      </c>
      <c r="AR240" s="173">
        <f t="shared" si="10"/>
        <v>2</v>
      </c>
      <c r="AS240" s="173">
        <f t="shared" si="10"/>
        <v>2</v>
      </c>
      <c r="AT240" s="173">
        <f t="shared" si="10"/>
        <v>2</v>
      </c>
      <c r="AU240" s="173">
        <f t="shared" si="10"/>
        <v>2</v>
      </c>
      <c r="AV240" s="173">
        <f t="shared" si="10"/>
        <v>2</v>
      </c>
      <c r="AW240" s="173">
        <f t="shared" si="10"/>
        <v>0</v>
      </c>
      <c r="AX240" s="173">
        <f t="shared" si="10"/>
        <v>2</v>
      </c>
      <c r="AY240" s="173">
        <f t="shared" si="10"/>
        <v>2</v>
      </c>
      <c r="AZ240" s="173">
        <f t="shared" si="10"/>
        <v>2</v>
      </c>
      <c r="BA240" s="173">
        <f t="shared" si="10"/>
        <v>2</v>
      </c>
      <c r="BB240" s="173">
        <f t="shared" si="10"/>
        <v>2</v>
      </c>
      <c r="BC240" s="173">
        <f t="shared" si="10"/>
        <v>2</v>
      </c>
      <c r="BD240" s="173">
        <f t="shared" si="10"/>
        <v>2</v>
      </c>
      <c r="BE240" s="173">
        <f t="shared" si="10"/>
        <v>2</v>
      </c>
      <c r="BF240" s="173">
        <f t="shared" si="10"/>
        <v>2</v>
      </c>
      <c r="BG240" s="173">
        <f t="shared" si="10"/>
        <v>2</v>
      </c>
      <c r="BH240" s="173">
        <f t="shared" si="10"/>
        <v>2</v>
      </c>
      <c r="BI240" s="173">
        <f t="shared" si="10"/>
        <v>2</v>
      </c>
      <c r="BJ240" s="173">
        <f t="shared" si="10"/>
        <v>2</v>
      </c>
      <c r="BK240" s="173">
        <f t="shared" si="10"/>
        <v>2</v>
      </c>
      <c r="BL240" s="173">
        <f t="shared" si="10"/>
        <v>2</v>
      </c>
      <c r="BM240" s="173">
        <f t="shared" si="10"/>
        <v>2</v>
      </c>
      <c r="BN240" s="173">
        <f t="shared" si="10"/>
        <v>2</v>
      </c>
      <c r="BO240" s="173">
        <f t="shared" si="10"/>
        <v>2</v>
      </c>
      <c r="BP240" s="173">
        <f t="shared" si="10"/>
        <v>2</v>
      </c>
      <c r="BQ240" s="173">
        <f t="shared" si="10"/>
        <v>0</v>
      </c>
      <c r="BR240" s="173">
        <f t="shared" ref="BR240:CY240" si="11">BR171</f>
        <v>2</v>
      </c>
      <c r="BS240" s="173">
        <f t="shared" si="11"/>
        <v>2</v>
      </c>
      <c r="BT240" s="173">
        <f t="shared" si="11"/>
        <v>2</v>
      </c>
      <c r="BU240" s="173">
        <f t="shared" si="11"/>
        <v>2</v>
      </c>
      <c r="BV240" s="173">
        <f t="shared" si="11"/>
        <v>2</v>
      </c>
      <c r="BW240" s="173">
        <f t="shared" si="11"/>
        <v>2</v>
      </c>
      <c r="BX240" s="173">
        <f t="shared" si="11"/>
        <v>2</v>
      </c>
      <c r="BY240" s="173">
        <f t="shared" si="11"/>
        <v>2</v>
      </c>
      <c r="BZ240" s="173">
        <f t="shared" si="11"/>
        <v>2</v>
      </c>
      <c r="CA240" s="173">
        <f t="shared" si="11"/>
        <v>2</v>
      </c>
      <c r="CB240" s="173">
        <f t="shared" si="11"/>
        <v>2</v>
      </c>
      <c r="CC240" s="173">
        <f t="shared" si="11"/>
        <v>2</v>
      </c>
      <c r="CD240" s="173">
        <f t="shared" si="11"/>
        <v>2</v>
      </c>
      <c r="CE240" s="173">
        <f t="shared" si="11"/>
        <v>2</v>
      </c>
      <c r="CF240" s="173">
        <f t="shared" si="11"/>
        <v>2</v>
      </c>
      <c r="CG240" s="173">
        <f t="shared" si="11"/>
        <v>2</v>
      </c>
      <c r="CH240" s="173">
        <f t="shared" si="11"/>
        <v>2</v>
      </c>
      <c r="CI240" s="173">
        <f t="shared" si="11"/>
        <v>2</v>
      </c>
      <c r="CJ240" s="173">
        <f t="shared" si="11"/>
        <v>2</v>
      </c>
      <c r="CK240" s="173">
        <f t="shared" si="11"/>
        <v>2</v>
      </c>
      <c r="CL240" s="173">
        <f t="shared" si="11"/>
        <v>2</v>
      </c>
      <c r="CM240" s="173">
        <f t="shared" si="11"/>
        <v>2</v>
      </c>
      <c r="CN240" s="173">
        <f t="shared" si="11"/>
        <v>2</v>
      </c>
      <c r="CO240" s="173">
        <f t="shared" si="11"/>
        <v>2</v>
      </c>
      <c r="CP240" s="173">
        <f t="shared" si="11"/>
        <v>2</v>
      </c>
      <c r="CQ240" s="173">
        <f t="shared" si="11"/>
        <v>2</v>
      </c>
      <c r="CR240" s="173">
        <f t="shared" si="11"/>
        <v>2</v>
      </c>
      <c r="CS240" s="173">
        <f t="shared" si="11"/>
        <v>2</v>
      </c>
      <c r="CT240" s="173">
        <f t="shared" si="11"/>
        <v>2</v>
      </c>
      <c r="CU240" s="173">
        <f t="shared" si="11"/>
        <v>2</v>
      </c>
      <c r="CV240" s="173">
        <f t="shared" si="11"/>
        <v>2</v>
      </c>
      <c r="CW240" s="173">
        <f t="shared" si="11"/>
        <v>2</v>
      </c>
      <c r="CX240" s="173">
        <f t="shared" si="11"/>
        <v>2</v>
      </c>
      <c r="CY240" s="173">
        <f t="shared" si="11"/>
        <v>2</v>
      </c>
    </row>
    <row r="241" spans="1:103" x14ac:dyDescent="0.3">
      <c r="A241" s="823">
        <v>955</v>
      </c>
      <c r="B241" s="173"/>
      <c r="C241" s="173"/>
      <c r="D241" s="173">
        <f>D173</f>
        <v>1</v>
      </c>
      <c r="E241" s="173">
        <f>E173</f>
        <v>0</v>
      </c>
      <c r="F241" s="173">
        <f t="shared" ref="F241:BQ241" si="12">F173</f>
        <v>0</v>
      </c>
      <c r="G241" s="173">
        <f t="shared" si="12"/>
        <v>0</v>
      </c>
      <c r="H241" s="173">
        <f t="shared" si="12"/>
        <v>0</v>
      </c>
      <c r="I241" s="173">
        <f t="shared" si="12"/>
        <v>0</v>
      </c>
      <c r="J241" s="173">
        <f t="shared" si="12"/>
        <v>0</v>
      </c>
      <c r="K241" s="173">
        <f t="shared" si="12"/>
        <v>0</v>
      </c>
      <c r="L241" s="173">
        <f t="shared" si="12"/>
        <v>1</v>
      </c>
      <c r="M241" s="173">
        <f t="shared" si="12"/>
        <v>0</v>
      </c>
      <c r="N241" s="173">
        <f t="shared" si="12"/>
        <v>0</v>
      </c>
      <c r="O241" s="173">
        <f t="shared" si="12"/>
        <v>0</v>
      </c>
      <c r="P241" s="173">
        <f t="shared" si="12"/>
        <v>0</v>
      </c>
      <c r="Q241" s="173">
        <f t="shared" si="12"/>
        <v>1</v>
      </c>
      <c r="R241" s="173">
        <f t="shared" si="12"/>
        <v>0</v>
      </c>
      <c r="S241" s="173">
        <f t="shared" si="12"/>
        <v>0</v>
      </c>
      <c r="T241" s="173">
        <f t="shared" si="12"/>
        <v>0</v>
      </c>
      <c r="U241" s="173">
        <f t="shared" si="12"/>
        <v>0</v>
      </c>
      <c r="V241" s="173">
        <f t="shared" si="12"/>
        <v>0</v>
      </c>
      <c r="W241" s="173">
        <f t="shared" si="12"/>
        <v>0</v>
      </c>
      <c r="X241" s="173">
        <f t="shared" si="12"/>
        <v>0</v>
      </c>
      <c r="Y241" s="173">
        <f t="shared" si="12"/>
        <v>0</v>
      </c>
      <c r="Z241" s="173">
        <f t="shared" si="12"/>
        <v>1</v>
      </c>
      <c r="AA241" s="173">
        <f t="shared" si="12"/>
        <v>0</v>
      </c>
      <c r="AB241" s="173">
        <f t="shared" si="12"/>
        <v>0</v>
      </c>
      <c r="AC241" s="173">
        <f t="shared" si="12"/>
        <v>0</v>
      </c>
      <c r="AD241" s="173">
        <f t="shared" si="12"/>
        <v>0</v>
      </c>
      <c r="AE241" s="173">
        <f t="shared" si="12"/>
        <v>0</v>
      </c>
      <c r="AF241" s="173">
        <f t="shared" si="12"/>
        <v>0</v>
      </c>
      <c r="AG241" s="173">
        <f t="shared" si="12"/>
        <v>0</v>
      </c>
      <c r="AH241" s="173">
        <f t="shared" si="12"/>
        <v>2</v>
      </c>
      <c r="AI241" s="173">
        <f t="shared" si="12"/>
        <v>0</v>
      </c>
      <c r="AJ241" s="173">
        <f t="shared" si="12"/>
        <v>1</v>
      </c>
      <c r="AK241" s="173">
        <f t="shared" si="12"/>
        <v>0</v>
      </c>
      <c r="AL241" s="173">
        <f t="shared" si="12"/>
        <v>1</v>
      </c>
      <c r="AM241" s="173">
        <f t="shared" si="12"/>
        <v>0</v>
      </c>
      <c r="AN241" s="173">
        <f t="shared" si="12"/>
        <v>0</v>
      </c>
      <c r="AO241" s="173">
        <f t="shared" si="12"/>
        <v>3</v>
      </c>
      <c r="AP241" s="173">
        <f t="shared" si="12"/>
        <v>2</v>
      </c>
      <c r="AQ241" s="173">
        <f t="shared" si="12"/>
        <v>0</v>
      </c>
      <c r="AR241" s="173">
        <f t="shared" si="12"/>
        <v>0</v>
      </c>
      <c r="AS241" s="173">
        <f t="shared" si="12"/>
        <v>0</v>
      </c>
      <c r="AT241" s="173">
        <f t="shared" si="12"/>
        <v>0</v>
      </c>
      <c r="AU241" s="173">
        <f t="shared" si="12"/>
        <v>0</v>
      </c>
      <c r="AV241" s="173">
        <f t="shared" si="12"/>
        <v>1</v>
      </c>
      <c r="AW241" s="173">
        <f t="shared" si="12"/>
        <v>0</v>
      </c>
      <c r="AX241" s="173">
        <f t="shared" si="12"/>
        <v>0</v>
      </c>
      <c r="AY241" s="173">
        <f t="shared" si="12"/>
        <v>2</v>
      </c>
      <c r="AZ241" s="173">
        <f t="shared" si="12"/>
        <v>0</v>
      </c>
      <c r="BA241" s="173">
        <f t="shared" si="12"/>
        <v>0</v>
      </c>
      <c r="BB241" s="173">
        <f t="shared" si="12"/>
        <v>1</v>
      </c>
      <c r="BC241" s="173">
        <f t="shared" si="12"/>
        <v>0</v>
      </c>
      <c r="BD241" s="173">
        <f t="shared" si="12"/>
        <v>1</v>
      </c>
      <c r="BE241" s="173">
        <f t="shared" si="12"/>
        <v>1</v>
      </c>
      <c r="BF241" s="173">
        <f t="shared" si="12"/>
        <v>1</v>
      </c>
      <c r="BG241" s="173">
        <f t="shared" si="12"/>
        <v>1</v>
      </c>
      <c r="BH241" s="173">
        <f t="shared" si="12"/>
        <v>0</v>
      </c>
      <c r="BI241" s="173">
        <f t="shared" si="12"/>
        <v>0</v>
      </c>
      <c r="BJ241" s="173">
        <f t="shared" si="12"/>
        <v>0</v>
      </c>
      <c r="BK241" s="173">
        <f t="shared" si="12"/>
        <v>0</v>
      </c>
      <c r="BL241" s="173">
        <f t="shared" si="12"/>
        <v>0</v>
      </c>
      <c r="BM241" s="173">
        <f t="shared" si="12"/>
        <v>0</v>
      </c>
      <c r="BN241" s="173">
        <f t="shared" si="12"/>
        <v>0</v>
      </c>
      <c r="BO241" s="173">
        <f t="shared" si="12"/>
        <v>1</v>
      </c>
      <c r="BP241" s="173">
        <f t="shared" si="12"/>
        <v>0</v>
      </c>
      <c r="BQ241" s="173">
        <f t="shared" si="12"/>
        <v>0</v>
      </c>
      <c r="BR241" s="173">
        <f t="shared" ref="BR241:CY241" si="13">BR173</f>
        <v>1</v>
      </c>
      <c r="BS241" s="173">
        <f t="shared" si="13"/>
        <v>0</v>
      </c>
      <c r="BT241" s="173">
        <f t="shared" si="13"/>
        <v>0</v>
      </c>
      <c r="BU241" s="173">
        <f t="shared" si="13"/>
        <v>0</v>
      </c>
      <c r="BV241" s="173">
        <f t="shared" si="13"/>
        <v>0</v>
      </c>
      <c r="BW241" s="173">
        <f t="shared" si="13"/>
        <v>1</v>
      </c>
      <c r="BX241" s="173">
        <f t="shared" si="13"/>
        <v>2</v>
      </c>
      <c r="BY241" s="173">
        <f t="shared" si="13"/>
        <v>0</v>
      </c>
      <c r="BZ241" s="173">
        <f t="shared" si="13"/>
        <v>0</v>
      </c>
      <c r="CA241" s="173">
        <f t="shared" si="13"/>
        <v>0</v>
      </c>
      <c r="CB241" s="173">
        <f t="shared" si="13"/>
        <v>3</v>
      </c>
      <c r="CC241" s="173">
        <f t="shared" si="13"/>
        <v>0</v>
      </c>
      <c r="CD241" s="173">
        <f t="shared" si="13"/>
        <v>1</v>
      </c>
      <c r="CE241" s="173">
        <f t="shared" si="13"/>
        <v>0</v>
      </c>
      <c r="CF241" s="173">
        <f t="shared" si="13"/>
        <v>0</v>
      </c>
      <c r="CG241" s="173">
        <f t="shared" si="13"/>
        <v>0</v>
      </c>
      <c r="CH241" s="173">
        <f t="shared" si="13"/>
        <v>1</v>
      </c>
      <c r="CI241" s="173">
        <f t="shared" si="13"/>
        <v>2</v>
      </c>
      <c r="CJ241" s="173">
        <f t="shared" si="13"/>
        <v>0</v>
      </c>
      <c r="CK241" s="173">
        <f t="shared" si="13"/>
        <v>0</v>
      </c>
      <c r="CL241" s="173">
        <f t="shared" si="13"/>
        <v>0</v>
      </c>
      <c r="CM241" s="173">
        <f t="shared" si="13"/>
        <v>0</v>
      </c>
      <c r="CN241" s="173">
        <f t="shared" si="13"/>
        <v>0</v>
      </c>
      <c r="CO241" s="173">
        <f t="shared" si="13"/>
        <v>1</v>
      </c>
      <c r="CP241" s="173">
        <f t="shared" si="13"/>
        <v>1</v>
      </c>
      <c r="CQ241" s="173">
        <f t="shared" si="13"/>
        <v>0</v>
      </c>
      <c r="CR241" s="173">
        <f t="shared" si="13"/>
        <v>0</v>
      </c>
      <c r="CS241" s="173">
        <f t="shared" si="13"/>
        <v>0</v>
      </c>
      <c r="CT241" s="173">
        <f t="shared" si="13"/>
        <v>0</v>
      </c>
      <c r="CU241" s="173">
        <f t="shared" si="13"/>
        <v>0</v>
      </c>
      <c r="CV241" s="173">
        <f t="shared" si="13"/>
        <v>0</v>
      </c>
      <c r="CW241" s="173">
        <f t="shared" si="13"/>
        <v>0</v>
      </c>
      <c r="CX241" s="173">
        <f t="shared" si="13"/>
        <v>1</v>
      </c>
      <c r="CY241" s="173">
        <f t="shared" si="13"/>
        <v>0</v>
      </c>
    </row>
    <row r="242" spans="1:103" x14ac:dyDescent="0.3">
      <c r="A242" s="823">
        <v>957</v>
      </c>
      <c r="B242" s="173"/>
      <c r="C242" s="173"/>
      <c r="D242" s="173">
        <f>D175</f>
        <v>0</v>
      </c>
      <c r="E242" s="173">
        <f>E175</f>
        <v>0</v>
      </c>
      <c r="F242" s="173">
        <f t="shared" ref="F242:BQ242" si="14">F175</f>
        <v>3</v>
      </c>
      <c r="G242" s="173">
        <f t="shared" si="14"/>
        <v>0</v>
      </c>
      <c r="H242" s="173">
        <f t="shared" si="14"/>
        <v>0</v>
      </c>
      <c r="I242" s="173">
        <f t="shared" si="14"/>
        <v>0</v>
      </c>
      <c r="J242" s="173">
        <f t="shared" si="14"/>
        <v>0</v>
      </c>
      <c r="K242" s="173">
        <f t="shared" si="14"/>
        <v>0</v>
      </c>
      <c r="L242" s="173">
        <f t="shared" si="14"/>
        <v>0</v>
      </c>
      <c r="M242" s="173">
        <f t="shared" si="14"/>
        <v>0</v>
      </c>
      <c r="N242" s="173">
        <f t="shared" si="14"/>
        <v>0</v>
      </c>
      <c r="O242" s="173">
        <f t="shared" si="14"/>
        <v>0</v>
      </c>
      <c r="P242" s="173">
        <f t="shared" si="14"/>
        <v>0</v>
      </c>
      <c r="Q242" s="173">
        <f t="shared" si="14"/>
        <v>0</v>
      </c>
      <c r="R242" s="173">
        <f t="shared" si="14"/>
        <v>0</v>
      </c>
      <c r="S242" s="173">
        <f t="shared" si="14"/>
        <v>0</v>
      </c>
      <c r="T242" s="173">
        <f t="shared" si="14"/>
        <v>0</v>
      </c>
      <c r="U242" s="173">
        <f t="shared" si="14"/>
        <v>0</v>
      </c>
      <c r="V242" s="173">
        <f t="shared" si="14"/>
        <v>0</v>
      </c>
      <c r="W242" s="173">
        <f t="shared" si="14"/>
        <v>0</v>
      </c>
      <c r="X242" s="173">
        <f t="shared" si="14"/>
        <v>0</v>
      </c>
      <c r="Y242" s="173">
        <f t="shared" si="14"/>
        <v>0</v>
      </c>
      <c r="Z242" s="173">
        <f t="shared" si="14"/>
        <v>0</v>
      </c>
      <c r="AA242" s="173">
        <f t="shared" si="14"/>
        <v>0</v>
      </c>
      <c r="AB242" s="173">
        <f t="shared" si="14"/>
        <v>0</v>
      </c>
      <c r="AC242" s="173">
        <f t="shared" si="14"/>
        <v>0</v>
      </c>
      <c r="AD242" s="173">
        <f t="shared" si="14"/>
        <v>0</v>
      </c>
      <c r="AE242" s="173">
        <f t="shared" si="14"/>
        <v>0</v>
      </c>
      <c r="AF242" s="173">
        <f t="shared" si="14"/>
        <v>0</v>
      </c>
      <c r="AG242" s="173">
        <f t="shared" si="14"/>
        <v>0</v>
      </c>
      <c r="AH242" s="173">
        <f t="shared" si="14"/>
        <v>0</v>
      </c>
      <c r="AI242" s="173">
        <f t="shared" si="14"/>
        <v>0</v>
      </c>
      <c r="AJ242" s="173">
        <f t="shared" si="14"/>
        <v>1</v>
      </c>
      <c r="AK242" s="173">
        <f t="shared" si="14"/>
        <v>1</v>
      </c>
      <c r="AL242" s="173">
        <f t="shared" si="14"/>
        <v>0</v>
      </c>
      <c r="AM242" s="173">
        <f t="shared" si="14"/>
        <v>1</v>
      </c>
      <c r="AN242" s="173">
        <f t="shared" si="14"/>
        <v>0</v>
      </c>
      <c r="AO242" s="173">
        <f t="shared" si="14"/>
        <v>0</v>
      </c>
      <c r="AP242" s="173">
        <f t="shared" si="14"/>
        <v>1</v>
      </c>
      <c r="AQ242" s="173">
        <f t="shared" si="14"/>
        <v>1</v>
      </c>
      <c r="AR242" s="173">
        <f t="shared" si="14"/>
        <v>0</v>
      </c>
      <c r="AS242" s="173">
        <f t="shared" si="14"/>
        <v>3</v>
      </c>
      <c r="AT242" s="173">
        <f t="shared" si="14"/>
        <v>0</v>
      </c>
      <c r="AU242" s="173">
        <f t="shared" si="14"/>
        <v>0</v>
      </c>
      <c r="AV242" s="173">
        <f t="shared" si="14"/>
        <v>0</v>
      </c>
      <c r="AW242" s="173">
        <f t="shared" si="14"/>
        <v>0</v>
      </c>
      <c r="AX242" s="173">
        <f t="shared" si="14"/>
        <v>1</v>
      </c>
      <c r="AY242" s="173">
        <f t="shared" si="14"/>
        <v>3</v>
      </c>
      <c r="AZ242" s="173">
        <f t="shared" si="14"/>
        <v>0</v>
      </c>
      <c r="BA242" s="173">
        <f t="shared" si="14"/>
        <v>0</v>
      </c>
      <c r="BB242" s="173">
        <f t="shared" si="14"/>
        <v>0</v>
      </c>
      <c r="BC242" s="173">
        <f t="shared" si="14"/>
        <v>0</v>
      </c>
      <c r="BD242" s="173">
        <f t="shared" si="14"/>
        <v>0</v>
      </c>
      <c r="BE242" s="173">
        <f t="shared" si="14"/>
        <v>0</v>
      </c>
      <c r="BF242" s="173">
        <f t="shared" si="14"/>
        <v>0</v>
      </c>
      <c r="BG242" s="173">
        <f t="shared" si="14"/>
        <v>0</v>
      </c>
      <c r="BH242" s="173">
        <f t="shared" si="14"/>
        <v>0</v>
      </c>
      <c r="BI242" s="173">
        <f t="shared" si="14"/>
        <v>0</v>
      </c>
      <c r="BJ242" s="173">
        <f t="shared" si="14"/>
        <v>0</v>
      </c>
      <c r="BK242" s="173">
        <f t="shared" si="14"/>
        <v>1</v>
      </c>
      <c r="BL242" s="173">
        <f t="shared" si="14"/>
        <v>0</v>
      </c>
      <c r="BM242" s="173">
        <f t="shared" si="14"/>
        <v>2</v>
      </c>
      <c r="BN242" s="173">
        <f t="shared" si="14"/>
        <v>0</v>
      </c>
      <c r="BO242" s="173">
        <f t="shared" si="14"/>
        <v>0</v>
      </c>
      <c r="BP242" s="173">
        <f t="shared" si="14"/>
        <v>0</v>
      </c>
      <c r="BQ242" s="173">
        <f t="shared" si="14"/>
        <v>0</v>
      </c>
      <c r="BR242" s="173">
        <f t="shared" ref="BR242:CY242" si="15">BR175</f>
        <v>3</v>
      </c>
      <c r="BS242" s="173">
        <f t="shared" si="15"/>
        <v>4</v>
      </c>
      <c r="BT242" s="173">
        <f t="shared" si="15"/>
        <v>0</v>
      </c>
      <c r="BU242" s="173">
        <f t="shared" si="15"/>
        <v>0</v>
      </c>
      <c r="BV242" s="173">
        <f t="shared" si="15"/>
        <v>3</v>
      </c>
      <c r="BW242" s="173">
        <f t="shared" si="15"/>
        <v>0</v>
      </c>
      <c r="BX242" s="173">
        <f t="shared" si="15"/>
        <v>0</v>
      </c>
      <c r="BY242" s="173">
        <f t="shared" si="15"/>
        <v>1</v>
      </c>
      <c r="BZ242" s="173">
        <f t="shared" si="15"/>
        <v>0</v>
      </c>
      <c r="CA242" s="173">
        <f t="shared" si="15"/>
        <v>0</v>
      </c>
      <c r="CB242" s="173">
        <f t="shared" si="15"/>
        <v>0</v>
      </c>
      <c r="CC242" s="173">
        <f t="shared" si="15"/>
        <v>0</v>
      </c>
      <c r="CD242" s="173">
        <f t="shared" si="15"/>
        <v>0</v>
      </c>
      <c r="CE242" s="173">
        <f t="shared" si="15"/>
        <v>0</v>
      </c>
      <c r="CF242" s="173">
        <f t="shared" si="15"/>
        <v>0</v>
      </c>
      <c r="CG242" s="173">
        <f t="shared" si="15"/>
        <v>0</v>
      </c>
      <c r="CH242" s="173">
        <f t="shared" si="15"/>
        <v>2</v>
      </c>
      <c r="CI242" s="173">
        <f t="shared" si="15"/>
        <v>0</v>
      </c>
      <c r="CJ242" s="173">
        <f t="shared" si="15"/>
        <v>3</v>
      </c>
      <c r="CK242" s="173">
        <f t="shared" si="15"/>
        <v>0</v>
      </c>
      <c r="CL242" s="173">
        <f t="shared" si="15"/>
        <v>0</v>
      </c>
      <c r="CM242" s="173">
        <f t="shared" si="15"/>
        <v>1</v>
      </c>
      <c r="CN242" s="173">
        <f t="shared" si="15"/>
        <v>0</v>
      </c>
      <c r="CO242" s="173">
        <f t="shared" si="15"/>
        <v>0</v>
      </c>
      <c r="CP242" s="173">
        <f t="shared" si="15"/>
        <v>1</v>
      </c>
      <c r="CQ242" s="173">
        <f t="shared" si="15"/>
        <v>0</v>
      </c>
      <c r="CR242" s="173">
        <f t="shared" si="15"/>
        <v>3</v>
      </c>
      <c r="CS242" s="173">
        <f t="shared" si="15"/>
        <v>1</v>
      </c>
      <c r="CT242" s="173">
        <f t="shared" si="15"/>
        <v>0</v>
      </c>
      <c r="CU242" s="173">
        <f t="shared" si="15"/>
        <v>0</v>
      </c>
      <c r="CV242" s="173">
        <f t="shared" si="15"/>
        <v>0</v>
      </c>
      <c r="CW242" s="173">
        <f t="shared" si="15"/>
        <v>0</v>
      </c>
      <c r="CX242" s="173">
        <f t="shared" si="15"/>
        <v>0</v>
      </c>
      <c r="CY242" s="173">
        <f t="shared" si="15"/>
        <v>0</v>
      </c>
    </row>
    <row r="243" spans="1:103" x14ac:dyDescent="0.3">
      <c r="A243" s="823">
        <v>959</v>
      </c>
      <c r="B243" s="173"/>
      <c r="C243" s="173"/>
      <c r="D243" s="173">
        <f>D177</f>
        <v>2</v>
      </c>
      <c r="E243" s="173">
        <f>E177</f>
        <v>2</v>
      </c>
      <c r="F243" s="173">
        <f t="shared" ref="F243:BQ243" si="16">F177</f>
        <v>2</v>
      </c>
      <c r="G243" s="173">
        <f t="shared" si="16"/>
        <v>0</v>
      </c>
      <c r="H243" s="173">
        <f t="shared" si="16"/>
        <v>2</v>
      </c>
      <c r="I243" s="173">
        <f t="shared" si="16"/>
        <v>2</v>
      </c>
      <c r="J243" s="173">
        <f t="shared" si="16"/>
        <v>2</v>
      </c>
      <c r="K243" s="173">
        <f t="shared" si="16"/>
        <v>2</v>
      </c>
      <c r="L243" s="173">
        <f t="shared" si="16"/>
        <v>2</v>
      </c>
      <c r="M243" s="173">
        <f t="shared" si="16"/>
        <v>2</v>
      </c>
      <c r="N243" s="173">
        <f t="shared" si="16"/>
        <v>2</v>
      </c>
      <c r="O243" s="173">
        <f t="shared" si="16"/>
        <v>2</v>
      </c>
      <c r="P243" s="173">
        <f t="shared" si="16"/>
        <v>2</v>
      </c>
      <c r="Q243" s="173">
        <f t="shared" si="16"/>
        <v>2</v>
      </c>
      <c r="R243" s="173">
        <f t="shared" si="16"/>
        <v>2</v>
      </c>
      <c r="S243" s="173">
        <f t="shared" si="16"/>
        <v>2</v>
      </c>
      <c r="T243" s="173">
        <f t="shared" si="16"/>
        <v>0</v>
      </c>
      <c r="U243" s="173">
        <f t="shared" si="16"/>
        <v>2</v>
      </c>
      <c r="V243" s="173">
        <f t="shared" si="16"/>
        <v>2</v>
      </c>
      <c r="W243" s="173">
        <f t="shared" si="16"/>
        <v>0</v>
      </c>
      <c r="X243" s="173">
        <f t="shared" si="16"/>
        <v>3</v>
      </c>
      <c r="Y243" s="173">
        <f t="shared" si="16"/>
        <v>2</v>
      </c>
      <c r="Z243" s="173">
        <f t="shared" si="16"/>
        <v>2</v>
      </c>
      <c r="AA243" s="173">
        <f t="shared" si="16"/>
        <v>0</v>
      </c>
      <c r="AB243" s="173">
        <f t="shared" si="16"/>
        <v>2</v>
      </c>
      <c r="AC243" s="173">
        <f t="shared" si="16"/>
        <v>3</v>
      </c>
      <c r="AD243" s="173">
        <f t="shared" si="16"/>
        <v>2</v>
      </c>
      <c r="AE243" s="173">
        <f t="shared" si="16"/>
        <v>2</v>
      </c>
      <c r="AF243" s="173">
        <f t="shared" si="16"/>
        <v>2</v>
      </c>
      <c r="AG243" s="173">
        <f t="shared" si="16"/>
        <v>2</v>
      </c>
      <c r="AH243" s="173">
        <f t="shared" si="16"/>
        <v>2</v>
      </c>
      <c r="AI243" s="173">
        <f t="shared" si="16"/>
        <v>2</v>
      </c>
      <c r="AJ243" s="173">
        <f t="shared" si="16"/>
        <v>2</v>
      </c>
      <c r="AK243" s="173">
        <f t="shared" si="16"/>
        <v>2</v>
      </c>
      <c r="AL243" s="173">
        <f t="shared" si="16"/>
        <v>2</v>
      </c>
      <c r="AM243" s="173">
        <f t="shared" si="16"/>
        <v>2</v>
      </c>
      <c r="AN243" s="173">
        <f t="shared" si="16"/>
        <v>2</v>
      </c>
      <c r="AO243" s="173">
        <f t="shared" si="16"/>
        <v>2</v>
      </c>
      <c r="AP243" s="173">
        <f t="shared" si="16"/>
        <v>2</v>
      </c>
      <c r="AQ243" s="173">
        <f t="shared" si="16"/>
        <v>2</v>
      </c>
      <c r="AR243" s="173">
        <f t="shared" si="16"/>
        <v>2</v>
      </c>
      <c r="AS243" s="173">
        <f t="shared" si="16"/>
        <v>2</v>
      </c>
      <c r="AT243" s="173">
        <f t="shared" si="16"/>
        <v>2</v>
      </c>
      <c r="AU243" s="173">
        <f t="shared" si="16"/>
        <v>2</v>
      </c>
      <c r="AV243" s="173">
        <f t="shared" si="16"/>
        <v>2</v>
      </c>
      <c r="AW243" s="173">
        <f t="shared" si="16"/>
        <v>0</v>
      </c>
      <c r="AX243" s="173">
        <f t="shared" si="16"/>
        <v>2</v>
      </c>
      <c r="AY243" s="173">
        <f t="shared" si="16"/>
        <v>2</v>
      </c>
      <c r="AZ243" s="173">
        <f t="shared" si="16"/>
        <v>2</v>
      </c>
      <c r="BA243" s="173">
        <f t="shared" si="16"/>
        <v>2</v>
      </c>
      <c r="BB243" s="173">
        <f t="shared" si="16"/>
        <v>2</v>
      </c>
      <c r="BC243" s="173">
        <f t="shared" si="16"/>
        <v>2</v>
      </c>
      <c r="BD243" s="173">
        <f t="shared" si="16"/>
        <v>2</v>
      </c>
      <c r="BE243" s="173">
        <f t="shared" si="16"/>
        <v>2</v>
      </c>
      <c r="BF243" s="173">
        <f t="shared" si="16"/>
        <v>2</v>
      </c>
      <c r="BG243" s="173">
        <f t="shared" si="16"/>
        <v>2</v>
      </c>
      <c r="BH243" s="173">
        <f t="shared" si="16"/>
        <v>2</v>
      </c>
      <c r="BI243" s="173">
        <f t="shared" si="16"/>
        <v>2</v>
      </c>
      <c r="BJ243" s="173">
        <f t="shared" si="16"/>
        <v>2</v>
      </c>
      <c r="BK243" s="173">
        <f t="shared" si="16"/>
        <v>2</v>
      </c>
      <c r="BL243" s="173">
        <f t="shared" si="16"/>
        <v>2</v>
      </c>
      <c r="BM243" s="173">
        <f t="shared" si="16"/>
        <v>2</v>
      </c>
      <c r="BN243" s="173">
        <f t="shared" si="16"/>
        <v>2</v>
      </c>
      <c r="BO243" s="173">
        <f t="shared" si="16"/>
        <v>2</v>
      </c>
      <c r="BP243" s="173">
        <f t="shared" si="16"/>
        <v>2</v>
      </c>
      <c r="BQ243" s="173">
        <f t="shared" si="16"/>
        <v>0</v>
      </c>
      <c r="BR243" s="173">
        <f t="shared" ref="BR243:CY243" si="17">BR177</f>
        <v>2</v>
      </c>
      <c r="BS243" s="173">
        <f t="shared" si="17"/>
        <v>2</v>
      </c>
      <c r="BT243" s="173">
        <f t="shared" si="17"/>
        <v>2</v>
      </c>
      <c r="BU243" s="173">
        <f t="shared" si="17"/>
        <v>2</v>
      </c>
      <c r="BV243" s="173">
        <f t="shared" si="17"/>
        <v>2</v>
      </c>
      <c r="BW243" s="173">
        <f t="shared" si="17"/>
        <v>2</v>
      </c>
      <c r="BX243" s="173">
        <f t="shared" si="17"/>
        <v>2</v>
      </c>
      <c r="BY243" s="173">
        <f t="shared" si="17"/>
        <v>2</v>
      </c>
      <c r="BZ243" s="173">
        <f t="shared" si="17"/>
        <v>2</v>
      </c>
      <c r="CA243" s="173">
        <f t="shared" si="17"/>
        <v>2</v>
      </c>
      <c r="CB243" s="173">
        <f t="shared" si="17"/>
        <v>2</v>
      </c>
      <c r="CC243" s="173">
        <f t="shared" si="17"/>
        <v>2</v>
      </c>
      <c r="CD243" s="173">
        <f t="shared" si="17"/>
        <v>2</v>
      </c>
      <c r="CE243" s="173">
        <f t="shared" si="17"/>
        <v>2</v>
      </c>
      <c r="CF243" s="173">
        <f t="shared" si="17"/>
        <v>2</v>
      </c>
      <c r="CG243" s="173">
        <f t="shared" si="17"/>
        <v>2</v>
      </c>
      <c r="CH243" s="173">
        <f t="shared" si="17"/>
        <v>2</v>
      </c>
      <c r="CI243" s="173">
        <f t="shared" si="17"/>
        <v>2</v>
      </c>
      <c r="CJ243" s="173">
        <f t="shared" si="17"/>
        <v>2</v>
      </c>
      <c r="CK243" s="173">
        <f t="shared" si="17"/>
        <v>2</v>
      </c>
      <c r="CL243" s="173">
        <f t="shared" si="17"/>
        <v>2</v>
      </c>
      <c r="CM243" s="173">
        <f t="shared" si="17"/>
        <v>2</v>
      </c>
      <c r="CN243" s="173">
        <f t="shared" si="17"/>
        <v>2</v>
      </c>
      <c r="CO243" s="173">
        <f t="shared" si="17"/>
        <v>2</v>
      </c>
      <c r="CP243" s="173">
        <f t="shared" si="17"/>
        <v>2</v>
      </c>
      <c r="CQ243" s="173">
        <f t="shared" si="17"/>
        <v>2</v>
      </c>
      <c r="CR243" s="173">
        <f t="shared" si="17"/>
        <v>3</v>
      </c>
      <c r="CS243" s="173">
        <f t="shared" si="17"/>
        <v>2</v>
      </c>
      <c r="CT243" s="173">
        <f t="shared" si="17"/>
        <v>2</v>
      </c>
      <c r="CU243" s="173">
        <f t="shared" si="17"/>
        <v>2</v>
      </c>
      <c r="CV243" s="173">
        <f t="shared" si="17"/>
        <v>2</v>
      </c>
      <c r="CW243" s="173">
        <f t="shared" si="17"/>
        <v>2</v>
      </c>
      <c r="CX243" s="173">
        <f t="shared" si="17"/>
        <v>2</v>
      </c>
      <c r="CY243" s="173">
        <f t="shared" si="17"/>
        <v>2</v>
      </c>
    </row>
    <row r="244" spans="1:103" x14ac:dyDescent="0.3">
      <c r="A244" s="734">
        <v>965</v>
      </c>
      <c r="B244" s="173"/>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c r="AB244" s="173"/>
      <c r="AC244" s="173"/>
      <c r="AD244" s="173"/>
      <c r="AE244" s="173"/>
      <c r="AF244" s="173"/>
      <c r="AG244" s="173"/>
      <c r="AH244" s="173"/>
      <c r="AI244" s="173"/>
      <c r="AJ244" s="173"/>
      <c r="AK244" s="173"/>
      <c r="AL244" s="173"/>
      <c r="AM244" s="173"/>
      <c r="AN244" s="173"/>
      <c r="AO244" s="173"/>
      <c r="AP244" s="173"/>
      <c r="AQ244" s="173"/>
      <c r="AR244" s="173"/>
      <c r="AS244" s="173"/>
      <c r="AT244" s="173"/>
      <c r="AU244" s="173"/>
      <c r="AV244" s="173"/>
      <c r="AW244" s="173"/>
      <c r="AX244" s="173"/>
      <c r="AY244" s="173"/>
      <c r="AZ244" s="173"/>
      <c r="BA244" s="173"/>
      <c r="BB244" s="173"/>
      <c r="BC244" s="173"/>
      <c r="BD244" s="173"/>
      <c r="BE244" s="173"/>
      <c r="BF244" s="173"/>
      <c r="BG244" s="173"/>
      <c r="BH244" s="173"/>
      <c r="BI244" s="173"/>
      <c r="BJ244" s="173"/>
      <c r="BK244" s="173"/>
      <c r="BL244" s="173"/>
      <c r="BM244" s="173"/>
      <c r="BN244" s="173"/>
      <c r="BO244" s="173"/>
      <c r="BP244" s="173"/>
      <c r="BQ244" s="173"/>
      <c r="BR244" s="173"/>
      <c r="BS244" s="173"/>
      <c r="BT244" s="173"/>
      <c r="BU244" s="173"/>
      <c r="BV244" s="173"/>
      <c r="BW244" s="173"/>
      <c r="BX244" s="173"/>
      <c r="BY244" s="173"/>
      <c r="BZ244" s="173"/>
      <c r="CA244" s="173"/>
      <c r="CB244" s="173"/>
      <c r="CC244" s="173"/>
      <c r="CD244" s="173"/>
      <c r="CE244" s="173"/>
      <c r="CF244" s="173"/>
      <c r="CG244" s="173"/>
      <c r="CH244" s="173"/>
      <c r="CI244" s="173"/>
      <c r="CJ244" s="173"/>
      <c r="CK244" s="173"/>
      <c r="CL244" s="173"/>
      <c r="CM244" s="173"/>
      <c r="CN244" s="173"/>
      <c r="CO244" s="173"/>
      <c r="CP244" s="173"/>
      <c r="CQ244" s="173"/>
      <c r="CR244" s="173"/>
      <c r="CS244" s="173"/>
      <c r="CT244" s="173"/>
      <c r="CU244" s="173"/>
      <c r="CV244" s="173"/>
      <c r="CW244" s="173"/>
      <c r="CX244" s="173"/>
      <c r="CY244" s="173"/>
    </row>
    <row r="245" spans="1:103" x14ac:dyDescent="0.3">
      <c r="A245" s="823">
        <v>973</v>
      </c>
      <c r="B245" s="173"/>
      <c r="C245" s="173"/>
      <c r="D245" s="173">
        <f>D183</f>
        <v>0</v>
      </c>
      <c r="E245" s="173">
        <f>E183</f>
        <v>0</v>
      </c>
      <c r="F245" s="173">
        <f t="shared" ref="F245:BQ245" si="18">F183</f>
        <v>0</v>
      </c>
      <c r="G245" s="173">
        <f t="shared" si="18"/>
        <v>0</v>
      </c>
      <c r="H245" s="173">
        <f t="shared" si="18"/>
        <v>0</v>
      </c>
      <c r="I245" s="173">
        <f t="shared" si="18"/>
        <v>0</v>
      </c>
      <c r="J245" s="173">
        <f t="shared" si="18"/>
        <v>0</v>
      </c>
      <c r="K245" s="173">
        <f t="shared" si="18"/>
        <v>0</v>
      </c>
      <c r="L245" s="173">
        <f t="shared" si="18"/>
        <v>0</v>
      </c>
      <c r="M245" s="173">
        <f t="shared" si="18"/>
        <v>0</v>
      </c>
      <c r="N245" s="173">
        <f t="shared" si="18"/>
        <v>0</v>
      </c>
      <c r="O245" s="173">
        <f t="shared" si="18"/>
        <v>0</v>
      </c>
      <c r="P245" s="173">
        <f t="shared" si="18"/>
        <v>0</v>
      </c>
      <c r="Q245" s="173">
        <f t="shared" si="18"/>
        <v>0</v>
      </c>
      <c r="R245" s="173">
        <f t="shared" si="18"/>
        <v>0</v>
      </c>
      <c r="S245" s="173">
        <f t="shared" si="18"/>
        <v>0</v>
      </c>
      <c r="T245" s="173">
        <f t="shared" si="18"/>
        <v>0</v>
      </c>
      <c r="U245" s="173">
        <f t="shared" si="18"/>
        <v>0</v>
      </c>
      <c r="V245" s="173">
        <f t="shared" si="18"/>
        <v>0</v>
      </c>
      <c r="W245" s="173">
        <f t="shared" si="18"/>
        <v>0</v>
      </c>
      <c r="X245" s="173">
        <f t="shared" si="18"/>
        <v>0</v>
      </c>
      <c r="Y245" s="173">
        <f t="shared" si="18"/>
        <v>0</v>
      </c>
      <c r="Z245" s="173">
        <f t="shared" si="18"/>
        <v>0</v>
      </c>
      <c r="AA245" s="173">
        <f t="shared" si="18"/>
        <v>0</v>
      </c>
      <c r="AB245" s="173">
        <f t="shared" si="18"/>
        <v>0</v>
      </c>
      <c r="AC245" s="173">
        <f t="shared" si="18"/>
        <v>0</v>
      </c>
      <c r="AD245" s="173">
        <f t="shared" si="18"/>
        <v>0</v>
      </c>
      <c r="AE245" s="173">
        <f t="shared" si="18"/>
        <v>0</v>
      </c>
      <c r="AF245" s="173">
        <f t="shared" si="18"/>
        <v>0</v>
      </c>
      <c r="AG245" s="173">
        <f t="shared" si="18"/>
        <v>0</v>
      </c>
      <c r="AH245" s="173">
        <f t="shared" si="18"/>
        <v>0</v>
      </c>
      <c r="AI245" s="173">
        <f t="shared" si="18"/>
        <v>0</v>
      </c>
      <c r="AJ245" s="173">
        <f t="shared" si="18"/>
        <v>0</v>
      </c>
      <c r="AK245" s="173">
        <f t="shared" si="18"/>
        <v>0</v>
      </c>
      <c r="AL245" s="173">
        <f t="shared" si="18"/>
        <v>0</v>
      </c>
      <c r="AM245" s="173">
        <f t="shared" si="18"/>
        <v>0</v>
      </c>
      <c r="AN245" s="173">
        <f t="shared" si="18"/>
        <v>0</v>
      </c>
      <c r="AO245" s="173">
        <f t="shared" si="18"/>
        <v>0</v>
      </c>
      <c r="AP245" s="173">
        <f t="shared" si="18"/>
        <v>0</v>
      </c>
      <c r="AQ245" s="173">
        <f t="shared" si="18"/>
        <v>0</v>
      </c>
      <c r="AR245" s="173">
        <f t="shared" si="18"/>
        <v>0</v>
      </c>
      <c r="AS245" s="173">
        <f t="shared" si="18"/>
        <v>0</v>
      </c>
      <c r="AT245" s="173">
        <f t="shared" si="18"/>
        <v>0</v>
      </c>
      <c r="AU245" s="173">
        <f t="shared" si="18"/>
        <v>0</v>
      </c>
      <c r="AV245" s="173">
        <f t="shared" si="18"/>
        <v>0</v>
      </c>
      <c r="AW245" s="173">
        <f t="shared" si="18"/>
        <v>0</v>
      </c>
      <c r="AX245" s="173">
        <f t="shared" si="18"/>
        <v>0</v>
      </c>
      <c r="AY245" s="173">
        <f t="shared" si="18"/>
        <v>0</v>
      </c>
      <c r="AZ245" s="173">
        <f t="shared" si="18"/>
        <v>0</v>
      </c>
      <c r="BA245" s="173">
        <f t="shared" si="18"/>
        <v>0</v>
      </c>
      <c r="BB245" s="173">
        <f t="shared" si="18"/>
        <v>0</v>
      </c>
      <c r="BC245" s="173">
        <f t="shared" si="18"/>
        <v>0</v>
      </c>
      <c r="BD245" s="173">
        <f t="shared" si="18"/>
        <v>0</v>
      </c>
      <c r="BE245" s="173">
        <f t="shared" si="18"/>
        <v>0</v>
      </c>
      <c r="BF245" s="173">
        <f t="shared" si="18"/>
        <v>0</v>
      </c>
      <c r="BG245" s="173">
        <f t="shared" si="18"/>
        <v>0</v>
      </c>
      <c r="BH245" s="173">
        <f t="shared" si="18"/>
        <v>0</v>
      </c>
      <c r="BI245" s="173">
        <f t="shared" si="18"/>
        <v>0</v>
      </c>
      <c r="BJ245" s="173">
        <f t="shared" si="18"/>
        <v>0</v>
      </c>
      <c r="BK245" s="173">
        <f t="shared" si="18"/>
        <v>0</v>
      </c>
      <c r="BL245" s="173">
        <f t="shared" si="18"/>
        <v>0</v>
      </c>
      <c r="BM245" s="173">
        <f t="shared" si="18"/>
        <v>0</v>
      </c>
      <c r="BN245" s="173">
        <f t="shared" si="18"/>
        <v>0</v>
      </c>
      <c r="BO245" s="173">
        <f t="shared" si="18"/>
        <v>0</v>
      </c>
      <c r="BP245" s="173">
        <f t="shared" si="18"/>
        <v>0</v>
      </c>
      <c r="BQ245" s="173">
        <f t="shared" si="18"/>
        <v>0</v>
      </c>
      <c r="BR245" s="173">
        <f t="shared" ref="BR245:CY245" si="19">BR183</f>
        <v>0</v>
      </c>
      <c r="BS245" s="173">
        <f t="shared" si="19"/>
        <v>0</v>
      </c>
      <c r="BT245" s="173">
        <f t="shared" si="19"/>
        <v>0</v>
      </c>
      <c r="BU245" s="173">
        <f t="shared" si="19"/>
        <v>0</v>
      </c>
      <c r="BV245" s="173">
        <f t="shared" si="19"/>
        <v>0</v>
      </c>
      <c r="BW245" s="173">
        <f t="shared" si="19"/>
        <v>0</v>
      </c>
      <c r="BX245" s="173">
        <f t="shared" si="19"/>
        <v>0</v>
      </c>
      <c r="BY245" s="173">
        <f t="shared" si="19"/>
        <v>0</v>
      </c>
      <c r="BZ245" s="173">
        <f t="shared" si="19"/>
        <v>0</v>
      </c>
      <c r="CA245" s="173">
        <f t="shared" si="19"/>
        <v>0</v>
      </c>
      <c r="CB245" s="173">
        <f t="shared" si="19"/>
        <v>0</v>
      </c>
      <c r="CC245" s="173">
        <f t="shared" si="19"/>
        <v>0</v>
      </c>
      <c r="CD245" s="173">
        <f t="shared" si="19"/>
        <v>0</v>
      </c>
      <c r="CE245" s="173">
        <f t="shared" si="19"/>
        <v>0</v>
      </c>
      <c r="CF245" s="173">
        <f t="shared" si="19"/>
        <v>0</v>
      </c>
      <c r="CG245" s="173">
        <f t="shared" si="19"/>
        <v>0</v>
      </c>
      <c r="CH245" s="173">
        <f t="shared" si="19"/>
        <v>0</v>
      </c>
      <c r="CI245" s="173">
        <f t="shared" si="19"/>
        <v>0</v>
      </c>
      <c r="CJ245" s="173">
        <f t="shared" si="19"/>
        <v>0</v>
      </c>
      <c r="CK245" s="173">
        <f t="shared" si="19"/>
        <v>0</v>
      </c>
      <c r="CL245" s="173">
        <f t="shared" si="19"/>
        <v>0</v>
      </c>
      <c r="CM245" s="173">
        <f t="shared" si="19"/>
        <v>0</v>
      </c>
      <c r="CN245" s="173">
        <f t="shared" si="19"/>
        <v>0</v>
      </c>
      <c r="CO245" s="173">
        <f t="shared" si="19"/>
        <v>0</v>
      </c>
      <c r="CP245" s="173">
        <f t="shared" si="19"/>
        <v>0</v>
      </c>
      <c r="CQ245" s="173">
        <f t="shared" si="19"/>
        <v>0</v>
      </c>
      <c r="CR245" s="173">
        <f t="shared" si="19"/>
        <v>0</v>
      </c>
      <c r="CS245" s="173">
        <f t="shared" si="19"/>
        <v>0</v>
      </c>
      <c r="CT245" s="173">
        <f t="shared" si="19"/>
        <v>0</v>
      </c>
      <c r="CU245" s="173">
        <f t="shared" si="19"/>
        <v>0</v>
      </c>
      <c r="CV245" s="173">
        <f t="shared" si="19"/>
        <v>0</v>
      </c>
      <c r="CW245" s="173">
        <f t="shared" si="19"/>
        <v>0</v>
      </c>
      <c r="CX245" s="173">
        <f t="shared" si="19"/>
        <v>0</v>
      </c>
      <c r="CY245" s="173">
        <f t="shared" si="19"/>
        <v>0</v>
      </c>
    </row>
    <row r="246" spans="1:103" x14ac:dyDescent="0.3">
      <c r="A246" s="823">
        <v>974</v>
      </c>
      <c r="B246" s="173"/>
      <c r="C246" s="173"/>
      <c r="D246" s="173">
        <f t="shared" ref="D246:E247" si="20">D184</f>
        <v>2</v>
      </c>
      <c r="E246" s="173">
        <f t="shared" si="20"/>
        <v>2</v>
      </c>
      <c r="F246" s="173">
        <f t="shared" ref="F246:BQ246" si="21">F184</f>
        <v>2</v>
      </c>
      <c r="G246" s="173">
        <f t="shared" si="21"/>
        <v>0</v>
      </c>
      <c r="H246" s="173">
        <f t="shared" si="21"/>
        <v>2</v>
      </c>
      <c r="I246" s="173">
        <f t="shared" si="21"/>
        <v>2</v>
      </c>
      <c r="J246" s="173">
        <f t="shared" si="21"/>
        <v>2</v>
      </c>
      <c r="K246" s="173">
        <f t="shared" si="21"/>
        <v>2</v>
      </c>
      <c r="L246" s="173">
        <f t="shared" si="21"/>
        <v>2</v>
      </c>
      <c r="M246" s="173">
        <f t="shared" si="21"/>
        <v>2</v>
      </c>
      <c r="N246" s="173">
        <f t="shared" si="21"/>
        <v>2</v>
      </c>
      <c r="O246" s="173">
        <f t="shared" si="21"/>
        <v>2</v>
      </c>
      <c r="P246" s="173">
        <f t="shared" si="21"/>
        <v>2</v>
      </c>
      <c r="Q246" s="173">
        <f t="shared" si="21"/>
        <v>2</v>
      </c>
      <c r="R246" s="173">
        <f t="shared" si="21"/>
        <v>2</v>
      </c>
      <c r="S246" s="173">
        <f t="shared" si="21"/>
        <v>2</v>
      </c>
      <c r="T246" s="173">
        <f t="shared" si="21"/>
        <v>0</v>
      </c>
      <c r="U246" s="173">
        <f t="shared" si="21"/>
        <v>2</v>
      </c>
      <c r="V246" s="173">
        <f t="shared" si="21"/>
        <v>2</v>
      </c>
      <c r="W246" s="173">
        <f t="shared" si="21"/>
        <v>0</v>
      </c>
      <c r="X246" s="173">
        <f t="shared" si="21"/>
        <v>2</v>
      </c>
      <c r="Y246" s="173">
        <f t="shared" si="21"/>
        <v>2</v>
      </c>
      <c r="Z246" s="173">
        <f t="shared" si="21"/>
        <v>2</v>
      </c>
      <c r="AA246" s="173">
        <f t="shared" si="21"/>
        <v>0</v>
      </c>
      <c r="AB246" s="173">
        <f t="shared" si="21"/>
        <v>2</v>
      </c>
      <c r="AC246" s="173">
        <f t="shared" si="21"/>
        <v>2</v>
      </c>
      <c r="AD246" s="173">
        <f t="shared" si="21"/>
        <v>2</v>
      </c>
      <c r="AE246" s="173">
        <f t="shared" si="21"/>
        <v>2</v>
      </c>
      <c r="AF246" s="173">
        <f t="shared" si="21"/>
        <v>2</v>
      </c>
      <c r="AG246" s="173">
        <f t="shared" si="21"/>
        <v>2</v>
      </c>
      <c r="AH246" s="173">
        <f t="shared" si="21"/>
        <v>2</v>
      </c>
      <c r="AI246" s="173">
        <f t="shared" si="21"/>
        <v>2</v>
      </c>
      <c r="AJ246" s="173">
        <f t="shared" si="21"/>
        <v>2</v>
      </c>
      <c r="AK246" s="173">
        <f t="shared" si="21"/>
        <v>2</v>
      </c>
      <c r="AL246" s="173">
        <f t="shared" si="21"/>
        <v>2</v>
      </c>
      <c r="AM246" s="173">
        <f t="shared" si="21"/>
        <v>2</v>
      </c>
      <c r="AN246" s="173">
        <f t="shared" si="21"/>
        <v>2</v>
      </c>
      <c r="AO246" s="173">
        <f t="shared" si="21"/>
        <v>2</v>
      </c>
      <c r="AP246" s="173">
        <f t="shared" si="21"/>
        <v>2</v>
      </c>
      <c r="AQ246" s="173">
        <f t="shared" si="21"/>
        <v>2</v>
      </c>
      <c r="AR246" s="173">
        <f t="shared" si="21"/>
        <v>2</v>
      </c>
      <c r="AS246" s="173">
        <f t="shared" si="21"/>
        <v>2</v>
      </c>
      <c r="AT246" s="173">
        <f t="shared" si="21"/>
        <v>2</v>
      </c>
      <c r="AU246" s="173">
        <f t="shared" si="21"/>
        <v>3</v>
      </c>
      <c r="AV246" s="173">
        <f t="shared" si="21"/>
        <v>2</v>
      </c>
      <c r="AW246" s="173">
        <f t="shared" si="21"/>
        <v>0</v>
      </c>
      <c r="AX246" s="173">
        <f t="shared" si="21"/>
        <v>2</v>
      </c>
      <c r="AY246" s="173">
        <f t="shared" si="21"/>
        <v>2</v>
      </c>
      <c r="AZ246" s="173">
        <f t="shared" si="21"/>
        <v>2</v>
      </c>
      <c r="BA246" s="173">
        <f t="shared" si="21"/>
        <v>2</v>
      </c>
      <c r="BB246" s="173">
        <f t="shared" si="21"/>
        <v>2</v>
      </c>
      <c r="BC246" s="173">
        <f t="shared" si="21"/>
        <v>2</v>
      </c>
      <c r="BD246" s="173">
        <f t="shared" si="21"/>
        <v>2</v>
      </c>
      <c r="BE246" s="173">
        <f t="shared" si="21"/>
        <v>2</v>
      </c>
      <c r="BF246" s="173">
        <f t="shared" si="21"/>
        <v>2</v>
      </c>
      <c r="BG246" s="173">
        <f t="shared" si="21"/>
        <v>2</v>
      </c>
      <c r="BH246" s="173">
        <f t="shared" si="21"/>
        <v>2</v>
      </c>
      <c r="BI246" s="173">
        <f t="shared" si="21"/>
        <v>2</v>
      </c>
      <c r="BJ246" s="173">
        <f t="shared" si="21"/>
        <v>2</v>
      </c>
      <c r="BK246" s="173">
        <f t="shared" si="21"/>
        <v>2</v>
      </c>
      <c r="BL246" s="173">
        <f t="shared" si="21"/>
        <v>2</v>
      </c>
      <c r="BM246" s="173">
        <f t="shared" si="21"/>
        <v>2</v>
      </c>
      <c r="BN246" s="173">
        <f t="shared" si="21"/>
        <v>2</v>
      </c>
      <c r="BO246" s="173">
        <f t="shared" si="21"/>
        <v>2</v>
      </c>
      <c r="BP246" s="173">
        <f t="shared" si="21"/>
        <v>2</v>
      </c>
      <c r="BQ246" s="173">
        <f t="shared" si="21"/>
        <v>0</v>
      </c>
      <c r="BR246" s="173">
        <f t="shared" ref="BR246:CY246" si="22">BR184</f>
        <v>2</v>
      </c>
      <c r="BS246" s="173">
        <f t="shared" si="22"/>
        <v>2</v>
      </c>
      <c r="BT246" s="173">
        <f t="shared" si="22"/>
        <v>2</v>
      </c>
      <c r="BU246" s="173">
        <f t="shared" si="22"/>
        <v>2</v>
      </c>
      <c r="BV246" s="173">
        <f t="shared" si="22"/>
        <v>2</v>
      </c>
      <c r="BW246" s="173">
        <f t="shared" si="22"/>
        <v>2</v>
      </c>
      <c r="BX246" s="173">
        <f t="shared" si="22"/>
        <v>2</v>
      </c>
      <c r="BY246" s="173">
        <f t="shared" si="22"/>
        <v>2</v>
      </c>
      <c r="BZ246" s="173">
        <f t="shared" si="22"/>
        <v>2</v>
      </c>
      <c r="CA246" s="173">
        <f t="shared" si="22"/>
        <v>2</v>
      </c>
      <c r="CB246" s="173">
        <f t="shared" si="22"/>
        <v>2</v>
      </c>
      <c r="CC246" s="173">
        <f t="shared" si="22"/>
        <v>2</v>
      </c>
      <c r="CD246" s="173">
        <f t="shared" si="22"/>
        <v>2</v>
      </c>
      <c r="CE246" s="173">
        <f t="shared" si="22"/>
        <v>2</v>
      </c>
      <c r="CF246" s="173">
        <f t="shared" si="22"/>
        <v>2</v>
      </c>
      <c r="CG246" s="173">
        <f t="shared" si="22"/>
        <v>2</v>
      </c>
      <c r="CH246" s="173">
        <f t="shared" si="22"/>
        <v>2</v>
      </c>
      <c r="CI246" s="173">
        <f t="shared" si="22"/>
        <v>2</v>
      </c>
      <c r="CJ246" s="173">
        <f t="shared" si="22"/>
        <v>3</v>
      </c>
      <c r="CK246" s="173">
        <f t="shared" si="22"/>
        <v>2</v>
      </c>
      <c r="CL246" s="173">
        <f t="shared" si="22"/>
        <v>2</v>
      </c>
      <c r="CM246" s="173">
        <f t="shared" si="22"/>
        <v>2</v>
      </c>
      <c r="CN246" s="173">
        <f t="shared" si="22"/>
        <v>2</v>
      </c>
      <c r="CO246" s="173">
        <f t="shared" si="22"/>
        <v>2</v>
      </c>
      <c r="CP246" s="173">
        <f t="shared" si="22"/>
        <v>2</v>
      </c>
      <c r="CQ246" s="173">
        <f t="shared" si="22"/>
        <v>2</v>
      </c>
      <c r="CR246" s="173">
        <f t="shared" si="22"/>
        <v>2</v>
      </c>
      <c r="CS246" s="173">
        <f t="shared" si="22"/>
        <v>2</v>
      </c>
      <c r="CT246" s="173">
        <f t="shared" si="22"/>
        <v>2</v>
      </c>
      <c r="CU246" s="173">
        <f t="shared" si="22"/>
        <v>3</v>
      </c>
      <c r="CV246" s="173">
        <f t="shared" si="22"/>
        <v>2</v>
      </c>
      <c r="CW246" s="173">
        <f t="shared" si="22"/>
        <v>2</v>
      </c>
      <c r="CX246" s="173">
        <f t="shared" si="22"/>
        <v>2</v>
      </c>
      <c r="CY246" s="173">
        <f t="shared" si="22"/>
        <v>3</v>
      </c>
    </row>
    <row r="247" spans="1:103" x14ac:dyDescent="0.3">
      <c r="A247" s="823">
        <v>975</v>
      </c>
      <c r="B247" s="173"/>
      <c r="C247" s="173"/>
      <c r="D247" s="173">
        <f t="shared" si="20"/>
        <v>1</v>
      </c>
      <c r="E247" s="173">
        <f t="shared" si="20"/>
        <v>2</v>
      </c>
      <c r="F247" s="173">
        <f t="shared" ref="F247:BQ247" si="23">F185</f>
        <v>1</v>
      </c>
      <c r="G247" s="173">
        <f t="shared" si="23"/>
        <v>0</v>
      </c>
      <c r="H247" s="173">
        <f t="shared" si="23"/>
        <v>1</v>
      </c>
      <c r="I247" s="173">
        <f t="shared" si="23"/>
        <v>1</v>
      </c>
      <c r="J247" s="173">
        <f t="shared" si="23"/>
        <v>2</v>
      </c>
      <c r="K247" s="173">
        <f t="shared" si="23"/>
        <v>1</v>
      </c>
      <c r="L247" s="173">
        <f t="shared" si="23"/>
        <v>1</v>
      </c>
      <c r="M247" s="173">
        <f t="shared" si="23"/>
        <v>2</v>
      </c>
      <c r="N247" s="173">
        <f t="shared" si="23"/>
        <v>2</v>
      </c>
      <c r="O247" s="173">
        <f t="shared" si="23"/>
        <v>2</v>
      </c>
      <c r="P247" s="173">
        <f t="shared" si="23"/>
        <v>2</v>
      </c>
      <c r="Q247" s="173">
        <f t="shared" si="23"/>
        <v>1</v>
      </c>
      <c r="R247" s="173">
        <f t="shared" si="23"/>
        <v>2</v>
      </c>
      <c r="S247" s="173">
        <f t="shared" si="23"/>
        <v>1</v>
      </c>
      <c r="T247" s="173">
        <f t="shared" si="23"/>
        <v>0</v>
      </c>
      <c r="U247" s="173">
        <f t="shared" si="23"/>
        <v>1</v>
      </c>
      <c r="V247" s="173">
        <f t="shared" si="23"/>
        <v>1</v>
      </c>
      <c r="W247" s="173">
        <f t="shared" si="23"/>
        <v>0</v>
      </c>
      <c r="X247" s="173">
        <f t="shared" si="23"/>
        <v>2</v>
      </c>
      <c r="Y247" s="173">
        <f t="shared" si="23"/>
        <v>1</v>
      </c>
      <c r="Z247" s="173">
        <f t="shared" si="23"/>
        <v>1</v>
      </c>
      <c r="AA247" s="173">
        <f t="shared" si="23"/>
        <v>0</v>
      </c>
      <c r="AB247" s="173">
        <f t="shared" si="23"/>
        <v>2</v>
      </c>
      <c r="AC247" s="173">
        <f t="shared" si="23"/>
        <v>1</v>
      </c>
      <c r="AD247" s="173">
        <f t="shared" si="23"/>
        <v>1</v>
      </c>
      <c r="AE247" s="173">
        <f t="shared" si="23"/>
        <v>2</v>
      </c>
      <c r="AF247" s="173">
        <f t="shared" si="23"/>
        <v>1</v>
      </c>
      <c r="AG247" s="173">
        <f t="shared" si="23"/>
        <v>1</v>
      </c>
      <c r="AH247" s="173">
        <f t="shared" si="23"/>
        <v>1</v>
      </c>
      <c r="AI247" s="173">
        <f t="shared" si="23"/>
        <v>2</v>
      </c>
      <c r="AJ247" s="173">
        <f t="shared" si="23"/>
        <v>1</v>
      </c>
      <c r="AK247" s="173">
        <f t="shared" si="23"/>
        <v>1</v>
      </c>
      <c r="AL247" s="173">
        <f t="shared" si="23"/>
        <v>1</v>
      </c>
      <c r="AM247" s="173">
        <f t="shared" si="23"/>
        <v>1</v>
      </c>
      <c r="AN247" s="173">
        <f t="shared" si="23"/>
        <v>2</v>
      </c>
      <c r="AO247" s="173">
        <f t="shared" si="23"/>
        <v>1</v>
      </c>
      <c r="AP247" s="173">
        <f t="shared" si="23"/>
        <v>1</v>
      </c>
      <c r="AQ247" s="173">
        <f t="shared" si="23"/>
        <v>1</v>
      </c>
      <c r="AR247" s="173">
        <f t="shared" si="23"/>
        <v>2</v>
      </c>
      <c r="AS247" s="173">
        <f t="shared" si="23"/>
        <v>1</v>
      </c>
      <c r="AT247" s="173">
        <f t="shared" si="23"/>
        <v>1</v>
      </c>
      <c r="AU247" s="173">
        <f t="shared" si="23"/>
        <v>2</v>
      </c>
      <c r="AV247" s="173">
        <f t="shared" si="23"/>
        <v>1</v>
      </c>
      <c r="AW247" s="173">
        <f t="shared" si="23"/>
        <v>0</v>
      </c>
      <c r="AX247" s="173">
        <f t="shared" si="23"/>
        <v>1</v>
      </c>
      <c r="AY247" s="173">
        <f t="shared" si="23"/>
        <v>1</v>
      </c>
      <c r="AZ247" s="173">
        <f t="shared" si="23"/>
        <v>1</v>
      </c>
      <c r="BA247" s="173">
        <f t="shared" si="23"/>
        <v>2</v>
      </c>
      <c r="BB247" s="173">
        <f t="shared" si="23"/>
        <v>1</v>
      </c>
      <c r="BC247" s="173">
        <f t="shared" si="23"/>
        <v>1</v>
      </c>
      <c r="BD247" s="173">
        <f t="shared" si="23"/>
        <v>1</v>
      </c>
      <c r="BE247" s="173">
        <f t="shared" si="23"/>
        <v>1</v>
      </c>
      <c r="BF247" s="173">
        <f t="shared" si="23"/>
        <v>1</v>
      </c>
      <c r="BG247" s="173">
        <f t="shared" si="23"/>
        <v>1</v>
      </c>
      <c r="BH247" s="173">
        <f t="shared" si="23"/>
        <v>1</v>
      </c>
      <c r="BI247" s="173">
        <f t="shared" si="23"/>
        <v>1</v>
      </c>
      <c r="BJ247" s="173">
        <f t="shared" si="23"/>
        <v>1</v>
      </c>
      <c r="BK247" s="173">
        <f t="shared" si="23"/>
        <v>1</v>
      </c>
      <c r="BL247" s="173">
        <f t="shared" si="23"/>
        <v>2</v>
      </c>
      <c r="BM247" s="173">
        <f t="shared" si="23"/>
        <v>1</v>
      </c>
      <c r="BN247" s="173">
        <f t="shared" si="23"/>
        <v>2</v>
      </c>
      <c r="BO247" s="173">
        <f t="shared" si="23"/>
        <v>1</v>
      </c>
      <c r="BP247" s="173">
        <f t="shared" si="23"/>
        <v>2</v>
      </c>
      <c r="BQ247" s="173">
        <f t="shared" si="23"/>
        <v>0</v>
      </c>
      <c r="BR247" s="173">
        <f t="shared" ref="BR247:CY247" si="24">BR185</f>
        <v>1</v>
      </c>
      <c r="BS247" s="173">
        <f t="shared" si="24"/>
        <v>1</v>
      </c>
      <c r="BT247" s="173">
        <f t="shared" si="24"/>
        <v>2</v>
      </c>
      <c r="BU247" s="173">
        <f t="shared" si="24"/>
        <v>1</v>
      </c>
      <c r="BV247" s="173">
        <f t="shared" si="24"/>
        <v>1</v>
      </c>
      <c r="BW247" s="173">
        <f t="shared" si="24"/>
        <v>1</v>
      </c>
      <c r="BX247" s="173">
        <f t="shared" si="24"/>
        <v>1</v>
      </c>
      <c r="BY247" s="173">
        <f t="shared" si="24"/>
        <v>1</v>
      </c>
      <c r="BZ247" s="173">
        <f t="shared" si="24"/>
        <v>2</v>
      </c>
      <c r="CA247" s="173">
        <f t="shared" si="24"/>
        <v>2</v>
      </c>
      <c r="CB247" s="173">
        <f t="shared" si="24"/>
        <v>1</v>
      </c>
      <c r="CC247" s="173">
        <f t="shared" si="24"/>
        <v>1</v>
      </c>
      <c r="CD247" s="173">
        <f t="shared" si="24"/>
        <v>1</v>
      </c>
      <c r="CE247" s="173">
        <f t="shared" si="24"/>
        <v>2</v>
      </c>
      <c r="CF247" s="173">
        <f t="shared" si="24"/>
        <v>2</v>
      </c>
      <c r="CG247" s="173">
        <f t="shared" si="24"/>
        <v>1</v>
      </c>
      <c r="CH247" s="173">
        <f t="shared" si="24"/>
        <v>1</v>
      </c>
      <c r="CI247" s="173">
        <f t="shared" si="24"/>
        <v>1</v>
      </c>
      <c r="CJ247" s="173">
        <f t="shared" si="24"/>
        <v>1</v>
      </c>
      <c r="CK247" s="173">
        <f t="shared" si="24"/>
        <v>1</v>
      </c>
      <c r="CL247" s="173">
        <f t="shared" si="24"/>
        <v>1</v>
      </c>
      <c r="CM247" s="173">
        <f t="shared" si="24"/>
        <v>1</v>
      </c>
      <c r="CN247" s="173">
        <f t="shared" si="24"/>
        <v>2</v>
      </c>
      <c r="CO247" s="173">
        <f t="shared" si="24"/>
        <v>1</v>
      </c>
      <c r="CP247" s="173">
        <f t="shared" si="24"/>
        <v>1</v>
      </c>
      <c r="CQ247" s="173">
        <f t="shared" si="24"/>
        <v>2</v>
      </c>
      <c r="CR247" s="173">
        <f t="shared" si="24"/>
        <v>1</v>
      </c>
      <c r="CS247" s="173">
        <f t="shared" si="24"/>
        <v>1</v>
      </c>
      <c r="CT247" s="173">
        <f t="shared" si="24"/>
        <v>2</v>
      </c>
      <c r="CU247" s="173">
        <f t="shared" si="24"/>
        <v>1</v>
      </c>
      <c r="CV247" s="173">
        <f t="shared" si="24"/>
        <v>1</v>
      </c>
      <c r="CW247" s="173">
        <f t="shared" si="24"/>
        <v>2</v>
      </c>
      <c r="CX247" s="173">
        <f t="shared" si="24"/>
        <v>1</v>
      </c>
      <c r="CY247" s="173">
        <f t="shared" si="24"/>
        <v>1</v>
      </c>
    </row>
    <row r="248" spans="1:103" x14ac:dyDescent="0.3">
      <c r="A248" s="823">
        <v>976</v>
      </c>
      <c r="B248" s="173"/>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c r="AB248" s="173"/>
      <c r="AC248" s="173"/>
      <c r="AD248" s="173"/>
      <c r="AE248" s="173"/>
      <c r="AF248" s="173"/>
      <c r="AG248" s="173"/>
      <c r="AH248" s="173"/>
      <c r="AI248" s="173"/>
      <c r="AJ248" s="173"/>
      <c r="AK248" s="173"/>
      <c r="AL248" s="173"/>
      <c r="AM248" s="173"/>
      <c r="AN248" s="173"/>
      <c r="AO248" s="173"/>
      <c r="AP248" s="173"/>
      <c r="AQ248" s="173"/>
      <c r="AR248" s="173"/>
      <c r="AS248" s="173"/>
      <c r="AT248" s="173"/>
      <c r="AU248" s="173"/>
      <c r="AV248" s="173"/>
      <c r="AW248" s="173"/>
      <c r="AX248" s="173"/>
      <c r="AY248" s="173"/>
      <c r="AZ248" s="173"/>
      <c r="BA248" s="173"/>
      <c r="BB248" s="173"/>
      <c r="BC248" s="173"/>
      <c r="BD248" s="173"/>
      <c r="BE248" s="173"/>
      <c r="BF248" s="173"/>
      <c r="BG248" s="173"/>
      <c r="BH248" s="173"/>
      <c r="BI248" s="173"/>
      <c r="BJ248" s="173"/>
      <c r="BK248" s="173"/>
      <c r="BL248" s="173"/>
      <c r="BM248" s="173"/>
      <c r="BN248" s="173"/>
      <c r="BO248" s="173"/>
      <c r="BP248" s="173"/>
      <c r="BQ248" s="173"/>
      <c r="BR248" s="173"/>
      <c r="BS248" s="173"/>
      <c r="BT248" s="173"/>
      <c r="BU248" s="173"/>
      <c r="BV248" s="173"/>
      <c r="BW248" s="173"/>
      <c r="BX248" s="173"/>
      <c r="BY248" s="173"/>
      <c r="BZ248" s="173"/>
      <c r="CA248" s="173"/>
      <c r="CB248" s="173"/>
      <c r="CC248" s="173"/>
      <c r="CD248" s="173"/>
      <c r="CE248" s="173"/>
      <c r="CF248" s="173"/>
      <c r="CG248" s="173"/>
      <c r="CH248" s="173"/>
      <c r="CI248" s="173"/>
      <c r="CJ248" s="173"/>
      <c r="CK248" s="173"/>
      <c r="CL248" s="173"/>
      <c r="CM248" s="173"/>
      <c r="CN248" s="173"/>
      <c r="CO248" s="173"/>
      <c r="CP248" s="173"/>
      <c r="CQ248" s="173"/>
      <c r="CR248" s="173"/>
      <c r="CS248" s="173"/>
      <c r="CT248" s="173"/>
      <c r="CU248" s="173"/>
      <c r="CV248" s="173"/>
      <c r="CW248" s="173"/>
      <c r="CX248" s="173"/>
      <c r="CY248" s="173"/>
    </row>
    <row r="249" spans="1:103" x14ac:dyDescent="0.3">
      <c r="A249" s="823">
        <v>977</v>
      </c>
      <c r="B249" s="173"/>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c r="AB249" s="173"/>
      <c r="AC249" s="173"/>
      <c r="AD249" s="173"/>
      <c r="AE249" s="173"/>
      <c r="AF249" s="173"/>
      <c r="AG249" s="173"/>
      <c r="AH249" s="173"/>
      <c r="AI249" s="173"/>
      <c r="AJ249" s="173"/>
      <c r="AK249" s="173"/>
      <c r="AL249" s="173"/>
      <c r="AM249" s="173"/>
      <c r="AN249" s="173"/>
      <c r="AO249" s="173"/>
      <c r="AP249" s="173"/>
      <c r="AQ249" s="173"/>
      <c r="AR249" s="173"/>
      <c r="AS249" s="173"/>
      <c r="AT249" s="173"/>
      <c r="AU249" s="173"/>
      <c r="AV249" s="173"/>
      <c r="AW249" s="173"/>
      <c r="AX249" s="173"/>
      <c r="AY249" s="173"/>
      <c r="AZ249" s="173"/>
      <c r="BA249" s="173"/>
      <c r="BB249" s="173"/>
      <c r="BC249" s="173"/>
      <c r="BD249" s="173"/>
      <c r="BE249" s="173"/>
      <c r="BF249" s="173"/>
      <c r="BG249" s="173"/>
      <c r="BH249" s="173"/>
      <c r="BI249" s="173"/>
      <c r="BJ249" s="173"/>
      <c r="BK249" s="173"/>
      <c r="BL249" s="173"/>
      <c r="BM249" s="173"/>
      <c r="BN249" s="173"/>
      <c r="BO249" s="173"/>
      <c r="BP249" s="173"/>
      <c r="BQ249" s="173"/>
      <c r="BR249" s="173"/>
      <c r="BS249" s="173"/>
      <c r="BT249" s="173"/>
      <c r="BU249" s="173"/>
      <c r="BV249" s="173"/>
      <c r="BW249" s="173"/>
      <c r="BX249" s="173"/>
      <c r="BY249" s="173"/>
      <c r="BZ249" s="173"/>
      <c r="CA249" s="173"/>
      <c r="CB249" s="173"/>
      <c r="CC249" s="173"/>
      <c r="CD249" s="173"/>
      <c r="CE249" s="173"/>
      <c r="CF249" s="173"/>
      <c r="CG249" s="173"/>
      <c r="CH249" s="173"/>
      <c r="CI249" s="173"/>
      <c r="CJ249" s="173"/>
      <c r="CK249" s="173"/>
      <c r="CL249" s="173"/>
      <c r="CM249" s="173"/>
      <c r="CN249" s="173"/>
      <c r="CO249" s="173"/>
      <c r="CP249" s="173"/>
      <c r="CQ249" s="173"/>
      <c r="CR249" s="173"/>
      <c r="CS249" s="173"/>
      <c r="CT249" s="173"/>
      <c r="CU249" s="173"/>
      <c r="CV249" s="173"/>
      <c r="CW249" s="173"/>
      <c r="CX249" s="173"/>
      <c r="CY249" s="173"/>
    </row>
    <row r="250" spans="1:103" x14ac:dyDescent="0.3">
      <c r="A250" s="823">
        <v>978</v>
      </c>
      <c r="B250" s="173"/>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c r="AB250" s="173"/>
      <c r="AC250" s="173"/>
      <c r="AD250" s="173"/>
      <c r="AE250" s="173"/>
      <c r="AF250" s="173"/>
      <c r="AG250" s="173"/>
      <c r="AH250" s="173"/>
      <c r="AI250" s="173"/>
      <c r="AJ250" s="173"/>
      <c r="AK250" s="173"/>
      <c r="AL250" s="173"/>
      <c r="AM250" s="173"/>
      <c r="AN250" s="173"/>
      <c r="AO250" s="173"/>
      <c r="AP250" s="173"/>
      <c r="AQ250" s="173"/>
      <c r="AR250" s="173"/>
      <c r="AS250" s="173"/>
      <c r="AT250" s="173"/>
      <c r="AU250" s="173"/>
      <c r="AV250" s="173"/>
      <c r="AW250" s="173"/>
      <c r="AX250" s="173"/>
      <c r="AY250" s="173"/>
      <c r="AZ250" s="173"/>
      <c r="BA250" s="173"/>
      <c r="BB250" s="173"/>
      <c r="BC250" s="173"/>
      <c r="BD250" s="173"/>
      <c r="BE250" s="173"/>
      <c r="BF250" s="173"/>
      <c r="BG250" s="173"/>
      <c r="BH250" s="173"/>
      <c r="BI250" s="173"/>
      <c r="BJ250" s="173"/>
      <c r="BK250" s="173"/>
      <c r="BL250" s="173"/>
      <c r="BM250" s="173"/>
      <c r="BN250" s="173"/>
      <c r="BO250" s="173"/>
      <c r="BP250" s="173"/>
      <c r="BQ250" s="173"/>
      <c r="BR250" s="173"/>
      <c r="BS250" s="173"/>
      <c r="BT250" s="173"/>
      <c r="BU250" s="173"/>
      <c r="BV250" s="173"/>
      <c r="BW250" s="173"/>
      <c r="BX250" s="173"/>
      <c r="BY250" s="173"/>
      <c r="BZ250" s="173"/>
      <c r="CA250" s="173"/>
      <c r="CB250" s="173"/>
      <c r="CC250" s="173"/>
      <c r="CD250" s="173"/>
      <c r="CE250" s="173"/>
      <c r="CF250" s="173"/>
      <c r="CG250" s="173"/>
      <c r="CH250" s="173"/>
      <c r="CI250" s="173"/>
      <c r="CJ250" s="173"/>
      <c r="CK250" s="173"/>
      <c r="CL250" s="173"/>
      <c r="CM250" s="173"/>
      <c r="CN250" s="173"/>
      <c r="CO250" s="173"/>
      <c r="CP250" s="173"/>
      <c r="CQ250" s="173"/>
      <c r="CR250" s="173"/>
      <c r="CS250" s="173"/>
      <c r="CT250" s="173"/>
      <c r="CU250" s="173"/>
      <c r="CV250" s="173"/>
      <c r="CW250" s="173"/>
      <c r="CX250" s="173"/>
      <c r="CY250" s="173"/>
    </row>
    <row r="251" spans="1:103" x14ac:dyDescent="0.3">
      <c r="A251" s="823">
        <v>979</v>
      </c>
      <c r="B251" s="173"/>
      <c r="C251" s="173"/>
      <c r="D251" s="173">
        <f>D186</f>
        <v>1</v>
      </c>
      <c r="E251" s="173">
        <f>E186</f>
        <v>1</v>
      </c>
      <c r="F251" s="173">
        <f t="shared" ref="F251:BQ251" si="25">F186</f>
        <v>1</v>
      </c>
      <c r="G251" s="173">
        <f t="shared" si="25"/>
        <v>0</v>
      </c>
      <c r="H251" s="173">
        <f t="shared" si="25"/>
        <v>2</v>
      </c>
      <c r="I251" s="173">
        <f t="shared" si="25"/>
        <v>1</v>
      </c>
      <c r="J251" s="173">
        <f t="shared" si="25"/>
        <v>1</v>
      </c>
      <c r="K251" s="173">
        <f t="shared" si="25"/>
        <v>2</v>
      </c>
      <c r="L251" s="173">
        <f t="shared" si="25"/>
        <v>1</v>
      </c>
      <c r="M251" s="173">
        <f t="shared" si="25"/>
        <v>1</v>
      </c>
      <c r="N251" s="173">
        <f t="shared" si="25"/>
        <v>1</v>
      </c>
      <c r="O251" s="173">
        <f t="shared" si="25"/>
        <v>1</v>
      </c>
      <c r="P251" s="173">
        <f t="shared" si="25"/>
        <v>1</v>
      </c>
      <c r="Q251" s="173">
        <f t="shared" si="25"/>
        <v>1</v>
      </c>
      <c r="R251" s="173">
        <f t="shared" si="25"/>
        <v>1</v>
      </c>
      <c r="S251" s="173">
        <f t="shared" si="25"/>
        <v>2</v>
      </c>
      <c r="T251" s="173">
        <f t="shared" si="25"/>
        <v>0</v>
      </c>
      <c r="U251" s="173">
        <f t="shared" si="25"/>
        <v>1</v>
      </c>
      <c r="V251" s="173">
        <f t="shared" si="25"/>
        <v>2</v>
      </c>
      <c r="W251" s="173">
        <f t="shared" si="25"/>
        <v>0</v>
      </c>
      <c r="X251" s="173">
        <f t="shared" si="25"/>
        <v>1</v>
      </c>
      <c r="Y251" s="173">
        <f t="shared" si="25"/>
        <v>2</v>
      </c>
      <c r="Z251" s="173">
        <f t="shared" si="25"/>
        <v>1</v>
      </c>
      <c r="AA251" s="173">
        <f t="shared" si="25"/>
        <v>0</v>
      </c>
      <c r="AB251" s="173">
        <f t="shared" si="25"/>
        <v>1</v>
      </c>
      <c r="AC251" s="173">
        <f t="shared" si="25"/>
        <v>2</v>
      </c>
      <c r="AD251" s="173">
        <f t="shared" si="25"/>
        <v>2</v>
      </c>
      <c r="AE251" s="173">
        <f t="shared" si="25"/>
        <v>1</v>
      </c>
      <c r="AF251" s="173">
        <f t="shared" si="25"/>
        <v>2</v>
      </c>
      <c r="AG251" s="173">
        <f t="shared" si="25"/>
        <v>1</v>
      </c>
      <c r="AH251" s="173">
        <f t="shared" si="25"/>
        <v>2</v>
      </c>
      <c r="AI251" s="173">
        <f t="shared" si="25"/>
        <v>1</v>
      </c>
      <c r="AJ251" s="173">
        <f t="shared" si="25"/>
        <v>2</v>
      </c>
      <c r="AK251" s="173">
        <f t="shared" si="25"/>
        <v>2</v>
      </c>
      <c r="AL251" s="173">
        <f t="shared" si="25"/>
        <v>2</v>
      </c>
      <c r="AM251" s="173">
        <f t="shared" si="25"/>
        <v>2</v>
      </c>
      <c r="AN251" s="173">
        <f t="shared" si="25"/>
        <v>1</v>
      </c>
      <c r="AO251" s="173">
        <f t="shared" si="25"/>
        <v>2</v>
      </c>
      <c r="AP251" s="173">
        <f t="shared" si="25"/>
        <v>2</v>
      </c>
      <c r="AQ251" s="173">
        <f t="shared" si="25"/>
        <v>2</v>
      </c>
      <c r="AR251" s="173">
        <f t="shared" si="25"/>
        <v>1</v>
      </c>
      <c r="AS251" s="173">
        <f t="shared" si="25"/>
        <v>2</v>
      </c>
      <c r="AT251" s="173">
        <f t="shared" si="25"/>
        <v>2</v>
      </c>
      <c r="AU251" s="173">
        <f t="shared" si="25"/>
        <v>2</v>
      </c>
      <c r="AV251" s="173">
        <f t="shared" si="25"/>
        <v>1</v>
      </c>
      <c r="AW251" s="173">
        <f t="shared" si="25"/>
        <v>0</v>
      </c>
      <c r="AX251" s="173">
        <f t="shared" si="25"/>
        <v>1</v>
      </c>
      <c r="AY251" s="173">
        <f t="shared" si="25"/>
        <v>2</v>
      </c>
      <c r="AZ251" s="173">
        <f t="shared" si="25"/>
        <v>2</v>
      </c>
      <c r="BA251" s="173">
        <f t="shared" si="25"/>
        <v>1</v>
      </c>
      <c r="BB251" s="173">
        <f t="shared" si="25"/>
        <v>2</v>
      </c>
      <c r="BC251" s="173">
        <f t="shared" si="25"/>
        <v>2</v>
      </c>
      <c r="BD251" s="173">
        <f t="shared" si="25"/>
        <v>1</v>
      </c>
      <c r="BE251" s="173">
        <f t="shared" si="25"/>
        <v>1</v>
      </c>
      <c r="BF251" s="173">
        <f t="shared" si="25"/>
        <v>1</v>
      </c>
      <c r="BG251" s="173">
        <f t="shared" si="25"/>
        <v>1</v>
      </c>
      <c r="BH251" s="173">
        <f t="shared" si="25"/>
        <v>2</v>
      </c>
      <c r="BI251" s="173">
        <f t="shared" si="25"/>
        <v>1</v>
      </c>
      <c r="BJ251" s="173">
        <f t="shared" si="25"/>
        <v>2</v>
      </c>
      <c r="BK251" s="173">
        <f t="shared" si="25"/>
        <v>2</v>
      </c>
      <c r="BL251" s="173">
        <f t="shared" si="25"/>
        <v>1</v>
      </c>
      <c r="BM251" s="173">
        <f t="shared" si="25"/>
        <v>2</v>
      </c>
      <c r="BN251" s="173">
        <f t="shared" si="25"/>
        <v>1</v>
      </c>
      <c r="BO251" s="173">
        <f t="shared" si="25"/>
        <v>1</v>
      </c>
      <c r="BP251" s="173">
        <f t="shared" si="25"/>
        <v>1</v>
      </c>
      <c r="BQ251" s="173">
        <f t="shared" si="25"/>
        <v>0</v>
      </c>
      <c r="BR251" s="173">
        <f t="shared" ref="BR251:CY251" si="26">BR186</f>
        <v>2</v>
      </c>
      <c r="BS251" s="173">
        <f t="shared" si="26"/>
        <v>2</v>
      </c>
      <c r="BT251" s="173">
        <f t="shared" si="26"/>
        <v>1</v>
      </c>
      <c r="BU251" s="173">
        <f t="shared" si="26"/>
        <v>2</v>
      </c>
      <c r="BV251" s="173">
        <f t="shared" si="26"/>
        <v>2</v>
      </c>
      <c r="BW251" s="173">
        <f t="shared" si="26"/>
        <v>1</v>
      </c>
      <c r="BX251" s="173">
        <f t="shared" si="26"/>
        <v>1</v>
      </c>
      <c r="BY251" s="173">
        <f t="shared" si="26"/>
        <v>1</v>
      </c>
      <c r="BZ251" s="173">
        <f t="shared" si="26"/>
        <v>1</v>
      </c>
      <c r="CA251" s="173">
        <f t="shared" si="26"/>
        <v>1</v>
      </c>
      <c r="CB251" s="173">
        <f t="shared" si="26"/>
        <v>2</v>
      </c>
      <c r="CC251" s="173">
        <f t="shared" si="26"/>
        <v>2</v>
      </c>
      <c r="CD251" s="173">
        <f t="shared" si="26"/>
        <v>1</v>
      </c>
      <c r="CE251" s="173">
        <f t="shared" si="26"/>
        <v>1</v>
      </c>
      <c r="CF251" s="173">
        <f t="shared" si="26"/>
        <v>1</v>
      </c>
      <c r="CG251" s="173">
        <f t="shared" si="26"/>
        <v>2</v>
      </c>
      <c r="CH251" s="173">
        <f t="shared" si="26"/>
        <v>2</v>
      </c>
      <c r="CI251" s="173">
        <f t="shared" si="26"/>
        <v>1</v>
      </c>
      <c r="CJ251" s="173">
        <f t="shared" si="26"/>
        <v>2</v>
      </c>
      <c r="CK251" s="173">
        <f t="shared" si="26"/>
        <v>2</v>
      </c>
      <c r="CL251" s="173">
        <f t="shared" si="26"/>
        <v>2</v>
      </c>
      <c r="CM251" s="173">
        <f t="shared" si="26"/>
        <v>2</v>
      </c>
      <c r="CN251" s="173">
        <f t="shared" si="26"/>
        <v>1</v>
      </c>
      <c r="CO251" s="173">
        <f t="shared" si="26"/>
        <v>1</v>
      </c>
      <c r="CP251" s="173">
        <f t="shared" si="26"/>
        <v>2</v>
      </c>
      <c r="CQ251" s="173">
        <f t="shared" si="26"/>
        <v>1</v>
      </c>
      <c r="CR251" s="173">
        <f t="shared" si="26"/>
        <v>2</v>
      </c>
      <c r="CS251" s="173">
        <f t="shared" si="26"/>
        <v>1</v>
      </c>
      <c r="CT251" s="173">
        <f t="shared" si="26"/>
        <v>1</v>
      </c>
      <c r="CU251" s="173">
        <f t="shared" si="26"/>
        <v>1</v>
      </c>
      <c r="CV251" s="173">
        <f t="shared" si="26"/>
        <v>2</v>
      </c>
      <c r="CW251" s="173">
        <f t="shared" si="26"/>
        <v>1</v>
      </c>
      <c r="CX251" s="173">
        <f t="shared" si="26"/>
        <v>1</v>
      </c>
      <c r="CY251" s="173">
        <f t="shared" si="26"/>
        <v>2</v>
      </c>
    </row>
    <row r="252" spans="1:103" x14ac:dyDescent="0.3">
      <c r="A252" s="734">
        <v>995</v>
      </c>
      <c r="B252" s="173"/>
      <c r="C252" s="173"/>
      <c r="D252" s="173">
        <f>D195</f>
        <v>0</v>
      </c>
      <c r="E252" s="173">
        <f>E195</f>
        <v>0</v>
      </c>
      <c r="F252" s="173">
        <f t="shared" ref="F252:BQ252" si="27">F195</f>
        <v>0</v>
      </c>
      <c r="G252" s="173">
        <f t="shared" si="27"/>
        <v>0</v>
      </c>
      <c r="H252" s="173">
        <f t="shared" si="27"/>
        <v>0</v>
      </c>
      <c r="I252" s="173">
        <f t="shared" si="27"/>
        <v>0</v>
      </c>
      <c r="J252" s="173">
        <f t="shared" si="27"/>
        <v>0</v>
      </c>
      <c r="K252" s="173">
        <f t="shared" si="27"/>
        <v>0</v>
      </c>
      <c r="L252" s="173">
        <f t="shared" si="27"/>
        <v>0</v>
      </c>
      <c r="M252" s="173">
        <f t="shared" si="27"/>
        <v>0</v>
      </c>
      <c r="N252" s="173">
        <f t="shared" si="27"/>
        <v>0</v>
      </c>
      <c r="O252" s="173">
        <f t="shared" si="27"/>
        <v>0</v>
      </c>
      <c r="P252" s="173">
        <f t="shared" si="27"/>
        <v>0</v>
      </c>
      <c r="Q252" s="173">
        <f t="shared" si="27"/>
        <v>0</v>
      </c>
      <c r="R252" s="173">
        <f t="shared" si="27"/>
        <v>0</v>
      </c>
      <c r="S252" s="173">
        <f t="shared" si="27"/>
        <v>0</v>
      </c>
      <c r="T252" s="173">
        <f t="shared" si="27"/>
        <v>0</v>
      </c>
      <c r="U252" s="173">
        <f t="shared" si="27"/>
        <v>0</v>
      </c>
      <c r="V252" s="173">
        <f t="shared" si="27"/>
        <v>0</v>
      </c>
      <c r="W252" s="173">
        <f t="shared" si="27"/>
        <v>0</v>
      </c>
      <c r="X252" s="173">
        <f t="shared" si="27"/>
        <v>0</v>
      </c>
      <c r="Y252" s="173">
        <f t="shared" si="27"/>
        <v>0</v>
      </c>
      <c r="Z252" s="173">
        <f t="shared" si="27"/>
        <v>0</v>
      </c>
      <c r="AA252" s="173">
        <f t="shared" si="27"/>
        <v>0</v>
      </c>
      <c r="AB252" s="173">
        <f t="shared" si="27"/>
        <v>0</v>
      </c>
      <c r="AC252" s="173">
        <f t="shared" si="27"/>
        <v>0</v>
      </c>
      <c r="AD252" s="173">
        <f t="shared" si="27"/>
        <v>0</v>
      </c>
      <c r="AE252" s="173">
        <f t="shared" si="27"/>
        <v>0</v>
      </c>
      <c r="AF252" s="173">
        <f t="shared" si="27"/>
        <v>0</v>
      </c>
      <c r="AG252" s="173">
        <f t="shared" si="27"/>
        <v>0</v>
      </c>
      <c r="AH252" s="173">
        <f t="shared" si="27"/>
        <v>0</v>
      </c>
      <c r="AI252" s="173">
        <f t="shared" si="27"/>
        <v>0</v>
      </c>
      <c r="AJ252" s="173">
        <f t="shared" si="27"/>
        <v>0</v>
      </c>
      <c r="AK252" s="173">
        <f t="shared" si="27"/>
        <v>0</v>
      </c>
      <c r="AL252" s="173">
        <f t="shared" si="27"/>
        <v>0</v>
      </c>
      <c r="AM252" s="173">
        <f t="shared" si="27"/>
        <v>0</v>
      </c>
      <c r="AN252" s="173">
        <f t="shared" si="27"/>
        <v>0</v>
      </c>
      <c r="AO252" s="173">
        <f t="shared" si="27"/>
        <v>0</v>
      </c>
      <c r="AP252" s="173">
        <f t="shared" si="27"/>
        <v>0</v>
      </c>
      <c r="AQ252" s="173">
        <f t="shared" si="27"/>
        <v>0</v>
      </c>
      <c r="AR252" s="173">
        <f t="shared" si="27"/>
        <v>0</v>
      </c>
      <c r="AS252" s="173">
        <f t="shared" si="27"/>
        <v>0</v>
      </c>
      <c r="AT252" s="173">
        <f t="shared" si="27"/>
        <v>0</v>
      </c>
      <c r="AU252" s="173">
        <f t="shared" si="27"/>
        <v>0</v>
      </c>
      <c r="AV252" s="173">
        <f t="shared" si="27"/>
        <v>0</v>
      </c>
      <c r="AW252" s="173">
        <f t="shared" si="27"/>
        <v>0</v>
      </c>
      <c r="AX252" s="173">
        <f t="shared" si="27"/>
        <v>0</v>
      </c>
      <c r="AY252" s="173">
        <f t="shared" si="27"/>
        <v>0</v>
      </c>
      <c r="AZ252" s="173">
        <f t="shared" si="27"/>
        <v>0</v>
      </c>
      <c r="BA252" s="173">
        <f t="shared" si="27"/>
        <v>0</v>
      </c>
      <c r="BB252" s="173">
        <f t="shared" si="27"/>
        <v>0</v>
      </c>
      <c r="BC252" s="173">
        <f t="shared" si="27"/>
        <v>0</v>
      </c>
      <c r="BD252" s="173">
        <f t="shared" si="27"/>
        <v>0</v>
      </c>
      <c r="BE252" s="173">
        <f t="shared" si="27"/>
        <v>0</v>
      </c>
      <c r="BF252" s="173">
        <f t="shared" si="27"/>
        <v>0</v>
      </c>
      <c r="BG252" s="173">
        <f t="shared" si="27"/>
        <v>0</v>
      </c>
      <c r="BH252" s="173">
        <f t="shared" si="27"/>
        <v>0</v>
      </c>
      <c r="BI252" s="173">
        <f t="shared" si="27"/>
        <v>0</v>
      </c>
      <c r="BJ252" s="173">
        <f t="shared" si="27"/>
        <v>0</v>
      </c>
      <c r="BK252" s="173">
        <f t="shared" si="27"/>
        <v>0</v>
      </c>
      <c r="BL252" s="173">
        <f t="shared" si="27"/>
        <v>0</v>
      </c>
      <c r="BM252" s="173">
        <f t="shared" si="27"/>
        <v>0</v>
      </c>
      <c r="BN252" s="173">
        <f t="shared" si="27"/>
        <v>0</v>
      </c>
      <c r="BO252" s="173">
        <f t="shared" si="27"/>
        <v>0</v>
      </c>
      <c r="BP252" s="173">
        <f t="shared" si="27"/>
        <v>0</v>
      </c>
      <c r="BQ252" s="173">
        <f t="shared" si="27"/>
        <v>0</v>
      </c>
      <c r="BR252" s="173">
        <f t="shared" ref="BR252:CY252" si="28">BR195</f>
        <v>0</v>
      </c>
      <c r="BS252" s="173">
        <f t="shared" si="28"/>
        <v>0</v>
      </c>
      <c r="BT252" s="173">
        <f t="shared" si="28"/>
        <v>0</v>
      </c>
      <c r="BU252" s="173">
        <f t="shared" si="28"/>
        <v>0</v>
      </c>
      <c r="BV252" s="173">
        <f t="shared" si="28"/>
        <v>0</v>
      </c>
      <c r="BW252" s="173">
        <f t="shared" si="28"/>
        <v>0</v>
      </c>
      <c r="BX252" s="173">
        <f t="shared" si="28"/>
        <v>0</v>
      </c>
      <c r="BY252" s="173">
        <f t="shared" si="28"/>
        <v>0</v>
      </c>
      <c r="BZ252" s="173">
        <f t="shared" si="28"/>
        <v>0</v>
      </c>
      <c r="CA252" s="173">
        <f t="shared" si="28"/>
        <v>0</v>
      </c>
      <c r="CB252" s="173">
        <f t="shared" si="28"/>
        <v>0</v>
      </c>
      <c r="CC252" s="173">
        <f t="shared" si="28"/>
        <v>0</v>
      </c>
      <c r="CD252" s="173">
        <f t="shared" si="28"/>
        <v>0</v>
      </c>
      <c r="CE252" s="173">
        <f t="shared" si="28"/>
        <v>0</v>
      </c>
      <c r="CF252" s="173">
        <f t="shared" si="28"/>
        <v>0</v>
      </c>
      <c r="CG252" s="173">
        <f t="shared" si="28"/>
        <v>0</v>
      </c>
      <c r="CH252" s="173">
        <f t="shared" si="28"/>
        <v>0</v>
      </c>
      <c r="CI252" s="173">
        <f t="shared" si="28"/>
        <v>0</v>
      </c>
      <c r="CJ252" s="173">
        <f t="shared" si="28"/>
        <v>0</v>
      </c>
      <c r="CK252" s="173">
        <f t="shared" si="28"/>
        <v>0</v>
      </c>
      <c r="CL252" s="173">
        <f t="shared" si="28"/>
        <v>0</v>
      </c>
      <c r="CM252" s="173">
        <f t="shared" si="28"/>
        <v>0</v>
      </c>
      <c r="CN252" s="173">
        <f t="shared" si="28"/>
        <v>0</v>
      </c>
      <c r="CO252" s="173">
        <f t="shared" si="28"/>
        <v>0</v>
      </c>
      <c r="CP252" s="173">
        <f t="shared" si="28"/>
        <v>0</v>
      </c>
      <c r="CQ252" s="173">
        <f t="shared" si="28"/>
        <v>0</v>
      </c>
      <c r="CR252" s="173">
        <f t="shared" si="28"/>
        <v>0</v>
      </c>
      <c r="CS252" s="173">
        <f t="shared" si="28"/>
        <v>0</v>
      </c>
      <c r="CT252" s="173">
        <f t="shared" si="28"/>
        <v>0</v>
      </c>
      <c r="CU252" s="173">
        <f t="shared" si="28"/>
        <v>0</v>
      </c>
      <c r="CV252" s="173">
        <f t="shared" si="28"/>
        <v>0</v>
      </c>
      <c r="CW252" s="173">
        <f t="shared" si="28"/>
        <v>0</v>
      </c>
      <c r="CX252" s="173">
        <f t="shared" si="28"/>
        <v>0</v>
      </c>
      <c r="CY252" s="173">
        <f t="shared" si="28"/>
        <v>0</v>
      </c>
    </row>
    <row r="253" spans="1:103" x14ac:dyDescent="0.3">
      <c r="A253" s="734">
        <v>996</v>
      </c>
      <c r="B253" s="173"/>
      <c r="C253" s="173"/>
      <c r="D253" s="173">
        <f t="shared" ref="D253:E255" si="29">D196</f>
        <v>0</v>
      </c>
      <c r="E253" s="173">
        <f t="shared" si="29"/>
        <v>0.01</v>
      </c>
      <c r="F253" s="173">
        <f t="shared" ref="F253:BQ253" si="30">F196</f>
        <v>0</v>
      </c>
      <c r="G253" s="173">
        <f t="shared" si="30"/>
        <v>0.01</v>
      </c>
      <c r="H253" s="173">
        <f t="shared" si="30"/>
        <v>0</v>
      </c>
      <c r="I253" s="173">
        <f t="shared" si="30"/>
        <v>0</v>
      </c>
      <c r="J253" s="173">
        <f t="shared" si="30"/>
        <v>0.01</v>
      </c>
      <c r="K253" s="173">
        <f t="shared" si="30"/>
        <v>0.01</v>
      </c>
      <c r="L253" s="173">
        <f t="shared" si="30"/>
        <v>0.01</v>
      </c>
      <c r="M253" s="173">
        <f t="shared" si="30"/>
        <v>0.01</v>
      </c>
      <c r="N253" s="173">
        <f t="shared" si="30"/>
        <v>0</v>
      </c>
      <c r="O253" s="173">
        <f t="shared" si="30"/>
        <v>0.01</v>
      </c>
      <c r="P253" s="173">
        <f t="shared" si="30"/>
        <v>0</v>
      </c>
      <c r="Q253" s="173">
        <f t="shared" si="30"/>
        <v>0.01</v>
      </c>
      <c r="R253" s="173">
        <f t="shared" si="30"/>
        <v>0.01</v>
      </c>
      <c r="S253" s="173">
        <f t="shared" si="30"/>
        <v>0.01</v>
      </c>
      <c r="T253" s="173">
        <f t="shared" si="30"/>
        <v>0</v>
      </c>
      <c r="U253" s="173">
        <f t="shared" si="30"/>
        <v>0</v>
      </c>
      <c r="V253" s="173">
        <f t="shared" si="30"/>
        <v>0.01</v>
      </c>
      <c r="W253" s="173">
        <f t="shared" si="30"/>
        <v>0</v>
      </c>
      <c r="X253" s="173">
        <f t="shared" si="30"/>
        <v>0.01</v>
      </c>
      <c r="Y253" s="173">
        <f t="shared" si="30"/>
        <v>0.01</v>
      </c>
      <c r="Z253" s="173">
        <f t="shared" si="30"/>
        <v>0</v>
      </c>
      <c r="AA253" s="173">
        <f t="shared" si="30"/>
        <v>0.01</v>
      </c>
      <c r="AB253" s="173">
        <f t="shared" si="30"/>
        <v>0.01</v>
      </c>
      <c r="AC253" s="173">
        <f t="shared" si="30"/>
        <v>0.01</v>
      </c>
      <c r="AD253" s="173">
        <f t="shared" si="30"/>
        <v>0.01</v>
      </c>
      <c r="AE253" s="173">
        <f t="shared" si="30"/>
        <v>0.01</v>
      </c>
      <c r="AF253" s="173">
        <f t="shared" si="30"/>
        <v>0.01</v>
      </c>
      <c r="AG253" s="173">
        <f t="shared" si="30"/>
        <v>0.01</v>
      </c>
      <c r="AH253" s="173">
        <f t="shared" si="30"/>
        <v>0.01</v>
      </c>
      <c r="AI253" s="173">
        <f t="shared" si="30"/>
        <v>0.01</v>
      </c>
      <c r="AJ253" s="173">
        <f t="shared" si="30"/>
        <v>0.01</v>
      </c>
      <c r="AK253" s="173">
        <f t="shared" si="30"/>
        <v>0</v>
      </c>
      <c r="AL253" s="173">
        <f t="shared" si="30"/>
        <v>0.01</v>
      </c>
      <c r="AM253" s="173">
        <f t="shared" si="30"/>
        <v>0</v>
      </c>
      <c r="AN253" s="173">
        <f t="shared" si="30"/>
        <v>0.01</v>
      </c>
      <c r="AO253" s="173">
        <f t="shared" si="30"/>
        <v>0</v>
      </c>
      <c r="AP253" s="173">
        <f t="shared" si="30"/>
        <v>0</v>
      </c>
      <c r="AQ253" s="173">
        <f t="shared" si="30"/>
        <v>0.01</v>
      </c>
      <c r="AR253" s="173">
        <f t="shared" si="30"/>
        <v>0</v>
      </c>
      <c r="AS253" s="173">
        <f t="shared" si="30"/>
        <v>0.01</v>
      </c>
      <c r="AT253" s="173">
        <f t="shared" si="30"/>
        <v>0.01</v>
      </c>
      <c r="AU253" s="173">
        <f t="shared" si="30"/>
        <v>0</v>
      </c>
      <c r="AV253" s="173">
        <f t="shared" si="30"/>
        <v>0.01</v>
      </c>
      <c r="AW253" s="173">
        <f t="shared" si="30"/>
        <v>0.01</v>
      </c>
      <c r="AX253" s="173">
        <f t="shared" si="30"/>
        <v>0.01</v>
      </c>
      <c r="AY253" s="173">
        <f t="shared" si="30"/>
        <v>0.01</v>
      </c>
      <c r="AZ253" s="173">
        <f t="shared" si="30"/>
        <v>0</v>
      </c>
      <c r="BA253" s="173">
        <f t="shared" si="30"/>
        <v>0</v>
      </c>
      <c r="BB253" s="173">
        <f t="shared" si="30"/>
        <v>0.01</v>
      </c>
      <c r="BC253" s="173">
        <f t="shared" si="30"/>
        <v>0.01</v>
      </c>
      <c r="BD253" s="173">
        <f t="shared" si="30"/>
        <v>0</v>
      </c>
      <c r="BE253" s="173">
        <f t="shared" si="30"/>
        <v>0</v>
      </c>
      <c r="BF253" s="173">
        <f t="shared" si="30"/>
        <v>0.01</v>
      </c>
      <c r="BG253" s="173">
        <f t="shared" si="30"/>
        <v>0</v>
      </c>
      <c r="BH253" s="173">
        <f t="shared" si="30"/>
        <v>0</v>
      </c>
      <c r="BI253" s="173">
        <f t="shared" si="30"/>
        <v>0.01</v>
      </c>
      <c r="BJ253" s="173">
        <f t="shared" si="30"/>
        <v>0.01</v>
      </c>
      <c r="BK253" s="173">
        <f t="shared" si="30"/>
        <v>0</v>
      </c>
      <c r="BL253" s="173">
        <f t="shared" si="30"/>
        <v>0</v>
      </c>
      <c r="BM253" s="173">
        <f t="shared" si="30"/>
        <v>0.01</v>
      </c>
      <c r="BN253" s="173">
        <f t="shared" si="30"/>
        <v>0.01</v>
      </c>
      <c r="BO253" s="173">
        <f t="shared" si="30"/>
        <v>0.01</v>
      </c>
      <c r="BP253" s="173">
        <f t="shared" si="30"/>
        <v>0</v>
      </c>
      <c r="BQ253" s="173">
        <f t="shared" si="30"/>
        <v>0.01</v>
      </c>
      <c r="BR253" s="173">
        <f t="shared" ref="BR253:CY253" si="31">BR196</f>
        <v>0</v>
      </c>
      <c r="BS253" s="173">
        <f t="shared" si="31"/>
        <v>0</v>
      </c>
      <c r="BT253" s="173">
        <f t="shared" si="31"/>
        <v>0.01</v>
      </c>
      <c r="BU253" s="173">
        <f t="shared" si="31"/>
        <v>0.01</v>
      </c>
      <c r="BV253" s="173">
        <f t="shared" si="31"/>
        <v>0.01</v>
      </c>
      <c r="BW253" s="173">
        <f t="shared" si="31"/>
        <v>0.01</v>
      </c>
      <c r="BX253" s="173">
        <f t="shared" si="31"/>
        <v>0</v>
      </c>
      <c r="BY253" s="173">
        <f t="shared" si="31"/>
        <v>0</v>
      </c>
      <c r="BZ253" s="173">
        <f t="shared" si="31"/>
        <v>0</v>
      </c>
      <c r="CA253" s="173">
        <f t="shared" si="31"/>
        <v>0</v>
      </c>
      <c r="CB253" s="173">
        <f t="shared" si="31"/>
        <v>0.01</v>
      </c>
      <c r="CC253" s="173">
        <f t="shared" si="31"/>
        <v>0.01</v>
      </c>
      <c r="CD253" s="173">
        <f t="shared" si="31"/>
        <v>0.01</v>
      </c>
      <c r="CE253" s="173">
        <f t="shared" si="31"/>
        <v>0.01</v>
      </c>
      <c r="CF253" s="173">
        <f t="shared" si="31"/>
        <v>0</v>
      </c>
      <c r="CG253" s="173">
        <f t="shared" si="31"/>
        <v>0.01</v>
      </c>
      <c r="CH253" s="173">
        <f t="shared" si="31"/>
        <v>0.01</v>
      </c>
      <c r="CI253" s="173">
        <f t="shared" si="31"/>
        <v>0.01</v>
      </c>
      <c r="CJ253" s="173">
        <f t="shared" si="31"/>
        <v>0.01</v>
      </c>
      <c r="CK253" s="173">
        <f t="shared" si="31"/>
        <v>0.01</v>
      </c>
      <c r="CL253" s="173">
        <f t="shared" si="31"/>
        <v>0</v>
      </c>
      <c r="CM253" s="173">
        <f t="shared" si="31"/>
        <v>0</v>
      </c>
      <c r="CN253" s="173">
        <f t="shared" si="31"/>
        <v>0.01</v>
      </c>
      <c r="CO253" s="173">
        <f t="shared" si="31"/>
        <v>0.01</v>
      </c>
      <c r="CP253" s="173">
        <f t="shared" si="31"/>
        <v>0.01</v>
      </c>
      <c r="CQ253" s="173">
        <f t="shared" si="31"/>
        <v>0</v>
      </c>
      <c r="CR253" s="173">
        <f t="shared" si="31"/>
        <v>0.01</v>
      </c>
      <c r="CS253" s="173">
        <f t="shared" si="31"/>
        <v>0.01</v>
      </c>
      <c r="CT253" s="173">
        <f t="shared" si="31"/>
        <v>0</v>
      </c>
      <c r="CU253" s="173">
        <f t="shared" si="31"/>
        <v>0.01</v>
      </c>
      <c r="CV253" s="173">
        <f t="shared" si="31"/>
        <v>0</v>
      </c>
      <c r="CW253" s="173">
        <f t="shared" si="31"/>
        <v>0.01</v>
      </c>
      <c r="CX253" s="173">
        <f t="shared" si="31"/>
        <v>0.01</v>
      </c>
      <c r="CY253" s="173">
        <f t="shared" si="31"/>
        <v>0</v>
      </c>
    </row>
    <row r="254" spans="1:103" x14ac:dyDescent="0.3">
      <c r="A254" s="734">
        <v>998</v>
      </c>
      <c r="B254" s="173"/>
      <c r="C254" s="173"/>
      <c r="D254" s="173">
        <f t="shared" si="29"/>
        <v>51</v>
      </c>
      <c r="E254" s="173">
        <f t="shared" si="29"/>
        <v>51</v>
      </c>
      <c r="F254" s="173">
        <f t="shared" ref="F254:BQ254" si="32">F197</f>
        <v>51</v>
      </c>
      <c r="G254" s="173">
        <f t="shared" si="32"/>
        <v>51</v>
      </c>
      <c r="H254" s="173">
        <f t="shared" si="32"/>
        <v>51</v>
      </c>
      <c r="I254" s="173">
        <f t="shared" si="32"/>
        <v>51</v>
      </c>
      <c r="J254" s="173">
        <f t="shared" si="32"/>
        <v>51</v>
      </c>
      <c r="K254" s="173">
        <f t="shared" si="32"/>
        <v>51</v>
      </c>
      <c r="L254" s="173">
        <f t="shared" si="32"/>
        <v>51</v>
      </c>
      <c r="M254" s="173">
        <f t="shared" si="32"/>
        <v>51</v>
      </c>
      <c r="N254" s="173">
        <f t="shared" si="32"/>
        <v>51</v>
      </c>
      <c r="O254" s="173">
        <f t="shared" si="32"/>
        <v>51</v>
      </c>
      <c r="P254" s="173">
        <f t="shared" si="32"/>
        <v>51</v>
      </c>
      <c r="Q254" s="173">
        <f t="shared" si="32"/>
        <v>51</v>
      </c>
      <c r="R254" s="173">
        <f t="shared" si="32"/>
        <v>51</v>
      </c>
      <c r="S254" s="173">
        <f t="shared" si="32"/>
        <v>51</v>
      </c>
      <c r="T254" s="173">
        <f t="shared" si="32"/>
        <v>51</v>
      </c>
      <c r="U254" s="173">
        <f t="shared" si="32"/>
        <v>51</v>
      </c>
      <c r="V254" s="173">
        <f t="shared" si="32"/>
        <v>51</v>
      </c>
      <c r="W254" s="173">
        <f t="shared" si="32"/>
        <v>51</v>
      </c>
      <c r="X254" s="173">
        <f t="shared" si="32"/>
        <v>51</v>
      </c>
      <c r="Y254" s="173">
        <f t="shared" si="32"/>
        <v>51</v>
      </c>
      <c r="Z254" s="173">
        <f t="shared" si="32"/>
        <v>51</v>
      </c>
      <c r="AA254" s="173">
        <f t="shared" si="32"/>
        <v>51</v>
      </c>
      <c r="AB254" s="173">
        <f t="shared" si="32"/>
        <v>51</v>
      </c>
      <c r="AC254" s="173">
        <f t="shared" si="32"/>
        <v>51</v>
      </c>
      <c r="AD254" s="173">
        <f t="shared" si="32"/>
        <v>51</v>
      </c>
      <c r="AE254" s="173">
        <f t="shared" si="32"/>
        <v>51</v>
      </c>
      <c r="AF254" s="173">
        <f t="shared" si="32"/>
        <v>51</v>
      </c>
      <c r="AG254" s="173">
        <f t="shared" si="32"/>
        <v>51</v>
      </c>
      <c r="AH254" s="173">
        <f t="shared" si="32"/>
        <v>51</v>
      </c>
      <c r="AI254" s="173">
        <f t="shared" si="32"/>
        <v>51</v>
      </c>
      <c r="AJ254" s="173">
        <f t="shared" si="32"/>
        <v>51</v>
      </c>
      <c r="AK254" s="173">
        <f t="shared" si="32"/>
        <v>51</v>
      </c>
      <c r="AL254" s="173">
        <f t="shared" si="32"/>
        <v>51</v>
      </c>
      <c r="AM254" s="173">
        <f t="shared" si="32"/>
        <v>51</v>
      </c>
      <c r="AN254" s="173">
        <f t="shared" si="32"/>
        <v>51</v>
      </c>
      <c r="AO254" s="173">
        <f t="shared" si="32"/>
        <v>51</v>
      </c>
      <c r="AP254" s="173">
        <f t="shared" si="32"/>
        <v>51</v>
      </c>
      <c r="AQ254" s="173">
        <f t="shared" si="32"/>
        <v>51</v>
      </c>
      <c r="AR254" s="173">
        <f t="shared" si="32"/>
        <v>51</v>
      </c>
      <c r="AS254" s="173">
        <f t="shared" si="32"/>
        <v>51</v>
      </c>
      <c r="AT254" s="173">
        <f t="shared" si="32"/>
        <v>51</v>
      </c>
      <c r="AU254" s="173">
        <f t="shared" si="32"/>
        <v>51</v>
      </c>
      <c r="AV254" s="173">
        <f t="shared" si="32"/>
        <v>51</v>
      </c>
      <c r="AW254" s="173">
        <f t="shared" si="32"/>
        <v>51</v>
      </c>
      <c r="AX254" s="173">
        <f t="shared" si="32"/>
        <v>51</v>
      </c>
      <c r="AY254" s="173">
        <f t="shared" si="32"/>
        <v>51</v>
      </c>
      <c r="AZ254" s="173">
        <f t="shared" si="32"/>
        <v>51</v>
      </c>
      <c r="BA254" s="173">
        <f t="shared" si="32"/>
        <v>51</v>
      </c>
      <c r="BB254" s="173">
        <f t="shared" si="32"/>
        <v>51</v>
      </c>
      <c r="BC254" s="173">
        <f t="shared" si="32"/>
        <v>51</v>
      </c>
      <c r="BD254" s="173">
        <f t="shared" si="32"/>
        <v>51</v>
      </c>
      <c r="BE254" s="173">
        <f t="shared" si="32"/>
        <v>51</v>
      </c>
      <c r="BF254" s="173">
        <f t="shared" si="32"/>
        <v>51</v>
      </c>
      <c r="BG254" s="173">
        <f t="shared" si="32"/>
        <v>51</v>
      </c>
      <c r="BH254" s="173">
        <f t="shared" si="32"/>
        <v>51</v>
      </c>
      <c r="BI254" s="173">
        <f t="shared" si="32"/>
        <v>51</v>
      </c>
      <c r="BJ254" s="173">
        <f t="shared" si="32"/>
        <v>51</v>
      </c>
      <c r="BK254" s="173">
        <f t="shared" si="32"/>
        <v>51</v>
      </c>
      <c r="BL254" s="173">
        <f t="shared" si="32"/>
        <v>51</v>
      </c>
      <c r="BM254" s="173">
        <f t="shared" si="32"/>
        <v>51</v>
      </c>
      <c r="BN254" s="173">
        <f t="shared" si="32"/>
        <v>51</v>
      </c>
      <c r="BO254" s="173">
        <f t="shared" si="32"/>
        <v>51</v>
      </c>
      <c r="BP254" s="173">
        <f t="shared" si="32"/>
        <v>51</v>
      </c>
      <c r="BQ254" s="173">
        <f t="shared" si="32"/>
        <v>51</v>
      </c>
      <c r="BR254" s="173">
        <f t="shared" ref="BR254:CY254" si="33">BR197</f>
        <v>51</v>
      </c>
      <c r="BS254" s="173">
        <f t="shared" si="33"/>
        <v>51</v>
      </c>
      <c r="BT254" s="173">
        <f t="shared" si="33"/>
        <v>51</v>
      </c>
      <c r="BU254" s="173">
        <f t="shared" si="33"/>
        <v>51</v>
      </c>
      <c r="BV254" s="173">
        <f t="shared" si="33"/>
        <v>51</v>
      </c>
      <c r="BW254" s="173">
        <f t="shared" si="33"/>
        <v>51</v>
      </c>
      <c r="BX254" s="173">
        <f t="shared" si="33"/>
        <v>51</v>
      </c>
      <c r="BY254" s="173">
        <f t="shared" si="33"/>
        <v>51</v>
      </c>
      <c r="BZ254" s="173">
        <f t="shared" si="33"/>
        <v>51</v>
      </c>
      <c r="CA254" s="173">
        <f t="shared" si="33"/>
        <v>51</v>
      </c>
      <c r="CB254" s="173">
        <f t="shared" si="33"/>
        <v>51</v>
      </c>
      <c r="CC254" s="173">
        <f t="shared" si="33"/>
        <v>51</v>
      </c>
      <c r="CD254" s="173">
        <f t="shared" si="33"/>
        <v>51</v>
      </c>
      <c r="CE254" s="173">
        <f t="shared" si="33"/>
        <v>51</v>
      </c>
      <c r="CF254" s="173">
        <f t="shared" si="33"/>
        <v>51</v>
      </c>
      <c r="CG254" s="173">
        <f t="shared" si="33"/>
        <v>51</v>
      </c>
      <c r="CH254" s="173">
        <f t="shared" si="33"/>
        <v>51</v>
      </c>
      <c r="CI254" s="173">
        <f t="shared" si="33"/>
        <v>51</v>
      </c>
      <c r="CJ254" s="173">
        <f t="shared" si="33"/>
        <v>51</v>
      </c>
      <c r="CK254" s="173">
        <f t="shared" si="33"/>
        <v>51</v>
      </c>
      <c r="CL254" s="173">
        <f t="shared" si="33"/>
        <v>51</v>
      </c>
      <c r="CM254" s="173">
        <f t="shared" si="33"/>
        <v>51</v>
      </c>
      <c r="CN254" s="173">
        <f t="shared" si="33"/>
        <v>51</v>
      </c>
      <c r="CO254" s="173">
        <f t="shared" si="33"/>
        <v>51</v>
      </c>
      <c r="CP254" s="173">
        <f t="shared" si="33"/>
        <v>51</v>
      </c>
      <c r="CQ254" s="173">
        <f t="shared" si="33"/>
        <v>51</v>
      </c>
      <c r="CR254" s="173">
        <f t="shared" si="33"/>
        <v>51</v>
      </c>
      <c r="CS254" s="173">
        <f t="shared" si="33"/>
        <v>51</v>
      </c>
      <c r="CT254" s="173">
        <f t="shared" si="33"/>
        <v>51</v>
      </c>
      <c r="CU254" s="173">
        <f t="shared" si="33"/>
        <v>51</v>
      </c>
      <c r="CV254" s="173">
        <f t="shared" si="33"/>
        <v>51</v>
      </c>
      <c r="CW254" s="173">
        <f t="shared" si="33"/>
        <v>51</v>
      </c>
      <c r="CX254" s="173">
        <f t="shared" si="33"/>
        <v>51</v>
      </c>
      <c r="CY254" s="173">
        <f t="shared" si="33"/>
        <v>51</v>
      </c>
    </row>
    <row r="255" spans="1:103" x14ac:dyDescent="0.3">
      <c r="A255" s="734">
        <v>999</v>
      </c>
      <c r="B255" s="173"/>
      <c r="C255" s="173"/>
      <c r="D255" s="173">
        <f t="shared" si="29"/>
        <v>5100</v>
      </c>
      <c r="E255" s="173">
        <f t="shared" si="29"/>
        <v>5101</v>
      </c>
      <c r="F255" s="173">
        <f t="shared" ref="F255:BQ255" si="34">F198</f>
        <v>5102</v>
      </c>
      <c r="G255" s="173">
        <f t="shared" si="34"/>
        <v>5103</v>
      </c>
      <c r="H255" s="173">
        <f t="shared" si="34"/>
        <v>5104</v>
      </c>
      <c r="I255" s="173">
        <f t="shared" si="34"/>
        <v>5105</v>
      </c>
      <c r="J255" s="173">
        <f t="shared" si="34"/>
        <v>5106</v>
      </c>
      <c r="K255" s="173">
        <f t="shared" si="34"/>
        <v>5107</v>
      </c>
      <c r="L255" s="173">
        <f t="shared" si="34"/>
        <v>5108</v>
      </c>
      <c r="M255" s="173">
        <f t="shared" si="34"/>
        <v>5109</v>
      </c>
      <c r="N255" s="173">
        <f t="shared" si="34"/>
        <v>5110</v>
      </c>
      <c r="O255" s="173">
        <f t="shared" si="34"/>
        <v>5111</v>
      </c>
      <c r="P255" s="173">
        <f t="shared" si="34"/>
        <v>5112</v>
      </c>
      <c r="Q255" s="173">
        <f t="shared" si="34"/>
        <v>5113</v>
      </c>
      <c r="R255" s="173">
        <f t="shared" si="34"/>
        <v>5114</v>
      </c>
      <c r="S255" s="173">
        <f t="shared" si="34"/>
        <v>5115</v>
      </c>
      <c r="T255" s="173">
        <f t="shared" si="34"/>
        <v>5116</v>
      </c>
      <c r="U255" s="173">
        <f t="shared" si="34"/>
        <v>5117</v>
      </c>
      <c r="V255" s="173">
        <f t="shared" si="34"/>
        <v>5118</v>
      </c>
      <c r="W255" s="173">
        <f t="shared" si="34"/>
        <v>5119</v>
      </c>
      <c r="X255" s="173">
        <f t="shared" si="34"/>
        <v>5120</v>
      </c>
      <c r="Y255" s="173">
        <f t="shared" si="34"/>
        <v>5121</v>
      </c>
      <c r="Z255" s="173">
        <f t="shared" si="34"/>
        <v>5122</v>
      </c>
      <c r="AA255" s="173">
        <f t="shared" si="34"/>
        <v>5123</v>
      </c>
      <c r="AB255" s="173">
        <f t="shared" si="34"/>
        <v>5124</v>
      </c>
      <c r="AC255" s="173">
        <f t="shared" si="34"/>
        <v>5125</v>
      </c>
      <c r="AD255" s="173">
        <f t="shared" si="34"/>
        <v>5126</v>
      </c>
      <c r="AE255" s="173">
        <f t="shared" si="34"/>
        <v>5127</v>
      </c>
      <c r="AF255" s="173">
        <f t="shared" si="34"/>
        <v>5128</v>
      </c>
      <c r="AG255" s="173">
        <f t="shared" si="34"/>
        <v>5129</v>
      </c>
      <c r="AH255" s="173">
        <f t="shared" si="34"/>
        <v>5130</v>
      </c>
      <c r="AI255" s="173">
        <f t="shared" si="34"/>
        <v>5131</v>
      </c>
      <c r="AJ255" s="173">
        <f t="shared" si="34"/>
        <v>5132</v>
      </c>
      <c r="AK255" s="173">
        <f t="shared" si="34"/>
        <v>5133</v>
      </c>
      <c r="AL255" s="173">
        <f t="shared" si="34"/>
        <v>5134</v>
      </c>
      <c r="AM255" s="173">
        <f t="shared" si="34"/>
        <v>5135</v>
      </c>
      <c r="AN255" s="173">
        <f t="shared" si="34"/>
        <v>5136</v>
      </c>
      <c r="AO255" s="173">
        <f t="shared" si="34"/>
        <v>5137</v>
      </c>
      <c r="AP255" s="173">
        <f t="shared" si="34"/>
        <v>5138</v>
      </c>
      <c r="AQ255" s="173">
        <f t="shared" si="34"/>
        <v>5139</v>
      </c>
      <c r="AR255" s="173">
        <f t="shared" si="34"/>
        <v>5140</v>
      </c>
      <c r="AS255" s="173">
        <f t="shared" si="34"/>
        <v>5141</v>
      </c>
      <c r="AT255" s="173">
        <f t="shared" si="34"/>
        <v>5142</v>
      </c>
      <c r="AU255" s="173">
        <f t="shared" si="34"/>
        <v>5143</v>
      </c>
      <c r="AV255" s="173">
        <f t="shared" si="34"/>
        <v>5144</v>
      </c>
      <c r="AW255" s="173">
        <f t="shared" si="34"/>
        <v>5145</v>
      </c>
      <c r="AX255" s="173">
        <f t="shared" si="34"/>
        <v>5146</v>
      </c>
      <c r="AY255" s="173">
        <f t="shared" si="34"/>
        <v>5147</v>
      </c>
      <c r="AZ255" s="173">
        <f t="shared" si="34"/>
        <v>5148</v>
      </c>
      <c r="BA255" s="173">
        <f t="shared" si="34"/>
        <v>5149</v>
      </c>
      <c r="BB255" s="173">
        <f t="shared" si="34"/>
        <v>5150</v>
      </c>
      <c r="BC255" s="173">
        <f t="shared" si="34"/>
        <v>5151</v>
      </c>
      <c r="BD255" s="173">
        <f t="shared" si="34"/>
        <v>5152</v>
      </c>
      <c r="BE255" s="173">
        <f t="shared" si="34"/>
        <v>5153</v>
      </c>
      <c r="BF255" s="173">
        <f t="shared" si="34"/>
        <v>5154</v>
      </c>
      <c r="BG255" s="173">
        <f t="shared" si="34"/>
        <v>5155</v>
      </c>
      <c r="BH255" s="173">
        <f t="shared" si="34"/>
        <v>5156</v>
      </c>
      <c r="BI255" s="173">
        <f t="shared" si="34"/>
        <v>5157</v>
      </c>
      <c r="BJ255" s="173">
        <f t="shared" si="34"/>
        <v>5158</v>
      </c>
      <c r="BK255" s="173">
        <f t="shared" si="34"/>
        <v>5159</v>
      </c>
      <c r="BL255" s="173">
        <f t="shared" si="34"/>
        <v>5160</v>
      </c>
      <c r="BM255" s="173">
        <f t="shared" si="34"/>
        <v>5161</v>
      </c>
      <c r="BN255" s="173">
        <f t="shared" si="34"/>
        <v>5162</v>
      </c>
      <c r="BO255" s="173">
        <f t="shared" si="34"/>
        <v>5163</v>
      </c>
      <c r="BP255" s="173">
        <f t="shared" si="34"/>
        <v>5164</v>
      </c>
      <c r="BQ255" s="173">
        <f t="shared" si="34"/>
        <v>5165</v>
      </c>
      <c r="BR255" s="173">
        <f t="shared" ref="BR255:CY255" si="35">BR198</f>
        <v>5166</v>
      </c>
      <c r="BS255" s="173">
        <f t="shared" si="35"/>
        <v>5167</v>
      </c>
      <c r="BT255" s="173">
        <f t="shared" si="35"/>
        <v>5168</v>
      </c>
      <c r="BU255" s="173">
        <f t="shared" si="35"/>
        <v>5169</v>
      </c>
      <c r="BV255" s="173">
        <f t="shared" si="35"/>
        <v>5170</v>
      </c>
      <c r="BW255" s="173">
        <f t="shared" si="35"/>
        <v>5171</v>
      </c>
      <c r="BX255" s="173">
        <f t="shared" si="35"/>
        <v>5172</v>
      </c>
      <c r="BY255" s="173">
        <f t="shared" si="35"/>
        <v>5173</v>
      </c>
      <c r="BZ255" s="173">
        <f t="shared" si="35"/>
        <v>5174</v>
      </c>
      <c r="CA255" s="173">
        <f t="shared" si="35"/>
        <v>5175</v>
      </c>
      <c r="CB255" s="173">
        <f t="shared" si="35"/>
        <v>5176</v>
      </c>
      <c r="CC255" s="173">
        <f t="shared" si="35"/>
        <v>5177</v>
      </c>
      <c r="CD255" s="173">
        <f t="shared" si="35"/>
        <v>5178</v>
      </c>
      <c r="CE255" s="173">
        <f t="shared" si="35"/>
        <v>5179</v>
      </c>
      <c r="CF255" s="173">
        <f t="shared" si="35"/>
        <v>5180</v>
      </c>
      <c r="CG255" s="173">
        <f t="shared" si="35"/>
        <v>5181</v>
      </c>
      <c r="CH255" s="173">
        <f t="shared" si="35"/>
        <v>5182</v>
      </c>
      <c r="CI255" s="173">
        <f t="shared" si="35"/>
        <v>5183</v>
      </c>
      <c r="CJ255" s="173">
        <f t="shared" si="35"/>
        <v>5184</v>
      </c>
      <c r="CK255" s="173">
        <f t="shared" si="35"/>
        <v>5185</v>
      </c>
      <c r="CL255" s="173">
        <f t="shared" si="35"/>
        <v>5186</v>
      </c>
      <c r="CM255" s="173">
        <f t="shared" si="35"/>
        <v>5187</v>
      </c>
      <c r="CN255" s="173">
        <f t="shared" si="35"/>
        <v>5188</v>
      </c>
      <c r="CO255" s="173">
        <f t="shared" si="35"/>
        <v>5189</v>
      </c>
      <c r="CP255" s="173">
        <f t="shared" si="35"/>
        <v>5190</v>
      </c>
      <c r="CQ255" s="173">
        <f t="shared" si="35"/>
        <v>5191</v>
      </c>
      <c r="CR255" s="173">
        <f t="shared" si="35"/>
        <v>5192</v>
      </c>
      <c r="CS255" s="173">
        <f t="shared" si="35"/>
        <v>5193</v>
      </c>
      <c r="CT255" s="173">
        <f t="shared" si="35"/>
        <v>5194</v>
      </c>
      <c r="CU255" s="173">
        <f t="shared" si="35"/>
        <v>5195</v>
      </c>
      <c r="CV255" s="173">
        <f t="shared" si="35"/>
        <v>5196</v>
      </c>
      <c r="CW255" s="173">
        <f t="shared" si="35"/>
        <v>5197</v>
      </c>
      <c r="CX255" s="173">
        <f t="shared" si="35"/>
        <v>5198</v>
      </c>
      <c r="CY255" s="173">
        <f t="shared" si="35"/>
        <v>5199</v>
      </c>
    </row>
    <row r="256" spans="1:103" x14ac:dyDescent="0.3">
      <c r="A256" s="824">
        <v>554</v>
      </c>
      <c r="B256" s="173"/>
      <c r="C256" s="173"/>
      <c r="D256" s="560">
        <f>D114</f>
        <v>24552912</v>
      </c>
      <c r="E256" s="560">
        <f>E114</f>
        <v>4081385</v>
      </c>
      <c r="F256" s="560">
        <f t="shared" ref="F256:BQ256" si="36">F114</f>
        <v>3347407</v>
      </c>
      <c r="G256" s="560">
        <f t="shared" si="36"/>
        <v>0</v>
      </c>
      <c r="H256" s="560">
        <f t="shared" si="36"/>
        <v>8101744</v>
      </c>
      <c r="I256" s="560">
        <f t="shared" si="36"/>
        <v>2966998</v>
      </c>
      <c r="J256" s="560">
        <f t="shared" si="36"/>
        <v>13243024</v>
      </c>
      <c r="K256" s="560">
        <f t="shared" si="36"/>
        <v>4844826</v>
      </c>
      <c r="L256" s="560">
        <f t="shared" si="36"/>
        <v>13712799</v>
      </c>
      <c r="M256" s="560">
        <f t="shared" si="36"/>
        <v>27968543</v>
      </c>
      <c r="N256" s="560">
        <f t="shared" si="36"/>
        <v>66890529</v>
      </c>
      <c r="O256" s="560">
        <f t="shared" si="36"/>
        <v>13249123</v>
      </c>
      <c r="P256" s="560">
        <f t="shared" si="36"/>
        <v>42867317</v>
      </c>
      <c r="Q256" s="560">
        <f t="shared" si="36"/>
        <v>21977828</v>
      </c>
      <c r="R256" s="560">
        <f t="shared" si="36"/>
        <v>970359</v>
      </c>
      <c r="S256" s="560">
        <f t="shared" si="36"/>
        <v>12687255</v>
      </c>
      <c r="T256" s="560">
        <f t="shared" si="36"/>
        <v>0</v>
      </c>
      <c r="U256" s="560">
        <f t="shared" si="36"/>
        <v>34563034</v>
      </c>
      <c r="V256" s="560">
        <f t="shared" si="36"/>
        <v>26223296</v>
      </c>
      <c r="W256" s="560">
        <f t="shared" si="36"/>
        <v>0</v>
      </c>
      <c r="X256" s="560">
        <f t="shared" si="36"/>
        <v>2450473</v>
      </c>
      <c r="Y256" s="560">
        <f t="shared" si="36"/>
        <v>3819097</v>
      </c>
      <c r="Z256" s="560">
        <f t="shared" si="36"/>
        <v>15990237</v>
      </c>
      <c r="AA256" s="560">
        <f t="shared" si="36"/>
        <v>0</v>
      </c>
      <c r="AB256" s="560">
        <f t="shared" si="36"/>
        <v>23982809</v>
      </c>
      <c r="AC256" s="560">
        <f t="shared" si="36"/>
        <v>54356994</v>
      </c>
      <c r="AD256" s="560">
        <f t="shared" si="36"/>
        <v>5392818</v>
      </c>
      <c r="AE256" s="560">
        <f t="shared" si="36"/>
        <v>12544529</v>
      </c>
      <c r="AF256" s="560">
        <f t="shared" si="36"/>
        <v>18040863</v>
      </c>
      <c r="AG256" s="560">
        <f t="shared" si="36"/>
        <v>6852106</v>
      </c>
      <c r="AH256" s="560">
        <f t="shared" si="36"/>
        <v>59541440</v>
      </c>
      <c r="AI256" s="560">
        <f t="shared" si="36"/>
        <v>59541440</v>
      </c>
      <c r="AJ256" s="560">
        <f t="shared" si="36"/>
        <v>12244401</v>
      </c>
      <c r="AK256" s="560">
        <f t="shared" si="36"/>
        <v>71329722</v>
      </c>
      <c r="AL256" s="560">
        <f t="shared" si="36"/>
        <v>15967831</v>
      </c>
      <c r="AM256" s="560">
        <f t="shared" si="36"/>
        <v>46283768</v>
      </c>
      <c r="AN256" s="560">
        <f t="shared" si="36"/>
        <v>1999741</v>
      </c>
      <c r="AO256" s="560">
        <f t="shared" si="36"/>
        <v>3686015</v>
      </c>
      <c r="AP256" s="560">
        <f t="shared" si="36"/>
        <v>6129684</v>
      </c>
      <c r="AQ256" s="560">
        <f t="shared" si="36"/>
        <v>6765402</v>
      </c>
      <c r="AR256" s="560">
        <f t="shared" si="36"/>
        <v>96791497</v>
      </c>
      <c r="AS256" s="560">
        <f t="shared" si="36"/>
        <v>10785123</v>
      </c>
      <c r="AT256" s="560">
        <f t="shared" si="36"/>
        <v>15301439</v>
      </c>
      <c r="AU256" s="560">
        <f t="shared" si="36"/>
        <v>13246027</v>
      </c>
      <c r="AV256" s="560">
        <f t="shared" si="36"/>
        <v>14068820</v>
      </c>
      <c r="AW256" s="560">
        <f t="shared" si="36"/>
        <v>0</v>
      </c>
      <c r="AX256" s="560">
        <f t="shared" si="36"/>
        <v>7380236</v>
      </c>
      <c r="AY256" s="560">
        <f t="shared" si="36"/>
        <v>1815946</v>
      </c>
      <c r="AZ256" s="560">
        <f t="shared" si="36"/>
        <v>18555728</v>
      </c>
      <c r="BA256" s="560">
        <f t="shared" si="36"/>
        <v>5862753</v>
      </c>
      <c r="BB256" s="560">
        <f t="shared" si="36"/>
        <v>48899769</v>
      </c>
      <c r="BC256" s="560">
        <f t="shared" si="36"/>
        <v>7919330</v>
      </c>
      <c r="BD256" s="560">
        <f t="shared" si="36"/>
        <v>8155046</v>
      </c>
      <c r="BE256" s="560">
        <f t="shared" si="36"/>
        <v>10442988</v>
      </c>
      <c r="BF256" s="560">
        <f t="shared" si="36"/>
        <v>26633195</v>
      </c>
      <c r="BG256" s="560">
        <f t="shared" si="36"/>
        <v>7461916</v>
      </c>
      <c r="BH256" s="560">
        <f t="shared" si="36"/>
        <v>5788183</v>
      </c>
      <c r="BI256" s="560">
        <f t="shared" si="36"/>
        <v>5753732</v>
      </c>
      <c r="BJ256" s="560">
        <f t="shared" si="36"/>
        <v>10171499</v>
      </c>
      <c r="BK256" s="560">
        <f t="shared" si="36"/>
        <v>187685333</v>
      </c>
      <c r="BL256" s="560">
        <f t="shared" si="36"/>
        <v>2976898</v>
      </c>
      <c r="BM256" s="560">
        <f t="shared" si="36"/>
        <v>71014344</v>
      </c>
      <c r="BN256" s="560">
        <f t="shared" si="36"/>
        <v>19704176</v>
      </c>
      <c r="BO256" s="560">
        <f t="shared" si="36"/>
        <v>17022814</v>
      </c>
      <c r="BP256" s="560">
        <f t="shared" si="36"/>
        <v>51365516</v>
      </c>
      <c r="BQ256" s="560">
        <f t="shared" si="36"/>
        <v>0</v>
      </c>
      <c r="BR256" s="560">
        <f t="shared" ref="BR256:CY256" si="37">BR114</f>
        <v>29531042</v>
      </c>
      <c r="BS256" s="560">
        <f t="shared" si="37"/>
        <v>29149940</v>
      </c>
      <c r="BT256" s="560">
        <f t="shared" si="37"/>
        <v>2790020</v>
      </c>
      <c r="BU256" s="560">
        <f t="shared" si="37"/>
        <v>5098022</v>
      </c>
      <c r="BV256" s="560">
        <f t="shared" si="37"/>
        <v>8029988</v>
      </c>
      <c r="BW256" s="560">
        <f t="shared" si="37"/>
        <v>1555743</v>
      </c>
      <c r="BX256" s="560">
        <f t="shared" si="37"/>
        <v>7074554</v>
      </c>
      <c r="BY256" s="560">
        <f t="shared" si="37"/>
        <v>24216301</v>
      </c>
      <c r="BZ256" s="560">
        <f t="shared" si="37"/>
        <v>5021451</v>
      </c>
      <c r="CA256" s="560">
        <f t="shared" si="37"/>
        <v>12016432</v>
      </c>
      <c r="CB256" s="560">
        <f t="shared" si="37"/>
        <v>11266328</v>
      </c>
      <c r="CC256" s="560">
        <f t="shared" si="37"/>
        <v>23859327</v>
      </c>
      <c r="CD256" s="560">
        <f t="shared" si="37"/>
        <v>20162102</v>
      </c>
      <c r="CE256" s="560">
        <f t="shared" si="37"/>
        <v>19648954</v>
      </c>
      <c r="CF256" s="560">
        <f t="shared" si="37"/>
        <v>19622215</v>
      </c>
      <c r="CG256" s="560">
        <f t="shared" si="37"/>
        <v>12387953</v>
      </c>
      <c r="CH256" s="560">
        <f t="shared" si="37"/>
        <v>7394002</v>
      </c>
      <c r="CI256" s="560">
        <f t="shared" si="37"/>
        <v>10701180</v>
      </c>
      <c r="CJ256" s="560">
        <f t="shared" si="37"/>
        <v>17065262</v>
      </c>
      <c r="CK256" s="560">
        <f t="shared" si="37"/>
        <v>13162136</v>
      </c>
      <c r="CL256" s="560">
        <f t="shared" si="37"/>
        <v>3397449</v>
      </c>
      <c r="CM256" s="560">
        <f t="shared" si="37"/>
        <v>9318781</v>
      </c>
      <c r="CN256" s="560">
        <f t="shared" si="37"/>
        <v>2613006</v>
      </c>
      <c r="CO256" s="560">
        <f t="shared" si="37"/>
        <v>26503682</v>
      </c>
      <c r="CP256" s="560">
        <f t="shared" si="37"/>
        <v>5992099</v>
      </c>
      <c r="CQ256" s="560">
        <f t="shared" si="37"/>
        <v>247686968</v>
      </c>
      <c r="CR256" s="560">
        <f t="shared" si="37"/>
        <v>3675604</v>
      </c>
      <c r="CS256" s="560">
        <f t="shared" si="37"/>
        <v>4471113</v>
      </c>
      <c r="CT256" s="560">
        <f t="shared" si="37"/>
        <v>8245186</v>
      </c>
      <c r="CU256" s="560">
        <f t="shared" si="37"/>
        <v>14959663</v>
      </c>
      <c r="CV256" s="560">
        <f t="shared" si="37"/>
        <v>10568941</v>
      </c>
      <c r="CW256" s="560">
        <f t="shared" si="37"/>
        <v>24300337</v>
      </c>
      <c r="CX256" s="560">
        <f t="shared" si="37"/>
        <v>11530558</v>
      </c>
      <c r="CY256" s="560">
        <f t="shared" si="37"/>
        <v>6985929</v>
      </c>
    </row>
    <row r="257" spans="1:103" x14ac:dyDescent="0.3">
      <c r="A257" s="824">
        <v>555</v>
      </c>
      <c r="B257" s="173"/>
      <c r="C257" s="173"/>
      <c r="D257" s="560">
        <f t="shared" ref="D257:E259" si="38">D115</f>
        <v>14048963</v>
      </c>
      <c r="E257" s="560">
        <f t="shared" si="38"/>
        <v>1968803</v>
      </c>
      <c r="F257" s="560">
        <f t="shared" ref="F257:BQ257" si="39">F115</f>
        <v>1537482</v>
      </c>
      <c r="G257" s="560">
        <f t="shared" si="39"/>
        <v>0</v>
      </c>
      <c r="H257" s="560">
        <f t="shared" si="39"/>
        <v>4975105</v>
      </c>
      <c r="I257" s="560">
        <f t="shared" si="39"/>
        <v>643066</v>
      </c>
      <c r="J257" s="560">
        <f t="shared" si="39"/>
        <v>7289007</v>
      </c>
      <c r="K257" s="560">
        <f t="shared" si="39"/>
        <v>3343952</v>
      </c>
      <c r="L257" s="560">
        <f t="shared" si="39"/>
        <v>9267363</v>
      </c>
      <c r="M257" s="560">
        <f t="shared" si="39"/>
        <v>16746574</v>
      </c>
      <c r="N257" s="560">
        <f t="shared" si="39"/>
        <v>43281527</v>
      </c>
      <c r="O257" s="560">
        <f t="shared" si="39"/>
        <v>4809170</v>
      </c>
      <c r="P257" s="560">
        <f t="shared" si="39"/>
        <v>34390372</v>
      </c>
      <c r="Q257" s="560">
        <f t="shared" si="39"/>
        <v>17627063</v>
      </c>
      <c r="R257" s="560">
        <f t="shared" si="39"/>
        <v>437490</v>
      </c>
      <c r="S257" s="560">
        <f t="shared" si="39"/>
        <v>7542169</v>
      </c>
      <c r="T257" s="560">
        <f t="shared" si="39"/>
        <v>0</v>
      </c>
      <c r="U257" s="560">
        <f t="shared" si="39"/>
        <v>23967680</v>
      </c>
      <c r="V257" s="560">
        <f t="shared" si="39"/>
        <v>21251200</v>
      </c>
      <c r="W257" s="560">
        <f t="shared" si="39"/>
        <v>0</v>
      </c>
      <c r="X257" s="560">
        <f t="shared" si="39"/>
        <v>1200083</v>
      </c>
      <c r="Y257" s="560">
        <f t="shared" si="39"/>
        <v>1476309</v>
      </c>
      <c r="Z257" s="560">
        <f t="shared" si="39"/>
        <v>6783512</v>
      </c>
      <c r="AA257" s="560">
        <f t="shared" si="39"/>
        <v>0</v>
      </c>
      <c r="AB257" s="560">
        <f t="shared" si="39"/>
        <v>8438154</v>
      </c>
      <c r="AC257" s="560">
        <f t="shared" si="39"/>
        <v>29487213</v>
      </c>
      <c r="AD257" s="560">
        <f t="shared" si="39"/>
        <v>3501779</v>
      </c>
      <c r="AE257" s="560">
        <f t="shared" si="39"/>
        <v>9207755</v>
      </c>
      <c r="AF257" s="560">
        <f t="shared" si="39"/>
        <v>7796922</v>
      </c>
      <c r="AG257" s="560">
        <f t="shared" si="39"/>
        <v>2950184</v>
      </c>
      <c r="AH257" s="560">
        <f t="shared" si="39"/>
        <v>40460117</v>
      </c>
      <c r="AI257" s="560">
        <f t="shared" si="39"/>
        <v>40460117</v>
      </c>
      <c r="AJ257" s="560">
        <f t="shared" si="39"/>
        <v>6731555</v>
      </c>
      <c r="AK257" s="560">
        <f t="shared" si="39"/>
        <v>51601674</v>
      </c>
      <c r="AL257" s="560">
        <f t="shared" si="39"/>
        <v>10889246</v>
      </c>
      <c r="AM257" s="560">
        <f t="shared" si="39"/>
        <v>24214921</v>
      </c>
      <c r="AN257" s="560">
        <f t="shared" si="39"/>
        <v>884568</v>
      </c>
      <c r="AO257" s="560">
        <f t="shared" si="39"/>
        <v>1241732</v>
      </c>
      <c r="AP257" s="560">
        <f t="shared" si="39"/>
        <v>3328314</v>
      </c>
      <c r="AQ257" s="560">
        <f t="shared" si="39"/>
        <v>3909189</v>
      </c>
      <c r="AR257" s="560">
        <f t="shared" si="39"/>
        <v>68824487</v>
      </c>
      <c r="AS257" s="560">
        <f t="shared" si="39"/>
        <v>5888539</v>
      </c>
      <c r="AT257" s="560">
        <f t="shared" si="39"/>
        <v>7005247</v>
      </c>
      <c r="AU257" s="560">
        <f t="shared" si="39"/>
        <v>7115226</v>
      </c>
      <c r="AV257" s="560">
        <f t="shared" si="39"/>
        <v>7716367</v>
      </c>
      <c r="AW257" s="560">
        <f t="shared" si="39"/>
        <v>0</v>
      </c>
      <c r="AX257" s="560">
        <f t="shared" si="39"/>
        <v>3081532</v>
      </c>
      <c r="AY257" s="560">
        <f t="shared" si="39"/>
        <v>734808</v>
      </c>
      <c r="AZ257" s="560">
        <f t="shared" si="39"/>
        <v>10250345</v>
      </c>
      <c r="BA257" s="560">
        <f t="shared" si="39"/>
        <v>1189999</v>
      </c>
      <c r="BB257" s="560">
        <f t="shared" si="39"/>
        <v>20393596</v>
      </c>
      <c r="BC257" s="560">
        <f t="shared" si="39"/>
        <v>5776833</v>
      </c>
      <c r="BD257" s="560">
        <f t="shared" si="39"/>
        <v>3307567</v>
      </c>
      <c r="BE257" s="560">
        <f t="shared" si="39"/>
        <v>7037069</v>
      </c>
      <c r="BF257" s="560">
        <f t="shared" si="39"/>
        <v>20788597</v>
      </c>
      <c r="BG257" s="560">
        <f t="shared" si="39"/>
        <v>3244665</v>
      </c>
      <c r="BH257" s="560">
        <f t="shared" si="39"/>
        <v>2944530</v>
      </c>
      <c r="BI257" s="560">
        <f t="shared" si="39"/>
        <v>2626553</v>
      </c>
      <c r="BJ257" s="560">
        <f t="shared" si="39"/>
        <v>4037789</v>
      </c>
      <c r="BK257" s="560">
        <f t="shared" si="39"/>
        <v>109265612</v>
      </c>
      <c r="BL257" s="560">
        <f t="shared" si="39"/>
        <v>611125</v>
      </c>
      <c r="BM257" s="560">
        <f t="shared" si="39"/>
        <v>67329926</v>
      </c>
      <c r="BN257" s="560">
        <f t="shared" si="39"/>
        <v>13509462</v>
      </c>
      <c r="BO257" s="560">
        <f t="shared" si="39"/>
        <v>8646842</v>
      </c>
      <c r="BP257" s="560">
        <f t="shared" si="39"/>
        <v>37320999</v>
      </c>
      <c r="BQ257" s="560">
        <f t="shared" si="39"/>
        <v>0</v>
      </c>
      <c r="BR257" s="560">
        <f t="shared" ref="BR257:CY257" si="40">BR115</f>
        <v>21755795</v>
      </c>
      <c r="BS257" s="560">
        <f t="shared" si="40"/>
        <v>22189763</v>
      </c>
      <c r="BT257" s="560">
        <f t="shared" si="40"/>
        <v>686829</v>
      </c>
      <c r="BU257" s="560">
        <f t="shared" si="40"/>
        <v>2774191</v>
      </c>
      <c r="BV257" s="560">
        <f t="shared" si="40"/>
        <v>3442679</v>
      </c>
      <c r="BW257" s="560">
        <f t="shared" si="40"/>
        <v>931468</v>
      </c>
      <c r="BX257" s="560">
        <f t="shared" si="40"/>
        <v>3757861</v>
      </c>
      <c r="BY257" s="560">
        <f t="shared" si="40"/>
        <v>9994966</v>
      </c>
      <c r="BZ257" s="560">
        <f t="shared" si="40"/>
        <v>2141033</v>
      </c>
      <c r="CA257" s="560">
        <f t="shared" si="40"/>
        <v>4597922</v>
      </c>
      <c r="CB257" s="560">
        <f t="shared" si="40"/>
        <v>7586901</v>
      </c>
      <c r="CC257" s="560">
        <f t="shared" si="40"/>
        <v>9812138</v>
      </c>
      <c r="CD257" s="560">
        <f t="shared" si="40"/>
        <v>14503897</v>
      </c>
      <c r="CE257" s="560">
        <f t="shared" si="40"/>
        <v>13823349</v>
      </c>
      <c r="CF257" s="560">
        <f t="shared" si="40"/>
        <v>12283092</v>
      </c>
      <c r="CG257" s="560">
        <f t="shared" si="40"/>
        <v>5130929</v>
      </c>
      <c r="CH257" s="560">
        <f t="shared" si="40"/>
        <v>4205813</v>
      </c>
      <c r="CI257" s="560">
        <f t="shared" si="40"/>
        <v>5703514</v>
      </c>
      <c r="CJ257" s="560">
        <f t="shared" si="40"/>
        <v>12867570</v>
      </c>
      <c r="CK257" s="560">
        <f t="shared" si="40"/>
        <v>9017852</v>
      </c>
      <c r="CL257" s="560">
        <f t="shared" si="40"/>
        <v>1046813</v>
      </c>
      <c r="CM257" s="560">
        <f t="shared" si="40"/>
        <v>5521323</v>
      </c>
      <c r="CN257" s="560">
        <f t="shared" si="40"/>
        <v>1160832</v>
      </c>
      <c r="CO257" s="560">
        <f t="shared" si="40"/>
        <v>14931320</v>
      </c>
      <c r="CP257" s="560">
        <f t="shared" si="40"/>
        <v>3296254</v>
      </c>
      <c r="CQ257" s="560">
        <f t="shared" si="40"/>
        <v>124736494</v>
      </c>
      <c r="CR257" s="560">
        <f t="shared" si="40"/>
        <v>1621311</v>
      </c>
      <c r="CS257" s="560">
        <f t="shared" si="40"/>
        <v>2323133</v>
      </c>
      <c r="CT257" s="560">
        <f t="shared" si="40"/>
        <v>5160299</v>
      </c>
      <c r="CU257" s="560">
        <f t="shared" si="40"/>
        <v>10257505</v>
      </c>
      <c r="CV257" s="560">
        <f t="shared" si="40"/>
        <v>4236449</v>
      </c>
      <c r="CW257" s="560">
        <f t="shared" si="40"/>
        <v>15886589</v>
      </c>
      <c r="CX257" s="560">
        <f t="shared" si="40"/>
        <v>8149164</v>
      </c>
      <c r="CY257" s="560">
        <f t="shared" si="40"/>
        <v>4589276</v>
      </c>
    </row>
    <row r="258" spans="1:103" x14ac:dyDescent="0.3">
      <c r="A258" s="824">
        <v>556</v>
      </c>
      <c r="B258" s="173"/>
      <c r="C258" s="173"/>
      <c r="D258" s="560">
        <f t="shared" si="38"/>
        <v>5250585</v>
      </c>
      <c r="E258" s="560">
        <f t="shared" si="38"/>
        <v>1020355</v>
      </c>
      <c r="F258" s="560">
        <f t="shared" ref="F258:BQ258" si="41">F116</f>
        <v>853468</v>
      </c>
      <c r="G258" s="560">
        <f t="shared" si="41"/>
        <v>0</v>
      </c>
      <c r="H258" s="560">
        <f t="shared" si="41"/>
        <v>1240544</v>
      </c>
      <c r="I258" s="560">
        <f t="shared" si="41"/>
        <v>510308</v>
      </c>
      <c r="J258" s="560">
        <f t="shared" si="41"/>
        <v>4073146</v>
      </c>
      <c r="K258" s="560">
        <f t="shared" si="41"/>
        <v>462085</v>
      </c>
      <c r="L258" s="560">
        <f t="shared" si="41"/>
        <v>5213181</v>
      </c>
      <c r="M258" s="560">
        <f t="shared" si="41"/>
        <v>6216582</v>
      </c>
      <c r="N258" s="560">
        <f t="shared" si="41"/>
        <v>5671399</v>
      </c>
      <c r="O258" s="560">
        <f t="shared" si="41"/>
        <v>6173311</v>
      </c>
      <c r="P258" s="560">
        <f t="shared" si="41"/>
        <v>5557602</v>
      </c>
      <c r="Q258" s="560">
        <f t="shared" si="41"/>
        <v>3570214</v>
      </c>
      <c r="R258" s="560">
        <f t="shared" si="41"/>
        <v>1971763</v>
      </c>
      <c r="S258" s="560">
        <f t="shared" si="41"/>
        <v>608619</v>
      </c>
      <c r="T258" s="560">
        <f t="shared" si="41"/>
        <v>0</v>
      </c>
      <c r="U258" s="560">
        <f t="shared" si="41"/>
        <v>5219794</v>
      </c>
      <c r="V258" s="560">
        <f t="shared" si="41"/>
        <v>2430626</v>
      </c>
      <c r="W258" s="560">
        <f t="shared" si="41"/>
        <v>0</v>
      </c>
      <c r="X258" s="560">
        <f t="shared" si="41"/>
        <v>3413663</v>
      </c>
      <c r="Y258" s="560">
        <f t="shared" si="41"/>
        <v>1531949</v>
      </c>
      <c r="Z258" s="560">
        <f t="shared" si="41"/>
        <v>2797122</v>
      </c>
      <c r="AA258" s="560">
        <f t="shared" si="41"/>
        <v>0</v>
      </c>
      <c r="AB258" s="560">
        <f t="shared" si="41"/>
        <v>6169125</v>
      </c>
      <c r="AC258" s="560">
        <f t="shared" si="41"/>
        <v>8429645</v>
      </c>
      <c r="AD258" s="560">
        <f t="shared" si="41"/>
        <v>1927699</v>
      </c>
      <c r="AE258" s="560">
        <f t="shared" si="41"/>
        <v>3600282</v>
      </c>
      <c r="AF258" s="560">
        <f t="shared" si="41"/>
        <v>5076855</v>
      </c>
      <c r="AG258" s="560">
        <f t="shared" si="41"/>
        <v>1492346</v>
      </c>
      <c r="AH258" s="560">
        <f t="shared" si="41"/>
        <v>3390219</v>
      </c>
      <c r="AI258" s="560">
        <f t="shared" si="41"/>
        <v>3390219</v>
      </c>
      <c r="AJ258" s="560">
        <f t="shared" si="41"/>
        <v>2612120</v>
      </c>
      <c r="AK258" s="560">
        <f t="shared" si="41"/>
        <v>18030377</v>
      </c>
      <c r="AL258" s="560">
        <f t="shared" si="41"/>
        <v>3374422</v>
      </c>
      <c r="AM258" s="560">
        <f t="shared" si="41"/>
        <v>7969403</v>
      </c>
      <c r="AN258" s="560">
        <f t="shared" si="41"/>
        <v>233097</v>
      </c>
      <c r="AO258" s="560">
        <f t="shared" si="41"/>
        <v>2341590</v>
      </c>
      <c r="AP258" s="560">
        <f t="shared" si="41"/>
        <v>1800553</v>
      </c>
      <c r="AQ258" s="560">
        <f t="shared" si="41"/>
        <v>1890506</v>
      </c>
      <c r="AR258" s="560">
        <f t="shared" si="41"/>
        <v>14612029</v>
      </c>
      <c r="AS258" s="560">
        <f t="shared" si="41"/>
        <v>2336043</v>
      </c>
      <c r="AT258" s="560">
        <f t="shared" si="41"/>
        <v>5227861</v>
      </c>
      <c r="AU258" s="560">
        <f t="shared" si="41"/>
        <v>2138872</v>
      </c>
      <c r="AV258" s="560">
        <f t="shared" si="41"/>
        <v>3358253</v>
      </c>
      <c r="AW258" s="560">
        <f t="shared" si="41"/>
        <v>0</v>
      </c>
      <c r="AX258" s="560">
        <f t="shared" si="41"/>
        <v>1399801</v>
      </c>
      <c r="AY258" s="560">
        <f t="shared" si="41"/>
        <v>1575379</v>
      </c>
      <c r="AZ258" s="560">
        <f t="shared" si="41"/>
        <v>2583384</v>
      </c>
      <c r="BA258" s="560">
        <f t="shared" si="41"/>
        <v>1576621</v>
      </c>
      <c r="BB258" s="560">
        <f t="shared" si="41"/>
        <v>24407842</v>
      </c>
      <c r="BC258" s="560">
        <f t="shared" si="41"/>
        <v>1502891</v>
      </c>
      <c r="BD258" s="560">
        <f t="shared" si="41"/>
        <v>1360484</v>
      </c>
      <c r="BE258" s="560">
        <f t="shared" si="41"/>
        <v>2090631</v>
      </c>
      <c r="BF258" s="560">
        <f t="shared" si="41"/>
        <v>3203391</v>
      </c>
      <c r="BG258" s="560">
        <f t="shared" si="41"/>
        <v>1981588</v>
      </c>
      <c r="BH258" s="560">
        <f t="shared" si="41"/>
        <v>1723974</v>
      </c>
      <c r="BI258" s="560">
        <f t="shared" si="41"/>
        <v>900593</v>
      </c>
      <c r="BJ258" s="560">
        <f t="shared" si="41"/>
        <v>1700565</v>
      </c>
      <c r="BK258" s="560">
        <f t="shared" si="41"/>
        <v>59740865</v>
      </c>
      <c r="BL258" s="560">
        <f t="shared" si="41"/>
        <v>717412</v>
      </c>
      <c r="BM258" s="560">
        <f t="shared" si="41"/>
        <v>4377480</v>
      </c>
      <c r="BN258" s="560">
        <f t="shared" si="41"/>
        <v>1692769</v>
      </c>
      <c r="BO258" s="560">
        <f t="shared" si="41"/>
        <v>13887977</v>
      </c>
      <c r="BP258" s="560">
        <f t="shared" si="41"/>
        <v>6729636</v>
      </c>
      <c r="BQ258" s="560">
        <f t="shared" si="41"/>
        <v>0</v>
      </c>
      <c r="BR258" s="560">
        <f t="shared" ref="BR258:CY258" si="42">BR116</f>
        <v>5189481</v>
      </c>
      <c r="BS258" s="560">
        <f t="shared" si="42"/>
        <v>4812770</v>
      </c>
      <c r="BT258" s="560">
        <f t="shared" si="42"/>
        <v>931690</v>
      </c>
      <c r="BU258" s="560">
        <f t="shared" si="42"/>
        <v>965778</v>
      </c>
      <c r="BV258" s="560">
        <f t="shared" si="42"/>
        <v>5330143</v>
      </c>
      <c r="BW258" s="560">
        <f t="shared" si="42"/>
        <v>403086</v>
      </c>
      <c r="BX258" s="560">
        <f t="shared" si="42"/>
        <v>1975481</v>
      </c>
      <c r="BY258" s="560">
        <f t="shared" si="42"/>
        <v>6245084</v>
      </c>
      <c r="BZ258" s="560">
        <f t="shared" si="42"/>
        <v>772927</v>
      </c>
      <c r="CA258" s="560">
        <f t="shared" si="42"/>
        <v>4672309</v>
      </c>
      <c r="CB258" s="560">
        <f t="shared" si="42"/>
        <v>3025825</v>
      </c>
      <c r="CC258" s="560">
        <f t="shared" si="42"/>
        <v>6576160</v>
      </c>
      <c r="CD258" s="560">
        <f t="shared" si="42"/>
        <v>6057667</v>
      </c>
      <c r="CE258" s="560">
        <f t="shared" si="42"/>
        <v>5452296</v>
      </c>
      <c r="CF258" s="560">
        <f t="shared" si="42"/>
        <v>8162959</v>
      </c>
      <c r="CG258" s="560">
        <f t="shared" si="42"/>
        <v>10635734</v>
      </c>
      <c r="CH258" s="560">
        <f t="shared" si="42"/>
        <v>2699160</v>
      </c>
      <c r="CI258" s="560">
        <f t="shared" si="42"/>
        <v>2438367</v>
      </c>
      <c r="CJ258" s="560">
        <f t="shared" si="42"/>
        <v>1806761</v>
      </c>
      <c r="CK258" s="560">
        <f t="shared" si="42"/>
        <v>6721317</v>
      </c>
      <c r="CL258" s="560">
        <f t="shared" si="42"/>
        <v>1083679</v>
      </c>
      <c r="CM258" s="560">
        <f t="shared" si="42"/>
        <v>1573612</v>
      </c>
      <c r="CN258" s="560">
        <f t="shared" si="42"/>
        <v>833683</v>
      </c>
      <c r="CO258" s="560">
        <f t="shared" si="42"/>
        <v>7537243</v>
      </c>
      <c r="CP258" s="560">
        <f t="shared" si="42"/>
        <v>1264636</v>
      </c>
      <c r="CQ258" s="560">
        <f t="shared" si="42"/>
        <v>23746870</v>
      </c>
      <c r="CR258" s="560">
        <f t="shared" si="42"/>
        <v>1073266</v>
      </c>
      <c r="CS258" s="560">
        <f t="shared" si="42"/>
        <v>629641</v>
      </c>
      <c r="CT258" s="560">
        <f t="shared" si="42"/>
        <v>1953811</v>
      </c>
      <c r="CU258" s="560">
        <f t="shared" si="42"/>
        <v>4646568</v>
      </c>
      <c r="CV258" s="560">
        <f t="shared" si="42"/>
        <v>3737622</v>
      </c>
      <c r="CW258" s="560">
        <f t="shared" si="42"/>
        <v>12549046</v>
      </c>
      <c r="CX258" s="560">
        <f t="shared" si="42"/>
        <v>1804304</v>
      </c>
      <c r="CY258" s="560">
        <f t="shared" si="42"/>
        <v>1551865</v>
      </c>
    </row>
    <row r="259" spans="1:103" x14ac:dyDescent="0.3">
      <c r="A259" s="824">
        <v>557</v>
      </c>
      <c r="B259" s="173"/>
      <c r="C259" s="173"/>
      <c r="D259" s="560">
        <f t="shared" si="38"/>
        <v>2274361</v>
      </c>
      <c r="E259" s="560">
        <f t="shared" si="38"/>
        <v>444132</v>
      </c>
      <c r="F259" s="560">
        <f t="shared" ref="F259:BQ259" si="43">F117</f>
        <v>301441</v>
      </c>
      <c r="G259" s="560">
        <f t="shared" si="43"/>
        <v>0</v>
      </c>
      <c r="H259" s="560">
        <f t="shared" si="43"/>
        <v>459039</v>
      </c>
      <c r="I259" s="560">
        <f t="shared" si="43"/>
        <v>142718</v>
      </c>
      <c r="J259" s="560">
        <f t="shared" si="43"/>
        <v>1958028</v>
      </c>
      <c r="K259" s="560">
        <f t="shared" si="43"/>
        <v>0</v>
      </c>
      <c r="L259" s="560">
        <f t="shared" si="43"/>
        <v>3084482</v>
      </c>
      <c r="M259" s="560">
        <f t="shared" si="43"/>
        <v>3071840</v>
      </c>
      <c r="N259" s="560">
        <f t="shared" si="43"/>
        <v>1512892</v>
      </c>
      <c r="O259" s="560">
        <f t="shared" si="43"/>
        <v>1573720</v>
      </c>
      <c r="P259" s="560">
        <f t="shared" si="43"/>
        <v>2948059</v>
      </c>
      <c r="Q259" s="560">
        <f t="shared" si="43"/>
        <v>1722043</v>
      </c>
      <c r="R259" s="560">
        <f t="shared" si="43"/>
        <v>1462981</v>
      </c>
      <c r="S259" s="560">
        <f t="shared" si="43"/>
        <v>1673342</v>
      </c>
      <c r="T259" s="560">
        <f t="shared" si="43"/>
        <v>0</v>
      </c>
      <c r="U259" s="560">
        <f t="shared" si="43"/>
        <v>2299615</v>
      </c>
      <c r="V259" s="560">
        <f t="shared" si="43"/>
        <v>1023053</v>
      </c>
      <c r="W259" s="560">
        <f t="shared" si="43"/>
        <v>0</v>
      </c>
      <c r="X259" s="560">
        <f t="shared" si="43"/>
        <v>2765298</v>
      </c>
      <c r="Y259" s="560">
        <f t="shared" si="43"/>
        <v>386995</v>
      </c>
      <c r="Z259" s="560">
        <f t="shared" si="43"/>
        <v>1180507</v>
      </c>
      <c r="AA259" s="560">
        <f t="shared" si="43"/>
        <v>0</v>
      </c>
      <c r="AB259" s="560">
        <f t="shared" si="43"/>
        <v>4221289</v>
      </c>
      <c r="AC259" s="560">
        <f t="shared" si="43"/>
        <v>3393850</v>
      </c>
      <c r="AD259" s="560">
        <f t="shared" si="43"/>
        <v>1037343</v>
      </c>
      <c r="AE259" s="560">
        <f t="shared" si="43"/>
        <v>1557607</v>
      </c>
      <c r="AF259" s="560">
        <f t="shared" si="43"/>
        <v>2090593</v>
      </c>
      <c r="AG259" s="560">
        <f t="shared" si="43"/>
        <v>302090</v>
      </c>
      <c r="AH259" s="560">
        <f t="shared" si="43"/>
        <v>2638648</v>
      </c>
      <c r="AI259" s="560">
        <f t="shared" si="43"/>
        <v>2638648</v>
      </c>
      <c r="AJ259" s="560">
        <f t="shared" si="43"/>
        <v>1286773</v>
      </c>
      <c r="AK259" s="560">
        <f t="shared" si="43"/>
        <v>12340255</v>
      </c>
      <c r="AL259" s="560">
        <f t="shared" si="43"/>
        <v>1572703</v>
      </c>
      <c r="AM259" s="560">
        <f t="shared" si="43"/>
        <v>3348902</v>
      </c>
      <c r="AN259" s="560">
        <f t="shared" si="43"/>
        <v>0</v>
      </c>
      <c r="AO259" s="560">
        <f t="shared" si="43"/>
        <v>1890022</v>
      </c>
      <c r="AP259" s="560">
        <f t="shared" si="43"/>
        <v>808574</v>
      </c>
      <c r="AQ259" s="560">
        <f t="shared" si="43"/>
        <v>1064109</v>
      </c>
      <c r="AR259" s="560">
        <f t="shared" si="43"/>
        <v>9592174</v>
      </c>
      <c r="AS259" s="560">
        <f t="shared" si="43"/>
        <v>1010053</v>
      </c>
      <c r="AT259" s="560">
        <f t="shared" si="43"/>
        <v>2796602</v>
      </c>
      <c r="AU259" s="560">
        <f t="shared" si="43"/>
        <v>571638</v>
      </c>
      <c r="AV259" s="560">
        <f t="shared" si="43"/>
        <v>1585657</v>
      </c>
      <c r="AW259" s="560">
        <f t="shared" si="43"/>
        <v>0</v>
      </c>
      <c r="AX259" s="560">
        <f t="shared" si="43"/>
        <v>575089</v>
      </c>
      <c r="AY259" s="560">
        <f t="shared" si="43"/>
        <v>671523</v>
      </c>
      <c r="AZ259" s="560">
        <f t="shared" si="43"/>
        <v>1257503</v>
      </c>
      <c r="BA259" s="560">
        <f t="shared" si="43"/>
        <v>695085</v>
      </c>
      <c r="BB259" s="560">
        <f t="shared" si="43"/>
        <v>20109110</v>
      </c>
      <c r="BC259" s="560">
        <f t="shared" si="43"/>
        <v>833322</v>
      </c>
      <c r="BD259" s="560">
        <f t="shared" si="43"/>
        <v>637128</v>
      </c>
      <c r="BE259" s="560">
        <f t="shared" si="43"/>
        <v>935438</v>
      </c>
      <c r="BF259" s="560">
        <f t="shared" si="43"/>
        <v>1299239</v>
      </c>
      <c r="BG259" s="560">
        <f t="shared" si="43"/>
        <v>936373</v>
      </c>
      <c r="BH259" s="560">
        <f t="shared" si="43"/>
        <v>883948</v>
      </c>
      <c r="BI259" s="560">
        <f t="shared" si="43"/>
        <v>390498</v>
      </c>
      <c r="BJ259" s="560">
        <f t="shared" si="43"/>
        <v>364295</v>
      </c>
      <c r="BK259" s="560">
        <f t="shared" si="43"/>
        <v>19048908</v>
      </c>
      <c r="BL259" s="560">
        <f t="shared" si="43"/>
        <v>299447</v>
      </c>
      <c r="BM259" s="560">
        <f t="shared" si="43"/>
        <v>2676866</v>
      </c>
      <c r="BN259" s="560">
        <f t="shared" si="43"/>
        <v>810981</v>
      </c>
      <c r="BO259" s="560">
        <f t="shared" si="43"/>
        <v>10689743</v>
      </c>
      <c r="BP259" s="560">
        <f t="shared" si="43"/>
        <v>2704034</v>
      </c>
      <c r="BQ259" s="560">
        <f t="shared" si="43"/>
        <v>0</v>
      </c>
      <c r="BR259" s="560">
        <f t="shared" ref="BR259:CY259" si="44">BR117</f>
        <v>2445292</v>
      </c>
      <c r="BS259" s="560">
        <f t="shared" si="44"/>
        <v>1903845</v>
      </c>
      <c r="BT259" s="560">
        <f t="shared" si="44"/>
        <v>372675</v>
      </c>
      <c r="BU259" s="560">
        <f t="shared" si="44"/>
        <v>594803</v>
      </c>
      <c r="BV259" s="560">
        <f t="shared" si="44"/>
        <v>2526904</v>
      </c>
      <c r="BW259" s="560">
        <f t="shared" si="44"/>
        <v>0</v>
      </c>
      <c r="BX259" s="560">
        <f t="shared" si="44"/>
        <v>991942</v>
      </c>
      <c r="BY259" s="560">
        <f t="shared" si="44"/>
        <v>2813645</v>
      </c>
      <c r="BZ259" s="560">
        <f t="shared" si="44"/>
        <v>407950</v>
      </c>
      <c r="CA259" s="560">
        <f t="shared" si="44"/>
        <v>2071082</v>
      </c>
      <c r="CB259" s="560">
        <f t="shared" si="44"/>
        <v>1265661</v>
      </c>
      <c r="CC259" s="560">
        <f t="shared" si="44"/>
        <v>2815125</v>
      </c>
      <c r="CD259" s="560">
        <f t="shared" si="44"/>
        <v>3385386</v>
      </c>
      <c r="CE259" s="560">
        <f t="shared" si="44"/>
        <v>2286563</v>
      </c>
      <c r="CF259" s="560">
        <f t="shared" si="44"/>
        <v>6182952</v>
      </c>
      <c r="CG259" s="560">
        <f t="shared" si="44"/>
        <v>7762148</v>
      </c>
      <c r="CH259" s="560">
        <f t="shared" si="44"/>
        <v>1174941</v>
      </c>
      <c r="CI259" s="560">
        <f t="shared" si="44"/>
        <v>1014329</v>
      </c>
      <c r="CJ259" s="560">
        <f t="shared" si="44"/>
        <v>773397</v>
      </c>
      <c r="CK259" s="560">
        <f t="shared" si="44"/>
        <v>2887454</v>
      </c>
      <c r="CL259" s="560">
        <f t="shared" si="44"/>
        <v>374530</v>
      </c>
      <c r="CM259" s="560">
        <f t="shared" si="44"/>
        <v>666162</v>
      </c>
      <c r="CN259" s="560">
        <f t="shared" si="44"/>
        <v>342276</v>
      </c>
      <c r="CO259" s="560">
        <f t="shared" si="44"/>
        <v>3135557</v>
      </c>
      <c r="CP259" s="560">
        <f t="shared" si="44"/>
        <v>524942</v>
      </c>
      <c r="CQ259" s="560">
        <f t="shared" si="44"/>
        <v>13475836</v>
      </c>
      <c r="CR259" s="560">
        <f t="shared" si="44"/>
        <v>438864</v>
      </c>
      <c r="CS259" s="560">
        <f t="shared" si="44"/>
        <v>359009</v>
      </c>
      <c r="CT259" s="560">
        <f t="shared" si="44"/>
        <v>769647</v>
      </c>
      <c r="CU259" s="560">
        <f t="shared" si="44"/>
        <v>2946658</v>
      </c>
      <c r="CV259" s="560">
        <f t="shared" si="44"/>
        <v>1770520</v>
      </c>
      <c r="CW259" s="560">
        <f t="shared" si="44"/>
        <v>10003422</v>
      </c>
      <c r="CX259" s="560">
        <f t="shared" si="44"/>
        <v>744199</v>
      </c>
      <c r="CY259" s="560">
        <f t="shared" si="44"/>
        <v>632503</v>
      </c>
    </row>
    <row r="260" spans="1:103" x14ac:dyDescent="0.3">
      <c r="A260" s="824">
        <v>606</v>
      </c>
      <c r="B260" s="173"/>
      <c r="C260" s="173"/>
      <c r="D260" s="560">
        <f>D134</f>
        <v>1</v>
      </c>
      <c r="E260" s="560">
        <f>E134</f>
        <v>2</v>
      </c>
      <c r="F260" s="560">
        <f t="shared" ref="F260:BQ260" si="45">F134</f>
        <v>1</v>
      </c>
      <c r="G260" s="560">
        <f t="shared" si="45"/>
        <v>0</v>
      </c>
      <c r="H260" s="560">
        <f t="shared" si="45"/>
        <v>1</v>
      </c>
      <c r="I260" s="560">
        <f t="shared" si="45"/>
        <v>1</v>
      </c>
      <c r="J260" s="560">
        <f t="shared" si="45"/>
        <v>1</v>
      </c>
      <c r="K260" s="560">
        <f t="shared" si="45"/>
        <v>1</v>
      </c>
      <c r="L260" s="560">
        <f t="shared" si="45"/>
        <v>1</v>
      </c>
      <c r="M260" s="560">
        <f t="shared" si="45"/>
        <v>1</v>
      </c>
      <c r="N260" s="560">
        <f t="shared" si="45"/>
        <v>1</v>
      </c>
      <c r="O260" s="560">
        <f t="shared" si="45"/>
        <v>1</v>
      </c>
      <c r="P260" s="560">
        <f t="shared" si="45"/>
        <v>1</v>
      </c>
      <c r="Q260" s="560">
        <f t="shared" si="45"/>
        <v>1</v>
      </c>
      <c r="R260" s="560">
        <f t="shared" si="45"/>
        <v>1</v>
      </c>
      <c r="S260" s="560">
        <f t="shared" si="45"/>
        <v>1</v>
      </c>
      <c r="T260" s="560">
        <f t="shared" si="45"/>
        <v>0</v>
      </c>
      <c r="U260" s="560">
        <f t="shared" si="45"/>
        <v>1</v>
      </c>
      <c r="V260" s="560">
        <f t="shared" si="45"/>
        <v>1</v>
      </c>
      <c r="W260" s="560">
        <f t="shared" si="45"/>
        <v>0</v>
      </c>
      <c r="X260" s="560">
        <f t="shared" si="45"/>
        <v>1</v>
      </c>
      <c r="Y260" s="560">
        <f t="shared" si="45"/>
        <v>1</v>
      </c>
      <c r="Z260" s="560">
        <f t="shared" si="45"/>
        <v>1</v>
      </c>
      <c r="AA260" s="560">
        <f t="shared" si="45"/>
        <v>0</v>
      </c>
      <c r="AB260" s="560">
        <f t="shared" si="45"/>
        <v>1</v>
      </c>
      <c r="AC260" s="560">
        <f t="shared" si="45"/>
        <v>1</v>
      </c>
      <c r="AD260" s="560">
        <f t="shared" si="45"/>
        <v>1</v>
      </c>
      <c r="AE260" s="560">
        <f t="shared" si="45"/>
        <v>1</v>
      </c>
      <c r="AF260" s="560">
        <f t="shared" si="45"/>
        <v>1</v>
      </c>
      <c r="AG260" s="560">
        <f t="shared" si="45"/>
        <v>1</v>
      </c>
      <c r="AH260" s="560">
        <f t="shared" si="45"/>
        <v>1</v>
      </c>
      <c r="AI260" s="560">
        <f t="shared" si="45"/>
        <v>1</v>
      </c>
      <c r="AJ260" s="560">
        <f t="shared" si="45"/>
        <v>1</v>
      </c>
      <c r="AK260" s="560">
        <f t="shared" si="45"/>
        <v>1</v>
      </c>
      <c r="AL260" s="560">
        <f t="shared" si="45"/>
        <v>1</v>
      </c>
      <c r="AM260" s="560">
        <f t="shared" si="45"/>
        <v>1</v>
      </c>
      <c r="AN260" s="560">
        <f t="shared" si="45"/>
        <v>1</v>
      </c>
      <c r="AO260" s="560">
        <f t="shared" si="45"/>
        <v>1</v>
      </c>
      <c r="AP260" s="560">
        <f t="shared" si="45"/>
        <v>1</v>
      </c>
      <c r="AQ260" s="560">
        <f t="shared" si="45"/>
        <v>1</v>
      </c>
      <c r="AR260" s="560">
        <f t="shared" si="45"/>
        <v>1</v>
      </c>
      <c r="AS260" s="560">
        <f t="shared" si="45"/>
        <v>1</v>
      </c>
      <c r="AT260" s="560">
        <f t="shared" si="45"/>
        <v>1</v>
      </c>
      <c r="AU260" s="560">
        <f t="shared" si="45"/>
        <v>1</v>
      </c>
      <c r="AV260" s="560">
        <f t="shared" si="45"/>
        <v>1</v>
      </c>
      <c r="AW260" s="560">
        <f t="shared" si="45"/>
        <v>0</v>
      </c>
      <c r="AX260" s="560">
        <f t="shared" si="45"/>
        <v>1</v>
      </c>
      <c r="AY260" s="560">
        <f t="shared" si="45"/>
        <v>1</v>
      </c>
      <c r="AZ260" s="560">
        <f t="shared" si="45"/>
        <v>1</v>
      </c>
      <c r="BA260" s="560">
        <f t="shared" si="45"/>
        <v>1</v>
      </c>
      <c r="BB260" s="560">
        <f t="shared" si="45"/>
        <v>1</v>
      </c>
      <c r="BC260" s="560">
        <f t="shared" si="45"/>
        <v>1</v>
      </c>
      <c r="BD260" s="560">
        <f t="shared" si="45"/>
        <v>1</v>
      </c>
      <c r="BE260" s="560">
        <f t="shared" si="45"/>
        <v>1</v>
      </c>
      <c r="BF260" s="560">
        <f t="shared" si="45"/>
        <v>1</v>
      </c>
      <c r="BG260" s="560">
        <f t="shared" si="45"/>
        <v>1</v>
      </c>
      <c r="BH260" s="560">
        <f t="shared" si="45"/>
        <v>1</v>
      </c>
      <c r="BI260" s="560">
        <f t="shared" si="45"/>
        <v>1</v>
      </c>
      <c r="BJ260" s="560">
        <f t="shared" si="45"/>
        <v>1</v>
      </c>
      <c r="BK260" s="560">
        <f t="shared" si="45"/>
        <v>1</v>
      </c>
      <c r="BL260" s="560">
        <f t="shared" si="45"/>
        <v>1</v>
      </c>
      <c r="BM260" s="560">
        <f t="shared" si="45"/>
        <v>1</v>
      </c>
      <c r="BN260" s="560">
        <f t="shared" si="45"/>
        <v>1</v>
      </c>
      <c r="BO260" s="560">
        <f t="shared" si="45"/>
        <v>1</v>
      </c>
      <c r="BP260" s="560">
        <f t="shared" si="45"/>
        <v>1</v>
      </c>
      <c r="BQ260" s="560">
        <f t="shared" si="45"/>
        <v>0</v>
      </c>
      <c r="BR260" s="560">
        <f t="shared" ref="BR260:CY260" si="46">BR134</f>
        <v>1</v>
      </c>
      <c r="BS260" s="560">
        <f t="shared" si="46"/>
        <v>1</v>
      </c>
      <c r="BT260" s="560">
        <f t="shared" si="46"/>
        <v>1</v>
      </c>
      <c r="BU260" s="560">
        <f t="shared" si="46"/>
        <v>1</v>
      </c>
      <c r="BV260" s="560">
        <f t="shared" si="46"/>
        <v>1</v>
      </c>
      <c r="BW260" s="560">
        <f t="shared" si="46"/>
        <v>1</v>
      </c>
      <c r="BX260" s="560">
        <f t="shared" si="46"/>
        <v>1</v>
      </c>
      <c r="BY260" s="560">
        <f t="shared" si="46"/>
        <v>1</v>
      </c>
      <c r="BZ260" s="560">
        <f t="shared" si="46"/>
        <v>1</v>
      </c>
      <c r="CA260" s="560">
        <f t="shared" si="46"/>
        <v>1</v>
      </c>
      <c r="CB260" s="560">
        <f t="shared" si="46"/>
        <v>1</v>
      </c>
      <c r="CC260" s="560">
        <f t="shared" si="46"/>
        <v>1</v>
      </c>
      <c r="CD260" s="560">
        <f t="shared" si="46"/>
        <v>1</v>
      </c>
      <c r="CE260" s="560">
        <f t="shared" si="46"/>
        <v>1</v>
      </c>
      <c r="CF260" s="560">
        <f t="shared" si="46"/>
        <v>1</v>
      </c>
      <c r="CG260" s="560">
        <f t="shared" si="46"/>
        <v>1</v>
      </c>
      <c r="CH260" s="560">
        <f t="shared" si="46"/>
        <v>1</v>
      </c>
      <c r="CI260" s="560">
        <f t="shared" si="46"/>
        <v>1</v>
      </c>
      <c r="CJ260" s="560">
        <f t="shared" si="46"/>
        <v>1</v>
      </c>
      <c r="CK260" s="560">
        <f t="shared" si="46"/>
        <v>1</v>
      </c>
      <c r="CL260" s="560">
        <f t="shared" si="46"/>
        <v>1</v>
      </c>
      <c r="CM260" s="560">
        <f t="shared" si="46"/>
        <v>1</v>
      </c>
      <c r="CN260" s="560">
        <f t="shared" si="46"/>
        <v>1</v>
      </c>
      <c r="CO260" s="560">
        <f t="shared" si="46"/>
        <v>1</v>
      </c>
      <c r="CP260" s="560">
        <f t="shared" si="46"/>
        <v>1</v>
      </c>
      <c r="CQ260" s="560">
        <f t="shared" si="46"/>
        <v>1</v>
      </c>
      <c r="CR260" s="560">
        <f t="shared" si="46"/>
        <v>1</v>
      </c>
      <c r="CS260" s="560">
        <f t="shared" si="46"/>
        <v>1</v>
      </c>
      <c r="CT260" s="560">
        <f t="shared" si="46"/>
        <v>1</v>
      </c>
      <c r="CU260" s="560">
        <f t="shared" si="46"/>
        <v>1</v>
      </c>
      <c r="CV260" s="560">
        <f t="shared" si="46"/>
        <v>1</v>
      </c>
      <c r="CW260" s="560">
        <f t="shared" si="46"/>
        <v>1</v>
      </c>
      <c r="CX260" s="560">
        <f t="shared" si="46"/>
        <v>1</v>
      </c>
      <c r="CY260" s="560">
        <f t="shared" si="46"/>
        <v>1</v>
      </c>
    </row>
    <row r="261" spans="1:103" x14ac:dyDescent="0.3">
      <c r="A261" s="824">
        <v>662</v>
      </c>
      <c r="B261" s="173" t="s">
        <v>381</v>
      </c>
      <c r="C261" s="173"/>
      <c r="D261" s="560">
        <f>D161</f>
        <v>2125</v>
      </c>
      <c r="E261" s="560">
        <f>E161</f>
        <v>0</v>
      </c>
      <c r="F261" s="560">
        <f t="shared" ref="F261:BQ261" si="47">F161</f>
        <v>0</v>
      </c>
      <c r="G261" s="560">
        <f t="shared" si="47"/>
        <v>0</v>
      </c>
      <c r="H261" s="560">
        <f t="shared" si="47"/>
        <v>0</v>
      </c>
      <c r="I261" s="560">
        <f t="shared" si="47"/>
        <v>0</v>
      </c>
      <c r="J261" s="560">
        <f t="shared" si="47"/>
        <v>0</v>
      </c>
      <c r="K261" s="560">
        <f t="shared" si="47"/>
        <v>0</v>
      </c>
      <c r="L261" s="560">
        <f t="shared" si="47"/>
        <v>45092</v>
      </c>
      <c r="M261" s="560">
        <f t="shared" si="47"/>
        <v>0</v>
      </c>
      <c r="N261" s="560">
        <f t="shared" si="47"/>
        <v>49314</v>
      </c>
      <c r="O261" s="560">
        <f t="shared" si="47"/>
        <v>0</v>
      </c>
      <c r="P261" s="560">
        <f t="shared" si="47"/>
        <v>0</v>
      </c>
      <c r="Q261" s="560">
        <f t="shared" si="47"/>
        <v>10842</v>
      </c>
      <c r="R261" s="560">
        <f t="shared" si="47"/>
        <v>117950</v>
      </c>
      <c r="S261" s="560">
        <f t="shared" si="47"/>
        <v>0</v>
      </c>
      <c r="T261" s="560">
        <f t="shared" si="47"/>
        <v>0</v>
      </c>
      <c r="U261" s="560">
        <f t="shared" si="47"/>
        <v>99592</v>
      </c>
      <c r="V261" s="560">
        <f t="shared" si="47"/>
        <v>0</v>
      </c>
      <c r="W261" s="560">
        <f t="shared" si="47"/>
        <v>0</v>
      </c>
      <c r="X261" s="560">
        <f t="shared" si="47"/>
        <v>0</v>
      </c>
      <c r="Y261" s="560">
        <f t="shared" si="47"/>
        <v>0</v>
      </c>
      <c r="Z261" s="560">
        <f t="shared" si="47"/>
        <v>0</v>
      </c>
      <c r="AA261" s="560">
        <f t="shared" si="47"/>
        <v>0</v>
      </c>
      <c r="AB261" s="560">
        <f t="shared" si="47"/>
        <v>0</v>
      </c>
      <c r="AC261" s="560">
        <f t="shared" si="47"/>
        <v>81898</v>
      </c>
      <c r="AD261" s="560">
        <f t="shared" si="47"/>
        <v>0</v>
      </c>
      <c r="AE261" s="560">
        <f t="shared" si="47"/>
        <v>0</v>
      </c>
      <c r="AF261" s="560">
        <f t="shared" si="47"/>
        <v>268</v>
      </c>
      <c r="AG261" s="560">
        <f t="shared" si="47"/>
        <v>90204</v>
      </c>
      <c r="AH261" s="560">
        <f t="shared" si="47"/>
        <v>0</v>
      </c>
      <c r="AI261" s="560">
        <f t="shared" si="47"/>
        <v>0</v>
      </c>
      <c r="AJ261" s="560">
        <f t="shared" si="47"/>
        <v>0</v>
      </c>
      <c r="AK261" s="560">
        <f t="shared" si="47"/>
        <v>0</v>
      </c>
      <c r="AL261" s="560">
        <f t="shared" si="47"/>
        <v>0</v>
      </c>
      <c r="AM261" s="560">
        <f t="shared" si="47"/>
        <v>36080</v>
      </c>
      <c r="AN261" s="560">
        <f t="shared" si="47"/>
        <v>0</v>
      </c>
      <c r="AO261" s="560">
        <f t="shared" si="47"/>
        <v>15820</v>
      </c>
      <c r="AP261" s="560">
        <f t="shared" si="47"/>
        <v>0</v>
      </c>
      <c r="AQ261" s="560">
        <f t="shared" si="47"/>
        <v>0</v>
      </c>
      <c r="AR261" s="560">
        <f t="shared" si="47"/>
        <v>304137</v>
      </c>
      <c r="AS261" s="560">
        <f t="shared" si="47"/>
        <v>0</v>
      </c>
      <c r="AT261" s="560">
        <f t="shared" si="47"/>
        <v>0</v>
      </c>
      <c r="AU261" s="560">
        <f t="shared" si="47"/>
        <v>0</v>
      </c>
      <c r="AV261" s="560">
        <f t="shared" si="47"/>
        <v>0</v>
      </c>
      <c r="AW261" s="560">
        <f t="shared" si="47"/>
        <v>0</v>
      </c>
      <c r="AX261" s="560">
        <f t="shared" si="47"/>
        <v>0</v>
      </c>
      <c r="AY261" s="560">
        <f t="shared" si="47"/>
        <v>0</v>
      </c>
      <c r="AZ261" s="560">
        <f t="shared" si="47"/>
        <v>1680136</v>
      </c>
      <c r="BA261" s="560">
        <f t="shared" si="47"/>
        <v>0</v>
      </c>
      <c r="BB261" s="560">
        <f t="shared" si="47"/>
        <v>0</v>
      </c>
      <c r="BC261" s="560">
        <f t="shared" si="47"/>
        <v>0</v>
      </c>
      <c r="BD261" s="560">
        <f t="shared" si="47"/>
        <v>0</v>
      </c>
      <c r="BE261" s="560">
        <f t="shared" si="47"/>
        <v>0</v>
      </c>
      <c r="BF261" s="560">
        <f t="shared" si="47"/>
        <v>0</v>
      </c>
      <c r="BG261" s="560">
        <f t="shared" si="47"/>
        <v>0</v>
      </c>
      <c r="BH261" s="560">
        <f t="shared" si="47"/>
        <v>6685</v>
      </c>
      <c r="BI261" s="560">
        <f t="shared" si="47"/>
        <v>8922</v>
      </c>
      <c r="BJ261" s="560">
        <f t="shared" si="47"/>
        <v>0</v>
      </c>
      <c r="BK261" s="560">
        <f t="shared" si="47"/>
        <v>1266312</v>
      </c>
      <c r="BL261" s="560">
        <f t="shared" si="47"/>
        <v>0</v>
      </c>
      <c r="BM261" s="560">
        <f t="shared" si="47"/>
        <v>0</v>
      </c>
      <c r="BN261" s="560">
        <f t="shared" si="47"/>
        <v>29692</v>
      </c>
      <c r="BO261" s="560">
        <f t="shared" si="47"/>
        <v>36336</v>
      </c>
      <c r="BP261" s="560">
        <f t="shared" si="47"/>
        <v>0</v>
      </c>
      <c r="BQ261" s="560">
        <f t="shared" si="47"/>
        <v>0</v>
      </c>
      <c r="BR261" s="560">
        <f t="shared" ref="BR261:CY261" si="48">BR161</f>
        <v>247379</v>
      </c>
      <c r="BS261" s="560">
        <f t="shared" si="48"/>
        <v>3336007</v>
      </c>
      <c r="BT261" s="560">
        <f t="shared" si="48"/>
        <v>0</v>
      </c>
      <c r="BU261" s="560">
        <f t="shared" si="48"/>
        <v>0</v>
      </c>
      <c r="BV261" s="560">
        <f t="shared" si="48"/>
        <v>0</v>
      </c>
      <c r="BW261" s="560">
        <f t="shared" si="48"/>
        <v>0</v>
      </c>
      <c r="BX261" s="560">
        <f t="shared" si="48"/>
        <v>0</v>
      </c>
      <c r="BY261" s="560">
        <f t="shared" si="48"/>
        <v>0</v>
      </c>
      <c r="BZ261" s="560">
        <f t="shared" si="48"/>
        <v>0</v>
      </c>
      <c r="CA261" s="560">
        <f t="shared" si="48"/>
        <v>0</v>
      </c>
      <c r="CB261" s="560">
        <f t="shared" si="48"/>
        <v>0</v>
      </c>
      <c r="CC261" s="560">
        <f t="shared" si="48"/>
        <v>223846</v>
      </c>
      <c r="CD261" s="560">
        <f t="shared" si="48"/>
        <v>0</v>
      </c>
      <c r="CE261" s="560">
        <f t="shared" si="48"/>
        <v>0</v>
      </c>
      <c r="CF261" s="560">
        <f t="shared" si="48"/>
        <v>0</v>
      </c>
      <c r="CG261" s="560">
        <f t="shared" si="48"/>
        <v>223736</v>
      </c>
      <c r="CH261" s="560">
        <f t="shared" si="48"/>
        <v>0</v>
      </c>
      <c r="CI261" s="560">
        <f t="shared" si="48"/>
        <v>0</v>
      </c>
      <c r="CJ261" s="560">
        <f t="shared" si="48"/>
        <v>0</v>
      </c>
      <c r="CK261" s="560">
        <f t="shared" si="48"/>
        <v>0</v>
      </c>
      <c r="CL261" s="560">
        <f t="shared" si="48"/>
        <v>0</v>
      </c>
      <c r="CM261" s="560">
        <f t="shared" si="48"/>
        <v>0</v>
      </c>
      <c r="CN261" s="560">
        <f t="shared" si="48"/>
        <v>0</v>
      </c>
      <c r="CO261" s="560">
        <f t="shared" si="48"/>
        <v>161491</v>
      </c>
      <c r="CP261" s="560">
        <f t="shared" si="48"/>
        <v>0</v>
      </c>
      <c r="CQ261" s="560">
        <f t="shared" si="48"/>
        <v>6280611</v>
      </c>
      <c r="CR261" s="560">
        <f t="shared" si="48"/>
        <v>0</v>
      </c>
      <c r="CS261" s="560">
        <f t="shared" si="48"/>
        <v>420</v>
      </c>
      <c r="CT261" s="560">
        <f t="shared" si="48"/>
        <v>0</v>
      </c>
      <c r="CU261" s="560">
        <f t="shared" si="48"/>
        <v>0</v>
      </c>
      <c r="CV261" s="560">
        <f t="shared" si="48"/>
        <v>0</v>
      </c>
      <c r="CW261" s="560">
        <f t="shared" si="48"/>
        <v>0</v>
      </c>
      <c r="CX261" s="560">
        <f t="shared" si="48"/>
        <v>0</v>
      </c>
      <c r="CY261" s="560">
        <f t="shared" si="48"/>
        <v>0</v>
      </c>
    </row>
    <row r="262" spans="1:103" x14ac:dyDescent="0.3">
      <c r="A262" s="824">
        <v>663</v>
      </c>
      <c r="B262" s="173" t="s">
        <v>862</v>
      </c>
      <c r="C262" s="173"/>
      <c r="D262" s="560">
        <f>D162</f>
        <v>1808294</v>
      </c>
      <c r="E262" s="560">
        <f>E162</f>
        <v>343771</v>
      </c>
      <c r="F262" s="560">
        <f t="shared" ref="F262:BQ262" si="49">F162</f>
        <v>162675</v>
      </c>
      <c r="G262" s="560">
        <f t="shared" si="49"/>
        <v>0</v>
      </c>
      <c r="H262" s="560">
        <f t="shared" si="49"/>
        <v>0</v>
      </c>
      <c r="I262" s="560">
        <f t="shared" si="49"/>
        <v>82377</v>
      </c>
      <c r="J262" s="560">
        <f t="shared" si="49"/>
        <v>529006</v>
      </c>
      <c r="K262" s="560">
        <f t="shared" si="49"/>
        <v>274727</v>
      </c>
      <c r="L262" s="560">
        <f t="shared" si="49"/>
        <v>482481</v>
      </c>
      <c r="M262" s="560">
        <f t="shared" si="49"/>
        <v>1907334</v>
      </c>
      <c r="N262" s="560">
        <f t="shared" si="49"/>
        <v>4028128</v>
      </c>
      <c r="O262" s="560">
        <f t="shared" si="49"/>
        <v>127362</v>
      </c>
      <c r="P262" s="560">
        <f t="shared" si="49"/>
        <v>10931073</v>
      </c>
      <c r="Q262" s="560">
        <f t="shared" si="49"/>
        <v>800802</v>
      </c>
      <c r="R262" s="560">
        <f t="shared" si="49"/>
        <v>47408</v>
      </c>
      <c r="S262" s="560">
        <f t="shared" si="49"/>
        <v>1605748</v>
      </c>
      <c r="T262" s="560">
        <f t="shared" si="49"/>
        <v>0</v>
      </c>
      <c r="U262" s="560">
        <f t="shared" si="49"/>
        <v>1534969</v>
      </c>
      <c r="V262" s="560">
        <f t="shared" si="49"/>
        <v>38682</v>
      </c>
      <c r="W262" s="560">
        <f t="shared" si="49"/>
        <v>0</v>
      </c>
      <c r="X262" s="560">
        <f t="shared" si="49"/>
        <v>53778</v>
      </c>
      <c r="Y262" s="560">
        <f t="shared" si="49"/>
        <v>315566</v>
      </c>
      <c r="Z262" s="560">
        <f t="shared" si="49"/>
        <v>1172113</v>
      </c>
      <c r="AA262" s="560">
        <f t="shared" si="49"/>
        <v>0</v>
      </c>
      <c r="AB262" s="560">
        <f t="shared" si="49"/>
        <v>5241402</v>
      </c>
      <c r="AC262" s="560">
        <f t="shared" si="49"/>
        <v>8378927</v>
      </c>
      <c r="AD262" s="560">
        <f t="shared" si="49"/>
        <v>0</v>
      </c>
      <c r="AE262" s="560">
        <f t="shared" si="49"/>
        <v>515564</v>
      </c>
      <c r="AF262" s="560">
        <f t="shared" si="49"/>
        <v>4945774</v>
      </c>
      <c r="AG262" s="560">
        <f t="shared" si="49"/>
        <v>308328</v>
      </c>
      <c r="AH262" s="560">
        <f t="shared" si="49"/>
        <v>23666797</v>
      </c>
      <c r="AI262" s="560">
        <f t="shared" si="49"/>
        <v>23666797</v>
      </c>
      <c r="AJ262" s="560">
        <f t="shared" si="49"/>
        <v>825466</v>
      </c>
      <c r="AK262" s="560">
        <f t="shared" si="49"/>
        <v>30502946</v>
      </c>
      <c r="AL262" s="560">
        <f t="shared" si="49"/>
        <v>54634</v>
      </c>
      <c r="AM262" s="560">
        <f t="shared" si="49"/>
        <v>16996530</v>
      </c>
      <c r="AN262" s="560">
        <f t="shared" si="49"/>
        <v>116340</v>
      </c>
      <c r="AO262" s="560">
        <f t="shared" si="49"/>
        <v>391861</v>
      </c>
      <c r="AP262" s="560">
        <f t="shared" si="49"/>
        <v>604205</v>
      </c>
      <c r="AQ262" s="560">
        <f t="shared" si="49"/>
        <v>59091</v>
      </c>
      <c r="AR262" s="560">
        <f t="shared" si="49"/>
        <v>41906496</v>
      </c>
      <c r="AS262" s="560">
        <f t="shared" si="49"/>
        <v>1001829</v>
      </c>
      <c r="AT262" s="560">
        <f t="shared" si="49"/>
        <v>821986</v>
      </c>
      <c r="AU262" s="560">
        <f t="shared" si="49"/>
        <v>498697</v>
      </c>
      <c r="AV262" s="560">
        <f t="shared" si="49"/>
        <v>2063238</v>
      </c>
      <c r="AW262" s="560">
        <f t="shared" si="49"/>
        <v>0</v>
      </c>
      <c r="AX262" s="560">
        <f t="shared" si="49"/>
        <v>781287</v>
      </c>
      <c r="AY262" s="560">
        <f t="shared" si="49"/>
        <v>58072</v>
      </c>
      <c r="AZ262" s="560">
        <f t="shared" si="49"/>
        <v>711328</v>
      </c>
      <c r="BA262" s="560">
        <f t="shared" si="49"/>
        <v>429333</v>
      </c>
      <c r="BB262" s="560">
        <f t="shared" si="49"/>
        <v>11683984</v>
      </c>
      <c r="BC262" s="560">
        <f t="shared" si="49"/>
        <v>203464</v>
      </c>
      <c r="BD262" s="560">
        <f t="shared" si="49"/>
        <v>636478</v>
      </c>
      <c r="BE262" s="560">
        <f t="shared" si="49"/>
        <v>267851</v>
      </c>
      <c r="BF262" s="560">
        <f t="shared" si="49"/>
        <v>920584</v>
      </c>
      <c r="BG262" s="560">
        <f t="shared" si="49"/>
        <v>189222</v>
      </c>
      <c r="BH262" s="560">
        <f t="shared" si="49"/>
        <v>1413636</v>
      </c>
      <c r="BI262" s="560">
        <f t="shared" si="49"/>
        <v>191777</v>
      </c>
      <c r="BJ262" s="560">
        <f t="shared" si="49"/>
        <v>435499</v>
      </c>
      <c r="BK262" s="560">
        <f t="shared" si="49"/>
        <v>63519207</v>
      </c>
      <c r="BL262" s="560">
        <f t="shared" si="49"/>
        <v>551875</v>
      </c>
      <c r="BM262" s="560">
        <f t="shared" si="49"/>
        <v>259681</v>
      </c>
      <c r="BN262" s="560">
        <f t="shared" si="49"/>
        <v>323577</v>
      </c>
      <c r="BO262" s="560">
        <f t="shared" si="49"/>
        <v>1145634</v>
      </c>
      <c r="BP262" s="560">
        <f t="shared" si="49"/>
        <v>15352240</v>
      </c>
      <c r="BQ262" s="560">
        <f t="shared" si="49"/>
        <v>0</v>
      </c>
      <c r="BR262" s="560">
        <f t="shared" ref="BR262:CY262" si="50">BR162</f>
        <v>8270891</v>
      </c>
      <c r="BS262" s="560">
        <f t="shared" si="50"/>
        <v>1262322</v>
      </c>
      <c r="BT262" s="560">
        <f t="shared" si="50"/>
        <v>161884</v>
      </c>
      <c r="BU262" s="560">
        <f t="shared" si="50"/>
        <v>0</v>
      </c>
      <c r="BV262" s="560">
        <f t="shared" si="50"/>
        <v>444970</v>
      </c>
      <c r="BW262" s="560">
        <f t="shared" si="50"/>
        <v>98991</v>
      </c>
      <c r="BX262" s="560">
        <f t="shared" si="50"/>
        <v>221477</v>
      </c>
      <c r="BY262" s="560">
        <f t="shared" si="50"/>
        <v>393453</v>
      </c>
      <c r="BZ262" s="560">
        <f t="shared" si="50"/>
        <v>46801</v>
      </c>
      <c r="CA262" s="560">
        <f t="shared" si="50"/>
        <v>1243267</v>
      </c>
      <c r="CB262" s="560">
        <f t="shared" si="50"/>
        <v>898760</v>
      </c>
      <c r="CC262" s="560">
        <f t="shared" si="50"/>
        <v>1908761</v>
      </c>
      <c r="CD262" s="560">
        <f t="shared" si="50"/>
        <v>95785</v>
      </c>
      <c r="CE262" s="560">
        <f t="shared" si="50"/>
        <v>2187243</v>
      </c>
      <c r="CF262" s="560">
        <f t="shared" si="50"/>
        <v>1096124</v>
      </c>
      <c r="CG262" s="560">
        <f t="shared" si="50"/>
        <v>513427</v>
      </c>
      <c r="CH262" s="560">
        <f t="shared" si="50"/>
        <v>544306</v>
      </c>
      <c r="CI262" s="560">
        <f t="shared" si="50"/>
        <v>365925</v>
      </c>
      <c r="CJ262" s="560">
        <f t="shared" si="50"/>
        <v>388829</v>
      </c>
      <c r="CK262" s="560">
        <f t="shared" si="50"/>
        <v>213238</v>
      </c>
      <c r="CL262" s="560">
        <f t="shared" si="50"/>
        <v>74020</v>
      </c>
      <c r="CM262" s="560">
        <f t="shared" si="50"/>
        <v>458264</v>
      </c>
      <c r="CN262" s="560">
        <f t="shared" si="50"/>
        <v>199164</v>
      </c>
      <c r="CO262" s="560">
        <f t="shared" si="50"/>
        <v>7794406</v>
      </c>
      <c r="CP262" s="560">
        <f t="shared" si="50"/>
        <v>459932</v>
      </c>
      <c r="CQ262" s="560">
        <f t="shared" si="50"/>
        <v>107657138</v>
      </c>
      <c r="CR262" s="560">
        <f t="shared" si="50"/>
        <v>97988</v>
      </c>
      <c r="CS262" s="560">
        <f t="shared" si="50"/>
        <v>217346</v>
      </c>
      <c r="CT262" s="560">
        <f t="shared" si="50"/>
        <v>321546</v>
      </c>
      <c r="CU262" s="560">
        <f t="shared" si="50"/>
        <v>2013336</v>
      </c>
      <c r="CV262" s="560">
        <f t="shared" si="50"/>
        <v>624623</v>
      </c>
      <c r="CW262" s="560">
        <f t="shared" si="50"/>
        <v>1317936</v>
      </c>
      <c r="CX262" s="560">
        <f t="shared" si="50"/>
        <v>238552</v>
      </c>
      <c r="CY262" s="560">
        <f t="shared" si="50"/>
        <v>383440</v>
      </c>
    </row>
    <row r="263" spans="1:103" x14ac:dyDescent="0.3">
      <c r="A263" s="825">
        <v>336</v>
      </c>
      <c r="B263" s="173"/>
      <c r="C263" s="173"/>
      <c r="D263" s="561">
        <f>D44</f>
        <v>22449119</v>
      </c>
      <c r="E263" s="561">
        <f>E44</f>
        <v>6460573</v>
      </c>
      <c r="F263" s="561">
        <f t="shared" ref="F263:BQ263" si="51">F44</f>
        <v>3723973</v>
      </c>
      <c r="G263" s="561">
        <f t="shared" si="51"/>
        <v>0</v>
      </c>
      <c r="H263" s="561">
        <f t="shared" si="51"/>
        <v>3326179</v>
      </c>
      <c r="I263" s="561">
        <f t="shared" si="51"/>
        <v>1869713</v>
      </c>
      <c r="J263" s="561">
        <f t="shared" si="51"/>
        <v>8588404</v>
      </c>
      <c r="K263" s="561">
        <f t="shared" si="51"/>
        <v>2788191</v>
      </c>
      <c r="L263" s="561">
        <f t="shared" si="51"/>
        <v>5780223</v>
      </c>
      <c r="M263" s="561">
        <f t="shared" si="51"/>
        <v>41853941</v>
      </c>
      <c r="N263" s="561">
        <f t="shared" si="51"/>
        <v>129122002</v>
      </c>
      <c r="O263" s="561">
        <f t="shared" si="51"/>
        <v>20719804</v>
      </c>
      <c r="P263" s="561">
        <f t="shared" si="51"/>
        <v>127552806</v>
      </c>
      <c r="Q263" s="561">
        <f t="shared" si="51"/>
        <v>8161605</v>
      </c>
      <c r="R263" s="561">
        <f t="shared" si="51"/>
        <v>2016288</v>
      </c>
      <c r="S263" s="561">
        <f t="shared" si="51"/>
        <v>17557115</v>
      </c>
      <c r="T263" s="561">
        <f t="shared" si="51"/>
        <v>0</v>
      </c>
      <c r="U263" s="561">
        <f t="shared" si="51"/>
        <v>42912952</v>
      </c>
      <c r="V263" s="561">
        <f t="shared" si="51"/>
        <v>36048168</v>
      </c>
      <c r="W263" s="561">
        <f t="shared" si="51"/>
        <v>0</v>
      </c>
      <c r="X263" s="561">
        <f t="shared" si="51"/>
        <v>2336345</v>
      </c>
      <c r="Y263" s="561">
        <f t="shared" si="51"/>
        <v>5917953</v>
      </c>
      <c r="Z263" s="561">
        <f t="shared" si="51"/>
        <v>72703473</v>
      </c>
      <c r="AA263" s="561">
        <f t="shared" si="51"/>
        <v>0</v>
      </c>
      <c r="AB263" s="561">
        <f t="shared" si="51"/>
        <v>36248417</v>
      </c>
      <c r="AC263" s="561">
        <f t="shared" si="51"/>
        <v>38575416</v>
      </c>
      <c r="AD263" s="561">
        <f t="shared" si="51"/>
        <v>9156257</v>
      </c>
      <c r="AE263" s="561">
        <f t="shared" si="51"/>
        <v>49094231</v>
      </c>
      <c r="AF263" s="561">
        <f t="shared" si="51"/>
        <v>17054642</v>
      </c>
      <c r="AG263" s="561">
        <f t="shared" si="51"/>
        <v>10527485</v>
      </c>
      <c r="AH263" s="561">
        <f t="shared" si="51"/>
        <v>28664388</v>
      </c>
      <c r="AI263" s="561">
        <f t="shared" si="51"/>
        <v>72510218</v>
      </c>
      <c r="AJ263" s="561">
        <f t="shared" si="51"/>
        <v>9035873</v>
      </c>
      <c r="AK263" s="561">
        <f t="shared" si="51"/>
        <v>185354933</v>
      </c>
      <c r="AL263" s="561">
        <f t="shared" si="51"/>
        <v>12882364</v>
      </c>
      <c r="AM263" s="561">
        <f t="shared" si="51"/>
        <v>95807028</v>
      </c>
      <c r="AN263" s="561">
        <f t="shared" si="51"/>
        <v>2513092</v>
      </c>
      <c r="AO263" s="561">
        <f t="shared" si="51"/>
        <v>7790997</v>
      </c>
      <c r="AP263" s="561">
        <f t="shared" si="51"/>
        <v>11428528</v>
      </c>
      <c r="AQ263" s="561">
        <f t="shared" si="51"/>
        <v>1933865</v>
      </c>
      <c r="AR263" s="561">
        <f t="shared" si="51"/>
        <v>215170716</v>
      </c>
      <c r="AS263" s="561">
        <f t="shared" si="51"/>
        <v>14996349</v>
      </c>
      <c r="AT263" s="561">
        <f t="shared" si="51"/>
        <v>56662113</v>
      </c>
      <c r="AU263" s="561">
        <f t="shared" si="51"/>
        <v>11206388</v>
      </c>
      <c r="AV263" s="561">
        <f t="shared" si="51"/>
        <v>29939410</v>
      </c>
      <c r="AW263" s="561">
        <f t="shared" si="51"/>
        <v>0</v>
      </c>
      <c r="AX263" s="561">
        <f t="shared" si="51"/>
        <v>28567469</v>
      </c>
      <c r="AY263" s="561">
        <f t="shared" si="51"/>
        <v>1480972</v>
      </c>
      <c r="AZ263" s="561">
        <f t="shared" si="51"/>
        <v>67954326</v>
      </c>
      <c r="BA263" s="561">
        <f t="shared" si="51"/>
        <v>19118618</v>
      </c>
      <c r="BB263" s="561">
        <f t="shared" si="51"/>
        <v>42206390</v>
      </c>
      <c r="BC263" s="561">
        <f t="shared" si="51"/>
        <v>2570820</v>
      </c>
      <c r="BD263" s="561">
        <f t="shared" si="51"/>
        <v>22999425</v>
      </c>
      <c r="BE263" s="561">
        <f t="shared" si="51"/>
        <v>20504531</v>
      </c>
      <c r="BF263" s="561">
        <f t="shared" si="51"/>
        <v>22983151</v>
      </c>
      <c r="BG263" s="561">
        <f t="shared" si="51"/>
        <v>8099014</v>
      </c>
      <c r="BH263" s="561">
        <f t="shared" si="51"/>
        <v>2907973</v>
      </c>
      <c r="BI263" s="561">
        <f t="shared" si="51"/>
        <v>6855766</v>
      </c>
      <c r="BJ263" s="561">
        <f t="shared" si="51"/>
        <v>1886380</v>
      </c>
      <c r="BK263" s="561">
        <f t="shared" si="51"/>
        <v>569060067</v>
      </c>
      <c r="BL263" s="561">
        <f t="shared" si="51"/>
        <v>1825931</v>
      </c>
      <c r="BM263" s="561">
        <f t="shared" si="51"/>
        <v>7621646</v>
      </c>
      <c r="BN263" s="561">
        <f t="shared" si="51"/>
        <v>34881165</v>
      </c>
      <c r="BO263" s="561">
        <f t="shared" si="51"/>
        <v>12791517</v>
      </c>
      <c r="BP263" s="561">
        <f t="shared" si="51"/>
        <v>113829439</v>
      </c>
      <c r="BQ263" s="561">
        <f t="shared" si="51"/>
        <v>0</v>
      </c>
      <c r="BR263" s="561">
        <f t="shared" ref="BR263:CY263" si="52">BR44</f>
        <v>72933292</v>
      </c>
      <c r="BS263" s="561">
        <f t="shared" si="52"/>
        <v>71383586</v>
      </c>
      <c r="BT263" s="561">
        <f t="shared" si="52"/>
        <v>4215787</v>
      </c>
      <c r="BU263" s="561">
        <f t="shared" si="52"/>
        <v>10261436</v>
      </c>
      <c r="BV263" s="561">
        <f t="shared" si="52"/>
        <v>19784555</v>
      </c>
      <c r="BW263" s="561">
        <f t="shared" si="52"/>
        <v>1337835</v>
      </c>
      <c r="BX263" s="561">
        <f t="shared" si="52"/>
        <v>25681557</v>
      </c>
      <c r="BY263" s="561">
        <f t="shared" si="52"/>
        <v>42198819</v>
      </c>
      <c r="BZ263" s="561">
        <f t="shared" si="52"/>
        <v>11358337</v>
      </c>
      <c r="CA263" s="561">
        <f t="shared" si="52"/>
        <v>47592473</v>
      </c>
      <c r="CB263" s="561">
        <f t="shared" si="52"/>
        <v>7353040</v>
      </c>
      <c r="CC263" s="561">
        <f t="shared" si="52"/>
        <v>6213916</v>
      </c>
      <c r="CD263" s="561">
        <f t="shared" si="52"/>
        <v>19073938</v>
      </c>
      <c r="CE263" s="561">
        <f t="shared" si="52"/>
        <v>42886499</v>
      </c>
      <c r="CF263" s="561">
        <f t="shared" si="52"/>
        <v>10374300</v>
      </c>
      <c r="CG263" s="561">
        <f t="shared" si="52"/>
        <v>14379798</v>
      </c>
      <c r="CH263" s="561">
        <f t="shared" si="52"/>
        <v>4837799</v>
      </c>
      <c r="CI263" s="561">
        <f t="shared" si="52"/>
        <v>19984966</v>
      </c>
      <c r="CJ263" s="561">
        <f t="shared" si="52"/>
        <v>28738368</v>
      </c>
      <c r="CK263" s="561">
        <f t="shared" si="52"/>
        <v>15189553</v>
      </c>
      <c r="CL263" s="561">
        <f t="shared" si="52"/>
        <v>7850314</v>
      </c>
      <c r="CM263" s="561">
        <f t="shared" si="52"/>
        <v>6163354</v>
      </c>
      <c r="CN263" s="561">
        <f t="shared" si="52"/>
        <v>451037</v>
      </c>
      <c r="CO263" s="561">
        <f t="shared" si="52"/>
        <v>112722156</v>
      </c>
      <c r="CP263" s="561">
        <f t="shared" si="52"/>
        <v>12744864</v>
      </c>
      <c r="CQ263" s="561">
        <f t="shared" si="52"/>
        <v>374623661</v>
      </c>
      <c r="CR263" s="561">
        <f t="shared" si="52"/>
        <v>4532748</v>
      </c>
      <c r="CS263" s="561">
        <f t="shared" si="52"/>
        <v>1414232</v>
      </c>
      <c r="CT263" s="561">
        <f t="shared" si="52"/>
        <v>16657584</v>
      </c>
      <c r="CU263" s="561">
        <f t="shared" si="52"/>
        <v>51484867</v>
      </c>
      <c r="CV263" s="561">
        <f t="shared" si="52"/>
        <v>13876169</v>
      </c>
      <c r="CW263" s="561">
        <f t="shared" si="52"/>
        <v>11792976</v>
      </c>
      <c r="CX263" s="561">
        <f t="shared" si="52"/>
        <v>6629627</v>
      </c>
      <c r="CY263" s="561">
        <f t="shared" si="52"/>
        <v>2636477</v>
      </c>
    </row>
    <row r="264" spans="1:103" x14ac:dyDescent="0.3">
      <c r="A264" s="825">
        <v>44</v>
      </c>
      <c r="B264" s="173"/>
      <c r="C264" s="173"/>
      <c r="D264" s="561">
        <f>D13</f>
        <v>0</v>
      </c>
      <c r="E264" s="561">
        <f>E13</f>
        <v>8558536</v>
      </c>
      <c r="F264" s="561">
        <f t="shared" ref="F264:BQ264" si="53">F13</f>
        <v>0</v>
      </c>
      <c r="G264" s="561">
        <f t="shared" si="53"/>
        <v>0</v>
      </c>
      <c r="H264" s="561">
        <f t="shared" si="53"/>
        <v>0</v>
      </c>
      <c r="I264" s="561">
        <f t="shared" si="53"/>
        <v>0</v>
      </c>
      <c r="J264" s="561">
        <f t="shared" si="53"/>
        <v>13096684</v>
      </c>
      <c r="K264" s="561">
        <f t="shared" si="53"/>
        <v>1989696</v>
      </c>
      <c r="L264" s="561">
        <f t="shared" si="53"/>
        <v>3167392</v>
      </c>
      <c r="M264" s="561">
        <f t="shared" si="53"/>
        <v>104568934</v>
      </c>
      <c r="N264" s="561">
        <f t="shared" si="53"/>
        <v>0</v>
      </c>
      <c r="O264" s="561">
        <f t="shared" si="53"/>
        <v>977618</v>
      </c>
      <c r="P264" s="561">
        <f t="shared" si="53"/>
        <v>0</v>
      </c>
      <c r="Q264" s="561">
        <f t="shared" si="53"/>
        <v>9484499</v>
      </c>
      <c r="R264" s="561">
        <f t="shared" si="53"/>
        <v>3236502</v>
      </c>
      <c r="S264" s="561">
        <f t="shared" si="53"/>
        <v>2672847</v>
      </c>
      <c r="T264" s="561">
        <f t="shared" si="53"/>
        <v>0</v>
      </c>
      <c r="U264" s="561">
        <f t="shared" si="53"/>
        <v>0</v>
      </c>
      <c r="V264" s="561">
        <f t="shared" si="53"/>
        <v>28755997</v>
      </c>
      <c r="W264" s="561">
        <f t="shared" si="53"/>
        <v>0</v>
      </c>
      <c r="X264" s="561">
        <f t="shared" si="53"/>
        <v>3616447</v>
      </c>
      <c r="Y264" s="561">
        <f t="shared" si="53"/>
        <v>478227</v>
      </c>
      <c r="Z264" s="561">
        <f t="shared" si="53"/>
        <v>0</v>
      </c>
      <c r="AA264" s="561">
        <f t="shared" si="53"/>
        <v>0</v>
      </c>
      <c r="AB264" s="561">
        <f t="shared" si="53"/>
        <v>14331452</v>
      </c>
      <c r="AC264" s="561">
        <f t="shared" si="53"/>
        <v>1419949</v>
      </c>
      <c r="AD264" s="561">
        <f t="shared" si="53"/>
        <v>23118401</v>
      </c>
      <c r="AE264" s="561">
        <f t="shared" si="53"/>
        <v>10350821</v>
      </c>
      <c r="AF264" s="561">
        <f t="shared" si="53"/>
        <v>1693061</v>
      </c>
      <c r="AG264" s="561">
        <f t="shared" si="53"/>
        <v>15061961</v>
      </c>
      <c r="AH264" s="561">
        <f t="shared" si="53"/>
        <v>11885788</v>
      </c>
      <c r="AI264" s="561">
        <f t="shared" si="53"/>
        <v>40806555</v>
      </c>
      <c r="AJ264" s="561">
        <f t="shared" si="53"/>
        <v>2468899</v>
      </c>
      <c r="AK264" s="561">
        <f t="shared" si="53"/>
        <v>0</v>
      </c>
      <c r="AL264" s="561">
        <f t="shared" si="53"/>
        <v>26336201</v>
      </c>
      <c r="AM264" s="561">
        <f t="shared" si="53"/>
        <v>0</v>
      </c>
      <c r="AN264" s="561">
        <f t="shared" si="53"/>
        <v>2891324</v>
      </c>
      <c r="AO264" s="561">
        <f t="shared" si="53"/>
        <v>0</v>
      </c>
      <c r="AP264" s="561">
        <f t="shared" si="53"/>
        <v>0</v>
      </c>
      <c r="AQ264" s="561">
        <f t="shared" si="53"/>
        <v>2781575</v>
      </c>
      <c r="AR264" s="561">
        <f t="shared" si="53"/>
        <v>0</v>
      </c>
      <c r="AS264" s="561">
        <f t="shared" si="53"/>
        <v>5706468</v>
      </c>
      <c r="AT264" s="561">
        <f t="shared" si="53"/>
        <v>87692200</v>
      </c>
      <c r="AU264" s="561">
        <f t="shared" si="53"/>
        <v>0</v>
      </c>
      <c r="AV264" s="561">
        <f t="shared" si="53"/>
        <v>728474</v>
      </c>
      <c r="AW264" s="561">
        <f t="shared" si="53"/>
        <v>0</v>
      </c>
      <c r="AX264" s="561">
        <f t="shared" si="53"/>
        <v>11616259</v>
      </c>
      <c r="AY264" s="561">
        <f t="shared" si="53"/>
        <v>696913</v>
      </c>
      <c r="AZ264" s="561">
        <f t="shared" si="53"/>
        <v>0</v>
      </c>
      <c r="BA264" s="561">
        <f t="shared" si="53"/>
        <v>0</v>
      </c>
      <c r="BB264" s="561">
        <f t="shared" si="53"/>
        <v>86997260</v>
      </c>
      <c r="BC264" s="561">
        <f t="shared" si="53"/>
        <v>4930195</v>
      </c>
      <c r="BD264" s="561">
        <f t="shared" si="53"/>
        <v>0</v>
      </c>
      <c r="BE264" s="561">
        <f t="shared" si="53"/>
        <v>0</v>
      </c>
      <c r="BF264" s="561">
        <f t="shared" si="53"/>
        <v>26304646</v>
      </c>
      <c r="BG264" s="561">
        <f t="shared" si="53"/>
        <v>0</v>
      </c>
      <c r="BH264" s="561">
        <f t="shared" si="53"/>
        <v>0</v>
      </c>
      <c r="BI264" s="561">
        <f t="shared" si="53"/>
        <v>311574</v>
      </c>
      <c r="BJ264" s="561">
        <f t="shared" si="53"/>
        <v>206942</v>
      </c>
      <c r="BK264" s="561">
        <f t="shared" si="53"/>
        <v>0</v>
      </c>
      <c r="BL264" s="561">
        <f t="shared" si="53"/>
        <v>0</v>
      </c>
      <c r="BM264" s="561">
        <f t="shared" si="53"/>
        <v>10177769</v>
      </c>
      <c r="BN264" s="561">
        <f t="shared" si="53"/>
        <v>18304079</v>
      </c>
      <c r="BO264" s="561">
        <f t="shared" si="53"/>
        <v>4489983</v>
      </c>
      <c r="BP264" s="561">
        <f t="shared" si="53"/>
        <v>0</v>
      </c>
      <c r="BQ264" s="561">
        <f t="shared" si="53"/>
        <v>0</v>
      </c>
      <c r="BR264" s="561">
        <f t="shared" ref="BR264:CY264" si="54">BR13</f>
        <v>0</v>
      </c>
      <c r="BS264" s="561">
        <f t="shared" si="54"/>
        <v>0</v>
      </c>
      <c r="BT264" s="561">
        <f t="shared" si="54"/>
        <v>3724283</v>
      </c>
      <c r="BU264" s="561">
        <f t="shared" si="54"/>
        <v>10514475</v>
      </c>
      <c r="BV264" s="561">
        <f t="shared" si="54"/>
        <v>18574502</v>
      </c>
      <c r="BW264" s="561">
        <f t="shared" si="54"/>
        <v>1625766</v>
      </c>
      <c r="BX264" s="561">
        <f t="shared" si="54"/>
        <v>0</v>
      </c>
      <c r="BY264" s="561">
        <f t="shared" si="54"/>
        <v>0</v>
      </c>
      <c r="BZ264" s="561">
        <f t="shared" si="54"/>
        <v>413860</v>
      </c>
      <c r="CA264" s="561">
        <f t="shared" si="54"/>
        <v>0</v>
      </c>
      <c r="CB264" s="561">
        <f t="shared" si="54"/>
        <v>13119020</v>
      </c>
      <c r="CC264" s="561">
        <f t="shared" si="54"/>
        <v>14168249</v>
      </c>
      <c r="CD264" s="561">
        <f t="shared" si="54"/>
        <v>2924332</v>
      </c>
      <c r="CE264" s="561">
        <f t="shared" si="54"/>
        <v>1370169</v>
      </c>
      <c r="CF264" s="561">
        <f t="shared" si="54"/>
        <v>0</v>
      </c>
      <c r="CG264" s="561">
        <f t="shared" si="54"/>
        <v>10259616</v>
      </c>
      <c r="CH264" s="561">
        <f t="shared" si="54"/>
        <v>2983571</v>
      </c>
      <c r="CI264" s="561">
        <f t="shared" si="54"/>
        <v>5024660</v>
      </c>
      <c r="CJ264" s="561">
        <f t="shared" si="54"/>
        <v>527651</v>
      </c>
      <c r="CK264" s="561">
        <f t="shared" si="54"/>
        <v>1354426</v>
      </c>
      <c r="CL264" s="561">
        <f t="shared" si="54"/>
        <v>0</v>
      </c>
      <c r="CM264" s="561">
        <f t="shared" si="54"/>
        <v>0</v>
      </c>
      <c r="CN264" s="561">
        <f t="shared" si="54"/>
        <v>2039422</v>
      </c>
      <c r="CO264" s="561">
        <f t="shared" si="54"/>
        <v>153368004</v>
      </c>
      <c r="CP264" s="561">
        <f t="shared" si="54"/>
        <v>1336194</v>
      </c>
      <c r="CQ264" s="561">
        <f t="shared" si="54"/>
        <v>0</v>
      </c>
      <c r="CR264" s="561">
        <f t="shared" si="54"/>
        <v>8538672</v>
      </c>
      <c r="CS264" s="561">
        <f t="shared" si="54"/>
        <v>2281248</v>
      </c>
      <c r="CT264" s="561">
        <f t="shared" si="54"/>
        <v>0</v>
      </c>
      <c r="CU264" s="561">
        <f t="shared" si="54"/>
        <v>771603</v>
      </c>
      <c r="CV264" s="561">
        <f t="shared" si="54"/>
        <v>0</v>
      </c>
      <c r="CW264" s="561">
        <f t="shared" si="54"/>
        <v>5352883</v>
      </c>
      <c r="CX264" s="561">
        <f t="shared" si="54"/>
        <v>629982</v>
      </c>
      <c r="CY264" s="561">
        <f t="shared" si="54"/>
        <v>248844</v>
      </c>
    </row>
    <row r="265" spans="1:103" x14ac:dyDescent="0.3">
      <c r="A265" s="825">
        <v>45</v>
      </c>
      <c r="B265" s="173"/>
      <c r="C265" s="173"/>
      <c r="D265" s="561">
        <f>D14</f>
        <v>0</v>
      </c>
      <c r="E265" s="561">
        <f>E14</f>
        <v>896524</v>
      </c>
      <c r="F265" s="561">
        <f t="shared" ref="F265:BQ265" si="55">F14</f>
        <v>0</v>
      </c>
      <c r="G265" s="561">
        <f t="shared" si="55"/>
        <v>0</v>
      </c>
      <c r="H265" s="561">
        <f t="shared" si="55"/>
        <v>0</v>
      </c>
      <c r="I265" s="561">
        <f t="shared" si="55"/>
        <v>0</v>
      </c>
      <c r="J265" s="561">
        <f t="shared" si="55"/>
        <v>2734014</v>
      </c>
      <c r="K265" s="561">
        <f t="shared" si="55"/>
        <v>814361</v>
      </c>
      <c r="L265" s="561">
        <f t="shared" si="55"/>
        <v>123405</v>
      </c>
      <c r="M265" s="561">
        <f t="shared" si="55"/>
        <v>28754431</v>
      </c>
      <c r="N265" s="561">
        <f t="shared" si="55"/>
        <v>0</v>
      </c>
      <c r="O265" s="561">
        <f t="shared" si="55"/>
        <v>194796</v>
      </c>
      <c r="P265" s="561">
        <f t="shared" si="55"/>
        <v>0</v>
      </c>
      <c r="Q265" s="561">
        <f t="shared" si="55"/>
        <v>123014</v>
      </c>
      <c r="R265" s="561">
        <f t="shared" si="55"/>
        <v>240255</v>
      </c>
      <c r="S265" s="561">
        <f t="shared" si="55"/>
        <v>866534</v>
      </c>
      <c r="T265" s="561">
        <f t="shared" si="55"/>
        <v>0</v>
      </c>
      <c r="U265" s="561">
        <f t="shared" si="55"/>
        <v>0</v>
      </c>
      <c r="V265" s="561">
        <f t="shared" si="55"/>
        <v>663349</v>
      </c>
      <c r="W265" s="561">
        <f t="shared" si="55"/>
        <v>0</v>
      </c>
      <c r="X265" s="561">
        <f t="shared" si="55"/>
        <v>93481</v>
      </c>
      <c r="Y265" s="561">
        <f t="shared" si="55"/>
        <v>111033</v>
      </c>
      <c r="Z265" s="561">
        <f t="shared" si="55"/>
        <v>0</v>
      </c>
      <c r="AA265" s="561">
        <f t="shared" si="55"/>
        <v>0</v>
      </c>
      <c r="AB265" s="561">
        <f t="shared" si="55"/>
        <v>1147043</v>
      </c>
      <c r="AC265" s="561">
        <f t="shared" si="55"/>
        <v>127240</v>
      </c>
      <c r="AD265" s="561">
        <f t="shared" si="55"/>
        <v>2386222</v>
      </c>
      <c r="AE265" s="561">
        <f t="shared" si="55"/>
        <v>2382607</v>
      </c>
      <c r="AF265" s="561">
        <f t="shared" si="55"/>
        <v>729529</v>
      </c>
      <c r="AG265" s="561">
        <f t="shared" si="55"/>
        <v>1290280</v>
      </c>
      <c r="AH265" s="561">
        <f t="shared" si="55"/>
        <v>1321840</v>
      </c>
      <c r="AI265" s="561">
        <f t="shared" si="55"/>
        <v>1033984</v>
      </c>
      <c r="AJ265" s="561">
        <f t="shared" si="55"/>
        <v>807420</v>
      </c>
      <c r="AK265" s="561">
        <f t="shared" si="55"/>
        <v>0</v>
      </c>
      <c r="AL265" s="561">
        <f t="shared" si="55"/>
        <v>3932885</v>
      </c>
      <c r="AM265" s="561">
        <f t="shared" si="55"/>
        <v>0</v>
      </c>
      <c r="AN265" s="561">
        <f t="shared" si="55"/>
        <v>138881</v>
      </c>
      <c r="AO265" s="561">
        <f t="shared" si="55"/>
        <v>0</v>
      </c>
      <c r="AP265" s="561">
        <f t="shared" si="55"/>
        <v>0</v>
      </c>
      <c r="AQ265" s="561">
        <f t="shared" si="55"/>
        <v>1151584</v>
      </c>
      <c r="AR265" s="561">
        <f t="shared" si="55"/>
        <v>0</v>
      </c>
      <c r="AS265" s="561">
        <f t="shared" si="55"/>
        <v>1913449</v>
      </c>
      <c r="AT265" s="561">
        <f t="shared" si="55"/>
        <v>7588594</v>
      </c>
      <c r="AU265" s="561">
        <f t="shared" si="55"/>
        <v>0</v>
      </c>
      <c r="AV265" s="561">
        <f t="shared" si="55"/>
        <v>2160</v>
      </c>
      <c r="AW265" s="561">
        <f t="shared" si="55"/>
        <v>0</v>
      </c>
      <c r="AX265" s="561">
        <f t="shared" si="55"/>
        <v>1629494</v>
      </c>
      <c r="AY265" s="561">
        <f t="shared" si="55"/>
        <v>215631</v>
      </c>
      <c r="AZ265" s="561">
        <f t="shared" si="55"/>
        <v>0</v>
      </c>
      <c r="BA265" s="561">
        <f t="shared" si="55"/>
        <v>0</v>
      </c>
      <c r="BB265" s="561">
        <f t="shared" si="55"/>
        <v>16337149</v>
      </c>
      <c r="BC265" s="561">
        <f t="shared" si="55"/>
        <v>373858</v>
      </c>
      <c r="BD265" s="561">
        <f t="shared" si="55"/>
        <v>0</v>
      </c>
      <c r="BE265" s="561">
        <f t="shared" si="55"/>
        <v>0</v>
      </c>
      <c r="BF265" s="561">
        <f t="shared" si="55"/>
        <v>3633520</v>
      </c>
      <c r="BG265" s="561">
        <f t="shared" si="55"/>
        <v>0</v>
      </c>
      <c r="BH265" s="561">
        <f t="shared" si="55"/>
        <v>0</v>
      </c>
      <c r="BI265" s="561">
        <f t="shared" si="55"/>
        <v>2036024</v>
      </c>
      <c r="BJ265" s="561">
        <f t="shared" si="55"/>
        <v>7025</v>
      </c>
      <c r="BK265" s="561">
        <f t="shared" si="55"/>
        <v>0</v>
      </c>
      <c r="BL265" s="561">
        <f t="shared" si="55"/>
        <v>0</v>
      </c>
      <c r="BM265" s="561">
        <f t="shared" si="55"/>
        <v>1215621</v>
      </c>
      <c r="BN265" s="561">
        <f t="shared" si="55"/>
        <v>3371153</v>
      </c>
      <c r="BO265" s="561">
        <f t="shared" si="55"/>
        <v>2461398</v>
      </c>
      <c r="BP265" s="561">
        <f t="shared" si="55"/>
        <v>0</v>
      </c>
      <c r="BQ265" s="561">
        <f t="shared" si="55"/>
        <v>0</v>
      </c>
      <c r="BR265" s="561">
        <f t="shared" ref="BR265:CY265" si="56">BR14</f>
        <v>0</v>
      </c>
      <c r="BS265" s="561">
        <f t="shared" si="56"/>
        <v>0</v>
      </c>
      <c r="BT265" s="561">
        <f t="shared" si="56"/>
        <v>466273</v>
      </c>
      <c r="BU265" s="561">
        <f t="shared" si="56"/>
        <v>1137400</v>
      </c>
      <c r="BV265" s="561">
        <f t="shared" si="56"/>
        <v>4370491</v>
      </c>
      <c r="BW265" s="561">
        <f t="shared" si="56"/>
        <v>245424</v>
      </c>
      <c r="BX265" s="561">
        <f t="shared" si="56"/>
        <v>0</v>
      </c>
      <c r="BY265" s="561">
        <f t="shared" si="56"/>
        <v>0</v>
      </c>
      <c r="BZ265" s="561">
        <f t="shared" si="56"/>
        <v>217189</v>
      </c>
      <c r="CA265" s="561">
        <f t="shared" si="56"/>
        <v>0</v>
      </c>
      <c r="CB265" s="561">
        <f t="shared" si="56"/>
        <v>693417</v>
      </c>
      <c r="CC265" s="561">
        <f t="shared" si="56"/>
        <v>2643951</v>
      </c>
      <c r="CD265" s="561">
        <f t="shared" si="56"/>
        <v>2335486</v>
      </c>
      <c r="CE265" s="561">
        <f t="shared" si="56"/>
        <v>48075</v>
      </c>
      <c r="CF265" s="561">
        <f t="shared" si="56"/>
        <v>0</v>
      </c>
      <c r="CG265" s="561">
        <f t="shared" si="56"/>
        <v>1368968</v>
      </c>
      <c r="CH265" s="561">
        <f t="shared" si="56"/>
        <v>843261</v>
      </c>
      <c r="CI265" s="561">
        <f t="shared" si="56"/>
        <v>2228179</v>
      </c>
      <c r="CJ265" s="561">
        <f t="shared" si="56"/>
        <v>6688</v>
      </c>
      <c r="CK265" s="561">
        <f t="shared" si="56"/>
        <v>821072</v>
      </c>
      <c r="CL265" s="561">
        <f t="shared" si="56"/>
        <v>0</v>
      </c>
      <c r="CM265" s="561">
        <f t="shared" si="56"/>
        <v>0</v>
      </c>
      <c r="CN265" s="561">
        <f t="shared" si="56"/>
        <v>148592</v>
      </c>
      <c r="CO265" s="561">
        <f t="shared" si="56"/>
        <v>52312202</v>
      </c>
      <c r="CP265" s="561">
        <f t="shared" si="56"/>
        <v>343994</v>
      </c>
      <c r="CQ265" s="561">
        <f t="shared" si="56"/>
        <v>0</v>
      </c>
      <c r="CR265" s="561">
        <f t="shared" si="56"/>
        <v>1228602</v>
      </c>
      <c r="CS265" s="561">
        <f t="shared" si="56"/>
        <v>1086326</v>
      </c>
      <c r="CT265" s="561">
        <f t="shared" si="56"/>
        <v>0</v>
      </c>
      <c r="CU265" s="561">
        <f t="shared" si="56"/>
        <v>499463</v>
      </c>
      <c r="CV265" s="561">
        <f t="shared" si="56"/>
        <v>0</v>
      </c>
      <c r="CW265" s="561">
        <f t="shared" si="56"/>
        <v>393947</v>
      </c>
      <c r="CX265" s="561">
        <f t="shared" si="56"/>
        <v>223777</v>
      </c>
      <c r="CY265" s="561">
        <f t="shared" si="56"/>
        <v>379443</v>
      </c>
    </row>
    <row r="266" spans="1:103" x14ac:dyDescent="0.3">
      <c r="A266" s="825">
        <v>47</v>
      </c>
      <c r="B266" s="173"/>
      <c r="C266" s="173"/>
      <c r="D266" s="561"/>
      <c r="E266" s="561"/>
      <c r="F266" s="561"/>
      <c r="G266" s="561"/>
      <c r="H266" s="561"/>
      <c r="I266" s="561"/>
      <c r="J266" s="561"/>
      <c r="K266" s="561"/>
      <c r="L266" s="561"/>
      <c r="M266" s="561"/>
      <c r="N266" s="561"/>
      <c r="O266" s="561"/>
      <c r="P266" s="561"/>
      <c r="Q266" s="561"/>
      <c r="R266" s="561"/>
      <c r="S266" s="561"/>
      <c r="T266" s="561"/>
      <c r="U266" s="561"/>
      <c r="V266" s="561"/>
      <c r="W266" s="561"/>
      <c r="X266" s="561"/>
      <c r="Y266" s="561"/>
      <c r="Z266" s="561"/>
      <c r="AA266" s="561"/>
      <c r="AB266" s="561"/>
      <c r="AC266" s="561"/>
      <c r="AD266" s="561"/>
      <c r="AE266" s="561"/>
      <c r="AF266" s="561"/>
      <c r="AG266" s="561"/>
      <c r="AH266" s="561"/>
      <c r="AI266" s="561"/>
      <c r="AJ266" s="561"/>
      <c r="AK266" s="561"/>
      <c r="AL266" s="561"/>
      <c r="AM266" s="561"/>
      <c r="AN266" s="561"/>
      <c r="AO266" s="561"/>
      <c r="AP266" s="561"/>
      <c r="AQ266" s="561"/>
      <c r="AR266" s="561"/>
      <c r="AS266" s="561"/>
      <c r="AT266" s="561"/>
      <c r="AU266" s="561"/>
      <c r="AV266" s="561"/>
      <c r="AW266" s="561"/>
      <c r="AX266" s="561"/>
      <c r="AY266" s="561"/>
      <c r="AZ266" s="561"/>
      <c r="BA266" s="561"/>
      <c r="BB266" s="561"/>
      <c r="BC266" s="561"/>
      <c r="BD266" s="561"/>
      <c r="BE266" s="561"/>
      <c r="BF266" s="561"/>
      <c r="BG266" s="561"/>
      <c r="BH266" s="561"/>
      <c r="BI266" s="561"/>
      <c r="BJ266" s="561"/>
      <c r="BK266" s="561"/>
      <c r="BL266" s="561"/>
      <c r="BM266" s="561"/>
      <c r="BN266" s="561"/>
      <c r="BO266" s="561"/>
      <c r="BP266" s="561"/>
      <c r="BQ266" s="561"/>
      <c r="BR266" s="561"/>
      <c r="BS266" s="561"/>
      <c r="BT266" s="561"/>
      <c r="BU266" s="561"/>
      <c r="BV266" s="561"/>
      <c r="BW266" s="561"/>
      <c r="BX266" s="561"/>
      <c r="BY266" s="561"/>
      <c r="BZ266" s="561"/>
      <c r="CA266" s="561"/>
      <c r="CB266" s="561"/>
      <c r="CC266" s="561"/>
      <c r="CD266" s="561"/>
      <c r="CE266" s="561"/>
      <c r="CF266" s="561"/>
      <c r="CG266" s="561"/>
      <c r="CH266" s="561"/>
      <c r="CI266" s="561"/>
      <c r="CJ266" s="561"/>
      <c r="CK266" s="561"/>
      <c r="CL266" s="561"/>
      <c r="CM266" s="561"/>
      <c r="CN266" s="561"/>
      <c r="CO266" s="561"/>
      <c r="CP266" s="561"/>
      <c r="CQ266" s="561"/>
      <c r="CR266" s="561"/>
      <c r="CS266" s="561"/>
      <c r="CT266" s="561"/>
      <c r="CU266" s="561"/>
      <c r="CV266" s="561"/>
      <c r="CW266" s="561"/>
      <c r="CX266" s="561"/>
      <c r="CY266" s="561"/>
    </row>
    <row r="267" spans="1:103" x14ac:dyDescent="0.3">
      <c r="A267" s="825">
        <v>48</v>
      </c>
      <c r="B267" s="173"/>
      <c r="C267" s="173"/>
      <c r="D267" s="561"/>
      <c r="E267" s="561"/>
      <c r="F267" s="561"/>
      <c r="G267" s="561"/>
      <c r="H267" s="561"/>
      <c r="I267" s="561"/>
      <c r="J267" s="561"/>
      <c r="K267" s="561"/>
      <c r="L267" s="561"/>
      <c r="M267" s="561"/>
      <c r="N267" s="561"/>
      <c r="O267" s="561"/>
      <c r="P267" s="561"/>
      <c r="Q267" s="561"/>
      <c r="R267" s="561"/>
      <c r="S267" s="561"/>
      <c r="T267" s="561"/>
      <c r="U267" s="561"/>
      <c r="V267" s="561"/>
      <c r="W267" s="561"/>
      <c r="X267" s="561"/>
      <c r="Y267" s="561"/>
      <c r="Z267" s="561"/>
      <c r="AA267" s="561"/>
      <c r="AB267" s="561"/>
      <c r="AC267" s="561"/>
      <c r="AD267" s="561"/>
      <c r="AE267" s="561"/>
      <c r="AF267" s="561"/>
      <c r="AG267" s="561"/>
      <c r="AH267" s="561"/>
      <c r="AI267" s="561"/>
      <c r="AJ267" s="561"/>
      <c r="AK267" s="561"/>
      <c r="AL267" s="561"/>
      <c r="AM267" s="561"/>
      <c r="AN267" s="561"/>
      <c r="AO267" s="561"/>
      <c r="AP267" s="561"/>
      <c r="AQ267" s="561"/>
      <c r="AR267" s="561"/>
      <c r="AS267" s="561"/>
      <c r="AT267" s="561"/>
      <c r="AU267" s="561"/>
      <c r="AV267" s="561"/>
      <c r="AW267" s="561"/>
      <c r="AX267" s="561"/>
      <c r="AY267" s="561"/>
      <c r="AZ267" s="561"/>
      <c r="BA267" s="561"/>
      <c r="BB267" s="561"/>
      <c r="BC267" s="561"/>
      <c r="BD267" s="561"/>
      <c r="BE267" s="561"/>
      <c r="BF267" s="561"/>
      <c r="BG267" s="561"/>
      <c r="BH267" s="561"/>
      <c r="BI267" s="561"/>
      <c r="BJ267" s="561"/>
      <c r="BK267" s="561"/>
      <c r="BL267" s="561"/>
      <c r="BM267" s="561"/>
      <c r="BN267" s="561"/>
      <c r="BO267" s="561"/>
      <c r="BP267" s="561"/>
      <c r="BQ267" s="561"/>
      <c r="BR267" s="561"/>
      <c r="BS267" s="561"/>
      <c r="BT267" s="561"/>
      <c r="BU267" s="561"/>
      <c r="BV267" s="561"/>
      <c r="BW267" s="561"/>
      <c r="BX267" s="561"/>
      <c r="BY267" s="561"/>
      <c r="BZ267" s="561"/>
      <c r="CA267" s="561"/>
      <c r="CB267" s="561"/>
      <c r="CC267" s="561"/>
      <c r="CD267" s="561"/>
      <c r="CE267" s="561"/>
      <c r="CF267" s="561"/>
      <c r="CG267" s="561"/>
      <c r="CH267" s="561"/>
      <c r="CI267" s="561"/>
      <c r="CJ267" s="561"/>
      <c r="CK267" s="561"/>
      <c r="CL267" s="561"/>
      <c r="CM267" s="561"/>
      <c r="CN267" s="561"/>
      <c r="CO267" s="561"/>
      <c r="CP267" s="561"/>
      <c r="CQ267" s="561"/>
      <c r="CR267" s="561"/>
      <c r="CS267" s="561"/>
      <c r="CT267" s="561"/>
      <c r="CU267" s="561"/>
      <c r="CV267" s="561"/>
      <c r="CW267" s="561"/>
      <c r="CX267" s="561"/>
      <c r="CY267" s="561"/>
    </row>
    <row r="268" spans="1:103" x14ac:dyDescent="0.3">
      <c r="A268" s="826">
        <v>385</v>
      </c>
      <c r="B268" s="173"/>
      <c r="C268" s="173"/>
      <c r="D268" s="564">
        <f>D68</f>
        <v>355164184</v>
      </c>
      <c r="E268" s="564">
        <f>E68</f>
        <v>66260447</v>
      </c>
      <c r="F268" s="564">
        <f t="shared" ref="F268:BQ268" si="57">F68</f>
        <v>37645563</v>
      </c>
      <c r="G268" s="564">
        <f t="shared" si="57"/>
        <v>0</v>
      </c>
      <c r="H268" s="564">
        <f t="shared" si="57"/>
        <v>87758216</v>
      </c>
      <c r="I268" s="564">
        <f t="shared" si="57"/>
        <v>91038442</v>
      </c>
      <c r="J268" s="564">
        <f t="shared" si="57"/>
        <v>94092554</v>
      </c>
      <c r="K268" s="564">
        <f t="shared" si="57"/>
        <v>48204961</v>
      </c>
      <c r="L268" s="564">
        <f t="shared" si="57"/>
        <v>103994996</v>
      </c>
      <c r="M268" s="564">
        <f t="shared" si="57"/>
        <v>460740672</v>
      </c>
      <c r="N268" s="564">
        <f t="shared" si="57"/>
        <v>687808684</v>
      </c>
      <c r="O268" s="564">
        <f t="shared" si="57"/>
        <v>170565672</v>
      </c>
      <c r="P268" s="564">
        <f t="shared" si="57"/>
        <v>649974682</v>
      </c>
      <c r="Q268" s="564">
        <f t="shared" si="57"/>
        <v>118899825</v>
      </c>
      <c r="R268" s="564">
        <f t="shared" si="57"/>
        <v>42277118</v>
      </c>
      <c r="S268" s="564">
        <f t="shared" si="57"/>
        <v>163607804</v>
      </c>
      <c r="T268" s="564">
        <f t="shared" si="57"/>
        <v>0</v>
      </c>
      <c r="U268" s="564">
        <f t="shared" si="57"/>
        <v>428268586</v>
      </c>
      <c r="V268" s="564">
        <f t="shared" si="57"/>
        <v>340314152</v>
      </c>
      <c r="W268" s="564">
        <f t="shared" si="57"/>
        <v>0</v>
      </c>
      <c r="X268" s="564">
        <f t="shared" si="57"/>
        <v>54352388</v>
      </c>
      <c r="Y268" s="564">
        <f t="shared" si="57"/>
        <v>41097516</v>
      </c>
      <c r="Z268" s="564">
        <f t="shared" si="57"/>
        <v>303242370</v>
      </c>
      <c r="AA268" s="564">
        <f t="shared" si="57"/>
        <v>0</v>
      </c>
      <c r="AB268" s="564">
        <f t="shared" si="57"/>
        <v>212372036</v>
      </c>
      <c r="AC268" s="564">
        <f t="shared" si="57"/>
        <v>653698562</v>
      </c>
      <c r="AD268" s="564">
        <f t="shared" si="57"/>
        <v>276825494</v>
      </c>
      <c r="AE268" s="564">
        <f t="shared" si="57"/>
        <v>433715437</v>
      </c>
      <c r="AF268" s="564">
        <f t="shared" si="57"/>
        <v>319538783</v>
      </c>
      <c r="AG268" s="564">
        <f t="shared" si="57"/>
        <v>84109917</v>
      </c>
      <c r="AH268" s="564">
        <f t="shared" si="57"/>
        <v>137277754</v>
      </c>
      <c r="AI268" s="564">
        <f t="shared" si="57"/>
        <v>1072181753</v>
      </c>
      <c r="AJ268" s="564">
        <f t="shared" si="57"/>
        <v>96981849</v>
      </c>
      <c r="AK268" s="564">
        <f t="shared" si="57"/>
        <v>986291083</v>
      </c>
      <c r="AL268" s="564">
        <f t="shared" si="57"/>
        <v>168391706</v>
      </c>
      <c r="AM268" s="564">
        <f t="shared" si="57"/>
        <v>497893526</v>
      </c>
      <c r="AN268" s="564">
        <f t="shared" si="57"/>
        <v>21693708</v>
      </c>
      <c r="AO268" s="564">
        <f t="shared" si="57"/>
        <v>39360458</v>
      </c>
      <c r="AP268" s="564">
        <f t="shared" si="57"/>
        <v>154178720</v>
      </c>
      <c r="AQ268" s="564">
        <f t="shared" si="57"/>
        <v>46609625</v>
      </c>
      <c r="AR268" s="564">
        <f t="shared" si="57"/>
        <v>932310501</v>
      </c>
      <c r="AS268" s="564">
        <f t="shared" si="57"/>
        <v>99596112</v>
      </c>
      <c r="AT268" s="564">
        <f t="shared" si="57"/>
        <v>332563313</v>
      </c>
      <c r="AU268" s="564">
        <f t="shared" si="57"/>
        <v>207317045</v>
      </c>
      <c r="AV268" s="564">
        <f t="shared" si="57"/>
        <v>316377748</v>
      </c>
      <c r="AW268" s="564">
        <f t="shared" si="57"/>
        <v>0</v>
      </c>
      <c r="AX268" s="564">
        <f t="shared" si="57"/>
        <v>141098324</v>
      </c>
      <c r="AY268" s="564">
        <f t="shared" si="57"/>
        <v>39558473</v>
      </c>
      <c r="AZ268" s="564">
        <f t="shared" si="57"/>
        <v>738227812</v>
      </c>
      <c r="BA268" s="564">
        <f t="shared" si="57"/>
        <v>201322392</v>
      </c>
      <c r="BB268" s="564">
        <f t="shared" si="57"/>
        <v>459248724</v>
      </c>
      <c r="BC268" s="564">
        <f t="shared" si="57"/>
        <v>67407409</v>
      </c>
      <c r="BD268" s="564">
        <f t="shared" si="57"/>
        <v>117532827</v>
      </c>
      <c r="BE268" s="564">
        <f t="shared" si="57"/>
        <v>96657457</v>
      </c>
      <c r="BF268" s="564">
        <f t="shared" si="57"/>
        <v>282124394</v>
      </c>
      <c r="BG268" s="564">
        <f t="shared" si="57"/>
        <v>118866349</v>
      </c>
      <c r="BH268" s="564">
        <f t="shared" si="57"/>
        <v>38884322</v>
      </c>
      <c r="BI268" s="564">
        <f t="shared" si="57"/>
        <v>79895331</v>
      </c>
      <c r="BJ268" s="564">
        <f t="shared" si="57"/>
        <v>98896292</v>
      </c>
      <c r="BK268" s="564">
        <f t="shared" si="57"/>
        <v>3179956859</v>
      </c>
      <c r="BL268" s="564">
        <f t="shared" si="57"/>
        <v>38164536</v>
      </c>
      <c r="BM268" s="564">
        <f t="shared" si="57"/>
        <v>164732465</v>
      </c>
      <c r="BN268" s="564">
        <f t="shared" si="57"/>
        <v>320864293</v>
      </c>
      <c r="BO268" s="564">
        <f t="shared" si="57"/>
        <v>216119352</v>
      </c>
      <c r="BP268" s="564">
        <f t="shared" si="57"/>
        <v>1099538993</v>
      </c>
      <c r="BQ268" s="564">
        <f t="shared" si="57"/>
        <v>0</v>
      </c>
      <c r="BR268" s="564">
        <f t="shared" ref="BR268:CY268" si="58">BR68</f>
        <v>372530555</v>
      </c>
      <c r="BS268" s="564">
        <f t="shared" si="58"/>
        <v>429283948</v>
      </c>
      <c r="BT268" s="564">
        <f t="shared" si="58"/>
        <v>30325818</v>
      </c>
      <c r="BU268" s="564">
        <f t="shared" si="58"/>
        <v>102982628</v>
      </c>
      <c r="BV268" s="564">
        <f t="shared" si="58"/>
        <v>142191022</v>
      </c>
      <c r="BW268" s="564">
        <f t="shared" si="58"/>
        <v>31025206</v>
      </c>
      <c r="BX268" s="564">
        <f t="shared" si="58"/>
        <v>138034339</v>
      </c>
      <c r="BY268" s="564">
        <f t="shared" si="58"/>
        <v>387215000</v>
      </c>
      <c r="BZ268" s="564">
        <f t="shared" si="58"/>
        <v>76172375</v>
      </c>
      <c r="CA268" s="564">
        <f t="shared" si="58"/>
        <v>320701551</v>
      </c>
      <c r="CB268" s="564">
        <f t="shared" si="58"/>
        <v>76913543</v>
      </c>
      <c r="CC268" s="564">
        <f t="shared" si="58"/>
        <v>178033851</v>
      </c>
      <c r="CD268" s="564">
        <f t="shared" si="58"/>
        <v>205283085</v>
      </c>
      <c r="CE268" s="564">
        <f t="shared" si="58"/>
        <v>231685484</v>
      </c>
      <c r="CF268" s="564">
        <f t="shared" si="58"/>
        <v>188195976</v>
      </c>
      <c r="CG268" s="564">
        <f t="shared" si="58"/>
        <v>217232315</v>
      </c>
      <c r="CH268" s="564">
        <f t="shared" si="58"/>
        <v>80335852</v>
      </c>
      <c r="CI268" s="564">
        <f t="shared" si="58"/>
        <v>113352972</v>
      </c>
      <c r="CJ268" s="564">
        <f t="shared" si="58"/>
        <v>114087401</v>
      </c>
      <c r="CK268" s="564">
        <f t="shared" si="58"/>
        <v>215734407</v>
      </c>
      <c r="CL268" s="564">
        <f t="shared" si="58"/>
        <v>94676185</v>
      </c>
      <c r="CM268" s="564">
        <f t="shared" si="58"/>
        <v>112276212</v>
      </c>
      <c r="CN268" s="564">
        <f t="shared" si="58"/>
        <v>9170369</v>
      </c>
      <c r="CO268" s="564">
        <f t="shared" si="58"/>
        <v>684336460</v>
      </c>
      <c r="CP268" s="564">
        <f t="shared" si="58"/>
        <v>89887017</v>
      </c>
      <c r="CQ268" s="564">
        <f t="shared" si="58"/>
        <v>2729938598</v>
      </c>
      <c r="CR268" s="564">
        <f t="shared" si="58"/>
        <v>51424169</v>
      </c>
      <c r="CS268" s="564">
        <f t="shared" si="58"/>
        <v>40699039</v>
      </c>
      <c r="CT268" s="564">
        <f t="shared" si="58"/>
        <v>266480238</v>
      </c>
      <c r="CU268" s="564">
        <f t="shared" si="58"/>
        <v>325368331</v>
      </c>
      <c r="CV268" s="564">
        <f t="shared" si="58"/>
        <v>124836361</v>
      </c>
      <c r="CW268" s="564">
        <f t="shared" si="58"/>
        <v>154230883</v>
      </c>
      <c r="CX268" s="564">
        <f t="shared" si="58"/>
        <v>94960928</v>
      </c>
      <c r="CY268" s="564">
        <f t="shared" si="58"/>
        <v>44731342</v>
      </c>
    </row>
    <row r="269" spans="1:103" x14ac:dyDescent="0.3">
      <c r="A269" s="826">
        <v>626</v>
      </c>
      <c r="B269" s="173"/>
      <c r="C269" s="173"/>
      <c r="D269" s="564">
        <f>D139</f>
        <v>61645492</v>
      </c>
      <c r="E269" s="564">
        <f>E139</f>
        <v>7372396</v>
      </c>
      <c r="F269" s="564">
        <f t="shared" ref="F269:BQ269" si="59">F139</f>
        <v>3990063</v>
      </c>
      <c r="G269" s="564">
        <f t="shared" si="59"/>
        <v>0</v>
      </c>
      <c r="H269" s="564">
        <f t="shared" si="59"/>
        <v>8229153</v>
      </c>
      <c r="I269" s="564">
        <f t="shared" si="59"/>
        <v>1869713</v>
      </c>
      <c r="J269" s="564">
        <f t="shared" si="59"/>
        <v>9000814</v>
      </c>
      <c r="K269" s="564">
        <f t="shared" si="59"/>
        <v>3132357</v>
      </c>
      <c r="L269" s="564">
        <f t="shared" si="59"/>
        <v>6281084</v>
      </c>
      <c r="M269" s="564">
        <f t="shared" si="59"/>
        <v>42250638</v>
      </c>
      <c r="N269" s="564">
        <f t="shared" si="59"/>
        <v>138844291</v>
      </c>
      <c r="O269" s="564">
        <f t="shared" si="59"/>
        <v>22495158</v>
      </c>
      <c r="P269" s="564">
        <f t="shared" si="59"/>
        <v>131890308</v>
      </c>
      <c r="Q269" s="564">
        <f t="shared" si="59"/>
        <v>37891892</v>
      </c>
      <c r="R269" s="564">
        <f t="shared" si="59"/>
        <v>2226288</v>
      </c>
      <c r="S269" s="564">
        <f t="shared" si="59"/>
        <v>18941645</v>
      </c>
      <c r="T269" s="564">
        <f t="shared" si="59"/>
        <v>0</v>
      </c>
      <c r="U269" s="564">
        <f t="shared" si="59"/>
        <v>46685927</v>
      </c>
      <c r="V269" s="564">
        <f t="shared" si="59"/>
        <v>39102035</v>
      </c>
      <c r="W269" s="564">
        <f t="shared" si="59"/>
        <v>0</v>
      </c>
      <c r="X269" s="564">
        <f t="shared" si="59"/>
        <v>2603930</v>
      </c>
      <c r="Y269" s="564">
        <f t="shared" si="59"/>
        <v>5917953</v>
      </c>
      <c r="Z269" s="564">
        <f t="shared" si="59"/>
        <v>73152286</v>
      </c>
      <c r="AA269" s="564">
        <f t="shared" si="59"/>
        <v>0</v>
      </c>
      <c r="AB269" s="564">
        <f t="shared" si="59"/>
        <v>37980000</v>
      </c>
      <c r="AC269" s="564">
        <f t="shared" si="59"/>
        <v>108920568</v>
      </c>
      <c r="AD269" s="564">
        <f t="shared" si="59"/>
        <v>9771620</v>
      </c>
      <c r="AE269" s="564">
        <f t="shared" si="59"/>
        <v>50191142</v>
      </c>
      <c r="AF269" s="564">
        <f t="shared" si="59"/>
        <v>36944794</v>
      </c>
      <c r="AG269" s="564">
        <f t="shared" si="59"/>
        <v>17931069</v>
      </c>
      <c r="AH269" s="564">
        <f t="shared" si="59"/>
        <v>28946234</v>
      </c>
      <c r="AI269" s="564">
        <f t="shared" si="59"/>
        <v>121093977</v>
      </c>
      <c r="AJ269" s="564">
        <f t="shared" si="59"/>
        <v>9035873</v>
      </c>
      <c r="AK269" s="564">
        <f t="shared" si="59"/>
        <v>191767480</v>
      </c>
      <c r="AL269" s="564">
        <f t="shared" si="59"/>
        <v>27194253</v>
      </c>
      <c r="AM269" s="564">
        <f t="shared" si="59"/>
        <v>98622268</v>
      </c>
      <c r="AN269" s="564">
        <f t="shared" si="59"/>
        <v>2633410</v>
      </c>
      <c r="AO269" s="564">
        <f t="shared" si="59"/>
        <v>8196997</v>
      </c>
      <c r="AP269" s="564">
        <f t="shared" si="59"/>
        <v>17839176</v>
      </c>
      <c r="AQ269" s="564">
        <f t="shared" si="59"/>
        <v>1933865</v>
      </c>
      <c r="AR269" s="564">
        <f t="shared" si="59"/>
        <v>219428951</v>
      </c>
      <c r="AS269" s="564">
        <f t="shared" si="59"/>
        <v>15857322</v>
      </c>
      <c r="AT269" s="564">
        <f t="shared" si="59"/>
        <v>59058467</v>
      </c>
      <c r="AU269" s="564">
        <f t="shared" si="59"/>
        <v>24211616</v>
      </c>
      <c r="AV269" s="564">
        <f t="shared" si="59"/>
        <v>53424590</v>
      </c>
      <c r="AW269" s="564">
        <f t="shared" si="59"/>
        <v>0</v>
      </c>
      <c r="AX269" s="564">
        <f t="shared" si="59"/>
        <v>29242404</v>
      </c>
      <c r="AY269" s="564">
        <f t="shared" si="59"/>
        <v>2929163</v>
      </c>
      <c r="AZ269" s="564">
        <f t="shared" si="59"/>
        <v>70867009</v>
      </c>
      <c r="BA269" s="564">
        <f t="shared" si="59"/>
        <v>19605874</v>
      </c>
      <c r="BB269" s="564">
        <f t="shared" si="59"/>
        <v>86163465</v>
      </c>
      <c r="BC269" s="564">
        <f t="shared" si="59"/>
        <v>2720820</v>
      </c>
      <c r="BD269" s="564">
        <f t="shared" si="59"/>
        <v>25865309</v>
      </c>
      <c r="BE269" s="564">
        <f t="shared" si="59"/>
        <v>21004531</v>
      </c>
      <c r="BF269" s="564">
        <f t="shared" si="59"/>
        <v>35241777</v>
      </c>
      <c r="BG269" s="564">
        <f t="shared" si="59"/>
        <v>10328504</v>
      </c>
      <c r="BH269" s="564">
        <f t="shared" si="59"/>
        <v>3797619</v>
      </c>
      <c r="BI269" s="564">
        <f t="shared" si="59"/>
        <v>7055766</v>
      </c>
      <c r="BJ269" s="564">
        <f t="shared" si="59"/>
        <v>14083777</v>
      </c>
      <c r="BK269" s="564">
        <f t="shared" si="59"/>
        <v>602546704</v>
      </c>
      <c r="BL269" s="564">
        <f t="shared" si="59"/>
        <v>1825931</v>
      </c>
      <c r="BM269" s="564">
        <f t="shared" si="59"/>
        <v>7762953</v>
      </c>
      <c r="BN269" s="564">
        <f t="shared" si="59"/>
        <v>41867381</v>
      </c>
      <c r="BO269" s="564">
        <f t="shared" si="59"/>
        <v>27727239</v>
      </c>
      <c r="BP269" s="564">
        <f t="shared" si="59"/>
        <v>119640170</v>
      </c>
      <c r="BQ269" s="564">
        <f t="shared" si="59"/>
        <v>0</v>
      </c>
      <c r="BR269" s="564">
        <f t="shared" ref="BR269:CY269" si="60">BR139</f>
        <v>74475913</v>
      </c>
      <c r="BS269" s="564">
        <f t="shared" si="60"/>
        <v>73859022</v>
      </c>
      <c r="BT269" s="564">
        <f t="shared" si="60"/>
        <v>4365787</v>
      </c>
      <c r="BU269" s="564">
        <f t="shared" si="60"/>
        <v>10871436</v>
      </c>
      <c r="BV269" s="564">
        <f t="shared" si="60"/>
        <v>20413694</v>
      </c>
      <c r="BW269" s="564">
        <f t="shared" si="60"/>
        <v>1497835</v>
      </c>
      <c r="BX269" s="564">
        <f t="shared" si="60"/>
        <v>25996210</v>
      </c>
      <c r="BY269" s="564">
        <f t="shared" si="60"/>
        <v>43746819</v>
      </c>
      <c r="BZ269" s="564">
        <f t="shared" si="60"/>
        <v>11760188</v>
      </c>
      <c r="CA269" s="564">
        <f t="shared" si="60"/>
        <v>56389521</v>
      </c>
      <c r="CB269" s="564">
        <f t="shared" si="60"/>
        <v>7353040</v>
      </c>
      <c r="CC269" s="564">
        <f t="shared" si="60"/>
        <v>6711999</v>
      </c>
      <c r="CD269" s="564">
        <f t="shared" si="60"/>
        <v>20651770</v>
      </c>
      <c r="CE269" s="564">
        <f t="shared" si="60"/>
        <v>44166175</v>
      </c>
      <c r="CF269" s="564">
        <f t="shared" si="60"/>
        <v>16607881</v>
      </c>
      <c r="CG269" s="564">
        <f t="shared" si="60"/>
        <v>14856198</v>
      </c>
      <c r="CH269" s="564">
        <f t="shared" si="60"/>
        <v>11414278</v>
      </c>
      <c r="CI269" s="564">
        <f t="shared" si="60"/>
        <v>21040758</v>
      </c>
      <c r="CJ269" s="564">
        <f t="shared" si="60"/>
        <v>30130281</v>
      </c>
      <c r="CK269" s="564">
        <f t="shared" si="60"/>
        <v>33203731</v>
      </c>
      <c r="CL269" s="564">
        <f t="shared" si="60"/>
        <v>8290314</v>
      </c>
      <c r="CM269" s="564">
        <f t="shared" si="60"/>
        <v>7424910</v>
      </c>
      <c r="CN269" s="564">
        <f t="shared" si="60"/>
        <v>710675</v>
      </c>
      <c r="CO269" s="564">
        <f t="shared" si="60"/>
        <v>119592472</v>
      </c>
      <c r="CP269" s="564">
        <f t="shared" si="60"/>
        <v>12744864</v>
      </c>
      <c r="CQ269" s="564">
        <f t="shared" si="60"/>
        <v>594507323</v>
      </c>
      <c r="CR269" s="564">
        <f t="shared" si="60"/>
        <v>4810091</v>
      </c>
      <c r="CS269" s="564">
        <f t="shared" si="60"/>
        <v>1414232</v>
      </c>
      <c r="CT269" s="564">
        <f t="shared" si="60"/>
        <v>17087026</v>
      </c>
      <c r="CU269" s="564">
        <f t="shared" si="60"/>
        <v>53819610</v>
      </c>
      <c r="CV269" s="564">
        <f t="shared" si="60"/>
        <v>15628775</v>
      </c>
      <c r="CW269" s="564">
        <f t="shared" si="60"/>
        <v>14158476</v>
      </c>
      <c r="CX269" s="564">
        <f t="shared" si="60"/>
        <v>6871083</v>
      </c>
      <c r="CY269" s="564">
        <f t="shared" si="60"/>
        <v>11761169</v>
      </c>
    </row>
    <row r="270" spans="1:103" x14ac:dyDescent="0.3">
      <c r="A270" s="826">
        <v>338</v>
      </c>
      <c r="B270" s="173"/>
      <c r="C270" s="173"/>
      <c r="D270" s="568">
        <f>D46</f>
        <v>389319294</v>
      </c>
      <c r="E270" s="568">
        <f>E46</f>
        <v>47084054</v>
      </c>
      <c r="F270" s="568">
        <f t="shared" ref="F270:BQ270" si="61">F46</f>
        <v>23655993</v>
      </c>
      <c r="G270" s="568">
        <f t="shared" si="61"/>
        <v>0</v>
      </c>
      <c r="H270" s="568">
        <f t="shared" si="61"/>
        <v>38133567</v>
      </c>
      <c r="I270" s="568">
        <f t="shared" si="61"/>
        <v>24441043</v>
      </c>
      <c r="J270" s="568">
        <f t="shared" si="61"/>
        <v>36563064</v>
      </c>
      <c r="K270" s="568">
        <f t="shared" si="61"/>
        <v>48280130</v>
      </c>
      <c r="L270" s="568">
        <f t="shared" si="61"/>
        <v>73031069</v>
      </c>
      <c r="M270" s="568">
        <f t="shared" si="61"/>
        <v>368113324</v>
      </c>
      <c r="N270" s="568">
        <f t="shared" si="61"/>
        <v>763517177</v>
      </c>
      <c r="O270" s="568">
        <f t="shared" si="61"/>
        <v>112319468</v>
      </c>
      <c r="P270" s="568">
        <f t="shared" si="61"/>
        <v>602059685</v>
      </c>
      <c r="Q270" s="568">
        <f t="shared" si="61"/>
        <v>92372797</v>
      </c>
      <c r="R270" s="568">
        <f t="shared" si="61"/>
        <v>18649446</v>
      </c>
      <c r="S270" s="568">
        <f t="shared" si="61"/>
        <v>61071908</v>
      </c>
      <c r="T270" s="568">
        <f t="shared" si="61"/>
        <v>0</v>
      </c>
      <c r="U270" s="568">
        <f t="shared" si="61"/>
        <v>249520262</v>
      </c>
      <c r="V270" s="568">
        <f t="shared" si="61"/>
        <v>295599320</v>
      </c>
      <c r="W270" s="568">
        <f t="shared" si="61"/>
        <v>0</v>
      </c>
      <c r="X270" s="568">
        <f t="shared" si="61"/>
        <v>23127998</v>
      </c>
      <c r="Y270" s="568">
        <f t="shared" si="61"/>
        <v>19907153</v>
      </c>
      <c r="Z270" s="568">
        <f t="shared" si="61"/>
        <v>170133527</v>
      </c>
      <c r="AA270" s="568">
        <f t="shared" si="61"/>
        <v>0</v>
      </c>
      <c r="AB270" s="568">
        <f t="shared" si="61"/>
        <v>99319263</v>
      </c>
      <c r="AC270" s="568">
        <f t="shared" si="61"/>
        <v>462609632</v>
      </c>
      <c r="AD270" s="568">
        <f t="shared" si="61"/>
        <v>81759834</v>
      </c>
      <c r="AE270" s="568">
        <f t="shared" si="61"/>
        <v>331276617</v>
      </c>
      <c r="AF270" s="568">
        <f t="shared" si="61"/>
        <v>183732398</v>
      </c>
      <c r="AG270" s="568">
        <f t="shared" si="61"/>
        <v>96961237</v>
      </c>
      <c r="AH270" s="568">
        <f t="shared" si="61"/>
        <v>123565588</v>
      </c>
      <c r="AI270" s="568">
        <f t="shared" si="61"/>
        <v>1008640242</v>
      </c>
      <c r="AJ270" s="568">
        <f t="shared" si="61"/>
        <v>55290042</v>
      </c>
      <c r="AK270" s="568">
        <f t="shared" si="61"/>
        <v>1020210377</v>
      </c>
      <c r="AL270" s="568">
        <f t="shared" si="61"/>
        <v>161725249</v>
      </c>
      <c r="AM270" s="568">
        <f t="shared" si="61"/>
        <v>438535225</v>
      </c>
      <c r="AN270" s="568">
        <f t="shared" si="61"/>
        <v>16946157</v>
      </c>
      <c r="AO270" s="568">
        <f t="shared" si="61"/>
        <v>15541906</v>
      </c>
      <c r="AP270" s="568">
        <f t="shared" si="61"/>
        <v>131245881</v>
      </c>
      <c r="AQ270" s="568">
        <f t="shared" si="61"/>
        <v>29887559</v>
      </c>
      <c r="AR270" s="568">
        <f t="shared" si="61"/>
        <v>1274655278</v>
      </c>
      <c r="AS270" s="568">
        <f t="shared" si="61"/>
        <v>62303105</v>
      </c>
      <c r="AT270" s="568">
        <f t="shared" si="61"/>
        <v>325988628</v>
      </c>
      <c r="AU270" s="568">
        <f t="shared" si="61"/>
        <v>139912461</v>
      </c>
      <c r="AV270" s="568">
        <f t="shared" si="61"/>
        <v>298904297</v>
      </c>
      <c r="AW270" s="568">
        <f t="shared" si="61"/>
        <v>0</v>
      </c>
      <c r="AX270" s="568">
        <f t="shared" si="61"/>
        <v>94218531</v>
      </c>
      <c r="AY270" s="568">
        <f t="shared" si="61"/>
        <v>12766340</v>
      </c>
      <c r="AZ270" s="568">
        <f t="shared" si="61"/>
        <v>333456216</v>
      </c>
      <c r="BA270" s="568">
        <f t="shared" si="61"/>
        <v>136671674</v>
      </c>
      <c r="BB270" s="568">
        <f t="shared" si="61"/>
        <v>626446384</v>
      </c>
      <c r="BC270" s="568">
        <f t="shared" si="61"/>
        <v>19643249</v>
      </c>
      <c r="BD270" s="568">
        <f t="shared" si="61"/>
        <v>143972516</v>
      </c>
      <c r="BE270" s="568">
        <f t="shared" si="61"/>
        <v>78103749</v>
      </c>
      <c r="BF270" s="568">
        <f t="shared" si="61"/>
        <v>216599830</v>
      </c>
      <c r="BG270" s="568">
        <f t="shared" si="61"/>
        <v>135277910</v>
      </c>
      <c r="BH270" s="568">
        <f t="shared" si="61"/>
        <v>15516252</v>
      </c>
      <c r="BI270" s="568">
        <f t="shared" si="61"/>
        <v>49375188</v>
      </c>
      <c r="BJ270" s="568">
        <f t="shared" si="61"/>
        <v>55075272</v>
      </c>
      <c r="BK270" s="568">
        <f t="shared" si="61"/>
        <v>2815483900</v>
      </c>
      <c r="BL270" s="568">
        <f t="shared" si="61"/>
        <v>25187006</v>
      </c>
      <c r="BM270" s="568">
        <f t="shared" si="61"/>
        <v>87897011</v>
      </c>
      <c r="BN270" s="568">
        <f t="shared" si="61"/>
        <v>356939743</v>
      </c>
      <c r="BO270" s="568">
        <f t="shared" si="61"/>
        <v>185880840</v>
      </c>
      <c r="BP270" s="568">
        <f t="shared" si="61"/>
        <v>1121408370</v>
      </c>
      <c r="BQ270" s="568">
        <f t="shared" si="61"/>
        <v>0</v>
      </c>
      <c r="BR270" s="568">
        <f t="shared" ref="BR270:CY270" si="62">BR46</f>
        <v>337376678</v>
      </c>
      <c r="BS270" s="568">
        <f t="shared" si="62"/>
        <v>591331631</v>
      </c>
      <c r="BT270" s="568">
        <f t="shared" si="62"/>
        <v>16200036</v>
      </c>
      <c r="BU270" s="568">
        <f t="shared" si="62"/>
        <v>73688986</v>
      </c>
      <c r="BV270" s="568">
        <f t="shared" si="62"/>
        <v>135994246</v>
      </c>
      <c r="BW270" s="568">
        <f t="shared" si="62"/>
        <v>13336051</v>
      </c>
      <c r="BX270" s="568">
        <f t="shared" si="62"/>
        <v>60896550</v>
      </c>
      <c r="BY270" s="568">
        <f t="shared" si="62"/>
        <v>306911574</v>
      </c>
      <c r="BZ270" s="568">
        <f t="shared" si="62"/>
        <v>32528304</v>
      </c>
      <c r="CA270" s="568">
        <f t="shared" si="62"/>
        <v>258425241</v>
      </c>
      <c r="CB270" s="568">
        <f t="shared" si="62"/>
        <v>48239572</v>
      </c>
      <c r="CC270" s="568">
        <f t="shared" si="62"/>
        <v>157507746</v>
      </c>
      <c r="CD270" s="568">
        <f t="shared" si="62"/>
        <v>185862314</v>
      </c>
      <c r="CE270" s="568">
        <f t="shared" si="62"/>
        <v>120695152</v>
      </c>
      <c r="CF270" s="568">
        <f t="shared" si="62"/>
        <v>101754612</v>
      </c>
      <c r="CG270" s="568">
        <f t="shared" si="62"/>
        <v>149624477</v>
      </c>
      <c r="CH270" s="568">
        <f t="shared" si="62"/>
        <v>108876921</v>
      </c>
      <c r="CI270" s="568">
        <f t="shared" si="62"/>
        <v>59645295</v>
      </c>
      <c r="CJ270" s="568">
        <f t="shared" si="62"/>
        <v>75733350</v>
      </c>
      <c r="CK270" s="568">
        <f t="shared" si="62"/>
        <v>158171611</v>
      </c>
      <c r="CL270" s="568">
        <f t="shared" si="62"/>
        <v>27767864</v>
      </c>
      <c r="CM270" s="568">
        <f t="shared" si="62"/>
        <v>22893707</v>
      </c>
      <c r="CN270" s="568">
        <f t="shared" si="62"/>
        <v>7487866</v>
      </c>
      <c r="CO270" s="568">
        <f t="shared" si="62"/>
        <v>737484748</v>
      </c>
      <c r="CP270" s="568">
        <f t="shared" si="62"/>
        <v>70533033</v>
      </c>
      <c r="CQ270" s="568">
        <f t="shared" si="62"/>
        <v>4181962737</v>
      </c>
      <c r="CR270" s="568">
        <f t="shared" si="62"/>
        <v>15536101</v>
      </c>
      <c r="CS270" s="568">
        <f t="shared" si="62"/>
        <v>22186463</v>
      </c>
      <c r="CT270" s="568">
        <f t="shared" si="62"/>
        <v>62098340</v>
      </c>
      <c r="CU270" s="568">
        <f t="shared" si="62"/>
        <v>188591498</v>
      </c>
      <c r="CV270" s="568">
        <f t="shared" si="62"/>
        <v>110273697</v>
      </c>
      <c r="CW270" s="568">
        <f t="shared" si="62"/>
        <v>140028391</v>
      </c>
      <c r="CX270" s="568">
        <f t="shared" si="62"/>
        <v>36581287</v>
      </c>
      <c r="CY270" s="568">
        <f t="shared" si="62"/>
        <v>33755012</v>
      </c>
    </row>
    <row r="271" spans="1:103" s="173" customFormat="1" x14ac:dyDescent="0.3">
      <c r="A271" s="827">
        <v>620</v>
      </c>
      <c r="D271" s="567">
        <f>D136</f>
        <v>2</v>
      </c>
      <c r="E271" s="567">
        <f>E136</f>
        <v>1</v>
      </c>
      <c r="F271" s="567">
        <f t="shared" ref="F271:BQ271" si="63">F136</f>
        <v>2</v>
      </c>
      <c r="G271" s="567">
        <f t="shared" si="63"/>
        <v>0</v>
      </c>
      <c r="H271" s="567">
        <f t="shared" si="63"/>
        <v>2</v>
      </c>
      <c r="I271" s="567">
        <f t="shared" si="63"/>
        <v>2</v>
      </c>
      <c r="J271" s="567">
        <f t="shared" si="63"/>
        <v>2</v>
      </c>
      <c r="K271" s="567">
        <f t="shared" si="63"/>
        <v>2</v>
      </c>
      <c r="L271" s="567">
        <f t="shared" si="63"/>
        <v>2</v>
      </c>
      <c r="M271" s="567">
        <f t="shared" si="63"/>
        <v>2</v>
      </c>
      <c r="N271" s="567">
        <f t="shared" si="63"/>
        <v>1</v>
      </c>
      <c r="O271" s="567">
        <f t="shared" si="63"/>
        <v>1</v>
      </c>
      <c r="P271" s="567">
        <f t="shared" si="63"/>
        <v>2</v>
      </c>
      <c r="Q271" s="567">
        <f t="shared" si="63"/>
        <v>2</v>
      </c>
      <c r="R271" s="567">
        <f t="shared" si="63"/>
        <v>2</v>
      </c>
      <c r="S271" s="567">
        <f t="shared" si="63"/>
        <v>2</v>
      </c>
      <c r="T271" s="567">
        <f t="shared" si="63"/>
        <v>0</v>
      </c>
      <c r="U271" s="567">
        <f t="shared" si="63"/>
        <v>1</v>
      </c>
      <c r="V271" s="567">
        <f t="shared" si="63"/>
        <v>2</v>
      </c>
      <c r="W271" s="567">
        <f t="shared" si="63"/>
        <v>0</v>
      </c>
      <c r="X271" s="567">
        <f t="shared" si="63"/>
        <v>1</v>
      </c>
      <c r="Y271" s="567">
        <f t="shared" si="63"/>
        <v>2</v>
      </c>
      <c r="Z271" s="567">
        <f t="shared" si="63"/>
        <v>1</v>
      </c>
      <c r="AA271" s="567">
        <f t="shared" si="63"/>
        <v>0</v>
      </c>
      <c r="AB271" s="567">
        <f t="shared" si="63"/>
        <v>1</v>
      </c>
      <c r="AC271" s="567">
        <f t="shared" si="63"/>
        <v>1</v>
      </c>
      <c r="AD271" s="567">
        <f t="shared" si="63"/>
        <v>1</v>
      </c>
      <c r="AE271" s="567">
        <f t="shared" si="63"/>
        <v>1</v>
      </c>
      <c r="AF271" s="567">
        <f t="shared" si="63"/>
        <v>1</v>
      </c>
      <c r="AG271" s="567">
        <f t="shared" si="63"/>
        <v>1</v>
      </c>
      <c r="AH271" s="567">
        <f t="shared" si="63"/>
        <v>1</v>
      </c>
      <c r="AI271" s="567">
        <f t="shared" si="63"/>
        <v>1</v>
      </c>
      <c r="AJ271" s="567">
        <f t="shared" si="63"/>
        <v>1</v>
      </c>
      <c r="AK271" s="567">
        <f t="shared" si="63"/>
        <v>1</v>
      </c>
      <c r="AL271" s="567">
        <f t="shared" si="63"/>
        <v>1</v>
      </c>
      <c r="AM271" s="567">
        <f t="shared" si="63"/>
        <v>1</v>
      </c>
      <c r="AN271" s="567">
        <f t="shared" si="63"/>
        <v>2</v>
      </c>
      <c r="AO271" s="567">
        <f t="shared" si="63"/>
        <v>1</v>
      </c>
      <c r="AP271" s="567">
        <f t="shared" si="63"/>
        <v>2</v>
      </c>
      <c r="AQ271" s="567">
        <f t="shared" si="63"/>
        <v>0</v>
      </c>
      <c r="AR271" s="567">
        <f t="shared" si="63"/>
        <v>1</v>
      </c>
      <c r="AS271" s="567">
        <f t="shared" si="63"/>
        <v>2</v>
      </c>
      <c r="AT271" s="567">
        <f t="shared" si="63"/>
        <v>2</v>
      </c>
      <c r="AU271" s="567">
        <f t="shared" si="63"/>
        <v>2</v>
      </c>
      <c r="AV271" s="567">
        <f t="shared" si="63"/>
        <v>1</v>
      </c>
      <c r="AW271" s="567">
        <f t="shared" si="63"/>
        <v>0</v>
      </c>
      <c r="AX271" s="567">
        <f t="shared" si="63"/>
        <v>1</v>
      </c>
      <c r="AY271" s="567">
        <f t="shared" si="63"/>
        <v>2</v>
      </c>
      <c r="AZ271" s="567">
        <f t="shared" si="63"/>
        <v>1</v>
      </c>
      <c r="BA271" s="567">
        <f t="shared" si="63"/>
        <v>2</v>
      </c>
      <c r="BB271" s="567">
        <f t="shared" si="63"/>
        <v>1</v>
      </c>
      <c r="BC271" s="567">
        <f t="shared" si="63"/>
        <v>1</v>
      </c>
      <c r="BD271" s="567">
        <f t="shared" si="63"/>
        <v>1</v>
      </c>
      <c r="BE271" s="567">
        <f t="shared" si="63"/>
        <v>2</v>
      </c>
      <c r="BF271" s="567">
        <f t="shared" si="63"/>
        <v>1</v>
      </c>
      <c r="BG271" s="567">
        <f t="shared" si="63"/>
        <v>1</v>
      </c>
      <c r="BH271" s="567">
        <f t="shared" si="63"/>
        <v>2</v>
      </c>
      <c r="BI271" s="567">
        <f t="shared" si="63"/>
        <v>2</v>
      </c>
      <c r="BJ271" s="567">
        <f t="shared" si="63"/>
        <v>1</v>
      </c>
      <c r="BK271" s="567">
        <f t="shared" si="63"/>
        <v>1</v>
      </c>
      <c r="BL271" s="567">
        <f t="shared" si="63"/>
        <v>2</v>
      </c>
      <c r="BM271" s="567">
        <f t="shared" si="63"/>
        <v>2</v>
      </c>
      <c r="BN271" s="567">
        <f t="shared" si="63"/>
        <v>1</v>
      </c>
      <c r="BO271" s="567">
        <f t="shared" si="63"/>
        <v>2</v>
      </c>
      <c r="BP271" s="567">
        <f t="shared" si="63"/>
        <v>1</v>
      </c>
      <c r="BQ271" s="567">
        <f t="shared" si="63"/>
        <v>0</v>
      </c>
      <c r="BR271" s="567">
        <f t="shared" ref="BR271:CY271" si="64">BR136</f>
        <v>1</v>
      </c>
      <c r="BS271" s="567">
        <f t="shared" si="64"/>
        <v>1</v>
      </c>
      <c r="BT271" s="567">
        <f t="shared" si="64"/>
        <v>2</v>
      </c>
      <c r="BU271" s="567">
        <f t="shared" si="64"/>
        <v>2</v>
      </c>
      <c r="BV271" s="567">
        <f t="shared" si="64"/>
        <v>1</v>
      </c>
      <c r="BW271" s="567">
        <f t="shared" si="64"/>
        <v>2</v>
      </c>
      <c r="BX271" s="567">
        <f t="shared" si="64"/>
        <v>1</v>
      </c>
      <c r="BY271" s="567">
        <f t="shared" si="64"/>
        <v>1</v>
      </c>
      <c r="BZ271" s="567">
        <f t="shared" si="64"/>
        <v>2</v>
      </c>
      <c r="CA271" s="567">
        <f t="shared" si="64"/>
        <v>2</v>
      </c>
      <c r="CB271" s="567">
        <f t="shared" si="64"/>
        <v>2</v>
      </c>
      <c r="CC271" s="567">
        <f t="shared" si="64"/>
        <v>2</v>
      </c>
      <c r="CD271" s="567">
        <f t="shared" si="64"/>
        <v>2</v>
      </c>
      <c r="CE271" s="567">
        <f t="shared" si="64"/>
        <v>1</v>
      </c>
      <c r="CF271" s="567">
        <f t="shared" si="64"/>
        <v>2</v>
      </c>
      <c r="CG271" s="567">
        <f t="shared" si="64"/>
        <v>2</v>
      </c>
      <c r="CH271" s="567">
        <f t="shared" si="64"/>
        <v>2</v>
      </c>
      <c r="CI271" s="567">
        <f t="shared" si="64"/>
        <v>1</v>
      </c>
      <c r="CJ271" s="567">
        <f t="shared" si="64"/>
        <v>2</v>
      </c>
      <c r="CK271" s="567">
        <f t="shared" si="64"/>
        <v>2</v>
      </c>
      <c r="CL271" s="567">
        <f t="shared" si="64"/>
        <v>2</v>
      </c>
      <c r="CM271" s="567">
        <f t="shared" si="64"/>
        <v>1</v>
      </c>
      <c r="CN271" s="567">
        <f t="shared" si="64"/>
        <v>2</v>
      </c>
      <c r="CO271" s="567">
        <f t="shared" si="64"/>
        <v>1</v>
      </c>
      <c r="CP271" s="567">
        <f t="shared" si="64"/>
        <v>1</v>
      </c>
      <c r="CQ271" s="567">
        <f t="shared" si="64"/>
        <v>1</v>
      </c>
      <c r="CR271" s="567">
        <f t="shared" si="64"/>
        <v>2</v>
      </c>
      <c r="CS271" s="567">
        <f t="shared" si="64"/>
        <v>1</v>
      </c>
      <c r="CT271" s="567">
        <f t="shared" si="64"/>
        <v>2</v>
      </c>
      <c r="CU271" s="567">
        <f t="shared" si="64"/>
        <v>1</v>
      </c>
      <c r="CV271" s="567">
        <f t="shared" si="64"/>
        <v>2</v>
      </c>
      <c r="CW271" s="567">
        <f t="shared" si="64"/>
        <v>1</v>
      </c>
      <c r="CX271" s="567">
        <f t="shared" si="64"/>
        <v>2</v>
      </c>
      <c r="CY271" s="567">
        <f t="shared" si="64"/>
        <v>1</v>
      </c>
    </row>
    <row r="272" spans="1:103" s="173" customFormat="1" x14ac:dyDescent="0.3">
      <c r="A272" s="734">
        <v>545</v>
      </c>
      <c r="D272" s="567"/>
      <c r="E272" s="567"/>
      <c r="F272" s="567"/>
      <c r="G272" s="567"/>
      <c r="H272" s="567"/>
      <c r="I272" s="567"/>
      <c r="J272" s="567"/>
      <c r="K272" s="567"/>
      <c r="L272" s="567"/>
      <c r="M272" s="567"/>
      <c r="N272" s="567"/>
      <c r="O272" s="567"/>
      <c r="P272" s="567"/>
      <c r="Q272" s="567"/>
      <c r="R272" s="567"/>
      <c r="S272" s="567"/>
      <c r="T272" s="567"/>
      <c r="U272" s="567"/>
      <c r="V272" s="567"/>
      <c r="W272" s="567"/>
      <c r="X272" s="567"/>
      <c r="Y272" s="567"/>
      <c r="Z272" s="567"/>
      <c r="AA272" s="567"/>
      <c r="AB272" s="567"/>
      <c r="AC272" s="567"/>
      <c r="AD272" s="567"/>
      <c r="AE272" s="567"/>
      <c r="AF272" s="567"/>
      <c r="AG272" s="567"/>
      <c r="AH272" s="567"/>
      <c r="AI272" s="567"/>
      <c r="AJ272" s="567"/>
      <c r="AK272" s="567"/>
      <c r="AL272" s="567"/>
      <c r="AM272" s="567"/>
      <c r="AN272" s="567"/>
      <c r="AO272" s="567"/>
      <c r="AP272" s="567"/>
      <c r="AQ272" s="567"/>
      <c r="AR272" s="567"/>
      <c r="AS272" s="567"/>
      <c r="AT272" s="567"/>
      <c r="AU272" s="567"/>
      <c r="AV272" s="567"/>
      <c r="AW272" s="567"/>
      <c r="AX272" s="567"/>
      <c r="AY272" s="567"/>
      <c r="AZ272" s="567"/>
      <c r="BA272" s="567"/>
      <c r="BB272" s="567"/>
      <c r="BC272" s="567"/>
      <c r="BD272" s="567"/>
      <c r="BE272" s="567"/>
      <c r="BF272" s="567"/>
      <c r="BG272" s="567"/>
      <c r="BH272" s="567"/>
      <c r="BI272" s="567"/>
      <c r="BJ272" s="567"/>
      <c r="BK272" s="567"/>
      <c r="BL272" s="567"/>
      <c r="BM272" s="567"/>
      <c r="BN272" s="567"/>
      <c r="BO272" s="567"/>
      <c r="BP272" s="567"/>
      <c r="BQ272" s="567"/>
      <c r="BR272" s="567"/>
      <c r="BS272" s="567"/>
      <c r="BT272" s="567"/>
      <c r="BU272" s="567"/>
      <c r="BV272" s="567"/>
      <c r="BW272" s="567"/>
      <c r="BX272" s="567"/>
      <c r="BY272" s="567"/>
      <c r="BZ272" s="567"/>
      <c r="CA272" s="567"/>
      <c r="CB272" s="567"/>
      <c r="CC272" s="567"/>
      <c r="CD272" s="567"/>
      <c r="CE272" s="567"/>
      <c r="CF272" s="567"/>
      <c r="CG272" s="567"/>
      <c r="CH272" s="567"/>
      <c r="CI272" s="567"/>
      <c r="CJ272" s="567"/>
      <c r="CK272" s="567"/>
      <c r="CL272" s="567"/>
      <c r="CM272" s="567"/>
      <c r="CN272" s="567"/>
      <c r="CO272" s="567"/>
      <c r="CP272" s="567"/>
      <c r="CQ272" s="567"/>
      <c r="CR272" s="567"/>
      <c r="CS272" s="567"/>
      <c r="CT272" s="567"/>
      <c r="CU272" s="567"/>
      <c r="CV272" s="567"/>
      <c r="CW272" s="567"/>
      <c r="CX272" s="567"/>
      <c r="CY272" s="567"/>
    </row>
    <row r="273" spans="1:103" s="173" customFormat="1" x14ac:dyDescent="0.3">
      <c r="A273" s="827">
        <v>624</v>
      </c>
      <c r="D273" s="567"/>
      <c r="E273" s="567"/>
      <c r="F273" s="567"/>
      <c r="G273" s="567"/>
      <c r="H273" s="567"/>
      <c r="I273" s="567"/>
      <c r="J273" s="567"/>
      <c r="K273" s="567"/>
      <c r="L273" s="567"/>
      <c r="M273" s="567"/>
      <c r="N273" s="567"/>
      <c r="O273" s="567"/>
      <c r="P273" s="567"/>
      <c r="Q273" s="567"/>
      <c r="R273" s="567"/>
      <c r="S273" s="567"/>
      <c r="T273" s="567"/>
      <c r="U273" s="567"/>
      <c r="V273" s="567"/>
      <c r="W273" s="567"/>
      <c r="X273" s="567"/>
      <c r="Y273" s="567"/>
      <c r="Z273" s="567"/>
      <c r="AA273" s="567"/>
      <c r="AB273" s="567"/>
      <c r="AC273" s="567"/>
      <c r="AD273" s="567"/>
      <c r="AE273" s="567"/>
      <c r="AF273" s="567"/>
      <c r="AG273" s="567"/>
      <c r="AH273" s="567"/>
      <c r="AI273" s="567"/>
      <c r="AJ273" s="567"/>
      <c r="AK273" s="567"/>
      <c r="AL273" s="567"/>
      <c r="AM273" s="567"/>
      <c r="AN273" s="567"/>
      <c r="AO273" s="567"/>
      <c r="AP273" s="567"/>
      <c r="AQ273" s="567"/>
      <c r="AR273" s="567"/>
      <c r="AS273" s="567"/>
      <c r="AT273" s="567"/>
      <c r="AU273" s="567"/>
      <c r="AV273" s="567"/>
      <c r="AW273" s="567"/>
      <c r="AX273" s="567"/>
      <c r="AY273" s="567"/>
      <c r="AZ273" s="567"/>
      <c r="BA273" s="567"/>
      <c r="BB273" s="567"/>
      <c r="BC273" s="567"/>
      <c r="BD273" s="567"/>
      <c r="BE273" s="567"/>
      <c r="BF273" s="567"/>
      <c r="BG273" s="567"/>
      <c r="BH273" s="567"/>
      <c r="BI273" s="567"/>
      <c r="BJ273" s="567"/>
      <c r="BK273" s="567"/>
      <c r="BL273" s="567"/>
      <c r="BM273" s="567"/>
      <c r="BN273" s="567"/>
      <c r="BO273" s="567"/>
      <c r="BP273" s="567"/>
      <c r="BQ273" s="567"/>
      <c r="BR273" s="567"/>
      <c r="BS273" s="567"/>
      <c r="BT273" s="567"/>
      <c r="BU273" s="567"/>
      <c r="BV273" s="567"/>
      <c r="BW273" s="567"/>
      <c r="BX273" s="567"/>
      <c r="BY273" s="567"/>
      <c r="BZ273" s="567"/>
      <c r="CA273" s="567"/>
      <c r="CB273" s="567"/>
      <c r="CC273" s="567"/>
      <c r="CD273" s="567"/>
      <c r="CE273" s="567"/>
      <c r="CF273" s="567"/>
      <c r="CG273" s="567"/>
      <c r="CH273" s="567"/>
      <c r="CI273" s="567"/>
      <c r="CJ273" s="567"/>
      <c r="CK273" s="567"/>
      <c r="CL273" s="567"/>
      <c r="CM273" s="567"/>
      <c r="CN273" s="567"/>
      <c r="CO273" s="567"/>
      <c r="CP273" s="567"/>
      <c r="CQ273" s="567"/>
      <c r="CR273" s="567"/>
      <c r="CS273" s="567"/>
      <c r="CT273" s="567"/>
      <c r="CU273" s="567"/>
      <c r="CV273" s="567"/>
      <c r="CW273" s="567"/>
      <c r="CX273" s="567"/>
      <c r="CY273" s="567"/>
    </row>
    <row r="274" spans="1:103" s="173" customFormat="1" x14ac:dyDescent="0.3">
      <c r="A274" s="827">
        <v>577</v>
      </c>
      <c r="D274" s="567">
        <f>D120</f>
        <v>2</v>
      </c>
      <c r="E274" s="567">
        <f>E120</f>
        <v>2</v>
      </c>
      <c r="F274" s="567">
        <f t="shared" ref="F274:BQ274" si="65">F120</f>
        <v>2</v>
      </c>
      <c r="G274" s="567">
        <f t="shared" si="65"/>
        <v>0</v>
      </c>
      <c r="H274" s="567">
        <f t="shared" si="65"/>
        <v>2</v>
      </c>
      <c r="I274" s="567">
        <f t="shared" si="65"/>
        <v>2</v>
      </c>
      <c r="J274" s="567">
        <f t="shared" si="65"/>
        <v>2</v>
      </c>
      <c r="K274" s="567">
        <f t="shared" si="65"/>
        <v>2</v>
      </c>
      <c r="L274" s="567">
        <f t="shared" si="65"/>
        <v>1</v>
      </c>
      <c r="M274" s="567">
        <f t="shared" si="65"/>
        <v>2</v>
      </c>
      <c r="N274" s="567">
        <f t="shared" si="65"/>
        <v>1</v>
      </c>
      <c r="O274" s="567">
        <f t="shared" si="65"/>
        <v>2</v>
      </c>
      <c r="P274" s="567">
        <f t="shared" si="65"/>
        <v>2</v>
      </c>
      <c r="Q274" s="567">
        <f t="shared" si="65"/>
        <v>2</v>
      </c>
      <c r="R274" s="567">
        <f t="shared" si="65"/>
        <v>2</v>
      </c>
      <c r="S274" s="567">
        <f t="shared" si="65"/>
        <v>2</v>
      </c>
      <c r="T274" s="567">
        <f t="shared" si="65"/>
        <v>0</v>
      </c>
      <c r="U274" s="567">
        <f t="shared" si="65"/>
        <v>2</v>
      </c>
      <c r="V274" s="567">
        <f t="shared" si="65"/>
        <v>2</v>
      </c>
      <c r="W274" s="567">
        <f t="shared" si="65"/>
        <v>0</v>
      </c>
      <c r="X274" s="567">
        <f t="shared" si="65"/>
        <v>2</v>
      </c>
      <c r="Y274" s="567">
        <f t="shared" si="65"/>
        <v>0</v>
      </c>
      <c r="Z274" s="567">
        <f t="shared" si="65"/>
        <v>2</v>
      </c>
      <c r="AA274" s="567">
        <f t="shared" si="65"/>
        <v>0</v>
      </c>
      <c r="AB274" s="567">
        <f t="shared" si="65"/>
        <v>2</v>
      </c>
      <c r="AC274" s="567">
        <f t="shared" si="65"/>
        <v>2</v>
      </c>
      <c r="AD274" s="567">
        <f t="shared" si="65"/>
        <v>2</v>
      </c>
      <c r="AE274" s="567">
        <f t="shared" si="65"/>
        <v>2</v>
      </c>
      <c r="AF274" s="567">
        <f t="shared" si="65"/>
        <v>2</v>
      </c>
      <c r="AG274" s="567">
        <f t="shared" si="65"/>
        <v>2</v>
      </c>
      <c r="AH274" s="567">
        <f t="shared" si="65"/>
        <v>2</v>
      </c>
      <c r="AI274" s="567">
        <f t="shared" si="65"/>
        <v>0</v>
      </c>
      <c r="AJ274" s="567">
        <f t="shared" si="65"/>
        <v>2</v>
      </c>
      <c r="AK274" s="567">
        <f t="shared" si="65"/>
        <v>1</v>
      </c>
      <c r="AL274" s="567">
        <f t="shared" si="65"/>
        <v>2</v>
      </c>
      <c r="AM274" s="567">
        <f t="shared" si="65"/>
        <v>2</v>
      </c>
      <c r="AN274" s="567">
        <f t="shared" si="65"/>
        <v>2</v>
      </c>
      <c r="AO274" s="567">
        <f t="shared" si="65"/>
        <v>2</v>
      </c>
      <c r="AP274" s="567">
        <f t="shared" si="65"/>
        <v>2</v>
      </c>
      <c r="AQ274" s="567">
        <f t="shared" si="65"/>
        <v>2</v>
      </c>
      <c r="AR274" s="567">
        <f t="shared" si="65"/>
        <v>0</v>
      </c>
      <c r="AS274" s="567">
        <f t="shared" si="65"/>
        <v>2</v>
      </c>
      <c r="AT274" s="567">
        <f t="shared" si="65"/>
        <v>2</v>
      </c>
      <c r="AU274" s="567">
        <f t="shared" si="65"/>
        <v>2</v>
      </c>
      <c r="AV274" s="567">
        <f t="shared" si="65"/>
        <v>1</v>
      </c>
      <c r="AW274" s="567">
        <f t="shared" si="65"/>
        <v>0</v>
      </c>
      <c r="AX274" s="567">
        <f t="shared" si="65"/>
        <v>2</v>
      </c>
      <c r="AY274" s="567">
        <f t="shared" si="65"/>
        <v>2</v>
      </c>
      <c r="AZ274" s="567">
        <f t="shared" si="65"/>
        <v>2</v>
      </c>
      <c r="BA274" s="567">
        <f t="shared" si="65"/>
        <v>2</v>
      </c>
      <c r="BB274" s="567">
        <f t="shared" si="65"/>
        <v>1</v>
      </c>
      <c r="BC274" s="567">
        <f t="shared" si="65"/>
        <v>2</v>
      </c>
      <c r="BD274" s="567">
        <f t="shared" si="65"/>
        <v>2</v>
      </c>
      <c r="BE274" s="567">
        <f t="shared" si="65"/>
        <v>2</v>
      </c>
      <c r="BF274" s="567">
        <f t="shared" si="65"/>
        <v>2</v>
      </c>
      <c r="BG274" s="567">
        <f t="shared" si="65"/>
        <v>2</v>
      </c>
      <c r="BH274" s="567">
        <f t="shared" si="65"/>
        <v>2</v>
      </c>
      <c r="BI274" s="567">
        <f t="shared" si="65"/>
        <v>2</v>
      </c>
      <c r="BJ274" s="567">
        <f t="shared" si="65"/>
        <v>2</v>
      </c>
      <c r="BK274" s="567">
        <f t="shared" si="65"/>
        <v>1</v>
      </c>
      <c r="BL274" s="567">
        <f t="shared" si="65"/>
        <v>0</v>
      </c>
      <c r="BM274" s="567">
        <f t="shared" si="65"/>
        <v>2</v>
      </c>
      <c r="BN274" s="567">
        <f t="shared" si="65"/>
        <v>2</v>
      </c>
      <c r="BO274" s="567">
        <f t="shared" si="65"/>
        <v>2</v>
      </c>
      <c r="BP274" s="567">
        <f t="shared" si="65"/>
        <v>2</v>
      </c>
      <c r="BQ274" s="567">
        <f t="shared" si="65"/>
        <v>0</v>
      </c>
      <c r="BR274" s="567">
        <f t="shared" ref="BR274:CY274" si="66">BR120</f>
        <v>2</v>
      </c>
      <c r="BS274" s="567">
        <f t="shared" si="66"/>
        <v>2</v>
      </c>
      <c r="BT274" s="567">
        <f t="shared" si="66"/>
        <v>2</v>
      </c>
      <c r="BU274" s="567">
        <f t="shared" si="66"/>
        <v>2</v>
      </c>
      <c r="BV274" s="567">
        <f t="shared" si="66"/>
        <v>2</v>
      </c>
      <c r="BW274" s="567">
        <f t="shared" si="66"/>
        <v>2</v>
      </c>
      <c r="BX274" s="567">
        <f t="shared" si="66"/>
        <v>2</v>
      </c>
      <c r="BY274" s="567">
        <f t="shared" si="66"/>
        <v>2</v>
      </c>
      <c r="BZ274" s="567">
        <f t="shared" si="66"/>
        <v>2</v>
      </c>
      <c r="CA274" s="567">
        <f t="shared" si="66"/>
        <v>2</v>
      </c>
      <c r="CB274" s="567">
        <f t="shared" si="66"/>
        <v>2</v>
      </c>
      <c r="CC274" s="567">
        <f t="shared" si="66"/>
        <v>2</v>
      </c>
      <c r="CD274" s="567">
        <f t="shared" si="66"/>
        <v>2</v>
      </c>
      <c r="CE274" s="567">
        <f t="shared" si="66"/>
        <v>2</v>
      </c>
      <c r="CF274" s="567">
        <f t="shared" si="66"/>
        <v>2</v>
      </c>
      <c r="CG274" s="567">
        <f t="shared" si="66"/>
        <v>2</v>
      </c>
      <c r="CH274" s="567">
        <f t="shared" si="66"/>
        <v>2</v>
      </c>
      <c r="CI274" s="567">
        <f t="shared" si="66"/>
        <v>2</v>
      </c>
      <c r="CJ274" s="567">
        <f t="shared" si="66"/>
        <v>2</v>
      </c>
      <c r="CK274" s="567">
        <f t="shared" si="66"/>
        <v>2</v>
      </c>
      <c r="CL274" s="567">
        <f t="shared" si="66"/>
        <v>2</v>
      </c>
      <c r="CM274" s="567">
        <f t="shared" si="66"/>
        <v>2</v>
      </c>
      <c r="CN274" s="567">
        <f t="shared" si="66"/>
        <v>0</v>
      </c>
      <c r="CO274" s="567">
        <f t="shared" si="66"/>
        <v>1</v>
      </c>
      <c r="CP274" s="567">
        <f t="shared" si="66"/>
        <v>2</v>
      </c>
      <c r="CQ274" s="567">
        <f t="shared" si="66"/>
        <v>2</v>
      </c>
      <c r="CR274" s="567">
        <f t="shared" si="66"/>
        <v>2</v>
      </c>
      <c r="CS274" s="567">
        <f t="shared" si="66"/>
        <v>1</v>
      </c>
      <c r="CT274" s="567">
        <f t="shared" si="66"/>
        <v>2</v>
      </c>
      <c r="CU274" s="567">
        <f t="shared" si="66"/>
        <v>2</v>
      </c>
      <c r="CV274" s="567">
        <f t="shared" si="66"/>
        <v>2</v>
      </c>
      <c r="CW274" s="567">
        <f t="shared" si="66"/>
        <v>2</v>
      </c>
      <c r="CX274" s="567">
        <f t="shared" si="66"/>
        <v>2</v>
      </c>
      <c r="CY274" s="567">
        <f t="shared" si="66"/>
        <v>2</v>
      </c>
    </row>
    <row r="275" spans="1:103" s="173" customFormat="1" x14ac:dyDescent="0.3">
      <c r="A275" s="734">
        <v>1064</v>
      </c>
      <c r="D275" s="567">
        <f>D210</f>
        <v>7562306</v>
      </c>
      <c r="E275" s="567">
        <f>E210</f>
        <v>68300</v>
      </c>
      <c r="F275" s="567">
        <f t="shared" ref="F275:BQ275" si="67">F210</f>
        <v>1081616</v>
      </c>
      <c r="G275" s="567">
        <f t="shared" si="67"/>
        <v>0</v>
      </c>
      <c r="H275" s="567">
        <f t="shared" si="67"/>
        <v>464679</v>
      </c>
      <c r="I275" s="567">
        <f t="shared" si="67"/>
        <v>0</v>
      </c>
      <c r="J275" s="567">
        <f t="shared" si="67"/>
        <v>5147266</v>
      </c>
      <c r="K275" s="567">
        <f t="shared" si="67"/>
        <v>1200971</v>
      </c>
      <c r="L275" s="567">
        <f t="shared" si="67"/>
        <v>5606307</v>
      </c>
      <c r="M275" s="567">
        <f t="shared" si="67"/>
        <v>12536308</v>
      </c>
      <c r="N275" s="567">
        <f t="shared" si="67"/>
        <v>11085275</v>
      </c>
      <c r="O275" s="567">
        <f t="shared" si="67"/>
        <v>836374</v>
      </c>
      <c r="P275" s="567">
        <f t="shared" si="67"/>
        <v>15674687</v>
      </c>
      <c r="Q275" s="567">
        <f t="shared" si="67"/>
        <v>11362181</v>
      </c>
      <c r="R275" s="567">
        <f t="shared" si="67"/>
        <v>0</v>
      </c>
      <c r="S275" s="567">
        <f t="shared" si="67"/>
        <v>3089214</v>
      </c>
      <c r="T275" s="567">
        <f t="shared" si="67"/>
        <v>0</v>
      </c>
      <c r="U275" s="567">
        <f t="shared" si="67"/>
        <v>10954091</v>
      </c>
      <c r="V275" s="567">
        <f t="shared" si="67"/>
        <v>68616</v>
      </c>
      <c r="W275" s="567">
        <f t="shared" si="67"/>
        <v>0</v>
      </c>
      <c r="X275" s="567">
        <f t="shared" si="67"/>
        <v>663845</v>
      </c>
      <c r="Y275" s="567">
        <f t="shared" si="67"/>
        <v>1090745</v>
      </c>
      <c r="Z275" s="567">
        <f t="shared" si="67"/>
        <v>484386</v>
      </c>
      <c r="AA275" s="567">
        <f t="shared" si="67"/>
        <v>0</v>
      </c>
      <c r="AB275" s="567">
        <f t="shared" si="67"/>
        <v>646406</v>
      </c>
      <c r="AC275" s="567">
        <f t="shared" si="67"/>
        <v>5095835</v>
      </c>
      <c r="AD275" s="567">
        <f t="shared" si="67"/>
        <v>2696949</v>
      </c>
      <c r="AE275" s="567">
        <f t="shared" si="67"/>
        <v>7188564</v>
      </c>
      <c r="AF275" s="567">
        <f t="shared" si="67"/>
        <v>0</v>
      </c>
      <c r="AG275" s="567">
        <f t="shared" si="67"/>
        <v>1756610</v>
      </c>
      <c r="AH275" s="567">
        <f t="shared" si="67"/>
        <v>0</v>
      </c>
      <c r="AI275" s="567">
        <f t="shared" si="67"/>
        <v>0</v>
      </c>
      <c r="AJ275" s="567">
        <f t="shared" si="67"/>
        <v>3071125</v>
      </c>
      <c r="AK275" s="567">
        <f t="shared" si="67"/>
        <v>9513808</v>
      </c>
      <c r="AL275" s="567">
        <f t="shared" si="67"/>
        <v>1000000</v>
      </c>
      <c r="AM275" s="567">
        <f t="shared" si="67"/>
        <v>178747</v>
      </c>
      <c r="AN275" s="567">
        <f t="shared" si="67"/>
        <v>0</v>
      </c>
      <c r="AO275" s="567">
        <f t="shared" si="67"/>
        <v>737455</v>
      </c>
      <c r="AP275" s="567">
        <f t="shared" si="67"/>
        <v>0</v>
      </c>
      <c r="AQ275" s="567">
        <f t="shared" si="67"/>
        <v>3440406</v>
      </c>
      <c r="AR275" s="567">
        <f t="shared" si="67"/>
        <v>2852681</v>
      </c>
      <c r="AS275" s="567">
        <f t="shared" si="67"/>
        <v>0</v>
      </c>
      <c r="AT275" s="567">
        <f t="shared" si="67"/>
        <v>0</v>
      </c>
      <c r="AU275" s="567">
        <f t="shared" si="67"/>
        <v>3003131</v>
      </c>
      <c r="AV275" s="567">
        <f t="shared" si="67"/>
        <v>77727</v>
      </c>
      <c r="AW275" s="567">
        <f t="shared" si="67"/>
        <v>0</v>
      </c>
      <c r="AX275" s="567">
        <f t="shared" si="67"/>
        <v>0</v>
      </c>
      <c r="AY275" s="567">
        <f t="shared" si="67"/>
        <v>184082</v>
      </c>
      <c r="AZ275" s="567">
        <f t="shared" si="67"/>
        <v>3646977</v>
      </c>
      <c r="BA275" s="567">
        <f t="shared" si="67"/>
        <v>220595</v>
      </c>
      <c r="BB275" s="567">
        <f t="shared" si="67"/>
        <v>0</v>
      </c>
      <c r="BC275" s="567">
        <f t="shared" si="67"/>
        <v>1810594</v>
      </c>
      <c r="BD275" s="567">
        <f t="shared" si="67"/>
        <v>1494854</v>
      </c>
      <c r="BE275" s="567">
        <f t="shared" si="67"/>
        <v>2450499</v>
      </c>
      <c r="BF275" s="567">
        <f t="shared" si="67"/>
        <v>2254791</v>
      </c>
      <c r="BG275" s="567">
        <f t="shared" si="67"/>
        <v>1841923</v>
      </c>
      <c r="BH275" s="567">
        <f t="shared" si="67"/>
        <v>2062403</v>
      </c>
      <c r="BI275" s="567">
        <f t="shared" si="67"/>
        <v>0</v>
      </c>
      <c r="BJ275" s="567">
        <f t="shared" si="67"/>
        <v>1733147</v>
      </c>
      <c r="BK275" s="567">
        <f t="shared" si="67"/>
        <v>9634155</v>
      </c>
      <c r="BL275" s="567">
        <f t="shared" si="67"/>
        <v>0</v>
      </c>
      <c r="BM275" s="567">
        <f t="shared" si="67"/>
        <v>0</v>
      </c>
      <c r="BN275" s="567">
        <f t="shared" si="67"/>
        <v>10000000</v>
      </c>
      <c r="BO275" s="567">
        <f t="shared" si="67"/>
        <v>4144743</v>
      </c>
      <c r="BP275" s="567">
        <f t="shared" si="67"/>
        <v>11753039</v>
      </c>
      <c r="BQ275" s="567">
        <f t="shared" si="67"/>
        <v>0</v>
      </c>
      <c r="BR275" s="567">
        <f t="shared" ref="BR275:CY275" si="68">BR210</f>
        <v>4062170</v>
      </c>
      <c r="BS275" s="567">
        <f t="shared" si="68"/>
        <v>5708508</v>
      </c>
      <c r="BT275" s="567">
        <f t="shared" si="68"/>
        <v>0</v>
      </c>
      <c r="BU275" s="567">
        <f t="shared" si="68"/>
        <v>0</v>
      </c>
      <c r="BV275" s="567">
        <f t="shared" si="68"/>
        <v>222250</v>
      </c>
      <c r="BW275" s="567">
        <f t="shared" si="68"/>
        <v>0</v>
      </c>
      <c r="BX275" s="567">
        <f t="shared" si="68"/>
        <v>0</v>
      </c>
      <c r="BY275" s="567">
        <f t="shared" si="68"/>
        <v>1723622</v>
      </c>
      <c r="BZ275" s="567">
        <f t="shared" si="68"/>
        <v>2141033</v>
      </c>
      <c r="CA275" s="567">
        <f t="shared" si="68"/>
        <v>292731</v>
      </c>
      <c r="CB275" s="567">
        <f t="shared" si="68"/>
        <v>2653479</v>
      </c>
      <c r="CC275" s="567">
        <f t="shared" si="68"/>
        <v>2213443</v>
      </c>
      <c r="CD275" s="567">
        <f t="shared" si="68"/>
        <v>8341319</v>
      </c>
      <c r="CE275" s="567">
        <f t="shared" si="68"/>
        <v>5234382</v>
      </c>
      <c r="CF275" s="567">
        <f t="shared" si="68"/>
        <v>10000000</v>
      </c>
      <c r="CG275" s="567">
        <f t="shared" si="68"/>
        <v>599435</v>
      </c>
      <c r="CH275" s="567">
        <f t="shared" si="68"/>
        <v>846118</v>
      </c>
      <c r="CI275" s="567">
        <f t="shared" si="68"/>
        <v>75973</v>
      </c>
      <c r="CJ275" s="567">
        <f t="shared" si="68"/>
        <v>0</v>
      </c>
      <c r="CK275" s="567">
        <f t="shared" si="68"/>
        <v>4294185</v>
      </c>
      <c r="CL275" s="567">
        <f t="shared" si="68"/>
        <v>452234</v>
      </c>
      <c r="CM275" s="567">
        <f t="shared" si="68"/>
        <v>4290025</v>
      </c>
      <c r="CN275" s="567">
        <f t="shared" si="68"/>
        <v>765061</v>
      </c>
      <c r="CO275" s="567">
        <f t="shared" si="68"/>
        <v>1257717</v>
      </c>
      <c r="CP275" s="567">
        <f t="shared" si="68"/>
        <v>0</v>
      </c>
      <c r="CQ275" s="567">
        <f t="shared" si="68"/>
        <v>49194131</v>
      </c>
      <c r="CR275" s="567">
        <f t="shared" si="68"/>
        <v>23671</v>
      </c>
      <c r="CS275" s="567">
        <f t="shared" si="68"/>
        <v>1699182</v>
      </c>
      <c r="CT275" s="567">
        <f t="shared" si="68"/>
        <v>4057772</v>
      </c>
      <c r="CU275" s="567">
        <f t="shared" si="68"/>
        <v>0</v>
      </c>
      <c r="CV275" s="567">
        <f t="shared" si="68"/>
        <v>827249</v>
      </c>
      <c r="CW275" s="567">
        <f t="shared" si="68"/>
        <v>7944443</v>
      </c>
      <c r="CX275" s="567">
        <f t="shared" si="68"/>
        <v>7316373</v>
      </c>
      <c r="CY275" s="567">
        <f t="shared" si="68"/>
        <v>3469634</v>
      </c>
    </row>
    <row r="276" spans="1:103" s="173" customFormat="1" x14ac:dyDescent="0.3">
      <c r="A276" s="734">
        <v>1065</v>
      </c>
      <c r="D276" s="567">
        <f>D211</f>
        <v>0</v>
      </c>
      <c r="E276" s="567">
        <f>E211</f>
        <v>0</v>
      </c>
      <c r="F276" s="567">
        <f t="shared" ref="F276:BQ276" si="69">F211</f>
        <v>0</v>
      </c>
      <c r="G276" s="567">
        <f t="shared" si="69"/>
        <v>0</v>
      </c>
      <c r="H276" s="567">
        <f t="shared" si="69"/>
        <v>0</v>
      </c>
      <c r="I276" s="567">
        <f t="shared" si="69"/>
        <v>0</v>
      </c>
      <c r="J276" s="567">
        <f t="shared" si="69"/>
        <v>0</v>
      </c>
      <c r="K276" s="567">
        <f t="shared" si="69"/>
        <v>0</v>
      </c>
      <c r="L276" s="567">
        <f t="shared" si="69"/>
        <v>0</v>
      </c>
      <c r="M276" s="567">
        <f t="shared" si="69"/>
        <v>0</v>
      </c>
      <c r="N276" s="567">
        <f t="shared" si="69"/>
        <v>0</v>
      </c>
      <c r="O276" s="567">
        <f t="shared" si="69"/>
        <v>0</v>
      </c>
      <c r="P276" s="567">
        <f t="shared" si="69"/>
        <v>0</v>
      </c>
      <c r="Q276" s="567">
        <f t="shared" si="69"/>
        <v>0</v>
      </c>
      <c r="R276" s="567">
        <f t="shared" si="69"/>
        <v>0</v>
      </c>
      <c r="S276" s="567">
        <f t="shared" si="69"/>
        <v>0</v>
      </c>
      <c r="T276" s="567">
        <f t="shared" si="69"/>
        <v>0</v>
      </c>
      <c r="U276" s="567">
        <f t="shared" si="69"/>
        <v>0</v>
      </c>
      <c r="V276" s="567">
        <f t="shared" si="69"/>
        <v>0</v>
      </c>
      <c r="W276" s="567">
        <f t="shared" si="69"/>
        <v>0</v>
      </c>
      <c r="X276" s="567">
        <f t="shared" si="69"/>
        <v>0</v>
      </c>
      <c r="Y276" s="567">
        <f t="shared" si="69"/>
        <v>0</v>
      </c>
      <c r="Z276" s="567">
        <f t="shared" si="69"/>
        <v>0</v>
      </c>
      <c r="AA276" s="567">
        <f t="shared" si="69"/>
        <v>0</v>
      </c>
      <c r="AB276" s="567">
        <f t="shared" si="69"/>
        <v>0</v>
      </c>
      <c r="AC276" s="567">
        <f t="shared" si="69"/>
        <v>0</v>
      </c>
      <c r="AD276" s="567">
        <f t="shared" si="69"/>
        <v>0</v>
      </c>
      <c r="AE276" s="567">
        <f t="shared" si="69"/>
        <v>131911</v>
      </c>
      <c r="AF276" s="567">
        <f t="shared" si="69"/>
        <v>0</v>
      </c>
      <c r="AG276" s="567">
        <f t="shared" si="69"/>
        <v>0</v>
      </c>
      <c r="AH276" s="567">
        <f t="shared" si="69"/>
        <v>0</v>
      </c>
      <c r="AI276" s="567">
        <f t="shared" si="69"/>
        <v>0</v>
      </c>
      <c r="AJ276" s="567">
        <f t="shared" si="69"/>
        <v>0</v>
      </c>
      <c r="AK276" s="567">
        <f t="shared" si="69"/>
        <v>0</v>
      </c>
      <c r="AL276" s="567">
        <f t="shared" si="69"/>
        <v>0</v>
      </c>
      <c r="AM276" s="567">
        <f t="shared" si="69"/>
        <v>0</v>
      </c>
      <c r="AN276" s="567">
        <f t="shared" si="69"/>
        <v>0</v>
      </c>
      <c r="AO276" s="567">
        <f t="shared" si="69"/>
        <v>0</v>
      </c>
      <c r="AP276" s="567">
        <f t="shared" si="69"/>
        <v>0</v>
      </c>
      <c r="AQ276" s="567">
        <f t="shared" si="69"/>
        <v>0</v>
      </c>
      <c r="AR276" s="567">
        <f t="shared" si="69"/>
        <v>0</v>
      </c>
      <c r="AS276" s="567">
        <f t="shared" si="69"/>
        <v>0</v>
      </c>
      <c r="AT276" s="567">
        <f t="shared" si="69"/>
        <v>0</v>
      </c>
      <c r="AU276" s="567">
        <f t="shared" si="69"/>
        <v>0</v>
      </c>
      <c r="AV276" s="567">
        <f t="shared" si="69"/>
        <v>0</v>
      </c>
      <c r="AW276" s="567">
        <f t="shared" si="69"/>
        <v>0</v>
      </c>
      <c r="AX276" s="567">
        <f t="shared" si="69"/>
        <v>0</v>
      </c>
      <c r="AY276" s="567">
        <f t="shared" si="69"/>
        <v>0</v>
      </c>
      <c r="AZ276" s="567">
        <f t="shared" si="69"/>
        <v>0</v>
      </c>
      <c r="BA276" s="567">
        <f t="shared" si="69"/>
        <v>0</v>
      </c>
      <c r="BB276" s="567">
        <f t="shared" si="69"/>
        <v>0</v>
      </c>
      <c r="BC276" s="567">
        <f t="shared" si="69"/>
        <v>0</v>
      </c>
      <c r="BD276" s="567">
        <f t="shared" si="69"/>
        <v>0</v>
      </c>
      <c r="BE276" s="567">
        <f t="shared" si="69"/>
        <v>0</v>
      </c>
      <c r="BF276" s="567">
        <f t="shared" si="69"/>
        <v>0</v>
      </c>
      <c r="BG276" s="567">
        <f t="shared" si="69"/>
        <v>0</v>
      </c>
      <c r="BH276" s="567">
        <f t="shared" si="69"/>
        <v>0</v>
      </c>
      <c r="BI276" s="567">
        <f t="shared" si="69"/>
        <v>0</v>
      </c>
      <c r="BJ276" s="567">
        <f t="shared" si="69"/>
        <v>0</v>
      </c>
      <c r="BK276" s="567">
        <f t="shared" si="69"/>
        <v>0</v>
      </c>
      <c r="BL276" s="567">
        <f t="shared" si="69"/>
        <v>0</v>
      </c>
      <c r="BM276" s="567">
        <f t="shared" si="69"/>
        <v>0</v>
      </c>
      <c r="BN276" s="567">
        <f t="shared" si="69"/>
        <v>0</v>
      </c>
      <c r="BO276" s="567">
        <f t="shared" si="69"/>
        <v>0</v>
      </c>
      <c r="BP276" s="567">
        <f t="shared" si="69"/>
        <v>0</v>
      </c>
      <c r="BQ276" s="567">
        <f t="shared" si="69"/>
        <v>0</v>
      </c>
      <c r="BR276" s="567">
        <f t="shared" ref="BR276:CY276" si="70">BR211</f>
        <v>0</v>
      </c>
      <c r="BS276" s="567">
        <f t="shared" si="70"/>
        <v>0</v>
      </c>
      <c r="BT276" s="567">
        <f t="shared" si="70"/>
        <v>0</v>
      </c>
      <c r="BU276" s="567">
        <f t="shared" si="70"/>
        <v>0</v>
      </c>
      <c r="BV276" s="567">
        <f t="shared" si="70"/>
        <v>0</v>
      </c>
      <c r="BW276" s="567">
        <f t="shared" si="70"/>
        <v>0</v>
      </c>
      <c r="BX276" s="567">
        <f t="shared" si="70"/>
        <v>0</v>
      </c>
      <c r="BY276" s="567">
        <f t="shared" si="70"/>
        <v>0</v>
      </c>
      <c r="BZ276" s="567">
        <f t="shared" si="70"/>
        <v>0</v>
      </c>
      <c r="CA276" s="567">
        <f t="shared" si="70"/>
        <v>0</v>
      </c>
      <c r="CB276" s="567">
        <f t="shared" si="70"/>
        <v>0</v>
      </c>
      <c r="CC276" s="567">
        <f t="shared" si="70"/>
        <v>0</v>
      </c>
      <c r="CD276" s="567">
        <f t="shared" si="70"/>
        <v>0</v>
      </c>
      <c r="CE276" s="567">
        <f t="shared" si="70"/>
        <v>0</v>
      </c>
      <c r="CF276" s="567">
        <f t="shared" si="70"/>
        <v>0</v>
      </c>
      <c r="CG276" s="567">
        <f t="shared" si="70"/>
        <v>0</v>
      </c>
      <c r="CH276" s="567">
        <f t="shared" si="70"/>
        <v>0</v>
      </c>
      <c r="CI276" s="567">
        <f t="shared" si="70"/>
        <v>0</v>
      </c>
      <c r="CJ276" s="567">
        <f t="shared" si="70"/>
        <v>0</v>
      </c>
      <c r="CK276" s="567">
        <f t="shared" si="70"/>
        <v>0</v>
      </c>
      <c r="CL276" s="567">
        <f t="shared" si="70"/>
        <v>0</v>
      </c>
      <c r="CM276" s="567">
        <f t="shared" si="70"/>
        <v>0</v>
      </c>
      <c r="CN276" s="567">
        <f t="shared" si="70"/>
        <v>0</v>
      </c>
      <c r="CO276" s="567">
        <f t="shared" si="70"/>
        <v>0</v>
      </c>
      <c r="CP276" s="567">
        <f t="shared" si="70"/>
        <v>0</v>
      </c>
      <c r="CQ276" s="567">
        <f t="shared" si="70"/>
        <v>0</v>
      </c>
      <c r="CR276" s="567">
        <f t="shared" si="70"/>
        <v>0</v>
      </c>
      <c r="CS276" s="567">
        <f t="shared" si="70"/>
        <v>0</v>
      </c>
      <c r="CT276" s="567">
        <f t="shared" si="70"/>
        <v>0</v>
      </c>
      <c r="CU276" s="567">
        <f t="shared" si="70"/>
        <v>0</v>
      </c>
      <c r="CV276" s="567">
        <f t="shared" si="70"/>
        <v>0</v>
      </c>
      <c r="CW276" s="567">
        <f t="shared" si="70"/>
        <v>0</v>
      </c>
      <c r="CX276" s="567">
        <f t="shared" si="70"/>
        <v>0</v>
      </c>
      <c r="CY276" s="567">
        <f t="shared" si="70"/>
        <v>0</v>
      </c>
    </row>
    <row r="277" spans="1:103" s="173" customFormat="1" x14ac:dyDescent="0.3">
      <c r="A277" s="734">
        <v>1055</v>
      </c>
      <c r="D277" s="567">
        <f t="shared" ref="D277:E281" si="71">D201</f>
        <v>2</v>
      </c>
      <c r="E277" s="567">
        <f t="shared" si="71"/>
        <v>2</v>
      </c>
      <c r="F277" s="567">
        <f t="shared" ref="F277:BQ277" si="72">F201</f>
        <v>1</v>
      </c>
      <c r="G277" s="567">
        <f t="shared" si="72"/>
        <v>0</v>
      </c>
      <c r="H277" s="567">
        <f t="shared" si="72"/>
        <v>2</v>
      </c>
      <c r="I277" s="567">
        <f t="shared" si="72"/>
        <v>2</v>
      </c>
      <c r="J277" s="567">
        <f t="shared" si="72"/>
        <v>2</v>
      </c>
      <c r="K277" s="567">
        <f t="shared" si="72"/>
        <v>2</v>
      </c>
      <c r="L277" s="567">
        <f t="shared" si="72"/>
        <v>2</v>
      </c>
      <c r="M277" s="567">
        <f t="shared" si="72"/>
        <v>2</v>
      </c>
      <c r="N277" s="567">
        <f t="shared" si="72"/>
        <v>2</v>
      </c>
      <c r="O277" s="567">
        <f t="shared" si="72"/>
        <v>2</v>
      </c>
      <c r="P277" s="567">
        <f t="shared" si="72"/>
        <v>2</v>
      </c>
      <c r="Q277" s="567">
        <f t="shared" si="72"/>
        <v>2</v>
      </c>
      <c r="R277" s="567">
        <f t="shared" si="72"/>
        <v>2</v>
      </c>
      <c r="S277" s="567">
        <f t="shared" si="72"/>
        <v>2</v>
      </c>
      <c r="T277" s="567">
        <f t="shared" si="72"/>
        <v>0</v>
      </c>
      <c r="U277" s="567">
        <f t="shared" si="72"/>
        <v>2</v>
      </c>
      <c r="V277" s="567">
        <f t="shared" si="72"/>
        <v>2</v>
      </c>
      <c r="W277" s="567">
        <f t="shared" si="72"/>
        <v>0</v>
      </c>
      <c r="X277" s="567">
        <f t="shared" si="72"/>
        <v>2</v>
      </c>
      <c r="Y277" s="567">
        <f t="shared" si="72"/>
        <v>2</v>
      </c>
      <c r="Z277" s="567">
        <f t="shared" si="72"/>
        <v>2</v>
      </c>
      <c r="AA277" s="567">
        <f t="shared" si="72"/>
        <v>0</v>
      </c>
      <c r="AB277" s="567">
        <f t="shared" si="72"/>
        <v>2</v>
      </c>
      <c r="AC277" s="567">
        <f t="shared" si="72"/>
        <v>2</v>
      </c>
      <c r="AD277" s="567">
        <f t="shared" si="72"/>
        <v>2</v>
      </c>
      <c r="AE277" s="567">
        <f t="shared" si="72"/>
        <v>2</v>
      </c>
      <c r="AF277" s="567">
        <f t="shared" si="72"/>
        <v>2</v>
      </c>
      <c r="AG277" s="567">
        <f t="shared" si="72"/>
        <v>2</v>
      </c>
      <c r="AH277" s="567">
        <f t="shared" si="72"/>
        <v>2</v>
      </c>
      <c r="AI277" s="567">
        <f t="shared" si="72"/>
        <v>2</v>
      </c>
      <c r="AJ277" s="567">
        <f t="shared" si="72"/>
        <v>2</v>
      </c>
      <c r="AK277" s="567">
        <f t="shared" si="72"/>
        <v>2</v>
      </c>
      <c r="AL277" s="567">
        <f t="shared" si="72"/>
        <v>2</v>
      </c>
      <c r="AM277" s="567">
        <f t="shared" si="72"/>
        <v>1</v>
      </c>
      <c r="AN277" s="567">
        <f t="shared" si="72"/>
        <v>2</v>
      </c>
      <c r="AO277" s="567">
        <f t="shared" si="72"/>
        <v>2</v>
      </c>
      <c r="AP277" s="567">
        <f t="shared" si="72"/>
        <v>2</v>
      </c>
      <c r="AQ277" s="567">
        <f t="shared" si="72"/>
        <v>2</v>
      </c>
      <c r="AR277" s="567">
        <f t="shared" si="72"/>
        <v>2</v>
      </c>
      <c r="AS277" s="567">
        <f t="shared" si="72"/>
        <v>2</v>
      </c>
      <c r="AT277" s="567">
        <f t="shared" si="72"/>
        <v>2</v>
      </c>
      <c r="AU277" s="567">
        <f t="shared" si="72"/>
        <v>2</v>
      </c>
      <c r="AV277" s="567">
        <f t="shared" si="72"/>
        <v>2</v>
      </c>
      <c r="AW277" s="567">
        <f t="shared" si="72"/>
        <v>0</v>
      </c>
      <c r="AX277" s="567">
        <f t="shared" si="72"/>
        <v>1</v>
      </c>
      <c r="AY277" s="567">
        <f t="shared" si="72"/>
        <v>1</v>
      </c>
      <c r="AZ277" s="567">
        <f t="shared" si="72"/>
        <v>2</v>
      </c>
      <c r="BA277" s="567">
        <f t="shared" si="72"/>
        <v>2</v>
      </c>
      <c r="BB277" s="567">
        <f t="shared" si="72"/>
        <v>2</v>
      </c>
      <c r="BC277" s="567">
        <f t="shared" si="72"/>
        <v>2</v>
      </c>
      <c r="BD277" s="567">
        <f t="shared" si="72"/>
        <v>2</v>
      </c>
      <c r="BE277" s="567">
        <f t="shared" si="72"/>
        <v>2</v>
      </c>
      <c r="BF277" s="567">
        <f t="shared" si="72"/>
        <v>2</v>
      </c>
      <c r="BG277" s="567">
        <f t="shared" si="72"/>
        <v>2</v>
      </c>
      <c r="BH277" s="567">
        <f t="shared" si="72"/>
        <v>2</v>
      </c>
      <c r="BI277" s="567">
        <f t="shared" si="72"/>
        <v>2</v>
      </c>
      <c r="BJ277" s="567">
        <f t="shared" si="72"/>
        <v>2</v>
      </c>
      <c r="BK277" s="567">
        <f t="shared" si="72"/>
        <v>2</v>
      </c>
      <c r="BL277" s="567">
        <f t="shared" si="72"/>
        <v>2</v>
      </c>
      <c r="BM277" s="567">
        <f t="shared" si="72"/>
        <v>2</v>
      </c>
      <c r="BN277" s="567">
        <f t="shared" si="72"/>
        <v>2</v>
      </c>
      <c r="BO277" s="567">
        <f t="shared" si="72"/>
        <v>2</v>
      </c>
      <c r="BP277" s="567">
        <f t="shared" si="72"/>
        <v>2</v>
      </c>
      <c r="BQ277" s="567">
        <f t="shared" si="72"/>
        <v>0</v>
      </c>
      <c r="BR277" s="567">
        <f t="shared" ref="BR277:CY277" si="73">BR201</f>
        <v>2</v>
      </c>
      <c r="BS277" s="567">
        <f t="shared" si="73"/>
        <v>2</v>
      </c>
      <c r="BT277" s="567">
        <f t="shared" si="73"/>
        <v>2</v>
      </c>
      <c r="BU277" s="567">
        <f t="shared" si="73"/>
        <v>2</v>
      </c>
      <c r="BV277" s="567">
        <f t="shared" si="73"/>
        <v>2</v>
      </c>
      <c r="BW277" s="567">
        <f t="shared" si="73"/>
        <v>2</v>
      </c>
      <c r="BX277" s="567">
        <f t="shared" si="73"/>
        <v>2</v>
      </c>
      <c r="BY277" s="567">
        <f t="shared" si="73"/>
        <v>2</v>
      </c>
      <c r="BZ277" s="567">
        <f t="shared" si="73"/>
        <v>2</v>
      </c>
      <c r="CA277" s="567">
        <f t="shared" si="73"/>
        <v>2</v>
      </c>
      <c r="CB277" s="567">
        <f t="shared" si="73"/>
        <v>1</v>
      </c>
      <c r="CC277" s="567">
        <f t="shared" si="73"/>
        <v>2</v>
      </c>
      <c r="CD277" s="567">
        <f t="shared" si="73"/>
        <v>2</v>
      </c>
      <c r="CE277" s="567">
        <f t="shared" si="73"/>
        <v>2</v>
      </c>
      <c r="CF277" s="567">
        <f t="shared" si="73"/>
        <v>2</v>
      </c>
      <c r="CG277" s="567">
        <f t="shared" si="73"/>
        <v>2</v>
      </c>
      <c r="CH277" s="567">
        <f t="shared" si="73"/>
        <v>2</v>
      </c>
      <c r="CI277" s="567">
        <f t="shared" si="73"/>
        <v>2</v>
      </c>
      <c r="CJ277" s="567">
        <f t="shared" si="73"/>
        <v>1</v>
      </c>
      <c r="CK277" s="567">
        <f t="shared" si="73"/>
        <v>2</v>
      </c>
      <c r="CL277" s="567">
        <f t="shared" si="73"/>
        <v>2</v>
      </c>
      <c r="CM277" s="567">
        <f t="shared" si="73"/>
        <v>2</v>
      </c>
      <c r="CN277" s="567">
        <f t="shared" si="73"/>
        <v>2</v>
      </c>
      <c r="CO277" s="567">
        <f t="shared" si="73"/>
        <v>2</v>
      </c>
      <c r="CP277" s="567">
        <f t="shared" si="73"/>
        <v>1</v>
      </c>
      <c r="CQ277" s="567">
        <f t="shared" si="73"/>
        <v>2</v>
      </c>
      <c r="CR277" s="567">
        <f t="shared" si="73"/>
        <v>2</v>
      </c>
      <c r="CS277" s="567">
        <f t="shared" si="73"/>
        <v>2</v>
      </c>
      <c r="CT277" s="567">
        <f t="shared" si="73"/>
        <v>2</v>
      </c>
      <c r="CU277" s="567">
        <f t="shared" si="73"/>
        <v>2</v>
      </c>
      <c r="CV277" s="567">
        <f t="shared" si="73"/>
        <v>2</v>
      </c>
      <c r="CW277" s="567">
        <f t="shared" si="73"/>
        <v>2</v>
      </c>
      <c r="CX277" s="567">
        <f t="shared" si="73"/>
        <v>2</v>
      </c>
      <c r="CY277" s="567">
        <f t="shared" si="73"/>
        <v>2</v>
      </c>
    </row>
    <row r="278" spans="1:103" s="173" customFormat="1" x14ac:dyDescent="0.3">
      <c r="A278" s="734">
        <v>1056</v>
      </c>
      <c r="D278" s="567">
        <f t="shared" si="71"/>
        <v>2</v>
      </c>
      <c r="E278" s="567">
        <f t="shared" si="71"/>
        <v>2</v>
      </c>
      <c r="F278" s="567">
        <f t="shared" ref="F278:BQ278" si="74">F202</f>
        <v>2</v>
      </c>
      <c r="G278" s="567">
        <f t="shared" si="74"/>
        <v>0</v>
      </c>
      <c r="H278" s="567">
        <f t="shared" si="74"/>
        <v>2</v>
      </c>
      <c r="I278" s="567">
        <f t="shared" si="74"/>
        <v>2</v>
      </c>
      <c r="J278" s="567">
        <f t="shared" si="74"/>
        <v>2</v>
      </c>
      <c r="K278" s="567">
        <f t="shared" si="74"/>
        <v>2</v>
      </c>
      <c r="L278" s="567">
        <f t="shared" si="74"/>
        <v>2</v>
      </c>
      <c r="M278" s="567">
        <f t="shared" si="74"/>
        <v>2</v>
      </c>
      <c r="N278" s="567">
        <f t="shared" si="74"/>
        <v>2</v>
      </c>
      <c r="O278" s="567">
        <f t="shared" si="74"/>
        <v>2</v>
      </c>
      <c r="P278" s="567">
        <f t="shared" si="74"/>
        <v>2</v>
      </c>
      <c r="Q278" s="567">
        <f t="shared" si="74"/>
        <v>2</v>
      </c>
      <c r="R278" s="567">
        <f t="shared" si="74"/>
        <v>2</v>
      </c>
      <c r="S278" s="567">
        <f t="shared" si="74"/>
        <v>2</v>
      </c>
      <c r="T278" s="567">
        <f t="shared" si="74"/>
        <v>0</v>
      </c>
      <c r="U278" s="567">
        <f t="shared" si="74"/>
        <v>2</v>
      </c>
      <c r="V278" s="567">
        <f t="shared" si="74"/>
        <v>2</v>
      </c>
      <c r="W278" s="567">
        <f t="shared" si="74"/>
        <v>0</v>
      </c>
      <c r="X278" s="567">
        <f t="shared" si="74"/>
        <v>2</v>
      </c>
      <c r="Y278" s="567">
        <f t="shared" si="74"/>
        <v>2</v>
      </c>
      <c r="Z278" s="567">
        <f t="shared" si="74"/>
        <v>2</v>
      </c>
      <c r="AA278" s="567">
        <f t="shared" si="74"/>
        <v>0</v>
      </c>
      <c r="AB278" s="567">
        <f t="shared" si="74"/>
        <v>2</v>
      </c>
      <c r="AC278" s="567">
        <f t="shared" si="74"/>
        <v>2</v>
      </c>
      <c r="AD278" s="567">
        <f t="shared" si="74"/>
        <v>2</v>
      </c>
      <c r="AE278" s="567">
        <f t="shared" si="74"/>
        <v>2</v>
      </c>
      <c r="AF278" s="567">
        <f t="shared" si="74"/>
        <v>2</v>
      </c>
      <c r="AG278" s="567">
        <f t="shared" si="74"/>
        <v>2</v>
      </c>
      <c r="AH278" s="567">
        <f t="shared" si="74"/>
        <v>1</v>
      </c>
      <c r="AI278" s="567">
        <f t="shared" si="74"/>
        <v>2</v>
      </c>
      <c r="AJ278" s="567">
        <f t="shared" si="74"/>
        <v>2</v>
      </c>
      <c r="AK278" s="567">
        <f t="shared" si="74"/>
        <v>2</v>
      </c>
      <c r="AL278" s="567">
        <f t="shared" si="74"/>
        <v>2</v>
      </c>
      <c r="AM278" s="567">
        <f t="shared" si="74"/>
        <v>2</v>
      </c>
      <c r="AN278" s="567">
        <f t="shared" si="74"/>
        <v>2</v>
      </c>
      <c r="AO278" s="567">
        <f t="shared" si="74"/>
        <v>2</v>
      </c>
      <c r="AP278" s="567">
        <f t="shared" si="74"/>
        <v>2</v>
      </c>
      <c r="AQ278" s="567">
        <f t="shared" si="74"/>
        <v>2</v>
      </c>
      <c r="AR278" s="567">
        <f t="shared" si="74"/>
        <v>2</v>
      </c>
      <c r="AS278" s="567">
        <f t="shared" si="74"/>
        <v>2</v>
      </c>
      <c r="AT278" s="567">
        <f t="shared" si="74"/>
        <v>2</v>
      </c>
      <c r="AU278" s="567">
        <f t="shared" si="74"/>
        <v>2</v>
      </c>
      <c r="AV278" s="567">
        <f t="shared" si="74"/>
        <v>2</v>
      </c>
      <c r="AW278" s="567">
        <f t="shared" si="74"/>
        <v>0</v>
      </c>
      <c r="AX278" s="567">
        <f t="shared" si="74"/>
        <v>2</v>
      </c>
      <c r="AY278" s="567">
        <f t="shared" si="74"/>
        <v>1</v>
      </c>
      <c r="AZ278" s="567">
        <f t="shared" si="74"/>
        <v>2</v>
      </c>
      <c r="BA278" s="567">
        <f t="shared" si="74"/>
        <v>2</v>
      </c>
      <c r="BB278" s="567">
        <f t="shared" si="74"/>
        <v>2</v>
      </c>
      <c r="BC278" s="567">
        <f t="shared" si="74"/>
        <v>2</v>
      </c>
      <c r="BD278" s="567">
        <f t="shared" si="74"/>
        <v>2</v>
      </c>
      <c r="BE278" s="567">
        <f t="shared" si="74"/>
        <v>2</v>
      </c>
      <c r="BF278" s="567">
        <f t="shared" si="74"/>
        <v>2</v>
      </c>
      <c r="BG278" s="567">
        <f t="shared" si="74"/>
        <v>2</v>
      </c>
      <c r="BH278" s="567">
        <f t="shared" si="74"/>
        <v>2</v>
      </c>
      <c r="BI278" s="567">
        <f t="shared" si="74"/>
        <v>2</v>
      </c>
      <c r="BJ278" s="567">
        <f t="shared" si="74"/>
        <v>2</v>
      </c>
      <c r="BK278" s="567">
        <f t="shared" si="74"/>
        <v>2</v>
      </c>
      <c r="BL278" s="567">
        <f t="shared" si="74"/>
        <v>2</v>
      </c>
      <c r="BM278" s="567">
        <f t="shared" si="74"/>
        <v>2</v>
      </c>
      <c r="BN278" s="567">
        <f t="shared" si="74"/>
        <v>2</v>
      </c>
      <c r="BO278" s="567">
        <f t="shared" si="74"/>
        <v>2</v>
      </c>
      <c r="BP278" s="567">
        <f t="shared" si="74"/>
        <v>2</v>
      </c>
      <c r="BQ278" s="567">
        <f t="shared" si="74"/>
        <v>0</v>
      </c>
      <c r="BR278" s="567">
        <f t="shared" ref="BR278:CY278" si="75">BR202</f>
        <v>1</v>
      </c>
      <c r="BS278" s="567">
        <f t="shared" si="75"/>
        <v>2</v>
      </c>
      <c r="BT278" s="567">
        <f t="shared" si="75"/>
        <v>2</v>
      </c>
      <c r="BU278" s="567">
        <f t="shared" si="75"/>
        <v>2</v>
      </c>
      <c r="BV278" s="567">
        <f t="shared" si="75"/>
        <v>1</v>
      </c>
      <c r="BW278" s="567">
        <f t="shared" si="75"/>
        <v>2</v>
      </c>
      <c r="BX278" s="567">
        <f t="shared" si="75"/>
        <v>2</v>
      </c>
      <c r="BY278" s="567">
        <f t="shared" si="75"/>
        <v>2</v>
      </c>
      <c r="BZ278" s="567">
        <f t="shared" si="75"/>
        <v>2</v>
      </c>
      <c r="CA278" s="567">
        <f t="shared" si="75"/>
        <v>2</v>
      </c>
      <c r="CB278" s="567">
        <f t="shared" si="75"/>
        <v>2</v>
      </c>
      <c r="CC278" s="567">
        <f t="shared" si="75"/>
        <v>2</v>
      </c>
      <c r="CD278" s="567">
        <f t="shared" si="75"/>
        <v>2</v>
      </c>
      <c r="CE278" s="567">
        <f t="shared" si="75"/>
        <v>2</v>
      </c>
      <c r="CF278" s="567">
        <f t="shared" si="75"/>
        <v>2</v>
      </c>
      <c r="CG278" s="567">
        <f t="shared" si="75"/>
        <v>2</v>
      </c>
      <c r="CH278" s="567">
        <f t="shared" si="75"/>
        <v>2</v>
      </c>
      <c r="CI278" s="567">
        <f t="shared" si="75"/>
        <v>2</v>
      </c>
      <c r="CJ278" s="567">
        <f t="shared" si="75"/>
        <v>2</v>
      </c>
      <c r="CK278" s="567">
        <f t="shared" si="75"/>
        <v>2</v>
      </c>
      <c r="CL278" s="567">
        <f t="shared" si="75"/>
        <v>2</v>
      </c>
      <c r="CM278" s="567">
        <f t="shared" si="75"/>
        <v>2</v>
      </c>
      <c r="CN278" s="567">
        <f t="shared" si="75"/>
        <v>2</v>
      </c>
      <c r="CO278" s="567">
        <f t="shared" si="75"/>
        <v>2</v>
      </c>
      <c r="CP278" s="567">
        <f t="shared" si="75"/>
        <v>2</v>
      </c>
      <c r="CQ278" s="567">
        <f t="shared" si="75"/>
        <v>2</v>
      </c>
      <c r="CR278" s="567">
        <f t="shared" si="75"/>
        <v>2</v>
      </c>
      <c r="CS278" s="567">
        <f t="shared" si="75"/>
        <v>2</v>
      </c>
      <c r="CT278" s="567">
        <f t="shared" si="75"/>
        <v>2</v>
      </c>
      <c r="CU278" s="567">
        <f t="shared" si="75"/>
        <v>2</v>
      </c>
      <c r="CV278" s="567">
        <f t="shared" si="75"/>
        <v>2</v>
      </c>
      <c r="CW278" s="567">
        <f t="shared" si="75"/>
        <v>2</v>
      </c>
      <c r="CX278" s="567">
        <f t="shared" si="75"/>
        <v>2</v>
      </c>
      <c r="CY278" s="567">
        <f t="shared" si="75"/>
        <v>2</v>
      </c>
    </row>
    <row r="279" spans="1:103" s="173" customFormat="1" x14ac:dyDescent="0.3">
      <c r="A279" s="734">
        <v>1057</v>
      </c>
      <c r="D279" s="567">
        <f t="shared" si="71"/>
        <v>2</v>
      </c>
      <c r="E279" s="567">
        <f t="shared" si="71"/>
        <v>2</v>
      </c>
      <c r="F279" s="567">
        <f t="shared" ref="F279:BQ279" si="76">F203</f>
        <v>2</v>
      </c>
      <c r="G279" s="567">
        <f t="shared" si="76"/>
        <v>0</v>
      </c>
      <c r="H279" s="567">
        <f t="shared" si="76"/>
        <v>2</v>
      </c>
      <c r="I279" s="567">
        <f t="shared" si="76"/>
        <v>2</v>
      </c>
      <c r="J279" s="567">
        <f t="shared" si="76"/>
        <v>2</v>
      </c>
      <c r="K279" s="567">
        <f t="shared" si="76"/>
        <v>2</v>
      </c>
      <c r="L279" s="567">
        <f t="shared" si="76"/>
        <v>2</v>
      </c>
      <c r="M279" s="567">
        <f t="shared" si="76"/>
        <v>2</v>
      </c>
      <c r="N279" s="567">
        <f t="shared" si="76"/>
        <v>2</v>
      </c>
      <c r="O279" s="567">
        <f t="shared" si="76"/>
        <v>2</v>
      </c>
      <c r="P279" s="567">
        <f t="shared" si="76"/>
        <v>2</v>
      </c>
      <c r="Q279" s="567">
        <f t="shared" si="76"/>
        <v>1</v>
      </c>
      <c r="R279" s="567">
        <f t="shared" si="76"/>
        <v>2</v>
      </c>
      <c r="S279" s="567">
        <f t="shared" si="76"/>
        <v>2</v>
      </c>
      <c r="T279" s="567">
        <f t="shared" si="76"/>
        <v>0</v>
      </c>
      <c r="U279" s="567">
        <f t="shared" si="76"/>
        <v>2</v>
      </c>
      <c r="V279" s="567">
        <f t="shared" si="76"/>
        <v>2</v>
      </c>
      <c r="W279" s="567">
        <f t="shared" si="76"/>
        <v>0</v>
      </c>
      <c r="X279" s="567">
        <f t="shared" si="76"/>
        <v>2</v>
      </c>
      <c r="Y279" s="567">
        <f t="shared" si="76"/>
        <v>2</v>
      </c>
      <c r="Z279" s="567">
        <f t="shared" si="76"/>
        <v>1</v>
      </c>
      <c r="AA279" s="567">
        <f t="shared" si="76"/>
        <v>0</v>
      </c>
      <c r="AB279" s="567">
        <f t="shared" si="76"/>
        <v>2</v>
      </c>
      <c r="AC279" s="567">
        <f t="shared" si="76"/>
        <v>2</v>
      </c>
      <c r="AD279" s="567">
        <f t="shared" si="76"/>
        <v>2</v>
      </c>
      <c r="AE279" s="567">
        <f t="shared" si="76"/>
        <v>2</v>
      </c>
      <c r="AF279" s="567">
        <f t="shared" si="76"/>
        <v>2</v>
      </c>
      <c r="AG279" s="567">
        <f t="shared" si="76"/>
        <v>2</v>
      </c>
      <c r="AH279" s="567">
        <f t="shared" si="76"/>
        <v>2</v>
      </c>
      <c r="AI279" s="567">
        <f t="shared" si="76"/>
        <v>2</v>
      </c>
      <c r="AJ279" s="567">
        <f t="shared" si="76"/>
        <v>1</v>
      </c>
      <c r="AK279" s="567">
        <f t="shared" si="76"/>
        <v>2</v>
      </c>
      <c r="AL279" s="567">
        <f t="shared" si="76"/>
        <v>1</v>
      </c>
      <c r="AM279" s="567">
        <f t="shared" si="76"/>
        <v>2</v>
      </c>
      <c r="AN279" s="567">
        <f t="shared" si="76"/>
        <v>2</v>
      </c>
      <c r="AO279" s="567">
        <f t="shared" si="76"/>
        <v>2</v>
      </c>
      <c r="AP279" s="567">
        <f t="shared" si="76"/>
        <v>1</v>
      </c>
      <c r="AQ279" s="567">
        <f t="shared" si="76"/>
        <v>2</v>
      </c>
      <c r="AR279" s="567">
        <f t="shared" si="76"/>
        <v>2</v>
      </c>
      <c r="AS279" s="567">
        <f t="shared" si="76"/>
        <v>2</v>
      </c>
      <c r="AT279" s="567">
        <f t="shared" si="76"/>
        <v>2</v>
      </c>
      <c r="AU279" s="567">
        <f t="shared" si="76"/>
        <v>2</v>
      </c>
      <c r="AV279" s="567">
        <f t="shared" si="76"/>
        <v>2</v>
      </c>
      <c r="AW279" s="567">
        <f t="shared" si="76"/>
        <v>0</v>
      </c>
      <c r="AX279" s="567">
        <f t="shared" si="76"/>
        <v>2</v>
      </c>
      <c r="AY279" s="567">
        <f t="shared" si="76"/>
        <v>1</v>
      </c>
      <c r="AZ279" s="567">
        <f t="shared" si="76"/>
        <v>2</v>
      </c>
      <c r="BA279" s="567">
        <f t="shared" si="76"/>
        <v>2</v>
      </c>
      <c r="BB279" s="567">
        <f t="shared" si="76"/>
        <v>2</v>
      </c>
      <c r="BC279" s="567">
        <f t="shared" si="76"/>
        <v>2</v>
      </c>
      <c r="BD279" s="567">
        <f t="shared" si="76"/>
        <v>1</v>
      </c>
      <c r="BE279" s="567">
        <f t="shared" si="76"/>
        <v>1</v>
      </c>
      <c r="BF279" s="567">
        <f t="shared" si="76"/>
        <v>2</v>
      </c>
      <c r="BG279" s="567">
        <f t="shared" si="76"/>
        <v>2</v>
      </c>
      <c r="BH279" s="567">
        <f t="shared" si="76"/>
        <v>1</v>
      </c>
      <c r="BI279" s="567">
        <f t="shared" si="76"/>
        <v>2</v>
      </c>
      <c r="BJ279" s="567">
        <f t="shared" si="76"/>
        <v>2</v>
      </c>
      <c r="BK279" s="567">
        <f t="shared" si="76"/>
        <v>2</v>
      </c>
      <c r="BL279" s="567">
        <f t="shared" si="76"/>
        <v>2</v>
      </c>
      <c r="BM279" s="567">
        <f t="shared" si="76"/>
        <v>1</v>
      </c>
      <c r="BN279" s="567">
        <f t="shared" si="76"/>
        <v>2</v>
      </c>
      <c r="BO279" s="567">
        <f t="shared" si="76"/>
        <v>2</v>
      </c>
      <c r="BP279" s="567">
        <f t="shared" si="76"/>
        <v>2</v>
      </c>
      <c r="BQ279" s="567">
        <f t="shared" si="76"/>
        <v>0</v>
      </c>
      <c r="BR279" s="567">
        <f t="shared" ref="BR279:CY279" si="77">BR203</f>
        <v>2</v>
      </c>
      <c r="BS279" s="567">
        <f t="shared" si="77"/>
        <v>2</v>
      </c>
      <c r="BT279" s="567">
        <f t="shared" si="77"/>
        <v>2</v>
      </c>
      <c r="BU279" s="567">
        <f t="shared" si="77"/>
        <v>2</v>
      </c>
      <c r="BV279" s="567">
        <f t="shared" si="77"/>
        <v>1</v>
      </c>
      <c r="BW279" s="567">
        <f t="shared" si="77"/>
        <v>2</v>
      </c>
      <c r="BX279" s="567">
        <f t="shared" si="77"/>
        <v>1</v>
      </c>
      <c r="BY279" s="567">
        <f t="shared" si="77"/>
        <v>1</v>
      </c>
      <c r="BZ279" s="567">
        <f t="shared" si="77"/>
        <v>2</v>
      </c>
      <c r="CA279" s="567">
        <f t="shared" si="77"/>
        <v>2</v>
      </c>
      <c r="CB279" s="567">
        <f t="shared" si="77"/>
        <v>1</v>
      </c>
      <c r="CC279" s="567">
        <f t="shared" si="77"/>
        <v>2</v>
      </c>
      <c r="CD279" s="567">
        <f t="shared" si="77"/>
        <v>2</v>
      </c>
      <c r="CE279" s="567">
        <f t="shared" si="77"/>
        <v>2</v>
      </c>
      <c r="CF279" s="567">
        <f t="shared" si="77"/>
        <v>2</v>
      </c>
      <c r="CG279" s="567">
        <f t="shared" si="77"/>
        <v>2</v>
      </c>
      <c r="CH279" s="567">
        <f t="shared" si="77"/>
        <v>1</v>
      </c>
      <c r="CI279" s="567">
        <f t="shared" si="77"/>
        <v>1</v>
      </c>
      <c r="CJ279" s="567">
        <f t="shared" si="77"/>
        <v>2</v>
      </c>
      <c r="CK279" s="567">
        <f t="shared" si="77"/>
        <v>2</v>
      </c>
      <c r="CL279" s="567">
        <f t="shared" si="77"/>
        <v>2</v>
      </c>
      <c r="CM279" s="567">
        <f t="shared" si="77"/>
        <v>2</v>
      </c>
      <c r="CN279" s="567">
        <f t="shared" si="77"/>
        <v>2</v>
      </c>
      <c r="CO279" s="567">
        <f t="shared" si="77"/>
        <v>2</v>
      </c>
      <c r="CP279" s="567">
        <f t="shared" si="77"/>
        <v>1</v>
      </c>
      <c r="CQ279" s="567">
        <f t="shared" si="77"/>
        <v>2</v>
      </c>
      <c r="CR279" s="567">
        <f t="shared" si="77"/>
        <v>1</v>
      </c>
      <c r="CS279" s="567">
        <f t="shared" si="77"/>
        <v>2</v>
      </c>
      <c r="CT279" s="567">
        <f t="shared" si="77"/>
        <v>2</v>
      </c>
      <c r="CU279" s="567">
        <f t="shared" si="77"/>
        <v>2</v>
      </c>
      <c r="CV279" s="567">
        <f t="shared" si="77"/>
        <v>2</v>
      </c>
      <c r="CW279" s="567">
        <f t="shared" si="77"/>
        <v>2</v>
      </c>
      <c r="CX279" s="567">
        <f t="shared" si="77"/>
        <v>1</v>
      </c>
      <c r="CY279" s="567">
        <f t="shared" si="77"/>
        <v>2</v>
      </c>
    </row>
    <row r="280" spans="1:103" s="173" customFormat="1" x14ac:dyDescent="0.3">
      <c r="A280" s="734">
        <v>1058</v>
      </c>
      <c r="D280" s="567">
        <f t="shared" si="71"/>
        <v>2</v>
      </c>
      <c r="E280" s="567">
        <f t="shared" si="71"/>
        <v>2</v>
      </c>
      <c r="F280" s="567">
        <f t="shared" ref="F280:BQ280" si="78">F204</f>
        <v>2</v>
      </c>
      <c r="G280" s="567">
        <f t="shared" si="78"/>
        <v>0</v>
      </c>
      <c r="H280" s="567">
        <f t="shared" si="78"/>
        <v>2</v>
      </c>
      <c r="I280" s="567">
        <f t="shared" si="78"/>
        <v>2</v>
      </c>
      <c r="J280" s="567">
        <f t="shared" si="78"/>
        <v>2</v>
      </c>
      <c r="K280" s="567">
        <f t="shared" si="78"/>
        <v>2</v>
      </c>
      <c r="L280" s="567">
        <f t="shared" si="78"/>
        <v>2</v>
      </c>
      <c r="M280" s="567">
        <f t="shared" si="78"/>
        <v>2</v>
      </c>
      <c r="N280" s="567">
        <f t="shared" si="78"/>
        <v>2</v>
      </c>
      <c r="O280" s="567">
        <f t="shared" si="78"/>
        <v>2</v>
      </c>
      <c r="P280" s="567">
        <f t="shared" si="78"/>
        <v>2</v>
      </c>
      <c r="Q280" s="567">
        <f t="shared" si="78"/>
        <v>2</v>
      </c>
      <c r="R280" s="567">
        <f t="shared" si="78"/>
        <v>2</v>
      </c>
      <c r="S280" s="567">
        <f t="shared" si="78"/>
        <v>2</v>
      </c>
      <c r="T280" s="567">
        <f t="shared" si="78"/>
        <v>0</v>
      </c>
      <c r="U280" s="567">
        <f t="shared" si="78"/>
        <v>1</v>
      </c>
      <c r="V280" s="567">
        <f t="shared" si="78"/>
        <v>2</v>
      </c>
      <c r="W280" s="567">
        <f t="shared" si="78"/>
        <v>0</v>
      </c>
      <c r="X280" s="567">
        <f t="shared" si="78"/>
        <v>2</v>
      </c>
      <c r="Y280" s="567">
        <f t="shared" si="78"/>
        <v>2</v>
      </c>
      <c r="Z280" s="567">
        <f t="shared" si="78"/>
        <v>2</v>
      </c>
      <c r="AA280" s="567">
        <f t="shared" si="78"/>
        <v>0</v>
      </c>
      <c r="AB280" s="567">
        <f t="shared" si="78"/>
        <v>2</v>
      </c>
      <c r="AC280" s="567">
        <f t="shared" si="78"/>
        <v>2</v>
      </c>
      <c r="AD280" s="567">
        <f t="shared" si="78"/>
        <v>2</v>
      </c>
      <c r="AE280" s="567">
        <f t="shared" si="78"/>
        <v>2</v>
      </c>
      <c r="AF280" s="567">
        <f t="shared" si="78"/>
        <v>2</v>
      </c>
      <c r="AG280" s="567">
        <f t="shared" si="78"/>
        <v>2</v>
      </c>
      <c r="AH280" s="567">
        <f t="shared" si="78"/>
        <v>2</v>
      </c>
      <c r="AI280" s="567">
        <f t="shared" si="78"/>
        <v>2</v>
      </c>
      <c r="AJ280" s="567">
        <f t="shared" si="78"/>
        <v>2</v>
      </c>
      <c r="AK280" s="567">
        <f t="shared" si="78"/>
        <v>2</v>
      </c>
      <c r="AL280" s="567">
        <f t="shared" si="78"/>
        <v>2</v>
      </c>
      <c r="AM280" s="567">
        <f t="shared" si="78"/>
        <v>2</v>
      </c>
      <c r="AN280" s="567">
        <f t="shared" si="78"/>
        <v>2</v>
      </c>
      <c r="AO280" s="567">
        <f t="shared" si="78"/>
        <v>2</v>
      </c>
      <c r="AP280" s="567">
        <f t="shared" si="78"/>
        <v>1</v>
      </c>
      <c r="AQ280" s="567">
        <f t="shared" si="78"/>
        <v>2</v>
      </c>
      <c r="AR280" s="567">
        <f t="shared" si="78"/>
        <v>2</v>
      </c>
      <c r="AS280" s="567">
        <f t="shared" si="78"/>
        <v>2</v>
      </c>
      <c r="AT280" s="567">
        <f t="shared" si="78"/>
        <v>2</v>
      </c>
      <c r="AU280" s="567">
        <f t="shared" si="78"/>
        <v>2</v>
      </c>
      <c r="AV280" s="567">
        <f t="shared" si="78"/>
        <v>2</v>
      </c>
      <c r="AW280" s="567">
        <f t="shared" si="78"/>
        <v>0</v>
      </c>
      <c r="AX280" s="567">
        <f t="shared" si="78"/>
        <v>2</v>
      </c>
      <c r="AY280" s="567">
        <f t="shared" si="78"/>
        <v>1</v>
      </c>
      <c r="AZ280" s="567">
        <f t="shared" si="78"/>
        <v>2</v>
      </c>
      <c r="BA280" s="567">
        <f t="shared" si="78"/>
        <v>2</v>
      </c>
      <c r="BB280" s="567">
        <f t="shared" si="78"/>
        <v>2</v>
      </c>
      <c r="BC280" s="567">
        <f t="shared" si="78"/>
        <v>2</v>
      </c>
      <c r="BD280" s="567">
        <f t="shared" si="78"/>
        <v>2</v>
      </c>
      <c r="BE280" s="567">
        <f t="shared" si="78"/>
        <v>2</v>
      </c>
      <c r="BF280" s="567">
        <f t="shared" si="78"/>
        <v>2</v>
      </c>
      <c r="BG280" s="567">
        <f t="shared" si="78"/>
        <v>2</v>
      </c>
      <c r="BH280" s="567">
        <f t="shared" si="78"/>
        <v>2</v>
      </c>
      <c r="BI280" s="567">
        <f t="shared" si="78"/>
        <v>2</v>
      </c>
      <c r="BJ280" s="567">
        <f t="shared" si="78"/>
        <v>2</v>
      </c>
      <c r="BK280" s="567">
        <f t="shared" si="78"/>
        <v>2</v>
      </c>
      <c r="BL280" s="567">
        <f t="shared" si="78"/>
        <v>2</v>
      </c>
      <c r="BM280" s="567">
        <f t="shared" si="78"/>
        <v>2</v>
      </c>
      <c r="BN280" s="567">
        <f t="shared" si="78"/>
        <v>2</v>
      </c>
      <c r="BO280" s="567">
        <f t="shared" si="78"/>
        <v>2</v>
      </c>
      <c r="BP280" s="567">
        <f t="shared" si="78"/>
        <v>2</v>
      </c>
      <c r="BQ280" s="567">
        <f t="shared" si="78"/>
        <v>0</v>
      </c>
      <c r="BR280" s="567">
        <f t="shared" ref="BR280:CY280" si="79">BR204</f>
        <v>1</v>
      </c>
      <c r="BS280" s="567">
        <f t="shared" si="79"/>
        <v>2</v>
      </c>
      <c r="BT280" s="567">
        <f t="shared" si="79"/>
        <v>2</v>
      </c>
      <c r="BU280" s="567">
        <f t="shared" si="79"/>
        <v>2</v>
      </c>
      <c r="BV280" s="567">
        <f t="shared" si="79"/>
        <v>1</v>
      </c>
      <c r="BW280" s="567">
        <f t="shared" si="79"/>
        <v>2</v>
      </c>
      <c r="BX280" s="567">
        <f t="shared" si="79"/>
        <v>2</v>
      </c>
      <c r="BY280" s="567">
        <f t="shared" si="79"/>
        <v>2</v>
      </c>
      <c r="BZ280" s="567">
        <f t="shared" si="79"/>
        <v>2</v>
      </c>
      <c r="CA280" s="567">
        <f t="shared" si="79"/>
        <v>2</v>
      </c>
      <c r="CB280" s="567">
        <f t="shared" si="79"/>
        <v>1</v>
      </c>
      <c r="CC280" s="567">
        <f t="shared" si="79"/>
        <v>2</v>
      </c>
      <c r="CD280" s="567">
        <f t="shared" si="79"/>
        <v>2</v>
      </c>
      <c r="CE280" s="567">
        <f t="shared" si="79"/>
        <v>2</v>
      </c>
      <c r="CF280" s="567">
        <f t="shared" si="79"/>
        <v>2</v>
      </c>
      <c r="CG280" s="567">
        <f t="shared" si="79"/>
        <v>2</v>
      </c>
      <c r="CH280" s="567">
        <f t="shared" si="79"/>
        <v>2</v>
      </c>
      <c r="CI280" s="567">
        <f t="shared" si="79"/>
        <v>2</v>
      </c>
      <c r="CJ280" s="567">
        <f t="shared" si="79"/>
        <v>1</v>
      </c>
      <c r="CK280" s="567">
        <f t="shared" si="79"/>
        <v>2</v>
      </c>
      <c r="CL280" s="567">
        <f t="shared" si="79"/>
        <v>1</v>
      </c>
      <c r="CM280" s="567">
        <f t="shared" si="79"/>
        <v>1</v>
      </c>
      <c r="CN280" s="567">
        <f t="shared" si="79"/>
        <v>2</v>
      </c>
      <c r="CO280" s="567">
        <f t="shared" si="79"/>
        <v>2</v>
      </c>
      <c r="CP280" s="567">
        <f t="shared" si="79"/>
        <v>2</v>
      </c>
      <c r="CQ280" s="567">
        <f t="shared" si="79"/>
        <v>2</v>
      </c>
      <c r="CR280" s="567">
        <f t="shared" si="79"/>
        <v>1</v>
      </c>
      <c r="CS280" s="567">
        <f t="shared" si="79"/>
        <v>2</v>
      </c>
      <c r="CT280" s="567">
        <f t="shared" si="79"/>
        <v>2</v>
      </c>
      <c r="CU280" s="567">
        <f t="shared" si="79"/>
        <v>2</v>
      </c>
      <c r="CV280" s="567">
        <f t="shared" si="79"/>
        <v>2</v>
      </c>
      <c r="CW280" s="567">
        <f t="shared" si="79"/>
        <v>2</v>
      </c>
      <c r="CX280" s="567">
        <f t="shared" si="79"/>
        <v>2</v>
      </c>
      <c r="CY280" s="567">
        <f t="shared" si="79"/>
        <v>2</v>
      </c>
    </row>
    <row r="281" spans="1:103" s="173" customFormat="1" x14ac:dyDescent="0.3">
      <c r="A281" s="734">
        <v>1059</v>
      </c>
      <c r="D281" s="567">
        <f t="shared" si="71"/>
        <v>1</v>
      </c>
      <c r="E281" s="567">
        <f t="shared" si="71"/>
        <v>1</v>
      </c>
      <c r="F281" s="567">
        <f t="shared" ref="F281:BQ281" si="80">F205</f>
        <v>1</v>
      </c>
      <c r="G281" s="567">
        <f t="shared" si="80"/>
        <v>0</v>
      </c>
      <c r="H281" s="567">
        <f t="shared" si="80"/>
        <v>1</v>
      </c>
      <c r="I281" s="567">
        <f t="shared" si="80"/>
        <v>1</v>
      </c>
      <c r="J281" s="567">
        <f t="shared" si="80"/>
        <v>1</v>
      </c>
      <c r="K281" s="567">
        <f t="shared" si="80"/>
        <v>1</v>
      </c>
      <c r="L281" s="567">
        <f t="shared" si="80"/>
        <v>1</v>
      </c>
      <c r="M281" s="567">
        <f t="shared" si="80"/>
        <v>1</v>
      </c>
      <c r="N281" s="567">
        <f t="shared" si="80"/>
        <v>1</v>
      </c>
      <c r="O281" s="567">
        <f t="shared" si="80"/>
        <v>1</v>
      </c>
      <c r="P281" s="567">
        <f t="shared" si="80"/>
        <v>1</v>
      </c>
      <c r="Q281" s="567">
        <f t="shared" si="80"/>
        <v>1</v>
      </c>
      <c r="R281" s="567">
        <f t="shared" si="80"/>
        <v>1</v>
      </c>
      <c r="S281" s="567">
        <f t="shared" si="80"/>
        <v>1</v>
      </c>
      <c r="T281" s="567">
        <f t="shared" si="80"/>
        <v>0</v>
      </c>
      <c r="U281" s="567">
        <f t="shared" si="80"/>
        <v>1</v>
      </c>
      <c r="V281" s="567">
        <f t="shared" si="80"/>
        <v>1</v>
      </c>
      <c r="W281" s="567">
        <f t="shared" si="80"/>
        <v>0</v>
      </c>
      <c r="X281" s="567">
        <f t="shared" si="80"/>
        <v>1</v>
      </c>
      <c r="Y281" s="567">
        <f t="shared" si="80"/>
        <v>1</v>
      </c>
      <c r="Z281" s="567">
        <f t="shared" si="80"/>
        <v>1</v>
      </c>
      <c r="AA281" s="567">
        <f t="shared" si="80"/>
        <v>0</v>
      </c>
      <c r="AB281" s="567">
        <f t="shared" si="80"/>
        <v>1</v>
      </c>
      <c r="AC281" s="567">
        <f t="shared" si="80"/>
        <v>1</v>
      </c>
      <c r="AD281" s="567">
        <f t="shared" si="80"/>
        <v>1</v>
      </c>
      <c r="AE281" s="567">
        <f t="shared" si="80"/>
        <v>1</v>
      </c>
      <c r="AF281" s="567">
        <f t="shared" si="80"/>
        <v>1</v>
      </c>
      <c r="AG281" s="567">
        <f t="shared" si="80"/>
        <v>1</v>
      </c>
      <c r="AH281" s="567">
        <f t="shared" si="80"/>
        <v>1</v>
      </c>
      <c r="AI281" s="567">
        <f t="shared" si="80"/>
        <v>1</v>
      </c>
      <c r="AJ281" s="567">
        <f t="shared" si="80"/>
        <v>1</v>
      </c>
      <c r="AK281" s="567">
        <f t="shared" si="80"/>
        <v>1</v>
      </c>
      <c r="AL281" s="567">
        <f t="shared" si="80"/>
        <v>1</v>
      </c>
      <c r="AM281" s="567">
        <f t="shared" si="80"/>
        <v>1</v>
      </c>
      <c r="AN281" s="567">
        <f t="shared" si="80"/>
        <v>1</v>
      </c>
      <c r="AO281" s="567">
        <f t="shared" si="80"/>
        <v>1</v>
      </c>
      <c r="AP281" s="567">
        <f t="shared" si="80"/>
        <v>1</v>
      </c>
      <c r="AQ281" s="567">
        <f t="shared" si="80"/>
        <v>1</v>
      </c>
      <c r="AR281" s="567">
        <f t="shared" si="80"/>
        <v>1</v>
      </c>
      <c r="AS281" s="567">
        <f t="shared" si="80"/>
        <v>1</v>
      </c>
      <c r="AT281" s="567">
        <f t="shared" si="80"/>
        <v>1</v>
      </c>
      <c r="AU281" s="567">
        <f t="shared" si="80"/>
        <v>1</v>
      </c>
      <c r="AV281" s="567">
        <f t="shared" si="80"/>
        <v>1</v>
      </c>
      <c r="AW281" s="567">
        <f t="shared" si="80"/>
        <v>0</v>
      </c>
      <c r="AX281" s="567">
        <f t="shared" si="80"/>
        <v>1</v>
      </c>
      <c r="AY281" s="567">
        <f t="shared" si="80"/>
        <v>1</v>
      </c>
      <c r="AZ281" s="567">
        <f t="shared" si="80"/>
        <v>1</v>
      </c>
      <c r="BA281" s="567">
        <f t="shared" si="80"/>
        <v>1</v>
      </c>
      <c r="BB281" s="567">
        <f t="shared" si="80"/>
        <v>1</v>
      </c>
      <c r="BC281" s="567">
        <f t="shared" si="80"/>
        <v>1</v>
      </c>
      <c r="BD281" s="567">
        <f t="shared" si="80"/>
        <v>1</v>
      </c>
      <c r="BE281" s="567">
        <f t="shared" si="80"/>
        <v>1</v>
      </c>
      <c r="BF281" s="567">
        <f t="shared" si="80"/>
        <v>1</v>
      </c>
      <c r="BG281" s="567">
        <f t="shared" si="80"/>
        <v>1</v>
      </c>
      <c r="BH281" s="567">
        <f t="shared" si="80"/>
        <v>1</v>
      </c>
      <c r="BI281" s="567">
        <f t="shared" si="80"/>
        <v>1</v>
      </c>
      <c r="BJ281" s="567">
        <f t="shared" si="80"/>
        <v>1</v>
      </c>
      <c r="BK281" s="567">
        <f t="shared" si="80"/>
        <v>1</v>
      </c>
      <c r="BL281" s="567">
        <f t="shared" si="80"/>
        <v>1</v>
      </c>
      <c r="BM281" s="567">
        <f t="shared" si="80"/>
        <v>1</v>
      </c>
      <c r="BN281" s="567">
        <f t="shared" si="80"/>
        <v>1</v>
      </c>
      <c r="BO281" s="567">
        <f t="shared" si="80"/>
        <v>1</v>
      </c>
      <c r="BP281" s="567">
        <f t="shared" si="80"/>
        <v>1</v>
      </c>
      <c r="BQ281" s="567">
        <f t="shared" si="80"/>
        <v>0</v>
      </c>
      <c r="BR281" s="567">
        <f t="shared" ref="BR281:CY281" si="81">BR205</f>
        <v>1</v>
      </c>
      <c r="BS281" s="567">
        <f t="shared" si="81"/>
        <v>1</v>
      </c>
      <c r="BT281" s="567">
        <f t="shared" si="81"/>
        <v>1</v>
      </c>
      <c r="BU281" s="567">
        <f t="shared" si="81"/>
        <v>1</v>
      </c>
      <c r="BV281" s="567">
        <f t="shared" si="81"/>
        <v>1</v>
      </c>
      <c r="BW281" s="567">
        <f t="shared" si="81"/>
        <v>1</v>
      </c>
      <c r="BX281" s="567">
        <f t="shared" si="81"/>
        <v>1</v>
      </c>
      <c r="BY281" s="567">
        <f t="shared" si="81"/>
        <v>1</v>
      </c>
      <c r="BZ281" s="567">
        <f t="shared" si="81"/>
        <v>1</v>
      </c>
      <c r="CA281" s="567">
        <f t="shared" si="81"/>
        <v>1</v>
      </c>
      <c r="CB281" s="567">
        <f t="shared" si="81"/>
        <v>1</v>
      </c>
      <c r="CC281" s="567">
        <f t="shared" si="81"/>
        <v>1</v>
      </c>
      <c r="CD281" s="567">
        <f t="shared" si="81"/>
        <v>1</v>
      </c>
      <c r="CE281" s="567">
        <f t="shared" si="81"/>
        <v>1</v>
      </c>
      <c r="CF281" s="567">
        <f t="shared" si="81"/>
        <v>1</v>
      </c>
      <c r="CG281" s="567">
        <f t="shared" si="81"/>
        <v>1</v>
      </c>
      <c r="CH281" s="567">
        <f t="shared" si="81"/>
        <v>1</v>
      </c>
      <c r="CI281" s="567">
        <f t="shared" si="81"/>
        <v>1</v>
      </c>
      <c r="CJ281" s="567">
        <f t="shared" si="81"/>
        <v>1</v>
      </c>
      <c r="CK281" s="567">
        <f t="shared" si="81"/>
        <v>1</v>
      </c>
      <c r="CL281" s="567">
        <f t="shared" si="81"/>
        <v>1</v>
      </c>
      <c r="CM281" s="567">
        <f t="shared" si="81"/>
        <v>1</v>
      </c>
      <c r="CN281" s="567">
        <f t="shared" si="81"/>
        <v>1</v>
      </c>
      <c r="CO281" s="567">
        <f t="shared" si="81"/>
        <v>1</v>
      </c>
      <c r="CP281" s="567">
        <f t="shared" si="81"/>
        <v>1</v>
      </c>
      <c r="CQ281" s="567">
        <f t="shared" si="81"/>
        <v>1</v>
      </c>
      <c r="CR281" s="567">
        <f t="shared" si="81"/>
        <v>1</v>
      </c>
      <c r="CS281" s="567">
        <f t="shared" si="81"/>
        <v>1</v>
      </c>
      <c r="CT281" s="567">
        <f t="shared" si="81"/>
        <v>1</v>
      </c>
      <c r="CU281" s="567">
        <f t="shared" si="81"/>
        <v>1</v>
      </c>
      <c r="CV281" s="567">
        <f t="shared" si="81"/>
        <v>1</v>
      </c>
      <c r="CW281" s="567">
        <f t="shared" si="81"/>
        <v>1</v>
      </c>
      <c r="CX281" s="567">
        <f t="shared" si="81"/>
        <v>1</v>
      </c>
      <c r="CY281" s="567">
        <f t="shared" si="81"/>
        <v>1</v>
      </c>
    </row>
    <row r="282" spans="1:103" s="563" customFormat="1" x14ac:dyDescent="0.3">
      <c r="A282" s="828" t="s">
        <v>929</v>
      </c>
      <c r="B282" s="173"/>
      <c r="C282" s="173"/>
      <c r="D282" s="563">
        <f>SUM(D237:D281)</f>
        <v>884082814</v>
      </c>
      <c r="E282" s="563">
        <f>SUM(E237:E281)</f>
        <v>144564456.00999999</v>
      </c>
      <c r="F282" s="563">
        <f t="shared" ref="F282:BQ282" si="82">SUM(F237:F281)</f>
        <v>76304862</v>
      </c>
      <c r="G282" s="563">
        <f t="shared" si="82"/>
        <v>5154.01</v>
      </c>
      <c r="H282" s="563">
        <f t="shared" si="82"/>
        <v>152693409</v>
      </c>
      <c r="I282" s="563">
        <f t="shared" si="82"/>
        <v>123569561</v>
      </c>
      <c r="J282" s="563">
        <f t="shared" si="82"/>
        <v>196320196.00999999</v>
      </c>
      <c r="K282" s="563">
        <f t="shared" si="82"/>
        <v>115341443.00999999</v>
      </c>
      <c r="L282" s="563">
        <f t="shared" si="82"/>
        <v>229795060.00999999</v>
      </c>
      <c r="M282" s="563">
        <f t="shared" si="82"/>
        <v>1114734309.01</v>
      </c>
      <c r="N282" s="563">
        <f t="shared" si="82"/>
        <v>1851816405</v>
      </c>
      <c r="O282" s="563">
        <f t="shared" si="82"/>
        <v>354046765.00999999</v>
      </c>
      <c r="P282" s="563">
        <f t="shared" si="82"/>
        <v>1623851782</v>
      </c>
      <c r="Q282" s="563">
        <f t="shared" si="82"/>
        <v>324009796.00999999</v>
      </c>
      <c r="R282" s="563">
        <f t="shared" si="82"/>
        <v>73659041.00999999</v>
      </c>
      <c r="S282" s="563">
        <f t="shared" si="82"/>
        <v>291929394.00999999</v>
      </c>
      <c r="T282" s="563">
        <f t="shared" si="82"/>
        <v>5167</v>
      </c>
      <c r="U282" s="563">
        <f t="shared" si="82"/>
        <v>846031695</v>
      </c>
      <c r="V282" s="563">
        <f t="shared" si="82"/>
        <v>791523691.00999999</v>
      </c>
      <c r="W282" s="563">
        <f t="shared" si="82"/>
        <v>5170</v>
      </c>
      <c r="X282" s="563">
        <f t="shared" si="82"/>
        <v>96682928.010000005</v>
      </c>
      <c r="Y282" s="563">
        <f t="shared" si="82"/>
        <v>82055694.00999999</v>
      </c>
      <c r="Z282" s="563">
        <f t="shared" si="82"/>
        <v>647644732</v>
      </c>
      <c r="AA282" s="563">
        <f t="shared" si="82"/>
        <v>5174.01</v>
      </c>
      <c r="AB282" s="563">
        <f t="shared" si="82"/>
        <v>450102598.00999999</v>
      </c>
      <c r="AC282" s="563">
        <f t="shared" si="82"/>
        <v>1374580933.01</v>
      </c>
      <c r="AD282" s="563">
        <f t="shared" si="82"/>
        <v>417579620.00999999</v>
      </c>
      <c r="AE282" s="563">
        <f t="shared" si="82"/>
        <v>911762272.00999999</v>
      </c>
      <c r="AF282" s="563">
        <f t="shared" si="82"/>
        <v>597649688.00999999</v>
      </c>
      <c r="AG282" s="563">
        <f t="shared" si="82"/>
        <v>239639023.00999999</v>
      </c>
      <c r="AH282" s="563">
        <f t="shared" si="82"/>
        <v>461364022.00999999</v>
      </c>
      <c r="AI282" s="563">
        <f t="shared" si="82"/>
        <v>2445969157.0100002</v>
      </c>
      <c r="AJ282" s="563">
        <f t="shared" si="82"/>
        <v>200396607.00999999</v>
      </c>
      <c r="AK282" s="563">
        <f t="shared" si="82"/>
        <v>2576947866</v>
      </c>
      <c r="AL282" s="563">
        <f t="shared" si="82"/>
        <v>433326706.00999999</v>
      </c>
      <c r="AM282" s="563">
        <f t="shared" si="82"/>
        <v>1229891611</v>
      </c>
      <c r="AN282" s="563">
        <f t="shared" si="82"/>
        <v>50055533.009999998</v>
      </c>
      <c r="AO282" s="563">
        <f t="shared" si="82"/>
        <v>81200071</v>
      </c>
      <c r="AP282" s="563">
        <f t="shared" si="82"/>
        <v>327368853</v>
      </c>
      <c r="AQ282" s="563">
        <f t="shared" si="82"/>
        <v>101431993.00999999</v>
      </c>
      <c r="AR282" s="563">
        <f t="shared" si="82"/>
        <v>2876454163</v>
      </c>
      <c r="AS282" s="563">
        <f t="shared" si="82"/>
        <v>221399615.00999999</v>
      </c>
      <c r="AT282" s="563">
        <f t="shared" si="82"/>
        <v>900711671.00999999</v>
      </c>
      <c r="AU282" s="563">
        <f t="shared" si="82"/>
        <v>409226325</v>
      </c>
      <c r="AV282" s="563">
        <f t="shared" si="82"/>
        <v>728251962.00999999</v>
      </c>
      <c r="AW282" s="563">
        <f t="shared" si="82"/>
        <v>5196.01</v>
      </c>
      <c r="AX282" s="563">
        <f t="shared" si="82"/>
        <v>319595649.00999999</v>
      </c>
      <c r="AY282" s="563">
        <f t="shared" si="82"/>
        <v>62692528.009999998</v>
      </c>
      <c r="AZ282" s="563">
        <f t="shared" si="82"/>
        <v>1249195990</v>
      </c>
      <c r="BA282" s="563">
        <f t="shared" si="82"/>
        <v>386698172</v>
      </c>
      <c r="BB282" s="563">
        <f t="shared" si="82"/>
        <v>1442898901.01</v>
      </c>
      <c r="BC282" s="563">
        <f t="shared" si="82"/>
        <v>115698014.00999999</v>
      </c>
      <c r="BD282" s="563">
        <f t="shared" si="82"/>
        <v>325966863</v>
      </c>
      <c r="BE282" s="563">
        <f t="shared" si="82"/>
        <v>239499975</v>
      </c>
      <c r="BF282" s="563">
        <f t="shared" si="82"/>
        <v>641992347.00999999</v>
      </c>
      <c r="BG282" s="563">
        <f t="shared" si="82"/>
        <v>288232697</v>
      </c>
      <c r="BH282" s="563">
        <f t="shared" si="82"/>
        <v>75934758</v>
      </c>
      <c r="BI282" s="563">
        <f t="shared" si="82"/>
        <v>155406959.00999999</v>
      </c>
      <c r="BJ282" s="563">
        <f t="shared" si="82"/>
        <v>188603718.00999999</v>
      </c>
      <c r="BK282" s="563">
        <f t="shared" si="82"/>
        <v>7617213159</v>
      </c>
      <c r="BL282" s="563">
        <f t="shared" si="82"/>
        <v>72165398</v>
      </c>
      <c r="BM282" s="563">
        <f t="shared" si="82"/>
        <v>425071003.00999999</v>
      </c>
      <c r="BN282" s="563">
        <f t="shared" si="82"/>
        <v>822303711.00999999</v>
      </c>
      <c r="BO282" s="563">
        <f t="shared" si="82"/>
        <v>505049660.00999999</v>
      </c>
      <c r="BP282" s="563">
        <f t="shared" si="82"/>
        <v>2579647678</v>
      </c>
      <c r="BQ282" s="563">
        <f t="shared" si="82"/>
        <v>5216.01</v>
      </c>
      <c r="BR282" s="563">
        <f t="shared" ref="BR282:CY282" si="83">SUM(BR237:BR281)</f>
        <v>928823734</v>
      </c>
      <c r="BS282" s="563">
        <f t="shared" si="83"/>
        <v>1234226591</v>
      </c>
      <c r="BT282" s="563">
        <f t="shared" si="83"/>
        <v>64246329.009999998</v>
      </c>
      <c r="BU282" s="563">
        <f t="shared" si="83"/>
        <v>218894403.00999999</v>
      </c>
      <c r="BV282" s="563">
        <f t="shared" si="83"/>
        <v>361330692.00999999</v>
      </c>
      <c r="BW282" s="563">
        <f t="shared" si="83"/>
        <v>52062655.009999998</v>
      </c>
      <c r="BX282" s="563">
        <f t="shared" si="83"/>
        <v>264635221</v>
      </c>
      <c r="BY282" s="563">
        <f t="shared" si="83"/>
        <v>825464533</v>
      </c>
      <c r="BZ282" s="563">
        <f t="shared" si="83"/>
        <v>142986701</v>
      </c>
      <c r="CA282" s="563">
        <f t="shared" si="83"/>
        <v>708007783</v>
      </c>
      <c r="CB282" s="563">
        <f t="shared" si="83"/>
        <v>180373841.00999999</v>
      </c>
      <c r="CC282" s="563">
        <f t="shared" si="83"/>
        <v>412693768.00999999</v>
      </c>
      <c r="CD282" s="563">
        <f t="shared" si="83"/>
        <v>488682338.00999999</v>
      </c>
      <c r="CE282" s="563">
        <f t="shared" si="83"/>
        <v>489489598.00999999</v>
      </c>
      <c r="CF282" s="563">
        <f t="shared" si="83"/>
        <v>374285370</v>
      </c>
      <c r="CG282" s="563">
        <f t="shared" si="83"/>
        <v>444979994.00999999</v>
      </c>
      <c r="CH282" s="563">
        <f t="shared" si="83"/>
        <v>226161285.00999999</v>
      </c>
      <c r="CI282" s="563">
        <f t="shared" si="83"/>
        <v>241581379.00999999</v>
      </c>
      <c r="CJ282" s="563">
        <f t="shared" si="83"/>
        <v>282130823.00999999</v>
      </c>
      <c r="CK282" s="563">
        <f t="shared" si="83"/>
        <v>460776245.00999999</v>
      </c>
      <c r="CL282" s="563">
        <f t="shared" si="83"/>
        <v>145018666</v>
      </c>
      <c r="CM282" s="563">
        <f t="shared" si="83"/>
        <v>170591615</v>
      </c>
      <c r="CN282" s="563">
        <f t="shared" si="83"/>
        <v>25927248.009999998</v>
      </c>
      <c r="CO282" s="563">
        <f t="shared" si="83"/>
        <v>1921142724.01</v>
      </c>
      <c r="CP282" s="563">
        <f t="shared" si="83"/>
        <v>199133097.00999999</v>
      </c>
      <c r="CQ282" s="563">
        <f t="shared" si="83"/>
        <v>8453815636</v>
      </c>
      <c r="CR282" s="563">
        <f t="shared" si="83"/>
        <v>93006360.00999999</v>
      </c>
      <c r="CS282" s="563">
        <f t="shared" si="83"/>
        <v>78786654.00999999</v>
      </c>
      <c r="CT282" s="563">
        <f t="shared" si="83"/>
        <v>382836722</v>
      </c>
      <c r="CU282" s="563">
        <f t="shared" si="83"/>
        <v>655364375.00999999</v>
      </c>
      <c r="CV282" s="563">
        <f t="shared" si="83"/>
        <v>286385681</v>
      </c>
      <c r="CW282" s="563">
        <f t="shared" si="83"/>
        <v>397964604.00999999</v>
      </c>
      <c r="CX282" s="563">
        <f t="shared" si="83"/>
        <v>175685110.00999999</v>
      </c>
      <c r="CY282" s="563">
        <f t="shared" si="83"/>
        <v>111130212</v>
      </c>
    </row>
    <row r="283" spans="1:103" s="563" customFormat="1" x14ac:dyDescent="0.3">
      <c r="A283" s="828"/>
      <c r="B283" s="173"/>
      <c r="C283" s="173"/>
    </row>
    <row r="284" spans="1:103" s="563" customFormat="1" x14ac:dyDescent="0.3">
      <c r="A284" s="828" t="s">
        <v>930</v>
      </c>
      <c r="B284" s="173"/>
      <c r="C284" s="173"/>
      <c r="D284" s="563">
        <f>D235-D282</f>
        <v>2466583250.1100001</v>
      </c>
      <c r="E284" s="563">
        <f>E235-E282</f>
        <v>721858771.09000003</v>
      </c>
      <c r="F284" s="563">
        <f t="shared" ref="F284:BQ284" si="84">F235-F282</f>
        <v>274498693.62</v>
      </c>
      <c r="G284" s="563">
        <f t="shared" si="84"/>
        <v>0</v>
      </c>
      <c r="H284" s="563">
        <f t="shared" si="84"/>
        <v>561252626.42999995</v>
      </c>
      <c r="I284" s="563">
        <f t="shared" si="84"/>
        <v>546673371.64999998</v>
      </c>
      <c r="J284" s="563">
        <f t="shared" si="84"/>
        <v>1243484836.3299999</v>
      </c>
      <c r="K284" s="563">
        <f t="shared" si="84"/>
        <v>459457117.28999996</v>
      </c>
      <c r="L284" s="563">
        <f t="shared" si="84"/>
        <v>955927284.58999991</v>
      </c>
      <c r="M284" s="563">
        <f t="shared" si="84"/>
        <v>7384038790.1099997</v>
      </c>
      <c r="N284" s="563">
        <f t="shared" si="84"/>
        <v>5075418860.7799997</v>
      </c>
      <c r="O284" s="563">
        <f t="shared" si="84"/>
        <v>1296860876.3099999</v>
      </c>
      <c r="P284" s="563">
        <f t="shared" si="84"/>
        <v>4462300320.6000004</v>
      </c>
      <c r="Q284" s="563">
        <f t="shared" si="84"/>
        <v>1177030822.4100001</v>
      </c>
      <c r="R284" s="563">
        <f t="shared" si="84"/>
        <v>396215072.11000001</v>
      </c>
      <c r="S284" s="563">
        <f t="shared" si="84"/>
        <v>1468325297.97</v>
      </c>
      <c r="T284" s="563">
        <f t="shared" si="84"/>
        <v>0</v>
      </c>
      <c r="U284" s="563">
        <f t="shared" si="84"/>
        <v>3000676747</v>
      </c>
      <c r="V284" s="563">
        <f t="shared" si="84"/>
        <v>2440963639.0299997</v>
      </c>
      <c r="W284" s="563">
        <f t="shared" si="84"/>
        <v>0</v>
      </c>
      <c r="X284" s="563">
        <f t="shared" si="84"/>
        <v>407560219.86000001</v>
      </c>
      <c r="Y284" s="563">
        <f t="shared" si="84"/>
        <v>328367101.63</v>
      </c>
      <c r="Z284" s="563">
        <f t="shared" si="84"/>
        <v>1952045967.0799999</v>
      </c>
      <c r="AA284" s="563">
        <f t="shared" si="84"/>
        <v>0</v>
      </c>
      <c r="AB284" s="563">
        <f t="shared" si="84"/>
        <v>1885052786.8106</v>
      </c>
      <c r="AC284" s="563">
        <f t="shared" si="84"/>
        <v>5130724940.9200001</v>
      </c>
      <c r="AD284" s="563">
        <f t="shared" si="84"/>
        <v>1825771524.1400001</v>
      </c>
      <c r="AE284" s="563">
        <f t="shared" si="84"/>
        <v>2875296946.6700001</v>
      </c>
      <c r="AF284" s="563">
        <f t="shared" si="84"/>
        <v>2361164645.2200003</v>
      </c>
      <c r="AG284" s="563">
        <f t="shared" si="84"/>
        <v>1107138508.05</v>
      </c>
      <c r="AH284" s="563">
        <f t="shared" si="84"/>
        <v>1206858329.6300001</v>
      </c>
      <c r="AI284" s="563">
        <f t="shared" si="84"/>
        <v>8173147992.6100006</v>
      </c>
      <c r="AJ284" s="563">
        <f t="shared" si="84"/>
        <v>1028972232.45</v>
      </c>
      <c r="AK284" s="563">
        <f t="shared" si="84"/>
        <v>6530657257.8075008</v>
      </c>
      <c r="AL284" s="563">
        <f t="shared" si="84"/>
        <v>1690797113.52</v>
      </c>
      <c r="AM284" s="563">
        <f t="shared" si="84"/>
        <v>4024007446.2200003</v>
      </c>
      <c r="AN284" s="563">
        <f t="shared" si="84"/>
        <v>231843396.22000003</v>
      </c>
      <c r="AO284" s="563">
        <f t="shared" si="84"/>
        <v>259048822.63</v>
      </c>
      <c r="AP284" s="563">
        <f t="shared" si="84"/>
        <v>1050448530.9400001</v>
      </c>
      <c r="AQ284" s="563">
        <f t="shared" si="84"/>
        <v>562735397.03999996</v>
      </c>
      <c r="AR284" s="563">
        <f t="shared" si="84"/>
        <v>5876750564.6200008</v>
      </c>
      <c r="AS284" s="563">
        <f t="shared" si="84"/>
        <v>1077132668.22</v>
      </c>
      <c r="AT284" s="563">
        <f t="shared" si="84"/>
        <v>4352956015.6300001</v>
      </c>
      <c r="AU284" s="563">
        <f t="shared" si="84"/>
        <v>1280224892.8900001</v>
      </c>
      <c r="AV284" s="563">
        <f t="shared" si="84"/>
        <v>2250619207.5699997</v>
      </c>
      <c r="AW284" s="563">
        <f t="shared" si="84"/>
        <v>0</v>
      </c>
      <c r="AX284" s="563">
        <f t="shared" si="84"/>
        <v>1207472879.9400001</v>
      </c>
      <c r="AY284" s="563">
        <f t="shared" si="84"/>
        <v>281865023.11000001</v>
      </c>
      <c r="AZ284" s="563">
        <f t="shared" si="84"/>
        <v>4209231516.9700003</v>
      </c>
      <c r="BA284" s="563">
        <f t="shared" si="84"/>
        <v>1056778537.8299999</v>
      </c>
      <c r="BB284" s="563">
        <f t="shared" si="84"/>
        <v>6820936724.7799997</v>
      </c>
      <c r="BC284" s="563">
        <f t="shared" si="84"/>
        <v>376500280.11000001</v>
      </c>
      <c r="BD284" s="563">
        <f t="shared" si="84"/>
        <v>973167601.46000004</v>
      </c>
      <c r="BE284" s="563">
        <f t="shared" si="84"/>
        <v>880997032.57999992</v>
      </c>
      <c r="BF284" s="563">
        <f t="shared" si="84"/>
        <v>2650823553.8599997</v>
      </c>
      <c r="BG284" s="563">
        <f t="shared" si="84"/>
        <v>823895522.96499991</v>
      </c>
      <c r="BH284" s="563">
        <f t="shared" si="84"/>
        <v>384860952.74000001</v>
      </c>
      <c r="BI284" s="563">
        <f t="shared" si="84"/>
        <v>558780523.81000006</v>
      </c>
      <c r="BJ284" s="563">
        <f t="shared" si="84"/>
        <v>680432908.01999998</v>
      </c>
      <c r="BK284" s="563">
        <f t="shared" si="84"/>
        <v>21633896633.349998</v>
      </c>
      <c r="BL284" s="563">
        <f t="shared" si="84"/>
        <v>247855848.76999998</v>
      </c>
      <c r="BM284" s="563">
        <f t="shared" si="84"/>
        <v>928950133</v>
      </c>
      <c r="BN284" s="563">
        <f t="shared" si="84"/>
        <v>2670993911.5299997</v>
      </c>
      <c r="BO284" s="563">
        <f t="shared" si="84"/>
        <v>1630387846.04</v>
      </c>
      <c r="BP284" s="563">
        <f t="shared" si="84"/>
        <v>6588228462.073</v>
      </c>
      <c r="BQ284" s="563">
        <f t="shared" si="84"/>
        <v>0</v>
      </c>
      <c r="BR284" s="563">
        <f t="shared" ref="BR284:CY284" si="85">BR235-BR282</f>
        <v>3015659339.9200001</v>
      </c>
      <c r="BS284" s="563">
        <f t="shared" si="85"/>
        <v>3223749841.6599998</v>
      </c>
      <c r="BT284" s="563">
        <f t="shared" si="85"/>
        <v>364975628.62</v>
      </c>
      <c r="BU284" s="563">
        <f t="shared" si="85"/>
        <v>1013304601.4100001</v>
      </c>
      <c r="BV284" s="563">
        <f t="shared" si="85"/>
        <v>1855594702.3799999</v>
      </c>
      <c r="BW284" s="563">
        <f t="shared" si="85"/>
        <v>301130943.25</v>
      </c>
      <c r="BX284" s="563">
        <f t="shared" si="85"/>
        <v>930329924.07999992</v>
      </c>
      <c r="BY284" s="563">
        <f t="shared" si="85"/>
        <v>2480505028.7644</v>
      </c>
      <c r="BZ284" s="563">
        <f t="shared" si="85"/>
        <v>482128589.90999997</v>
      </c>
      <c r="CA284" s="563">
        <f t="shared" si="85"/>
        <v>1947715849.48</v>
      </c>
      <c r="CB284" s="563">
        <f t="shared" si="85"/>
        <v>1039647623.1400001</v>
      </c>
      <c r="CC284" s="563">
        <f t="shared" si="85"/>
        <v>1937726285.4199998</v>
      </c>
      <c r="CD284" s="563">
        <f t="shared" si="85"/>
        <v>1688398394.3900001</v>
      </c>
      <c r="CE284" s="563">
        <f t="shared" si="85"/>
        <v>2116298478.9799998</v>
      </c>
      <c r="CF284" s="563">
        <f t="shared" si="85"/>
        <v>1237515000.3499999</v>
      </c>
      <c r="CG284" s="563">
        <f t="shared" si="85"/>
        <v>1496914097.4400001</v>
      </c>
      <c r="CH284" s="563">
        <f t="shared" si="85"/>
        <v>616768445.34000003</v>
      </c>
      <c r="CI284" s="563">
        <f t="shared" si="85"/>
        <v>1178535828.28</v>
      </c>
      <c r="CJ284" s="563">
        <f t="shared" si="85"/>
        <v>759454779.03999996</v>
      </c>
      <c r="CK284" s="563">
        <f t="shared" si="85"/>
        <v>1379610317.8900001</v>
      </c>
      <c r="CL284" s="563">
        <f t="shared" si="85"/>
        <v>427970917.05999994</v>
      </c>
      <c r="CM284" s="563">
        <f t="shared" si="85"/>
        <v>910989935.67000008</v>
      </c>
      <c r="CN284" s="563">
        <f t="shared" si="85"/>
        <v>171021420.65000001</v>
      </c>
      <c r="CO284" s="563">
        <f t="shared" si="85"/>
        <v>9857159954.0900002</v>
      </c>
      <c r="CP284" s="563">
        <f t="shared" si="85"/>
        <v>704203466.10000002</v>
      </c>
      <c r="CQ284" s="563">
        <f t="shared" si="85"/>
        <v>21213842344.470001</v>
      </c>
      <c r="CR284" s="563">
        <f t="shared" si="85"/>
        <v>653591011.97000003</v>
      </c>
      <c r="CS284" s="563">
        <f t="shared" si="85"/>
        <v>301749495.23000002</v>
      </c>
      <c r="CT284" s="563">
        <f t="shared" si="85"/>
        <v>1344647912.3399999</v>
      </c>
      <c r="CU284" s="563">
        <f t="shared" si="85"/>
        <v>1833968933.1000001</v>
      </c>
      <c r="CV284" s="563">
        <f t="shared" si="85"/>
        <v>1033034988.6300001</v>
      </c>
      <c r="CW284" s="563">
        <f t="shared" si="85"/>
        <v>1466422184.51</v>
      </c>
      <c r="CX284" s="563">
        <f t="shared" si="85"/>
        <v>648932404.06000006</v>
      </c>
      <c r="CY284" s="563">
        <f t="shared" si="85"/>
        <v>370204944.74000001</v>
      </c>
    </row>
    <row r="285" spans="1:103" s="563" customFormat="1" x14ac:dyDescent="0.3">
      <c r="A285" s="828"/>
      <c r="B285" s="173"/>
      <c r="C285" s="173"/>
    </row>
    <row r="286" spans="1:103" x14ac:dyDescent="0.3">
      <c r="A286" s="826">
        <v>1</v>
      </c>
      <c r="B286" s="173" t="s">
        <v>2056</v>
      </c>
      <c r="C286" s="173"/>
      <c r="D286" s="564">
        <f t="shared" ref="D286:E288" si="86">D214</f>
        <v>355164184</v>
      </c>
      <c r="E286" s="564">
        <f t="shared" si="86"/>
        <v>66251947</v>
      </c>
      <c r="F286" s="564">
        <f t="shared" ref="F286:BQ286" si="87">F214</f>
        <v>37645563</v>
      </c>
      <c r="G286" s="564">
        <f t="shared" si="87"/>
        <v>0</v>
      </c>
      <c r="H286" s="564">
        <f t="shared" si="87"/>
        <v>87758216</v>
      </c>
      <c r="I286" s="564">
        <f t="shared" si="87"/>
        <v>91038442</v>
      </c>
      <c r="J286" s="564">
        <f t="shared" si="87"/>
        <v>94092554</v>
      </c>
      <c r="K286" s="564">
        <f t="shared" si="87"/>
        <v>48204961</v>
      </c>
      <c r="L286" s="564">
        <f t="shared" si="87"/>
        <v>103994996</v>
      </c>
      <c r="M286" s="564">
        <f t="shared" si="87"/>
        <v>460740672</v>
      </c>
      <c r="N286" s="564">
        <f t="shared" si="87"/>
        <v>687808684</v>
      </c>
      <c r="O286" s="564">
        <f t="shared" si="87"/>
        <v>170565672</v>
      </c>
      <c r="P286" s="564">
        <f t="shared" si="87"/>
        <v>649974682</v>
      </c>
      <c r="Q286" s="564">
        <f t="shared" si="87"/>
        <v>118899825</v>
      </c>
      <c r="R286" s="564">
        <f t="shared" si="87"/>
        <v>42277118</v>
      </c>
      <c r="S286" s="564">
        <f t="shared" si="87"/>
        <v>163607804</v>
      </c>
      <c r="T286" s="564">
        <f t="shared" si="87"/>
        <v>0</v>
      </c>
      <c r="U286" s="564">
        <f t="shared" si="87"/>
        <v>428268586</v>
      </c>
      <c r="V286" s="564">
        <f t="shared" si="87"/>
        <v>340314152</v>
      </c>
      <c r="W286" s="564">
        <f t="shared" si="87"/>
        <v>0</v>
      </c>
      <c r="X286" s="564">
        <f t="shared" si="87"/>
        <v>54352388</v>
      </c>
      <c r="Y286" s="564">
        <f t="shared" si="87"/>
        <v>41097516</v>
      </c>
      <c r="Z286" s="564">
        <f t="shared" si="87"/>
        <v>303242370</v>
      </c>
      <c r="AA286" s="564">
        <f t="shared" si="87"/>
        <v>0</v>
      </c>
      <c r="AB286" s="564">
        <f t="shared" si="87"/>
        <v>212372036</v>
      </c>
      <c r="AC286" s="564">
        <f t="shared" si="87"/>
        <v>653698562</v>
      </c>
      <c r="AD286" s="564">
        <f t="shared" si="87"/>
        <v>276825494</v>
      </c>
      <c r="AE286" s="564">
        <f t="shared" si="87"/>
        <v>433246705</v>
      </c>
      <c r="AF286" s="564">
        <f t="shared" si="87"/>
        <v>319538783</v>
      </c>
      <c r="AG286" s="564">
        <f t="shared" si="87"/>
        <v>84109917</v>
      </c>
      <c r="AH286" s="564">
        <f t="shared" si="87"/>
        <v>137277754</v>
      </c>
      <c r="AI286" s="564">
        <f t="shared" si="87"/>
        <v>1072181753</v>
      </c>
      <c r="AJ286" s="564">
        <f t="shared" si="87"/>
        <v>96981849</v>
      </c>
      <c r="AK286" s="564">
        <f t="shared" si="87"/>
        <v>986291083</v>
      </c>
      <c r="AL286" s="564">
        <f t="shared" si="87"/>
        <v>168391706</v>
      </c>
      <c r="AM286" s="564">
        <f t="shared" si="87"/>
        <v>497893526</v>
      </c>
      <c r="AN286" s="564">
        <f t="shared" si="87"/>
        <v>21693708</v>
      </c>
      <c r="AO286" s="564">
        <f t="shared" si="87"/>
        <v>39360458</v>
      </c>
      <c r="AP286" s="564">
        <f t="shared" si="87"/>
        <v>154178720</v>
      </c>
      <c r="AQ286" s="564">
        <f t="shared" si="87"/>
        <v>46609625</v>
      </c>
      <c r="AR286" s="564">
        <f t="shared" si="87"/>
        <v>932310501</v>
      </c>
      <c r="AS286" s="564">
        <f t="shared" si="87"/>
        <v>99596112</v>
      </c>
      <c r="AT286" s="564">
        <f t="shared" si="87"/>
        <v>329928276</v>
      </c>
      <c r="AU286" s="564">
        <f t="shared" si="87"/>
        <v>207317045</v>
      </c>
      <c r="AV286" s="564">
        <f t="shared" si="87"/>
        <v>316377748</v>
      </c>
      <c r="AW286" s="564">
        <f t="shared" si="87"/>
        <v>0</v>
      </c>
      <c r="AX286" s="564">
        <f t="shared" si="87"/>
        <v>141098324</v>
      </c>
      <c r="AY286" s="564">
        <f t="shared" si="87"/>
        <v>39558473</v>
      </c>
      <c r="AZ286" s="564">
        <f t="shared" si="87"/>
        <v>738227812</v>
      </c>
      <c r="BA286" s="564">
        <f t="shared" si="87"/>
        <v>201322392</v>
      </c>
      <c r="BB286" s="564">
        <f t="shared" si="87"/>
        <v>459248724</v>
      </c>
      <c r="BC286" s="564">
        <f t="shared" si="87"/>
        <v>67407409</v>
      </c>
      <c r="BD286" s="564">
        <f t="shared" si="87"/>
        <v>117532827</v>
      </c>
      <c r="BE286" s="564">
        <f t="shared" si="87"/>
        <v>96657457</v>
      </c>
      <c r="BF286" s="564">
        <f t="shared" si="87"/>
        <v>282124394</v>
      </c>
      <c r="BG286" s="564">
        <f t="shared" si="87"/>
        <v>118866349</v>
      </c>
      <c r="BH286" s="564">
        <f t="shared" si="87"/>
        <v>38265492</v>
      </c>
      <c r="BI286" s="564">
        <f t="shared" si="87"/>
        <v>79895331</v>
      </c>
      <c r="BJ286" s="564">
        <f t="shared" si="87"/>
        <v>98896292</v>
      </c>
      <c r="BK286" s="564">
        <f t="shared" si="87"/>
        <v>3179911958</v>
      </c>
      <c r="BL286" s="564">
        <f t="shared" si="87"/>
        <v>38164536</v>
      </c>
      <c r="BM286" s="564">
        <f t="shared" si="87"/>
        <v>164732465</v>
      </c>
      <c r="BN286" s="564">
        <f t="shared" si="87"/>
        <v>320864293</v>
      </c>
      <c r="BO286" s="564">
        <f t="shared" si="87"/>
        <v>216119352</v>
      </c>
      <c r="BP286" s="564">
        <f t="shared" si="87"/>
        <v>1099538993</v>
      </c>
      <c r="BQ286" s="564">
        <f t="shared" si="87"/>
        <v>0</v>
      </c>
      <c r="BR286" s="564">
        <f t="shared" ref="BR286:CY286" si="88">BR214</f>
        <v>372530555</v>
      </c>
      <c r="BS286" s="564">
        <f t="shared" si="88"/>
        <v>429283948</v>
      </c>
      <c r="BT286" s="564">
        <f t="shared" si="88"/>
        <v>30325818</v>
      </c>
      <c r="BU286" s="564">
        <f t="shared" si="88"/>
        <v>102982628</v>
      </c>
      <c r="BV286" s="564">
        <f t="shared" si="88"/>
        <v>142191022</v>
      </c>
      <c r="BW286" s="564">
        <f t="shared" si="88"/>
        <v>31025206</v>
      </c>
      <c r="BX286" s="564">
        <f t="shared" si="88"/>
        <v>138034339</v>
      </c>
      <c r="BY286" s="564">
        <f t="shared" si="88"/>
        <v>387215000</v>
      </c>
      <c r="BZ286" s="564">
        <f t="shared" si="88"/>
        <v>76172375</v>
      </c>
      <c r="CA286" s="564">
        <f t="shared" si="88"/>
        <v>320701551</v>
      </c>
      <c r="CB286" s="564">
        <f t="shared" si="88"/>
        <v>76913543</v>
      </c>
      <c r="CC286" s="564">
        <f t="shared" si="88"/>
        <v>177523090</v>
      </c>
      <c r="CD286" s="564">
        <f t="shared" si="88"/>
        <v>205283085</v>
      </c>
      <c r="CE286" s="564">
        <f t="shared" si="88"/>
        <v>231685484</v>
      </c>
      <c r="CF286" s="564">
        <f t="shared" si="88"/>
        <v>188195976</v>
      </c>
      <c r="CG286" s="564">
        <f t="shared" si="88"/>
        <v>217232315</v>
      </c>
      <c r="CH286" s="564">
        <f t="shared" si="88"/>
        <v>80335852</v>
      </c>
      <c r="CI286" s="564">
        <f t="shared" si="88"/>
        <v>113352972</v>
      </c>
      <c r="CJ286" s="564">
        <f t="shared" si="88"/>
        <v>114087401</v>
      </c>
      <c r="CK286" s="564">
        <f t="shared" si="88"/>
        <v>215734407</v>
      </c>
      <c r="CL286" s="564">
        <f t="shared" si="88"/>
        <v>94676185</v>
      </c>
      <c r="CM286" s="564">
        <f t="shared" si="88"/>
        <v>112276212</v>
      </c>
      <c r="CN286" s="564">
        <f t="shared" si="88"/>
        <v>9170369</v>
      </c>
      <c r="CO286" s="564">
        <f t="shared" si="88"/>
        <v>684336460</v>
      </c>
      <c r="CP286" s="564">
        <f t="shared" si="88"/>
        <v>89887017</v>
      </c>
      <c r="CQ286" s="564">
        <f t="shared" si="88"/>
        <v>2729938598</v>
      </c>
      <c r="CR286" s="564">
        <f t="shared" si="88"/>
        <v>51424169</v>
      </c>
      <c r="CS286" s="564">
        <f t="shared" si="88"/>
        <v>40699039</v>
      </c>
      <c r="CT286" s="564">
        <f t="shared" si="88"/>
        <v>266480238</v>
      </c>
      <c r="CU286" s="564">
        <f t="shared" si="88"/>
        <v>325368331</v>
      </c>
      <c r="CV286" s="564">
        <f t="shared" si="88"/>
        <v>124836361</v>
      </c>
      <c r="CW286" s="564">
        <f t="shared" si="88"/>
        <v>154095783</v>
      </c>
      <c r="CX286" s="564">
        <f t="shared" si="88"/>
        <v>94960928</v>
      </c>
      <c r="CY286" s="564">
        <f t="shared" si="88"/>
        <v>44731342</v>
      </c>
    </row>
    <row r="287" spans="1:103" x14ac:dyDescent="0.3">
      <c r="A287" s="826">
        <v>2</v>
      </c>
      <c r="B287" s="173" t="s">
        <v>2057</v>
      </c>
      <c r="C287" s="173"/>
      <c r="D287" s="564">
        <f t="shared" si="86"/>
        <v>61645492</v>
      </c>
      <c r="E287" s="564">
        <f t="shared" si="86"/>
        <v>7363896</v>
      </c>
      <c r="F287" s="564">
        <f t="shared" ref="F287:BQ287" si="89">F215</f>
        <v>3990063</v>
      </c>
      <c r="G287" s="564">
        <f t="shared" si="89"/>
        <v>0</v>
      </c>
      <c r="H287" s="564">
        <f t="shared" si="89"/>
        <v>8229153</v>
      </c>
      <c r="I287" s="564">
        <f t="shared" si="89"/>
        <v>1869713</v>
      </c>
      <c r="J287" s="564">
        <f t="shared" si="89"/>
        <v>9000814</v>
      </c>
      <c r="K287" s="564">
        <f t="shared" si="89"/>
        <v>3132357</v>
      </c>
      <c r="L287" s="564">
        <f t="shared" si="89"/>
        <v>6281084</v>
      </c>
      <c r="M287" s="564">
        <f t="shared" si="89"/>
        <v>42250638</v>
      </c>
      <c r="N287" s="564">
        <f t="shared" si="89"/>
        <v>138844291</v>
      </c>
      <c r="O287" s="564">
        <f t="shared" si="89"/>
        <v>22495158</v>
      </c>
      <c r="P287" s="564">
        <f t="shared" si="89"/>
        <v>131890308</v>
      </c>
      <c r="Q287" s="564">
        <f t="shared" si="89"/>
        <v>37891892</v>
      </c>
      <c r="R287" s="564">
        <f t="shared" si="89"/>
        <v>2226288</v>
      </c>
      <c r="S287" s="564">
        <f t="shared" si="89"/>
        <v>18941645</v>
      </c>
      <c r="T287" s="564">
        <f t="shared" si="89"/>
        <v>0</v>
      </c>
      <c r="U287" s="564">
        <f t="shared" si="89"/>
        <v>46685927</v>
      </c>
      <c r="V287" s="564">
        <f t="shared" si="89"/>
        <v>39102035</v>
      </c>
      <c r="W287" s="564">
        <f t="shared" si="89"/>
        <v>0</v>
      </c>
      <c r="X287" s="564">
        <f t="shared" si="89"/>
        <v>2603930</v>
      </c>
      <c r="Y287" s="564">
        <f t="shared" si="89"/>
        <v>5917953</v>
      </c>
      <c r="Z287" s="564">
        <f t="shared" si="89"/>
        <v>73152286</v>
      </c>
      <c r="AA287" s="564">
        <f t="shared" si="89"/>
        <v>0</v>
      </c>
      <c r="AB287" s="564">
        <f t="shared" si="89"/>
        <v>37980000</v>
      </c>
      <c r="AC287" s="564">
        <f t="shared" si="89"/>
        <v>108920568</v>
      </c>
      <c r="AD287" s="564">
        <f t="shared" si="89"/>
        <v>9771620</v>
      </c>
      <c r="AE287" s="564">
        <f t="shared" si="89"/>
        <v>49722410</v>
      </c>
      <c r="AF287" s="564">
        <f t="shared" si="89"/>
        <v>36944794</v>
      </c>
      <c r="AG287" s="564">
        <f t="shared" si="89"/>
        <v>17931069</v>
      </c>
      <c r="AH287" s="564">
        <f t="shared" si="89"/>
        <v>28946234</v>
      </c>
      <c r="AI287" s="564">
        <f t="shared" si="89"/>
        <v>121093977</v>
      </c>
      <c r="AJ287" s="564">
        <f t="shared" si="89"/>
        <v>9035873</v>
      </c>
      <c r="AK287" s="564">
        <f t="shared" si="89"/>
        <v>191767480</v>
      </c>
      <c r="AL287" s="564">
        <f t="shared" si="89"/>
        <v>27194253</v>
      </c>
      <c r="AM287" s="564">
        <f t="shared" si="89"/>
        <v>98622268</v>
      </c>
      <c r="AN287" s="564">
        <f t="shared" si="89"/>
        <v>2633410</v>
      </c>
      <c r="AO287" s="564">
        <f t="shared" si="89"/>
        <v>8196997</v>
      </c>
      <c r="AP287" s="564">
        <f t="shared" si="89"/>
        <v>17839176</v>
      </c>
      <c r="AQ287" s="564">
        <f t="shared" si="89"/>
        <v>1933865</v>
      </c>
      <c r="AR287" s="564">
        <f t="shared" si="89"/>
        <v>219428951</v>
      </c>
      <c r="AS287" s="564">
        <f t="shared" si="89"/>
        <v>15857322</v>
      </c>
      <c r="AT287" s="564">
        <f t="shared" si="89"/>
        <v>56423430</v>
      </c>
      <c r="AU287" s="564">
        <f t="shared" si="89"/>
        <v>24211616</v>
      </c>
      <c r="AV287" s="564">
        <f t="shared" si="89"/>
        <v>53424590</v>
      </c>
      <c r="AW287" s="564">
        <f t="shared" si="89"/>
        <v>0</v>
      </c>
      <c r="AX287" s="564">
        <f t="shared" si="89"/>
        <v>29242404</v>
      </c>
      <c r="AY287" s="564">
        <f t="shared" si="89"/>
        <v>2929163</v>
      </c>
      <c r="AZ287" s="564">
        <f t="shared" si="89"/>
        <v>70867009</v>
      </c>
      <c r="BA287" s="564">
        <f t="shared" si="89"/>
        <v>19605874</v>
      </c>
      <c r="BB287" s="564">
        <f t="shared" si="89"/>
        <v>86163465</v>
      </c>
      <c r="BC287" s="564">
        <f t="shared" si="89"/>
        <v>2720820</v>
      </c>
      <c r="BD287" s="564">
        <f t="shared" si="89"/>
        <v>25865309</v>
      </c>
      <c r="BE287" s="564">
        <f t="shared" si="89"/>
        <v>21004531</v>
      </c>
      <c r="BF287" s="564">
        <f t="shared" si="89"/>
        <v>35241777</v>
      </c>
      <c r="BG287" s="564">
        <f t="shared" si="89"/>
        <v>10328504</v>
      </c>
      <c r="BH287" s="564">
        <f t="shared" si="89"/>
        <v>3178789</v>
      </c>
      <c r="BI287" s="564">
        <f t="shared" si="89"/>
        <v>7055766</v>
      </c>
      <c r="BJ287" s="564">
        <f t="shared" si="89"/>
        <v>14083777</v>
      </c>
      <c r="BK287" s="564">
        <f t="shared" si="89"/>
        <v>602501803</v>
      </c>
      <c r="BL287" s="564">
        <f t="shared" si="89"/>
        <v>1825931</v>
      </c>
      <c r="BM287" s="564">
        <f t="shared" si="89"/>
        <v>7762953</v>
      </c>
      <c r="BN287" s="564">
        <f t="shared" si="89"/>
        <v>41867381</v>
      </c>
      <c r="BO287" s="564">
        <f t="shared" si="89"/>
        <v>27727239</v>
      </c>
      <c r="BP287" s="564">
        <f t="shared" si="89"/>
        <v>119640170</v>
      </c>
      <c r="BQ287" s="564">
        <f t="shared" si="89"/>
        <v>0</v>
      </c>
      <c r="BR287" s="564">
        <f t="shared" ref="BR287:CY287" si="90">BR215</f>
        <v>74475913</v>
      </c>
      <c r="BS287" s="564">
        <f t="shared" si="90"/>
        <v>73859022</v>
      </c>
      <c r="BT287" s="564">
        <f t="shared" si="90"/>
        <v>4365787</v>
      </c>
      <c r="BU287" s="564">
        <f t="shared" si="90"/>
        <v>10871436</v>
      </c>
      <c r="BV287" s="564">
        <f t="shared" si="90"/>
        <v>20413694</v>
      </c>
      <c r="BW287" s="564">
        <f t="shared" si="90"/>
        <v>1497835</v>
      </c>
      <c r="BX287" s="564">
        <f t="shared" si="90"/>
        <v>25996210</v>
      </c>
      <c r="BY287" s="564">
        <f t="shared" si="90"/>
        <v>43746819</v>
      </c>
      <c r="BZ287" s="564">
        <f t="shared" si="90"/>
        <v>11760188</v>
      </c>
      <c r="CA287" s="564">
        <f t="shared" si="90"/>
        <v>56389521</v>
      </c>
      <c r="CB287" s="564">
        <f t="shared" si="90"/>
        <v>7353040</v>
      </c>
      <c r="CC287" s="564">
        <f t="shared" si="90"/>
        <v>6201238</v>
      </c>
      <c r="CD287" s="564">
        <f t="shared" si="90"/>
        <v>20651770</v>
      </c>
      <c r="CE287" s="564">
        <f t="shared" si="90"/>
        <v>44166175</v>
      </c>
      <c r="CF287" s="564">
        <f t="shared" si="90"/>
        <v>16607881</v>
      </c>
      <c r="CG287" s="564">
        <f t="shared" si="90"/>
        <v>14856198</v>
      </c>
      <c r="CH287" s="564">
        <f t="shared" si="90"/>
        <v>11414278</v>
      </c>
      <c r="CI287" s="564">
        <f t="shared" si="90"/>
        <v>21040758</v>
      </c>
      <c r="CJ287" s="564">
        <f t="shared" si="90"/>
        <v>30130281</v>
      </c>
      <c r="CK287" s="564">
        <f t="shared" si="90"/>
        <v>33203731</v>
      </c>
      <c r="CL287" s="564">
        <f t="shared" si="90"/>
        <v>8290314</v>
      </c>
      <c r="CM287" s="564">
        <f t="shared" si="90"/>
        <v>7424910</v>
      </c>
      <c r="CN287" s="564">
        <f t="shared" si="90"/>
        <v>710675</v>
      </c>
      <c r="CO287" s="564">
        <f t="shared" si="90"/>
        <v>119592472</v>
      </c>
      <c r="CP287" s="564">
        <f t="shared" si="90"/>
        <v>12744864</v>
      </c>
      <c r="CQ287" s="564">
        <f t="shared" si="90"/>
        <v>594507323</v>
      </c>
      <c r="CR287" s="564">
        <f t="shared" si="90"/>
        <v>4810091</v>
      </c>
      <c r="CS287" s="564">
        <f t="shared" si="90"/>
        <v>1414232</v>
      </c>
      <c r="CT287" s="564">
        <f t="shared" si="90"/>
        <v>17087026</v>
      </c>
      <c r="CU287" s="564">
        <f t="shared" si="90"/>
        <v>53819610</v>
      </c>
      <c r="CV287" s="564">
        <f t="shared" si="90"/>
        <v>15628775</v>
      </c>
      <c r="CW287" s="564">
        <f t="shared" si="90"/>
        <v>14023376</v>
      </c>
      <c r="CX287" s="564">
        <f t="shared" si="90"/>
        <v>6871083</v>
      </c>
      <c r="CY287" s="564">
        <f t="shared" si="90"/>
        <v>11761169</v>
      </c>
    </row>
    <row r="288" spans="1:103" x14ac:dyDescent="0.3">
      <c r="A288" s="826">
        <v>3</v>
      </c>
      <c r="B288" s="173" t="s">
        <v>2058</v>
      </c>
      <c r="D288" s="564">
        <f t="shared" si="86"/>
        <v>389319294</v>
      </c>
      <c r="E288" s="564">
        <f t="shared" si="86"/>
        <v>47075554</v>
      </c>
      <c r="F288" s="564">
        <f t="shared" ref="F288:BQ288" si="91">F216</f>
        <v>23655993</v>
      </c>
      <c r="G288" s="564">
        <f t="shared" si="91"/>
        <v>0</v>
      </c>
      <c r="H288" s="564">
        <f t="shared" si="91"/>
        <v>38133567</v>
      </c>
      <c r="I288" s="564">
        <f t="shared" si="91"/>
        <v>24441043</v>
      </c>
      <c r="J288" s="564">
        <f t="shared" si="91"/>
        <v>36563064</v>
      </c>
      <c r="K288" s="564">
        <f t="shared" si="91"/>
        <v>48280130</v>
      </c>
      <c r="L288" s="564">
        <f t="shared" si="91"/>
        <v>73031069</v>
      </c>
      <c r="M288" s="564">
        <f t="shared" si="91"/>
        <v>368113324</v>
      </c>
      <c r="N288" s="564">
        <f t="shared" si="91"/>
        <v>763517177</v>
      </c>
      <c r="O288" s="564">
        <f t="shared" si="91"/>
        <v>112319468</v>
      </c>
      <c r="P288" s="564">
        <f t="shared" si="91"/>
        <v>602059685</v>
      </c>
      <c r="Q288" s="564">
        <f t="shared" si="91"/>
        <v>92372797</v>
      </c>
      <c r="R288" s="564">
        <f t="shared" si="91"/>
        <v>18649446</v>
      </c>
      <c r="S288" s="564">
        <f t="shared" si="91"/>
        <v>61071908</v>
      </c>
      <c r="T288" s="564">
        <f t="shared" si="91"/>
        <v>0</v>
      </c>
      <c r="U288" s="564">
        <f t="shared" si="91"/>
        <v>249520262</v>
      </c>
      <c r="V288" s="564">
        <f t="shared" si="91"/>
        <v>295599320</v>
      </c>
      <c r="W288" s="564">
        <f t="shared" si="91"/>
        <v>0</v>
      </c>
      <c r="X288" s="564">
        <f t="shared" si="91"/>
        <v>23127998</v>
      </c>
      <c r="Y288" s="564">
        <f t="shared" si="91"/>
        <v>19907153</v>
      </c>
      <c r="Z288" s="564">
        <f t="shared" si="91"/>
        <v>170133527</v>
      </c>
      <c r="AA288" s="564">
        <f t="shared" si="91"/>
        <v>0</v>
      </c>
      <c r="AB288" s="564">
        <f t="shared" si="91"/>
        <v>99319263</v>
      </c>
      <c r="AC288" s="564">
        <f t="shared" si="91"/>
        <v>462609632</v>
      </c>
      <c r="AD288" s="564">
        <f t="shared" si="91"/>
        <v>81759834</v>
      </c>
      <c r="AE288" s="564">
        <f t="shared" si="91"/>
        <v>330807885</v>
      </c>
      <c r="AF288" s="564">
        <f t="shared" si="91"/>
        <v>183732398</v>
      </c>
      <c r="AG288" s="564">
        <f t="shared" si="91"/>
        <v>96961237</v>
      </c>
      <c r="AH288" s="564">
        <f t="shared" si="91"/>
        <v>123565588</v>
      </c>
      <c r="AI288" s="564">
        <f t="shared" si="91"/>
        <v>1008640242</v>
      </c>
      <c r="AJ288" s="564">
        <f t="shared" si="91"/>
        <v>55290042</v>
      </c>
      <c r="AK288" s="564">
        <f t="shared" si="91"/>
        <v>1020210377</v>
      </c>
      <c r="AL288" s="564">
        <f t="shared" si="91"/>
        <v>161725249</v>
      </c>
      <c r="AM288" s="564">
        <f t="shared" si="91"/>
        <v>438535225</v>
      </c>
      <c r="AN288" s="564">
        <f t="shared" si="91"/>
        <v>16946157</v>
      </c>
      <c r="AO288" s="564">
        <f t="shared" si="91"/>
        <v>15541906</v>
      </c>
      <c r="AP288" s="564">
        <f t="shared" si="91"/>
        <v>131245881</v>
      </c>
      <c r="AQ288" s="564">
        <f t="shared" si="91"/>
        <v>29887559</v>
      </c>
      <c r="AR288" s="564">
        <f t="shared" si="91"/>
        <v>1274655278</v>
      </c>
      <c r="AS288" s="564">
        <f t="shared" si="91"/>
        <v>62303105</v>
      </c>
      <c r="AT288" s="564">
        <f t="shared" si="91"/>
        <v>323353591</v>
      </c>
      <c r="AU288" s="564">
        <f t="shared" si="91"/>
        <v>139912461</v>
      </c>
      <c r="AV288" s="564">
        <f t="shared" si="91"/>
        <v>298904297</v>
      </c>
      <c r="AW288" s="564">
        <f t="shared" si="91"/>
        <v>0</v>
      </c>
      <c r="AX288" s="564">
        <f t="shared" si="91"/>
        <v>94218531</v>
      </c>
      <c r="AY288" s="564">
        <f t="shared" si="91"/>
        <v>12766340</v>
      </c>
      <c r="AZ288" s="564">
        <f t="shared" si="91"/>
        <v>333456216</v>
      </c>
      <c r="BA288" s="564">
        <f t="shared" si="91"/>
        <v>136671674</v>
      </c>
      <c r="BB288" s="564">
        <f t="shared" si="91"/>
        <v>626446384</v>
      </c>
      <c r="BC288" s="564">
        <f t="shared" si="91"/>
        <v>19643249</v>
      </c>
      <c r="BD288" s="564">
        <f t="shared" si="91"/>
        <v>143972516</v>
      </c>
      <c r="BE288" s="564">
        <f t="shared" si="91"/>
        <v>78103749</v>
      </c>
      <c r="BF288" s="564">
        <f t="shared" si="91"/>
        <v>216599830</v>
      </c>
      <c r="BG288" s="564">
        <f t="shared" si="91"/>
        <v>135277910</v>
      </c>
      <c r="BH288" s="564">
        <f t="shared" si="91"/>
        <v>14897422</v>
      </c>
      <c r="BI288" s="564">
        <f t="shared" si="91"/>
        <v>49375188</v>
      </c>
      <c r="BJ288" s="564">
        <f t="shared" si="91"/>
        <v>55075272</v>
      </c>
      <c r="BK288" s="564">
        <f t="shared" si="91"/>
        <v>2815438999</v>
      </c>
      <c r="BL288" s="564">
        <f t="shared" si="91"/>
        <v>25187006</v>
      </c>
      <c r="BM288" s="564">
        <f t="shared" si="91"/>
        <v>87897011</v>
      </c>
      <c r="BN288" s="564">
        <f t="shared" si="91"/>
        <v>356939743</v>
      </c>
      <c r="BO288" s="564">
        <f t="shared" si="91"/>
        <v>185880840</v>
      </c>
      <c r="BP288" s="564">
        <f t="shared" si="91"/>
        <v>1121408370</v>
      </c>
      <c r="BQ288" s="564">
        <f t="shared" si="91"/>
        <v>0</v>
      </c>
      <c r="BR288" s="564">
        <f t="shared" ref="BR288:CY288" si="92">BR216</f>
        <v>337376678</v>
      </c>
      <c r="BS288" s="564">
        <f t="shared" si="92"/>
        <v>591331631</v>
      </c>
      <c r="BT288" s="564">
        <f t="shared" si="92"/>
        <v>16200036</v>
      </c>
      <c r="BU288" s="564">
        <f t="shared" si="92"/>
        <v>73688986</v>
      </c>
      <c r="BV288" s="564">
        <f t="shared" si="92"/>
        <v>135994246</v>
      </c>
      <c r="BW288" s="564">
        <f t="shared" si="92"/>
        <v>13336051</v>
      </c>
      <c r="BX288" s="564">
        <f t="shared" si="92"/>
        <v>60896550</v>
      </c>
      <c r="BY288" s="564">
        <f t="shared" si="92"/>
        <v>306911574</v>
      </c>
      <c r="BZ288" s="564">
        <f t="shared" si="92"/>
        <v>32528304</v>
      </c>
      <c r="CA288" s="564">
        <f t="shared" si="92"/>
        <v>258425241</v>
      </c>
      <c r="CB288" s="564">
        <f t="shared" si="92"/>
        <v>48239572</v>
      </c>
      <c r="CC288" s="564">
        <f t="shared" si="92"/>
        <v>156996985</v>
      </c>
      <c r="CD288" s="564">
        <f t="shared" si="92"/>
        <v>185862314</v>
      </c>
      <c r="CE288" s="564">
        <f t="shared" si="92"/>
        <v>120695152</v>
      </c>
      <c r="CF288" s="564">
        <f t="shared" si="92"/>
        <v>101754612</v>
      </c>
      <c r="CG288" s="564">
        <f t="shared" si="92"/>
        <v>149624477</v>
      </c>
      <c r="CH288" s="564">
        <f t="shared" si="92"/>
        <v>108876921</v>
      </c>
      <c r="CI288" s="564">
        <f t="shared" si="92"/>
        <v>59645295</v>
      </c>
      <c r="CJ288" s="564">
        <f t="shared" si="92"/>
        <v>75733350</v>
      </c>
      <c r="CK288" s="564">
        <f t="shared" si="92"/>
        <v>158171611</v>
      </c>
      <c r="CL288" s="564">
        <f t="shared" si="92"/>
        <v>27767864</v>
      </c>
      <c r="CM288" s="564">
        <f t="shared" si="92"/>
        <v>22893707</v>
      </c>
      <c r="CN288" s="564">
        <f t="shared" si="92"/>
        <v>7487866</v>
      </c>
      <c r="CO288" s="564">
        <f t="shared" si="92"/>
        <v>737484748</v>
      </c>
      <c r="CP288" s="564">
        <f t="shared" si="92"/>
        <v>70533033</v>
      </c>
      <c r="CQ288" s="564">
        <f t="shared" si="92"/>
        <v>4181962737</v>
      </c>
      <c r="CR288" s="564">
        <f t="shared" si="92"/>
        <v>15536101</v>
      </c>
      <c r="CS288" s="564">
        <f t="shared" si="92"/>
        <v>22186463</v>
      </c>
      <c r="CT288" s="564">
        <f t="shared" si="92"/>
        <v>62098340</v>
      </c>
      <c r="CU288" s="564">
        <f t="shared" si="92"/>
        <v>188591498</v>
      </c>
      <c r="CV288" s="564">
        <f t="shared" si="92"/>
        <v>110273697</v>
      </c>
      <c r="CW288" s="564">
        <f t="shared" si="92"/>
        <v>139893291</v>
      </c>
      <c r="CX288" s="564">
        <f t="shared" si="92"/>
        <v>36581287</v>
      </c>
      <c r="CY288" s="564">
        <f t="shared" si="92"/>
        <v>33755012</v>
      </c>
    </row>
    <row r="289" spans="4:103" x14ac:dyDescent="0.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c r="AB289" s="173"/>
      <c r="AC289" s="173"/>
      <c r="AD289" s="173"/>
      <c r="AE289" s="173"/>
      <c r="AF289" s="173"/>
      <c r="AG289" s="173"/>
      <c r="AH289" s="173"/>
      <c r="AI289" s="173"/>
      <c r="AJ289" s="173"/>
      <c r="AK289" s="173"/>
      <c r="AL289" s="173"/>
      <c r="AM289" s="173"/>
      <c r="AN289" s="173"/>
      <c r="AO289" s="173"/>
      <c r="AP289" s="173"/>
      <c r="AQ289" s="173"/>
      <c r="AR289" s="173"/>
      <c r="AS289" s="173"/>
      <c r="AT289" s="173"/>
      <c r="AU289" s="173"/>
      <c r="AV289" s="173"/>
      <c r="AW289" s="173"/>
      <c r="AX289" s="173"/>
      <c r="AY289" s="173"/>
      <c r="AZ289" s="173"/>
      <c r="BA289" s="173"/>
      <c r="BB289" s="173"/>
      <c r="BC289" s="173"/>
      <c r="BD289" s="173"/>
      <c r="BE289" s="173"/>
      <c r="BF289" s="173"/>
      <c r="BG289" s="173"/>
      <c r="BH289" s="173"/>
      <c r="BI289" s="173"/>
      <c r="BJ289" s="173"/>
      <c r="BK289" s="17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c r="CY289" s="173"/>
    </row>
    <row r="290" spans="4:103" x14ac:dyDescent="0.3">
      <c r="D290" s="570">
        <f>D284+D286+D287+D288</f>
        <v>3272712220.1100001</v>
      </c>
      <c r="E290" s="570">
        <f>E284+E286+E287+E288</f>
        <v>842550168.09000003</v>
      </c>
      <c r="F290" s="570">
        <f t="shared" ref="F290:BQ290" si="93">F284+F286+F287+F288</f>
        <v>339790312.62</v>
      </c>
      <c r="G290" s="570">
        <f t="shared" si="93"/>
        <v>0</v>
      </c>
      <c r="H290" s="570">
        <f t="shared" si="93"/>
        <v>695373562.42999995</v>
      </c>
      <c r="I290" s="570">
        <f t="shared" si="93"/>
        <v>664022569.64999998</v>
      </c>
      <c r="J290" s="570">
        <f t="shared" si="93"/>
        <v>1383141268.3299999</v>
      </c>
      <c r="K290" s="570">
        <f t="shared" si="93"/>
        <v>559074565.28999996</v>
      </c>
      <c r="L290" s="570">
        <f t="shared" si="93"/>
        <v>1139234433.5899999</v>
      </c>
      <c r="M290" s="570">
        <f t="shared" si="93"/>
        <v>8255143424.1099997</v>
      </c>
      <c r="N290" s="570">
        <f t="shared" si="93"/>
        <v>6665589012.7799997</v>
      </c>
      <c r="O290" s="570">
        <f t="shared" si="93"/>
        <v>1602241174.3099999</v>
      </c>
      <c r="P290" s="570">
        <f t="shared" si="93"/>
        <v>5846224995.6000004</v>
      </c>
      <c r="Q290" s="570">
        <f t="shared" si="93"/>
        <v>1426195336.4100001</v>
      </c>
      <c r="R290" s="570">
        <f t="shared" si="93"/>
        <v>459367924.11000001</v>
      </c>
      <c r="S290" s="570">
        <f t="shared" si="93"/>
        <v>1711946654.97</v>
      </c>
      <c r="T290" s="570">
        <f t="shared" si="93"/>
        <v>0</v>
      </c>
      <c r="U290" s="570">
        <f t="shared" si="93"/>
        <v>3725151522</v>
      </c>
      <c r="V290" s="570">
        <f t="shared" si="93"/>
        <v>3115979146.0299997</v>
      </c>
      <c r="W290" s="570">
        <f t="shared" si="93"/>
        <v>0</v>
      </c>
      <c r="X290" s="570">
        <f t="shared" si="93"/>
        <v>487644535.86000001</v>
      </c>
      <c r="Y290" s="570">
        <f t="shared" si="93"/>
        <v>395289723.63</v>
      </c>
      <c r="Z290" s="570">
        <f t="shared" si="93"/>
        <v>2498574150.0799999</v>
      </c>
      <c r="AA290" s="570">
        <f t="shared" si="93"/>
        <v>0</v>
      </c>
      <c r="AB290" s="570">
        <f t="shared" si="93"/>
        <v>2234724085.8106003</v>
      </c>
      <c r="AC290" s="570">
        <f t="shared" si="93"/>
        <v>6355953702.9200001</v>
      </c>
      <c r="AD290" s="570">
        <f t="shared" si="93"/>
        <v>2194128472.1400003</v>
      </c>
      <c r="AE290" s="570">
        <f t="shared" si="93"/>
        <v>3689073946.6700001</v>
      </c>
      <c r="AF290" s="570">
        <f t="shared" si="93"/>
        <v>2901380620.2200003</v>
      </c>
      <c r="AG290" s="570">
        <f t="shared" si="93"/>
        <v>1306140731.05</v>
      </c>
      <c r="AH290" s="570">
        <f t="shared" si="93"/>
        <v>1496647905.6300001</v>
      </c>
      <c r="AI290" s="570">
        <f t="shared" si="93"/>
        <v>10375063964.610001</v>
      </c>
      <c r="AJ290" s="570">
        <f t="shared" si="93"/>
        <v>1190279996.45</v>
      </c>
      <c r="AK290" s="570">
        <f t="shared" si="93"/>
        <v>8728926197.8075008</v>
      </c>
      <c r="AL290" s="570">
        <f t="shared" si="93"/>
        <v>2048108321.52</v>
      </c>
      <c r="AM290" s="570">
        <f t="shared" si="93"/>
        <v>5059058465.2200003</v>
      </c>
      <c r="AN290" s="570">
        <f t="shared" si="93"/>
        <v>273116671.22000003</v>
      </c>
      <c r="AO290" s="570">
        <f t="shared" si="93"/>
        <v>322148183.63</v>
      </c>
      <c r="AP290" s="570">
        <f t="shared" si="93"/>
        <v>1353712307.9400001</v>
      </c>
      <c r="AQ290" s="570">
        <f t="shared" si="93"/>
        <v>641166446.03999996</v>
      </c>
      <c r="AR290" s="570">
        <f t="shared" si="93"/>
        <v>8303145294.6200008</v>
      </c>
      <c r="AS290" s="570">
        <f t="shared" si="93"/>
        <v>1254889207.22</v>
      </c>
      <c r="AT290" s="570">
        <f t="shared" si="93"/>
        <v>5062661312.6300001</v>
      </c>
      <c r="AU290" s="570">
        <f t="shared" si="93"/>
        <v>1651666014.8900001</v>
      </c>
      <c r="AV290" s="570">
        <f t="shared" si="93"/>
        <v>2919325842.5699997</v>
      </c>
      <c r="AW290" s="570">
        <f t="shared" si="93"/>
        <v>0</v>
      </c>
      <c r="AX290" s="570">
        <f t="shared" si="93"/>
        <v>1472032138.9400001</v>
      </c>
      <c r="AY290" s="570">
        <f t="shared" si="93"/>
        <v>337118999.11000001</v>
      </c>
      <c r="AZ290" s="570">
        <f t="shared" si="93"/>
        <v>5351782553.9700003</v>
      </c>
      <c r="BA290" s="570">
        <f t="shared" si="93"/>
        <v>1414378477.8299999</v>
      </c>
      <c r="BB290" s="570">
        <f t="shared" si="93"/>
        <v>7992795297.7799997</v>
      </c>
      <c r="BC290" s="570">
        <f t="shared" si="93"/>
        <v>466271758.11000001</v>
      </c>
      <c r="BD290" s="570">
        <f t="shared" si="93"/>
        <v>1260538253.46</v>
      </c>
      <c r="BE290" s="570">
        <f t="shared" si="93"/>
        <v>1076762769.5799999</v>
      </c>
      <c r="BF290" s="570">
        <f t="shared" si="93"/>
        <v>3184789554.8599997</v>
      </c>
      <c r="BG290" s="570">
        <f t="shared" si="93"/>
        <v>1088368285.9649999</v>
      </c>
      <c r="BH290" s="570">
        <f t="shared" si="93"/>
        <v>441202655.74000001</v>
      </c>
      <c r="BI290" s="570">
        <f t="shared" si="93"/>
        <v>695106808.81000006</v>
      </c>
      <c r="BJ290" s="570">
        <f t="shared" si="93"/>
        <v>848488249.01999998</v>
      </c>
      <c r="BK290" s="570">
        <f t="shared" si="93"/>
        <v>28231749393.349998</v>
      </c>
      <c r="BL290" s="570">
        <f t="shared" si="93"/>
        <v>313033321.76999998</v>
      </c>
      <c r="BM290" s="570">
        <f t="shared" si="93"/>
        <v>1189342562</v>
      </c>
      <c r="BN290" s="570">
        <f t="shared" si="93"/>
        <v>3390665328.5299997</v>
      </c>
      <c r="BO290" s="570">
        <f t="shared" si="93"/>
        <v>2060115277.04</v>
      </c>
      <c r="BP290" s="570">
        <f t="shared" si="93"/>
        <v>8928815995.073</v>
      </c>
      <c r="BQ290" s="570">
        <f t="shared" si="93"/>
        <v>0</v>
      </c>
      <c r="BR290" s="570">
        <f t="shared" ref="BR290:CY290" si="94">BR284+BR286+BR287+BR288</f>
        <v>3800042485.9200001</v>
      </c>
      <c r="BS290" s="570">
        <f t="shared" si="94"/>
        <v>4318224442.6599998</v>
      </c>
      <c r="BT290" s="570">
        <f t="shared" si="94"/>
        <v>415867269.62</v>
      </c>
      <c r="BU290" s="570">
        <f t="shared" si="94"/>
        <v>1200847651.4100001</v>
      </c>
      <c r="BV290" s="570">
        <f t="shared" si="94"/>
        <v>2154193664.3800001</v>
      </c>
      <c r="BW290" s="570">
        <f t="shared" si="94"/>
        <v>346990035.25</v>
      </c>
      <c r="BX290" s="570">
        <f t="shared" si="94"/>
        <v>1155257023.0799999</v>
      </c>
      <c r="BY290" s="570">
        <f t="shared" si="94"/>
        <v>3218378421.7644</v>
      </c>
      <c r="BZ290" s="570">
        <f t="shared" si="94"/>
        <v>602589456.90999997</v>
      </c>
      <c r="CA290" s="570">
        <f t="shared" si="94"/>
        <v>2583232162.48</v>
      </c>
      <c r="CB290" s="570">
        <f t="shared" si="94"/>
        <v>1172153778.1400001</v>
      </c>
      <c r="CC290" s="570">
        <f t="shared" si="94"/>
        <v>2278447598.4200001</v>
      </c>
      <c r="CD290" s="570">
        <f t="shared" si="94"/>
        <v>2100195563.3900001</v>
      </c>
      <c r="CE290" s="570">
        <f t="shared" si="94"/>
        <v>2512845289.9799995</v>
      </c>
      <c r="CF290" s="570">
        <f t="shared" si="94"/>
        <v>1544073469.3499999</v>
      </c>
      <c r="CG290" s="570">
        <f t="shared" si="94"/>
        <v>1878627087.4400001</v>
      </c>
      <c r="CH290" s="570">
        <f t="shared" si="94"/>
        <v>817395496.34000003</v>
      </c>
      <c r="CI290" s="570">
        <f t="shared" si="94"/>
        <v>1372574853.28</v>
      </c>
      <c r="CJ290" s="570">
        <f t="shared" si="94"/>
        <v>979405811.03999996</v>
      </c>
      <c r="CK290" s="570">
        <f t="shared" si="94"/>
        <v>1786720066.8900001</v>
      </c>
      <c r="CL290" s="570">
        <f t="shared" si="94"/>
        <v>558705280.05999994</v>
      </c>
      <c r="CM290" s="570">
        <f t="shared" si="94"/>
        <v>1053584764.6700001</v>
      </c>
      <c r="CN290" s="570">
        <f t="shared" si="94"/>
        <v>188390330.65000001</v>
      </c>
      <c r="CO290" s="570">
        <f t="shared" si="94"/>
        <v>11398573634.09</v>
      </c>
      <c r="CP290" s="570">
        <f t="shared" si="94"/>
        <v>877368380.10000002</v>
      </c>
      <c r="CQ290" s="570">
        <f t="shared" si="94"/>
        <v>28720251002.470001</v>
      </c>
      <c r="CR290" s="570">
        <f t="shared" si="94"/>
        <v>725361372.97000003</v>
      </c>
      <c r="CS290" s="570">
        <f t="shared" si="94"/>
        <v>366049229.23000002</v>
      </c>
      <c r="CT290" s="570">
        <f t="shared" si="94"/>
        <v>1690313516.3399999</v>
      </c>
      <c r="CU290" s="570">
        <f t="shared" si="94"/>
        <v>2401748372.1000004</v>
      </c>
      <c r="CV290" s="570">
        <f t="shared" si="94"/>
        <v>1283773821.6300001</v>
      </c>
      <c r="CW290" s="570">
        <f t="shared" si="94"/>
        <v>1774434634.51</v>
      </c>
      <c r="CX290" s="570">
        <f t="shared" si="94"/>
        <v>787345702.06000006</v>
      </c>
      <c r="CY290" s="570">
        <f t="shared" si="94"/>
        <v>460452467.74000001</v>
      </c>
    </row>
    <row r="291" spans="4:103" x14ac:dyDescent="0.3">
      <c r="D291" s="570"/>
      <c r="E291" s="570"/>
      <c r="F291" s="570"/>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0"/>
      <c r="AE291" s="570"/>
      <c r="AF291" s="570"/>
      <c r="AG291" s="570"/>
      <c r="AH291" s="570"/>
      <c r="AI291" s="570"/>
      <c r="AJ291" s="570"/>
      <c r="AK291" s="570"/>
      <c r="AL291" s="570"/>
      <c r="AM291" s="570"/>
      <c r="AN291" s="570"/>
      <c r="AO291" s="570"/>
      <c r="AP291" s="570"/>
      <c r="AQ291" s="570"/>
      <c r="AR291" s="570"/>
      <c r="AS291" s="570"/>
      <c r="AT291" s="570"/>
      <c r="AU291" s="570"/>
      <c r="AV291" s="570"/>
      <c r="AW291" s="570"/>
      <c r="AX291" s="570"/>
      <c r="AY291" s="570"/>
      <c r="AZ291" s="570"/>
      <c r="BA291" s="570"/>
      <c r="BB291" s="570"/>
      <c r="BC291" s="570"/>
      <c r="BD291" s="570"/>
      <c r="BE291" s="570"/>
      <c r="BF291" s="570"/>
      <c r="BG291" s="570"/>
      <c r="BH291" s="570"/>
      <c r="BI291" s="570"/>
      <c r="BJ291" s="570"/>
      <c r="BK291" s="570"/>
      <c r="BL291" s="570"/>
      <c r="BM291" s="570"/>
      <c r="BN291" s="570"/>
      <c r="BO291" s="570"/>
      <c r="BP291" s="570"/>
      <c r="BQ291" s="570"/>
      <c r="BR291" s="570"/>
      <c r="BS291" s="570"/>
      <c r="BT291" s="570"/>
      <c r="BU291" s="570"/>
      <c r="BV291" s="570"/>
      <c r="BW291" s="570"/>
      <c r="BX291" s="570"/>
      <c r="BY291" s="570"/>
      <c r="BZ291" s="570"/>
      <c r="CA291" s="570"/>
      <c r="CB291" s="570"/>
      <c r="CC291" s="570"/>
      <c r="CD291" s="570"/>
      <c r="CE291" s="570"/>
      <c r="CF291" s="570"/>
      <c r="CG291" s="570"/>
      <c r="CH291" s="570"/>
      <c r="CI291" s="570"/>
      <c r="CJ291" s="570"/>
      <c r="CK291" s="570"/>
      <c r="CL291" s="570"/>
      <c r="CM291" s="570"/>
      <c r="CN291" s="570"/>
      <c r="CO291" s="570"/>
      <c r="CP291" s="570"/>
      <c r="CQ291" s="570"/>
      <c r="CR291" s="570"/>
      <c r="CS291" s="570"/>
      <c r="CT291" s="570"/>
      <c r="CU291" s="570"/>
      <c r="CV291" s="570"/>
      <c r="CW291" s="570"/>
      <c r="CX291" s="570"/>
      <c r="CY291" s="570"/>
    </row>
    <row r="292" spans="4:103" x14ac:dyDescent="0.3">
      <c r="D292" s="570">
        <f>'Unit Data from Audit Worksheet'!$E$251</f>
        <v>0</v>
      </c>
      <c r="E292" s="570">
        <f>'Unit Data from Audit Worksheet'!$E$251</f>
        <v>0</v>
      </c>
      <c r="F292" s="570">
        <f>'Unit Data from Audit Worksheet'!$E$251</f>
        <v>0</v>
      </c>
      <c r="G292" s="570">
        <f>'Unit Data from Audit Worksheet'!$E$251</f>
        <v>0</v>
      </c>
      <c r="H292" s="570">
        <f>'Unit Data from Audit Worksheet'!$E$251</f>
        <v>0</v>
      </c>
      <c r="I292" s="570">
        <f>'Unit Data from Audit Worksheet'!$E$251</f>
        <v>0</v>
      </c>
      <c r="J292" s="570">
        <f>'Unit Data from Audit Worksheet'!$E$251</f>
        <v>0</v>
      </c>
      <c r="K292" s="570">
        <f>'Unit Data from Audit Worksheet'!$E$251</f>
        <v>0</v>
      </c>
      <c r="L292" s="570">
        <f>'Unit Data from Audit Worksheet'!$E$251</f>
        <v>0</v>
      </c>
      <c r="M292" s="570">
        <f>'Unit Data from Audit Worksheet'!$E$251</f>
        <v>0</v>
      </c>
      <c r="N292" s="570">
        <f>'Unit Data from Audit Worksheet'!$E$251</f>
        <v>0</v>
      </c>
      <c r="O292" s="570">
        <f>'Unit Data from Audit Worksheet'!$E$251</f>
        <v>0</v>
      </c>
      <c r="P292" s="570">
        <f>'Unit Data from Audit Worksheet'!$E$251</f>
        <v>0</v>
      </c>
      <c r="Q292" s="570">
        <f>'Unit Data from Audit Worksheet'!$E$251</f>
        <v>0</v>
      </c>
      <c r="R292" s="570">
        <f>'Unit Data from Audit Worksheet'!$E$251</f>
        <v>0</v>
      </c>
      <c r="S292" s="570">
        <f>'Unit Data from Audit Worksheet'!$E$251</f>
        <v>0</v>
      </c>
      <c r="T292" s="570">
        <f>'Unit Data from Audit Worksheet'!$E$251</f>
        <v>0</v>
      </c>
      <c r="U292" s="570">
        <f>'Unit Data from Audit Worksheet'!$E$251</f>
        <v>0</v>
      </c>
      <c r="V292" s="570">
        <f>'Unit Data from Audit Worksheet'!$E$251</f>
        <v>0</v>
      </c>
      <c r="W292" s="570">
        <f>'Unit Data from Audit Worksheet'!$E$251</f>
        <v>0</v>
      </c>
      <c r="X292" s="570">
        <f>'Unit Data from Audit Worksheet'!$E$251</f>
        <v>0</v>
      </c>
      <c r="Y292" s="570">
        <f>'Unit Data from Audit Worksheet'!$E$251</f>
        <v>0</v>
      </c>
      <c r="Z292" s="570">
        <f>'Unit Data from Audit Worksheet'!$E$251</f>
        <v>0</v>
      </c>
      <c r="AA292" s="570">
        <f>'Unit Data from Audit Worksheet'!$E$251</f>
        <v>0</v>
      </c>
      <c r="AB292" s="570">
        <f>'Unit Data from Audit Worksheet'!$E$251</f>
        <v>0</v>
      </c>
      <c r="AC292" s="570">
        <f>'Unit Data from Audit Worksheet'!$E$251</f>
        <v>0</v>
      </c>
      <c r="AD292" s="570">
        <f>'Unit Data from Audit Worksheet'!$E$251</f>
        <v>0</v>
      </c>
      <c r="AE292" s="570">
        <f>'Unit Data from Audit Worksheet'!$E$251</f>
        <v>0</v>
      </c>
      <c r="AF292" s="570">
        <f>'Unit Data from Audit Worksheet'!$E$251</f>
        <v>0</v>
      </c>
      <c r="AG292" s="570">
        <f>'Unit Data from Audit Worksheet'!$E$251</f>
        <v>0</v>
      </c>
      <c r="AH292" s="570">
        <f>'Unit Data from Audit Worksheet'!$E$251</f>
        <v>0</v>
      </c>
      <c r="AI292" s="570">
        <f>'Unit Data from Audit Worksheet'!$E$251</f>
        <v>0</v>
      </c>
      <c r="AJ292" s="570">
        <f>'Unit Data from Audit Worksheet'!$E$251</f>
        <v>0</v>
      </c>
      <c r="AK292" s="570">
        <f>'Unit Data from Audit Worksheet'!$E$251</f>
        <v>0</v>
      </c>
      <c r="AL292" s="570">
        <f>'Unit Data from Audit Worksheet'!$E$251</f>
        <v>0</v>
      </c>
      <c r="AM292" s="570">
        <f>'Unit Data from Audit Worksheet'!$E$251</f>
        <v>0</v>
      </c>
      <c r="AN292" s="570">
        <f>'Unit Data from Audit Worksheet'!$E$251</f>
        <v>0</v>
      </c>
      <c r="AO292" s="570">
        <f>'Unit Data from Audit Worksheet'!$E$251</f>
        <v>0</v>
      </c>
      <c r="AP292" s="570">
        <f>'Unit Data from Audit Worksheet'!$E$251</f>
        <v>0</v>
      </c>
      <c r="AQ292" s="570">
        <f>'Unit Data from Audit Worksheet'!$E$251</f>
        <v>0</v>
      </c>
      <c r="AR292" s="570">
        <f>'Unit Data from Audit Worksheet'!$E$251</f>
        <v>0</v>
      </c>
      <c r="AS292" s="570">
        <f>'Unit Data from Audit Worksheet'!$E$251</f>
        <v>0</v>
      </c>
      <c r="AT292" s="570">
        <f>'Unit Data from Audit Worksheet'!$E$251</f>
        <v>0</v>
      </c>
      <c r="AU292" s="570">
        <f>'Unit Data from Audit Worksheet'!$E$251</f>
        <v>0</v>
      </c>
      <c r="AV292" s="570">
        <f>'Unit Data from Audit Worksheet'!$E$251</f>
        <v>0</v>
      </c>
      <c r="AW292" s="570">
        <f>'Unit Data from Audit Worksheet'!$E$251</f>
        <v>0</v>
      </c>
      <c r="AX292" s="570">
        <f>'Unit Data from Audit Worksheet'!$E$251</f>
        <v>0</v>
      </c>
      <c r="AY292" s="570">
        <f>'Unit Data from Audit Worksheet'!$E$251</f>
        <v>0</v>
      </c>
      <c r="AZ292" s="570">
        <f>'Unit Data from Audit Worksheet'!$E$251</f>
        <v>0</v>
      </c>
      <c r="BA292" s="570">
        <f>'Unit Data from Audit Worksheet'!$E$251</f>
        <v>0</v>
      </c>
      <c r="BB292" s="570">
        <f>'Unit Data from Audit Worksheet'!$E$251</f>
        <v>0</v>
      </c>
      <c r="BC292" s="570">
        <f>'Unit Data from Audit Worksheet'!$E$251</f>
        <v>0</v>
      </c>
      <c r="BD292" s="570">
        <f>'Unit Data from Audit Worksheet'!$E$251</f>
        <v>0</v>
      </c>
      <c r="BE292" s="570">
        <f>'Unit Data from Audit Worksheet'!$E$251</f>
        <v>0</v>
      </c>
      <c r="BF292" s="570">
        <f>'Unit Data from Audit Worksheet'!$E$251</f>
        <v>0</v>
      </c>
      <c r="BG292" s="570">
        <f>'Unit Data from Audit Worksheet'!$E$251</f>
        <v>0</v>
      </c>
      <c r="BH292" s="570">
        <f>'Unit Data from Audit Worksheet'!$E$251</f>
        <v>0</v>
      </c>
      <c r="BI292" s="570">
        <f>'Unit Data from Audit Worksheet'!$E$251</f>
        <v>0</v>
      </c>
      <c r="BJ292" s="570">
        <f>'Unit Data from Audit Worksheet'!$E$251</f>
        <v>0</v>
      </c>
      <c r="BK292" s="570">
        <f>'Unit Data from Audit Worksheet'!$E$251</f>
        <v>0</v>
      </c>
      <c r="BL292" s="570">
        <f>'Unit Data from Audit Worksheet'!$E$251</f>
        <v>0</v>
      </c>
      <c r="BM292" s="570">
        <f>'Unit Data from Audit Worksheet'!$E$251</f>
        <v>0</v>
      </c>
      <c r="BN292" s="570">
        <f>'Unit Data from Audit Worksheet'!$E$251</f>
        <v>0</v>
      </c>
      <c r="BO292" s="570">
        <f>'Unit Data from Audit Worksheet'!$E$251</f>
        <v>0</v>
      </c>
      <c r="BP292" s="570">
        <f>'Unit Data from Audit Worksheet'!$E$251</f>
        <v>0</v>
      </c>
      <c r="BQ292" s="570">
        <f>'Unit Data from Audit Worksheet'!$E$251</f>
        <v>0</v>
      </c>
      <c r="BR292" s="570">
        <f>'Unit Data from Audit Worksheet'!$E$251</f>
        <v>0</v>
      </c>
      <c r="BS292" s="570">
        <f>'Unit Data from Audit Worksheet'!$E$251</f>
        <v>0</v>
      </c>
      <c r="BT292" s="570">
        <f>'Unit Data from Audit Worksheet'!$E$251</f>
        <v>0</v>
      </c>
      <c r="BU292" s="570">
        <f>'Unit Data from Audit Worksheet'!$E$251</f>
        <v>0</v>
      </c>
      <c r="BV292" s="570">
        <f>'Unit Data from Audit Worksheet'!$E$251</f>
        <v>0</v>
      </c>
      <c r="BW292" s="570">
        <f>'Unit Data from Audit Worksheet'!$E$251</f>
        <v>0</v>
      </c>
      <c r="BX292" s="570">
        <f>'Unit Data from Audit Worksheet'!$E$251</f>
        <v>0</v>
      </c>
      <c r="BY292" s="570">
        <f>'Unit Data from Audit Worksheet'!$E$251</f>
        <v>0</v>
      </c>
      <c r="BZ292" s="570">
        <f>'Unit Data from Audit Worksheet'!$E$251</f>
        <v>0</v>
      </c>
      <c r="CA292" s="570">
        <f>'Unit Data from Audit Worksheet'!$E$251</f>
        <v>0</v>
      </c>
      <c r="CB292" s="570">
        <f>'Unit Data from Audit Worksheet'!$E$251</f>
        <v>0</v>
      </c>
      <c r="CC292" s="570">
        <f>'Unit Data from Audit Worksheet'!$E$251</f>
        <v>0</v>
      </c>
      <c r="CD292" s="570">
        <f>'Unit Data from Audit Worksheet'!$E$251</f>
        <v>0</v>
      </c>
      <c r="CE292" s="570">
        <f>'Unit Data from Audit Worksheet'!$E$251</f>
        <v>0</v>
      </c>
      <c r="CF292" s="570">
        <f>'Unit Data from Audit Worksheet'!$E$251</f>
        <v>0</v>
      </c>
      <c r="CG292" s="570">
        <f>'Unit Data from Audit Worksheet'!$E$251</f>
        <v>0</v>
      </c>
      <c r="CH292" s="570">
        <f>'Unit Data from Audit Worksheet'!$E$251</f>
        <v>0</v>
      </c>
      <c r="CI292" s="570">
        <f>'Unit Data from Audit Worksheet'!$E$251</f>
        <v>0</v>
      </c>
      <c r="CJ292" s="570">
        <f>'Unit Data from Audit Worksheet'!$E$251</f>
        <v>0</v>
      </c>
      <c r="CK292" s="570">
        <f>'Unit Data from Audit Worksheet'!$E$251</f>
        <v>0</v>
      </c>
      <c r="CL292" s="570">
        <f>'Unit Data from Audit Worksheet'!$E$251</f>
        <v>0</v>
      </c>
      <c r="CM292" s="570">
        <f>'Unit Data from Audit Worksheet'!$E$251</f>
        <v>0</v>
      </c>
      <c r="CN292" s="570">
        <f>'Unit Data from Audit Worksheet'!$E$251</f>
        <v>0</v>
      </c>
      <c r="CO292" s="570">
        <f>'Unit Data from Audit Worksheet'!$E$251</f>
        <v>0</v>
      </c>
      <c r="CP292" s="570">
        <f>'Unit Data from Audit Worksheet'!$E$251</f>
        <v>0</v>
      </c>
      <c r="CQ292" s="570">
        <f>'Unit Data from Audit Worksheet'!$E$251</f>
        <v>0</v>
      </c>
      <c r="CR292" s="570">
        <f>'Unit Data from Audit Worksheet'!$E$251</f>
        <v>0</v>
      </c>
      <c r="CS292" s="570">
        <f>'Unit Data from Audit Worksheet'!$E$251</f>
        <v>0</v>
      </c>
      <c r="CT292" s="570">
        <f>'Unit Data from Audit Worksheet'!$E$251</f>
        <v>0</v>
      </c>
      <c r="CU292" s="570">
        <f>'Unit Data from Audit Worksheet'!$E$251</f>
        <v>0</v>
      </c>
      <c r="CV292" s="570">
        <f>'Unit Data from Audit Worksheet'!$E$251</f>
        <v>0</v>
      </c>
      <c r="CW292" s="570">
        <f>'Unit Data from Audit Worksheet'!$E$251</f>
        <v>0</v>
      </c>
      <c r="CX292" s="570">
        <f>'Unit Data from Audit Worksheet'!$E$251</f>
        <v>0</v>
      </c>
      <c r="CY292" s="570">
        <f>'Unit Data from Audit Worksheet'!$E$251</f>
        <v>0</v>
      </c>
    </row>
    <row r="293" spans="4:103" x14ac:dyDescent="0.3">
      <c r="D293" s="570"/>
      <c r="E293" s="570"/>
      <c r="F293" s="570"/>
      <c r="G293" s="570"/>
      <c r="H293" s="570"/>
      <c r="I293" s="570"/>
      <c r="J293" s="570"/>
      <c r="K293" s="570"/>
      <c r="L293" s="570"/>
      <c r="M293" s="570"/>
      <c r="N293" s="570"/>
      <c r="O293" s="570"/>
      <c r="P293" s="570"/>
      <c r="Q293" s="570"/>
      <c r="R293" s="570"/>
      <c r="S293" s="570"/>
      <c r="T293" s="570"/>
      <c r="U293" s="570"/>
      <c r="V293" s="570"/>
      <c r="W293" s="570"/>
      <c r="X293" s="570"/>
      <c r="Y293" s="570"/>
      <c r="Z293" s="570"/>
      <c r="AA293" s="570"/>
      <c r="AB293" s="570"/>
      <c r="AC293" s="570"/>
      <c r="AD293" s="570"/>
      <c r="AE293" s="570"/>
      <c r="AF293" s="570"/>
      <c r="AG293" s="570"/>
      <c r="AH293" s="570"/>
      <c r="AI293" s="570"/>
      <c r="AJ293" s="570"/>
      <c r="AK293" s="570"/>
      <c r="AL293" s="570"/>
      <c r="AM293" s="570"/>
      <c r="AN293" s="570"/>
      <c r="AO293" s="570"/>
      <c r="AP293" s="570"/>
      <c r="AQ293" s="570"/>
      <c r="AR293" s="570"/>
      <c r="AS293" s="570"/>
      <c r="AT293" s="570"/>
      <c r="AU293" s="570"/>
      <c r="AV293" s="570"/>
      <c r="AW293" s="570"/>
      <c r="AX293" s="570"/>
      <c r="AY293" s="570"/>
      <c r="AZ293" s="570"/>
      <c r="BA293" s="570"/>
      <c r="BB293" s="570"/>
      <c r="BC293" s="570"/>
      <c r="BD293" s="570"/>
      <c r="BE293" s="570"/>
      <c r="BF293" s="570"/>
      <c r="BG293" s="570"/>
      <c r="BH293" s="570"/>
      <c r="BI293" s="570"/>
      <c r="BJ293" s="570"/>
      <c r="BK293" s="570"/>
      <c r="BL293" s="570"/>
      <c r="BM293" s="570"/>
      <c r="BN293" s="570"/>
      <c r="BO293" s="570"/>
      <c r="BP293" s="570"/>
      <c r="BQ293" s="570"/>
      <c r="BR293" s="570"/>
      <c r="BS293" s="570"/>
      <c r="BT293" s="570"/>
      <c r="BU293" s="570"/>
      <c r="BV293" s="570"/>
      <c r="BW293" s="570"/>
      <c r="BX293" s="570"/>
      <c r="BY293" s="570"/>
      <c r="BZ293" s="570"/>
      <c r="CA293" s="570"/>
      <c r="CB293" s="570"/>
      <c r="CC293" s="570"/>
      <c r="CD293" s="570"/>
      <c r="CE293" s="570"/>
      <c r="CF293" s="570"/>
      <c r="CG293" s="570"/>
      <c r="CH293" s="570"/>
      <c r="CI293" s="570"/>
      <c r="CJ293" s="570"/>
      <c r="CK293" s="570"/>
      <c r="CL293" s="570"/>
      <c r="CM293" s="570"/>
      <c r="CN293" s="570"/>
      <c r="CO293" s="570"/>
      <c r="CP293" s="570"/>
      <c r="CQ293" s="570"/>
      <c r="CR293" s="570"/>
      <c r="CS293" s="570"/>
      <c r="CT293" s="570"/>
      <c r="CU293" s="570"/>
      <c r="CV293" s="570"/>
      <c r="CW293" s="570"/>
      <c r="CX293" s="570"/>
      <c r="CY293" s="570"/>
    </row>
    <row r="294" spans="4:103" x14ac:dyDescent="0.3">
      <c r="D294" s="570" t="str">
        <f>IF(D295=FALSE,"N/A",D290-D292)</f>
        <v>N/A</v>
      </c>
      <c r="E294" s="570" t="str">
        <f>IF(E295=FALSE,"N/A",E290-E292)</f>
        <v>N/A</v>
      </c>
      <c r="F294" s="570" t="str">
        <f t="shared" ref="F294:G294" si="95">IF(F295=FALSE,"N/A",F290-F292)</f>
        <v>N/A</v>
      </c>
      <c r="G294" s="570" t="str">
        <f t="shared" si="95"/>
        <v>N/A</v>
      </c>
      <c r="H294" s="570" t="str">
        <f t="shared" ref="H294" si="96">IF(H295=FALSE,"N/A",H290-H292)</f>
        <v>N/A</v>
      </c>
      <c r="I294" s="570" t="str">
        <f t="shared" ref="I294" si="97">IF(I295=FALSE,"N/A",I290-I292)</f>
        <v>N/A</v>
      </c>
      <c r="J294" s="570" t="str">
        <f t="shared" ref="J294" si="98">IF(J295=FALSE,"N/A",J290-J292)</f>
        <v>N/A</v>
      </c>
      <c r="K294" s="570" t="str">
        <f t="shared" ref="K294" si="99">IF(K295=FALSE,"N/A",K290-K292)</f>
        <v>N/A</v>
      </c>
      <c r="L294" s="570" t="str">
        <f t="shared" ref="L294" si="100">IF(L295=FALSE,"N/A",L290-L292)</f>
        <v>N/A</v>
      </c>
      <c r="M294" s="570" t="str">
        <f t="shared" ref="M294" si="101">IF(M295=FALSE,"N/A",M290-M292)</f>
        <v>N/A</v>
      </c>
      <c r="N294" s="570" t="str">
        <f t="shared" ref="N294" si="102">IF(N295=FALSE,"N/A",N290-N292)</f>
        <v>N/A</v>
      </c>
      <c r="O294" s="570" t="str">
        <f t="shared" ref="O294" si="103">IF(O295=FALSE,"N/A",O290-O292)</f>
        <v>N/A</v>
      </c>
      <c r="P294" s="570" t="str">
        <f t="shared" ref="P294" si="104">IF(P295=FALSE,"N/A",P290-P292)</f>
        <v>N/A</v>
      </c>
      <c r="Q294" s="570" t="str">
        <f t="shared" ref="Q294" si="105">IF(Q295=FALSE,"N/A",Q290-Q292)</f>
        <v>N/A</v>
      </c>
      <c r="R294" s="570" t="str">
        <f t="shared" ref="R294" si="106">IF(R295=FALSE,"N/A",R290-R292)</f>
        <v>N/A</v>
      </c>
      <c r="S294" s="570" t="str">
        <f t="shared" ref="S294" si="107">IF(S295=FALSE,"N/A",S290-S292)</f>
        <v>N/A</v>
      </c>
      <c r="T294" s="570" t="str">
        <f t="shared" ref="T294" si="108">IF(T295=FALSE,"N/A",T290-T292)</f>
        <v>N/A</v>
      </c>
      <c r="U294" s="570" t="str">
        <f t="shared" ref="U294" si="109">IF(U295=FALSE,"N/A",U290-U292)</f>
        <v>N/A</v>
      </c>
      <c r="V294" s="570" t="str">
        <f t="shared" ref="V294" si="110">IF(V295=FALSE,"N/A",V290-V292)</f>
        <v>N/A</v>
      </c>
      <c r="W294" s="570" t="str">
        <f t="shared" ref="W294" si="111">IF(W295=FALSE,"N/A",W290-W292)</f>
        <v>N/A</v>
      </c>
      <c r="X294" s="570" t="str">
        <f t="shared" ref="X294" si="112">IF(X295=FALSE,"N/A",X290-X292)</f>
        <v>N/A</v>
      </c>
      <c r="Y294" s="570" t="str">
        <f t="shared" ref="Y294" si="113">IF(Y295=FALSE,"N/A",Y290-Y292)</f>
        <v>N/A</v>
      </c>
      <c r="Z294" s="570" t="str">
        <f t="shared" ref="Z294" si="114">IF(Z295=FALSE,"N/A",Z290-Z292)</f>
        <v>N/A</v>
      </c>
      <c r="AA294" s="570" t="str">
        <f t="shared" ref="AA294" si="115">IF(AA295=FALSE,"N/A",AA290-AA292)</f>
        <v>N/A</v>
      </c>
      <c r="AB294" s="570" t="str">
        <f t="shared" ref="AB294" si="116">IF(AB295=FALSE,"N/A",AB290-AB292)</f>
        <v>N/A</v>
      </c>
      <c r="AC294" s="570" t="str">
        <f t="shared" ref="AC294" si="117">IF(AC295=FALSE,"N/A",AC290-AC292)</f>
        <v>N/A</v>
      </c>
      <c r="AD294" s="570" t="str">
        <f t="shared" ref="AD294" si="118">IF(AD295=FALSE,"N/A",AD290-AD292)</f>
        <v>N/A</v>
      </c>
      <c r="AE294" s="570" t="str">
        <f t="shared" ref="AE294" si="119">IF(AE295=FALSE,"N/A",AE290-AE292)</f>
        <v>N/A</v>
      </c>
      <c r="AF294" s="570" t="str">
        <f t="shared" ref="AF294" si="120">IF(AF295=FALSE,"N/A",AF290-AF292)</f>
        <v>N/A</v>
      </c>
      <c r="AG294" s="570" t="str">
        <f t="shared" ref="AG294" si="121">IF(AG295=FALSE,"N/A",AG290-AG292)</f>
        <v>N/A</v>
      </c>
      <c r="AH294" s="570" t="str">
        <f t="shared" ref="AH294" si="122">IF(AH295=FALSE,"N/A",AH290-AH292)</f>
        <v>N/A</v>
      </c>
      <c r="AI294" s="570" t="str">
        <f t="shared" ref="AI294" si="123">IF(AI295=FALSE,"N/A",AI290-AI292)</f>
        <v>N/A</v>
      </c>
      <c r="AJ294" s="570" t="str">
        <f t="shared" ref="AJ294" si="124">IF(AJ295=FALSE,"N/A",AJ290-AJ292)</f>
        <v>N/A</v>
      </c>
      <c r="AK294" s="570" t="str">
        <f t="shared" ref="AK294" si="125">IF(AK295=FALSE,"N/A",AK290-AK292)</f>
        <v>N/A</v>
      </c>
      <c r="AL294" s="570" t="str">
        <f t="shared" ref="AL294" si="126">IF(AL295=FALSE,"N/A",AL290-AL292)</f>
        <v>N/A</v>
      </c>
      <c r="AM294" s="570" t="str">
        <f t="shared" ref="AM294" si="127">IF(AM295=FALSE,"N/A",AM290-AM292)</f>
        <v>N/A</v>
      </c>
      <c r="AN294" s="570" t="str">
        <f t="shared" ref="AN294" si="128">IF(AN295=FALSE,"N/A",AN290-AN292)</f>
        <v>N/A</v>
      </c>
      <c r="AO294" s="570" t="str">
        <f t="shared" ref="AO294" si="129">IF(AO295=FALSE,"N/A",AO290-AO292)</f>
        <v>N/A</v>
      </c>
      <c r="AP294" s="570" t="str">
        <f t="shared" ref="AP294" si="130">IF(AP295=FALSE,"N/A",AP290-AP292)</f>
        <v>N/A</v>
      </c>
      <c r="AQ294" s="570" t="str">
        <f t="shared" ref="AQ294" si="131">IF(AQ295=FALSE,"N/A",AQ290-AQ292)</f>
        <v>N/A</v>
      </c>
      <c r="AR294" s="570" t="str">
        <f t="shared" ref="AR294" si="132">IF(AR295=FALSE,"N/A",AR290-AR292)</f>
        <v>N/A</v>
      </c>
      <c r="AS294" s="570" t="str">
        <f t="shared" ref="AS294" si="133">IF(AS295=FALSE,"N/A",AS290-AS292)</f>
        <v>N/A</v>
      </c>
      <c r="AT294" s="570" t="str">
        <f t="shared" ref="AT294" si="134">IF(AT295=FALSE,"N/A",AT290-AT292)</f>
        <v>N/A</v>
      </c>
      <c r="AU294" s="570" t="str">
        <f t="shared" ref="AU294" si="135">IF(AU295=FALSE,"N/A",AU290-AU292)</f>
        <v>N/A</v>
      </c>
      <c r="AV294" s="570" t="str">
        <f t="shared" ref="AV294" si="136">IF(AV295=FALSE,"N/A",AV290-AV292)</f>
        <v>N/A</v>
      </c>
      <c r="AW294" s="570" t="str">
        <f t="shared" ref="AW294" si="137">IF(AW295=FALSE,"N/A",AW290-AW292)</f>
        <v>N/A</v>
      </c>
      <c r="AX294" s="570" t="str">
        <f t="shared" ref="AX294" si="138">IF(AX295=FALSE,"N/A",AX290-AX292)</f>
        <v>N/A</v>
      </c>
      <c r="AY294" s="570" t="str">
        <f t="shared" ref="AY294" si="139">IF(AY295=FALSE,"N/A",AY290-AY292)</f>
        <v>N/A</v>
      </c>
      <c r="AZ294" s="570" t="str">
        <f t="shared" ref="AZ294" si="140">IF(AZ295=FALSE,"N/A",AZ290-AZ292)</f>
        <v>N/A</v>
      </c>
      <c r="BA294" s="570" t="str">
        <f t="shared" ref="BA294" si="141">IF(BA295=FALSE,"N/A",BA290-BA292)</f>
        <v>N/A</v>
      </c>
      <c r="BB294" s="570" t="str">
        <f t="shared" ref="BB294" si="142">IF(BB295=FALSE,"N/A",BB290-BB292)</f>
        <v>N/A</v>
      </c>
      <c r="BC294" s="570" t="str">
        <f t="shared" ref="BC294" si="143">IF(BC295=FALSE,"N/A",BC290-BC292)</f>
        <v>N/A</v>
      </c>
      <c r="BD294" s="570" t="str">
        <f t="shared" ref="BD294" si="144">IF(BD295=FALSE,"N/A",BD290-BD292)</f>
        <v>N/A</v>
      </c>
      <c r="BE294" s="570" t="str">
        <f t="shared" ref="BE294" si="145">IF(BE295=FALSE,"N/A",BE290-BE292)</f>
        <v>N/A</v>
      </c>
      <c r="BF294" s="570" t="str">
        <f t="shared" ref="BF294" si="146">IF(BF295=FALSE,"N/A",BF290-BF292)</f>
        <v>N/A</v>
      </c>
      <c r="BG294" s="570" t="str">
        <f t="shared" ref="BG294" si="147">IF(BG295=FALSE,"N/A",BG290-BG292)</f>
        <v>N/A</v>
      </c>
      <c r="BH294" s="570" t="str">
        <f t="shared" ref="BH294" si="148">IF(BH295=FALSE,"N/A",BH290-BH292)</f>
        <v>N/A</v>
      </c>
      <c r="BI294" s="570" t="str">
        <f t="shared" ref="BI294" si="149">IF(BI295=FALSE,"N/A",BI290-BI292)</f>
        <v>N/A</v>
      </c>
      <c r="BJ294" s="570" t="str">
        <f t="shared" ref="BJ294" si="150">IF(BJ295=FALSE,"N/A",BJ290-BJ292)</f>
        <v>N/A</v>
      </c>
      <c r="BK294" s="570" t="str">
        <f t="shared" ref="BK294" si="151">IF(BK295=FALSE,"N/A",BK290-BK292)</f>
        <v>N/A</v>
      </c>
      <c r="BL294" s="570" t="str">
        <f t="shared" ref="BL294" si="152">IF(BL295=FALSE,"N/A",BL290-BL292)</f>
        <v>N/A</v>
      </c>
      <c r="BM294" s="570" t="str">
        <f t="shared" ref="BM294" si="153">IF(BM295=FALSE,"N/A",BM290-BM292)</f>
        <v>N/A</v>
      </c>
      <c r="BN294" s="570" t="str">
        <f t="shared" ref="BN294" si="154">IF(BN295=FALSE,"N/A",BN290-BN292)</f>
        <v>N/A</v>
      </c>
      <c r="BO294" s="570" t="str">
        <f t="shared" ref="BO294" si="155">IF(BO295=FALSE,"N/A",BO290-BO292)</f>
        <v>N/A</v>
      </c>
      <c r="BP294" s="570" t="str">
        <f t="shared" ref="BP294" si="156">IF(BP295=FALSE,"N/A",BP290-BP292)</f>
        <v>N/A</v>
      </c>
      <c r="BQ294" s="570" t="str">
        <f t="shared" ref="BQ294" si="157">IF(BQ295=FALSE,"N/A",BQ290-BQ292)</f>
        <v>N/A</v>
      </c>
      <c r="BR294" s="570" t="str">
        <f t="shared" ref="BR294" si="158">IF(BR295=FALSE,"N/A",BR290-BR292)</f>
        <v>N/A</v>
      </c>
      <c r="BS294" s="570" t="str">
        <f t="shared" ref="BS294" si="159">IF(BS295=FALSE,"N/A",BS290-BS292)</f>
        <v>N/A</v>
      </c>
      <c r="BT294" s="570" t="str">
        <f t="shared" ref="BT294" si="160">IF(BT295=FALSE,"N/A",BT290-BT292)</f>
        <v>N/A</v>
      </c>
      <c r="BU294" s="570" t="str">
        <f t="shared" ref="BU294" si="161">IF(BU295=FALSE,"N/A",BU290-BU292)</f>
        <v>N/A</v>
      </c>
      <c r="BV294" s="570" t="str">
        <f t="shared" ref="BV294" si="162">IF(BV295=FALSE,"N/A",BV290-BV292)</f>
        <v>N/A</v>
      </c>
      <c r="BW294" s="570" t="str">
        <f t="shared" ref="BW294" si="163">IF(BW295=FALSE,"N/A",BW290-BW292)</f>
        <v>N/A</v>
      </c>
      <c r="BX294" s="570" t="str">
        <f t="shared" ref="BX294" si="164">IF(BX295=FALSE,"N/A",BX290-BX292)</f>
        <v>N/A</v>
      </c>
      <c r="BY294" s="570" t="str">
        <f t="shared" ref="BY294" si="165">IF(BY295=FALSE,"N/A",BY290-BY292)</f>
        <v>N/A</v>
      </c>
      <c r="BZ294" s="570" t="str">
        <f t="shared" ref="BZ294" si="166">IF(BZ295=FALSE,"N/A",BZ290-BZ292)</f>
        <v>N/A</v>
      </c>
      <c r="CA294" s="570" t="str">
        <f t="shared" ref="CA294" si="167">IF(CA295=FALSE,"N/A",CA290-CA292)</f>
        <v>N/A</v>
      </c>
      <c r="CB294" s="570" t="str">
        <f t="shared" ref="CB294" si="168">IF(CB295=FALSE,"N/A",CB290-CB292)</f>
        <v>N/A</v>
      </c>
      <c r="CC294" s="570" t="str">
        <f t="shared" ref="CC294" si="169">IF(CC295=FALSE,"N/A",CC290-CC292)</f>
        <v>N/A</v>
      </c>
      <c r="CD294" s="570" t="str">
        <f t="shared" ref="CD294" si="170">IF(CD295=FALSE,"N/A",CD290-CD292)</f>
        <v>N/A</v>
      </c>
      <c r="CE294" s="570" t="str">
        <f t="shared" ref="CE294" si="171">IF(CE295=FALSE,"N/A",CE290-CE292)</f>
        <v>N/A</v>
      </c>
      <c r="CF294" s="570" t="str">
        <f t="shared" ref="CF294" si="172">IF(CF295=FALSE,"N/A",CF290-CF292)</f>
        <v>N/A</v>
      </c>
      <c r="CG294" s="570" t="str">
        <f t="shared" ref="CG294" si="173">IF(CG295=FALSE,"N/A",CG290-CG292)</f>
        <v>N/A</v>
      </c>
      <c r="CH294" s="570" t="str">
        <f t="shared" ref="CH294" si="174">IF(CH295=FALSE,"N/A",CH290-CH292)</f>
        <v>N/A</v>
      </c>
      <c r="CI294" s="570" t="str">
        <f t="shared" ref="CI294" si="175">IF(CI295=FALSE,"N/A",CI290-CI292)</f>
        <v>N/A</v>
      </c>
      <c r="CJ294" s="570" t="str">
        <f t="shared" ref="CJ294" si="176">IF(CJ295=FALSE,"N/A",CJ290-CJ292)</f>
        <v>N/A</v>
      </c>
      <c r="CK294" s="570" t="str">
        <f t="shared" ref="CK294" si="177">IF(CK295=FALSE,"N/A",CK290-CK292)</f>
        <v>N/A</v>
      </c>
      <c r="CL294" s="570" t="str">
        <f t="shared" ref="CL294" si="178">IF(CL295=FALSE,"N/A",CL290-CL292)</f>
        <v>N/A</v>
      </c>
      <c r="CM294" s="570" t="str">
        <f t="shared" ref="CM294" si="179">IF(CM295=FALSE,"N/A",CM290-CM292)</f>
        <v>N/A</v>
      </c>
      <c r="CN294" s="570" t="str">
        <f t="shared" ref="CN294" si="180">IF(CN295=FALSE,"N/A",CN290-CN292)</f>
        <v>N/A</v>
      </c>
      <c r="CO294" s="570" t="str">
        <f t="shared" ref="CO294" si="181">IF(CO295=FALSE,"N/A",CO290-CO292)</f>
        <v>N/A</v>
      </c>
      <c r="CP294" s="570" t="str">
        <f t="shared" ref="CP294" si="182">IF(CP295=FALSE,"N/A",CP290-CP292)</f>
        <v>N/A</v>
      </c>
      <c r="CQ294" s="570" t="str">
        <f t="shared" ref="CQ294" si="183">IF(CQ295=FALSE,"N/A",CQ290-CQ292)</f>
        <v>N/A</v>
      </c>
      <c r="CR294" s="570" t="str">
        <f t="shared" ref="CR294" si="184">IF(CR295=FALSE,"N/A",CR290-CR292)</f>
        <v>N/A</v>
      </c>
      <c r="CS294" s="570" t="str">
        <f t="shared" ref="CS294" si="185">IF(CS295=FALSE,"N/A",CS290-CS292)</f>
        <v>N/A</v>
      </c>
      <c r="CT294" s="570" t="str">
        <f t="shared" ref="CT294" si="186">IF(CT295=FALSE,"N/A",CT290-CT292)</f>
        <v>N/A</v>
      </c>
      <c r="CU294" s="570" t="str">
        <f t="shared" ref="CU294" si="187">IF(CU295=FALSE,"N/A",CU290-CU292)</f>
        <v>N/A</v>
      </c>
      <c r="CV294" s="570" t="str">
        <f t="shared" ref="CV294" si="188">IF(CV295=FALSE,"N/A",CV290-CV292)</f>
        <v>N/A</v>
      </c>
      <c r="CW294" s="570" t="str">
        <f t="shared" ref="CW294" si="189">IF(CW295=FALSE,"N/A",CW290-CW292)</f>
        <v>N/A</v>
      </c>
      <c r="CX294" s="570" t="str">
        <f t="shared" ref="CX294" si="190">IF(CX295=FALSE,"N/A",CX290-CX292)</f>
        <v>N/A</v>
      </c>
      <c r="CY294" s="570" t="str">
        <f t="shared" ref="CY294" si="191">IF(CY295=FALSE,"N/A",CY290-CY292)</f>
        <v>N/A</v>
      </c>
    </row>
    <row r="295" spans="4:103" x14ac:dyDescent="0.3">
      <c r="D295" t="b">
        <f>'Unit Data from Audit Worksheet'!$D$2='PY1 Data(H)'!D296</f>
        <v>0</v>
      </c>
      <c r="E295" s="173" t="b">
        <f>'Unit Data from Audit Worksheet'!$D$2='PY1 Data(H)'!E296</f>
        <v>0</v>
      </c>
      <c r="F295" s="173" t="b">
        <f>'Unit Data from Audit Worksheet'!$D$2='PY1 Data(H)'!F296</f>
        <v>0</v>
      </c>
      <c r="G295" s="173" t="b">
        <f>'Unit Data from Audit Worksheet'!$D$2='PY1 Data(H)'!G296</f>
        <v>0</v>
      </c>
      <c r="H295" s="173" t="b">
        <f>'Unit Data from Audit Worksheet'!$D$2='PY1 Data(H)'!H296</f>
        <v>0</v>
      </c>
      <c r="I295" s="173" t="b">
        <f>'Unit Data from Audit Worksheet'!$D$2='PY1 Data(H)'!I296</f>
        <v>0</v>
      </c>
      <c r="J295" s="173" t="b">
        <f>'Unit Data from Audit Worksheet'!$D$2='PY1 Data(H)'!J296</f>
        <v>0</v>
      </c>
      <c r="K295" s="173" t="b">
        <f>'Unit Data from Audit Worksheet'!$D$2='PY1 Data(H)'!K296</f>
        <v>0</v>
      </c>
      <c r="L295" s="173" t="b">
        <f>'Unit Data from Audit Worksheet'!$D$2='PY1 Data(H)'!L296</f>
        <v>0</v>
      </c>
      <c r="M295" s="173" t="b">
        <f>'Unit Data from Audit Worksheet'!$D$2='PY1 Data(H)'!M296</f>
        <v>0</v>
      </c>
      <c r="N295" s="173" t="b">
        <f>'Unit Data from Audit Worksheet'!$D$2='PY1 Data(H)'!N296</f>
        <v>0</v>
      </c>
      <c r="O295" s="173" t="b">
        <f>'Unit Data from Audit Worksheet'!$D$2='PY1 Data(H)'!O296</f>
        <v>0</v>
      </c>
      <c r="P295" s="173" t="b">
        <f>'Unit Data from Audit Worksheet'!$D$2='PY1 Data(H)'!P296</f>
        <v>0</v>
      </c>
      <c r="Q295" s="173" t="b">
        <f>'Unit Data from Audit Worksheet'!$D$2='PY1 Data(H)'!Q296</f>
        <v>0</v>
      </c>
      <c r="R295" s="173" t="b">
        <f>'Unit Data from Audit Worksheet'!$D$2='PY1 Data(H)'!R296</f>
        <v>0</v>
      </c>
      <c r="S295" s="173" t="b">
        <f>'Unit Data from Audit Worksheet'!$D$2='PY1 Data(H)'!S296</f>
        <v>0</v>
      </c>
      <c r="T295" s="173" t="b">
        <f>'Unit Data from Audit Worksheet'!$D$2='PY1 Data(H)'!T296</f>
        <v>0</v>
      </c>
      <c r="U295" s="173" t="b">
        <f>'Unit Data from Audit Worksheet'!$D$2='PY1 Data(H)'!U296</f>
        <v>0</v>
      </c>
      <c r="V295" s="173" t="b">
        <f>'Unit Data from Audit Worksheet'!$D$2='PY1 Data(H)'!V296</f>
        <v>0</v>
      </c>
      <c r="W295" s="173" t="b">
        <f>'Unit Data from Audit Worksheet'!$D$2='PY1 Data(H)'!W296</f>
        <v>0</v>
      </c>
      <c r="X295" s="173" t="b">
        <f>'Unit Data from Audit Worksheet'!$D$2='PY1 Data(H)'!X296</f>
        <v>0</v>
      </c>
      <c r="Y295" s="173" t="b">
        <f>'Unit Data from Audit Worksheet'!$D$2='PY1 Data(H)'!Y296</f>
        <v>0</v>
      </c>
      <c r="Z295" s="173" t="b">
        <f>'Unit Data from Audit Worksheet'!$D$2='PY1 Data(H)'!Z296</f>
        <v>0</v>
      </c>
      <c r="AA295" s="173" t="b">
        <f>'Unit Data from Audit Worksheet'!$D$2='PY1 Data(H)'!AA296</f>
        <v>0</v>
      </c>
      <c r="AB295" s="173" t="b">
        <f>'Unit Data from Audit Worksheet'!$D$2='PY1 Data(H)'!AB296</f>
        <v>0</v>
      </c>
      <c r="AC295" s="173" t="b">
        <f>'Unit Data from Audit Worksheet'!$D$2='PY1 Data(H)'!AC296</f>
        <v>0</v>
      </c>
      <c r="AD295" s="173" t="b">
        <f>'Unit Data from Audit Worksheet'!$D$2='PY1 Data(H)'!AD296</f>
        <v>0</v>
      </c>
      <c r="AE295" s="173" t="b">
        <f>'Unit Data from Audit Worksheet'!$D$2='PY1 Data(H)'!AE296</f>
        <v>0</v>
      </c>
      <c r="AF295" s="173" t="b">
        <f>'Unit Data from Audit Worksheet'!$D$2='PY1 Data(H)'!AF296</f>
        <v>0</v>
      </c>
      <c r="AG295" s="173" t="b">
        <f>'Unit Data from Audit Worksheet'!$D$2='PY1 Data(H)'!AG296</f>
        <v>0</v>
      </c>
      <c r="AH295" s="173" t="b">
        <f>'Unit Data from Audit Worksheet'!$D$2='PY1 Data(H)'!AH296</f>
        <v>0</v>
      </c>
      <c r="AI295" s="173" t="b">
        <f>'Unit Data from Audit Worksheet'!$D$2='PY1 Data(H)'!AI296</f>
        <v>0</v>
      </c>
      <c r="AJ295" s="173" t="b">
        <f>'Unit Data from Audit Worksheet'!$D$2='PY1 Data(H)'!AJ296</f>
        <v>0</v>
      </c>
      <c r="AK295" s="173" t="b">
        <f>'Unit Data from Audit Worksheet'!$D$2='PY1 Data(H)'!AK296</f>
        <v>0</v>
      </c>
      <c r="AL295" s="173" t="b">
        <f>'Unit Data from Audit Worksheet'!$D$2='PY1 Data(H)'!AL296</f>
        <v>0</v>
      </c>
      <c r="AM295" s="173" t="b">
        <f>'Unit Data from Audit Worksheet'!$D$2='PY1 Data(H)'!AM296</f>
        <v>0</v>
      </c>
      <c r="AN295" s="173" t="b">
        <f>'Unit Data from Audit Worksheet'!$D$2='PY1 Data(H)'!AN296</f>
        <v>0</v>
      </c>
      <c r="AO295" s="173" t="b">
        <f>'Unit Data from Audit Worksheet'!$D$2='PY1 Data(H)'!AO296</f>
        <v>0</v>
      </c>
      <c r="AP295" s="173" t="b">
        <f>'Unit Data from Audit Worksheet'!$D$2='PY1 Data(H)'!AP296</f>
        <v>0</v>
      </c>
      <c r="AQ295" s="173" t="b">
        <f>'Unit Data from Audit Worksheet'!$D$2='PY1 Data(H)'!AQ296</f>
        <v>0</v>
      </c>
      <c r="AR295" s="173" t="b">
        <f>'Unit Data from Audit Worksheet'!$D$2='PY1 Data(H)'!AR296</f>
        <v>0</v>
      </c>
      <c r="AS295" s="173" t="b">
        <f>'Unit Data from Audit Worksheet'!$D$2='PY1 Data(H)'!AS296</f>
        <v>0</v>
      </c>
      <c r="AT295" s="173" t="b">
        <f>'Unit Data from Audit Worksheet'!$D$2='PY1 Data(H)'!AT296</f>
        <v>0</v>
      </c>
      <c r="AU295" s="173" t="b">
        <f>'Unit Data from Audit Worksheet'!$D$2='PY1 Data(H)'!AU296</f>
        <v>0</v>
      </c>
      <c r="AV295" s="173" t="b">
        <f>'Unit Data from Audit Worksheet'!$D$2='PY1 Data(H)'!AV296</f>
        <v>0</v>
      </c>
      <c r="AW295" s="173" t="b">
        <f>'Unit Data from Audit Worksheet'!$D$2='PY1 Data(H)'!AW296</f>
        <v>0</v>
      </c>
      <c r="AX295" s="173" t="b">
        <f>'Unit Data from Audit Worksheet'!$D$2='PY1 Data(H)'!AX296</f>
        <v>0</v>
      </c>
      <c r="AY295" s="173" t="b">
        <f>'Unit Data from Audit Worksheet'!$D$2='PY1 Data(H)'!AY296</f>
        <v>0</v>
      </c>
      <c r="AZ295" s="173" t="b">
        <f>'Unit Data from Audit Worksheet'!$D$2='PY1 Data(H)'!AZ296</f>
        <v>0</v>
      </c>
      <c r="BA295" s="173" t="b">
        <f>'Unit Data from Audit Worksheet'!$D$2='PY1 Data(H)'!BA296</f>
        <v>0</v>
      </c>
      <c r="BB295" s="173" t="b">
        <f>'Unit Data from Audit Worksheet'!$D$2='PY1 Data(H)'!BB296</f>
        <v>0</v>
      </c>
      <c r="BC295" s="173" t="b">
        <f>'Unit Data from Audit Worksheet'!$D$2='PY1 Data(H)'!BC296</f>
        <v>0</v>
      </c>
      <c r="BD295" s="173" t="b">
        <f>'Unit Data from Audit Worksheet'!$D$2='PY1 Data(H)'!BD296</f>
        <v>0</v>
      </c>
      <c r="BE295" s="173" t="b">
        <f>'Unit Data from Audit Worksheet'!$D$2='PY1 Data(H)'!BE296</f>
        <v>0</v>
      </c>
      <c r="BF295" s="173" t="b">
        <f>'Unit Data from Audit Worksheet'!$D$2='PY1 Data(H)'!BF296</f>
        <v>0</v>
      </c>
      <c r="BG295" s="173" t="b">
        <f>'Unit Data from Audit Worksheet'!$D$2='PY1 Data(H)'!BG296</f>
        <v>0</v>
      </c>
      <c r="BH295" s="173" t="b">
        <f>'Unit Data from Audit Worksheet'!$D$2='PY1 Data(H)'!BH296</f>
        <v>0</v>
      </c>
      <c r="BI295" s="173" t="b">
        <f>'Unit Data from Audit Worksheet'!$D$2='PY1 Data(H)'!BI296</f>
        <v>0</v>
      </c>
      <c r="BJ295" s="173" t="b">
        <f>'Unit Data from Audit Worksheet'!$D$2='PY1 Data(H)'!BJ296</f>
        <v>0</v>
      </c>
      <c r="BK295" s="173" t="b">
        <f>'Unit Data from Audit Worksheet'!$D$2='PY1 Data(H)'!BK296</f>
        <v>0</v>
      </c>
      <c r="BL295" s="173" t="b">
        <f>'Unit Data from Audit Worksheet'!$D$2='PY1 Data(H)'!BL296</f>
        <v>0</v>
      </c>
      <c r="BM295" s="173" t="b">
        <f>'Unit Data from Audit Worksheet'!$D$2='PY1 Data(H)'!BM296</f>
        <v>0</v>
      </c>
      <c r="BN295" s="173" t="b">
        <f>'Unit Data from Audit Worksheet'!$D$2='PY1 Data(H)'!BN296</f>
        <v>0</v>
      </c>
      <c r="BO295" s="173" t="b">
        <f>'Unit Data from Audit Worksheet'!$D$2='PY1 Data(H)'!BO296</f>
        <v>0</v>
      </c>
      <c r="BP295" s="173" t="b">
        <f>'Unit Data from Audit Worksheet'!$D$2='PY1 Data(H)'!BP296</f>
        <v>0</v>
      </c>
      <c r="BQ295" s="173" t="b">
        <f>'Unit Data from Audit Worksheet'!$D$2='PY1 Data(H)'!BQ296</f>
        <v>0</v>
      </c>
      <c r="BR295" s="173" t="b">
        <f>'Unit Data from Audit Worksheet'!$D$2='PY1 Data(H)'!BR296</f>
        <v>0</v>
      </c>
      <c r="BS295" s="173" t="b">
        <f>'Unit Data from Audit Worksheet'!$D$2='PY1 Data(H)'!BS296</f>
        <v>0</v>
      </c>
      <c r="BT295" s="173" t="b">
        <f>'Unit Data from Audit Worksheet'!$D$2='PY1 Data(H)'!BT296</f>
        <v>0</v>
      </c>
      <c r="BU295" s="173" t="b">
        <f>'Unit Data from Audit Worksheet'!$D$2='PY1 Data(H)'!BU296</f>
        <v>0</v>
      </c>
      <c r="BV295" s="173" t="b">
        <f>'Unit Data from Audit Worksheet'!$D$2='PY1 Data(H)'!BV296</f>
        <v>0</v>
      </c>
      <c r="BW295" s="173" t="b">
        <f>'Unit Data from Audit Worksheet'!$D$2='PY1 Data(H)'!BW296</f>
        <v>0</v>
      </c>
      <c r="BX295" s="173" t="b">
        <f>'Unit Data from Audit Worksheet'!$D$2='PY1 Data(H)'!BX296</f>
        <v>0</v>
      </c>
      <c r="BY295" s="173" t="b">
        <f>'Unit Data from Audit Worksheet'!$D$2='PY1 Data(H)'!BY296</f>
        <v>0</v>
      </c>
      <c r="BZ295" s="173" t="b">
        <f>'Unit Data from Audit Worksheet'!$D$2='PY1 Data(H)'!BZ296</f>
        <v>0</v>
      </c>
      <c r="CA295" s="173" t="b">
        <f>'Unit Data from Audit Worksheet'!$D$2='PY1 Data(H)'!CA296</f>
        <v>0</v>
      </c>
      <c r="CB295" s="173" t="b">
        <f>'Unit Data from Audit Worksheet'!$D$2='PY1 Data(H)'!CB296</f>
        <v>0</v>
      </c>
      <c r="CC295" s="173" t="b">
        <f>'Unit Data from Audit Worksheet'!$D$2='PY1 Data(H)'!CC296</f>
        <v>0</v>
      </c>
      <c r="CD295" s="173" t="b">
        <f>'Unit Data from Audit Worksheet'!$D$2='PY1 Data(H)'!CD296</f>
        <v>0</v>
      </c>
      <c r="CE295" s="173" t="b">
        <f>'Unit Data from Audit Worksheet'!$D$2='PY1 Data(H)'!CE296</f>
        <v>0</v>
      </c>
      <c r="CF295" s="173" t="b">
        <f>'Unit Data from Audit Worksheet'!$D$2='PY1 Data(H)'!CF296</f>
        <v>0</v>
      </c>
      <c r="CG295" s="173" t="b">
        <f>'Unit Data from Audit Worksheet'!$D$2='PY1 Data(H)'!CG296</f>
        <v>0</v>
      </c>
      <c r="CH295" s="173" t="b">
        <f>'Unit Data from Audit Worksheet'!$D$2='PY1 Data(H)'!CH296</f>
        <v>0</v>
      </c>
      <c r="CI295" s="173" t="b">
        <f>'Unit Data from Audit Worksheet'!$D$2='PY1 Data(H)'!CI296</f>
        <v>0</v>
      </c>
      <c r="CJ295" s="173" t="b">
        <f>'Unit Data from Audit Worksheet'!$D$2='PY1 Data(H)'!CJ296</f>
        <v>0</v>
      </c>
      <c r="CK295" s="173" t="b">
        <f>'Unit Data from Audit Worksheet'!$D$2='PY1 Data(H)'!CK296</f>
        <v>0</v>
      </c>
      <c r="CL295" s="173" t="b">
        <f>'Unit Data from Audit Worksheet'!$D$2='PY1 Data(H)'!CL296</f>
        <v>0</v>
      </c>
      <c r="CM295" s="173" t="b">
        <f>'Unit Data from Audit Worksheet'!$D$2='PY1 Data(H)'!CM296</f>
        <v>0</v>
      </c>
      <c r="CN295" s="173" t="b">
        <f>'Unit Data from Audit Worksheet'!$D$2='PY1 Data(H)'!CN296</f>
        <v>0</v>
      </c>
      <c r="CO295" s="173" t="b">
        <f>'Unit Data from Audit Worksheet'!$D$2='PY1 Data(H)'!CO296</f>
        <v>0</v>
      </c>
      <c r="CP295" s="173" t="b">
        <f>'Unit Data from Audit Worksheet'!$D$2='PY1 Data(H)'!CP296</f>
        <v>0</v>
      </c>
      <c r="CQ295" s="173" t="b">
        <f>'Unit Data from Audit Worksheet'!$D$2='PY1 Data(H)'!CQ296</f>
        <v>0</v>
      </c>
      <c r="CR295" s="173" t="b">
        <f>'Unit Data from Audit Worksheet'!$D$2='PY1 Data(H)'!CR296</f>
        <v>0</v>
      </c>
      <c r="CS295" s="173" t="b">
        <f>'Unit Data from Audit Worksheet'!$D$2='PY1 Data(H)'!CS296</f>
        <v>0</v>
      </c>
      <c r="CT295" s="173" t="b">
        <f>'Unit Data from Audit Worksheet'!$D$2='PY1 Data(H)'!CT296</f>
        <v>0</v>
      </c>
      <c r="CU295" s="173" t="b">
        <f>'Unit Data from Audit Worksheet'!$D$2='PY1 Data(H)'!CU296</f>
        <v>0</v>
      </c>
      <c r="CV295" s="173" t="b">
        <f>'Unit Data from Audit Worksheet'!$D$2='PY1 Data(H)'!CV296</f>
        <v>0</v>
      </c>
      <c r="CW295" s="173" t="b">
        <f>'Unit Data from Audit Worksheet'!$D$2='PY1 Data(H)'!CW296</f>
        <v>0</v>
      </c>
      <c r="CX295" s="173" t="b">
        <f>'Unit Data from Audit Worksheet'!$D$2='PY1 Data(H)'!CX296</f>
        <v>0</v>
      </c>
      <c r="CY295" s="173" t="b">
        <f>'Unit Data from Audit Worksheet'!$D$2='PY1 Data(H)'!CY296</f>
        <v>0</v>
      </c>
    </row>
    <row r="296" spans="4:103" x14ac:dyDescent="0.3">
      <c r="D296" t="str">
        <f>D1</f>
        <v>Alamance County</v>
      </c>
      <c r="E296" s="173" t="str">
        <f t="shared" ref="E296:BP296" si="192">E1</f>
        <v>Alexander County</v>
      </c>
      <c r="F296" s="173" t="str">
        <f t="shared" si="192"/>
        <v>Alleghany County</v>
      </c>
      <c r="G296" s="173" t="str">
        <f t="shared" si="192"/>
        <v>Anson County</v>
      </c>
      <c r="H296" s="173" t="str">
        <f t="shared" si="192"/>
        <v>Ashe County</v>
      </c>
      <c r="I296" s="173" t="str">
        <f t="shared" si="192"/>
        <v>Avery County</v>
      </c>
      <c r="J296" s="173" t="str">
        <f t="shared" si="192"/>
        <v>Beaufort County</v>
      </c>
      <c r="K296" s="173" t="str">
        <f t="shared" si="192"/>
        <v>Bertie County</v>
      </c>
      <c r="L296" s="173" t="str">
        <f t="shared" si="192"/>
        <v>Bladen County</v>
      </c>
      <c r="M296" s="173" t="str">
        <f t="shared" si="192"/>
        <v>Brunswick County</v>
      </c>
      <c r="N296" s="173" t="str">
        <f t="shared" si="192"/>
        <v>Buncombe County</v>
      </c>
      <c r="O296" s="173" t="str">
        <f t="shared" si="192"/>
        <v>Burke County</v>
      </c>
      <c r="P296" s="173" t="str">
        <f t="shared" si="192"/>
        <v>Cabarrus County</v>
      </c>
      <c r="Q296" s="173" t="str">
        <f t="shared" si="192"/>
        <v>Caldwell County</v>
      </c>
      <c r="R296" s="173" t="str">
        <f t="shared" si="192"/>
        <v>Camden County</v>
      </c>
      <c r="S296" s="173" t="str">
        <f t="shared" si="192"/>
        <v>Carteret County</v>
      </c>
      <c r="T296" s="173" t="str">
        <f t="shared" si="192"/>
        <v>Caswell County</v>
      </c>
      <c r="U296" s="173" t="str">
        <f t="shared" si="192"/>
        <v>Catawba County</v>
      </c>
      <c r="V296" s="173" t="str">
        <f t="shared" si="192"/>
        <v>Chatham County</v>
      </c>
      <c r="W296" s="173" t="str">
        <f t="shared" si="192"/>
        <v>Cherokee County</v>
      </c>
      <c r="X296" s="173" t="str">
        <f t="shared" si="192"/>
        <v>Chowan County</v>
      </c>
      <c r="Y296" s="173" t="str">
        <f t="shared" si="192"/>
        <v>Clay County</v>
      </c>
      <c r="Z296" s="173" t="str">
        <f t="shared" si="192"/>
        <v>Cleveland County</v>
      </c>
      <c r="AA296" s="173" t="str">
        <f t="shared" si="192"/>
        <v>Columbus County</v>
      </c>
      <c r="AB296" s="173" t="str">
        <f t="shared" si="192"/>
        <v>Craven County</v>
      </c>
      <c r="AC296" s="173" t="str">
        <f t="shared" si="192"/>
        <v>Cumberland County</v>
      </c>
      <c r="AD296" s="173" t="str">
        <f t="shared" si="192"/>
        <v>Currituck County</v>
      </c>
      <c r="AE296" s="173" t="str">
        <f t="shared" si="192"/>
        <v>Dare County</v>
      </c>
      <c r="AF296" s="173" t="str">
        <f t="shared" si="192"/>
        <v>Davidson County</v>
      </c>
      <c r="AG296" s="173" t="str">
        <f t="shared" si="192"/>
        <v>Davie County</v>
      </c>
      <c r="AH296" s="173" t="str">
        <f t="shared" si="192"/>
        <v>Duplin County</v>
      </c>
      <c r="AI296" s="173" t="str">
        <f t="shared" si="192"/>
        <v>Durham County</v>
      </c>
      <c r="AJ296" s="173" t="str">
        <f t="shared" si="192"/>
        <v>Edgecombe County</v>
      </c>
      <c r="AK296" s="173" t="str">
        <f t="shared" si="192"/>
        <v>Forsyth County</v>
      </c>
      <c r="AL296" s="173" t="str">
        <f t="shared" si="192"/>
        <v>Franklin County</v>
      </c>
      <c r="AM296" s="173" t="str">
        <f t="shared" si="192"/>
        <v>Gaston County</v>
      </c>
      <c r="AN296" s="173" t="str">
        <f t="shared" si="192"/>
        <v>Gates County</v>
      </c>
      <c r="AO296" s="173" t="str">
        <f t="shared" si="192"/>
        <v>Graham County</v>
      </c>
      <c r="AP296" s="173" t="str">
        <f t="shared" si="192"/>
        <v>Granville County</v>
      </c>
      <c r="AQ296" s="173" t="str">
        <f t="shared" si="192"/>
        <v>Greene County</v>
      </c>
      <c r="AR296" s="173" t="str">
        <f t="shared" si="192"/>
        <v>Guilford County</v>
      </c>
      <c r="AS296" s="173" t="str">
        <f t="shared" si="192"/>
        <v>Halifax County</v>
      </c>
      <c r="AT296" s="173" t="str">
        <f t="shared" si="192"/>
        <v>Harnett County</v>
      </c>
      <c r="AU296" s="173" t="str">
        <f t="shared" si="192"/>
        <v>Haywood County</v>
      </c>
      <c r="AV296" s="173" t="str">
        <f t="shared" si="192"/>
        <v>Henderson County</v>
      </c>
      <c r="AW296" s="173" t="str">
        <f t="shared" si="192"/>
        <v>Hertford County</v>
      </c>
      <c r="AX296" s="173" t="str">
        <f t="shared" si="192"/>
        <v>Hoke County</v>
      </c>
      <c r="AY296" s="173" t="str">
        <f t="shared" si="192"/>
        <v>Hyde County</v>
      </c>
      <c r="AZ296" s="173" t="str">
        <f t="shared" si="192"/>
        <v>Iredell County</v>
      </c>
      <c r="BA296" s="173" t="str">
        <f t="shared" si="192"/>
        <v>Jackson County</v>
      </c>
      <c r="BB296" s="173" t="str">
        <f t="shared" si="192"/>
        <v>Johnston County</v>
      </c>
      <c r="BC296" s="173" t="str">
        <f t="shared" si="192"/>
        <v>Jones County</v>
      </c>
      <c r="BD296" s="173" t="str">
        <f t="shared" si="192"/>
        <v>Lee County</v>
      </c>
      <c r="BE296" s="173" t="str">
        <f t="shared" si="192"/>
        <v>Lenoir County</v>
      </c>
      <c r="BF296" s="173" t="str">
        <f t="shared" si="192"/>
        <v>Lincoln County</v>
      </c>
      <c r="BG296" s="173" t="str">
        <f t="shared" si="192"/>
        <v>Macon County</v>
      </c>
      <c r="BH296" s="173" t="str">
        <f t="shared" si="192"/>
        <v>Madison County</v>
      </c>
      <c r="BI296" s="173" t="str">
        <f t="shared" si="192"/>
        <v>Martin County</v>
      </c>
      <c r="BJ296" s="173" t="str">
        <f t="shared" si="192"/>
        <v>McDowell County</v>
      </c>
      <c r="BK296" s="173" t="str">
        <f t="shared" si="192"/>
        <v>Mecklenburg County</v>
      </c>
      <c r="BL296" s="173" t="str">
        <f t="shared" si="192"/>
        <v>Mitchell County</v>
      </c>
      <c r="BM296" s="173" t="str">
        <f t="shared" si="192"/>
        <v>Montgomery County</v>
      </c>
      <c r="BN296" s="173" t="str">
        <f t="shared" si="192"/>
        <v>Moore County</v>
      </c>
      <c r="BO296" s="173" t="str">
        <f t="shared" si="192"/>
        <v>Nash County</v>
      </c>
      <c r="BP296" s="173" t="str">
        <f t="shared" si="192"/>
        <v>New Hanover County</v>
      </c>
      <c r="BQ296" s="173" t="str">
        <f t="shared" ref="BQ296:CY296" si="193">BQ1</f>
        <v>Northampton County</v>
      </c>
      <c r="BR296" s="173" t="str">
        <f t="shared" si="193"/>
        <v>Onslow County</v>
      </c>
      <c r="BS296" s="173" t="str">
        <f t="shared" si="193"/>
        <v>Orange County</v>
      </c>
      <c r="BT296" s="173" t="str">
        <f t="shared" si="193"/>
        <v>Pamlico County</v>
      </c>
      <c r="BU296" s="173" t="str">
        <f t="shared" si="193"/>
        <v>Pasquotank County</v>
      </c>
      <c r="BV296" s="173" t="str">
        <f t="shared" si="193"/>
        <v>Pender County</v>
      </c>
      <c r="BW296" s="173" t="str">
        <f t="shared" si="193"/>
        <v>Perquimans County</v>
      </c>
      <c r="BX296" s="173" t="str">
        <f t="shared" si="193"/>
        <v>Person County</v>
      </c>
      <c r="BY296" s="173" t="str">
        <f t="shared" si="193"/>
        <v>Pitt County</v>
      </c>
      <c r="BZ296" s="173" t="str">
        <f t="shared" si="193"/>
        <v>Polk County</v>
      </c>
      <c r="CA296" s="173" t="str">
        <f t="shared" si="193"/>
        <v>Randolph County</v>
      </c>
      <c r="CB296" s="173" t="str">
        <f t="shared" si="193"/>
        <v>Richmond County</v>
      </c>
      <c r="CC296" s="173" t="str">
        <f t="shared" si="193"/>
        <v>Robeson County</v>
      </c>
      <c r="CD296" s="173" t="str">
        <f t="shared" si="193"/>
        <v>Rockingham County</v>
      </c>
      <c r="CE296" s="173" t="str">
        <f t="shared" si="193"/>
        <v>Rowan County</v>
      </c>
      <c r="CF296" s="173" t="str">
        <f t="shared" si="193"/>
        <v>Rutherford County</v>
      </c>
      <c r="CG296" s="173" t="str">
        <f t="shared" si="193"/>
        <v>Sampson County</v>
      </c>
      <c r="CH296" s="173" t="str">
        <f t="shared" si="193"/>
        <v>Scotland County</v>
      </c>
      <c r="CI296" s="173" t="str">
        <f t="shared" si="193"/>
        <v>Stanly County</v>
      </c>
      <c r="CJ296" s="173" t="str">
        <f t="shared" si="193"/>
        <v>Stokes County</v>
      </c>
      <c r="CK296" s="173" t="str">
        <f t="shared" si="193"/>
        <v>Surry County</v>
      </c>
      <c r="CL296" s="173" t="str">
        <f t="shared" si="193"/>
        <v>Swain County</v>
      </c>
      <c r="CM296" s="173" t="str">
        <f t="shared" si="193"/>
        <v>Transylvania County</v>
      </c>
      <c r="CN296" s="173" t="str">
        <f t="shared" si="193"/>
        <v>Tyrrell County</v>
      </c>
      <c r="CO296" s="173" t="str">
        <f t="shared" si="193"/>
        <v>Union County</v>
      </c>
      <c r="CP296" s="173" t="str">
        <f t="shared" si="193"/>
        <v>Vance County</v>
      </c>
      <c r="CQ296" s="173" t="str">
        <f t="shared" si="193"/>
        <v>Wake County</v>
      </c>
      <c r="CR296" s="173" t="str">
        <f t="shared" si="193"/>
        <v>Warren County</v>
      </c>
      <c r="CS296" s="173" t="str">
        <f t="shared" si="193"/>
        <v>Washington County</v>
      </c>
      <c r="CT296" s="173" t="str">
        <f t="shared" si="193"/>
        <v>Watauga County</v>
      </c>
      <c r="CU296" s="173" t="str">
        <f t="shared" si="193"/>
        <v>Wayne County</v>
      </c>
      <c r="CV296" s="173" t="str">
        <f t="shared" si="193"/>
        <v>Wilkes County</v>
      </c>
      <c r="CW296" s="173" t="str">
        <f t="shared" si="193"/>
        <v>Wilson County</v>
      </c>
      <c r="CX296" s="173" t="str">
        <f t="shared" si="193"/>
        <v>Yadkin County</v>
      </c>
      <c r="CY296" s="173" t="str">
        <f t="shared" si="193"/>
        <v>Yancey County</v>
      </c>
    </row>
    <row r="299" spans="4:103" x14ac:dyDescent="0.3">
      <c r="D299" s="570">
        <v>3350666064.1100001</v>
      </c>
      <c r="E299" s="570">
        <v>866423227.10000002</v>
      </c>
      <c r="F299" s="570">
        <v>350803555.62</v>
      </c>
      <c r="G299">
        <v>0.01</v>
      </c>
      <c r="H299" s="570">
        <v>713946035.42999995</v>
      </c>
      <c r="I299" s="570">
        <v>670242932.64999998</v>
      </c>
      <c r="J299" s="570">
        <v>1439805032.3399999</v>
      </c>
      <c r="K299" s="570">
        <v>574798560.29999995</v>
      </c>
      <c r="L299" s="570">
        <v>1185722344.5999999</v>
      </c>
      <c r="M299" s="570">
        <v>8498773099.1199999</v>
      </c>
      <c r="N299" s="570">
        <v>6927235265.7799997</v>
      </c>
      <c r="O299" s="570">
        <v>1650907641.3199999</v>
      </c>
      <c r="P299" s="570">
        <v>6086152102.6000004</v>
      </c>
      <c r="Q299" s="570">
        <v>1501040618.4200001</v>
      </c>
      <c r="R299" s="570">
        <v>469874113.12</v>
      </c>
      <c r="S299" s="570">
        <v>1760254691.98</v>
      </c>
      <c r="T299" t="s">
        <v>2059</v>
      </c>
      <c r="U299" s="570">
        <v>3846708442</v>
      </c>
      <c r="V299" s="570">
        <v>3232487330.04</v>
      </c>
      <c r="W299" t="s">
        <v>2060</v>
      </c>
      <c r="X299" s="570">
        <v>504243147.87</v>
      </c>
      <c r="Y299" s="570">
        <v>410422795.63999999</v>
      </c>
      <c r="Z299" s="570">
        <v>2599690699.0799999</v>
      </c>
      <c r="AA299">
        <v>0.01</v>
      </c>
      <c r="AB299" s="570">
        <v>2335155384.8200002</v>
      </c>
      <c r="AC299" s="570">
        <v>6505305873.9300003</v>
      </c>
      <c r="AD299" s="570">
        <v>2243351144.1500001</v>
      </c>
      <c r="AE299" s="570">
        <v>3787059218.6799998</v>
      </c>
      <c r="AF299" s="570">
        <v>2958814333.23</v>
      </c>
      <c r="AG299" s="570">
        <v>1346777531.0599999</v>
      </c>
      <c r="AH299">
        <v>0.01</v>
      </c>
      <c r="AI299" s="570">
        <v>10619117149.620001</v>
      </c>
      <c r="AJ299" s="570">
        <v>1229368839.46</v>
      </c>
      <c r="AK299" s="570">
        <v>9107605123.8099995</v>
      </c>
      <c r="AL299" s="570">
        <v>2124123819.53</v>
      </c>
      <c r="AM299" s="570">
        <v>5253899057.2200003</v>
      </c>
      <c r="AN299" s="570">
        <v>281898929.23000002</v>
      </c>
      <c r="AO299" s="570">
        <v>340248893.63</v>
      </c>
      <c r="AP299" s="570">
        <v>1377817383.9400001</v>
      </c>
      <c r="AQ299" s="570">
        <v>664167390.04999995</v>
      </c>
      <c r="AR299" s="570">
        <v>8753204727.6200008</v>
      </c>
      <c r="AS299" s="570">
        <v>1298532283.23</v>
      </c>
      <c r="AT299" s="570">
        <v>5253667686.6400003</v>
      </c>
      <c r="AU299" s="570">
        <v>1689451217.8900001</v>
      </c>
      <c r="AV299" s="570">
        <v>2978871169.5799999</v>
      </c>
      <c r="AW299">
        <v>0.01</v>
      </c>
      <c r="AX299" s="570">
        <v>1527068528.95</v>
      </c>
      <c r="AY299">
        <v>0.01</v>
      </c>
      <c r="AZ299" s="570">
        <v>5458427506.9700003</v>
      </c>
      <c r="BA299" s="570">
        <v>1443476709.8299999</v>
      </c>
      <c r="BB299" s="570">
        <v>8263835625.79</v>
      </c>
      <c r="BC299" s="570">
        <v>492198294.12</v>
      </c>
      <c r="BD299" s="570">
        <v>1299134464.46</v>
      </c>
      <c r="BE299" s="570">
        <v>1120497007.5799999</v>
      </c>
      <c r="BF299" s="570">
        <v>3292815900.8699999</v>
      </c>
      <c r="BG299" s="570">
        <v>1112128219.97</v>
      </c>
      <c r="BH299" s="570">
        <v>460795710.74000001</v>
      </c>
      <c r="BI299" s="570">
        <v>714187482.82000005</v>
      </c>
      <c r="BJ299" s="570">
        <v>869036626.02999997</v>
      </c>
      <c r="BK299" s="570">
        <v>29251109792.349998</v>
      </c>
      <c r="BL299" s="570">
        <v>320021246.76999998</v>
      </c>
      <c r="BM299" s="570">
        <v>1354021136.01</v>
      </c>
      <c r="BN299" s="570">
        <v>3493297622.54</v>
      </c>
      <c r="BO299" s="570">
        <v>2135437506.05</v>
      </c>
      <c r="BP299" s="570">
        <v>9167876140.0799999</v>
      </c>
      <c r="BQ299">
        <v>0.01</v>
      </c>
      <c r="BR299" s="570">
        <v>3944483073.9200001</v>
      </c>
      <c r="BS299" s="570">
        <v>4457976432.6599998</v>
      </c>
      <c r="BT299" s="570">
        <v>429221957.63</v>
      </c>
      <c r="BU299" s="570">
        <v>1232199004.4200001</v>
      </c>
      <c r="BV299" s="570">
        <v>2216925394.3899999</v>
      </c>
      <c r="BW299" s="570">
        <v>353193598.25999999</v>
      </c>
      <c r="BX299" s="570">
        <v>1194965145.0799999</v>
      </c>
      <c r="BY299" s="570">
        <v>3305969561.7600002</v>
      </c>
      <c r="BZ299" s="570">
        <v>625115290.90999997</v>
      </c>
      <c r="CA299" s="570">
        <v>2655723632.48</v>
      </c>
      <c r="CB299" s="570">
        <v>1220021464.1500001</v>
      </c>
      <c r="CC299" s="570">
        <v>2350420053.4299998</v>
      </c>
      <c r="CD299" s="570">
        <v>2177080732.4000001</v>
      </c>
      <c r="CE299" s="570">
        <v>2605788076.98</v>
      </c>
      <c r="CF299" s="570">
        <v>1611800370.3499999</v>
      </c>
      <c r="CG299" s="570">
        <v>1941894091.45</v>
      </c>
      <c r="CH299" s="570">
        <v>842929730.35000002</v>
      </c>
      <c r="CI299" s="570">
        <v>1420117207.29</v>
      </c>
      <c r="CJ299" s="570">
        <v>1041585602.05</v>
      </c>
      <c r="CK299" s="570">
        <v>1840386562.9000001</v>
      </c>
      <c r="CL299" s="570">
        <v>572989583.05999994</v>
      </c>
      <c r="CM299" s="570">
        <v>1081581550.6700001</v>
      </c>
      <c r="CN299" s="570">
        <v>196948668.66</v>
      </c>
      <c r="CO299" s="570">
        <v>11778302678.1</v>
      </c>
      <c r="CP299" s="570">
        <v>903336563.11000001</v>
      </c>
      <c r="CQ299" s="570">
        <v>29667657980.470001</v>
      </c>
      <c r="CR299" s="570">
        <v>746597371.98000002</v>
      </c>
      <c r="CS299" s="570">
        <v>380536149.24000001</v>
      </c>
      <c r="CT299" s="570">
        <v>1727484634.3399999</v>
      </c>
      <c r="CU299" s="570">
        <v>2489333308.1100001</v>
      </c>
      <c r="CV299" s="570">
        <v>1319420669.6300001</v>
      </c>
      <c r="CW299" s="570">
        <v>1864386788.52</v>
      </c>
      <c r="CX299" s="570">
        <v>824617514.07000005</v>
      </c>
      <c r="CY299" s="570">
        <v>481335156.74000001</v>
      </c>
    </row>
    <row r="300" spans="4:103" x14ac:dyDescent="0.3">
      <c r="D300" s="570">
        <f>D235-D299</f>
        <v>0</v>
      </c>
      <c r="E300" s="570">
        <f t="shared" ref="E300:F300" si="194">E235-E299</f>
        <v>0</v>
      </c>
      <c r="F300" s="570">
        <f t="shared" si="194"/>
        <v>0</v>
      </c>
      <c r="G300" s="570">
        <f t="shared" ref="G300" si="195">G235-G299</f>
        <v>5154</v>
      </c>
      <c r="H300" s="570">
        <f t="shared" ref="H300" si="196">H235-H299</f>
        <v>0</v>
      </c>
      <c r="I300" s="570">
        <f t="shared" ref="I300" si="197">I235-I299</f>
        <v>0</v>
      </c>
      <c r="J300" s="570">
        <f t="shared" ref="J300" si="198">J235-J299</f>
        <v>0</v>
      </c>
      <c r="K300" s="570">
        <f t="shared" ref="K300" si="199">K235-K299</f>
        <v>0</v>
      </c>
      <c r="L300" s="570">
        <f t="shared" ref="L300" si="200">L235-L299</f>
        <v>0</v>
      </c>
      <c r="M300" s="570">
        <f t="shared" ref="M300" si="201">M235-M299</f>
        <v>0</v>
      </c>
      <c r="N300" s="570">
        <f t="shared" ref="N300" si="202">N235-N299</f>
        <v>0</v>
      </c>
      <c r="O300" s="570">
        <f t="shared" ref="O300" si="203">O235-O299</f>
        <v>0</v>
      </c>
      <c r="P300" s="570">
        <f t="shared" ref="P300" si="204">P235-P299</f>
        <v>0</v>
      </c>
      <c r="Q300" s="570">
        <f t="shared" ref="Q300" si="205">Q235-Q299</f>
        <v>0</v>
      </c>
      <c r="R300" s="570">
        <f t="shared" ref="R300" si="206">R235-R299</f>
        <v>0</v>
      </c>
      <c r="S300" s="570">
        <f t="shared" ref="S300" si="207">S235-S299</f>
        <v>0</v>
      </c>
      <c r="T300" s="570" t="e">
        <f t="shared" ref="T300" si="208">T235-T299</f>
        <v>#VALUE!</v>
      </c>
      <c r="U300" s="570">
        <f t="shared" ref="U300" si="209">U235-U299</f>
        <v>0</v>
      </c>
      <c r="V300" s="570">
        <f t="shared" ref="V300" si="210">V235-V299</f>
        <v>0</v>
      </c>
      <c r="W300" s="570" t="e">
        <f t="shared" ref="W300" si="211">W235-W299</f>
        <v>#VALUE!</v>
      </c>
      <c r="X300" s="570">
        <f t="shared" ref="X300" si="212">X235-X299</f>
        <v>0</v>
      </c>
      <c r="Y300" s="570">
        <f t="shared" ref="Y300" si="213">Y235-Y299</f>
        <v>0</v>
      </c>
      <c r="Z300" s="570">
        <f t="shared" ref="Z300" si="214">Z235-Z299</f>
        <v>0</v>
      </c>
      <c r="AA300" s="570">
        <f t="shared" ref="AA300" si="215">AA235-AA299</f>
        <v>5174</v>
      </c>
      <c r="AB300" s="570">
        <f t="shared" ref="AB300" si="216">AB235-AB299</f>
        <v>5.9986114501953125E-4</v>
      </c>
      <c r="AC300" s="570">
        <f t="shared" ref="AC300" si="217">AC235-AC299</f>
        <v>0</v>
      </c>
      <c r="AD300" s="570">
        <f t="shared" ref="AD300" si="218">AD235-AD299</f>
        <v>0</v>
      </c>
      <c r="AE300" s="570">
        <f t="shared" ref="AE300" si="219">AE235-AE299</f>
        <v>0</v>
      </c>
      <c r="AF300" s="570">
        <f t="shared" ref="AF300" si="220">AF235-AF299</f>
        <v>0</v>
      </c>
      <c r="AG300" s="570">
        <f t="shared" ref="AG300" si="221">AG235-AG299</f>
        <v>0</v>
      </c>
      <c r="AH300" s="570">
        <f t="shared" ref="AH300" si="222">AH235-AH299</f>
        <v>1668222351.6300001</v>
      </c>
      <c r="AI300" s="570">
        <f t="shared" ref="AI300" si="223">AI235-AI299</f>
        <v>0</v>
      </c>
      <c r="AJ300" s="570">
        <f t="shared" ref="AJ300" si="224">AJ235-AJ299</f>
        <v>0</v>
      </c>
      <c r="AK300" s="570">
        <f t="shared" ref="AK300" si="225">AK235-AK299</f>
        <v>-2.498626708984375E-3</v>
      </c>
      <c r="AL300" s="570">
        <f t="shared" ref="AL300" si="226">AL235-AL299</f>
        <v>0</v>
      </c>
      <c r="AM300" s="570">
        <f t="shared" ref="AM300" si="227">AM235-AM299</f>
        <v>0</v>
      </c>
      <c r="AN300" s="570">
        <f t="shared" ref="AN300" si="228">AN235-AN299</f>
        <v>0</v>
      </c>
      <c r="AO300" s="570">
        <f t="shared" ref="AO300" si="229">AO235-AO299</f>
        <v>0</v>
      </c>
      <c r="AP300" s="570">
        <f t="shared" ref="AP300" si="230">AP235-AP299</f>
        <v>0</v>
      </c>
      <c r="AQ300" s="570">
        <f t="shared" ref="AQ300" si="231">AQ235-AQ299</f>
        <v>0</v>
      </c>
      <c r="AR300" s="570">
        <f t="shared" ref="AR300" si="232">AR235-AR299</f>
        <v>0</v>
      </c>
      <c r="AS300" s="570">
        <f t="shared" ref="AS300" si="233">AS235-AS299</f>
        <v>0</v>
      </c>
      <c r="AT300" s="570">
        <f t="shared" ref="AT300" si="234">AT235-AT299</f>
        <v>0</v>
      </c>
      <c r="AU300" s="570">
        <f t="shared" ref="AU300" si="235">AU235-AU299</f>
        <v>0</v>
      </c>
      <c r="AV300" s="570">
        <f t="shared" ref="AV300" si="236">AV235-AV299</f>
        <v>0</v>
      </c>
      <c r="AW300" s="570">
        <f t="shared" ref="AW300" si="237">AW235-AW299</f>
        <v>5196</v>
      </c>
      <c r="AX300" s="570">
        <f t="shared" ref="AX300" si="238">AX235-AX299</f>
        <v>0</v>
      </c>
      <c r="AY300" s="570">
        <f t="shared" ref="AY300" si="239">AY235-AY299</f>
        <v>344557551.11000001</v>
      </c>
      <c r="AZ300" s="570">
        <f t="shared" ref="AZ300" si="240">AZ235-AZ299</f>
        <v>0</v>
      </c>
      <c r="BA300" s="570">
        <f t="shared" ref="BA300" si="241">BA235-BA299</f>
        <v>0</v>
      </c>
      <c r="BB300" s="570">
        <f t="shared" ref="BB300" si="242">BB235-BB299</f>
        <v>0</v>
      </c>
      <c r="BC300" s="570">
        <f t="shared" ref="BC300" si="243">BC235-BC299</f>
        <v>0</v>
      </c>
      <c r="BD300" s="570">
        <f t="shared" ref="BD300" si="244">BD235-BD299</f>
        <v>0</v>
      </c>
      <c r="BE300" s="570">
        <f t="shared" ref="BE300" si="245">BE235-BE299</f>
        <v>0</v>
      </c>
      <c r="BF300" s="570">
        <f t="shared" ref="BF300" si="246">BF235-BF299</f>
        <v>0</v>
      </c>
      <c r="BG300" s="570">
        <f t="shared" ref="BG300" si="247">BG235-BG299</f>
        <v>-5.0001144409179688E-3</v>
      </c>
      <c r="BH300" s="570">
        <f t="shared" ref="BH300" si="248">BH235-BH299</f>
        <v>0</v>
      </c>
      <c r="BI300" s="570">
        <f t="shared" ref="BI300" si="249">BI235-BI299</f>
        <v>0</v>
      </c>
      <c r="BJ300" s="570">
        <f t="shared" ref="BJ300" si="250">BJ235-BJ299</f>
        <v>0</v>
      </c>
      <c r="BK300" s="570">
        <f t="shared" ref="BK300" si="251">BK235-BK299</f>
        <v>0</v>
      </c>
      <c r="BL300" s="570">
        <f t="shared" ref="BL300" si="252">BL235-BL299</f>
        <v>0</v>
      </c>
      <c r="BM300" s="570">
        <f t="shared" ref="BM300" si="253">BM235-BM299</f>
        <v>0</v>
      </c>
      <c r="BN300" s="570">
        <f t="shared" ref="BN300" si="254">BN235-BN299</f>
        <v>0</v>
      </c>
      <c r="BO300" s="570">
        <f t="shared" ref="BO300" si="255">BO235-BO299</f>
        <v>0</v>
      </c>
      <c r="BP300" s="570">
        <f t="shared" ref="BP300" si="256">BP235-BP299</f>
        <v>-6.999969482421875E-3</v>
      </c>
      <c r="BQ300" s="570">
        <f t="shared" ref="BQ300" si="257">BQ235-BQ299</f>
        <v>5216</v>
      </c>
      <c r="BR300" s="570">
        <f t="shared" ref="BR300" si="258">BR235-BR299</f>
        <v>0</v>
      </c>
      <c r="BS300" s="570">
        <f t="shared" ref="BS300" si="259">BS235-BS299</f>
        <v>0</v>
      </c>
      <c r="BT300" s="570">
        <f t="shared" ref="BT300" si="260">BT235-BT299</f>
        <v>0</v>
      </c>
      <c r="BU300" s="570">
        <f t="shared" ref="BU300" si="261">BU235-BU299</f>
        <v>0</v>
      </c>
      <c r="BV300" s="570">
        <f t="shared" ref="BV300" si="262">BV235-BV299</f>
        <v>0</v>
      </c>
      <c r="BW300" s="570">
        <f t="shared" ref="BW300" si="263">BW235-BW299</f>
        <v>0</v>
      </c>
      <c r="BX300" s="570">
        <f t="shared" ref="BX300" si="264">BX235-BX299</f>
        <v>0</v>
      </c>
      <c r="BY300" s="570">
        <f t="shared" ref="BY300" si="265">BY235-BY299</f>
        <v>4.3997764587402344E-3</v>
      </c>
      <c r="BZ300" s="570">
        <f t="shared" ref="BZ300" si="266">BZ235-BZ299</f>
        <v>0</v>
      </c>
      <c r="CA300" s="570">
        <f t="shared" ref="CA300" si="267">CA235-CA299</f>
        <v>0</v>
      </c>
      <c r="CB300" s="570">
        <f t="shared" ref="CB300" si="268">CB235-CB299</f>
        <v>0</v>
      </c>
      <c r="CC300" s="570">
        <f t="shared" ref="CC300" si="269">CC235-CC299</f>
        <v>0</v>
      </c>
      <c r="CD300" s="570">
        <f t="shared" ref="CD300" si="270">CD235-CD299</f>
        <v>0</v>
      </c>
      <c r="CE300" s="570">
        <f t="shared" ref="CE300" si="271">CE235-CE299</f>
        <v>9.9997520446777344E-3</v>
      </c>
      <c r="CF300" s="570">
        <f t="shared" ref="CF300" si="272">CF235-CF299</f>
        <v>0</v>
      </c>
      <c r="CG300" s="570">
        <f t="shared" ref="CG300" si="273">CG235-CG299</f>
        <v>0</v>
      </c>
      <c r="CH300" s="570">
        <f t="shared" ref="CH300" si="274">CH235-CH299</f>
        <v>0</v>
      </c>
      <c r="CI300" s="570">
        <f t="shared" ref="CI300" si="275">CI235-CI299</f>
        <v>0</v>
      </c>
      <c r="CJ300" s="570">
        <f t="shared" ref="CJ300" si="276">CJ235-CJ299</f>
        <v>0</v>
      </c>
      <c r="CK300" s="570">
        <f t="shared" ref="CK300" si="277">CK235-CK299</f>
        <v>0</v>
      </c>
      <c r="CL300" s="570">
        <f t="shared" ref="CL300" si="278">CL235-CL299</f>
        <v>0</v>
      </c>
      <c r="CM300" s="570">
        <f t="shared" ref="CM300" si="279">CM235-CM299</f>
        <v>0</v>
      </c>
      <c r="CN300" s="570">
        <f t="shared" ref="CN300" si="280">CN235-CN299</f>
        <v>0</v>
      </c>
      <c r="CO300" s="570">
        <f t="shared" ref="CO300" si="281">CO235-CO299</f>
        <v>0</v>
      </c>
      <c r="CP300" s="570">
        <f t="shared" ref="CP300" si="282">CP235-CP299</f>
        <v>0</v>
      </c>
      <c r="CQ300" s="570">
        <f t="shared" ref="CQ300" si="283">CQ235-CQ299</f>
        <v>0</v>
      </c>
      <c r="CR300" s="570">
        <f t="shared" ref="CR300" si="284">CR235-CR299</f>
        <v>0</v>
      </c>
      <c r="CS300" s="570">
        <f t="shared" ref="CS300" si="285">CS235-CS299</f>
        <v>0</v>
      </c>
      <c r="CT300" s="570">
        <f t="shared" ref="CT300" si="286">CT235-CT299</f>
        <v>0</v>
      </c>
      <c r="CU300" s="570">
        <f t="shared" ref="CU300" si="287">CU235-CU299</f>
        <v>0</v>
      </c>
      <c r="CV300" s="570">
        <f t="shared" ref="CV300" si="288">CV235-CV299</f>
        <v>0</v>
      </c>
      <c r="CW300" s="570">
        <f t="shared" ref="CW300" si="289">CW235-CW299</f>
        <v>0</v>
      </c>
      <c r="CX300" s="570">
        <f t="shared" ref="CX300" si="290">CX235-CX299</f>
        <v>0</v>
      </c>
      <c r="CY300" s="570">
        <f t="shared" ref="CY300" si="291">CY235-CY299</f>
        <v>0</v>
      </c>
    </row>
  </sheetData>
  <sheetProtection algorithmName="SHA-512" hashValue="scXLu0zCdJZCD3uWHcgUjaBoBMQeyCir7Rn+mcZblmEfpW0cmRGaBMQdrwGPk5H+R4/jxhqqOJMYhNjM1xF8wg==" saltValue="27ik4nCSBwphIOERdpQqOQ==" spinCount="100000" sheet="1" objects="1" scenarios="1"/>
  <phoneticPr fontId="54"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CY314"/>
  <sheetViews>
    <sheetView workbookViewId="0">
      <pane xSplit="2" topLeftCell="AE1" activePane="topRight" state="frozen"/>
      <selection pane="topRight" activeCell="E314" sqref="E314"/>
    </sheetView>
  </sheetViews>
  <sheetFormatPr defaultRowHeight="14.4" x14ac:dyDescent="0.3"/>
  <cols>
    <col min="1" max="1" width="8.88671875" style="148"/>
    <col min="2" max="2" width="48.88671875" customWidth="1"/>
    <col min="3" max="3" width="35.5546875" customWidth="1"/>
    <col min="4" max="97" width="20.6640625" customWidth="1"/>
    <col min="98" max="103" width="20.77734375" customWidth="1"/>
  </cols>
  <sheetData>
    <row r="1" spans="1:103" x14ac:dyDescent="0.3">
      <c r="A1" s="175" t="s">
        <v>301</v>
      </c>
      <c r="B1" t="s">
        <v>301</v>
      </c>
      <c r="C1" t="s">
        <v>301</v>
      </c>
      <c r="D1" t="s">
        <v>1054</v>
      </c>
      <c r="E1" t="s">
        <v>1055</v>
      </c>
      <c r="F1" t="s">
        <v>1056</v>
      </c>
      <c r="G1" t="s">
        <v>406</v>
      </c>
      <c r="H1" t="s">
        <v>1057</v>
      </c>
      <c r="I1" t="s">
        <v>1058</v>
      </c>
      <c r="J1" t="s">
        <v>1059</v>
      </c>
      <c r="K1" t="s">
        <v>411</v>
      </c>
      <c r="L1" t="s">
        <v>1060</v>
      </c>
      <c r="M1" t="s">
        <v>1061</v>
      </c>
      <c r="N1" t="s">
        <v>1062</v>
      </c>
      <c r="O1" t="s">
        <v>1063</v>
      </c>
      <c r="P1" t="s">
        <v>1064</v>
      </c>
      <c r="Q1" t="s">
        <v>1065</v>
      </c>
      <c r="R1" t="s">
        <v>1066</v>
      </c>
      <c r="S1" t="s">
        <v>1067</v>
      </c>
      <c r="T1" t="s">
        <v>788</v>
      </c>
      <c r="U1" t="s">
        <v>1068</v>
      </c>
      <c r="V1" t="s">
        <v>1069</v>
      </c>
      <c r="W1" t="s">
        <v>789</v>
      </c>
      <c r="X1" t="s">
        <v>1070</v>
      </c>
      <c r="Y1" t="s">
        <v>1071</v>
      </c>
      <c r="Z1" t="s">
        <v>1072</v>
      </c>
      <c r="AA1" t="s">
        <v>790</v>
      </c>
      <c r="AB1" t="s">
        <v>1073</v>
      </c>
      <c r="AC1" t="s">
        <v>1074</v>
      </c>
      <c r="AD1" t="s">
        <v>1075</v>
      </c>
      <c r="AE1" t="s">
        <v>1076</v>
      </c>
      <c r="AF1" t="s">
        <v>1077</v>
      </c>
      <c r="AG1" t="s">
        <v>791</v>
      </c>
      <c r="AH1" t="s">
        <v>1078</v>
      </c>
      <c r="AI1" t="s">
        <v>1079</v>
      </c>
      <c r="AJ1" t="s">
        <v>421</v>
      </c>
      <c r="AK1" t="s">
        <v>1080</v>
      </c>
      <c r="AL1" t="s">
        <v>1081</v>
      </c>
      <c r="AM1" t="s">
        <v>1082</v>
      </c>
      <c r="AN1" t="s">
        <v>1083</v>
      </c>
      <c r="AO1" t="s">
        <v>792</v>
      </c>
      <c r="AP1" t="s">
        <v>1084</v>
      </c>
      <c r="AQ1" t="s">
        <v>1085</v>
      </c>
      <c r="AR1" t="s">
        <v>1086</v>
      </c>
      <c r="AS1" t="s">
        <v>1087</v>
      </c>
      <c r="AT1" t="s">
        <v>1088</v>
      </c>
      <c r="AU1" t="s">
        <v>1089</v>
      </c>
      <c r="AV1" t="s">
        <v>1090</v>
      </c>
      <c r="AW1" t="s">
        <v>1091</v>
      </c>
      <c r="AX1" t="s">
        <v>1092</v>
      </c>
      <c r="AY1" t="s">
        <v>438</v>
      </c>
      <c r="AZ1" t="s">
        <v>1093</v>
      </c>
      <c r="BA1" t="s">
        <v>1094</v>
      </c>
      <c r="BB1" t="s">
        <v>1095</v>
      </c>
      <c r="BC1" t="s">
        <v>1096</v>
      </c>
      <c r="BD1" t="s">
        <v>1097</v>
      </c>
      <c r="BE1" t="s">
        <v>1098</v>
      </c>
      <c r="BF1" t="s">
        <v>1099</v>
      </c>
      <c r="BG1" t="s">
        <v>1100</v>
      </c>
      <c r="BH1" t="s">
        <v>439</v>
      </c>
      <c r="BI1" t="s">
        <v>793</v>
      </c>
      <c r="BJ1" t="s">
        <v>1101</v>
      </c>
      <c r="BK1" t="s">
        <v>1102</v>
      </c>
      <c r="BL1" t="s">
        <v>1103</v>
      </c>
      <c r="BM1" t="s">
        <v>1104</v>
      </c>
      <c r="BN1" t="s">
        <v>1105</v>
      </c>
      <c r="BO1" t="s">
        <v>1106</v>
      </c>
      <c r="BP1" t="s">
        <v>1107</v>
      </c>
      <c r="BQ1" t="s">
        <v>447</v>
      </c>
      <c r="BR1" t="s">
        <v>1108</v>
      </c>
      <c r="BS1" t="s">
        <v>450</v>
      </c>
      <c r="BT1" t="s">
        <v>1109</v>
      </c>
      <c r="BU1" t="s">
        <v>1110</v>
      </c>
      <c r="BV1" t="s">
        <v>451</v>
      </c>
      <c r="BW1" t="s">
        <v>1111</v>
      </c>
      <c r="BX1" t="s">
        <v>794</v>
      </c>
      <c r="BY1" t="s">
        <v>1112</v>
      </c>
      <c r="BZ1" t="s">
        <v>1113</v>
      </c>
      <c r="CA1" t="s">
        <v>1114</v>
      </c>
      <c r="CB1" t="s">
        <v>1115</v>
      </c>
      <c r="CC1" t="s">
        <v>1116</v>
      </c>
      <c r="CD1" t="s">
        <v>1117</v>
      </c>
      <c r="CE1" t="s">
        <v>1118</v>
      </c>
      <c r="CF1" t="s">
        <v>1119</v>
      </c>
      <c r="CG1" t="s">
        <v>1120</v>
      </c>
      <c r="CH1" t="s">
        <v>465</v>
      </c>
      <c r="CI1" t="s">
        <v>1121</v>
      </c>
      <c r="CJ1" t="s">
        <v>1122</v>
      </c>
      <c r="CK1" t="s">
        <v>1123</v>
      </c>
      <c r="CL1" t="s">
        <v>1124</v>
      </c>
      <c r="CM1" t="s">
        <v>1125</v>
      </c>
      <c r="CN1" t="s">
        <v>472</v>
      </c>
      <c r="CO1" t="s">
        <v>1126</v>
      </c>
      <c r="CP1" t="s">
        <v>1127</v>
      </c>
      <c r="CQ1" t="s">
        <v>1128</v>
      </c>
      <c r="CR1" t="s">
        <v>1129</v>
      </c>
      <c r="CS1" t="s">
        <v>1130</v>
      </c>
      <c r="CT1" t="s">
        <v>1131</v>
      </c>
      <c r="CU1" t="s">
        <v>1132</v>
      </c>
      <c r="CV1" t="s">
        <v>1133</v>
      </c>
      <c r="CW1" t="s">
        <v>1134</v>
      </c>
      <c r="CX1" t="s">
        <v>1135</v>
      </c>
      <c r="CY1" t="s">
        <v>1136</v>
      </c>
    </row>
    <row r="2" spans="1:103" x14ac:dyDescent="0.3">
      <c r="A2" s="148" t="s">
        <v>824</v>
      </c>
      <c r="B2" t="s">
        <v>37</v>
      </c>
      <c r="C2" t="s">
        <v>11</v>
      </c>
      <c r="D2" s="715">
        <v>5100</v>
      </c>
      <c r="E2" s="715">
        <v>5101</v>
      </c>
      <c r="F2" s="715">
        <v>5102</v>
      </c>
      <c r="G2" s="715">
        <v>5103</v>
      </c>
      <c r="H2" s="715">
        <v>5104</v>
      </c>
      <c r="I2" s="715">
        <v>5105</v>
      </c>
      <c r="J2" s="715">
        <v>5106</v>
      </c>
      <c r="K2" s="715">
        <v>5107</v>
      </c>
      <c r="L2" s="715">
        <v>5108</v>
      </c>
      <c r="M2" s="715">
        <v>5109</v>
      </c>
      <c r="N2" s="715">
        <v>5110</v>
      </c>
      <c r="O2" s="715">
        <v>5111</v>
      </c>
      <c r="P2" s="715">
        <v>5112</v>
      </c>
      <c r="Q2" s="715">
        <v>5113</v>
      </c>
      <c r="R2" s="715">
        <v>5114</v>
      </c>
      <c r="S2" s="715">
        <v>5115</v>
      </c>
      <c r="T2" s="715">
        <v>5116</v>
      </c>
      <c r="U2" s="715">
        <v>5117</v>
      </c>
      <c r="V2" s="715">
        <v>5118</v>
      </c>
      <c r="W2" s="715">
        <v>5119</v>
      </c>
      <c r="X2" s="715">
        <v>5120</v>
      </c>
      <c r="Y2" s="715">
        <v>5121</v>
      </c>
      <c r="Z2" s="715">
        <v>5122</v>
      </c>
      <c r="AA2" s="715">
        <v>5123</v>
      </c>
      <c r="AB2" s="715">
        <v>5124</v>
      </c>
      <c r="AC2" s="715">
        <v>5125</v>
      </c>
      <c r="AD2" s="715">
        <v>5126</v>
      </c>
      <c r="AE2" s="715">
        <v>5127</v>
      </c>
      <c r="AF2" s="715">
        <v>5128</v>
      </c>
      <c r="AG2" s="715">
        <v>5129</v>
      </c>
      <c r="AH2" s="715">
        <v>5130</v>
      </c>
      <c r="AI2" s="715">
        <v>5131</v>
      </c>
      <c r="AJ2" s="715">
        <v>5132</v>
      </c>
      <c r="AK2" s="715">
        <v>5133</v>
      </c>
      <c r="AL2" s="715">
        <v>5134</v>
      </c>
      <c r="AM2" s="715">
        <v>5135</v>
      </c>
      <c r="AN2" s="715">
        <v>5136</v>
      </c>
      <c r="AO2" s="715">
        <v>5137</v>
      </c>
      <c r="AP2" s="715">
        <v>5138</v>
      </c>
      <c r="AQ2" s="715">
        <v>5139</v>
      </c>
      <c r="AR2" s="715">
        <v>5140</v>
      </c>
      <c r="AS2" s="715">
        <v>5141</v>
      </c>
      <c r="AT2" s="715">
        <v>5142</v>
      </c>
      <c r="AU2" s="715">
        <v>5143</v>
      </c>
      <c r="AV2" s="715">
        <v>5144</v>
      </c>
      <c r="AW2" s="715">
        <v>5145</v>
      </c>
      <c r="AX2" s="715">
        <v>5146</v>
      </c>
      <c r="AY2" s="715">
        <v>5147</v>
      </c>
      <c r="AZ2" s="715">
        <v>5148</v>
      </c>
      <c r="BA2" s="715">
        <v>5149</v>
      </c>
      <c r="BB2" s="715">
        <v>5150</v>
      </c>
      <c r="BC2" s="715">
        <v>5151</v>
      </c>
      <c r="BD2" s="715">
        <v>5152</v>
      </c>
      <c r="BE2" s="715">
        <v>5153</v>
      </c>
      <c r="BF2" s="715">
        <v>5154</v>
      </c>
      <c r="BG2" s="715">
        <v>5155</v>
      </c>
      <c r="BH2" s="715">
        <v>5156</v>
      </c>
      <c r="BI2" s="715">
        <v>5157</v>
      </c>
      <c r="BJ2" s="715">
        <v>5158</v>
      </c>
      <c r="BK2" s="715">
        <v>5159</v>
      </c>
      <c r="BL2" s="715">
        <v>5160</v>
      </c>
      <c r="BM2" s="715">
        <v>5161</v>
      </c>
      <c r="BN2" s="715">
        <v>5162</v>
      </c>
      <c r="BO2" s="715">
        <v>5163</v>
      </c>
      <c r="BP2" s="715">
        <v>5164</v>
      </c>
      <c r="BQ2" s="715">
        <v>5165</v>
      </c>
      <c r="BR2" s="715">
        <v>5166</v>
      </c>
      <c r="BS2" s="715">
        <v>5167</v>
      </c>
      <c r="BT2" s="715">
        <v>5168</v>
      </c>
      <c r="BU2" s="715">
        <v>5169</v>
      </c>
      <c r="BV2" s="715">
        <v>5170</v>
      </c>
      <c r="BW2" s="715">
        <v>5171</v>
      </c>
      <c r="BX2" s="715">
        <v>5172</v>
      </c>
      <c r="BY2" s="715">
        <v>5173</v>
      </c>
      <c r="BZ2" s="715">
        <v>5174</v>
      </c>
      <c r="CA2" s="715">
        <v>5175</v>
      </c>
      <c r="CB2" s="715">
        <v>5176</v>
      </c>
      <c r="CC2" s="715">
        <v>5177</v>
      </c>
      <c r="CD2" s="715">
        <v>5178</v>
      </c>
      <c r="CE2" s="715">
        <v>5179</v>
      </c>
      <c r="CF2" s="715">
        <v>5180</v>
      </c>
      <c r="CG2" s="715">
        <v>5181</v>
      </c>
      <c r="CH2" s="715">
        <v>5182</v>
      </c>
      <c r="CI2" s="715">
        <v>5183</v>
      </c>
      <c r="CJ2" s="715">
        <v>5184</v>
      </c>
      <c r="CK2" s="715">
        <v>5185</v>
      </c>
      <c r="CL2" s="715">
        <v>5186</v>
      </c>
      <c r="CM2" s="715">
        <v>5187</v>
      </c>
      <c r="CN2" s="715">
        <v>5188</v>
      </c>
      <c r="CO2" s="715">
        <v>5189</v>
      </c>
      <c r="CP2" s="715">
        <v>5190</v>
      </c>
      <c r="CQ2" s="715">
        <v>5191</v>
      </c>
      <c r="CR2" s="715">
        <v>5192</v>
      </c>
      <c r="CS2" s="715">
        <v>5193</v>
      </c>
      <c r="CT2" s="715">
        <v>5194</v>
      </c>
      <c r="CU2" s="715">
        <v>5195</v>
      </c>
      <c r="CV2" s="715">
        <v>5196</v>
      </c>
      <c r="CW2" s="715">
        <v>5197</v>
      </c>
      <c r="CX2" s="715">
        <v>5198</v>
      </c>
      <c r="CY2" s="715">
        <v>5199</v>
      </c>
    </row>
    <row r="3" spans="1:103" x14ac:dyDescent="0.3">
      <c r="A3" s="148">
        <v>4</v>
      </c>
      <c r="B3" t="s">
        <v>99</v>
      </c>
      <c r="D3">
        <v>2445690</v>
      </c>
      <c r="E3">
        <v>1434755</v>
      </c>
      <c r="F3">
        <v>455139</v>
      </c>
      <c r="G3">
        <v>2292417</v>
      </c>
      <c r="H3">
        <v>809939</v>
      </c>
      <c r="I3">
        <v>472356</v>
      </c>
      <c r="J3">
        <v>4611153</v>
      </c>
      <c r="K3">
        <v>1160071</v>
      </c>
      <c r="L3">
        <v>2720117</v>
      </c>
      <c r="M3">
        <v>10347432</v>
      </c>
      <c r="N3">
        <v>17273471</v>
      </c>
      <c r="O3">
        <v>5587567</v>
      </c>
      <c r="P3">
        <v>7244525</v>
      </c>
      <c r="Q3">
        <v>2257466</v>
      </c>
      <c r="R3">
        <v>308193</v>
      </c>
      <c r="S3">
        <v>3056094</v>
      </c>
      <c r="U3">
        <v>12105362</v>
      </c>
      <c r="V3">
        <v>5011131</v>
      </c>
      <c r="W3">
        <v>2434169</v>
      </c>
      <c r="X3">
        <v>543782</v>
      </c>
      <c r="Y3">
        <v>1176053</v>
      </c>
      <c r="Z3">
        <v>7454850</v>
      </c>
      <c r="AA3">
        <v>2875003</v>
      </c>
      <c r="AB3">
        <v>14530197</v>
      </c>
      <c r="AC3">
        <v>11040527</v>
      </c>
      <c r="AD3">
        <v>2405081</v>
      </c>
      <c r="AE3">
        <v>3418262</v>
      </c>
      <c r="AF3">
        <v>3593637</v>
      </c>
      <c r="AG3">
        <v>2533681</v>
      </c>
      <c r="AH3">
        <v>1475487</v>
      </c>
      <c r="AI3">
        <v>48571199</v>
      </c>
      <c r="AJ3">
        <v>2223712</v>
      </c>
      <c r="AK3">
        <v>17006920</v>
      </c>
      <c r="AL3">
        <v>2084386</v>
      </c>
      <c r="AM3">
        <v>34603304</v>
      </c>
      <c r="AN3">
        <v>392441</v>
      </c>
      <c r="AO3">
        <v>901815</v>
      </c>
      <c r="AP3">
        <v>1762504</v>
      </c>
      <c r="AQ3">
        <v>382705</v>
      </c>
      <c r="AR3">
        <v>15452150</v>
      </c>
      <c r="AS3">
        <v>1171149</v>
      </c>
      <c r="AT3">
        <v>3755967</v>
      </c>
      <c r="AU3">
        <v>10450052</v>
      </c>
      <c r="AV3">
        <v>8978633</v>
      </c>
      <c r="AW3">
        <v>1020249</v>
      </c>
      <c r="AX3">
        <v>1806362</v>
      </c>
      <c r="AY3">
        <v>940728</v>
      </c>
      <c r="AZ3">
        <v>4468811</v>
      </c>
      <c r="BA3">
        <v>3372435</v>
      </c>
      <c r="BB3">
        <v>10516786</v>
      </c>
      <c r="BC3">
        <v>755933</v>
      </c>
      <c r="BD3">
        <v>2005578</v>
      </c>
      <c r="BE3">
        <v>3030707</v>
      </c>
      <c r="BF3">
        <v>4509407</v>
      </c>
      <c r="BG3">
        <v>1716262</v>
      </c>
      <c r="BH3">
        <v>2376775</v>
      </c>
      <c r="BI3">
        <v>569336</v>
      </c>
      <c r="BJ3">
        <v>749484</v>
      </c>
      <c r="BK3">
        <v>123553468</v>
      </c>
      <c r="BL3">
        <v>1739117</v>
      </c>
      <c r="BM3">
        <v>1054454</v>
      </c>
      <c r="BN3">
        <v>2433706</v>
      </c>
      <c r="BO3">
        <v>2523326</v>
      </c>
      <c r="BP3">
        <v>19056489</v>
      </c>
      <c r="BQ3">
        <v>620881</v>
      </c>
      <c r="BR3">
        <v>9684891</v>
      </c>
      <c r="BS3">
        <v>6975206</v>
      </c>
      <c r="BT3">
        <v>597489</v>
      </c>
      <c r="BU3">
        <v>2450135</v>
      </c>
      <c r="BV3">
        <v>3848176</v>
      </c>
      <c r="BW3">
        <v>91318</v>
      </c>
      <c r="BX3">
        <v>1455961</v>
      </c>
      <c r="BY3">
        <v>5568417</v>
      </c>
      <c r="BZ3">
        <v>979813</v>
      </c>
      <c r="CA3">
        <v>2700522</v>
      </c>
      <c r="CB3">
        <v>6732181</v>
      </c>
      <c r="CC3">
        <v>539137</v>
      </c>
      <c r="CD3">
        <v>4444543</v>
      </c>
      <c r="CE3">
        <v>10307910</v>
      </c>
      <c r="CF3">
        <v>5961405</v>
      </c>
      <c r="CG3">
        <v>2967793</v>
      </c>
      <c r="CH3">
        <v>1446539</v>
      </c>
      <c r="CI3">
        <v>2808494</v>
      </c>
      <c r="CJ3">
        <v>2762237</v>
      </c>
      <c r="CK3">
        <v>4331721</v>
      </c>
      <c r="CL3">
        <v>1288155</v>
      </c>
      <c r="CM3">
        <v>2911305</v>
      </c>
      <c r="CN3">
        <v>279142</v>
      </c>
      <c r="CO3">
        <v>8594261</v>
      </c>
      <c r="CP3">
        <v>1822769</v>
      </c>
      <c r="CQ3">
        <v>47684651</v>
      </c>
      <c r="CR3">
        <v>924951</v>
      </c>
      <c r="CS3">
        <v>3184746</v>
      </c>
      <c r="CT3">
        <v>1647948</v>
      </c>
      <c r="CU3">
        <v>1188098</v>
      </c>
      <c r="CV3">
        <v>1696680</v>
      </c>
      <c r="CW3">
        <v>1631936</v>
      </c>
      <c r="CX3">
        <v>1066572</v>
      </c>
      <c r="CY3">
        <v>2723789</v>
      </c>
    </row>
    <row r="4" spans="1:103" x14ac:dyDescent="0.3">
      <c r="A4" s="148">
        <v>5</v>
      </c>
      <c r="B4" t="s">
        <v>100</v>
      </c>
      <c r="D4">
        <v>0</v>
      </c>
      <c r="E4">
        <v>60262</v>
      </c>
      <c r="F4">
        <v>79305</v>
      </c>
      <c r="G4">
        <v>7046</v>
      </c>
      <c r="H4">
        <v>123628</v>
      </c>
      <c r="I4">
        <v>0</v>
      </c>
      <c r="J4">
        <v>6038</v>
      </c>
      <c r="K4">
        <v>39800</v>
      </c>
      <c r="L4">
        <v>125339</v>
      </c>
      <c r="M4">
        <v>292860</v>
      </c>
      <c r="N4">
        <v>1922962</v>
      </c>
      <c r="O4">
        <v>58076</v>
      </c>
      <c r="P4">
        <v>572638</v>
      </c>
      <c r="Q4">
        <v>52325</v>
      </c>
      <c r="R4">
        <v>15662</v>
      </c>
      <c r="S4">
        <v>63719</v>
      </c>
      <c r="U4">
        <v>176309</v>
      </c>
      <c r="V4">
        <v>426151</v>
      </c>
      <c r="W4">
        <v>359739</v>
      </c>
      <c r="X4">
        <v>95663</v>
      </c>
      <c r="Y4">
        <v>58520</v>
      </c>
      <c r="Z4">
        <v>216232</v>
      </c>
      <c r="AA4">
        <v>4000</v>
      </c>
      <c r="AB4">
        <v>233616</v>
      </c>
      <c r="AC4">
        <v>745697</v>
      </c>
      <c r="AD4">
        <v>73274</v>
      </c>
      <c r="AE4">
        <v>222905</v>
      </c>
      <c r="AF4">
        <v>0</v>
      </c>
      <c r="AG4">
        <v>93424</v>
      </c>
      <c r="AH4">
        <v>170411</v>
      </c>
      <c r="AI4">
        <v>737369</v>
      </c>
      <c r="AJ4">
        <v>124785</v>
      </c>
      <c r="AK4">
        <v>0</v>
      </c>
      <c r="AL4">
        <v>965415</v>
      </c>
      <c r="AM4">
        <v>817771</v>
      </c>
      <c r="AN4">
        <v>34716</v>
      </c>
      <c r="AO4">
        <v>141908</v>
      </c>
      <c r="AP4">
        <v>18528</v>
      </c>
      <c r="AQ4">
        <v>0</v>
      </c>
      <c r="AR4">
        <v>1155378</v>
      </c>
      <c r="AS4">
        <v>305885</v>
      </c>
      <c r="AT4">
        <v>11169</v>
      </c>
      <c r="AU4">
        <v>810350</v>
      </c>
      <c r="AV4">
        <v>473600</v>
      </c>
      <c r="AW4">
        <v>62006</v>
      </c>
      <c r="AX4">
        <v>170997</v>
      </c>
      <c r="AY4">
        <v>11000</v>
      </c>
      <c r="AZ4">
        <v>524405</v>
      </c>
      <c r="BA4">
        <v>82362</v>
      </c>
      <c r="BB4">
        <v>182777</v>
      </c>
      <c r="BC4">
        <v>0</v>
      </c>
      <c r="BD4">
        <v>314774</v>
      </c>
      <c r="BE4">
        <v>83725</v>
      </c>
      <c r="BF4">
        <v>322467</v>
      </c>
      <c r="BG4">
        <v>61565</v>
      </c>
      <c r="BH4">
        <v>0</v>
      </c>
      <c r="BI4">
        <v>106330</v>
      </c>
      <c r="BJ4">
        <v>207342</v>
      </c>
      <c r="BK4">
        <v>880810</v>
      </c>
      <c r="BL4">
        <v>29861</v>
      </c>
      <c r="BM4">
        <v>78792</v>
      </c>
      <c r="BN4">
        <v>97220</v>
      </c>
      <c r="BO4">
        <v>150369</v>
      </c>
      <c r="BP4">
        <v>460564</v>
      </c>
      <c r="BQ4">
        <v>100954</v>
      </c>
      <c r="BR4">
        <v>2623780</v>
      </c>
      <c r="BS4">
        <v>574639</v>
      </c>
      <c r="BT4">
        <v>95470</v>
      </c>
      <c r="BU4">
        <v>140466</v>
      </c>
      <c r="BV4">
        <v>75386</v>
      </c>
      <c r="BW4">
        <v>72594</v>
      </c>
      <c r="BX4">
        <v>144008</v>
      </c>
      <c r="BY4">
        <v>266644</v>
      </c>
      <c r="BZ4">
        <v>142053</v>
      </c>
      <c r="CA4">
        <v>205834</v>
      </c>
      <c r="CB4">
        <v>119496</v>
      </c>
      <c r="CC4">
        <v>0</v>
      </c>
      <c r="CD4">
        <v>0</v>
      </c>
      <c r="CE4">
        <v>267169</v>
      </c>
      <c r="CF4">
        <v>210300</v>
      </c>
      <c r="CG4">
        <v>103336</v>
      </c>
      <c r="CH4">
        <v>90157</v>
      </c>
      <c r="CI4">
        <v>0</v>
      </c>
      <c r="CJ4">
        <v>87297</v>
      </c>
      <c r="CK4">
        <v>92096</v>
      </c>
      <c r="CL4">
        <v>72250</v>
      </c>
      <c r="CM4">
        <v>16288</v>
      </c>
      <c r="CN4">
        <v>78117</v>
      </c>
      <c r="CO4">
        <v>62645</v>
      </c>
      <c r="CP4">
        <v>202654</v>
      </c>
      <c r="CQ4">
        <v>2786617</v>
      </c>
      <c r="CR4">
        <v>214490</v>
      </c>
      <c r="CS4">
        <v>57375</v>
      </c>
      <c r="CT4">
        <v>409426</v>
      </c>
      <c r="CU4">
        <v>52954</v>
      </c>
      <c r="CV4">
        <v>69136</v>
      </c>
      <c r="CW4">
        <v>473040</v>
      </c>
      <c r="CX4">
        <v>12818</v>
      </c>
      <c r="CY4">
        <v>314615</v>
      </c>
    </row>
    <row r="5" spans="1:103" x14ac:dyDescent="0.3">
      <c r="A5" s="148">
        <v>6</v>
      </c>
      <c r="B5" t="s">
        <v>209</v>
      </c>
      <c r="D5">
        <v>3298678</v>
      </c>
      <c r="E5">
        <v>0</v>
      </c>
      <c r="F5">
        <v>0</v>
      </c>
      <c r="G5">
        <v>0</v>
      </c>
      <c r="H5">
        <v>0</v>
      </c>
      <c r="I5">
        <v>0</v>
      </c>
      <c r="J5">
        <v>468491</v>
      </c>
      <c r="K5">
        <v>0</v>
      </c>
      <c r="L5">
        <v>0</v>
      </c>
      <c r="M5">
        <v>0</v>
      </c>
      <c r="N5">
        <v>261799</v>
      </c>
      <c r="O5">
        <v>1053313</v>
      </c>
      <c r="P5">
        <v>1936721</v>
      </c>
      <c r="Q5">
        <v>0</v>
      </c>
      <c r="R5">
        <v>0</v>
      </c>
      <c r="S5">
        <v>0</v>
      </c>
      <c r="U5">
        <v>2578627</v>
      </c>
      <c r="V5">
        <v>0</v>
      </c>
      <c r="W5">
        <v>0</v>
      </c>
      <c r="X5">
        <v>0</v>
      </c>
      <c r="Y5">
        <v>0</v>
      </c>
      <c r="Z5">
        <v>0</v>
      </c>
      <c r="AA5">
        <v>0</v>
      </c>
      <c r="AB5">
        <v>0</v>
      </c>
      <c r="AC5">
        <v>0</v>
      </c>
      <c r="AD5">
        <v>0</v>
      </c>
      <c r="AE5">
        <v>4980800</v>
      </c>
      <c r="AF5">
        <v>0</v>
      </c>
      <c r="AG5">
        <v>6208</v>
      </c>
      <c r="AH5">
        <v>0</v>
      </c>
      <c r="AI5">
        <v>5958080</v>
      </c>
      <c r="AJ5">
        <v>0</v>
      </c>
      <c r="AK5">
        <v>3290890</v>
      </c>
      <c r="AL5">
        <v>0</v>
      </c>
      <c r="AM5">
        <v>41317</v>
      </c>
      <c r="AN5">
        <v>0</v>
      </c>
      <c r="AO5">
        <v>513629</v>
      </c>
      <c r="AP5">
        <v>0</v>
      </c>
      <c r="AQ5">
        <v>0</v>
      </c>
      <c r="AR5">
        <v>0</v>
      </c>
      <c r="AS5">
        <v>0</v>
      </c>
      <c r="AT5">
        <v>0</v>
      </c>
      <c r="AU5">
        <v>0</v>
      </c>
      <c r="AV5">
        <v>0</v>
      </c>
      <c r="AW5">
        <v>0</v>
      </c>
      <c r="AX5">
        <v>0</v>
      </c>
      <c r="AY5">
        <v>0</v>
      </c>
      <c r="AZ5">
        <v>36173778</v>
      </c>
      <c r="BA5">
        <v>0</v>
      </c>
      <c r="BB5">
        <v>7611390</v>
      </c>
      <c r="BC5">
        <v>0</v>
      </c>
      <c r="BD5">
        <v>947820</v>
      </c>
      <c r="BE5">
        <v>0</v>
      </c>
      <c r="BF5">
        <v>1275849</v>
      </c>
      <c r="BG5">
        <v>0</v>
      </c>
      <c r="BH5">
        <v>0</v>
      </c>
      <c r="BI5">
        <v>0</v>
      </c>
      <c r="BJ5">
        <v>0</v>
      </c>
      <c r="BK5">
        <v>61389982</v>
      </c>
      <c r="BL5">
        <v>0</v>
      </c>
      <c r="BM5">
        <v>0</v>
      </c>
      <c r="BN5">
        <v>367137</v>
      </c>
      <c r="BO5">
        <v>559313</v>
      </c>
      <c r="BP5">
        <v>2206552</v>
      </c>
      <c r="BQ5">
        <v>0</v>
      </c>
      <c r="BR5">
        <v>1509584</v>
      </c>
      <c r="BS5">
        <v>1161002</v>
      </c>
      <c r="BT5">
        <v>0</v>
      </c>
      <c r="BU5">
        <v>156670</v>
      </c>
      <c r="BV5">
        <v>2408404</v>
      </c>
      <c r="BW5">
        <v>0</v>
      </c>
      <c r="BX5">
        <v>1629235</v>
      </c>
      <c r="BY5">
        <v>0</v>
      </c>
      <c r="BZ5">
        <v>142821</v>
      </c>
      <c r="CA5">
        <v>5521661</v>
      </c>
      <c r="CB5">
        <v>0</v>
      </c>
      <c r="CC5">
        <v>0</v>
      </c>
      <c r="CD5">
        <v>0</v>
      </c>
      <c r="CE5">
        <v>1261141</v>
      </c>
      <c r="CF5">
        <v>437932</v>
      </c>
      <c r="CG5">
        <v>0</v>
      </c>
      <c r="CH5">
        <v>0</v>
      </c>
      <c r="CI5">
        <v>0</v>
      </c>
      <c r="CJ5">
        <v>0</v>
      </c>
      <c r="CK5">
        <v>0</v>
      </c>
      <c r="CL5">
        <v>0</v>
      </c>
      <c r="CM5">
        <v>0</v>
      </c>
      <c r="CN5">
        <v>0</v>
      </c>
      <c r="CO5">
        <v>2240511</v>
      </c>
      <c r="CP5">
        <v>0</v>
      </c>
      <c r="CQ5">
        <v>2736836</v>
      </c>
      <c r="CR5">
        <v>0</v>
      </c>
      <c r="CS5">
        <v>0</v>
      </c>
      <c r="CT5">
        <v>3385108</v>
      </c>
      <c r="CU5">
        <v>0</v>
      </c>
      <c r="CV5">
        <v>0</v>
      </c>
      <c r="CW5">
        <v>0</v>
      </c>
      <c r="CX5">
        <v>0</v>
      </c>
      <c r="CY5">
        <v>0</v>
      </c>
    </row>
    <row r="6" spans="1:103" x14ac:dyDescent="0.3">
      <c r="A6" s="148">
        <v>7</v>
      </c>
      <c r="B6" t="s">
        <v>171</v>
      </c>
      <c r="D6">
        <v>210532</v>
      </c>
      <c r="E6">
        <v>20152</v>
      </c>
      <c r="F6">
        <v>0</v>
      </c>
      <c r="G6">
        <v>55163</v>
      </c>
      <c r="H6">
        <v>0</v>
      </c>
      <c r="I6">
        <v>106385</v>
      </c>
      <c r="J6">
        <v>29824</v>
      </c>
      <c r="K6">
        <v>1371675</v>
      </c>
      <c r="L6">
        <v>0</v>
      </c>
      <c r="M6">
        <v>64000</v>
      </c>
      <c r="N6">
        <v>86950</v>
      </c>
      <c r="O6">
        <v>0</v>
      </c>
      <c r="P6">
        <v>178548</v>
      </c>
      <c r="Q6">
        <v>86353</v>
      </c>
      <c r="R6">
        <v>0</v>
      </c>
      <c r="S6">
        <v>0</v>
      </c>
      <c r="U6">
        <v>1250676</v>
      </c>
      <c r="V6">
        <v>0</v>
      </c>
      <c r="W6">
        <v>52371</v>
      </c>
      <c r="X6">
        <v>0</v>
      </c>
      <c r="Y6">
        <v>19572</v>
      </c>
      <c r="Z6">
        <v>479373</v>
      </c>
      <c r="AA6">
        <v>53011</v>
      </c>
      <c r="AB6">
        <v>21711</v>
      </c>
      <c r="AC6">
        <v>200715</v>
      </c>
      <c r="AD6">
        <v>929</v>
      </c>
      <c r="AE6">
        <v>15518</v>
      </c>
      <c r="AF6">
        <v>330000</v>
      </c>
      <c r="AG6">
        <v>170</v>
      </c>
      <c r="AH6">
        <v>192829</v>
      </c>
      <c r="AI6">
        <v>1613780</v>
      </c>
      <c r="AJ6">
        <v>0</v>
      </c>
      <c r="AK6">
        <v>122250</v>
      </c>
      <c r="AL6">
        <v>44391</v>
      </c>
      <c r="AM6">
        <v>412100</v>
      </c>
      <c r="AN6">
        <v>0</v>
      </c>
      <c r="AO6">
        <v>20620</v>
      </c>
      <c r="AP6">
        <v>6200</v>
      </c>
      <c r="AQ6">
        <v>461079</v>
      </c>
      <c r="AR6">
        <v>865653</v>
      </c>
      <c r="AS6">
        <v>0</v>
      </c>
      <c r="AT6">
        <v>2199381</v>
      </c>
      <c r="AU6">
        <v>123142</v>
      </c>
      <c r="AV6">
        <v>290326</v>
      </c>
      <c r="AW6">
        <v>0</v>
      </c>
      <c r="AX6">
        <v>649789</v>
      </c>
      <c r="AY6">
        <v>0</v>
      </c>
      <c r="AZ6">
        <v>487653</v>
      </c>
      <c r="BA6">
        <v>0</v>
      </c>
      <c r="BB6">
        <v>84325</v>
      </c>
      <c r="BC6">
        <v>21665</v>
      </c>
      <c r="BD6">
        <v>0</v>
      </c>
      <c r="BE6">
        <v>0</v>
      </c>
      <c r="BF6">
        <v>417067</v>
      </c>
      <c r="BG6">
        <v>615606</v>
      </c>
      <c r="BH6">
        <v>128983</v>
      </c>
      <c r="BI6">
        <v>1643575</v>
      </c>
      <c r="BJ6">
        <v>91034</v>
      </c>
      <c r="BK6">
        <v>0</v>
      </c>
      <c r="BL6">
        <v>59959</v>
      </c>
      <c r="BM6">
        <v>221317</v>
      </c>
      <c r="BN6">
        <v>104397</v>
      </c>
      <c r="BO6">
        <v>18818</v>
      </c>
      <c r="BP6">
        <v>109789</v>
      </c>
      <c r="BQ6">
        <v>0</v>
      </c>
      <c r="BR6">
        <v>1732769</v>
      </c>
      <c r="BS6">
        <v>599754</v>
      </c>
      <c r="BT6">
        <v>160</v>
      </c>
      <c r="BU6">
        <v>39043</v>
      </c>
      <c r="BV6">
        <v>854979</v>
      </c>
      <c r="BW6">
        <v>0</v>
      </c>
      <c r="BX6">
        <v>126044</v>
      </c>
      <c r="BY6">
        <v>317111</v>
      </c>
      <c r="BZ6">
        <v>108273</v>
      </c>
      <c r="CA6">
        <v>31572</v>
      </c>
      <c r="CB6">
        <v>1288876</v>
      </c>
      <c r="CC6">
        <v>0</v>
      </c>
      <c r="CD6">
        <v>379089</v>
      </c>
      <c r="CE6">
        <v>2806626</v>
      </c>
      <c r="CF6">
        <v>914616</v>
      </c>
      <c r="CG6">
        <v>6408</v>
      </c>
      <c r="CH6">
        <v>88709</v>
      </c>
      <c r="CI6">
        <v>68888</v>
      </c>
      <c r="CJ6">
        <v>92117</v>
      </c>
      <c r="CK6">
        <v>2361208</v>
      </c>
      <c r="CL6">
        <v>0</v>
      </c>
      <c r="CM6">
        <v>4484389</v>
      </c>
      <c r="CN6">
        <v>0</v>
      </c>
      <c r="CO6">
        <v>37638</v>
      </c>
      <c r="CP6">
        <v>0</v>
      </c>
      <c r="CQ6">
        <v>1223658</v>
      </c>
      <c r="CR6">
        <v>15825</v>
      </c>
      <c r="CS6">
        <v>129362</v>
      </c>
      <c r="CT6">
        <v>0</v>
      </c>
      <c r="CU6">
        <v>0</v>
      </c>
      <c r="CV6">
        <v>0</v>
      </c>
      <c r="CW6">
        <v>0</v>
      </c>
      <c r="CX6">
        <v>0</v>
      </c>
      <c r="CY6">
        <v>0</v>
      </c>
    </row>
    <row r="7" spans="1:103" x14ac:dyDescent="0.3">
      <c r="A7" s="148">
        <v>9</v>
      </c>
      <c r="B7" t="s">
        <v>172</v>
      </c>
      <c r="D7">
        <v>71546267</v>
      </c>
      <c r="E7">
        <v>23498857</v>
      </c>
      <c r="F7">
        <v>5685551</v>
      </c>
      <c r="G7">
        <v>26146573</v>
      </c>
      <c r="H7">
        <v>15294003</v>
      </c>
      <c r="I7">
        <v>22697642</v>
      </c>
      <c r="J7">
        <v>34028356</v>
      </c>
      <c r="K7">
        <v>5395998</v>
      </c>
      <c r="L7">
        <v>36003786</v>
      </c>
      <c r="M7">
        <v>121194469</v>
      </c>
      <c r="N7">
        <v>116651011</v>
      </c>
      <c r="O7">
        <v>36164364</v>
      </c>
      <c r="P7">
        <v>122396120</v>
      </c>
      <c r="Q7">
        <v>15068053</v>
      </c>
      <c r="R7">
        <v>13361596</v>
      </c>
      <c r="S7">
        <v>69188466</v>
      </c>
      <c r="U7">
        <v>112624508</v>
      </c>
      <c r="V7">
        <v>54180685</v>
      </c>
      <c r="W7">
        <v>24867008</v>
      </c>
      <c r="X7">
        <v>10566147</v>
      </c>
      <c r="Y7">
        <v>7841909</v>
      </c>
      <c r="Z7">
        <v>47604888</v>
      </c>
      <c r="AA7">
        <v>31994136</v>
      </c>
      <c r="AB7">
        <v>50080951</v>
      </c>
      <c r="AC7">
        <v>234922691</v>
      </c>
      <c r="AD7">
        <v>35113845</v>
      </c>
      <c r="AE7">
        <v>72347172</v>
      </c>
      <c r="AF7">
        <v>104149896</v>
      </c>
      <c r="AG7">
        <v>17728808</v>
      </c>
      <c r="AH7">
        <v>25186675</v>
      </c>
      <c r="AI7">
        <v>253101874</v>
      </c>
      <c r="AJ7">
        <v>27658757</v>
      </c>
      <c r="AK7">
        <v>157148664</v>
      </c>
      <c r="AL7">
        <v>48951740</v>
      </c>
      <c r="AM7">
        <v>98970925</v>
      </c>
      <c r="AN7">
        <v>6279056</v>
      </c>
      <c r="AO7">
        <v>9435867</v>
      </c>
      <c r="AP7">
        <v>45693486</v>
      </c>
      <c r="AQ7">
        <v>11587930</v>
      </c>
      <c r="AR7">
        <v>204960339</v>
      </c>
      <c r="AS7">
        <v>49638178</v>
      </c>
      <c r="AT7">
        <v>82303027</v>
      </c>
      <c r="AU7">
        <v>48748792</v>
      </c>
      <c r="AV7">
        <v>80317355</v>
      </c>
      <c r="AW7">
        <v>13213306</v>
      </c>
      <c r="AX7">
        <v>35692859</v>
      </c>
      <c r="AY7">
        <v>10197733</v>
      </c>
      <c r="AZ7">
        <v>148049155</v>
      </c>
      <c r="BA7">
        <v>35221830</v>
      </c>
      <c r="BB7">
        <v>171023084</v>
      </c>
      <c r="BC7">
        <v>12945493</v>
      </c>
      <c r="BD7">
        <v>31209648</v>
      </c>
      <c r="BE7">
        <v>37243094</v>
      </c>
      <c r="BF7">
        <v>54579832</v>
      </c>
      <c r="BG7">
        <v>37876856</v>
      </c>
      <c r="BH7">
        <v>11190090</v>
      </c>
      <c r="BI7">
        <v>15029925</v>
      </c>
      <c r="BJ7">
        <v>16622747</v>
      </c>
      <c r="BK7">
        <v>621012985</v>
      </c>
      <c r="BL7">
        <v>8769259</v>
      </c>
      <c r="BM7">
        <v>26396194</v>
      </c>
      <c r="BN7">
        <v>53043052</v>
      </c>
      <c r="BO7">
        <v>46823516</v>
      </c>
      <c r="BP7">
        <v>472994172</v>
      </c>
      <c r="BQ7">
        <v>23061306</v>
      </c>
      <c r="BR7">
        <v>115035475</v>
      </c>
      <c r="BS7">
        <v>76117026</v>
      </c>
      <c r="BT7">
        <v>10612207</v>
      </c>
      <c r="BU7">
        <v>30956934</v>
      </c>
      <c r="BV7">
        <v>59564941</v>
      </c>
      <c r="BW7">
        <v>6924484</v>
      </c>
      <c r="BX7">
        <v>30981684</v>
      </c>
      <c r="BY7">
        <v>60663284</v>
      </c>
      <c r="BZ7">
        <v>13959396</v>
      </c>
      <c r="CA7">
        <v>69889766</v>
      </c>
      <c r="CB7">
        <v>18454503</v>
      </c>
      <c r="CC7">
        <v>56408466</v>
      </c>
      <c r="CD7">
        <v>44603961</v>
      </c>
      <c r="CE7">
        <v>73657617</v>
      </c>
      <c r="CF7">
        <v>41667202</v>
      </c>
      <c r="CG7">
        <v>38388657</v>
      </c>
      <c r="CH7">
        <v>13726132</v>
      </c>
      <c r="CI7">
        <v>40057076</v>
      </c>
      <c r="CJ7">
        <v>19010153</v>
      </c>
      <c r="CK7">
        <v>53875921</v>
      </c>
      <c r="CL7">
        <v>11560669</v>
      </c>
      <c r="CM7">
        <v>36230937</v>
      </c>
      <c r="CN7">
        <v>1307147</v>
      </c>
      <c r="CO7">
        <v>131560278</v>
      </c>
      <c r="CP7">
        <v>26993578</v>
      </c>
      <c r="CQ7">
        <v>481920484</v>
      </c>
      <c r="CR7">
        <v>20267373</v>
      </c>
      <c r="CS7">
        <v>9781691</v>
      </c>
      <c r="CT7">
        <v>45637067</v>
      </c>
      <c r="CU7">
        <v>66607772</v>
      </c>
      <c r="CV7">
        <v>42809616</v>
      </c>
      <c r="CW7">
        <v>55285137</v>
      </c>
      <c r="CX7">
        <v>18163429</v>
      </c>
      <c r="CY7">
        <v>8141963</v>
      </c>
    </row>
    <row r="8" spans="1:103" x14ac:dyDescent="0.3">
      <c r="A8" s="148">
        <v>11</v>
      </c>
      <c r="B8" t="s">
        <v>2061</v>
      </c>
      <c r="D8">
        <v>0</v>
      </c>
      <c r="E8">
        <v>0</v>
      </c>
      <c r="F8">
        <v>0</v>
      </c>
      <c r="G8">
        <v>0</v>
      </c>
      <c r="H8">
        <v>0</v>
      </c>
      <c r="I8">
        <v>0</v>
      </c>
      <c r="J8">
        <v>0</v>
      </c>
      <c r="K8">
        <v>0</v>
      </c>
      <c r="L8">
        <v>0</v>
      </c>
      <c r="M8">
        <v>0</v>
      </c>
      <c r="O8">
        <v>0</v>
      </c>
      <c r="P8">
        <v>0</v>
      </c>
      <c r="Q8">
        <v>0</v>
      </c>
      <c r="R8">
        <v>0</v>
      </c>
      <c r="S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row>
    <row r="9" spans="1:103" x14ac:dyDescent="0.3">
      <c r="A9" s="148">
        <v>13</v>
      </c>
      <c r="B9" t="s">
        <v>2062</v>
      </c>
      <c r="D9">
        <v>0</v>
      </c>
      <c r="E9">
        <v>0</v>
      </c>
      <c r="F9">
        <v>0</v>
      </c>
      <c r="G9">
        <v>0</v>
      </c>
      <c r="H9">
        <v>0</v>
      </c>
      <c r="I9">
        <v>0</v>
      </c>
      <c r="J9">
        <v>0</v>
      </c>
      <c r="K9">
        <v>0</v>
      </c>
      <c r="L9">
        <v>0</v>
      </c>
      <c r="M9">
        <v>0</v>
      </c>
      <c r="O9">
        <v>0</v>
      </c>
      <c r="P9">
        <v>0</v>
      </c>
      <c r="Q9">
        <v>0</v>
      </c>
      <c r="R9">
        <v>0</v>
      </c>
      <c r="S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row>
    <row r="10" spans="1:103" x14ac:dyDescent="0.3">
      <c r="A10" s="148">
        <v>14</v>
      </c>
      <c r="B10" t="s">
        <v>2063</v>
      </c>
      <c r="D10">
        <v>0</v>
      </c>
      <c r="E10">
        <v>0</v>
      </c>
      <c r="F10">
        <v>0</v>
      </c>
      <c r="G10">
        <v>0</v>
      </c>
      <c r="H10">
        <v>0</v>
      </c>
      <c r="I10">
        <v>0</v>
      </c>
      <c r="J10">
        <v>0</v>
      </c>
      <c r="K10">
        <v>0</v>
      </c>
      <c r="L10">
        <v>0</v>
      </c>
      <c r="M10">
        <v>0</v>
      </c>
      <c r="O10">
        <v>0</v>
      </c>
      <c r="P10">
        <v>0</v>
      </c>
      <c r="Q10">
        <v>0</v>
      </c>
      <c r="R10">
        <v>0</v>
      </c>
      <c r="S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row>
    <row r="11" spans="1:103" x14ac:dyDescent="0.3">
      <c r="A11" s="148">
        <v>16</v>
      </c>
      <c r="B11" t="s">
        <v>174</v>
      </c>
      <c r="D11">
        <v>182684019</v>
      </c>
      <c r="E11">
        <v>44554209</v>
      </c>
      <c r="F11">
        <v>17903866</v>
      </c>
      <c r="G11">
        <v>33371774</v>
      </c>
      <c r="H11">
        <v>37316088</v>
      </c>
      <c r="I11">
        <v>37570733</v>
      </c>
      <c r="J11">
        <v>68045748</v>
      </c>
      <c r="K11">
        <v>25768393</v>
      </c>
      <c r="L11">
        <v>49919094</v>
      </c>
      <c r="M11">
        <v>250430785</v>
      </c>
      <c r="N11">
        <v>342867168</v>
      </c>
      <c r="O11">
        <v>86695868</v>
      </c>
      <c r="P11">
        <v>329104191</v>
      </c>
      <c r="Q11">
        <v>82160271</v>
      </c>
      <c r="R11">
        <v>15370333</v>
      </c>
      <c r="S11">
        <v>103380437</v>
      </c>
      <c r="U11">
        <v>203287845</v>
      </c>
      <c r="V11">
        <v>122198914</v>
      </c>
      <c r="W11">
        <v>45814075</v>
      </c>
      <c r="X11">
        <v>20215754</v>
      </c>
      <c r="Y11">
        <v>22557991</v>
      </c>
      <c r="Z11">
        <v>127766396</v>
      </c>
      <c r="AA11">
        <v>58341609</v>
      </c>
      <c r="AB11">
        <v>128501165</v>
      </c>
      <c r="AC11">
        <v>364502612</v>
      </c>
      <c r="AD11">
        <v>54064880</v>
      </c>
      <c r="AE11">
        <v>134250002</v>
      </c>
      <c r="AF11">
        <v>160940662</v>
      </c>
      <c r="AG11">
        <v>64300181</v>
      </c>
      <c r="AH11">
        <v>63993653</v>
      </c>
      <c r="AI11">
        <v>538238566</v>
      </c>
      <c r="AJ11">
        <v>66405748</v>
      </c>
      <c r="AK11">
        <v>463896455</v>
      </c>
      <c r="AL11">
        <v>94835541</v>
      </c>
      <c r="AM11">
        <v>285174625</v>
      </c>
      <c r="AN11">
        <v>13513001</v>
      </c>
      <c r="AO11">
        <v>17913288</v>
      </c>
      <c r="AP11">
        <v>69918880</v>
      </c>
      <c r="AQ11">
        <v>21120936</v>
      </c>
      <c r="AR11">
        <v>635432565</v>
      </c>
      <c r="AS11">
        <v>68827173</v>
      </c>
      <c r="AT11">
        <v>147469902</v>
      </c>
      <c r="AU11">
        <v>101373392</v>
      </c>
      <c r="AV11">
        <v>164781320</v>
      </c>
      <c r="AW11">
        <v>27576122</v>
      </c>
      <c r="AX11">
        <v>58000375</v>
      </c>
      <c r="AY11">
        <v>13260590</v>
      </c>
      <c r="AZ11">
        <v>244191084</v>
      </c>
      <c r="BA11">
        <v>79168887</v>
      </c>
      <c r="BB11">
        <v>296178799</v>
      </c>
      <c r="BC11">
        <v>16319162</v>
      </c>
      <c r="BD11">
        <v>80101697</v>
      </c>
      <c r="BE11">
        <v>68423191</v>
      </c>
      <c r="BF11">
        <v>127715236</v>
      </c>
      <c r="BG11">
        <v>57520250</v>
      </c>
      <c r="BH11">
        <v>29600608</v>
      </c>
      <c r="BI11">
        <v>33571099</v>
      </c>
      <c r="BJ11">
        <v>54037075</v>
      </c>
      <c r="BK11">
        <v>1461591024</v>
      </c>
      <c r="BL11">
        <v>21843111</v>
      </c>
      <c r="BM11">
        <v>39170561</v>
      </c>
      <c r="BN11">
        <v>129650394</v>
      </c>
      <c r="BO11">
        <v>97603710</v>
      </c>
      <c r="BP11">
        <v>328392295</v>
      </c>
      <c r="BQ11">
        <v>36289652</v>
      </c>
      <c r="BR11">
        <v>235627351</v>
      </c>
      <c r="BS11">
        <v>240162106</v>
      </c>
      <c r="BT11">
        <v>21834653</v>
      </c>
      <c r="BU11">
        <v>58248963</v>
      </c>
      <c r="BV11">
        <v>93601503</v>
      </c>
      <c r="BW11">
        <v>16719446</v>
      </c>
      <c r="BX11">
        <v>62077535</v>
      </c>
      <c r="BY11">
        <v>170036116</v>
      </c>
      <c r="BZ11">
        <v>29507561</v>
      </c>
      <c r="CA11">
        <v>144517089</v>
      </c>
      <c r="CB11">
        <v>57168734</v>
      </c>
      <c r="CC11">
        <v>141366883</v>
      </c>
      <c r="CD11">
        <v>94756651</v>
      </c>
      <c r="CE11">
        <v>166599864</v>
      </c>
      <c r="CF11">
        <v>75304710</v>
      </c>
      <c r="CG11">
        <v>78641301</v>
      </c>
      <c r="CH11">
        <v>46981058</v>
      </c>
      <c r="CI11">
        <v>81108031</v>
      </c>
      <c r="CJ11">
        <v>52917091</v>
      </c>
      <c r="CK11">
        <v>85899783</v>
      </c>
      <c r="CL11">
        <v>21464381</v>
      </c>
      <c r="CM11">
        <v>65794884</v>
      </c>
      <c r="CN11">
        <v>7078262</v>
      </c>
      <c r="CO11">
        <v>326128886</v>
      </c>
      <c r="CP11">
        <v>51310058</v>
      </c>
      <c r="CQ11">
        <v>1555259740</v>
      </c>
      <c r="CR11">
        <v>33276660</v>
      </c>
      <c r="CS11">
        <v>15474722</v>
      </c>
      <c r="CT11">
        <v>71472088</v>
      </c>
      <c r="CU11">
        <v>124877053</v>
      </c>
      <c r="CV11">
        <v>83495427</v>
      </c>
      <c r="CW11">
        <v>101780413</v>
      </c>
      <c r="CX11">
        <v>39639093</v>
      </c>
      <c r="CY11">
        <v>27493328</v>
      </c>
    </row>
    <row r="12" spans="1:103" x14ac:dyDescent="0.3">
      <c r="A12" s="148">
        <v>17</v>
      </c>
      <c r="B12" t="s">
        <v>177</v>
      </c>
      <c r="D12">
        <v>1794668</v>
      </c>
      <c r="E12">
        <v>1266639</v>
      </c>
      <c r="F12">
        <v>187350</v>
      </c>
      <c r="G12">
        <v>75000</v>
      </c>
      <c r="H12">
        <v>5802500</v>
      </c>
      <c r="I12">
        <v>0</v>
      </c>
      <c r="J12">
        <v>24996</v>
      </c>
      <c r="K12">
        <v>949336</v>
      </c>
      <c r="L12">
        <v>0</v>
      </c>
      <c r="M12">
        <v>0</v>
      </c>
      <c r="N12">
        <v>7999548</v>
      </c>
      <c r="O12">
        <v>7147903</v>
      </c>
      <c r="P12">
        <v>5274239</v>
      </c>
      <c r="Q12">
        <v>670000</v>
      </c>
      <c r="R12">
        <v>0</v>
      </c>
      <c r="S12">
        <v>6508170</v>
      </c>
      <c r="U12">
        <v>5022297</v>
      </c>
      <c r="V12">
        <v>12721907</v>
      </c>
      <c r="W12">
        <v>0</v>
      </c>
      <c r="X12">
        <v>0</v>
      </c>
      <c r="Y12">
        <v>0</v>
      </c>
      <c r="Z12">
        <v>2524561</v>
      </c>
      <c r="AA12">
        <v>20000</v>
      </c>
      <c r="AB12">
        <v>1276500</v>
      </c>
      <c r="AC12">
        <v>6482607</v>
      </c>
      <c r="AD12">
        <v>11763715</v>
      </c>
      <c r="AE12">
        <v>740000</v>
      </c>
      <c r="AF12">
        <v>487541</v>
      </c>
      <c r="AG12">
        <v>0</v>
      </c>
      <c r="AH12">
        <v>787375</v>
      </c>
      <c r="AI12">
        <v>6562915</v>
      </c>
      <c r="AJ12">
        <v>8379</v>
      </c>
      <c r="AK12">
        <v>3712769</v>
      </c>
      <c r="AL12">
        <v>150978</v>
      </c>
      <c r="AM12">
        <v>22349418</v>
      </c>
      <c r="AN12">
        <v>1204111</v>
      </c>
      <c r="AO12">
        <v>0</v>
      </c>
      <c r="AP12">
        <v>446317</v>
      </c>
      <c r="AQ12">
        <v>5957</v>
      </c>
      <c r="AR12">
        <v>0</v>
      </c>
      <c r="AS12">
        <v>1693255</v>
      </c>
      <c r="AT12">
        <v>2228803</v>
      </c>
      <c r="AU12">
        <v>0</v>
      </c>
      <c r="AV12">
        <v>4184699</v>
      </c>
      <c r="AW12">
        <v>0</v>
      </c>
      <c r="AX12">
        <v>0</v>
      </c>
      <c r="AY12">
        <v>116232</v>
      </c>
      <c r="AZ12">
        <v>2875900</v>
      </c>
      <c r="BA12">
        <v>2077802</v>
      </c>
      <c r="BB12">
        <v>3252817</v>
      </c>
      <c r="BC12">
        <v>190789</v>
      </c>
      <c r="BD12">
        <v>808058</v>
      </c>
      <c r="BE12">
        <v>1673000</v>
      </c>
      <c r="BF12">
        <v>960478</v>
      </c>
      <c r="BG12">
        <v>305000</v>
      </c>
      <c r="BH12">
        <v>0</v>
      </c>
      <c r="BI12">
        <v>1000000</v>
      </c>
      <c r="BJ12">
        <v>0</v>
      </c>
      <c r="BK12">
        <v>957745</v>
      </c>
      <c r="BL12">
        <v>0</v>
      </c>
      <c r="BM12">
        <v>59885</v>
      </c>
      <c r="BN12">
        <v>4162220</v>
      </c>
      <c r="BO12">
        <v>994674</v>
      </c>
      <c r="BP12">
        <v>17643</v>
      </c>
      <c r="BQ12">
        <v>0</v>
      </c>
      <c r="BR12">
        <v>4378262</v>
      </c>
      <c r="BS12">
        <v>7566105</v>
      </c>
      <c r="BT12">
        <v>118475</v>
      </c>
      <c r="BU12">
        <v>100000</v>
      </c>
      <c r="BV12">
        <v>45873</v>
      </c>
      <c r="BW12">
        <v>430000</v>
      </c>
      <c r="BX12">
        <v>0</v>
      </c>
      <c r="BY12">
        <v>6970149</v>
      </c>
      <c r="BZ12">
        <v>353440</v>
      </c>
      <c r="CA12">
        <v>27785</v>
      </c>
      <c r="CB12">
        <v>0</v>
      </c>
      <c r="CC12">
        <v>0</v>
      </c>
      <c r="CD12">
        <v>1575474</v>
      </c>
      <c r="CE12">
        <v>388575</v>
      </c>
      <c r="CF12">
        <v>247889</v>
      </c>
      <c r="CG12">
        <v>4278044</v>
      </c>
      <c r="CH12">
        <v>364105</v>
      </c>
      <c r="CI12">
        <v>68165</v>
      </c>
      <c r="CJ12">
        <v>76154</v>
      </c>
      <c r="CK12">
        <v>412273</v>
      </c>
      <c r="CL12">
        <v>932142</v>
      </c>
      <c r="CM12">
        <v>0</v>
      </c>
      <c r="CN12">
        <v>204564</v>
      </c>
      <c r="CO12">
        <v>606847</v>
      </c>
      <c r="CP12">
        <v>2759776</v>
      </c>
      <c r="CQ12">
        <v>2779728</v>
      </c>
      <c r="CR12">
        <v>400</v>
      </c>
      <c r="CS12">
        <v>0</v>
      </c>
      <c r="CT12">
        <v>1617000</v>
      </c>
      <c r="CU12">
        <v>14263572</v>
      </c>
      <c r="CV12">
        <v>0</v>
      </c>
      <c r="CW12">
        <v>0</v>
      </c>
      <c r="CX12">
        <v>0</v>
      </c>
      <c r="CY12">
        <v>0</v>
      </c>
    </row>
    <row r="13" spans="1:103" x14ac:dyDescent="0.3">
      <c r="A13" s="148">
        <v>20</v>
      </c>
      <c r="B13" t="s">
        <v>178</v>
      </c>
      <c r="D13">
        <v>15432857</v>
      </c>
      <c r="E13">
        <v>3283232</v>
      </c>
      <c r="F13">
        <v>1016514</v>
      </c>
      <c r="G13">
        <v>134267</v>
      </c>
      <c r="H13">
        <v>2770402</v>
      </c>
      <c r="I13">
        <v>0</v>
      </c>
      <c r="J13">
        <v>543140</v>
      </c>
      <c r="K13">
        <v>252500</v>
      </c>
      <c r="L13">
        <v>0</v>
      </c>
      <c r="M13">
        <v>19177214</v>
      </c>
      <c r="N13">
        <v>5320539</v>
      </c>
      <c r="O13">
        <v>2622094</v>
      </c>
      <c r="P13">
        <v>37624563</v>
      </c>
      <c r="Q13">
        <v>0</v>
      </c>
      <c r="R13">
        <v>0</v>
      </c>
      <c r="S13">
        <v>19770938</v>
      </c>
      <c r="U13">
        <v>8627329</v>
      </c>
      <c r="V13">
        <v>15257671</v>
      </c>
      <c r="W13">
        <v>955282</v>
      </c>
      <c r="X13">
        <v>3509622</v>
      </c>
      <c r="Y13">
        <v>479544</v>
      </c>
      <c r="Z13">
        <v>7378506</v>
      </c>
      <c r="AA13">
        <v>13334401</v>
      </c>
      <c r="AB13">
        <v>6275875</v>
      </c>
      <c r="AC13">
        <v>1159641</v>
      </c>
      <c r="AD13">
        <v>4183164</v>
      </c>
      <c r="AE13">
        <v>770000</v>
      </c>
      <c r="AF13">
        <v>19189004</v>
      </c>
      <c r="AG13">
        <v>3592722</v>
      </c>
      <c r="AH13">
        <v>4742549</v>
      </c>
      <c r="AI13">
        <v>70206354</v>
      </c>
      <c r="AJ13">
        <v>491360</v>
      </c>
      <c r="AK13">
        <v>85652740</v>
      </c>
      <c r="AL13">
        <v>2871939</v>
      </c>
      <c r="AM13">
        <v>46011140</v>
      </c>
      <c r="AN13">
        <v>993881</v>
      </c>
      <c r="AO13">
        <v>1284854</v>
      </c>
      <c r="AP13">
        <v>1510420</v>
      </c>
      <c r="AQ13">
        <v>1955275</v>
      </c>
      <c r="AR13">
        <v>5913807</v>
      </c>
      <c r="AS13">
        <v>126240</v>
      </c>
      <c r="AT13">
        <v>3504671</v>
      </c>
      <c r="AU13">
        <v>125000</v>
      </c>
      <c r="AV13">
        <v>4429542</v>
      </c>
      <c r="AW13">
        <v>0</v>
      </c>
      <c r="AX13">
        <v>4000000</v>
      </c>
      <c r="AY13">
        <v>764813</v>
      </c>
      <c r="AZ13">
        <v>2093143</v>
      </c>
      <c r="BA13">
        <v>6978743</v>
      </c>
      <c r="BB13">
        <v>7420660</v>
      </c>
      <c r="BC13">
        <v>66192</v>
      </c>
      <c r="BD13">
        <v>1830011</v>
      </c>
      <c r="BE13">
        <v>2612108</v>
      </c>
      <c r="BF13">
        <v>7532943</v>
      </c>
      <c r="BG13">
        <v>1490055</v>
      </c>
      <c r="BH13">
        <v>241799</v>
      </c>
      <c r="BI13">
        <v>979801</v>
      </c>
      <c r="BJ13">
        <v>3967987</v>
      </c>
      <c r="BK13">
        <v>49494636</v>
      </c>
      <c r="BL13">
        <v>0</v>
      </c>
      <c r="BM13">
        <v>4262764</v>
      </c>
      <c r="BN13">
        <v>7587039</v>
      </c>
      <c r="BO13">
        <v>1879732</v>
      </c>
      <c r="BP13">
        <v>18017553</v>
      </c>
      <c r="BQ13">
        <v>1186381</v>
      </c>
      <c r="BR13">
        <v>4127353</v>
      </c>
      <c r="BS13">
        <v>8826409</v>
      </c>
      <c r="BT13">
        <v>15722</v>
      </c>
      <c r="BU13">
        <v>0</v>
      </c>
      <c r="BV13">
        <v>6834684</v>
      </c>
      <c r="BW13">
        <v>0</v>
      </c>
      <c r="BX13">
        <v>8337158</v>
      </c>
      <c r="BY13">
        <v>12684279</v>
      </c>
      <c r="BZ13">
        <v>1963081</v>
      </c>
      <c r="CA13">
        <v>8493916</v>
      </c>
      <c r="CB13">
        <v>0</v>
      </c>
      <c r="CC13">
        <v>0</v>
      </c>
      <c r="CD13">
        <v>9338128</v>
      </c>
      <c r="CE13">
        <v>3120160</v>
      </c>
      <c r="CF13">
        <v>794522</v>
      </c>
      <c r="CG13">
        <v>0</v>
      </c>
      <c r="CH13">
        <v>2378054</v>
      </c>
      <c r="CI13">
        <v>1036468</v>
      </c>
      <c r="CJ13">
        <v>374258</v>
      </c>
      <c r="CK13">
        <v>0</v>
      </c>
      <c r="CL13">
        <v>903582</v>
      </c>
      <c r="CM13">
        <v>6770150</v>
      </c>
      <c r="CN13">
        <v>55000</v>
      </c>
      <c r="CO13">
        <v>23847093</v>
      </c>
      <c r="CP13">
        <v>3778076</v>
      </c>
      <c r="CQ13">
        <v>435695054</v>
      </c>
      <c r="CR13">
        <v>52</v>
      </c>
      <c r="CS13">
        <v>475865</v>
      </c>
      <c r="CT13">
        <v>6174808</v>
      </c>
      <c r="CU13">
        <v>2944089</v>
      </c>
      <c r="CV13">
        <v>3973259</v>
      </c>
      <c r="CW13">
        <v>400000</v>
      </c>
      <c r="CX13">
        <v>298487</v>
      </c>
      <c r="CY13">
        <v>317385</v>
      </c>
    </row>
    <row r="14" spans="1:103" x14ac:dyDescent="0.3">
      <c r="A14" s="148">
        <v>22</v>
      </c>
      <c r="B14" t="s">
        <v>180</v>
      </c>
      <c r="D14">
        <v>0</v>
      </c>
      <c r="E14">
        <v>0</v>
      </c>
      <c r="F14">
        <v>0</v>
      </c>
      <c r="G14">
        <v>0</v>
      </c>
      <c r="H14">
        <v>0</v>
      </c>
      <c r="I14">
        <v>0</v>
      </c>
      <c r="J14">
        <v>0</v>
      </c>
      <c r="K14">
        <v>0</v>
      </c>
      <c r="L14">
        <v>0</v>
      </c>
      <c r="M14">
        <v>0</v>
      </c>
      <c r="N14">
        <v>116742</v>
      </c>
      <c r="O14">
        <v>1776206</v>
      </c>
      <c r="P14">
        <v>0</v>
      </c>
      <c r="Q14">
        <v>385260</v>
      </c>
      <c r="R14">
        <v>0</v>
      </c>
      <c r="S14">
        <v>0</v>
      </c>
      <c r="U14">
        <v>8075</v>
      </c>
      <c r="V14">
        <v>0</v>
      </c>
      <c r="W14">
        <v>0</v>
      </c>
      <c r="X14">
        <v>0</v>
      </c>
      <c r="Y14">
        <v>23609</v>
      </c>
      <c r="Z14">
        <v>0</v>
      </c>
      <c r="AA14">
        <v>0</v>
      </c>
      <c r="AB14">
        <v>0</v>
      </c>
      <c r="AC14">
        <v>566009</v>
      </c>
      <c r="AD14">
        <v>0</v>
      </c>
      <c r="AE14">
        <v>138963</v>
      </c>
      <c r="AF14">
        <v>0</v>
      </c>
      <c r="AG14">
        <v>97748</v>
      </c>
      <c r="AH14">
        <v>0</v>
      </c>
      <c r="AI14">
        <v>0</v>
      </c>
      <c r="AJ14">
        <v>57000</v>
      </c>
      <c r="AK14">
        <v>0</v>
      </c>
      <c r="AL14">
        <v>0</v>
      </c>
      <c r="AM14">
        <v>0</v>
      </c>
      <c r="AN14">
        <v>20553</v>
      </c>
      <c r="AO14">
        <v>0</v>
      </c>
      <c r="AP14">
        <v>0</v>
      </c>
      <c r="AQ14">
        <v>0</v>
      </c>
      <c r="AR14">
        <v>207511</v>
      </c>
      <c r="AS14">
        <v>32970</v>
      </c>
      <c r="AT14">
        <v>0</v>
      </c>
      <c r="AU14">
        <v>239119</v>
      </c>
      <c r="AV14">
        <v>0</v>
      </c>
      <c r="AW14">
        <v>0</v>
      </c>
      <c r="AX14">
        <v>0</v>
      </c>
      <c r="AY14">
        <v>0</v>
      </c>
      <c r="AZ14">
        <v>0</v>
      </c>
      <c r="BA14">
        <v>55664</v>
      </c>
      <c r="BB14">
        <v>172496</v>
      </c>
      <c r="BC14">
        <v>0</v>
      </c>
      <c r="BD14">
        <v>0</v>
      </c>
      <c r="BE14">
        <v>0</v>
      </c>
      <c r="BF14">
        <v>0</v>
      </c>
      <c r="BG14">
        <v>0</v>
      </c>
      <c r="BH14">
        <v>0</v>
      </c>
      <c r="BI14">
        <v>2925</v>
      </c>
      <c r="BJ14">
        <v>0</v>
      </c>
      <c r="BK14">
        <v>25021</v>
      </c>
      <c r="BL14">
        <v>0</v>
      </c>
      <c r="BM14">
        <v>0</v>
      </c>
      <c r="BN14">
        <v>75670</v>
      </c>
      <c r="BO14">
        <v>0</v>
      </c>
      <c r="BP14">
        <v>350887639</v>
      </c>
      <c r="BQ14">
        <v>2736</v>
      </c>
      <c r="BR14">
        <v>3591122</v>
      </c>
      <c r="BS14">
        <v>1422</v>
      </c>
      <c r="BT14">
        <v>87360</v>
      </c>
      <c r="BU14">
        <v>0</v>
      </c>
      <c r="BV14">
        <v>146650</v>
      </c>
      <c r="BW14">
        <v>0</v>
      </c>
      <c r="BX14">
        <v>93501</v>
      </c>
      <c r="BY14">
        <v>0</v>
      </c>
      <c r="BZ14">
        <v>0</v>
      </c>
      <c r="CA14">
        <v>0</v>
      </c>
      <c r="CB14">
        <v>0</v>
      </c>
      <c r="CC14">
        <v>0</v>
      </c>
      <c r="CD14">
        <v>0</v>
      </c>
      <c r="CE14">
        <v>49505</v>
      </c>
      <c r="CF14">
        <v>239741</v>
      </c>
      <c r="CG14">
        <v>0</v>
      </c>
      <c r="CH14">
        <v>16950</v>
      </c>
      <c r="CI14">
        <v>-1247827</v>
      </c>
      <c r="CJ14">
        <v>0</v>
      </c>
      <c r="CK14">
        <v>0</v>
      </c>
      <c r="CL14">
        <v>409219</v>
      </c>
      <c r="CM14">
        <v>15860</v>
      </c>
      <c r="CN14">
        <v>0</v>
      </c>
      <c r="CO14">
        <v>0</v>
      </c>
      <c r="CP14">
        <v>-33002</v>
      </c>
      <c r="CQ14">
        <v>35249</v>
      </c>
      <c r="CR14">
        <v>0</v>
      </c>
      <c r="CS14">
        <v>0</v>
      </c>
      <c r="CT14">
        <v>32330</v>
      </c>
      <c r="CU14">
        <v>313552</v>
      </c>
      <c r="CV14">
        <v>37742</v>
      </c>
      <c r="CW14">
        <v>94201</v>
      </c>
      <c r="CX14">
        <v>0</v>
      </c>
      <c r="CY14">
        <v>24019</v>
      </c>
    </row>
    <row r="15" spans="1:103" x14ac:dyDescent="0.3">
      <c r="A15" s="148">
        <v>23</v>
      </c>
      <c r="B15" t="s">
        <v>183</v>
      </c>
      <c r="D15">
        <v>14636431</v>
      </c>
      <c r="E15">
        <v>4237924</v>
      </c>
      <c r="F15">
        <v>1784460</v>
      </c>
      <c r="G15">
        <v>2772977</v>
      </c>
      <c r="H15">
        <v>1580327</v>
      </c>
      <c r="I15">
        <v>5473512</v>
      </c>
      <c r="J15">
        <v>8725218</v>
      </c>
      <c r="K15">
        <v>1086573</v>
      </c>
      <c r="L15">
        <v>5086030</v>
      </c>
      <c r="M15">
        <v>23649172</v>
      </c>
      <c r="N15">
        <v>18870374</v>
      </c>
      <c r="O15">
        <v>9413725</v>
      </c>
      <c r="P15">
        <v>24771840</v>
      </c>
      <c r="Q15">
        <v>1869547</v>
      </c>
      <c r="R15">
        <v>1402906</v>
      </c>
      <c r="S15">
        <v>3622606</v>
      </c>
      <c r="U15">
        <v>14694085</v>
      </c>
      <c r="V15">
        <v>5684637</v>
      </c>
      <c r="W15">
        <v>5839907</v>
      </c>
      <c r="X15">
        <v>1217775</v>
      </c>
      <c r="Y15">
        <v>1720398</v>
      </c>
      <c r="Z15">
        <v>4246542</v>
      </c>
      <c r="AA15">
        <v>-11118802</v>
      </c>
      <c r="AB15">
        <v>10784314</v>
      </c>
      <c r="AC15">
        <v>62768406</v>
      </c>
      <c r="AD15">
        <v>9051398</v>
      </c>
      <c r="AE15">
        <v>24157456</v>
      </c>
      <c r="AF15">
        <v>8898369</v>
      </c>
      <c r="AG15">
        <v>-722515</v>
      </c>
      <c r="AH15">
        <v>4618258</v>
      </c>
      <c r="AI15">
        <v>32989384</v>
      </c>
      <c r="AJ15">
        <v>4751862</v>
      </c>
      <c r="AK15">
        <v>23411315</v>
      </c>
      <c r="AL15">
        <v>8726312</v>
      </c>
      <c r="AM15">
        <v>29582573</v>
      </c>
      <c r="AN15">
        <v>1906177</v>
      </c>
      <c r="AO15">
        <v>366129</v>
      </c>
      <c r="AP15">
        <v>1136203</v>
      </c>
      <c r="AQ15">
        <v>640848</v>
      </c>
      <c r="AR15">
        <v>30341805</v>
      </c>
      <c r="AS15">
        <v>9948085</v>
      </c>
      <c r="AT15">
        <v>15773860</v>
      </c>
      <c r="AU15">
        <v>7903201</v>
      </c>
      <c r="AV15">
        <v>16957693</v>
      </c>
      <c r="AW15">
        <v>1034005</v>
      </c>
      <c r="AX15">
        <v>5270522</v>
      </c>
      <c r="AY15">
        <v>-1809119</v>
      </c>
      <c r="AZ15">
        <v>19414056</v>
      </c>
      <c r="BA15">
        <v>5755976</v>
      </c>
      <c r="BB15">
        <v>53961881</v>
      </c>
      <c r="BC15">
        <v>2560000</v>
      </c>
      <c r="BD15">
        <v>4225806</v>
      </c>
      <c r="BE15">
        <v>3933730</v>
      </c>
      <c r="BF15">
        <v>8873180</v>
      </c>
      <c r="BG15">
        <v>6379671</v>
      </c>
      <c r="BH15">
        <v>3171520</v>
      </c>
      <c r="BI15">
        <v>2994091</v>
      </c>
      <c r="BJ15">
        <v>3026565</v>
      </c>
      <c r="BK15">
        <v>85433384</v>
      </c>
      <c r="BL15">
        <v>665071</v>
      </c>
      <c r="BM15">
        <v>5010820</v>
      </c>
      <c r="BN15">
        <v>15692374</v>
      </c>
      <c r="BO15">
        <v>4595585</v>
      </c>
      <c r="BP15">
        <v>366383381</v>
      </c>
      <c r="BQ15">
        <v>3726587</v>
      </c>
      <c r="BR15">
        <v>25014828</v>
      </c>
      <c r="BS15">
        <v>8173675</v>
      </c>
      <c r="BT15">
        <v>996686</v>
      </c>
      <c r="BU15">
        <v>4291222</v>
      </c>
      <c r="BV15">
        <v>18449423</v>
      </c>
      <c r="BW15">
        <v>1075634</v>
      </c>
      <c r="BX15">
        <v>794302</v>
      </c>
      <c r="BY15">
        <v>19637320</v>
      </c>
      <c r="BZ15">
        <v>1703716</v>
      </c>
      <c r="CA15">
        <v>10452272</v>
      </c>
      <c r="CB15">
        <v>4346195</v>
      </c>
      <c r="CC15">
        <v>8024645</v>
      </c>
      <c r="CD15">
        <v>2968193</v>
      </c>
      <c r="CE15">
        <v>18133880</v>
      </c>
      <c r="CF15">
        <v>7759891</v>
      </c>
      <c r="CG15">
        <v>3413138</v>
      </c>
      <c r="CH15">
        <v>164518</v>
      </c>
      <c r="CI15">
        <v>9294734</v>
      </c>
      <c r="CJ15">
        <v>261081</v>
      </c>
      <c r="CK15">
        <v>7619449</v>
      </c>
      <c r="CL15">
        <v>-472521</v>
      </c>
      <c r="CM15">
        <v>2717142</v>
      </c>
      <c r="CN15">
        <v>260072</v>
      </c>
      <c r="CO15">
        <v>3513746</v>
      </c>
      <c r="CP15">
        <v>4963158</v>
      </c>
      <c r="CQ15">
        <v>80782662</v>
      </c>
      <c r="CR15">
        <v>4131538</v>
      </c>
      <c r="CS15">
        <v>1487797</v>
      </c>
      <c r="CT15">
        <v>10461089</v>
      </c>
      <c r="CU15">
        <v>24407965</v>
      </c>
      <c r="CV15">
        <v>2028864</v>
      </c>
      <c r="CW15">
        <v>5029527</v>
      </c>
      <c r="CX15">
        <v>2805574</v>
      </c>
      <c r="CY15">
        <v>1244526</v>
      </c>
    </row>
    <row r="16" spans="1:103" x14ac:dyDescent="0.3">
      <c r="A16" s="148">
        <v>31</v>
      </c>
      <c r="B16" t="s">
        <v>2064</v>
      </c>
      <c r="D16">
        <v>0</v>
      </c>
      <c r="E16">
        <v>0</v>
      </c>
      <c r="F16">
        <v>0</v>
      </c>
      <c r="G16">
        <v>0</v>
      </c>
      <c r="H16">
        <v>0</v>
      </c>
      <c r="I16">
        <v>0</v>
      </c>
      <c r="J16">
        <v>0</v>
      </c>
      <c r="K16">
        <v>0</v>
      </c>
      <c r="L16">
        <v>0</v>
      </c>
      <c r="M16">
        <v>0</v>
      </c>
      <c r="O16">
        <v>0</v>
      </c>
      <c r="P16">
        <v>0</v>
      </c>
      <c r="Q16">
        <v>0</v>
      </c>
      <c r="R16">
        <v>0</v>
      </c>
      <c r="S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row>
    <row r="17" spans="1:103" x14ac:dyDescent="0.3">
      <c r="A17" s="148">
        <v>32</v>
      </c>
      <c r="B17" t="s">
        <v>2065</v>
      </c>
      <c r="D17">
        <v>0</v>
      </c>
      <c r="E17">
        <v>0</v>
      </c>
      <c r="F17">
        <v>0</v>
      </c>
      <c r="G17">
        <v>0</v>
      </c>
      <c r="H17">
        <v>0</v>
      </c>
      <c r="I17">
        <v>0</v>
      </c>
      <c r="J17">
        <v>0</v>
      </c>
      <c r="K17">
        <v>0</v>
      </c>
      <c r="L17">
        <v>0</v>
      </c>
      <c r="M17">
        <v>0</v>
      </c>
      <c r="O17">
        <v>0</v>
      </c>
      <c r="P17">
        <v>0</v>
      </c>
      <c r="Q17">
        <v>0</v>
      </c>
      <c r="R17">
        <v>0</v>
      </c>
      <c r="S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row>
    <row r="18" spans="1:103" x14ac:dyDescent="0.3">
      <c r="A18" s="148">
        <v>33</v>
      </c>
      <c r="B18" t="s">
        <v>2066</v>
      </c>
      <c r="D18">
        <v>0</v>
      </c>
      <c r="E18">
        <v>0</v>
      </c>
      <c r="F18">
        <v>0</v>
      </c>
      <c r="G18">
        <v>0</v>
      </c>
      <c r="H18">
        <v>0</v>
      </c>
      <c r="I18">
        <v>0</v>
      </c>
      <c r="J18">
        <v>0</v>
      </c>
      <c r="K18">
        <v>0</v>
      </c>
      <c r="L18">
        <v>0</v>
      </c>
      <c r="M18">
        <v>0</v>
      </c>
      <c r="O18">
        <v>0</v>
      </c>
      <c r="P18">
        <v>0</v>
      </c>
      <c r="Q18">
        <v>0</v>
      </c>
      <c r="R18">
        <v>0</v>
      </c>
      <c r="S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row>
    <row r="19" spans="1:103" x14ac:dyDescent="0.3">
      <c r="A19" s="148">
        <v>34</v>
      </c>
      <c r="B19" t="s">
        <v>2067</v>
      </c>
      <c r="D19">
        <v>0</v>
      </c>
      <c r="E19">
        <v>0</v>
      </c>
      <c r="F19">
        <v>0</v>
      </c>
      <c r="G19">
        <v>0</v>
      </c>
      <c r="H19">
        <v>0</v>
      </c>
      <c r="I19">
        <v>0</v>
      </c>
      <c r="J19">
        <v>0</v>
      </c>
      <c r="K19">
        <v>0</v>
      </c>
      <c r="L19">
        <v>0</v>
      </c>
      <c r="M19">
        <v>0</v>
      </c>
      <c r="O19">
        <v>0</v>
      </c>
      <c r="P19">
        <v>0</v>
      </c>
      <c r="Q19">
        <v>0</v>
      </c>
      <c r="R19">
        <v>0</v>
      </c>
      <c r="S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row>
    <row r="20" spans="1:103" x14ac:dyDescent="0.3">
      <c r="A20" s="148">
        <v>35</v>
      </c>
      <c r="B20" t="s">
        <v>2068</v>
      </c>
      <c r="D20">
        <v>0</v>
      </c>
      <c r="E20">
        <v>0</v>
      </c>
      <c r="F20">
        <v>0</v>
      </c>
      <c r="G20">
        <v>0</v>
      </c>
      <c r="H20">
        <v>0</v>
      </c>
      <c r="I20">
        <v>0</v>
      </c>
      <c r="J20">
        <v>0</v>
      </c>
      <c r="K20">
        <v>0</v>
      </c>
      <c r="L20">
        <v>0</v>
      </c>
      <c r="M20">
        <v>0</v>
      </c>
      <c r="O20">
        <v>0</v>
      </c>
      <c r="P20">
        <v>0</v>
      </c>
      <c r="Q20">
        <v>0</v>
      </c>
      <c r="R20">
        <v>0</v>
      </c>
      <c r="S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row>
    <row r="21" spans="1:103" x14ac:dyDescent="0.3">
      <c r="A21" s="148">
        <v>36</v>
      </c>
      <c r="B21" t="s">
        <v>2069</v>
      </c>
      <c r="D21">
        <v>0</v>
      </c>
      <c r="E21">
        <v>0</v>
      </c>
      <c r="F21">
        <v>0</v>
      </c>
      <c r="G21">
        <v>0</v>
      </c>
      <c r="H21">
        <v>0</v>
      </c>
      <c r="I21">
        <v>0</v>
      </c>
      <c r="J21">
        <v>0</v>
      </c>
      <c r="K21">
        <v>0</v>
      </c>
      <c r="L21">
        <v>0</v>
      </c>
      <c r="M21">
        <v>0</v>
      </c>
      <c r="O21">
        <v>0</v>
      </c>
      <c r="P21">
        <v>0</v>
      </c>
      <c r="Q21">
        <v>0</v>
      </c>
      <c r="R21">
        <v>0</v>
      </c>
      <c r="S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row>
    <row r="22" spans="1:103" x14ac:dyDescent="0.3">
      <c r="A22" s="148">
        <v>37</v>
      </c>
      <c r="B22" t="s">
        <v>2070</v>
      </c>
      <c r="D22">
        <v>0</v>
      </c>
      <c r="E22">
        <v>0</v>
      </c>
      <c r="F22">
        <v>0</v>
      </c>
      <c r="G22">
        <v>0</v>
      </c>
      <c r="H22">
        <v>0</v>
      </c>
      <c r="I22">
        <v>0</v>
      </c>
      <c r="J22">
        <v>0</v>
      </c>
      <c r="K22">
        <v>0</v>
      </c>
      <c r="L22">
        <v>0</v>
      </c>
      <c r="M22">
        <v>0</v>
      </c>
      <c r="O22">
        <v>0</v>
      </c>
      <c r="P22">
        <v>0</v>
      </c>
      <c r="Q22">
        <v>0</v>
      </c>
      <c r="R22">
        <v>0</v>
      </c>
      <c r="S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row>
    <row r="23" spans="1:103" x14ac:dyDescent="0.3">
      <c r="A23" s="148">
        <v>38</v>
      </c>
      <c r="B23" t="s">
        <v>2071</v>
      </c>
      <c r="D23">
        <v>0</v>
      </c>
      <c r="E23">
        <v>0</v>
      </c>
      <c r="F23">
        <v>0</v>
      </c>
      <c r="G23">
        <v>0</v>
      </c>
      <c r="H23">
        <v>0</v>
      </c>
      <c r="I23">
        <v>0</v>
      </c>
      <c r="J23">
        <v>0</v>
      </c>
      <c r="K23">
        <v>0</v>
      </c>
      <c r="L23">
        <v>0</v>
      </c>
      <c r="M23">
        <v>0</v>
      </c>
      <c r="O23">
        <v>0</v>
      </c>
      <c r="P23">
        <v>0</v>
      </c>
      <c r="Q23">
        <v>0</v>
      </c>
      <c r="R23">
        <v>0</v>
      </c>
      <c r="S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row>
    <row r="24" spans="1:103" x14ac:dyDescent="0.3">
      <c r="A24" s="148">
        <v>39</v>
      </c>
      <c r="B24" t="s">
        <v>2072</v>
      </c>
      <c r="D24">
        <v>0</v>
      </c>
      <c r="E24">
        <v>0</v>
      </c>
      <c r="F24">
        <v>0</v>
      </c>
      <c r="G24">
        <v>0</v>
      </c>
      <c r="H24">
        <v>0</v>
      </c>
      <c r="I24">
        <v>0</v>
      </c>
      <c r="J24">
        <v>0</v>
      </c>
      <c r="K24">
        <v>0</v>
      </c>
      <c r="L24">
        <v>0</v>
      </c>
      <c r="M24">
        <v>0</v>
      </c>
      <c r="O24">
        <v>0</v>
      </c>
      <c r="P24">
        <v>0</v>
      </c>
      <c r="Q24">
        <v>0</v>
      </c>
      <c r="R24">
        <v>0</v>
      </c>
      <c r="S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row>
    <row r="25" spans="1:103" x14ac:dyDescent="0.3">
      <c r="A25" s="148">
        <v>40</v>
      </c>
      <c r="B25" t="s">
        <v>2073</v>
      </c>
      <c r="D25">
        <v>0</v>
      </c>
      <c r="E25">
        <v>0</v>
      </c>
      <c r="F25">
        <v>0</v>
      </c>
      <c r="G25">
        <v>0</v>
      </c>
      <c r="H25">
        <v>0</v>
      </c>
      <c r="I25">
        <v>0</v>
      </c>
      <c r="J25">
        <v>0</v>
      </c>
      <c r="K25">
        <v>0</v>
      </c>
      <c r="L25">
        <v>0</v>
      </c>
      <c r="M25">
        <v>0</v>
      </c>
      <c r="O25">
        <v>0</v>
      </c>
      <c r="P25">
        <v>0</v>
      </c>
      <c r="Q25">
        <v>0</v>
      </c>
      <c r="R25">
        <v>0</v>
      </c>
      <c r="S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row>
    <row r="26" spans="1:103" x14ac:dyDescent="0.3">
      <c r="A26" s="148">
        <v>41</v>
      </c>
      <c r="B26" t="s">
        <v>2074</v>
      </c>
      <c r="D26">
        <v>0</v>
      </c>
      <c r="E26">
        <v>0</v>
      </c>
      <c r="F26">
        <v>0</v>
      </c>
      <c r="G26">
        <v>0</v>
      </c>
      <c r="H26">
        <v>0</v>
      </c>
      <c r="I26">
        <v>0</v>
      </c>
      <c r="J26">
        <v>0</v>
      </c>
      <c r="K26">
        <v>0</v>
      </c>
      <c r="L26">
        <v>0</v>
      </c>
      <c r="M26">
        <v>0</v>
      </c>
      <c r="O26">
        <v>0</v>
      </c>
      <c r="P26">
        <v>0</v>
      </c>
      <c r="Q26">
        <v>0</v>
      </c>
      <c r="R26">
        <v>0</v>
      </c>
      <c r="S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row>
    <row r="27" spans="1:103" x14ac:dyDescent="0.3">
      <c r="A27" s="148">
        <v>44</v>
      </c>
      <c r="B27" t="s">
        <v>825</v>
      </c>
      <c r="D27">
        <v>0</v>
      </c>
      <c r="E27">
        <v>7511333</v>
      </c>
      <c r="F27">
        <v>0</v>
      </c>
      <c r="G27">
        <v>9788784</v>
      </c>
      <c r="H27">
        <v>0</v>
      </c>
      <c r="I27">
        <v>0</v>
      </c>
      <c r="J27">
        <v>12342731</v>
      </c>
      <c r="K27">
        <v>1415820</v>
      </c>
      <c r="L27">
        <v>3197168</v>
      </c>
      <c r="M27">
        <v>95221698</v>
      </c>
      <c r="O27">
        <v>638490</v>
      </c>
      <c r="P27">
        <v>0</v>
      </c>
      <c r="Q27">
        <v>8423211</v>
      </c>
      <c r="R27">
        <v>2837722</v>
      </c>
      <c r="S27">
        <v>2058529</v>
      </c>
      <c r="U27">
        <v>0</v>
      </c>
      <c r="V27">
        <v>27639884</v>
      </c>
      <c r="W27">
        <v>0</v>
      </c>
      <c r="X27">
        <v>2947765</v>
      </c>
      <c r="Y27">
        <v>451519</v>
      </c>
      <c r="Z27">
        <v>0</v>
      </c>
      <c r="AA27">
        <v>7454317</v>
      </c>
      <c r="AB27">
        <v>14095623</v>
      </c>
      <c r="AC27">
        <v>623788</v>
      </c>
      <c r="AD27">
        <v>19154281</v>
      </c>
      <c r="AE27">
        <v>12579374</v>
      </c>
      <c r="AF27">
        <v>1360701</v>
      </c>
      <c r="AG27">
        <v>16307114</v>
      </c>
      <c r="AH27">
        <v>10362210</v>
      </c>
      <c r="AI27">
        <v>36564765</v>
      </c>
      <c r="AJ27">
        <v>2216514</v>
      </c>
      <c r="AK27">
        <v>0</v>
      </c>
      <c r="AL27">
        <v>16721889</v>
      </c>
      <c r="AM27">
        <v>0</v>
      </c>
      <c r="AN27">
        <v>2662856</v>
      </c>
      <c r="AO27">
        <v>0</v>
      </c>
      <c r="AP27">
        <v>0</v>
      </c>
      <c r="AQ27">
        <v>2609598</v>
      </c>
      <c r="AR27">
        <v>0</v>
      </c>
      <c r="AS27">
        <v>5395186</v>
      </c>
      <c r="AT27">
        <v>77896054</v>
      </c>
      <c r="AU27">
        <v>0</v>
      </c>
      <c r="AV27">
        <v>735231</v>
      </c>
      <c r="AW27">
        <v>5498167</v>
      </c>
      <c r="AX27">
        <v>11150739</v>
      </c>
      <c r="AY27">
        <v>764174</v>
      </c>
      <c r="AZ27">
        <v>0</v>
      </c>
      <c r="BA27">
        <v>0</v>
      </c>
      <c r="BB27">
        <v>73258990</v>
      </c>
      <c r="BC27">
        <v>4561687</v>
      </c>
      <c r="BD27">
        <v>0</v>
      </c>
      <c r="BE27">
        <v>0</v>
      </c>
      <c r="BF27">
        <v>29690991</v>
      </c>
      <c r="BG27">
        <v>0</v>
      </c>
      <c r="BH27">
        <v>0</v>
      </c>
      <c r="BI27">
        <v>302797</v>
      </c>
      <c r="BJ27">
        <v>163945</v>
      </c>
      <c r="BK27">
        <v>0</v>
      </c>
      <c r="BL27">
        <v>0</v>
      </c>
      <c r="BM27">
        <v>9345171</v>
      </c>
      <c r="BN27">
        <v>12955273</v>
      </c>
      <c r="BO27">
        <v>4870253</v>
      </c>
      <c r="BP27">
        <v>0</v>
      </c>
      <c r="BQ27">
        <v>1080331</v>
      </c>
      <c r="BR27">
        <v>0</v>
      </c>
      <c r="BS27">
        <v>0</v>
      </c>
      <c r="BT27">
        <v>3977654</v>
      </c>
      <c r="BU27">
        <v>11471116</v>
      </c>
      <c r="BV27">
        <v>15405838</v>
      </c>
      <c r="BW27">
        <v>1291369</v>
      </c>
      <c r="BX27">
        <v>0</v>
      </c>
      <c r="BY27">
        <v>0</v>
      </c>
      <c r="BZ27">
        <v>510509</v>
      </c>
      <c r="CA27">
        <v>0</v>
      </c>
      <c r="CB27">
        <v>11781435</v>
      </c>
      <c r="CC27">
        <v>9980730</v>
      </c>
      <c r="CD27">
        <v>4582892</v>
      </c>
      <c r="CE27">
        <v>1466800</v>
      </c>
      <c r="CF27">
        <v>0</v>
      </c>
      <c r="CG27">
        <v>3438902</v>
      </c>
      <c r="CH27">
        <v>1974479</v>
      </c>
      <c r="CI27">
        <v>5757108</v>
      </c>
      <c r="CJ27">
        <v>539377</v>
      </c>
      <c r="CK27">
        <v>1217533</v>
      </c>
      <c r="CL27">
        <v>0</v>
      </c>
      <c r="CM27">
        <v>0</v>
      </c>
      <c r="CN27">
        <v>1592376</v>
      </c>
      <c r="CO27">
        <v>70685020</v>
      </c>
      <c r="CP27">
        <v>974744</v>
      </c>
      <c r="CQ27">
        <v>0</v>
      </c>
      <c r="CR27">
        <v>7185461</v>
      </c>
      <c r="CS27">
        <v>1774442</v>
      </c>
      <c r="CT27">
        <v>0</v>
      </c>
      <c r="CU27">
        <v>731801</v>
      </c>
      <c r="CV27">
        <v>0</v>
      </c>
      <c r="CW27">
        <v>4445674</v>
      </c>
      <c r="CX27">
        <v>768247</v>
      </c>
      <c r="CY27">
        <v>16020</v>
      </c>
    </row>
    <row r="28" spans="1:103" x14ac:dyDescent="0.3">
      <c r="A28" s="148">
        <v>45</v>
      </c>
      <c r="B28" t="s">
        <v>826</v>
      </c>
      <c r="D28">
        <v>0</v>
      </c>
      <c r="E28">
        <v>2375656</v>
      </c>
      <c r="F28">
        <v>0</v>
      </c>
      <c r="G28">
        <v>473252</v>
      </c>
      <c r="H28">
        <v>0</v>
      </c>
      <c r="I28">
        <v>0</v>
      </c>
      <c r="J28">
        <v>4907029</v>
      </c>
      <c r="K28">
        <v>275875</v>
      </c>
      <c r="L28">
        <v>270961</v>
      </c>
      <c r="M28">
        <v>45668003</v>
      </c>
      <c r="O28">
        <v>159098</v>
      </c>
      <c r="P28">
        <v>0</v>
      </c>
      <c r="Q28">
        <v>136136</v>
      </c>
      <c r="R28">
        <v>299795</v>
      </c>
      <c r="S28">
        <v>817059</v>
      </c>
      <c r="U28">
        <v>0</v>
      </c>
      <c r="V28">
        <v>447248</v>
      </c>
      <c r="W28">
        <v>0</v>
      </c>
      <c r="X28">
        <v>73450</v>
      </c>
      <c r="Y28">
        <v>131444</v>
      </c>
      <c r="Z28">
        <v>0</v>
      </c>
      <c r="AA28">
        <v>899786</v>
      </c>
      <c r="AB28">
        <v>1515832</v>
      </c>
      <c r="AC28">
        <v>240535</v>
      </c>
      <c r="AD28">
        <v>2443328</v>
      </c>
      <c r="AE28">
        <v>2589053</v>
      </c>
      <c r="AF28">
        <v>733816</v>
      </c>
      <c r="AG28">
        <v>1897856</v>
      </c>
      <c r="AH28">
        <v>956206</v>
      </c>
      <c r="AI28">
        <v>552505</v>
      </c>
      <c r="AJ28">
        <v>648771</v>
      </c>
      <c r="AK28">
        <v>0</v>
      </c>
      <c r="AL28">
        <v>2033345</v>
      </c>
      <c r="AM28">
        <v>0</v>
      </c>
      <c r="AN28">
        <v>65877</v>
      </c>
      <c r="AO28">
        <v>0</v>
      </c>
      <c r="AP28">
        <v>0</v>
      </c>
      <c r="AQ28">
        <v>1065109</v>
      </c>
      <c r="AR28">
        <v>0</v>
      </c>
      <c r="AS28">
        <v>1744782</v>
      </c>
      <c r="AT28">
        <v>10156264</v>
      </c>
      <c r="AU28">
        <v>0</v>
      </c>
      <c r="AV28">
        <v>1811</v>
      </c>
      <c r="AW28">
        <v>1859076</v>
      </c>
      <c r="AX28">
        <v>1281958</v>
      </c>
      <c r="AY28">
        <v>224314</v>
      </c>
      <c r="AZ28">
        <v>0</v>
      </c>
      <c r="BA28">
        <v>0</v>
      </c>
      <c r="BB28">
        <v>15038561</v>
      </c>
      <c r="BC28">
        <v>635409</v>
      </c>
      <c r="BD28">
        <v>0</v>
      </c>
      <c r="BE28">
        <v>0</v>
      </c>
      <c r="BF28">
        <v>4011497</v>
      </c>
      <c r="BG28">
        <v>0</v>
      </c>
      <c r="BH28">
        <v>0</v>
      </c>
      <c r="BI28">
        <v>1917099</v>
      </c>
      <c r="BJ28">
        <v>117814</v>
      </c>
      <c r="BK28">
        <v>0</v>
      </c>
      <c r="BL28">
        <v>0</v>
      </c>
      <c r="BM28">
        <v>1467548</v>
      </c>
      <c r="BN28">
        <v>3521159</v>
      </c>
      <c r="BO28">
        <v>3561533</v>
      </c>
      <c r="BP28">
        <v>0</v>
      </c>
      <c r="BQ28">
        <v>601127</v>
      </c>
      <c r="BR28">
        <v>0</v>
      </c>
      <c r="BS28">
        <v>0</v>
      </c>
      <c r="BT28">
        <v>412094</v>
      </c>
      <c r="BU28">
        <v>470963</v>
      </c>
      <c r="BV28">
        <v>3557293</v>
      </c>
      <c r="BW28">
        <v>245568</v>
      </c>
      <c r="BX28">
        <v>0</v>
      </c>
      <c r="BY28">
        <v>0</v>
      </c>
      <c r="BZ28">
        <v>194896</v>
      </c>
      <c r="CA28">
        <v>0</v>
      </c>
      <c r="CB28">
        <v>822237</v>
      </c>
      <c r="CC28">
        <v>2546828</v>
      </c>
      <c r="CD28">
        <v>3600602</v>
      </c>
      <c r="CE28">
        <v>47122</v>
      </c>
      <c r="CF28">
        <v>0</v>
      </c>
      <c r="CG28">
        <v>896819</v>
      </c>
      <c r="CH28">
        <v>263196</v>
      </c>
      <c r="CI28">
        <v>4119582</v>
      </c>
      <c r="CJ28">
        <v>11751</v>
      </c>
      <c r="CK28">
        <v>712357</v>
      </c>
      <c r="CL28">
        <v>0</v>
      </c>
      <c r="CM28">
        <v>0</v>
      </c>
      <c r="CN28">
        <v>111999</v>
      </c>
      <c r="CO28">
        <v>27060883</v>
      </c>
      <c r="CP28">
        <v>121078</v>
      </c>
      <c r="CQ28">
        <v>0</v>
      </c>
      <c r="CR28">
        <v>1200855</v>
      </c>
      <c r="CS28">
        <v>745004</v>
      </c>
      <c r="CT28">
        <v>0</v>
      </c>
      <c r="CU28">
        <v>475527</v>
      </c>
      <c r="CV28">
        <v>0</v>
      </c>
      <c r="CW28">
        <v>407776</v>
      </c>
      <c r="CX28">
        <v>16493</v>
      </c>
      <c r="CY28">
        <v>55627</v>
      </c>
    </row>
    <row r="29" spans="1:103" x14ac:dyDescent="0.3">
      <c r="A29" s="148">
        <v>47</v>
      </c>
      <c r="B29" t="s">
        <v>827</v>
      </c>
      <c r="D29">
        <v>0</v>
      </c>
      <c r="E29">
        <v>0</v>
      </c>
      <c r="F29">
        <v>0</v>
      </c>
      <c r="G29">
        <v>0</v>
      </c>
      <c r="H29">
        <v>0</v>
      </c>
      <c r="I29">
        <v>0</v>
      </c>
      <c r="J29">
        <v>0</v>
      </c>
      <c r="K29">
        <v>0</v>
      </c>
      <c r="L29">
        <v>0</v>
      </c>
      <c r="M29">
        <v>0</v>
      </c>
      <c r="O29">
        <v>0</v>
      </c>
      <c r="P29">
        <v>0</v>
      </c>
      <c r="Q29">
        <v>0</v>
      </c>
      <c r="R29">
        <v>0</v>
      </c>
      <c r="S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row>
    <row r="30" spans="1:103" x14ac:dyDescent="0.3">
      <c r="A30" s="148">
        <v>48</v>
      </c>
      <c r="B30" t="s">
        <v>103</v>
      </c>
      <c r="D30">
        <v>0</v>
      </c>
      <c r="E30">
        <v>0</v>
      </c>
      <c r="F30">
        <v>0</v>
      </c>
      <c r="G30">
        <v>0</v>
      </c>
      <c r="H30">
        <v>0</v>
      </c>
      <c r="I30">
        <v>0</v>
      </c>
      <c r="J30">
        <v>0</v>
      </c>
      <c r="K30">
        <v>0</v>
      </c>
      <c r="L30">
        <v>0</v>
      </c>
      <c r="M30">
        <v>0</v>
      </c>
      <c r="O30">
        <v>0</v>
      </c>
      <c r="P30">
        <v>0</v>
      </c>
      <c r="Q30">
        <v>0</v>
      </c>
      <c r="R30">
        <v>0</v>
      </c>
      <c r="S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row>
    <row r="31" spans="1:103" x14ac:dyDescent="0.3">
      <c r="A31" s="148">
        <v>49</v>
      </c>
      <c r="B31" t="s">
        <v>193</v>
      </c>
      <c r="D31">
        <v>0</v>
      </c>
      <c r="E31">
        <v>961768</v>
      </c>
      <c r="F31">
        <v>0</v>
      </c>
      <c r="G31">
        <v>1684141</v>
      </c>
      <c r="H31">
        <v>0</v>
      </c>
      <c r="I31">
        <v>0</v>
      </c>
      <c r="J31">
        <v>2228560</v>
      </c>
      <c r="K31">
        <v>904887</v>
      </c>
      <c r="L31">
        <v>840325</v>
      </c>
      <c r="M31">
        <v>13371772</v>
      </c>
      <c r="O31">
        <v>837164</v>
      </c>
      <c r="P31">
        <v>0</v>
      </c>
      <c r="Q31">
        <v>348146</v>
      </c>
      <c r="R31">
        <v>656179</v>
      </c>
      <c r="S31">
        <v>364270</v>
      </c>
      <c r="U31">
        <v>0</v>
      </c>
      <c r="V31">
        <v>1421988</v>
      </c>
      <c r="W31">
        <v>0</v>
      </c>
      <c r="X31">
        <v>349926</v>
      </c>
      <c r="Y31">
        <v>499642</v>
      </c>
      <c r="Z31">
        <v>0</v>
      </c>
      <c r="AA31">
        <v>1396367</v>
      </c>
      <c r="AB31">
        <v>1680666</v>
      </c>
      <c r="AC31">
        <v>418657</v>
      </c>
      <c r="AD31">
        <v>3341147</v>
      </c>
      <c r="AE31">
        <v>4386985</v>
      </c>
      <c r="AF31">
        <v>363198</v>
      </c>
      <c r="AG31">
        <v>822247</v>
      </c>
      <c r="AH31">
        <v>1247259</v>
      </c>
      <c r="AI31">
        <v>3246004</v>
      </c>
      <c r="AJ31">
        <v>1412252</v>
      </c>
      <c r="AK31">
        <v>0</v>
      </c>
      <c r="AL31">
        <v>1683462</v>
      </c>
      <c r="AM31">
        <v>0</v>
      </c>
      <c r="AN31">
        <v>278387</v>
      </c>
      <c r="AO31">
        <v>0</v>
      </c>
      <c r="AP31">
        <v>0</v>
      </c>
      <c r="AQ31">
        <v>1227893</v>
      </c>
      <c r="AR31">
        <v>0</v>
      </c>
      <c r="AS31">
        <v>1773738</v>
      </c>
      <c r="AT31">
        <v>12563559</v>
      </c>
      <c r="AU31">
        <v>0</v>
      </c>
      <c r="AV31">
        <v>10864</v>
      </c>
      <c r="AW31">
        <v>403908</v>
      </c>
      <c r="AX31">
        <v>2049872</v>
      </c>
      <c r="AY31">
        <v>412122</v>
      </c>
      <c r="AZ31">
        <v>0</v>
      </c>
      <c r="BA31">
        <v>0</v>
      </c>
      <c r="BB31">
        <v>8061611</v>
      </c>
      <c r="BC31">
        <v>453743</v>
      </c>
      <c r="BD31">
        <v>0</v>
      </c>
      <c r="BE31">
        <v>0</v>
      </c>
      <c r="BF31">
        <v>3772896</v>
      </c>
      <c r="BG31">
        <v>0</v>
      </c>
      <c r="BH31">
        <v>0</v>
      </c>
      <c r="BI31">
        <v>379768</v>
      </c>
      <c r="BJ31">
        <v>144591</v>
      </c>
      <c r="BK31">
        <v>0</v>
      </c>
      <c r="BL31">
        <v>0</v>
      </c>
      <c r="BM31">
        <v>1173048</v>
      </c>
      <c r="BN31">
        <v>5270486</v>
      </c>
      <c r="BO31">
        <v>888239</v>
      </c>
      <c r="BP31">
        <v>0</v>
      </c>
      <c r="BQ31">
        <v>672904</v>
      </c>
      <c r="BR31">
        <v>0</v>
      </c>
      <c r="BS31">
        <v>0</v>
      </c>
      <c r="BT31">
        <v>754976</v>
      </c>
      <c r="BU31">
        <v>1271061</v>
      </c>
      <c r="BV31">
        <v>3498247</v>
      </c>
      <c r="BW31">
        <v>378715</v>
      </c>
      <c r="BX31">
        <v>0</v>
      </c>
      <c r="BY31">
        <v>0</v>
      </c>
      <c r="BZ31">
        <v>231711</v>
      </c>
      <c r="CA31">
        <v>0</v>
      </c>
      <c r="CB31">
        <v>2742762</v>
      </c>
      <c r="CC31">
        <v>7112470</v>
      </c>
      <c r="CD31">
        <v>676219</v>
      </c>
      <c r="CE31">
        <v>76444</v>
      </c>
      <c r="CF31">
        <v>0</v>
      </c>
      <c r="CG31">
        <v>985725</v>
      </c>
      <c r="CH31">
        <v>328452</v>
      </c>
      <c r="CI31">
        <v>1135056</v>
      </c>
      <c r="CJ31">
        <v>229048</v>
      </c>
      <c r="CK31">
        <v>320481</v>
      </c>
      <c r="CL31">
        <v>0</v>
      </c>
      <c r="CM31">
        <v>0</v>
      </c>
      <c r="CN31">
        <v>527402</v>
      </c>
      <c r="CO31">
        <v>18536568</v>
      </c>
      <c r="CP31">
        <v>380821</v>
      </c>
      <c r="CQ31">
        <v>0</v>
      </c>
      <c r="CR31">
        <v>1268425</v>
      </c>
      <c r="CS31">
        <v>252889</v>
      </c>
      <c r="CT31">
        <v>0</v>
      </c>
      <c r="CU31">
        <v>144800</v>
      </c>
      <c r="CV31">
        <v>0</v>
      </c>
      <c r="CW31">
        <v>643731</v>
      </c>
      <c r="CX31">
        <v>395915</v>
      </c>
      <c r="CY31">
        <v>0</v>
      </c>
    </row>
    <row r="32" spans="1:103" x14ac:dyDescent="0.3">
      <c r="A32" s="148">
        <v>50</v>
      </c>
      <c r="B32" t="s">
        <v>85</v>
      </c>
      <c r="D32">
        <v>0</v>
      </c>
      <c r="E32">
        <v>1227236</v>
      </c>
      <c r="F32">
        <v>0</v>
      </c>
      <c r="G32">
        <v>-70246</v>
      </c>
      <c r="H32">
        <v>0</v>
      </c>
      <c r="I32">
        <v>0</v>
      </c>
      <c r="J32">
        <v>2645723</v>
      </c>
      <c r="K32">
        <v>-362418</v>
      </c>
      <c r="L32">
        <v>290003</v>
      </c>
      <c r="M32">
        <v>8591054</v>
      </c>
      <c r="O32">
        <v>-615784</v>
      </c>
      <c r="P32">
        <v>0</v>
      </c>
      <c r="Q32">
        <v>642624</v>
      </c>
      <c r="R32">
        <v>389408</v>
      </c>
      <c r="S32">
        <v>52555</v>
      </c>
      <c r="U32">
        <v>0</v>
      </c>
      <c r="V32">
        <v>1122705</v>
      </c>
      <c r="W32">
        <v>0</v>
      </c>
      <c r="X32">
        <v>94016</v>
      </c>
      <c r="Y32">
        <v>-308523</v>
      </c>
      <c r="Z32">
        <v>0</v>
      </c>
      <c r="AA32">
        <v>4688040</v>
      </c>
      <c r="AB32">
        <v>33472</v>
      </c>
      <c r="AC32">
        <v>-507174</v>
      </c>
      <c r="AD32">
        <v>2674104</v>
      </c>
      <c r="AE32">
        <v>299109</v>
      </c>
      <c r="AF32">
        <v>576906</v>
      </c>
      <c r="AG32">
        <v>471415</v>
      </c>
      <c r="AH32">
        <v>203538</v>
      </c>
      <c r="AI32">
        <v>4041550</v>
      </c>
      <c r="AJ32">
        <v>1463264</v>
      </c>
      <c r="AK32">
        <v>0</v>
      </c>
      <c r="AL32">
        <v>4633039</v>
      </c>
      <c r="AM32">
        <v>0</v>
      </c>
      <c r="AN32">
        <v>-397127</v>
      </c>
      <c r="AO32">
        <v>0</v>
      </c>
      <c r="AP32">
        <v>0</v>
      </c>
      <c r="AQ32">
        <v>267768</v>
      </c>
      <c r="AR32">
        <v>0</v>
      </c>
      <c r="AS32">
        <v>-89927</v>
      </c>
      <c r="AT32">
        <v>8212581</v>
      </c>
      <c r="AU32">
        <v>0</v>
      </c>
      <c r="AV32">
        <v>-19951138</v>
      </c>
      <c r="AW32">
        <v>90168</v>
      </c>
      <c r="AX32">
        <v>-210933</v>
      </c>
      <c r="AY32">
        <v>-296528</v>
      </c>
      <c r="AZ32">
        <v>0</v>
      </c>
      <c r="BA32">
        <v>0</v>
      </c>
      <c r="BB32">
        <v>30411558</v>
      </c>
      <c r="BC32">
        <v>469725</v>
      </c>
      <c r="BD32">
        <v>0</v>
      </c>
      <c r="BE32">
        <v>0</v>
      </c>
      <c r="BF32">
        <v>6591611</v>
      </c>
      <c r="BG32">
        <v>0</v>
      </c>
      <c r="BH32">
        <v>0</v>
      </c>
      <c r="BI32">
        <v>-244499</v>
      </c>
      <c r="BJ32">
        <v>39308</v>
      </c>
      <c r="BK32">
        <v>0</v>
      </c>
      <c r="BL32">
        <v>0</v>
      </c>
      <c r="BM32">
        <v>1755145</v>
      </c>
      <c r="BN32">
        <v>1683492</v>
      </c>
      <c r="BO32">
        <v>319916</v>
      </c>
      <c r="BP32">
        <v>0</v>
      </c>
      <c r="BQ32">
        <v>-160636</v>
      </c>
      <c r="BR32">
        <v>0</v>
      </c>
      <c r="BS32">
        <v>-1704410</v>
      </c>
      <c r="BT32">
        <v>-337046</v>
      </c>
      <c r="BU32">
        <v>-186133</v>
      </c>
      <c r="BV32">
        <v>3261141</v>
      </c>
      <c r="BW32">
        <v>-65108</v>
      </c>
      <c r="BX32">
        <v>0</v>
      </c>
      <c r="BY32">
        <v>0</v>
      </c>
      <c r="BZ32">
        <v>-111211</v>
      </c>
      <c r="CA32">
        <v>0</v>
      </c>
      <c r="CB32">
        <v>1235</v>
      </c>
      <c r="CC32">
        <v>-697177</v>
      </c>
      <c r="CD32">
        <v>5454736</v>
      </c>
      <c r="CE32">
        <v>1329189</v>
      </c>
      <c r="CF32">
        <v>0</v>
      </c>
      <c r="CG32">
        <v>873416</v>
      </c>
      <c r="CH32">
        <v>87753</v>
      </c>
      <c r="CI32">
        <v>980273</v>
      </c>
      <c r="CJ32">
        <v>-217100</v>
      </c>
      <c r="CK32">
        <v>-270618</v>
      </c>
      <c r="CL32">
        <v>0</v>
      </c>
      <c r="CM32">
        <v>0</v>
      </c>
      <c r="CN32">
        <v>-207578</v>
      </c>
      <c r="CO32">
        <v>17968828</v>
      </c>
      <c r="CP32">
        <v>-39354</v>
      </c>
      <c r="CQ32">
        <v>0</v>
      </c>
      <c r="CR32">
        <v>19370</v>
      </c>
      <c r="CS32">
        <v>304183</v>
      </c>
      <c r="CT32">
        <v>0</v>
      </c>
      <c r="CU32">
        <v>-9550</v>
      </c>
      <c r="CV32">
        <v>0</v>
      </c>
      <c r="CW32">
        <v>909599</v>
      </c>
      <c r="CX32">
        <v>-369452</v>
      </c>
      <c r="CY32">
        <v>130134</v>
      </c>
    </row>
    <row r="33" spans="1:103" x14ac:dyDescent="0.3">
      <c r="A33" s="148">
        <v>51</v>
      </c>
      <c r="B33" t="s">
        <v>201</v>
      </c>
      <c r="D33">
        <v>0</v>
      </c>
      <c r="E33">
        <v>1658224</v>
      </c>
      <c r="F33">
        <v>0</v>
      </c>
      <c r="G33">
        <v>1767509</v>
      </c>
      <c r="H33">
        <v>0</v>
      </c>
      <c r="I33">
        <v>0</v>
      </c>
      <c r="J33">
        <v>3992243</v>
      </c>
      <c r="K33">
        <v>930317</v>
      </c>
      <c r="L33">
        <v>1559953</v>
      </c>
      <c r="M33">
        <v>41216775</v>
      </c>
      <c r="O33">
        <v>-3350</v>
      </c>
      <c r="P33">
        <v>0</v>
      </c>
      <c r="Q33">
        <v>1084304</v>
      </c>
      <c r="R33">
        <v>1209265</v>
      </c>
      <c r="S33">
        <v>-1986</v>
      </c>
      <c r="U33">
        <v>0</v>
      </c>
      <c r="V33">
        <v>2725974</v>
      </c>
      <c r="W33">
        <v>0</v>
      </c>
      <c r="X33">
        <v>385072</v>
      </c>
      <c r="Y33">
        <v>167979</v>
      </c>
      <c r="Z33">
        <v>0</v>
      </c>
      <c r="AA33">
        <v>2175086</v>
      </c>
      <c r="AB33">
        <v>1910797</v>
      </c>
      <c r="AC33">
        <v>-70849</v>
      </c>
      <c r="AD33">
        <v>6393798</v>
      </c>
      <c r="AE33">
        <v>6096688</v>
      </c>
      <c r="AF33">
        <v>201382</v>
      </c>
      <c r="AG33">
        <v>1942056</v>
      </c>
      <c r="AH33">
        <v>2275813</v>
      </c>
      <c r="AI33">
        <v>4211588</v>
      </c>
      <c r="AJ33">
        <v>1195957</v>
      </c>
      <c r="AK33">
        <v>0</v>
      </c>
      <c r="AL33">
        <v>6930858</v>
      </c>
      <c r="AM33">
        <v>0</v>
      </c>
      <c r="AN33">
        <v>366370</v>
      </c>
      <c r="AO33">
        <v>0</v>
      </c>
      <c r="AP33">
        <v>0</v>
      </c>
      <c r="AQ33">
        <v>601539</v>
      </c>
      <c r="AR33">
        <v>0</v>
      </c>
      <c r="AS33">
        <v>2109764</v>
      </c>
      <c r="AT33">
        <v>22748560</v>
      </c>
      <c r="AU33">
        <v>0</v>
      </c>
      <c r="AV33">
        <v>-12874</v>
      </c>
      <c r="AW33">
        <v>752710</v>
      </c>
      <c r="AX33">
        <v>2666302</v>
      </c>
      <c r="AY33">
        <v>289315</v>
      </c>
      <c r="AZ33">
        <v>0</v>
      </c>
      <c r="BA33">
        <v>0</v>
      </c>
      <c r="BB33">
        <v>23272017</v>
      </c>
      <c r="BC33">
        <v>136195</v>
      </c>
      <c r="BD33">
        <v>0</v>
      </c>
      <c r="BE33">
        <v>0</v>
      </c>
      <c r="BF33">
        <v>10996731</v>
      </c>
      <c r="BG33">
        <v>0</v>
      </c>
      <c r="BH33">
        <v>0</v>
      </c>
      <c r="BI33">
        <v>555786</v>
      </c>
      <c r="BJ33">
        <v>70115</v>
      </c>
      <c r="BK33">
        <v>0</v>
      </c>
      <c r="BL33">
        <v>0</v>
      </c>
      <c r="BM33">
        <v>1807426</v>
      </c>
      <c r="BN33">
        <v>7159331</v>
      </c>
      <c r="BO33">
        <v>1140604</v>
      </c>
      <c r="BP33">
        <v>0</v>
      </c>
      <c r="BQ33">
        <v>816442</v>
      </c>
      <c r="BR33">
        <v>0</v>
      </c>
      <c r="BS33">
        <v>-137094</v>
      </c>
      <c r="BT33">
        <v>499156</v>
      </c>
      <c r="BU33">
        <v>1146376</v>
      </c>
      <c r="BV33">
        <v>8038144</v>
      </c>
      <c r="BW33">
        <v>265927</v>
      </c>
      <c r="BX33">
        <v>0</v>
      </c>
      <c r="BY33">
        <v>0</v>
      </c>
      <c r="BZ33">
        <v>42515</v>
      </c>
      <c r="CA33">
        <v>0</v>
      </c>
      <c r="CB33">
        <v>2723760</v>
      </c>
      <c r="CC33">
        <v>8294245</v>
      </c>
      <c r="CD33">
        <v>-989657</v>
      </c>
      <c r="CE33">
        <v>-37724</v>
      </c>
      <c r="CF33">
        <v>0</v>
      </c>
      <c r="CG33">
        <v>1286771</v>
      </c>
      <c r="CH33">
        <v>587873</v>
      </c>
      <c r="CI33">
        <v>1249406</v>
      </c>
      <c r="CJ33">
        <v>21670</v>
      </c>
      <c r="CK33">
        <v>320948</v>
      </c>
      <c r="CL33">
        <v>0</v>
      </c>
      <c r="CM33">
        <v>0</v>
      </c>
      <c r="CN33">
        <v>472417</v>
      </c>
      <c r="CO33">
        <v>45740599</v>
      </c>
      <c r="CP33">
        <v>525019</v>
      </c>
      <c r="CQ33">
        <v>0</v>
      </c>
      <c r="CR33">
        <v>1466763</v>
      </c>
      <c r="CS33">
        <v>657309</v>
      </c>
      <c r="CT33">
        <v>0</v>
      </c>
      <c r="CU33">
        <v>64418</v>
      </c>
      <c r="CV33">
        <v>0</v>
      </c>
      <c r="CW33">
        <v>1171067</v>
      </c>
      <c r="CX33">
        <v>21946</v>
      </c>
      <c r="CY33">
        <v>0</v>
      </c>
    </row>
    <row r="34" spans="1:103" x14ac:dyDescent="0.3">
      <c r="A34" s="148">
        <v>52</v>
      </c>
      <c r="B34" t="s">
        <v>2075</v>
      </c>
      <c r="D34">
        <v>0</v>
      </c>
      <c r="E34">
        <v>0</v>
      </c>
      <c r="F34">
        <v>0</v>
      </c>
      <c r="G34">
        <v>0</v>
      </c>
      <c r="H34">
        <v>0</v>
      </c>
      <c r="I34">
        <v>0</v>
      </c>
      <c r="J34">
        <v>0</v>
      </c>
      <c r="K34">
        <v>0</v>
      </c>
      <c r="L34">
        <v>0</v>
      </c>
      <c r="M34">
        <v>0</v>
      </c>
      <c r="O34">
        <v>0</v>
      </c>
      <c r="P34">
        <v>0</v>
      </c>
      <c r="Q34">
        <v>0</v>
      </c>
      <c r="R34">
        <v>0</v>
      </c>
      <c r="S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row>
    <row r="35" spans="1:103" x14ac:dyDescent="0.3">
      <c r="A35" s="148">
        <v>53</v>
      </c>
      <c r="B35" t="s">
        <v>2076</v>
      </c>
      <c r="D35">
        <v>0</v>
      </c>
      <c r="E35">
        <v>0</v>
      </c>
      <c r="F35">
        <v>0</v>
      </c>
      <c r="G35">
        <v>0</v>
      </c>
      <c r="H35">
        <v>0</v>
      </c>
      <c r="I35">
        <v>0</v>
      </c>
      <c r="J35">
        <v>0</v>
      </c>
      <c r="K35">
        <v>0</v>
      </c>
      <c r="L35">
        <v>0</v>
      </c>
      <c r="M35">
        <v>0</v>
      </c>
      <c r="O35">
        <v>0</v>
      </c>
      <c r="P35">
        <v>0</v>
      </c>
      <c r="Q35">
        <v>0</v>
      </c>
      <c r="R35">
        <v>0</v>
      </c>
      <c r="S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row>
    <row r="36" spans="1:103" x14ac:dyDescent="0.3">
      <c r="A36" s="148">
        <v>55</v>
      </c>
      <c r="B36" t="s">
        <v>2077</v>
      </c>
      <c r="D36">
        <v>0</v>
      </c>
      <c r="E36">
        <v>0</v>
      </c>
      <c r="F36">
        <v>0</v>
      </c>
      <c r="G36">
        <v>0</v>
      </c>
      <c r="H36">
        <v>0</v>
      </c>
      <c r="I36">
        <v>0</v>
      </c>
      <c r="J36">
        <v>0</v>
      </c>
      <c r="K36">
        <v>0</v>
      </c>
      <c r="L36">
        <v>0</v>
      </c>
      <c r="M36">
        <v>0</v>
      </c>
      <c r="O36">
        <v>0</v>
      </c>
      <c r="P36">
        <v>0</v>
      </c>
      <c r="Q36">
        <v>0</v>
      </c>
      <c r="R36">
        <v>0</v>
      </c>
      <c r="S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row>
    <row r="37" spans="1:103" x14ac:dyDescent="0.3">
      <c r="A37" s="148">
        <v>61</v>
      </c>
      <c r="B37" t="s">
        <v>212</v>
      </c>
      <c r="D37">
        <v>98.84</v>
      </c>
      <c r="E37">
        <v>97.82</v>
      </c>
      <c r="F37">
        <v>98.54</v>
      </c>
      <c r="G37">
        <v>95.01</v>
      </c>
      <c r="H37">
        <v>97.25</v>
      </c>
      <c r="I37">
        <v>98.47</v>
      </c>
      <c r="J37">
        <v>98.38</v>
      </c>
      <c r="K37">
        <v>98.11</v>
      </c>
      <c r="L37">
        <v>96.86</v>
      </c>
      <c r="M37">
        <v>99.01</v>
      </c>
      <c r="N37">
        <v>100</v>
      </c>
      <c r="O37">
        <v>98.75</v>
      </c>
      <c r="P37">
        <v>99.08</v>
      </c>
      <c r="Q37">
        <v>97.61</v>
      </c>
      <c r="R37">
        <v>98.35</v>
      </c>
      <c r="S37">
        <v>98.38</v>
      </c>
      <c r="U37">
        <v>98.96</v>
      </c>
      <c r="V37">
        <v>99.37</v>
      </c>
      <c r="W37">
        <v>98.05</v>
      </c>
      <c r="X37">
        <v>99.22</v>
      </c>
      <c r="Y37">
        <v>97.87</v>
      </c>
      <c r="Z37">
        <v>98.64</v>
      </c>
      <c r="AA37">
        <v>98.05</v>
      </c>
      <c r="AB37">
        <v>99.23</v>
      </c>
      <c r="AC37">
        <v>99.13</v>
      </c>
      <c r="AD37">
        <v>99.25</v>
      </c>
      <c r="AE37">
        <v>99.68</v>
      </c>
      <c r="AF37">
        <v>97.89</v>
      </c>
      <c r="AG37">
        <v>98.76</v>
      </c>
      <c r="AH37">
        <v>96.97</v>
      </c>
      <c r="AI37">
        <v>99.46</v>
      </c>
      <c r="AJ37">
        <v>96.29</v>
      </c>
      <c r="AK37">
        <v>99.37</v>
      </c>
      <c r="AL37">
        <v>98.4</v>
      </c>
      <c r="AM37">
        <v>99.09</v>
      </c>
      <c r="AN37">
        <v>97.27</v>
      </c>
      <c r="AO37">
        <v>97.83</v>
      </c>
      <c r="AP37">
        <v>98.73</v>
      </c>
      <c r="AQ37">
        <v>99.2</v>
      </c>
      <c r="AR37">
        <v>99.5</v>
      </c>
      <c r="AS37">
        <v>98.29</v>
      </c>
      <c r="AT37">
        <v>99.44</v>
      </c>
      <c r="AU37">
        <v>98.33</v>
      </c>
      <c r="AV37">
        <v>99.26</v>
      </c>
      <c r="AW37">
        <v>96.39</v>
      </c>
      <c r="AX37">
        <v>97</v>
      </c>
      <c r="AY37">
        <v>96.59</v>
      </c>
      <c r="AZ37">
        <v>99.41</v>
      </c>
      <c r="BA37">
        <v>98.83</v>
      </c>
      <c r="BB37">
        <v>99.8</v>
      </c>
      <c r="BC37">
        <v>96.96</v>
      </c>
      <c r="BD37">
        <v>99.13</v>
      </c>
      <c r="BE37">
        <v>97.73</v>
      </c>
      <c r="BF37">
        <v>99.37</v>
      </c>
      <c r="BG37">
        <v>98.65</v>
      </c>
      <c r="BH37">
        <v>96.55</v>
      </c>
      <c r="BI37">
        <v>95.21</v>
      </c>
      <c r="BJ37">
        <v>99.5</v>
      </c>
      <c r="BK37">
        <v>99.24</v>
      </c>
      <c r="BL37">
        <v>96.81</v>
      </c>
      <c r="BM37">
        <v>96.89</v>
      </c>
      <c r="BN37">
        <v>99.52</v>
      </c>
      <c r="BO37">
        <v>99.16</v>
      </c>
      <c r="BP37">
        <v>99.32</v>
      </c>
      <c r="BQ37">
        <v>96.23</v>
      </c>
      <c r="BR37">
        <v>98.98</v>
      </c>
      <c r="BS37">
        <v>99.16</v>
      </c>
      <c r="BT37">
        <v>97.27</v>
      </c>
      <c r="BU37">
        <v>97.13</v>
      </c>
      <c r="BV37">
        <v>97.26</v>
      </c>
      <c r="BW37">
        <v>97.87</v>
      </c>
      <c r="BX37">
        <v>99.33</v>
      </c>
      <c r="BY37">
        <v>99.46</v>
      </c>
      <c r="BZ37">
        <v>98.81</v>
      </c>
      <c r="CA37">
        <v>99.34</v>
      </c>
      <c r="CB37">
        <v>97.62</v>
      </c>
      <c r="CC37">
        <v>95.91</v>
      </c>
      <c r="CD37">
        <v>98.55</v>
      </c>
      <c r="CE37">
        <v>97.99</v>
      </c>
      <c r="CF37">
        <v>98.61</v>
      </c>
      <c r="CG37">
        <v>97.86</v>
      </c>
      <c r="CH37">
        <v>97.14</v>
      </c>
      <c r="CI37">
        <v>98.08</v>
      </c>
      <c r="CJ37">
        <v>98.21</v>
      </c>
      <c r="CK37">
        <v>98.97</v>
      </c>
      <c r="CL37">
        <v>97.53</v>
      </c>
      <c r="CM37">
        <v>99.81</v>
      </c>
      <c r="CN37">
        <v>96.07</v>
      </c>
      <c r="CO37">
        <v>99.99</v>
      </c>
      <c r="CP37">
        <v>97.6</v>
      </c>
      <c r="CQ37">
        <v>99.88</v>
      </c>
      <c r="CR37">
        <v>97.78</v>
      </c>
      <c r="CS37">
        <v>95.96</v>
      </c>
      <c r="CT37">
        <v>98.88</v>
      </c>
      <c r="CU37">
        <v>98.58</v>
      </c>
      <c r="CV37">
        <v>97.72</v>
      </c>
      <c r="CW37">
        <v>98.81</v>
      </c>
      <c r="CX37">
        <v>98.34</v>
      </c>
      <c r="CY37">
        <v>98.58</v>
      </c>
    </row>
    <row r="38" spans="1:103" x14ac:dyDescent="0.3">
      <c r="A38" s="148">
        <v>80</v>
      </c>
      <c r="B38" t="s">
        <v>186</v>
      </c>
      <c r="D38">
        <v>0</v>
      </c>
      <c r="E38">
        <v>7092734</v>
      </c>
      <c r="F38">
        <v>0</v>
      </c>
      <c r="G38">
        <v>9070256</v>
      </c>
      <c r="H38">
        <v>0</v>
      </c>
      <c r="I38">
        <v>0</v>
      </c>
      <c r="J38">
        <v>9374109</v>
      </c>
      <c r="K38">
        <v>1118490</v>
      </c>
      <c r="L38">
        <v>2565103</v>
      </c>
      <c r="M38">
        <v>81181582</v>
      </c>
      <c r="O38">
        <v>600909</v>
      </c>
      <c r="P38">
        <v>0</v>
      </c>
      <c r="Q38">
        <v>7892648</v>
      </c>
      <c r="R38">
        <v>2837722</v>
      </c>
      <c r="S38">
        <v>1980691</v>
      </c>
      <c r="U38">
        <v>0</v>
      </c>
      <c r="V38">
        <v>27516538</v>
      </c>
      <c r="W38">
        <v>0</v>
      </c>
      <c r="X38">
        <v>2846986</v>
      </c>
      <c r="Y38">
        <v>319496</v>
      </c>
      <c r="Z38">
        <v>0</v>
      </c>
      <c r="AA38">
        <v>6802244</v>
      </c>
      <c r="AB38">
        <v>13527381</v>
      </c>
      <c r="AC38">
        <v>500823</v>
      </c>
      <c r="AD38">
        <v>17314894</v>
      </c>
      <c r="AE38">
        <v>8025130</v>
      </c>
      <c r="AF38">
        <v>1288211</v>
      </c>
      <c r="AG38">
        <v>14606655</v>
      </c>
      <c r="AH38">
        <v>9898014</v>
      </c>
      <c r="AI38">
        <v>34579378</v>
      </c>
      <c r="AJ38">
        <v>1065668</v>
      </c>
      <c r="AK38">
        <v>0</v>
      </c>
      <c r="AL38">
        <v>14418867</v>
      </c>
      <c r="AM38">
        <v>0</v>
      </c>
      <c r="AN38">
        <v>2422135</v>
      </c>
      <c r="AO38">
        <v>0</v>
      </c>
      <c r="AP38">
        <v>0</v>
      </c>
      <c r="AQ38">
        <v>1702643</v>
      </c>
      <c r="AR38">
        <v>0</v>
      </c>
      <c r="AS38">
        <v>4441792</v>
      </c>
      <c r="AT38">
        <v>71661661</v>
      </c>
      <c r="AU38">
        <v>0</v>
      </c>
      <c r="AV38">
        <v>731481</v>
      </c>
      <c r="AW38">
        <v>3869533</v>
      </c>
      <c r="AX38">
        <v>9815109</v>
      </c>
      <c r="AY38">
        <v>626742</v>
      </c>
      <c r="AZ38">
        <v>0</v>
      </c>
      <c r="BA38">
        <v>0</v>
      </c>
      <c r="BB38">
        <v>63106073</v>
      </c>
      <c r="BC38">
        <v>4496957</v>
      </c>
      <c r="BD38">
        <v>0</v>
      </c>
      <c r="BE38">
        <v>0</v>
      </c>
      <c r="BF38">
        <v>27633681</v>
      </c>
      <c r="BG38">
        <v>0</v>
      </c>
      <c r="BH38">
        <v>0</v>
      </c>
      <c r="BI38">
        <v>21505</v>
      </c>
      <c r="BJ38">
        <v>150308</v>
      </c>
      <c r="BK38">
        <v>0</v>
      </c>
      <c r="BL38">
        <v>0</v>
      </c>
      <c r="BM38">
        <v>7391395</v>
      </c>
      <c r="BN38">
        <v>20095606</v>
      </c>
      <c r="BO38">
        <v>1474175</v>
      </c>
      <c r="BP38">
        <v>0</v>
      </c>
      <c r="BQ38">
        <v>599506</v>
      </c>
      <c r="BR38">
        <v>0</v>
      </c>
      <c r="BS38">
        <v>0</v>
      </c>
      <c r="BT38">
        <v>3521757</v>
      </c>
      <c r="BU38">
        <v>10838488</v>
      </c>
      <c r="BV38">
        <v>13231709</v>
      </c>
      <c r="BW38">
        <v>936639</v>
      </c>
      <c r="BX38">
        <v>0</v>
      </c>
      <c r="BY38">
        <v>0</v>
      </c>
      <c r="BZ38">
        <v>317168</v>
      </c>
      <c r="CA38">
        <v>0</v>
      </c>
      <c r="CB38">
        <v>10793682</v>
      </c>
      <c r="CC38">
        <v>9364702</v>
      </c>
      <c r="CD38">
        <v>3341270</v>
      </c>
      <c r="CE38">
        <v>1466800</v>
      </c>
      <c r="CF38">
        <v>0</v>
      </c>
      <c r="CG38">
        <v>2520155</v>
      </c>
      <c r="CH38">
        <v>1717849</v>
      </c>
      <c r="CI38">
        <v>1573877</v>
      </c>
      <c r="CJ38">
        <v>518996</v>
      </c>
      <c r="CK38">
        <v>1144674</v>
      </c>
      <c r="CL38">
        <v>0</v>
      </c>
      <c r="CM38">
        <v>0</v>
      </c>
      <c r="CN38">
        <v>1364473</v>
      </c>
      <c r="CO38">
        <v>57835444</v>
      </c>
      <c r="CP38">
        <v>1152975</v>
      </c>
      <c r="CQ38">
        <v>0</v>
      </c>
      <c r="CR38">
        <v>6601479</v>
      </c>
      <c r="CS38">
        <v>1554297</v>
      </c>
      <c r="CT38">
        <v>0</v>
      </c>
      <c r="CU38">
        <v>572445</v>
      </c>
      <c r="CV38">
        <v>0</v>
      </c>
      <c r="CW38">
        <v>3984336</v>
      </c>
      <c r="CX38">
        <v>704725</v>
      </c>
      <c r="CY38">
        <v>0</v>
      </c>
    </row>
    <row r="39" spans="1:103" x14ac:dyDescent="0.3">
      <c r="A39" s="148">
        <v>81</v>
      </c>
      <c r="B39" t="s">
        <v>187</v>
      </c>
      <c r="D39">
        <v>0</v>
      </c>
      <c r="E39">
        <v>418599</v>
      </c>
      <c r="F39">
        <v>0</v>
      </c>
      <c r="G39">
        <v>424098</v>
      </c>
      <c r="H39">
        <v>0</v>
      </c>
      <c r="I39">
        <v>0</v>
      </c>
      <c r="J39">
        <v>1180792</v>
      </c>
      <c r="K39">
        <v>297330</v>
      </c>
      <c r="L39">
        <v>632065</v>
      </c>
      <c r="M39">
        <v>10265766</v>
      </c>
      <c r="O39">
        <v>13270</v>
      </c>
      <c r="P39">
        <v>0</v>
      </c>
      <c r="Q39">
        <v>445199</v>
      </c>
      <c r="R39">
        <v>129562</v>
      </c>
      <c r="S39">
        <v>77838</v>
      </c>
      <c r="U39">
        <v>0</v>
      </c>
      <c r="V39">
        <v>1233430</v>
      </c>
      <c r="W39">
        <v>0</v>
      </c>
      <c r="X39">
        <v>214047</v>
      </c>
      <c r="Y39">
        <v>132023</v>
      </c>
      <c r="Z39">
        <v>0</v>
      </c>
      <c r="AA39">
        <v>652073</v>
      </c>
      <c r="AB39">
        <v>510795</v>
      </c>
      <c r="AC39">
        <v>122965</v>
      </c>
      <c r="AD39">
        <v>1837829</v>
      </c>
      <c r="AE39">
        <v>3952161</v>
      </c>
      <c r="AF39">
        <v>72490</v>
      </c>
      <c r="AG39">
        <v>1212137</v>
      </c>
      <c r="AH39">
        <v>434597</v>
      </c>
      <c r="AI39">
        <v>68764</v>
      </c>
      <c r="AJ39">
        <v>1150846</v>
      </c>
      <c r="AK39">
        <v>0</v>
      </c>
      <c r="AL39">
        <v>2257473</v>
      </c>
      <c r="AM39">
        <v>0</v>
      </c>
      <c r="AN39">
        <v>207075</v>
      </c>
      <c r="AO39">
        <v>0</v>
      </c>
      <c r="AP39">
        <v>0</v>
      </c>
      <c r="AQ39">
        <v>608961</v>
      </c>
      <c r="AR39">
        <v>0</v>
      </c>
      <c r="AS39">
        <v>829324</v>
      </c>
      <c r="AT39">
        <v>5593562</v>
      </c>
      <c r="AU39">
        <v>0</v>
      </c>
      <c r="AV39">
        <v>3750</v>
      </c>
      <c r="AW39">
        <v>210684</v>
      </c>
      <c r="AX39">
        <v>962026</v>
      </c>
      <c r="AY39">
        <v>137432</v>
      </c>
      <c r="AZ39">
        <v>0</v>
      </c>
      <c r="BA39">
        <v>0</v>
      </c>
      <c r="BB39">
        <v>5291294</v>
      </c>
      <c r="BC39">
        <v>208985</v>
      </c>
      <c r="BD39">
        <v>0</v>
      </c>
      <c r="BE39">
        <v>0</v>
      </c>
      <c r="BF39">
        <v>1745167</v>
      </c>
      <c r="BG39">
        <v>0</v>
      </c>
      <c r="BH39">
        <v>0</v>
      </c>
      <c r="BI39">
        <v>204019</v>
      </c>
      <c r="BJ39">
        <v>13637</v>
      </c>
      <c r="BK39">
        <v>0</v>
      </c>
      <c r="BL39">
        <v>0</v>
      </c>
      <c r="BM39">
        <v>858843</v>
      </c>
      <c r="BN39">
        <v>2113897</v>
      </c>
      <c r="BO39">
        <v>487833</v>
      </c>
      <c r="BP39">
        <v>0</v>
      </c>
      <c r="BQ39">
        <v>480825</v>
      </c>
      <c r="BR39">
        <v>0</v>
      </c>
      <c r="BS39">
        <v>0</v>
      </c>
      <c r="BT39">
        <v>343516</v>
      </c>
      <c r="BU39">
        <v>416240</v>
      </c>
      <c r="BV39">
        <v>1516558</v>
      </c>
      <c r="BW39">
        <v>275992</v>
      </c>
      <c r="BX39">
        <v>0</v>
      </c>
      <c r="BY39">
        <v>0</v>
      </c>
      <c r="BZ39">
        <v>193341</v>
      </c>
      <c r="CA39">
        <v>0</v>
      </c>
      <c r="CB39">
        <v>751591</v>
      </c>
      <c r="CC39">
        <v>616028</v>
      </c>
      <c r="CD39">
        <v>1241622</v>
      </c>
      <c r="CE39">
        <v>0</v>
      </c>
      <c r="CF39">
        <v>0</v>
      </c>
      <c r="CG39">
        <v>700400</v>
      </c>
      <c r="CH39">
        <v>137240</v>
      </c>
      <c r="CI39">
        <v>810260</v>
      </c>
      <c r="CJ39">
        <v>22897</v>
      </c>
      <c r="CK39">
        <v>60573</v>
      </c>
      <c r="CL39">
        <v>0</v>
      </c>
      <c r="CM39">
        <v>0</v>
      </c>
      <c r="CN39">
        <v>152600</v>
      </c>
      <c r="CO39">
        <v>11547776</v>
      </c>
      <c r="CP39">
        <v>223705</v>
      </c>
      <c r="CQ39">
        <v>0</v>
      </c>
      <c r="CR39">
        <v>583982</v>
      </c>
      <c r="CS39">
        <v>182226</v>
      </c>
      <c r="CT39">
        <v>0</v>
      </c>
      <c r="CU39">
        <v>90641</v>
      </c>
      <c r="CV39">
        <v>0</v>
      </c>
      <c r="CW39">
        <v>402927</v>
      </c>
      <c r="CX39">
        <v>42056</v>
      </c>
      <c r="CY39">
        <v>0</v>
      </c>
    </row>
    <row r="40" spans="1:103" x14ac:dyDescent="0.3">
      <c r="A40" s="148">
        <v>82</v>
      </c>
      <c r="B40" t="s">
        <v>261</v>
      </c>
      <c r="D40">
        <v>0</v>
      </c>
      <c r="E40">
        <v>11572597</v>
      </c>
      <c r="F40">
        <v>0</v>
      </c>
      <c r="G40">
        <v>883866</v>
      </c>
      <c r="H40">
        <v>0</v>
      </c>
      <c r="I40">
        <v>0</v>
      </c>
      <c r="J40">
        <v>36900751</v>
      </c>
      <c r="K40">
        <v>13066990</v>
      </c>
      <c r="L40">
        <v>20177654</v>
      </c>
      <c r="M40">
        <v>332623882</v>
      </c>
      <c r="O40">
        <v>1185318</v>
      </c>
      <c r="P40">
        <v>0</v>
      </c>
      <c r="Q40">
        <v>0</v>
      </c>
      <c r="R40">
        <v>3726030</v>
      </c>
      <c r="S40">
        <v>1687064</v>
      </c>
      <c r="U40">
        <v>0</v>
      </c>
      <c r="V40">
        <v>11629503</v>
      </c>
      <c r="W40">
        <v>0</v>
      </c>
      <c r="X40">
        <v>0</v>
      </c>
      <c r="Y40">
        <v>891040</v>
      </c>
      <c r="Z40">
        <v>0</v>
      </c>
      <c r="AA40">
        <v>29616207</v>
      </c>
      <c r="AB40">
        <v>13263651</v>
      </c>
      <c r="AC40">
        <v>19328346</v>
      </c>
      <c r="AD40">
        <v>15895000</v>
      </c>
      <c r="AE40">
        <v>24661781</v>
      </c>
      <c r="AF40">
        <v>5998117</v>
      </c>
      <c r="AG40">
        <v>15435584</v>
      </c>
      <c r="AH40">
        <v>14824628</v>
      </c>
      <c r="AI40">
        <v>13256335</v>
      </c>
      <c r="AJ40">
        <v>15014099</v>
      </c>
      <c r="AK40">
        <v>0</v>
      </c>
      <c r="AL40">
        <v>4209296</v>
      </c>
      <c r="AM40">
        <v>0</v>
      </c>
      <c r="AN40">
        <v>0</v>
      </c>
      <c r="AO40">
        <v>0</v>
      </c>
      <c r="AP40">
        <v>0</v>
      </c>
      <c r="AQ40">
        <v>16609849</v>
      </c>
      <c r="AR40">
        <v>0</v>
      </c>
      <c r="AS40">
        <v>18223963</v>
      </c>
      <c r="AT40">
        <v>44846856</v>
      </c>
      <c r="AU40">
        <v>0</v>
      </c>
      <c r="AV40">
        <v>0</v>
      </c>
      <c r="AW40">
        <v>6112569</v>
      </c>
      <c r="AX40">
        <v>22589239</v>
      </c>
      <c r="AY40">
        <v>2184408</v>
      </c>
      <c r="AZ40">
        <v>0</v>
      </c>
      <c r="BA40">
        <v>0</v>
      </c>
      <c r="BB40">
        <v>172509173</v>
      </c>
      <c r="BC40">
        <v>9062229</v>
      </c>
      <c r="BD40">
        <v>326749</v>
      </c>
      <c r="BE40">
        <v>0</v>
      </c>
      <c r="BF40">
        <v>51329775</v>
      </c>
      <c r="BG40">
        <v>0</v>
      </c>
      <c r="BH40">
        <v>909667</v>
      </c>
      <c r="BI40">
        <v>12220075</v>
      </c>
      <c r="BJ40">
        <v>112500</v>
      </c>
      <c r="BK40">
        <v>0</v>
      </c>
      <c r="BL40">
        <v>0</v>
      </c>
      <c r="BM40">
        <v>8855812</v>
      </c>
      <c r="BN40">
        <v>42645774</v>
      </c>
      <c r="BO40">
        <v>18344850</v>
      </c>
      <c r="BP40">
        <v>0</v>
      </c>
      <c r="BQ40">
        <v>9474500</v>
      </c>
      <c r="BR40">
        <v>0</v>
      </c>
      <c r="BS40">
        <v>0</v>
      </c>
      <c r="BT40">
        <v>3043093</v>
      </c>
      <c r="BU40">
        <v>8457331</v>
      </c>
      <c r="BV40">
        <v>85980668</v>
      </c>
      <c r="BW40">
        <v>1393368</v>
      </c>
      <c r="BX40">
        <v>0</v>
      </c>
      <c r="BY40">
        <v>0</v>
      </c>
      <c r="BZ40">
        <v>0</v>
      </c>
      <c r="CA40">
        <v>6923560</v>
      </c>
      <c r="CB40">
        <v>10266749</v>
      </c>
      <c r="CC40">
        <v>8879977</v>
      </c>
      <c r="CD40">
        <v>2608183</v>
      </c>
      <c r="CE40">
        <v>0</v>
      </c>
      <c r="CF40">
        <v>0</v>
      </c>
      <c r="CG40">
        <v>12831080</v>
      </c>
      <c r="CH40">
        <v>4840000</v>
      </c>
      <c r="CI40">
        <v>8939037</v>
      </c>
      <c r="CJ40">
        <v>0</v>
      </c>
      <c r="CK40">
        <v>2114000</v>
      </c>
      <c r="CL40">
        <v>0</v>
      </c>
      <c r="CM40">
        <v>0</v>
      </c>
      <c r="CN40">
        <v>0</v>
      </c>
      <c r="CO40">
        <v>482992769</v>
      </c>
      <c r="CP40">
        <v>11257315</v>
      </c>
      <c r="CQ40">
        <v>0</v>
      </c>
      <c r="CR40">
        <v>12318056</v>
      </c>
      <c r="CS40">
        <v>3721049</v>
      </c>
      <c r="CT40">
        <v>0</v>
      </c>
      <c r="CU40">
        <v>1400000</v>
      </c>
      <c r="CV40">
        <v>0</v>
      </c>
      <c r="CW40">
        <v>7902500</v>
      </c>
      <c r="CX40">
        <v>3453359</v>
      </c>
      <c r="CY40">
        <v>0</v>
      </c>
    </row>
    <row r="41" spans="1:103" x14ac:dyDescent="0.3">
      <c r="A41" s="148">
        <v>83</v>
      </c>
      <c r="B41" t="s">
        <v>86</v>
      </c>
      <c r="D41">
        <v>0</v>
      </c>
      <c r="E41">
        <v>18877350</v>
      </c>
      <c r="F41">
        <v>0</v>
      </c>
      <c r="G41">
        <v>33452331</v>
      </c>
      <c r="H41">
        <v>0</v>
      </c>
      <c r="I41">
        <v>0</v>
      </c>
      <c r="J41">
        <v>32758052</v>
      </c>
      <c r="K41">
        <v>16572614</v>
      </c>
      <c r="L41">
        <v>6779007</v>
      </c>
      <c r="M41">
        <v>346181382</v>
      </c>
      <c r="O41">
        <v>14685314</v>
      </c>
      <c r="P41">
        <v>0</v>
      </c>
      <c r="Q41">
        <v>14003917</v>
      </c>
      <c r="R41">
        <v>23100003</v>
      </c>
      <c r="S41">
        <v>5392898</v>
      </c>
      <c r="U41">
        <v>0</v>
      </c>
      <c r="V41">
        <v>64755529</v>
      </c>
      <c r="W41">
        <v>0</v>
      </c>
      <c r="X41">
        <v>5755172</v>
      </c>
      <c r="Y41">
        <v>3713730</v>
      </c>
      <c r="Z41">
        <v>0</v>
      </c>
      <c r="AA41">
        <v>23776553</v>
      </c>
      <c r="AB41">
        <v>39377387</v>
      </c>
      <c r="AC41">
        <v>10195963</v>
      </c>
      <c r="AD41">
        <v>56292989</v>
      </c>
      <c r="AE41">
        <v>56082754</v>
      </c>
      <c r="AF41">
        <v>9297961</v>
      </c>
      <c r="AG41">
        <v>39169098</v>
      </c>
      <c r="AH41">
        <v>34716845</v>
      </c>
      <c r="AI41">
        <v>100563080</v>
      </c>
      <c r="AJ41">
        <v>39230193</v>
      </c>
      <c r="AK41">
        <v>0</v>
      </c>
      <c r="AL41">
        <v>39963693</v>
      </c>
      <c r="AM41">
        <v>0</v>
      </c>
      <c r="AN41">
        <v>9398792</v>
      </c>
      <c r="AO41">
        <v>0</v>
      </c>
      <c r="AP41">
        <v>0</v>
      </c>
      <c r="AQ41">
        <v>34644530</v>
      </c>
      <c r="AR41">
        <v>0</v>
      </c>
      <c r="AS41">
        <v>13730660</v>
      </c>
      <c r="AT41">
        <v>348774235</v>
      </c>
      <c r="AU41">
        <v>0</v>
      </c>
      <c r="AV41">
        <v>924756</v>
      </c>
      <c r="AW41">
        <v>9281671</v>
      </c>
      <c r="AX41">
        <v>49718758</v>
      </c>
      <c r="AY41">
        <v>7722606</v>
      </c>
      <c r="AZ41">
        <v>0</v>
      </c>
      <c r="BA41">
        <v>0</v>
      </c>
      <c r="BB41">
        <v>191683552</v>
      </c>
      <c r="BC41">
        <v>9540796</v>
      </c>
      <c r="BD41">
        <v>-326749</v>
      </c>
      <c r="BE41">
        <v>0</v>
      </c>
      <c r="BF41">
        <v>92632156</v>
      </c>
      <c r="BG41">
        <v>0</v>
      </c>
      <c r="BH41">
        <v>0</v>
      </c>
      <c r="BI41">
        <v>1544228</v>
      </c>
      <c r="BJ41">
        <v>6054439</v>
      </c>
      <c r="BK41">
        <v>0</v>
      </c>
      <c r="BL41">
        <v>0</v>
      </c>
      <c r="BM41">
        <v>24864900</v>
      </c>
      <c r="BN41">
        <v>48754310</v>
      </c>
      <c r="BO41">
        <v>21737194</v>
      </c>
      <c r="BP41">
        <v>0</v>
      </c>
      <c r="BQ41">
        <v>11091695</v>
      </c>
      <c r="BR41">
        <v>0</v>
      </c>
      <c r="BS41">
        <v>0</v>
      </c>
      <c r="BT41">
        <v>12676498</v>
      </c>
      <c r="BU41">
        <v>24634310</v>
      </c>
      <c r="BV41">
        <v>46226238</v>
      </c>
      <c r="BW41">
        <v>8136312</v>
      </c>
      <c r="BX41">
        <v>0</v>
      </c>
      <c r="BY41">
        <v>0</v>
      </c>
      <c r="BZ41">
        <v>11300046</v>
      </c>
      <c r="CA41">
        <v>0</v>
      </c>
      <c r="CB41">
        <v>38345965</v>
      </c>
      <c r="CC41">
        <v>30930527</v>
      </c>
      <c r="CD41">
        <v>23173277</v>
      </c>
      <c r="CE41">
        <v>4286365</v>
      </c>
      <c r="CF41">
        <v>0</v>
      </c>
      <c r="CG41">
        <v>15634583</v>
      </c>
      <c r="CH41">
        <v>2859517</v>
      </c>
      <c r="CI41">
        <v>20408946</v>
      </c>
      <c r="CJ41">
        <v>5385943</v>
      </c>
      <c r="CK41">
        <v>8756301</v>
      </c>
      <c r="CL41">
        <v>0</v>
      </c>
      <c r="CM41">
        <v>0</v>
      </c>
      <c r="CN41">
        <v>14213137</v>
      </c>
      <c r="CO41">
        <v>355023634</v>
      </c>
      <c r="CP41">
        <v>4895683</v>
      </c>
      <c r="CQ41">
        <v>0</v>
      </c>
      <c r="CR41">
        <v>22902720</v>
      </c>
      <c r="CS41">
        <v>3046482</v>
      </c>
      <c r="CT41">
        <v>0</v>
      </c>
      <c r="CU41">
        <v>2730635</v>
      </c>
      <c r="CV41">
        <v>0</v>
      </c>
      <c r="CW41">
        <v>13270263</v>
      </c>
      <c r="CX41">
        <v>6748712</v>
      </c>
      <c r="CY41">
        <v>7082605</v>
      </c>
    </row>
    <row r="42" spans="1:103" x14ac:dyDescent="0.3">
      <c r="A42" s="148">
        <v>84</v>
      </c>
      <c r="B42" t="s">
        <v>192</v>
      </c>
      <c r="D42">
        <v>0</v>
      </c>
      <c r="E42">
        <v>3431036</v>
      </c>
      <c r="F42">
        <v>0</v>
      </c>
      <c r="G42">
        <v>6993460</v>
      </c>
      <c r="H42">
        <v>0</v>
      </c>
      <c r="I42">
        <v>0</v>
      </c>
      <c r="J42">
        <v>8414419</v>
      </c>
      <c r="K42">
        <v>2737204</v>
      </c>
      <c r="L42">
        <v>2684706</v>
      </c>
      <c r="M42">
        <v>67907699</v>
      </c>
      <c r="O42">
        <v>1723440</v>
      </c>
      <c r="P42">
        <v>0</v>
      </c>
      <c r="Q42">
        <v>3801534</v>
      </c>
      <c r="R42">
        <v>2321939</v>
      </c>
      <c r="S42">
        <v>737858</v>
      </c>
      <c r="U42">
        <v>0</v>
      </c>
      <c r="V42">
        <v>8203590</v>
      </c>
      <c r="W42">
        <v>0</v>
      </c>
      <c r="X42">
        <v>1782081</v>
      </c>
      <c r="Y42">
        <v>731336</v>
      </c>
      <c r="Z42">
        <v>0</v>
      </c>
      <c r="AA42">
        <v>3945995</v>
      </c>
      <c r="AB42">
        <v>4290039</v>
      </c>
      <c r="AC42">
        <v>646202</v>
      </c>
      <c r="AD42">
        <v>11938136</v>
      </c>
      <c r="AE42">
        <v>15533465</v>
      </c>
      <c r="AF42">
        <v>846643</v>
      </c>
      <c r="AG42">
        <v>7126317</v>
      </c>
      <c r="AH42">
        <v>3395775</v>
      </c>
      <c r="AI42">
        <v>10820804</v>
      </c>
      <c r="AJ42">
        <v>4454160</v>
      </c>
      <c r="AK42">
        <v>0</v>
      </c>
      <c r="AL42">
        <v>15403435</v>
      </c>
      <c r="AM42">
        <v>0</v>
      </c>
      <c r="AN42">
        <v>1185283</v>
      </c>
      <c r="AO42">
        <v>0</v>
      </c>
      <c r="AP42">
        <v>0</v>
      </c>
      <c r="AQ42">
        <v>3332365</v>
      </c>
      <c r="AR42">
        <v>0</v>
      </c>
      <c r="AS42">
        <v>6505763</v>
      </c>
      <c r="AT42">
        <v>42140995</v>
      </c>
      <c r="AU42">
        <v>0</v>
      </c>
      <c r="AV42">
        <v>48750</v>
      </c>
      <c r="AW42">
        <v>1540558</v>
      </c>
      <c r="AX42">
        <v>7906506</v>
      </c>
      <c r="AY42">
        <v>1631599</v>
      </c>
      <c r="AZ42">
        <v>0</v>
      </c>
      <c r="BA42">
        <v>0</v>
      </c>
      <c r="BB42">
        <v>52896478</v>
      </c>
      <c r="BC42">
        <v>1628378</v>
      </c>
      <c r="BD42">
        <v>0</v>
      </c>
      <c r="BE42">
        <v>0</v>
      </c>
      <c r="BF42">
        <v>19040769</v>
      </c>
      <c r="BG42">
        <v>0</v>
      </c>
      <c r="BH42">
        <v>0</v>
      </c>
      <c r="BI42">
        <v>1620003</v>
      </c>
      <c r="BJ42">
        <v>150458</v>
      </c>
      <c r="BK42">
        <v>0</v>
      </c>
      <c r="BL42">
        <v>0</v>
      </c>
      <c r="BM42">
        <v>4489008</v>
      </c>
      <c r="BN42">
        <v>21787355</v>
      </c>
      <c r="BO42">
        <v>3260220</v>
      </c>
      <c r="BP42">
        <v>0</v>
      </c>
      <c r="BQ42">
        <v>3053985</v>
      </c>
      <c r="BR42">
        <v>0</v>
      </c>
      <c r="BS42">
        <v>21734</v>
      </c>
      <c r="BT42">
        <v>2678122</v>
      </c>
      <c r="BU42">
        <v>5772312</v>
      </c>
      <c r="BV42">
        <v>13816757</v>
      </c>
      <c r="BW42">
        <v>2262294</v>
      </c>
      <c r="BX42">
        <v>0</v>
      </c>
      <c r="BY42">
        <v>0</v>
      </c>
      <c r="BZ42">
        <v>25500</v>
      </c>
      <c r="CA42">
        <v>0</v>
      </c>
      <c r="CB42">
        <v>6291170</v>
      </c>
      <c r="CC42">
        <v>16180038</v>
      </c>
      <c r="CD42">
        <v>1197540</v>
      </c>
      <c r="CE42">
        <v>116791</v>
      </c>
      <c r="CF42">
        <v>0</v>
      </c>
      <c r="CG42">
        <v>3468651</v>
      </c>
      <c r="CH42">
        <v>1570052</v>
      </c>
      <c r="CI42">
        <v>6233793</v>
      </c>
      <c r="CJ42">
        <v>286400</v>
      </c>
      <c r="CK42">
        <v>278177</v>
      </c>
      <c r="CL42">
        <v>0</v>
      </c>
      <c r="CM42">
        <v>0</v>
      </c>
      <c r="CN42">
        <v>1332907</v>
      </c>
      <c r="CO42">
        <v>66581187</v>
      </c>
      <c r="CP42">
        <v>1234469</v>
      </c>
      <c r="CQ42">
        <v>0</v>
      </c>
      <c r="CR42">
        <v>3589514</v>
      </c>
      <c r="CS42">
        <v>1464437</v>
      </c>
      <c r="CT42">
        <v>0</v>
      </c>
      <c r="CU42">
        <v>739746</v>
      </c>
      <c r="CV42">
        <v>0</v>
      </c>
      <c r="CW42">
        <v>2665168</v>
      </c>
      <c r="CX42">
        <v>372695</v>
      </c>
      <c r="CY42">
        <v>0</v>
      </c>
    </row>
    <row r="43" spans="1:103" x14ac:dyDescent="0.3">
      <c r="A43" s="148">
        <v>85</v>
      </c>
      <c r="B43" t="s">
        <v>194</v>
      </c>
      <c r="D43">
        <v>0</v>
      </c>
      <c r="E43">
        <v>3011745</v>
      </c>
      <c r="F43">
        <v>0</v>
      </c>
      <c r="G43">
        <v>7070600</v>
      </c>
      <c r="H43">
        <v>0</v>
      </c>
      <c r="I43">
        <v>0</v>
      </c>
      <c r="J43">
        <v>6889690</v>
      </c>
      <c r="K43">
        <v>2845864</v>
      </c>
      <c r="L43">
        <v>1930386</v>
      </c>
      <c r="M43">
        <v>45622714</v>
      </c>
      <c r="O43">
        <v>2626964</v>
      </c>
      <c r="P43">
        <v>0</v>
      </c>
      <c r="Q43">
        <v>3158910</v>
      </c>
      <c r="R43">
        <v>1817615</v>
      </c>
      <c r="S43">
        <v>1042012</v>
      </c>
      <c r="U43">
        <v>0</v>
      </c>
      <c r="V43">
        <v>6888826</v>
      </c>
      <c r="W43">
        <v>0</v>
      </c>
      <c r="X43">
        <v>1738785</v>
      </c>
      <c r="Y43">
        <v>1021575</v>
      </c>
      <c r="Z43">
        <v>0</v>
      </c>
      <c r="AA43">
        <v>3269520</v>
      </c>
      <c r="AB43">
        <v>4191585</v>
      </c>
      <c r="AC43">
        <v>1083500</v>
      </c>
      <c r="AD43">
        <v>8293756</v>
      </c>
      <c r="AE43">
        <v>9973809</v>
      </c>
      <c r="AF43">
        <v>1027702</v>
      </c>
      <c r="AG43">
        <v>6989820</v>
      </c>
      <c r="AH43">
        <v>2676095</v>
      </c>
      <c r="AI43">
        <v>9517556</v>
      </c>
      <c r="AJ43">
        <v>4452417</v>
      </c>
      <c r="AK43">
        <v>0</v>
      </c>
      <c r="AL43">
        <v>10615530</v>
      </c>
      <c r="AM43">
        <v>0</v>
      </c>
      <c r="AN43">
        <v>1444088</v>
      </c>
      <c r="AO43">
        <v>0</v>
      </c>
      <c r="AP43">
        <v>0</v>
      </c>
      <c r="AQ43">
        <v>3900348</v>
      </c>
      <c r="AR43">
        <v>0</v>
      </c>
      <c r="AS43">
        <v>5978011</v>
      </c>
      <c r="AT43">
        <v>35845451</v>
      </c>
      <c r="AU43">
        <v>0</v>
      </c>
      <c r="AV43">
        <v>72494</v>
      </c>
      <c r="AW43">
        <v>1293671</v>
      </c>
      <c r="AX43">
        <v>7328606</v>
      </c>
      <c r="AY43">
        <v>1849135</v>
      </c>
      <c r="AZ43">
        <v>0</v>
      </c>
      <c r="BA43">
        <v>0</v>
      </c>
      <c r="BB43">
        <v>38770341</v>
      </c>
      <c r="BC43">
        <v>1286073</v>
      </c>
      <c r="BD43">
        <v>0</v>
      </c>
      <c r="BE43">
        <v>0</v>
      </c>
      <c r="BF43">
        <v>12442559</v>
      </c>
      <c r="BG43">
        <v>0</v>
      </c>
      <c r="BH43">
        <v>0</v>
      </c>
      <c r="BI43">
        <v>1482916</v>
      </c>
      <c r="BJ43">
        <v>223895</v>
      </c>
      <c r="BK43">
        <v>0</v>
      </c>
      <c r="BL43">
        <v>0</v>
      </c>
      <c r="BM43">
        <v>3621018</v>
      </c>
      <c r="BN43">
        <v>20030499</v>
      </c>
      <c r="BO43">
        <v>2845062</v>
      </c>
      <c r="BP43">
        <v>0</v>
      </c>
      <c r="BQ43">
        <v>2999497</v>
      </c>
      <c r="BR43">
        <v>0</v>
      </c>
      <c r="BS43">
        <v>470</v>
      </c>
      <c r="BT43">
        <v>2890822</v>
      </c>
      <c r="BU43">
        <v>5963401</v>
      </c>
      <c r="BV43">
        <v>9578034</v>
      </c>
      <c r="BW43">
        <v>2318267</v>
      </c>
      <c r="BX43">
        <v>0</v>
      </c>
      <c r="BY43">
        <v>0</v>
      </c>
      <c r="BZ43">
        <v>231711</v>
      </c>
      <c r="CA43">
        <v>0</v>
      </c>
      <c r="CB43">
        <v>6768334</v>
      </c>
      <c r="CC43">
        <v>16971206</v>
      </c>
      <c r="CD43">
        <v>1697332</v>
      </c>
      <c r="CE43">
        <v>283558</v>
      </c>
      <c r="CF43">
        <v>0</v>
      </c>
      <c r="CG43">
        <v>3018565</v>
      </c>
      <c r="CH43">
        <v>1280842</v>
      </c>
      <c r="CI43">
        <v>6258003</v>
      </c>
      <c r="CJ43">
        <v>503912</v>
      </c>
      <c r="CK43">
        <v>457304</v>
      </c>
      <c r="CL43">
        <v>0</v>
      </c>
      <c r="CM43">
        <v>0</v>
      </c>
      <c r="CN43">
        <v>1414967</v>
      </c>
      <c r="CO43">
        <v>51724337</v>
      </c>
      <c r="CP43">
        <v>1015567</v>
      </c>
      <c r="CQ43">
        <v>0</v>
      </c>
      <c r="CR43">
        <v>3341980</v>
      </c>
      <c r="CS43">
        <v>1023886</v>
      </c>
      <c r="CT43">
        <v>0</v>
      </c>
      <c r="CU43">
        <v>931107</v>
      </c>
      <c r="CV43">
        <v>0</v>
      </c>
      <c r="CW43">
        <v>1951712</v>
      </c>
      <c r="CX43">
        <v>745016</v>
      </c>
      <c r="CY43">
        <v>0</v>
      </c>
    </row>
    <row r="44" spans="1:103" x14ac:dyDescent="0.3">
      <c r="A44" s="148">
        <v>88</v>
      </c>
      <c r="B44" t="s">
        <v>191</v>
      </c>
      <c r="D44">
        <v>0</v>
      </c>
      <c r="E44">
        <v>3431036</v>
      </c>
      <c r="F44">
        <v>0</v>
      </c>
      <c r="G44">
        <v>6891138</v>
      </c>
      <c r="H44">
        <v>0</v>
      </c>
      <c r="I44">
        <v>0</v>
      </c>
      <c r="J44">
        <v>7958941</v>
      </c>
      <c r="K44">
        <v>2718295</v>
      </c>
      <c r="L44">
        <v>2422690</v>
      </c>
      <c r="M44">
        <v>66756971</v>
      </c>
      <c r="O44">
        <v>1723440</v>
      </c>
      <c r="P44">
        <v>0</v>
      </c>
      <c r="Q44">
        <v>3695133</v>
      </c>
      <c r="R44">
        <v>1780844</v>
      </c>
      <c r="S44">
        <v>733693</v>
      </c>
      <c r="U44">
        <v>0</v>
      </c>
      <c r="V44">
        <v>8094233</v>
      </c>
      <c r="W44">
        <v>0</v>
      </c>
      <c r="X44">
        <v>1731810</v>
      </c>
      <c r="Y44">
        <v>686910</v>
      </c>
      <c r="Z44">
        <v>0</v>
      </c>
      <c r="AA44">
        <v>3741341</v>
      </c>
      <c r="AB44">
        <v>4205475</v>
      </c>
      <c r="AC44">
        <v>646202</v>
      </c>
      <c r="AD44">
        <v>11813282</v>
      </c>
      <c r="AE44">
        <v>13891378</v>
      </c>
      <c r="AF44">
        <v>846643</v>
      </c>
      <c r="AG44">
        <v>7126317</v>
      </c>
      <c r="AH44">
        <v>3111447</v>
      </c>
      <c r="AI44">
        <v>10820804</v>
      </c>
      <c r="AJ44">
        <v>4371000</v>
      </c>
      <c r="AK44">
        <v>0</v>
      </c>
      <c r="AL44">
        <v>11547395</v>
      </c>
      <c r="AM44">
        <v>0</v>
      </c>
      <c r="AN44">
        <v>1103758</v>
      </c>
      <c r="AO44">
        <v>0</v>
      </c>
      <c r="AP44">
        <v>0</v>
      </c>
      <c r="AQ44">
        <v>3203831</v>
      </c>
      <c r="AR44">
        <v>0</v>
      </c>
      <c r="AS44">
        <v>6287971</v>
      </c>
      <c r="AT44">
        <v>40263843</v>
      </c>
      <c r="AU44">
        <v>0</v>
      </c>
      <c r="AV44">
        <v>48750</v>
      </c>
      <c r="AW44">
        <v>1470507</v>
      </c>
      <c r="AX44">
        <v>6993883</v>
      </c>
      <c r="AY44">
        <v>1610115</v>
      </c>
      <c r="AZ44">
        <v>0</v>
      </c>
      <c r="BA44">
        <v>0</v>
      </c>
      <c r="BB44">
        <v>52360571</v>
      </c>
      <c r="BC44">
        <v>1503961</v>
      </c>
      <c r="BD44">
        <v>0</v>
      </c>
      <c r="BE44">
        <v>0</v>
      </c>
      <c r="BF44">
        <v>18380788</v>
      </c>
      <c r="BG44">
        <v>0</v>
      </c>
      <c r="BH44">
        <v>0</v>
      </c>
      <c r="BI44">
        <v>1620003</v>
      </c>
      <c r="BJ44">
        <v>144802</v>
      </c>
      <c r="BK44">
        <v>0</v>
      </c>
      <c r="BL44">
        <v>0</v>
      </c>
      <c r="BM44">
        <v>4416298</v>
      </c>
      <c r="BN44">
        <v>21740523</v>
      </c>
      <c r="BO44">
        <v>3253650</v>
      </c>
      <c r="BP44">
        <v>0</v>
      </c>
      <c r="BQ44">
        <v>3005011</v>
      </c>
      <c r="BR44">
        <v>0</v>
      </c>
      <c r="BS44">
        <v>21734</v>
      </c>
      <c r="BT44">
        <v>2492470</v>
      </c>
      <c r="BU44">
        <v>5661083</v>
      </c>
      <c r="BV44">
        <v>13807136</v>
      </c>
      <c r="BW44">
        <v>2114034</v>
      </c>
      <c r="BX44">
        <v>0</v>
      </c>
      <c r="BY44">
        <v>0</v>
      </c>
      <c r="BZ44">
        <v>25500</v>
      </c>
      <c r="CA44">
        <v>0</v>
      </c>
      <c r="CB44">
        <v>6193210</v>
      </c>
      <c r="CC44">
        <v>15539412</v>
      </c>
      <c r="CD44">
        <v>1144735</v>
      </c>
      <c r="CE44">
        <v>116791</v>
      </c>
      <c r="CF44">
        <v>0</v>
      </c>
      <c r="CG44">
        <v>3277975</v>
      </c>
      <c r="CH44">
        <v>1570052</v>
      </c>
      <c r="CI44">
        <v>5978866</v>
      </c>
      <c r="CJ44">
        <v>286400</v>
      </c>
      <c r="CK44">
        <v>263057</v>
      </c>
      <c r="CL44">
        <v>0</v>
      </c>
      <c r="CM44">
        <v>0</v>
      </c>
      <c r="CN44">
        <v>1278004</v>
      </c>
      <c r="CO44">
        <v>64789757</v>
      </c>
      <c r="CP44">
        <v>1234469</v>
      </c>
      <c r="CQ44">
        <v>0</v>
      </c>
      <c r="CR44">
        <v>3523601</v>
      </c>
      <c r="CS44">
        <v>1439565</v>
      </c>
      <c r="CT44">
        <v>0</v>
      </c>
      <c r="CU44">
        <v>739746</v>
      </c>
      <c r="CV44">
        <v>0</v>
      </c>
      <c r="CW44">
        <v>2665168</v>
      </c>
      <c r="CX44">
        <v>372695</v>
      </c>
      <c r="CY44">
        <v>0</v>
      </c>
    </row>
    <row r="45" spans="1:103" x14ac:dyDescent="0.3">
      <c r="A45" s="148">
        <v>89</v>
      </c>
      <c r="B45" t="s">
        <v>195</v>
      </c>
      <c r="D45">
        <v>0</v>
      </c>
      <c r="E45">
        <v>89398</v>
      </c>
      <c r="F45">
        <v>0</v>
      </c>
      <c r="G45">
        <v>0</v>
      </c>
      <c r="H45">
        <v>0</v>
      </c>
      <c r="I45">
        <v>0</v>
      </c>
      <c r="J45">
        <v>829020</v>
      </c>
      <c r="K45">
        <v>448276</v>
      </c>
      <c r="L45">
        <v>465136</v>
      </c>
      <c r="M45">
        <v>5872019</v>
      </c>
      <c r="O45">
        <v>0</v>
      </c>
      <c r="P45">
        <v>0</v>
      </c>
      <c r="Q45">
        <v>0</v>
      </c>
      <c r="R45">
        <v>124394</v>
      </c>
      <c r="S45">
        <v>48980</v>
      </c>
      <c r="U45">
        <v>0</v>
      </c>
      <c r="V45">
        <v>499120</v>
      </c>
      <c r="W45">
        <v>0</v>
      </c>
      <c r="X45">
        <v>0</v>
      </c>
      <c r="Y45">
        <v>18674</v>
      </c>
      <c r="Z45">
        <v>0</v>
      </c>
      <c r="AA45">
        <v>680671</v>
      </c>
      <c r="AB45">
        <v>10300</v>
      </c>
      <c r="AC45">
        <v>70048</v>
      </c>
      <c r="AD45">
        <v>488308</v>
      </c>
      <c r="AE45">
        <v>961720</v>
      </c>
      <c r="AF45">
        <v>279900</v>
      </c>
      <c r="AG45">
        <v>0</v>
      </c>
      <c r="AH45">
        <v>492288</v>
      </c>
      <c r="AI45">
        <v>347415</v>
      </c>
      <c r="AJ45">
        <v>543046</v>
      </c>
      <c r="AK45">
        <v>0</v>
      </c>
      <c r="AL45">
        <v>129627</v>
      </c>
      <c r="AM45">
        <v>0</v>
      </c>
      <c r="AN45">
        <v>0</v>
      </c>
      <c r="AO45">
        <v>0</v>
      </c>
      <c r="AP45">
        <v>0</v>
      </c>
      <c r="AQ45">
        <v>514176</v>
      </c>
      <c r="AR45">
        <v>0</v>
      </c>
      <c r="AS45">
        <v>622334</v>
      </c>
      <c r="AT45">
        <v>2224011</v>
      </c>
      <c r="AU45">
        <v>0</v>
      </c>
      <c r="AV45">
        <v>0</v>
      </c>
      <c r="AW45">
        <v>7005</v>
      </c>
      <c r="AX45">
        <v>806565</v>
      </c>
      <c r="AY45">
        <v>81565</v>
      </c>
      <c r="AZ45">
        <v>0</v>
      </c>
      <c r="BA45">
        <v>0</v>
      </c>
      <c r="BB45">
        <v>3790070</v>
      </c>
      <c r="BC45">
        <v>18822</v>
      </c>
      <c r="BD45">
        <v>0</v>
      </c>
      <c r="BE45">
        <v>0</v>
      </c>
      <c r="BF45">
        <v>1956987</v>
      </c>
      <c r="BG45">
        <v>0</v>
      </c>
      <c r="BH45">
        <v>0</v>
      </c>
      <c r="BI45">
        <v>485965</v>
      </c>
      <c r="BJ45">
        <v>5721</v>
      </c>
      <c r="BK45">
        <v>0</v>
      </c>
      <c r="BL45">
        <v>0</v>
      </c>
      <c r="BM45">
        <v>245738</v>
      </c>
      <c r="BN45">
        <v>1243551</v>
      </c>
      <c r="BO45">
        <v>593670</v>
      </c>
      <c r="BP45">
        <v>0</v>
      </c>
      <c r="BQ45">
        <v>405983</v>
      </c>
      <c r="BR45">
        <v>0</v>
      </c>
      <c r="BS45">
        <v>0</v>
      </c>
      <c r="BT45">
        <v>6508</v>
      </c>
      <c r="BU45">
        <v>263148</v>
      </c>
      <c r="BV45">
        <v>2354607</v>
      </c>
      <c r="BW45">
        <v>18444</v>
      </c>
      <c r="BX45">
        <v>0</v>
      </c>
      <c r="BY45">
        <v>0</v>
      </c>
      <c r="BZ45">
        <v>0</v>
      </c>
      <c r="CA45">
        <v>0</v>
      </c>
      <c r="CB45">
        <v>260242</v>
      </c>
      <c r="CC45">
        <v>279659</v>
      </c>
      <c r="CD45">
        <v>84647</v>
      </c>
      <c r="CE45">
        <v>0</v>
      </c>
      <c r="CF45">
        <v>0</v>
      </c>
      <c r="CG45">
        <v>463755</v>
      </c>
      <c r="CH45">
        <v>209356</v>
      </c>
      <c r="CI45">
        <v>89090</v>
      </c>
      <c r="CJ45">
        <v>0</v>
      </c>
      <c r="CK45">
        <v>91604</v>
      </c>
      <c r="CL45">
        <v>0</v>
      </c>
      <c r="CM45">
        <v>0</v>
      </c>
      <c r="CN45">
        <v>125622</v>
      </c>
      <c r="CO45">
        <v>9581038</v>
      </c>
      <c r="CP45">
        <v>333476</v>
      </c>
      <c r="CQ45">
        <v>0</v>
      </c>
      <c r="CR45">
        <v>463074</v>
      </c>
      <c r="CS45">
        <v>138343</v>
      </c>
      <c r="CT45">
        <v>0</v>
      </c>
      <c r="CU45">
        <v>65981</v>
      </c>
      <c r="CV45">
        <v>0</v>
      </c>
      <c r="CW45">
        <v>283786</v>
      </c>
      <c r="CX45">
        <v>0</v>
      </c>
      <c r="CY45">
        <v>0</v>
      </c>
    </row>
    <row r="46" spans="1:103" x14ac:dyDescent="0.3">
      <c r="A46" s="148">
        <v>90</v>
      </c>
      <c r="B46" t="s">
        <v>2078</v>
      </c>
      <c r="D46">
        <v>0</v>
      </c>
      <c r="E46">
        <v>0</v>
      </c>
      <c r="F46">
        <v>0</v>
      </c>
      <c r="G46">
        <v>0</v>
      </c>
      <c r="H46">
        <v>0</v>
      </c>
      <c r="I46">
        <v>0</v>
      </c>
      <c r="J46">
        <v>0</v>
      </c>
      <c r="K46">
        <v>0</v>
      </c>
      <c r="L46">
        <v>0</v>
      </c>
      <c r="M46">
        <v>0</v>
      </c>
      <c r="O46">
        <v>0</v>
      </c>
      <c r="P46">
        <v>0</v>
      </c>
      <c r="Q46">
        <v>0</v>
      </c>
      <c r="R46">
        <v>0</v>
      </c>
      <c r="S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row>
    <row r="47" spans="1:103" x14ac:dyDescent="0.3">
      <c r="A47" s="148">
        <v>91</v>
      </c>
      <c r="B47" t="s">
        <v>2079</v>
      </c>
      <c r="D47">
        <v>0</v>
      </c>
      <c r="E47">
        <v>0</v>
      </c>
      <c r="F47">
        <v>0</v>
      </c>
      <c r="G47">
        <v>0</v>
      </c>
      <c r="H47">
        <v>0</v>
      </c>
      <c r="I47">
        <v>0</v>
      </c>
      <c r="J47">
        <v>0</v>
      </c>
      <c r="K47">
        <v>0</v>
      </c>
      <c r="L47">
        <v>0</v>
      </c>
      <c r="M47">
        <v>0</v>
      </c>
      <c r="O47">
        <v>0</v>
      </c>
      <c r="P47">
        <v>0</v>
      </c>
      <c r="Q47">
        <v>0</v>
      </c>
      <c r="R47">
        <v>0</v>
      </c>
      <c r="S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row>
    <row r="48" spans="1:103" x14ac:dyDescent="0.3">
      <c r="A48" s="148">
        <v>93</v>
      </c>
      <c r="B48" t="s">
        <v>2080</v>
      </c>
      <c r="D48">
        <v>0</v>
      </c>
      <c r="E48">
        <v>0</v>
      </c>
      <c r="F48">
        <v>0</v>
      </c>
      <c r="G48">
        <v>0</v>
      </c>
      <c r="H48">
        <v>0</v>
      </c>
      <c r="I48">
        <v>0</v>
      </c>
      <c r="J48">
        <v>0</v>
      </c>
      <c r="K48">
        <v>0</v>
      </c>
      <c r="L48">
        <v>0</v>
      </c>
      <c r="M48">
        <v>0</v>
      </c>
      <c r="O48">
        <v>0</v>
      </c>
      <c r="P48">
        <v>0</v>
      </c>
      <c r="Q48">
        <v>0</v>
      </c>
      <c r="R48">
        <v>0</v>
      </c>
      <c r="S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row>
    <row r="49" spans="1:103" x14ac:dyDescent="0.3">
      <c r="A49" s="148">
        <v>94</v>
      </c>
      <c r="B49" t="s">
        <v>2081</v>
      </c>
      <c r="D49">
        <v>0</v>
      </c>
      <c r="E49">
        <v>0</v>
      </c>
      <c r="F49">
        <v>0</v>
      </c>
      <c r="G49">
        <v>0</v>
      </c>
      <c r="H49">
        <v>0</v>
      </c>
      <c r="I49">
        <v>0</v>
      </c>
      <c r="J49">
        <v>0</v>
      </c>
      <c r="K49">
        <v>0</v>
      </c>
      <c r="L49">
        <v>0</v>
      </c>
      <c r="M49">
        <v>0</v>
      </c>
      <c r="O49">
        <v>0</v>
      </c>
      <c r="P49">
        <v>0</v>
      </c>
      <c r="Q49">
        <v>0</v>
      </c>
      <c r="R49">
        <v>0</v>
      </c>
      <c r="S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row>
    <row r="50" spans="1:103" x14ac:dyDescent="0.3">
      <c r="A50" s="148">
        <v>97</v>
      </c>
      <c r="B50" t="s">
        <v>2082</v>
      </c>
      <c r="D50">
        <v>0</v>
      </c>
      <c r="E50">
        <v>0</v>
      </c>
      <c r="F50">
        <v>0</v>
      </c>
      <c r="G50">
        <v>0</v>
      </c>
      <c r="H50">
        <v>0</v>
      </c>
      <c r="I50">
        <v>0</v>
      </c>
      <c r="J50">
        <v>0</v>
      </c>
      <c r="K50">
        <v>0</v>
      </c>
      <c r="L50">
        <v>0</v>
      </c>
      <c r="M50">
        <v>0</v>
      </c>
      <c r="O50">
        <v>0</v>
      </c>
      <c r="P50">
        <v>0</v>
      </c>
      <c r="Q50">
        <v>0</v>
      </c>
      <c r="R50">
        <v>0</v>
      </c>
      <c r="S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row>
    <row r="51" spans="1:103" x14ac:dyDescent="0.3">
      <c r="A51" s="148">
        <v>98</v>
      </c>
      <c r="B51" t="s">
        <v>2083</v>
      </c>
      <c r="D51">
        <v>0</v>
      </c>
      <c r="E51">
        <v>0</v>
      </c>
      <c r="F51">
        <v>0</v>
      </c>
      <c r="G51">
        <v>0</v>
      </c>
      <c r="H51">
        <v>0</v>
      </c>
      <c r="I51">
        <v>0</v>
      </c>
      <c r="J51">
        <v>0</v>
      </c>
      <c r="K51">
        <v>0</v>
      </c>
      <c r="L51">
        <v>0</v>
      </c>
      <c r="M51">
        <v>0</v>
      </c>
      <c r="O51">
        <v>0</v>
      </c>
      <c r="P51">
        <v>0</v>
      </c>
      <c r="Q51">
        <v>0</v>
      </c>
      <c r="R51">
        <v>0</v>
      </c>
      <c r="S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row>
    <row r="52" spans="1:103" x14ac:dyDescent="0.3">
      <c r="A52" s="148">
        <v>99</v>
      </c>
      <c r="B52" t="s">
        <v>2084</v>
      </c>
      <c r="D52">
        <v>0</v>
      </c>
      <c r="E52">
        <v>0</v>
      </c>
      <c r="F52">
        <v>0</v>
      </c>
      <c r="G52">
        <v>0</v>
      </c>
      <c r="H52">
        <v>0</v>
      </c>
      <c r="I52">
        <v>0</v>
      </c>
      <c r="J52">
        <v>0</v>
      </c>
      <c r="K52">
        <v>0</v>
      </c>
      <c r="L52">
        <v>0</v>
      </c>
      <c r="M52">
        <v>0</v>
      </c>
      <c r="O52">
        <v>0</v>
      </c>
      <c r="P52">
        <v>0</v>
      </c>
      <c r="Q52">
        <v>0</v>
      </c>
      <c r="R52">
        <v>0</v>
      </c>
      <c r="S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row>
    <row r="53" spans="1:103" x14ac:dyDescent="0.3">
      <c r="A53" s="148">
        <v>100</v>
      </c>
      <c r="B53" t="s">
        <v>2085</v>
      </c>
      <c r="D53">
        <v>0</v>
      </c>
      <c r="E53">
        <v>0</v>
      </c>
      <c r="F53">
        <v>0</v>
      </c>
      <c r="G53">
        <v>0</v>
      </c>
      <c r="H53">
        <v>0</v>
      </c>
      <c r="I53">
        <v>0</v>
      </c>
      <c r="J53">
        <v>0</v>
      </c>
      <c r="K53">
        <v>0</v>
      </c>
      <c r="L53">
        <v>0</v>
      </c>
      <c r="M53">
        <v>0</v>
      </c>
      <c r="O53">
        <v>0</v>
      </c>
      <c r="P53">
        <v>0</v>
      </c>
      <c r="Q53">
        <v>0</v>
      </c>
      <c r="R53">
        <v>0</v>
      </c>
      <c r="S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row>
    <row r="54" spans="1:103" x14ac:dyDescent="0.3">
      <c r="A54" s="148">
        <v>101</v>
      </c>
      <c r="B54" t="s">
        <v>2086</v>
      </c>
      <c r="D54">
        <v>0</v>
      </c>
      <c r="E54">
        <v>0</v>
      </c>
      <c r="F54">
        <v>0</v>
      </c>
      <c r="G54">
        <v>0</v>
      </c>
      <c r="H54">
        <v>0</v>
      </c>
      <c r="I54">
        <v>0</v>
      </c>
      <c r="J54">
        <v>0</v>
      </c>
      <c r="K54">
        <v>0</v>
      </c>
      <c r="L54">
        <v>0</v>
      </c>
      <c r="M54">
        <v>0</v>
      </c>
      <c r="O54">
        <v>0</v>
      </c>
      <c r="P54">
        <v>0</v>
      </c>
      <c r="Q54">
        <v>0</v>
      </c>
      <c r="R54">
        <v>0</v>
      </c>
      <c r="S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row>
    <row r="55" spans="1:103" x14ac:dyDescent="0.3">
      <c r="A55" s="148">
        <v>102</v>
      </c>
      <c r="B55" t="s">
        <v>213</v>
      </c>
      <c r="D55">
        <v>98.7</v>
      </c>
      <c r="E55">
        <v>97.49</v>
      </c>
      <c r="F55">
        <v>98.41</v>
      </c>
      <c r="G55">
        <v>94.46</v>
      </c>
      <c r="H55">
        <v>97.02</v>
      </c>
      <c r="I55">
        <v>98.39</v>
      </c>
      <c r="J55">
        <v>98.22</v>
      </c>
      <c r="K55">
        <v>97.88</v>
      </c>
      <c r="L55">
        <v>96.49</v>
      </c>
      <c r="M55">
        <v>98.94</v>
      </c>
      <c r="N55">
        <v>100</v>
      </c>
      <c r="O55">
        <v>98.6</v>
      </c>
      <c r="P55">
        <v>99</v>
      </c>
      <c r="Q55">
        <v>97.35</v>
      </c>
      <c r="R55">
        <v>98.13</v>
      </c>
      <c r="S55">
        <v>98.28</v>
      </c>
      <c r="U55">
        <v>98.85</v>
      </c>
      <c r="V55">
        <v>99.37</v>
      </c>
      <c r="W55">
        <v>97.9</v>
      </c>
      <c r="X55">
        <v>99.13</v>
      </c>
      <c r="Y55">
        <v>97.71</v>
      </c>
      <c r="Z55">
        <v>98.5</v>
      </c>
      <c r="AA55">
        <v>97.78</v>
      </c>
      <c r="AB55">
        <v>99.13</v>
      </c>
      <c r="AC55">
        <v>99.01</v>
      </c>
      <c r="AD55">
        <v>99.2</v>
      </c>
      <c r="AE55">
        <v>99.67</v>
      </c>
      <c r="AF55">
        <v>97.61</v>
      </c>
      <c r="AG55">
        <v>98.61</v>
      </c>
      <c r="AH55">
        <v>96.57</v>
      </c>
      <c r="AI55">
        <v>99.42</v>
      </c>
      <c r="AJ55">
        <v>95.76</v>
      </c>
      <c r="AK55">
        <v>99.3</v>
      </c>
      <c r="AL55">
        <v>98.21</v>
      </c>
      <c r="AM55">
        <v>98.98</v>
      </c>
      <c r="AN55">
        <v>96.89</v>
      </c>
      <c r="AO55">
        <v>97.65</v>
      </c>
      <c r="AP55">
        <v>98.56</v>
      </c>
      <c r="AQ55">
        <v>99.08</v>
      </c>
      <c r="AR55">
        <v>99.45</v>
      </c>
      <c r="AS55">
        <v>98.07</v>
      </c>
      <c r="AT55">
        <v>99.35</v>
      </c>
      <c r="AU55">
        <v>98.16</v>
      </c>
      <c r="AV55">
        <v>99.2</v>
      </c>
      <c r="AW55">
        <v>95.78</v>
      </c>
      <c r="AX55">
        <v>97.32</v>
      </c>
      <c r="AY55">
        <v>96.38</v>
      </c>
      <c r="AZ55">
        <v>99.36</v>
      </c>
      <c r="BA55">
        <v>98.78</v>
      </c>
      <c r="BB55">
        <v>99.77</v>
      </c>
      <c r="BC55">
        <v>96.52</v>
      </c>
      <c r="BD55">
        <v>99.03</v>
      </c>
      <c r="BE55">
        <v>97.42</v>
      </c>
      <c r="BF55">
        <v>99.31</v>
      </c>
      <c r="BG55">
        <v>98.57</v>
      </c>
      <c r="BH55">
        <v>96.24</v>
      </c>
      <c r="BI55">
        <v>94.61</v>
      </c>
      <c r="BJ55">
        <v>99.46</v>
      </c>
      <c r="BK55">
        <v>99.19</v>
      </c>
      <c r="BL55">
        <v>96.48</v>
      </c>
      <c r="BM55">
        <v>96.61</v>
      </c>
      <c r="BN55">
        <v>99.74</v>
      </c>
      <c r="BO55">
        <v>99.03</v>
      </c>
      <c r="BP55">
        <v>99.27</v>
      </c>
      <c r="BQ55">
        <v>95.92</v>
      </c>
      <c r="BR55">
        <v>98.85</v>
      </c>
      <c r="BS55">
        <v>99.1</v>
      </c>
      <c r="BT55">
        <v>97.01</v>
      </c>
      <c r="BU55">
        <v>96.77</v>
      </c>
      <c r="BV55">
        <v>96.99</v>
      </c>
      <c r="BW55">
        <v>97.69</v>
      </c>
      <c r="BX55">
        <v>99.27</v>
      </c>
      <c r="BY55">
        <v>99.38</v>
      </c>
      <c r="BZ55">
        <v>98.71</v>
      </c>
      <c r="CA55">
        <v>99.26</v>
      </c>
      <c r="CB55">
        <v>97.34</v>
      </c>
      <c r="CC55">
        <v>95.17</v>
      </c>
      <c r="CD55">
        <v>98.44</v>
      </c>
      <c r="CE55">
        <v>97.76</v>
      </c>
      <c r="CF55">
        <v>98.49</v>
      </c>
      <c r="CG55">
        <v>97.61</v>
      </c>
      <c r="CH55">
        <v>96.8</v>
      </c>
      <c r="CI55">
        <v>97.79</v>
      </c>
      <c r="CJ55">
        <v>97.98</v>
      </c>
      <c r="CK55">
        <v>98.84</v>
      </c>
      <c r="CL55">
        <v>97.33</v>
      </c>
      <c r="CM55">
        <v>99.8</v>
      </c>
      <c r="CN55">
        <v>95.83</v>
      </c>
      <c r="CO55">
        <v>99.99</v>
      </c>
      <c r="CP55">
        <v>97.12</v>
      </c>
      <c r="CQ55">
        <v>99.92</v>
      </c>
      <c r="CR55">
        <v>97.63</v>
      </c>
      <c r="CS55">
        <v>95.45</v>
      </c>
      <c r="CT55">
        <v>98.83</v>
      </c>
      <c r="CU55">
        <v>98.38</v>
      </c>
      <c r="CV55">
        <v>97.4</v>
      </c>
      <c r="CW55">
        <v>98.66</v>
      </c>
      <c r="CX55">
        <v>98.09</v>
      </c>
      <c r="CY55">
        <v>98.45</v>
      </c>
    </row>
    <row r="56" spans="1:103" x14ac:dyDescent="0.3">
      <c r="A56" s="148">
        <v>103</v>
      </c>
      <c r="B56" t="s">
        <v>214</v>
      </c>
      <c r="D56">
        <v>100</v>
      </c>
      <c r="E56">
        <v>100</v>
      </c>
      <c r="F56">
        <v>100</v>
      </c>
      <c r="G56">
        <v>100</v>
      </c>
      <c r="H56">
        <v>100</v>
      </c>
      <c r="I56">
        <v>100</v>
      </c>
      <c r="J56">
        <v>100</v>
      </c>
      <c r="K56">
        <v>100</v>
      </c>
      <c r="L56">
        <v>100</v>
      </c>
      <c r="M56">
        <v>100</v>
      </c>
      <c r="N56">
        <v>99</v>
      </c>
      <c r="O56">
        <v>100</v>
      </c>
      <c r="P56">
        <v>100</v>
      </c>
      <c r="Q56">
        <v>100</v>
      </c>
      <c r="R56">
        <v>100</v>
      </c>
      <c r="S56">
        <v>100</v>
      </c>
      <c r="U56">
        <v>100</v>
      </c>
      <c r="V56">
        <v>99.37</v>
      </c>
      <c r="W56">
        <v>99.59</v>
      </c>
      <c r="X56">
        <v>100</v>
      </c>
      <c r="Y56">
        <v>100</v>
      </c>
      <c r="Z56">
        <v>100</v>
      </c>
      <c r="AA56">
        <v>100</v>
      </c>
      <c r="AB56">
        <v>100</v>
      </c>
      <c r="AC56">
        <v>100</v>
      </c>
      <c r="AD56">
        <v>100</v>
      </c>
      <c r="AE56">
        <v>100</v>
      </c>
      <c r="AF56">
        <v>100</v>
      </c>
      <c r="AG56">
        <v>100</v>
      </c>
      <c r="AH56">
        <v>100</v>
      </c>
      <c r="AI56">
        <v>100</v>
      </c>
      <c r="AJ56">
        <v>100</v>
      </c>
      <c r="AK56">
        <v>100</v>
      </c>
      <c r="AL56">
        <v>99.85</v>
      </c>
      <c r="AM56">
        <v>100</v>
      </c>
      <c r="AN56">
        <v>100</v>
      </c>
      <c r="AO56">
        <v>100</v>
      </c>
      <c r="AP56">
        <v>100</v>
      </c>
      <c r="AQ56">
        <v>99.81</v>
      </c>
      <c r="AR56">
        <v>100</v>
      </c>
      <c r="AS56">
        <v>100</v>
      </c>
      <c r="AT56">
        <v>100</v>
      </c>
      <c r="AU56">
        <v>100</v>
      </c>
      <c r="AV56">
        <v>99.91</v>
      </c>
      <c r="AW56">
        <v>100</v>
      </c>
      <c r="AX56">
        <v>94.83</v>
      </c>
      <c r="AY56">
        <v>100</v>
      </c>
      <c r="AZ56">
        <v>100</v>
      </c>
      <c r="BA56">
        <v>99.85</v>
      </c>
      <c r="BB56">
        <v>100</v>
      </c>
      <c r="BC56">
        <v>100</v>
      </c>
      <c r="BD56">
        <v>100</v>
      </c>
      <c r="BE56">
        <v>100</v>
      </c>
      <c r="BF56">
        <v>100</v>
      </c>
      <c r="BG56">
        <v>100</v>
      </c>
      <c r="BH56">
        <v>100</v>
      </c>
      <c r="BI56">
        <v>100</v>
      </c>
      <c r="BJ56">
        <v>99.87</v>
      </c>
      <c r="BK56">
        <v>100</v>
      </c>
      <c r="BL56">
        <v>100</v>
      </c>
      <c r="BM56">
        <v>100</v>
      </c>
      <c r="BN56">
        <v>97.32</v>
      </c>
      <c r="BO56">
        <v>100</v>
      </c>
      <c r="BP56">
        <v>100</v>
      </c>
      <c r="BQ56">
        <v>100</v>
      </c>
      <c r="BR56">
        <v>100</v>
      </c>
      <c r="BS56">
        <v>100</v>
      </c>
      <c r="BT56">
        <v>100</v>
      </c>
      <c r="BU56">
        <v>100</v>
      </c>
      <c r="BV56">
        <v>100</v>
      </c>
      <c r="BW56">
        <v>99.98</v>
      </c>
      <c r="BX56">
        <v>99.88</v>
      </c>
      <c r="BY56">
        <v>100</v>
      </c>
      <c r="BZ56">
        <v>100</v>
      </c>
      <c r="CA56">
        <v>100</v>
      </c>
      <c r="CB56">
        <v>100</v>
      </c>
      <c r="CC56">
        <v>100</v>
      </c>
      <c r="CD56">
        <v>99.36</v>
      </c>
      <c r="CE56">
        <v>100</v>
      </c>
      <c r="CF56">
        <v>100</v>
      </c>
      <c r="CG56">
        <v>99.53</v>
      </c>
      <c r="CH56">
        <v>99.71</v>
      </c>
      <c r="CI56">
        <v>100</v>
      </c>
      <c r="CJ56">
        <v>100</v>
      </c>
      <c r="CK56">
        <v>100</v>
      </c>
      <c r="CL56">
        <v>100</v>
      </c>
      <c r="CM56">
        <v>100</v>
      </c>
      <c r="CN56">
        <v>98.98</v>
      </c>
      <c r="CO56">
        <v>100</v>
      </c>
      <c r="CP56">
        <v>100</v>
      </c>
      <c r="CQ56">
        <v>99.26</v>
      </c>
      <c r="CR56">
        <v>99.82</v>
      </c>
      <c r="CS56">
        <v>100</v>
      </c>
      <c r="CT56">
        <v>99.79</v>
      </c>
      <c r="CU56">
        <v>100</v>
      </c>
      <c r="CV56">
        <v>100</v>
      </c>
      <c r="CW56">
        <v>100</v>
      </c>
      <c r="CX56">
        <v>100</v>
      </c>
      <c r="CY56">
        <v>100</v>
      </c>
    </row>
    <row r="57" spans="1:103" x14ac:dyDescent="0.3">
      <c r="A57" s="148">
        <v>104</v>
      </c>
      <c r="B57" t="s">
        <v>2087</v>
      </c>
      <c r="D57">
        <v>0</v>
      </c>
      <c r="E57">
        <v>0</v>
      </c>
      <c r="F57">
        <v>0</v>
      </c>
      <c r="G57">
        <v>0</v>
      </c>
      <c r="H57">
        <v>0</v>
      </c>
      <c r="I57">
        <v>0</v>
      </c>
      <c r="J57">
        <v>0</v>
      </c>
      <c r="K57">
        <v>0</v>
      </c>
      <c r="L57">
        <v>0</v>
      </c>
      <c r="M57">
        <v>0</v>
      </c>
      <c r="O57">
        <v>0</v>
      </c>
      <c r="P57">
        <v>0</v>
      </c>
      <c r="Q57">
        <v>0</v>
      </c>
      <c r="R57">
        <v>0</v>
      </c>
      <c r="S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row>
    <row r="58" spans="1:103" x14ac:dyDescent="0.3">
      <c r="A58" s="148">
        <v>107</v>
      </c>
      <c r="B58" t="s">
        <v>2088</v>
      </c>
      <c r="D58">
        <v>0</v>
      </c>
      <c r="E58">
        <v>0</v>
      </c>
      <c r="F58">
        <v>0</v>
      </c>
      <c r="G58">
        <v>0</v>
      </c>
      <c r="H58">
        <v>0</v>
      </c>
      <c r="I58">
        <v>0</v>
      </c>
      <c r="J58">
        <v>0</v>
      </c>
      <c r="K58">
        <v>0</v>
      </c>
      <c r="L58">
        <v>0</v>
      </c>
      <c r="M58">
        <v>0</v>
      </c>
      <c r="O58">
        <v>0</v>
      </c>
      <c r="P58">
        <v>0</v>
      </c>
      <c r="Q58">
        <v>0</v>
      </c>
      <c r="R58">
        <v>0</v>
      </c>
      <c r="S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row>
    <row r="59" spans="1:103" x14ac:dyDescent="0.3">
      <c r="A59" s="148">
        <v>108</v>
      </c>
      <c r="B59" t="s">
        <v>2089</v>
      </c>
      <c r="D59">
        <v>0</v>
      </c>
      <c r="E59">
        <v>0</v>
      </c>
      <c r="F59">
        <v>0</v>
      </c>
      <c r="G59">
        <v>0</v>
      </c>
      <c r="H59">
        <v>0</v>
      </c>
      <c r="I59">
        <v>0</v>
      </c>
      <c r="J59">
        <v>0</v>
      </c>
      <c r="K59">
        <v>0</v>
      </c>
      <c r="L59">
        <v>0</v>
      </c>
      <c r="M59">
        <v>0</v>
      </c>
      <c r="O59">
        <v>0</v>
      </c>
      <c r="P59">
        <v>0</v>
      </c>
      <c r="Q59">
        <v>0</v>
      </c>
      <c r="R59">
        <v>0</v>
      </c>
      <c r="S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row>
    <row r="60" spans="1:103" x14ac:dyDescent="0.3">
      <c r="A60" s="148">
        <v>147</v>
      </c>
      <c r="B60" t="s">
        <v>828</v>
      </c>
      <c r="D60">
        <v>42808529</v>
      </c>
      <c r="E60">
        <v>7065060</v>
      </c>
      <c r="F60">
        <v>2782756</v>
      </c>
      <c r="G60">
        <v>3694598</v>
      </c>
      <c r="H60">
        <v>5323080</v>
      </c>
      <c r="I60">
        <v>4770000</v>
      </c>
      <c r="J60">
        <v>14587140</v>
      </c>
      <c r="K60">
        <v>3840120</v>
      </c>
      <c r="L60">
        <v>8835848</v>
      </c>
      <c r="M60">
        <v>46096535</v>
      </c>
      <c r="N60">
        <v>82441429</v>
      </c>
      <c r="O60">
        <v>16049205</v>
      </c>
      <c r="P60">
        <v>84000550</v>
      </c>
      <c r="Q60">
        <v>14874155</v>
      </c>
      <c r="R60">
        <v>2599999</v>
      </c>
      <c r="S60">
        <v>23854410</v>
      </c>
      <c r="U60">
        <v>40091748</v>
      </c>
      <c r="V60">
        <v>37915310</v>
      </c>
      <c r="W60">
        <v>7589410</v>
      </c>
      <c r="X60">
        <v>3500000</v>
      </c>
      <c r="Y60">
        <v>1791771</v>
      </c>
      <c r="Z60">
        <v>29752904</v>
      </c>
      <c r="AA60">
        <v>7926399</v>
      </c>
      <c r="AB60">
        <v>22021335</v>
      </c>
      <c r="AC60">
        <v>82568279</v>
      </c>
      <c r="AD60">
        <v>11478196</v>
      </c>
      <c r="AE60">
        <v>23230449</v>
      </c>
      <c r="AF60">
        <v>32110939</v>
      </c>
      <c r="AG60">
        <v>11840402</v>
      </c>
      <c r="AH60">
        <v>8968900</v>
      </c>
      <c r="AI60">
        <v>151707778</v>
      </c>
      <c r="AJ60">
        <v>10355698</v>
      </c>
      <c r="AK60">
        <v>135629425</v>
      </c>
      <c r="AL60">
        <v>21192936</v>
      </c>
      <c r="AM60">
        <v>50451704</v>
      </c>
      <c r="AN60">
        <v>2808000</v>
      </c>
      <c r="AO60">
        <v>1127426</v>
      </c>
      <c r="AP60">
        <v>16633489</v>
      </c>
      <c r="AQ60">
        <v>3666256</v>
      </c>
      <c r="AR60">
        <v>210917833</v>
      </c>
      <c r="AS60">
        <v>5695570</v>
      </c>
      <c r="AT60">
        <v>24680603</v>
      </c>
      <c r="AU60">
        <v>16718314</v>
      </c>
      <c r="AV60">
        <v>28928000</v>
      </c>
      <c r="AW60">
        <v>4290818</v>
      </c>
      <c r="AX60">
        <v>5700000</v>
      </c>
      <c r="AY60">
        <v>1700000</v>
      </c>
      <c r="AZ60">
        <v>58489060</v>
      </c>
      <c r="BA60">
        <v>7833824</v>
      </c>
      <c r="BB60">
        <v>72000000</v>
      </c>
      <c r="BC60">
        <v>2495760</v>
      </c>
      <c r="BD60">
        <v>18912278</v>
      </c>
      <c r="BE60">
        <v>12562985</v>
      </c>
      <c r="BF60">
        <v>18816963</v>
      </c>
      <c r="BG60">
        <v>8938133</v>
      </c>
      <c r="BH60">
        <v>4453438</v>
      </c>
      <c r="BI60">
        <v>7643126</v>
      </c>
      <c r="BJ60">
        <v>9267469</v>
      </c>
      <c r="BK60">
        <v>524932548</v>
      </c>
      <c r="BL60">
        <v>2195920</v>
      </c>
      <c r="BM60">
        <v>5249000</v>
      </c>
      <c r="BN60">
        <v>30350000</v>
      </c>
      <c r="BO60">
        <v>22895487</v>
      </c>
      <c r="BP60">
        <v>82887553</v>
      </c>
      <c r="BQ60">
        <v>3500000</v>
      </c>
      <c r="BR60">
        <v>83118916</v>
      </c>
      <c r="BS60">
        <v>89012561</v>
      </c>
      <c r="BT60">
        <v>4000000</v>
      </c>
      <c r="BU60">
        <v>11364000</v>
      </c>
      <c r="BV60">
        <v>20220842</v>
      </c>
      <c r="BW60">
        <v>2900000</v>
      </c>
      <c r="BX60">
        <v>11759077</v>
      </c>
      <c r="BY60">
        <v>43212464</v>
      </c>
      <c r="BZ60">
        <v>5130055</v>
      </c>
      <c r="CA60">
        <v>26536929</v>
      </c>
      <c r="CB60">
        <v>7873240</v>
      </c>
      <c r="CC60">
        <v>13305000</v>
      </c>
      <c r="CD60">
        <v>15834840</v>
      </c>
      <c r="CE60">
        <v>40407217</v>
      </c>
      <c r="CF60">
        <v>16210603</v>
      </c>
      <c r="CG60">
        <v>12816353</v>
      </c>
      <c r="CH60">
        <v>10874868</v>
      </c>
      <c r="CI60">
        <v>11922530</v>
      </c>
      <c r="CJ60">
        <v>13056771</v>
      </c>
      <c r="CK60">
        <v>12733840</v>
      </c>
      <c r="CL60">
        <v>1030385</v>
      </c>
      <c r="CM60">
        <v>12794494</v>
      </c>
      <c r="CN60">
        <v>592595</v>
      </c>
      <c r="CO60">
        <v>112254460</v>
      </c>
      <c r="CP60">
        <v>8432436</v>
      </c>
      <c r="CQ60">
        <v>525073614</v>
      </c>
      <c r="CR60">
        <v>5083331</v>
      </c>
      <c r="CS60">
        <v>1735000</v>
      </c>
      <c r="CT60">
        <v>13864547</v>
      </c>
      <c r="CU60">
        <v>21115695</v>
      </c>
      <c r="CV60">
        <v>12369284</v>
      </c>
      <c r="CW60">
        <v>22461930</v>
      </c>
      <c r="CX60">
        <v>7217959</v>
      </c>
      <c r="CY60">
        <v>3409021</v>
      </c>
    </row>
    <row r="61" spans="1:103" x14ac:dyDescent="0.3">
      <c r="A61" s="148">
        <v>148</v>
      </c>
      <c r="B61" t="s">
        <v>829</v>
      </c>
      <c r="D61">
        <v>13842815</v>
      </c>
      <c r="E61">
        <v>2088866</v>
      </c>
      <c r="F61">
        <v>522255</v>
      </c>
      <c r="G61">
        <v>1597532</v>
      </c>
      <c r="H61">
        <v>785342</v>
      </c>
      <c r="I61">
        <v>2165375</v>
      </c>
      <c r="J61">
        <v>1270878</v>
      </c>
      <c r="K61">
        <v>0</v>
      </c>
      <c r="L61">
        <v>210225</v>
      </c>
      <c r="M61">
        <v>35395835</v>
      </c>
      <c r="N61">
        <v>27837613</v>
      </c>
      <c r="O61">
        <v>3362119</v>
      </c>
      <c r="P61">
        <v>38466081</v>
      </c>
      <c r="Q61">
        <v>11654491</v>
      </c>
      <c r="R61">
        <v>0</v>
      </c>
      <c r="S61">
        <v>1092701</v>
      </c>
      <c r="U61">
        <v>14592817</v>
      </c>
      <c r="V61">
        <v>0</v>
      </c>
      <c r="W61">
        <v>391770</v>
      </c>
      <c r="X61">
        <v>200000</v>
      </c>
      <c r="Y61">
        <v>35000</v>
      </c>
      <c r="Z61">
        <v>2850000</v>
      </c>
      <c r="AA61">
        <v>1553065</v>
      </c>
      <c r="AB61">
        <v>1994967</v>
      </c>
      <c r="AC61">
        <v>11521907</v>
      </c>
      <c r="AD61">
        <v>1835000</v>
      </c>
      <c r="AE61">
        <v>2189872</v>
      </c>
      <c r="AF61">
        <v>6188418</v>
      </c>
      <c r="AG61">
        <v>2650314</v>
      </c>
      <c r="AH61">
        <v>187333</v>
      </c>
      <c r="AI61">
        <v>32074356</v>
      </c>
      <c r="AJ61">
        <v>652627</v>
      </c>
      <c r="AK61">
        <v>61427638</v>
      </c>
      <c r="AL61">
        <v>2246634</v>
      </c>
      <c r="AM61">
        <v>20047162</v>
      </c>
      <c r="AN61">
        <v>469355</v>
      </c>
      <c r="AO61">
        <v>0</v>
      </c>
      <c r="AP61">
        <v>1535995</v>
      </c>
      <c r="AQ61">
        <v>841256</v>
      </c>
      <c r="AR61">
        <v>8159629</v>
      </c>
      <c r="AS61">
        <v>942106</v>
      </c>
      <c r="AT61">
        <v>17408013</v>
      </c>
      <c r="AU61">
        <v>3354442</v>
      </c>
      <c r="AV61">
        <v>40112565</v>
      </c>
      <c r="AW61">
        <v>0</v>
      </c>
      <c r="AX61">
        <v>1210590</v>
      </c>
      <c r="AY61">
        <v>383829</v>
      </c>
      <c r="AZ61">
        <v>31350217</v>
      </c>
      <c r="BA61">
        <v>2781376</v>
      </c>
      <c r="BB61">
        <v>800000</v>
      </c>
      <c r="BC61">
        <v>336367</v>
      </c>
      <c r="BD61">
        <v>1858810</v>
      </c>
      <c r="BE61">
        <v>240177</v>
      </c>
      <c r="BF61">
        <v>6169568</v>
      </c>
      <c r="BG61">
        <v>2471030</v>
      </c>
      <c r="BH61">
        <v>4585278</v>
      </c>
      <c r="BI61">
        <v>1413617</v>
      </c>
      <c r="BJ61">
        <v>6150528</v>
      </c>
      <c r="BK61">
        <v>252390058</v>
      </c>
      <c r="BL61">
        <v>1054475</v>
      </c>
      <c r="BM61">
        <v>4239587</v>
      </c>
      <c r="BN61">
        <v>36571428</v>
      </c>
      <c r="BO61">
        <v>1396890</v>
      </c>
      <c r="BP61">
        <v>10010907</v>
      </c>
      <c r="BQ61">
        <v>357050</v>
      </c>
      <c r="BR61">
        <v>36016296</v>
      </c>
      <c r="BS61">
        <v>34985448</v>
      </c>
      <c r="BT61">
        <v>375000</v>
      </c>
      <c r="BU61">
        <v>2073400</v>
      </c>
      <c r="BV61">
        <v>2417084</v>
      </c>
      <c r="BW61">
        <v>0</v>
      </c>
      <c r="BX61">
        <v>11759077</v>
      </c>
      <c r="BY61">
        <v>5115697</v>
      </c>
      <c r="BZ61">
        <v>312000</v>
      </c>
      <c r="CA61">
        <v>29968894</v>
      </c>
      <c r="CB61">
        <v>2350255</v>
      </c>
      <c r="CC61">
        <v>6037399</v>
      </c>
      <c r="CD61">
        <v>2291999</v>
      </c>
      <c r="CE61">
        <v>3902504</v>
      </c>
      <c r="CF61">
        <v>18891722</v>
      </c>
      <c r="CG61">
        <v>3157641</v>
      </c>
      <c r="CH61">
        <v>385000</v>
      </c>
      <c r="CI61">
        <v>3445000</v>
      </c>
      <c r="CJ61">
        <v>1524000</v>
      </c>
      <c r="CK61">
        <v>2295539</v>
      </c>
      <c r="CL61">
        <v>1400936</v>
      </c>
      <c r="CM61">
        <v>3047262</v>
      </c>
      <c r="CN61">
        <v>106817</v>
      </c>
      <c r="CO61">
        <v>27135785</v>
      </c>
      <c r="CP61">
        <v>625000</v>
      </c>
      <c r="CQ61">
        <v>241950336</v>
      </c>
      <c r="CR61">
        <v>309884</v>
      </c>
      <c r="CS61">
        <v>87407</v>
      </c>
      <c r="CT61">
        <v>1854115</v>
      </c>
      <c r="CU61">
        <v>2165045</v>
      </c>
      <c r="CV61">
        <v>2769356</v>
      </c>
      <c r="CW61">
        <v>1948475</v>
      </c>
      <c r="CX61">
        <v>502816</v>
      </c>
      <c r="CY61">
        <v>437066</v>
      </c>
    </row>
    <row r="62" spans="1:103" x14ac:dyDescent="0.3">
      <c r="A62" s="148">
        <v>149</v>
      </c>
      <c r="B62" t="s">
        <v>2090</v>
      </c>
      <c r="D62">
        <v>0</v>
      </c>
      <c r="E62">
        <v>0</v>
      </c>
      <c r="F62">
        <v>0</v>
      </c>
      <c r="G62">
        <v>0</v>
      </c>
      <c r="H62">
        <v>0</v>
      </c>
      <c r="I62">
        <v>0</v>
      </c>
      <c r="J62">
        <v>0</v>
      </c>
      <c r="K62">
        <v>0</v>
      </c>
      <c r="L62">
        <v>0</v>
      </c>
      <c r="M62">
        <v>0</v>
      </c>
      <c r="O62">
        <v>0</v>
      </c>
      <c r="P62">
        <v>0</v>
      </c>
      <c r="Q62">
        <v>0</v>
      </c>
      <c r="R62">
        <v>0</v>
      </c>
      <c r="S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row>
    <row r="63" spans="1:103" x14ac:dyDescent="0.3">
      <c r="A63" s="148">
        <v>150</v>
      </c>
      <c r="B63" t="s">
        <v>2091</v>
      </c>
      <c r="D63">
        <v>0</v>
      </c>
      <c r="E63">
        <v>0</v>
      </c>
      <c r="F63">
        <v>0</v>
      </c>
      <c r="G63">
        <v>0</v>
      </c>
      <c r="H63">
        <v>0</v>
      </c>
      <c r="I63">
        <v>0</v>
      </c>
      <c r="J63">
        <v>0</v>
      </c>
      <c r="K63">
        <v>0</v>
      </c>
      <c r="L63">
        <v>0</v>
      </c>
      <c r="M63">
        <v>0</v>
      </c>
      <c r="O63">
        <v>0</v>
      </c>
      <c r="P63">
        <v>0</v>
      </c>
      <c r="Q63">
        <v>0</v>
      </c>
      <c r="R63">
        <v>0</v>
      </c>
      <c r="S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row>
    <row r="64" spans="1:103" x14ac:dyDescent="0.3">
      <c r="A64" s="148">
        <v>171</v>
      </c>
      <c r="B64" t="s">
        <v>185</v>
      </c>
      <c r="D64">
        <v>9252359</v>
      </c>
      <c r="E64">
        <v>4551027</v>
      </c>
      <c r="F64">
        <v>1269780</v>
      </c>
      <c r="G64">
        <v>1008871</v>
      </c>
      <c r="H64">
        <v>6474635</v>
      </c>
      <c r="I64">
        <v>1468008</v>
      </c>
      <c r="J64">
        <v>2530334</v>
      </c>
      <c r="K64">
        <v>3080092</v>
      </c>
      <c r="L64">
        <v>2976414</v>
      </c>
      <c r="M64">
        <v>15545524</v>
      </c>
      <c r="N64">
        <v>51328900</v>
      </c>
      <c r="O64">
        <v>8079465</v>
      </c>
      <c r="P64">
        <v>48611638</v>
      </c>
      <c r="Q64">
        <v>6216298</v>
      </c>
      <c r="R64">
        <v>709386</v>
      </c>
      <c r="S64">
        <v>4570836</v>
      </c>
      <c r="U64">
        <v>19036906</v>
      </c>
      <c r="V64">
        <v>16927676</v>
      </c>
      <c r="W64">
        <v>1937128</v>
      </c>
      <c r="X64">
        <v>1718331</v>
      </c>
      <c r="Y64">
        <v>1977816</v>
      </c>
      <c r="Z64">
        <v>0</v>
      </c>
      <c r="AA64">
        <v>2027482</v>
      </c>
      <c r="AB64">
        <v>7176590</v>
      </c>
      <c r="AC64">
        <v>12701139</v>
      </c>
      <c r="AD64">
        <v>3039211</v>
      </c>
      <c r="AE64">
        <v>23158887</v>
      </c>
      <c r="AF64">
        <v>13426073</v>
      </c>
      <c r="AG64">
        <v>8530425</v>
      </c>
      <c r="AH64">
        <v>4630734</v>
      </c>
      <c r="AI64">
        <v>62532504</v>
      </c>
      <c r="AJ64">
        <v>4347420</v>
      </c>
      <c r="AK64">
        <v>83618463</v>
      </c>
      <c r="AL64">
        <v>8504423</v>
      </c>
      <c r="AM64">
        <v>32860308</v>
      </c>
      <c r="AN64">
        <v>1262788</v>
      </c>
      <c r="AO64">
        <v>437315</v>
      </c>
      <c r="AP64">
        <v>12340867</v>
      </c>
      <c r="AQ64">
        <v>1235162</v>
      </c>
      <c r="AR64">
        <v>90240562</v>
      </c>
      <c r="AS64">
        <v>6108012</v>
      </c>
      <c r="AT64">
        <v>16514161</v>
      </c>
      <c r="AU64">
        <v>9068659</v>
      </c>
      <c r="AV64">
        <v>22962260</v>
      </c>
      <c r="AW64">
        <v>1904996</v>
      </c>
      <c r="AX64">
        <v>17121655</v>
      </c>
      <c r="AY64">
        <v>505533</v>
      </c>
      <c r="AZ64">
        <v>27670682</v>
      </c>
      <c r="BA64">
        <v>4329491</v>
      </c>
      <c r="BB64">
        <v>38648832</v>
      </c>
      <c r="BC64">
        <v>1084836</v>
      </c>
      <c r="BD64">
        <v>11561345</v>
      </c>
      <c r="BE64">
        <v>6443389</v>
      </c>
      <c r="BF64">
        <v>15135650</v>
      </c>
      <c r="BG64">
        <v>4004685</v>
      </c>
      <c r="BH64">
        <v>1261324</v>
      </c>
      <c r="BI64">
        <v>763432</v>
      </c>
      <c r="BJ64">
        <v>2821619</v>
      </c>
      <c r="BK64">
        <v>212334590</v>
      </c>
      <c r="BL64">
        <v>218843</v>
      </c>
      <c r="BM64">
        <v>70744727</v>
      </c>
      <c r="BN64">
        <v>20635076</v>
      </c>
      <c r="BO64">
        <v>6015962</v>
      </c>
      <c r="BP64">
        <v>67443617</v>
      </c>
      <c r="BQ64">
        <v>1549751</v>
      </c>
      <c r="BR64">
        <v>12546591</v>
      </c>
      <c r="BS64">
        <v>35869190</v>
      </c>
      <c r="BT64">
        <v>1034928</v>
      </c>
      <c r="BU64">
        <v>4640116</v>
      </c>
      <c r="BV64">
        <v>11988595</v>
      </c>
      <c r="BW64">
        <v>1279504</v>
      </c>
      <c r="BX64">
        <v>2044631</v>
      </c>
      <c r="BY64">
        <v>18699483</v>
      </c>
      <c r="BZ64">
        <v>13126813</v>
      </c>
      <c r="CA64">
        <v>13972627</v>
      </c>
      <c r="CB64">
        <v>3919098</v>
      </c>
      <c r="CC64">
        <v>6050897</v>
      </c>
      <c r="CD64">
        <v>10551203</v>
      </c>
      <c r="CE64">
        <v>10218884</v>
      </c>
      <c r="CF64">
        <v>7882069</v>
      </c>
      <c r="CG64">
        <v>9440882</v>
      </c>
      <c r="CH64">
        <v>3861400</v>
      </c>
      <c r="CI64">
        <v>12851556</v>
      </c>
      <c r="CJ64">
        <v>5015373</v>
      </c>
      <c r="CK64">
        <v>7041563</v>
      </c>
      <c r="CL64">
        <v>2225430</v>
      </c>
      <c r="CM64">
        <v>579264</v>
      </c>
      <c r="CN64">
        <v>272755</v>
      </c>
      <c r="CO64">
        <v>50024597</v>
      </c>
      <c r="CP64">
        <v>2067455</v>
      </c>
      <c r="CQ64">
        <v>348462683</v>
      </c>
      <c r="CR64">
        <v>1164632</v>
      </c>
      <c r="CS64">
        <v>125462</v>
      </c>
      <c r="CT64">
        <v>6676631</v>
      </c>
      <c r="CU64">
        <v>5573536</v>
      </c>
      <c r="CV64">
        <v>4263918</v>
      </c>
      <c r="CW64">
        <v>3085010</v>
      </c>
      <c r="CX64">
        <v>4075633</v>
      </c>
      <c r="CY64">
        <v>1729825</v>
      </c>
    </row>
    <row r="65" spans="1:103" x14ac:dyDescent="0.3">
      <c r="A65" s="148">
        <v>191</v>
      </c>
      <c r="B65" t="s">
        <v>198</v>
      </c>
      <c r="D65">
        <v>0</v>
      </c>
      <c r="E65">
        <v>584012</v>
      </c>
      <c r="F65">
        <v>0</v>
      </c>
      <c r="G65">
        <v>0</v>
      </c>
      <c r="H65">
        <v>0</v>
      </c>
      <c r="I65">
        <v>0</v>
      </c>
      <c r="J65">
        <v>1936694</v>
      </c>
      <c r="K65">
        <v>169753</v>
      </c>
      <c r="L65">
        <v>0</v>
      </c>
      <c r="M65">
        <v>6877930</v>
      </c>
      <c r="O65">
        <v>518142</v>
      </c>
      <c r="P65">
        <v>0</v>
      </c>
      <c r="Q65">
        <v>0</v>
      </c>
      <c r="R65">
        <v>0</v>
      </c>
      <c r="S65">
        <v>0</v>
      </c>
      <c r="U65">
        <v>0</v>
      </c>
      <c r="V65">
        <v>0</v>
      </c>
      <c r="W65">
        <v>0</v>
      </c>
      <c r="X65">
        <v>0</v>
      </c>
      <c r="Y65">
        <v>0</v>
      </c>
      <c r="Z65">
        <v>0</v>
      </c>
      <c r="AA65">
        <v>2055843</v>
      </c>
      <c r="AB65">
        <v>0</v>
      </c>
      <c r="AC65">
        <v>0</v>
      </c>
      <c r="AD65">
        <v>0</v>
      </c>
      <c r="AE65">
        <v>0</v>
      </c>
      <c r="AF65">
        <v>0</v>
      </c>
      <c r="AG65">
        <v>50000</v>
      </c>
      <c r="AH65">
        <v>0</v>
      </c>
      <c r="AI65">
        <v>5805</v>
      </c>
      <c r="AJ65">
        <v>1675061</v>
      </c>
      <c r="AK65">
        <v>0</v>
      </c>
      <c r="AL65">
        <v>104329</v>
      </c>
      <c r="AM65">
        <v>0</v>
      </c>
      <c r="AN65">
        <v>0</v>
      </c>
      <c r="AO65">
        <v>0</v>
      </c>
      <c r="AP65">
        <v>0</v>
      </c>
      <c r="AQ65">
        <v>0</v>
      </c>
      <c r="AR65">
        <v>0</v>
      </c>
      <c r="AS65">
        <v>0</v>
      </c>
      <c r="AT65">
        <v>4138486</v>
      </c>
      <c r="AU65">
        <v>0</v>
      </c>
      <c r="AV65">
        <v>0</v>
      </c>
      <c r="AW65">
        <v>0</v>
      </c>
      <c r="AX65">
        <v>0</v>
      </c>
      <c r="AY65">
        <v>0</v>
      </c>
      <c r="AZ65">
        <v>0</v>
      </c>
      <c r="BA65">
        <v>0</v>
      </c>
      <c r="BB65">
        <v>18904189</v>
      </c>
      <c r="BC65">
        <v>245165</v>
      </c>
      <c r="BD65">
        <v>0</v>
      </c>
      <c r="BE65">
        <v>0</v>
      </c>
      <c r="BF65">
        <v>1903130</v>
      </c>
      <c r="BG65">
        <v>0</v>
      </c>
      <c r="BH65">
        <v>0</v>
      </c>
      <c r="BI65">
        <v>400</v>
      </c>
      <c r="BJ65">
        <v>0</v>
      </c>
      <c r="BK65">
        <v>0</v>
      </c>
      <c r="BL65">
        <v>0</v>
      </c>
      <c r="BM65">
        <v>1130497</v>
      </c>
      <c r="BN65">
        <v>961790</v>
      </c>
      <c r="BO65">
        <v>439340</v>
      </c>
      <c r="BP65">
        <v>0</v>
      </c>
      <c r="BQ65">
        <v>190636</v>
      </c>
      <c r="BR65">
        <v>0</v>
      </c>
      <c r="BS65">
        <v>0</v>
      </c>
      <c r="BT65">
        <v>0</v>
      </c>
      <c r="BU65">
        <v>106800</v>
      </c>
      <c r="BV65">
        <v>0</v>
      </c>
      <c r="BW65">
        <v>0</v>
      </c>
      <c r="BX65">
        <v>0</v>
      </c>
      <c r="BY65">
        <v>0</v>
      </c>
      <c r="BZ65">
        <v>0</v>
      </c>
      <c r="CA65">
        <v>0</v>
      </c>
      <c r="CB65">
        <v>0</v>
      </c>
      <c r="CC65">
        <v>18101</v>
      </c>
      <c r="CD65">
        <v>0</v>
      </c>
      <c r="CE65">
        <v>0</v>
      </c>
      <c r="CF65">
        <v>0</v>
      </c>
      <c r="CG65">
        <v>886715</v>
      </c>
      <c r="CH65">
        <v>0</v>
      </c>
      <c r="CI65">
        <v>566386</v>
      </c>
      <c r="CJ65">
        <v>0</v>
      </c>
      <c r="CK65">
        <v>0</v>
      </c>
      <c r="CL65">
        <v>0</v>
      </c>
      <c r="CM65">
        <v>0</v>
      </c>
      <c r="CN65">
        <v>0</v>
      </c>
      <c r="CO65">
        <v>16088204</v>
      </c>
      <c r="CP65">
        <v>0</v>
      </c>
      <c r="CQ65">
        <v>0</v>
      </c>
      <c r="CR65">
        <v>220000</v>
      </c>
      <c r="CS65">
        <v>0</v>
      </c>
      <c r="CT65">
        <v>0</v>
      </c>
      <c r="CU65">
        <v>0</v>
      </c>
      <c r="CV65">
        <v>0</v>
      </c>
      <c r="CW65">
        <v>0</v>
      </c>
      <c r="CX65">
        <v>0</v>
      </c>
      <c r="CY65">
        <v>80134</v>
      </c>
    </row>
    <row r="66" spans="1:103" x14ac:dyDescent="0.3">
      <c r="A66" s="148">
        <v>192</v>
      </c>
      <c r="B66" t="s">
        <v>2092</v>
      </c>
      <c r="D66">
        <v>0</v>
      </c>
      <c r="E66">
        <v>0</v>
      </c>
      <c r="F66">
        <v>0</v>
      </c>
      <c r="G66">
        <v>0</v>
      </c>
      <c r="H66">
        <v>0</v>
      </c>
      <c r="I66">
        <v>0</v>
      </c>
      <c r="J66">
        <v>0</v>
      </c>
      <c r="K66">
        <v>0</v>
      </c>
      <c r="L66">
        <v>0</v>
      </c>
      <c r="M66">
        <v>0</v>
      </c>
      <c r="O66">
        <v>0</v>
      </c>
      <c r="P66">
        <v>0</v>
      </c>
      <c r="Q66">
        <v>0</v>
      </c>
      <c r="R66">
        <v>0</v>
      </c>
      <c r="S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row>
    <row r="67" spans="1:103" x14ac:dyDescent="0.3">
      <c r="A67" s="148">
        <v>193</v>
      </c>
      <c r="B67" t="s">
        <v>2093</v>
      </c>
      <c r="D67">
        <v>0</v>
      </c>
      <c r="E67">
        <v>0</v>
      </c>
      <c r="F67">
        <v>0</v>
      </c>
      <c r="G67">
        <v>0</v>
      </c>
      <c r="H67">
        <v>0</v>
      </c>
      <c r="I67">
        <v>0</v>
      </c>
      <c r="J67">
        <v>0</v>
      </c>
      <c r="K67">
        <v>0</v>
      </c>
      <c r="L67">
        <v>0</v>
      </c>
      <c r="M67">
        <v>0</v>
      </c>
      <c r="O67">
        <v>0</v>
      </c>
      <c r="P67">
        <v>0</v>
      </c>
      <c r="Q67">
        <v>0</v>
      </c>
      <c r="R67">
        <v>0</v>
      </c>
      <c r="S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row>
    <row r="68" spans="1:103" x14ac:dyDescent="0.3">
      <c r="A68" s="148">
        <v>194</v>
      </c>
      <c r="B68" t="s">
        <v>2094</v>
      </c>
      <c r="D68">
        <v>0</v>
      </c>
      <c r="E68">
        <v>0</v>
      </c>
      <c r="F68">
        <v>0</v>
      </c>
      <c r="G68">
        <v>0</v>
      </c>
      <c r="H68">
        <v>0</v>
      </c>
      <c r="I68">
        <v>0</v>
      </c>
      <c r="J68">
        <v>0</v>
      </c>
      <c r="K68">
        <v>0</v>
      </c>
      <c r="L68">
        <v>0</v>
      </c>
      <c r="M68">
        <v>0</v>
      </c>
      <c r="O68">
        <v>0</v>
      </c>
      <c r="P68">
        <v>0</v>
      </c>
      <c r="Q68">
        <v>0</v>
      </c>
      <c r="R68">
        <v>0</v>
      </c>
      <c r="S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row>
    <row r="69" spans="1:103" x14ac:dyDescent="0.3">
      <c r="A69" s="148">
        <v>252</v>
      </c>
      <c r="B69" t="s">
        <v>87</v>
      </c>
      <c r="D69">
        <v>47472996</v>
      </c>
      <c r="E69">
        <v>16435585</v>
      </c>
      <c r="F69">
        <v>16059706</v>
      </c>
      <c r="G69">
        <v>19823997</v>
      </c>
      <c r="H69">
        <v>35352792</v>
      </c>
      <c r="I69">
        <v>30822475</v>
      </c>
      <c r="J69">
        <v>21457573</v>
      </c>
      <c r="K69">
        <v>13695812</v>
      </c>
      <c r="L69">
        <v>7789350</v>
      </c>
      <c r="M69">
        <v>126785111</v>
      </c>
      <c r="N69">
        <v>72886111</v>
      </c>
      <c r="O69">
        <v>37852760</v>
      </c>
      <c r="P69">
        <v>171326199</v>
      </c>
      <c r="Q69">
        <v>20657600</v>
      </c>
      <c r="R69">
        <v>13486850</v>
      </c>
      <c r="S69">
        <v>25237224</v>
      </c>
      <c r="U69">
        <v>124449252</v>
      </c>
      <c r="V69">
        <v>59387963</v>
      </c>
      <c r="W69">
        <v>16071624</v>
      </c>
      <c r="X69">
        <v>23551904</v>
      </c>
      <c r="Y69">
        <v>14689258</v>
      </c>
      <c r="Z69">
        <v>78440880</v>
      </c>
      <c r="AA69">
        <v>31463202</v>
      </c>
      <c r="AB69">
        <v>53731048</v>
      </c>
      <c r="AC69">
        <v>145716170</v>
      </c>
      <c r="AD69">
        <v>100350733</v>
      </c>
      <c r="AE69">
        <v>117699730</v>
      </c>
      <c r="AF69">
        <v>63182870</v>
      </c>
      <c r="AG69">
        <v>19334605</v>
      </c>
      <c r="AH69">
        <v>11572082</v>
      </c>
      <c r="AI69">
        <v>183610404</v>
      </c>
      <c r="AJ69">
        <v>13226897</v>
      </c>
      <c r="AK69">
        <v>151261560</v>
      </c>
      <c r="AL69">
        <v>38373840</v>
      </c>
      <c r="AM69">
        <v>72265228</v>
      </c>
      <c r="AN69">
        <v>6591588</v>
      </c>
      <c r="AO69">
        <v>13053633</v>
      </c>
      <c r="AP69">
        <v>39728260</v>
      </c>
      <c r="AQ69">
        <v>12123383</v>
      </c>
      <c r="AR69">
        <v>182282283</v>
      </c>
      <c r="AS69">
        <v>15410841</v>
      </c>
      <c r="AT69">
        <v>45752237</v>
      </c>
      <c r="AU69">
        <v>56015826</v>
      </c>
      <c r="AV69">
        <v>66452828</v>
      </c>
      <c r="AW69">
        <v>21460311</v>
      </c>
      <c r="AX69">
        <v>24964210</v>
      </c>
      <c r="AY69">
        <v>20276291</v>
      </c>
      <c r="AZ69">
        <v>246691369</v>
      </c>
      <c r="BA69">
        <v>80339750</v>
      </c>
      <c r="BB69">
        <v>56033319</v>
      </c>
      <c r="BC69">
        <v>4939434</v>
      </c>
      <c r="BD69">
        <v>24421592</v>
      </c>
      <c r="BE69">
        <v>9624003</v>
      </c>
      <c r="BF69">
        <v>72844362</v>
      </c>
      <c r="BG69">
        <v>22424684</v>
      </c>
      <c r="BH69">
        <v>7270363</v>
      </c>
      <c r="BI69">
        <v>10672745</v>
      </c>
      <c r="BJ69">
        <v>26178986</v>
      </c>
      <c r="BK69">
        <v>1185682713</v>
      </c>
      <c r="BL69">
        <v>14033810</v>
      </c>
      <c r="BM69">
        <v>25309987</v>
      </c>
      <c r="BN69">
        <v>62359696</v>
      </c>
      <c r="BO69">
        <v>50672849</v>
      </c>
      <c r="BP69">
        <v>96710996</v>
      </c>
      <c r="BQ69">
        <v>9584882</v>
      </c>
      <c r="BR69">
        <v>56516949</v>
      </c>
      <c r="BS69">
        <v>36420704</v>
      </c>
      <c r="BT69">
        <v>4048664</v>
      </c>
      <c r="BU69">
        <v>18859513</v>
      </c>
      <c r="BV69">
        <v>27014609</v>
      </c>
      <c r="BW69">
        <v>7865816</v>
      </c>
      <c r="BX69">
        <v>38679199</v>
      </c>
      <c r="BY69">
        <v>50961545</v>
      </c>
      <c r="BZ69">
        <v>22997270</v>
      </c>
      <c r="CA69">
        <v>61914375</v>
      </c>
      <c r="CB69">
        <v>22631827</v>
      </c>
      <c r="CC69">
        <v>20455051</v>
      </c>
      <c r="CD69">
        <v>18401032</v>
      </c>
      <c r="CE69">
        <v>64625600</v>
      </c>
      <c r="CF69">
        <v>60777613</v>
      </c>
      <c r="CG69">
        <v>31627494</v>
      </c>
      <c r="CH69">
        <v>13629779</v>
      </c>
      <c r="CI69">
        <v>20067458</v>
      </c>
      <c r="CJ69">
        <v>29429443</v>
      </c>
      <c r="CK69">
        <v>15149661</v>
      </c>
      <c r="CL69">
        <v>12643667</v>
      </c>
      <c r="CM69">
        <v>38739070</v>
      </c>
      <c r="CN69">
        <v>2680136</v>
      </c>
      <c r="CO69">
        <v>28905072</v>
      </c>
      <c r="CP69">
        <v>5846296</v>
      </c>
      <c r="CQ69">
        <v>557754436</v>
      </c>
      <c r="CR69">
        <v>14490452</v>
      </c>
      <c r="CS69">
        <v>19831805</v>
      </c>
      <c r="CT69">
        <v>98766137</v>
      </c>
      <c r="CU69">
        <v>101332091</v>
      </c>
      <c r="CV69">
        <v>29820228</v>
      </c>
      <c r="CW69">
        <v>27870011</v>
      </c>
      <c r="CX69">
        <v>34383403</v>
      </c>
      <c r="CY69">
        <v>13342685</v>
      </c>
    </row>
    <row r="70" spans="1:103" x14ac:dyDescent="0.3">
      <c r="A70" s="148">
        <v>253</v>
      </c>
      <c r="B70" t="s">
        <v>88</v>
      </c>
      <c r="D70">
        <v>21606991</v>
      </c>
      <c r="E70">
        <v>7662492</v>
      </c>
      <c r="F70">
        <v>1493232</v>
      </c>
      <c r="G70">
        <v>6189281</v>
      </c>
      <c r="H70">
        <v>9963187</v>
      </c>
      <c r="I70">
        <v>9831323</v>
      </c>
      <c r="J70">
        <v>10452918</v>
      </c>
      <c r="K70">
        <v>5671585</v>
      </c>
      <c r="L70">
        <v>15037977</v>
      </c>
      <c r="M70">
        <v>22879562</v>
      </c>
      <c r="N70">
        <v>67417535</v>
      </c>
      <c r="O70">
        <v>30168938</v>
      </c>
      <c r="P70">
        <v>122256741</v>
      </c>
      <c r="Q70">
        <v>8206605</v>
      </c>
      <c r="R70">
        <v>4530926</v>
      </c>
      <c r="S70">
        <v>37815978</v>
      </c>
      <c r="U70">
        <v>35266100</v>
      </c>
      <c r="V70">
        <v>11751305</v>
      </c>
      <c r="W70">
        <v>11707252</v>
      </c>
      <c r="X70">
        <v>2180168</v>
      </c>
      <c r="Y70">
        <v>2958834</v>
      </c>
      <c r="Z70">
        <v>24715412</v>
      </c>
      <c r="AA70">
        <v>30791953</v>
      </c>
      <c r="AB70">
        <v>29444458</v>
      </c>
      <c r="AC70">
        <v>93130470</v>
      </c>
      <c r="AD70">
        <v>57756484</v>
      </c>
      <c r="AE70">
        <v>60990918</v>
      </c>
      <c r="AF70">
        <v>24093095</v>
      </c>
      <c r="AG70">
        <v>9063920</v>
      </c>
      <c r="AH70">
        <v>14051025</v>
      </c>
      <c r="AI70">
        <v>97332350</v>
      </c>
      <c r="AJ70">
        <v>8791027</v>
      </c>
      <c r="AK70">
        <v>165624698</v>
      </c>
      <c r="AL70">
        <v>13462940</v>
      </c>
      <c r="AM70">
        <v>57797261</v>
      </c>
      <c r="AN70">
        <v>3497119</v>
      </c>
      <c r="AO70">
        <v>2906550</v>
      </c>
      <c r="AP70">
        <v>16552241</v>
      </c>
      <c r="AQ70">
        <v>5151490</v>
      </c>
      <c r="AR70">
        <v>88653255</v>
      </c>
      <c r="AS70">
        <v>21412545</v>
      </c>
      <c r="AT70">
        <v>23058395</v>
      </c>
      <c r="AU70">
        <v>9743280</v>
      </c>
      <c r="AV70">
        <v>22033213</v>
      </c>
      <c r="AW70">
        <v>7366000</v>
      </c>
      <c r="AX70">
        <v>8393553</v>
      </c>
      <c r="AY70">
        <v>11374119</v>
      </c>
      <c r="AZ70">
        <v>75122151</v>
      </c>
      <c r="BA70">
        <v>10224519</v>
      </c>
      <c r="BB70">
        <v>78031958</v>
      </c>
      <c r="BC70">
        <v>6049806</v>
      </c>
      <c r="BD70">
        <v>12901754</v>
      </c>
      <c r="BE70">
        <v>9478138</v>
      </c>
      <c r="BF70">
        <v>33785376</v>
      </c>
      <c r="BG70">
        <v>7519573</v>
      </c>
      <c r="BH70">
        <v>4615373</v>
      </c>
      <c r="BI70">
        <v>20675488</v>
      </c>
      <c r="BJ70">
        <v>9870737</v>
      </c>
      <c r="BK70">
        <v>358107487</v>
      </c>
      <c r="BL70">
        <v>2088943</v>
      </c>
      <c r="BM70">
        <v>25517031</v>
      </c>
      <c r="BN70">
        <v>64165010</v>
      </c>
      <c r="BO70">
        <v>30381222</v>
      </c>
      <c r="BP70">
        <v>523191954</v>
      </c>
      <c r="BQ70">
        <v>2714792</v>
      </c>
      <c r="BR70">
        <v>66835016</v>
      </c>
      <c r="BS70">
        <v>21813550</v>
      </c>
      <c r="BT70">
        <v>2601896</v>
      </c>
      <c r="BU70">
        <v>7130786</v>
      </c>
      <c r="BV70">
        <v>18730283</v>
      </c>
      <c r="BW70">
        <v>5362475</v>
      </c>
      <c r="BX70">
        <v>13813793</v>
      </c>
      <c r="BY70">
        <v>13704651</v>
      </c>
      <c r="BZ70">
        <v>3453641</v>
      </c>
      <c r="CA70">
        <v>24563660</v>
      </c>
      <c r="CB70">
        <v>13057152</v>
      </c>
      <c r="CC70">
        <v>13349575</v>
      </c>
      <c r="CD70">
        <v>17016074</v>
      </c>
      <c r="CE70">
        <v>21546102</v>
      </c>
      <c r="CF70">
        <v>24057816</v>
      </c>
      <c r="CG70">
        <v>17847554</v>
      </c>
      <c r="CH70">
        <v>8426352</v>
      </c>
      <c r="CI70">
        <v>10342445</v>
      </c>
      <c r="CJ70">
        <v>8954181</v>
      </c>
      <c r="CK70">
        <v>24448233</v>
      </c>
      <c r="CL70">
        <v>57182055</v>
      </c>
      <c r="CM70">
        <v>8619146</v>
      </c>
      <c r="CN70">
        <v>1100252</v>
      </c>
      <c r="CO70">
        <v>107862145</v>
      </c>
      <c r="CP70">
        <v>7665467</v>
      </c>
      <c r="CQ70">
        <v>366340681</v>
      </c>
      <c r="CR70">
        <v>7116110</v>
      </c>
      <c r="CS70">
        <v>3973438</v>
      </c>
      <c r="CT70">
        <v>13925920</v>
      </c>
      <c r="CU70">
        <v>28945583</v>
      </c>
      <c r="CV70">
        <v>6612588</v>
      </c>
      <c r="CW70">
        <v>22943078</v>
      </c>
      <c r="CX70">
        <v>4203444</v>
      </c>
      <c r="CY70">
        <v>3939985</v>
      </c>
    </row>
    <row r="71" spans="1:103" x14ac:dyDescent="0.3">
      <c r="A71" s="148">
        <v>254</v>
      </c>
      <c r="B71" t="s">
        <v>89</v>
      </c>
      <c r="D71">
        <v>-66528278</v>
      </c>
      <c r="E71">
        <v>-6927788</v>
      </c>
      <c r="F71">
        <v>-6772638</v>
      </c>
      <c r="G71">
        <v>12175217</v>
      </c>
      <c r="H71">
        <v>-2749858</v>
      </c>
      <c r="I71">
        <v>14359777</v>
      </c>
      <c r="J71">
        <v>10725959</v>
      </c>
      <c r="K71">
        <v>-19983593</v>
      </c>
      <c r="L71">
        <v>-6385320</v>
      </c>
      <c r="M71">
        <v>-90325264</v>
      </c>
      <c r="N71">
        <v>-275570270</v>
      </c>
      <c r="O71">
        <v>-28190888</v>
      </c>
      <c r="P71">
        <v>-315933619</v>
      </c>
      <c r="Q71">
        <v>-16554520</v>
      </c>
      <c r="R71">
        <v>1263010</v>
      </c>
      <c r="S71">
        <v>18538299</v>
      </c>
      <c r="U71">
        <v>-29341284</v>
      </c>
      <c r="V71">
        <v>-41854871</v>
      </c>
      <c r="W71">
        <v>3239117</v>
      </c>
      <c r="X71">
        <v>-608804</v>
      </c>
      <c r="Y71">
        <v>547255</v>
      </c>
      <c r="Z71">
        <v>10942493</v>
      </c>
      <c r="AA71">
        <v>-43198446</v>
      </c>
      <c r="AB71">
        <v>9435909</v>
      </c>
      <c r="AC71">
        <v>-134277987</v>
      </c>
      <c r="AD71">
        <v>20022393</v>
      </c>
      <c r="AE71">
        <v>-136955214</v>
      </c>
      <c r="AF71">
        <v>12418488</v>
      </c>
      <c r="AG71">
        <v>-52507349</v>
      </c>
      <c r="AH71">
        <v>-44729886</v>
      </c>
      <c r="AI71">
        <v>-221962274</v>
      </c>
      <c r="AJ71">
        <v>9868282</v>
      </c>
      <c r="AK71">
        <v>-390522024</v>
      </c>
      <c r="AL71">
        <v>-54731189</v>
      </c>
      <c r="AM71">
        <v>-113098805</v>
      </c>
      <c r="AN71">
        <v>-7579709</v>
      </c>
      <c r="AO71">
        <v>7811728</v>
      </c>
      <c r="AP71">
        <v>-43224747</v>
      </c>
      <c r="AQ71">
        <v>-7467305</v>
      </c>
      <c r="AR71">
        <v>-681252698</v>
      </c>
      <c r="AS71">
        <v>-2565034</v>
      </c>
      <c r="AT71">
        <v>-59945470</v>
      </c>
      <c r="AU71">
        <v>-14428720</v>
      </c>
      <c r="AV71">
        <v>-61578063</v>
      </c>
      <c r="AW71">
        <v>-3823691</v>
      </c>
      <c r="AX71">
        <v>1270225</v>
      </c>
      <c r="AY71">
        <v>-3191457</v>
      </c>
      <c r="AZ71">
        <v>36878868</v>
      </c>
      <c r="BA71">
        <v>-37084818</v>
      </c>
      <c r="BB71">
        <v>-337197972</v>
      </c>
      <c r="BC71">
        <v>34729709</v>
      </c>
      <c r="BD71">
        <v>-81936114</v>
      </c>
      <c r="BE71">
        <v>-9180421</v>
      </c>
      <c r="BF71">
        <v>-69875145</v>
      </c>
      <c r="BG71">
        <v>-51044893</v>
      </c>
      <c r="BH71">
        <v>804002</v>
      </c>
      <c r="BI71">
        <v>-5486981</v>
      </c>
      <c r="BJ71">
        <v>1026597</v>
      </c>
      <c r="BK71">
        <v>-1333846174</v>
      </c>
      <c r="BL71">
        <v>-2630909</v>
      </c>
      <c r="BM71">
        <v>16996973</v>
      </c>
      <c r="BN71">
        <v>-191989159</v>
      </c>
      <c r="BO71">
        <v>-71333780</v>
      </c>
      <c r="BP71">
        <v>-671365229</v>
      </c>
      <c r="BQ71">
        <v>-3083137</v>
      </c>
      <c r="BR71">
        <v>-127162147</v>
      </c>
      <c r="BS71">
        <v>-240453014</v>
      </c>
      <c r="BT71">
        <v>5693385</v>
      </c>
      <c r="BU71">
        <v>-7625118</v>
      </c>
      <c r="BV71">
        <v>-64316746</v>
      </c>
      <c r="BW71">
        <v>-1727573</v>
      </c>
      <c r="BX71">
        <v>16417853</v>
      </c>
      <c r="BY71">
        <v>-13798811</v>
      </c>
      <c r="BZ71">
        <v>11621887</v>
      </c>
      <c r="CA71">
        <v>-32369539</v>
      </c>
      <c r="CB71">
        <v>-12265286</v>
      </c>
      <c r="CC71">
        <v>-22777820</v>
      </c>
      <c r="CD71">
        <v>-43918516</v>
      </c>
      <c r="CE71">
        <v>-1560118</v>
      </c>
      <c r="CF71">
        <v>-35529132</v>
      </c>
      <c r="CG71">
        <v>-5541851</v>
      </c>
      <c r="CH71">
        <v>-33360314</v>
      </c>
      <c r="CI71">
        <v>13535987</v>
      </c>
      <c r="CJ71">
        <v>-3673097</v>
      </c>
      <c r="CK71">
        <v>6946400</v>
      </c>
      <c r="CL71">
        <v>-4789247</v>
      </c>
      <c r="CM71">
        <v>28190415</v>
      </c>
      <c r="CN71">
        <v>-3773273</v>
      </c>
      <c r="CO71">
        <v>-242772927</v>
      </c>
      <c r="CP71">
        <v>-3378354</v>
      </c>
      <c r="CQ71">
        <v>-2433159433</v>
      </c>
      <c r="CR71">
        <v>11098349</v>
      </c>
      <c r="CS71">
        <v>-8615312</v>
      </c>
      <c r="CT71">
        <v>65925060</v>
      </c>
      <c r="CU71">
        <v>-15395017</v>
      </c>
      <c r="CV71">
        <v>-24430839</v>
      </c>
      <c r="CW71">
        <v>-43317584</v>
      </c>
      <c r="CX71">
        <v>9619464</v>
      </c>
      <c r="CY71">
        <v>-12622696</v>
      </c>
    </row>
    <row r="72" spans="1:103" x14ac:dyDescent="0.3">
      <c r="A72" s="148">
        <v>255</v>
      </c>
      <c r="B72" t="s">
        <v>166</v>
      </c>
      <c r="D72">
        <v>18073284</v>
      </c>
      <c r="E72">
        <v>1644883</v>
      </c>
      <c r="F72">
        <v>2205921</v>
      </c>
      <c r="G72">
        <v>3060563</v>
      </c>
      <c r="H72">
        <v>-4614223</v>
      </c>
      <c r="I72">
        <v>6492993</v>
      </c>
      <c r="J72">
        <v>8475034</v>
      </c>
      <c r="K72">
        <v>2989948</v>
      </c>
      <c r="L72">
        <v>6686221</v>
      </c>
      <c r="M72">
        <v>-3514012</v>
      </c>
      <c r="N72">
        <v>21719314</v>
      </c>
      <c r="O72">
        <v>9569312</v>
      </c>
      <c r="P72">
        <v>42374069</v>
      </c>
      <c r="Q72">
        <v>1940738</v>
      </c>
      <c r="R72">
        <v>1056425</v>
      </c>
      <c r="S72">
        <v>6022475</v>
      </c>
      <c r="U72">
        <v>15798121</v>
      </c>
      <c r="V72">
        <v>6787955</v>
      </c>
      <c r="W72">
        <v>-18166822</v>
      </c>
      <c r="X72">
        <v>2254716</v>
      </c>
      <c r="Y72">
        <v>1600394</v>
      </c>
      <c r="Z72">
        <v>7582973</v>
      </c>
      <c r="AA72">
        <v>320647</v>
      </c>
      <c r="AB72">
        <v>17418966</v>
      </c>
      <c r="AC72">
        <v>67771940</v>
      </c>
      <c r="AD72">
        <v>22998969</v>
      </c>
      <c r="AE72">
        <v>24007710</v>
      </c>
      <c r="AF72">
        <v>29028864</v>
      </c>
      <c r="AG72">
        <v>2391745</v>
      </c>
      <c r="AH72">
        <v>5783559</v>
      </c>
      <c r="AI72">
        <v>5577145</v>
      </c>
      <c r="AJ72">
        <v>5329835</v>
      </c>
      <c r="AK72">
        <v>42066103</v>
      </c>
      <c r="AL72">
        <v>8964876</v>
      </c>
      <c r="AM72">
        <v>43554794</v>
      </c>
      <c r="AN72">
        <v>-7963807</v>
      </c>
      <c r="AO72">
        <v>1406310</v>
      </c>
      <c r="AP72">
        <v>8619795</v>
      </c>
      <c r="AQ72">
        <v>2935616</v>
      </c>
      <c r="AR72">
        <v>77594795</v>
      </c>
      <c r="AS72">
        <v>10697852</v>
      </c>
      <c r="AT72">
        <v>10024671</v>
      </c>
      <c r="AU72">
        <v>5822240</v>
      </c>
      <c r="AV72">
        <v>-17401203</v>
      </c>
      <c r="AW72">
        <v>12461730</v>
      </c>
      <c r="AX72">
        <v>10573160</v>
      </c>
      <c r="AY72">
        <v>1717620</v>
      </c>
      <c r="AZ72">
        <v>34344958</v>
      </c>
      <c r="BA72">
        <v>12692585</v>
      </c>
      <c r="BB72">
        <v>36733876</v>
      </c>
      <c r="BC72">
        <v>-1357018</v>
      </c>
      <c r="BD72">
        <v>11360125</v>
      </c>
      <c r="BE72">
        <v>1826636</v>
      </c>
      <c r="BF72">
        <v>20312462</v>
      </c>
      <c r="BG72">
        <v>-116920</v>
      </c>
      <c r="BH72">
        <v>3241723</v>
      </c>
      <c r="BI72">
        <v>2677089</v>
      </c>
      <c r="BJ72">
        <v>6438843</v>
      </c>
      <c r="BK72">
        <v>18887163</v>
      </c>
      <c r="BL72">
        <v>533450</v>
      </c>
      <c r="BM72">
        <v>8421548</v>
      </c>
      <c r="BN72">
        <v>-7872263</v>
      </c>
      <c r="BO72">
        <v>7229136</v>
      </c>
      <c r="BP72">
        <v>373223825</v>
      </c>
      <c r="BQ72">
        <v>2268213</v>
      </c>
      <c r="BR72">
        <v>3939241</v>
      </c>
      <c r="BS72">
        <v>-30283115</v>
      </c>
      <c r="BT72">
        <v>443046</v>
      </c>
      <c r="BU72">
        <v>3691441</v>
      </c>
      <c r="BV72">
        <v>22771076</v>
      </c>
      <c r="BW72">
        <v>1596911</v>
      </c>
      <c r="BX72">
        <v>536246</v>
      </c>
      <c r="BY72">
        <v>25858678</v>
      </c>
      <c r="BZ72">
        <v>3731036</v>
      </c>
      <c r="CA72">
        <v>-4066274</v>
      </c>
      <c r="CB72">
        <v>4286746</v>
      </c>
      <c r="CC72">
        <v>4215077</v>
      </c>
      <c r="CD72">
        <v>10095293</v>
      </c>
      <c r="CE72">
        <v>17260289</v>
      </c>
      <c r="CF72">
        <v>20753723</v>
      </c>
      <c r="CG72">
        <v>6852542</v>
      </c>
      <c r="CH72">
        <v>2283185</v>
      </c>
      <c r="CI72">
        <v>11402076</v>
      </c>
      <c r="CJ72">
        <v>1667491</v>
      </c>
      <c r="CK72">
        <v>-8522808</v>
      </c>
      <c r="CL72">
        <v>-675339</v>
      </c>
      <c r="CM72">
        <v>7528864</v>
      </c>
      <c r="CN72">
        <v>593568</v>
      </c>
      <c r="CO72">
        <v>25415464</v>
      </c>
      <c r="CP72">
        <v>6987906</v>
      </c>
      <c r="CQ72">
        <v>6733392</v>
      </c>
      <c r="CR72">
        <v>3145834</v>
      </c>
      <c r="CS72">
        <v>2461704</v>
      </c>
      <c r="CT72">
        <v>16905784</v>
      </c>
      <c r="CU72">
        <v>7132470</v>
      </c>
      <c r="CV72">
        <v>3709058</v>
      </c>
      <c r="CW72">
        <v>4115035</v>
      </c>
      <c r="CX72">
        <v>4502178</v>
      </c>
      <c r="CY72">
        <v>2329103</v>
      </c>
    </row>
    <row r="73" spans="1:103" x14ac:dyDescent="0.3">
      <c r="A73" s="148">
        <v>294</v>
      </c>
      <c r="B73" t="s">
        <v>2095</v>
      </c>
      <c r="D73">
        <v>0</v>
      </c>
      <c r="E73">
        <v>0</v>
      </c>
      <c r="F73">
        <v>0</v>
      </c>
      <c r="G73">
        <v>0</v>
      </c>
      <c r="H73">
        <v>0</v>
      </c>
      <c r="I73">
        <v>0</v>
      </c>
      <c r="J73">
        <v>0</v>
      </c>
      <c r="K73">
        <v>0</v>
      </c>
      <c r="L73">
        <v>0</v>
      </c>
      <c r="M73">
        <v>0</v>
      </c>
      <c r="O73">
        <v>0</v>
      </c>
      <c r="P73">
        <v>0</v>
      </c>
      <c r="Q73">
        <v>0</v>
      </c>
      <c r="R73">
        <v>0</v>
      </c>
      <c r="S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row>
    <row r="74" spans="1:103" x14ac:dyDescent="0.3">
      <c r="A74" s="148">
        <v>327</v>
      </c>
      <c r="B74" t="s">
        <v>830</v>
      </c>
      <c r="D74">
        <v>0</v>
      </c>
      <c r="E74">
        <v>0</v>
      </c>
      <c r="F74">
        <v>0</v>
      </c>
      <c r="G74">
        <v>145590</v>
      </c>
      <c r="H74">
        <v>0</v>
      </c>
      <c r="I74">
        <v>0</v>
      </c>
      <c r="J74">
        <v>105789</v>
      </c>
      <c r="K74">
        <v>129994</v>
      </c>
      <c r="L74">
        <v>45485</v>
      </c>
      <c r="M74">
        <v>2902315</v>
      </c>
      <c r="O74">
        <v>378756</v>
      </c>
      <c r="P74">
        <v>0</v>
      </c>
      <c r="Q74">
        <v>60181</v>
      </c>
      <c r="R74">
        <v>1050394</v>
      </c>
      <c r="S74">
        <v>222608</v>
      </c>
      <c r="U74">
        <v>0</v>
      </c>
      <c r="V74">
        <v>484753</v>
      </c>
      <c r="W74">
        <v>0</v>
      </c>
      <c r="X74">
        <v>140847</v>
      </c>
      <c r="Y74">
        <v>120280</v>
      </c>
      <c r="Z74">
        <v>0</v>
      </c>
      <c r="AA74">
        <v>125300</v>
      </c>
      <c r="AB74">
        <v>947354</v>
      </c>
      <c r="AC74">
        <v>28963</v>
      </c>
      <c r="AD74">
        <v>1907991</v>
      </c>
      <c r="AE74">
        <v>4573941</v>
      </c>
      <c r="AF74">
        <v>0</v>
      </c>
      <c r="AG74">
        <v>338521</v>
      </c>
      <c r="AH74">
        <v>389498</v>
      </c>
      <c r="AI74">
        <v>190226</v>
      </c>
      <c r="AJ74">
        <v>51992</v>
      </c>
      <c r="AK74">
        <v>0</v>
      </c>
      <c r="AL74">
        <v>369456</v>
      </c>
      <c r="AM74">
        <v>0</v>
      </c>
      <c r="AN74">
        <v>432336</v>
      </c>
      <c r="AO74">
        <v>0</v>
      </c>
      <c r="AP74">
        <v>0</v>
      </c>
      <c r="AQ74">
        <v>231692</v>
      </c>
      <c r="AR74">
        <v>0</v>
      </c>
      <c r="AS74">
        <v>124477</v>
      </c>
      <c r="AT74">
        <v>1206943</v>
      </c>
      <c r="AU74">
        <v>0</v>
      </c>
      <c r="AV74">
        <v>6664</v>
      </c>
      <c r="AW74">
        <v>21271</v>
      </c>
      <c r="AX74">
        <v>488804</v>
      </c>
      <c r="AY74">
        <v>57839</v>
      </c>
      <c r="AZ74">
        <v>0</v>
      </c>
      <c r="BA74">
        <v>0</v>
      </c>
      <c r="BB74">
        <v>2387042</v>
      </c>
      <c r="BC74">
        <v>54808</v>
      </c>
      <c r="BD74">
        <v>0</v>
      </c>
      <c r="BE74">
        <v>0</v>
      </c>
      <c r="BF74">
        <v>838427</v>
      </c>
      <c r="BG74">
        <v>0</v>
      </c>
      <c r="BH74">
        <v>0</v>
      </c>
      <c r="BI74">
        <v>46800</v>
      </c>
      <c r="BJ74">
        <v>0</v>
      </c>
      <c r="BK74">
        <v>0</v>
      </c>
      <c r="BL74">
        <v>0</v>
      </c>
      <c r="BM74">
        <v>156681</v>
      </c>
      <c r="BN74">
        <v>719981</v>
      </c>
      <c r="BO74">
        <v>0</v>
      </c>
      <c r="BP74">
        <v>0</v>
      </c>
      <c r="BQ74">
        <v>0</v>
      </c>
      <c r="BR74">
        <v>0</v>
      </c>
      <c r="BS74">
        <v>0</v>
      </c>
      <c r="BT74">
        <v>70286</v>
      </c>
      <c r="BU74">
        <v>777074</v>
      </c>
      <c r="BV74">
        <v>366193</v>
      </c>
      <c r="BW74">
        <v>19105093</v>
      </c>
      <c r="BX74">
        <v>0</v>
      </c>
      <c r="BY74">
        <v>0</v>
      </c>
      <c r="BZ74">
        <v>1917545</v>
      </c>
      <c r="CA74">
        <v>0</v>
      </c>
      <c r="CB74">
        <v>290699</v>
      </c>
      <c r="CC74">
        <v>1542006</v>
      </c>
      <c r="CD74">
        <v>41784</v>
      </c>
      <c r="CE74">
        <v>0</v>
      </c>
      <c r="CF74">
        <v>0</v>
      </c>
      <c r="CG74">
        <v>225319</v>
      </c>
      <c r="CH74">
        <v>0</v>
      </c>
      <c r="CI74">
        <v>223784</v>
      </c>
      <c r="CJ74">
        <v>57701</v>
      </c>
      <c r="CK74">
        <v>80675</v>
      </c>
      <c r="CL74">
        <v>0</v>
      </c>
      <c r="CM74">
        <v>0</v>
      </c>
      <c r="CN74">
        <v>68261</v>
      </c>
      <c r="CO74">
        <v>3872571</v>
      </c>
      <c r="CP74">
        <v>16480</v>
      </c>
      <c r="CQ74">
        <v>0</v>
      </c>
      <c r="CR74">
        <v>118990</v>
      </c>
      <c r="CS74">
        <v>35864</v>
      </c>
      <c r="CT74">
        <v>0</v>
      </c>
      <c r="CU74">
        <v>23628</v>
      </c>
      <c r="CV74">
        <v>0</v>
      </c>
      <c r="CW74">
        <v>127058</v>
      </c>
      <c r="CX74">
        <v>0</v>
      </c>
      <c r="CY74">
        <v>0</v>
      </c>
    </row>
    <row r="75" spans="1:103" x14ac:dyDescent="0.3">
      <c r="A75" s="148">
        <v>328</v>
      </c>
      <c r="B75" t="s">
        <v>260</v>
      </c>
      <c r="D75">
        <v>0</v>
      </c>
      <c r="E75">
        <v>10311053</v>
      </c>
      <c r="F75">
        <v>0</v>
      </c>
      <c r="G75">
        <v>0</v>
      </c>
      <c r="H75">
        <v>0</v>
      </c>
      <c r="I75">
        <v>0</v>
      </c>
      <c r="J75">
        <v>7562073</v>
      </c>
      <c r="K75">
        <v>0</v>
      </c>
      <c r="L75">
        <v>4932230</v>
      </c>
      <c r="M75">
        <v>126452383</v>
      </c>
      <c r="O75">
        <v>0</v>
      </c>
      <c r="P75">
        <v>0</v>
      </c>
      <c r="Q75">
        <v>203465</v>
      </c>
      <c r="R75">
        <v>37503</v>
      </c>
      <c r="S75">
        <v>0</v>
      </c>
      <c r="U75">
        <v>0</v>
      </c>
      <c r="V75">
        <v>8769040</v>
      </c>
      <c r="W75">
        <v>0</v>
      </c>
      <c r="X75">
        <v>0</v>
      </c>
      <c r="Y75">
        <v>0</v>
      </c>
      <c r="Z75">
        <v>0</v>
      </c>
      <c r="AA75">
        <v>8105875</v>
      </c>
      <c r="AB75">
        <v>772374</v>
      </c>
      <c r="AC75">
        <v>0</v>
      </c>
      <c r="AD75">
        <v>60315</v>
      </c>
      <c r="AE75">
        <v>8309759</v>
      </c>
      <c r="AF75">
        <v>0</v>
      </c>
      <c r="AG75">
        <v>20882030</v>
      </c>
      <c r="AH75">
        <v>0</v>
      </c>
      <c r="AI75">
        <v>16328964</v>
      </c>
      <c r="AJ75">
        <v>1602052</v>
      </c>
      <c r="AK75">
        <v>0</v>
      </c>
      <c r="AL75">
        <v>738292</v>
      </c>
      <c r="AM75">
        <v>0</v>
      </c>
      <c r="AN75">
        <v>0</v>
      </c>
      <c r="AO75">
        <v>0</v>
      </c>
      <c r="AP75">
        <v>0</v>
      </c>
      <c r="AQ75">
        <v>300717</v>
      </c>
      <c r="AR75">
        <v>0</v>
      </c>
      <c r="AS75">
        <v>0</v>
      </c>
      <c r="AT75">
        <v>29510163</v>
      </c>
      <c r="AU75">
        <v>0</v>
      </c>
      <c r="AV75">
        <v>0</v>
      </c>
      <c r="AW75">
        <v>0</v>
      </c>
      <c r="AX75">
        <v>33879</v>
      </c>
      <c r="AY75">
        <v>0</v>
      </c>
      <c r="AZ75">
        <v>0</v>
      </c>
      <c r="BA75">
        <v>0</v>
      </c>
      <c r="BB75">
        <v>39507069</v>
      </c>
      <c r="BC75">
        <v>7992989</v>
      </c>
      <c r="BD75">
        <v>0</v>
      </c>
      <c r="BE75">
        <v>0</v>
      </c>
      <c r="BF75">
        <v>30362999</v>
      </c>
      <c r="BG75">
        <v>0</v>
      </c>
      <c r="BH75">
        <v>0</v>
      </c>
      <c r="BI75">
        <v>41527</v>
      </c>
      <c r="BJ75">
        <v>11505</v>
      </c>
      <c r="BK75">
        <v>0</v>
      </c>
      <c r="BL75">
        <v>0</v>
      </c>
      <c r="BM75">
        <v>3789882</v>
      </c>
      <c r="BN75">
        <v>1628950</v>
      </c>
      <c r="BO75">
        <v>8774811</v>
      </c>
      <c r="BP75">
        <v>0</v>
      </c>
      <c r="BQ75">
        <v>555051</v>
      </c>
      <c r="BR75">
        <v>0</v>
      </c>
      <c r="BS75">
        <v>0</v>
      </c>
      <c r="BT75">
        <v>2159435</v>
      </c>
      <c r="BU75">
        <v>69011</v>
      </c>
      <c r="BV75">
        <v>2689625</v>
      </c>
      <c r="BW75">
        <v>0</v>
      </c>
      <c r="BX75">
        <v>0</v>
      </c>
      <c r="BY75">
        <v>0</v>
      </c>
      <c r="BZ75">
        <v>216159</v>
      </c>
      <c r="CA75">
        <v>0</v>
      </c>
      <c r="CB75">
        <v>1400656</v>
      </c>
      <c r="CC75">
        <v>0</v>
      </c>
      <c r="CD75">
        <v>7692293</v>
      </c>
      <c r="CE75">
        <v>0</v>
      </c>
      <c r="CF75">
        <v>0</v>
      </c>
      <c r="CG75">
        <v>3422100</v>
      </c>
      <c r="CH75">
        <v>0</v>
      </c>
      <c r="CI75">
        <v>6116739</v>
      </c>
      <c r="CJ75">
        <v>0</v>
      </c>
      <c r="CK75">
        <v>0</v>
      </c>
      <c r="CL75">
        <v>0</v>
      </c>
      <c r="CM75">
        <v>0</v>
      </c>
      <c r="CN75">
        <v>0</v>
      </c>
      <c r="CO75">
        <v>93276454</v>
      </c>
      <c r="CP75">
        <v>0</v>
      </c>
      <c r="CQ75">
        <v>0</v>
      </c>
      <c r="CR75">
        <v>574723</v>
      </c>
      <c r="CS75">
        <v>0</v>
      </c>
      <c r="CT75">
        <v>0</v>
      </c>
      <c r="CU75">
        <v>0</v>
      </c>
      <c r="CV75">
        <v>0</v>
      </c>
      <c r="CW75">
        <v>0</v>
      </c>
      <c r="CX75">
        <v>0</v>
      </c>
      <c r="CY75">
        <v>7122212</v>
      </c>
    </row>
    <row r="76" spans="1:103" x14ac:dyDescent="0.3">
      <c r="A76" s="148">
        <v>331</v>
      </c>
      <c r="B76" t="s">
        <v>202</v>
      </c>
      <c r="D76">
        <v>0</v>
      </c>
      <c r="E76">
        <v>636221</v>
      </c>
      <c r="F76">
        <v>0</v>
      </c>
      <c r="G76">
        <v>89411</v>
      </c>
      <c r="H76">
        <v>0</v>
      </c>
      <c r="I76">
        <v>0</v>
      </c>
      <c r="J76">
        <v>410000</v>
      </c>
      <c r="K76">
        <v>608700</v>
      </c>
      <c r="L76">
        <v>576934</v>
      </c>
      <c r="M76">
        <v>13716248</v>
      </c>
      <c r="O76">
        <v>68772</v>
      </c>
      <c r="P76">
        <v>0</v>
      </c>
      <c r="Q76">
        <v>0</v>
      </c>
      <c r="R76">
        <v>334797</v>
      </c>
      <c r="S76">
        <v>190032</v>
      </c>
      <c r="U76">
        <v>0</v>
      </c>
      <c r="V76">
        <v>1091737</v>
      </c>
      <c r="W76">
        <v>0</v>
      </c>
      <c r="X76">
        <v>0</v>
      </c>
      <c r="Y76">
        <v>98768</v>
      </c>
      <c r="Z76">
        <v>0</v>
      </c>
      <c r="AA76">
        <v>496302</v>
      </c>
      <c r="AB76">
        <v>889064</v>
      </c>
      <c r="AC76">
        <v>99168</v>
      </c>
      <c r="AD76">
        <v>2530000</v>
      </c>
      <c r="AE76">
        <v>1350000</v>
      </c>
      <c r="AF76">
        <v>630000</v>
      </c>
      <c r="AG76">
        <v>0</v>
      </c>
      <c r="AH76">
        <v>831917</v>
      </c>
      <c r="AI76">
        <v>1456146</v>
      </c>
      <c r="AJ76">
        <v>814106</v>
      </c>
      <c r="AK76">
        <v>0</v>
      </c>
      <c r="AL76">
        <v>1089426</v>
      </c>
      <c r="AM76">
        <v>0</v>
      </c>
      <c r="AN76">
        <v>0</v>
      </c>
      <c r="AO76">
        <v>0</v>
      </c>
      <c r="AP76">
        <v>0</v>
      </c>
      <c r="AQ76">
        <v>630435</v>
      </c>
      <c r="AR76">
        <v>0</v>
      </c>
      <c r="AS76">
        <v>1160996</v>
      </c>
      <c r="AT76">
        <v>3249000</v>
      </c>
      <c r="AU76">
        <v>0</v>
      </c>
      <c r="AV76">
        <v>0</v>
      </c>
      <c r="AW76">
        <v>403672</v>
      </c>
      <c r="AX76">
        <v>934000</v>
      </c>
      <c r="AY76">
        <v>148355</v>
      </c>
      <c r="AZ76">
        <v>0</v>
      </c>
      <c r="BA76">
        <v>0</v>
      </c>
      <c r="BB76">
        <v>7348935</v>
      </c>
      <c r="BC76">
        <v>148555</v>
      </c>
      <c r="BD76">
        <v>0</v>
      </c>
      <c r="BE76">
        <v>0</v>
      </c>
      <c r="BF76">
        <v>1180408</v>
      </c>
      <c r="BG76">
        <v>0</v>
      </c>
      <c r="BH76">
        <v>0</v>
      </c>
      <c r="BI76">
        <v>360000</v>
      </c>
      <c r="BJ76">
        <v>112500</v>
      </c>
      <c r="BK76">
        <v>0</v>
      </c>
      <c r="BL76">
        <v>0</v>
      </c>
      <c r="BM76">
        <v>723503</v>
      </c>
      <c r="BN76">
        <v>2000166</v>
      </c>
      <c r="BO76">
        <v>458350</v>
      </c>
      <c r="BP76">
        <v>0</v>
      </c>
      <c r="BQ76">
        <v>615527</v>
      </c>
      <c r="BR76">
        <v>0</v>
      </c>
      <c r="BS76">
        <v>0</v>
      </c>
      <c r="BT76">
        <v>346942</v>
      </c>
      <c r="BU76">
        <v>861897</v>
      </c>
      <c r="BV76">
        <v>1798743</v>
      </c>
      <c r="BW76">
        <v>397043</v>
      </c>
      <c r="BX76">
        <v>0</v>
      </c>
      <c r="BY76">
        <v>0</v>
      </c>
      <c r="BZ76">
        <v>0</v>
      </c>
      <c r="CA76">
        <v>0</v>
      </c>
      <c r="CB76">
        <v>686525</v>
      </c>
      <c r="CC76">
        <v>1247598</v>
      </c>
      <c r="CD76">
        <v>1666100</v>
      </c>
      <c r="CE76">
        <v>0</v>
      </c>
      <c r="CF76">
        <v>0</v>
      </c>
      <c r="CG76">
        <v>493197</v>
      </c>
      <c r="CH76">
        <v>145000</v>
      </c>
      <c r="CI76">
        <v>348770</v>
      </c>
      <c r="CJ76">
        <v>0</v>
      </c>
      <c r="CK76">
        <v>45000</v>
      </c>
      <c r="CL76">
        <v>0</v>
      </c>
      <c r="CM76">
        <v>0</v>
      </c>
      <c r="CN76">
        <v>86000</v>
      </c>
      <c r="CO76">
        <v>4390000</v>
      </c>
      <c r="CP76">
        <v>211687</v>
      </c>
      <c r="CQ76">
        <v>0</v>
      </c>
      <c r="CR76">
        <v>376299</v>
      </c>
      <c r="CS76">
        <v>244412</v>
      </c>
      <c r="CT76">
        <v>0</v>
      </c>
      <c r="CU76">
        <v>90000</v>
      </c>
      <c r="CV76">
        <v>0</v>
      </c>
      <c r="CW76">
        <v>287911</v>
      </c>
      <c r="CX76">
        <v>203139</v>
      </c>
      <c r="CY76">
        <v>0</v>
      </c>
    </row>
    <row r="77" spans="1:103" x14ac:dyDescent="0.3">
      <c r="A77" s="148">
        <v>332</v>
      </c>
      <c r="B77" t="s">
        <v>203</v>
      </c>
      <c r="D77">
        <v>0</v>
      </c>
      <c r="E77">
        <v>6423916</v>
      </c>
      <c r="F77">
        <v>0</v>
      </c>
      <c r="G77">
        <v>501289</v>
      </c>
      <c r="H77">
        <v>0</v>
      </c>
      <c r="I77">
        <v>0</v>
      </c>
      <c r="J77">
        <v>1942364</v>
      </c>
      <c r="K77">
        <v>5738</v>
      </c>
      <c r="L77">
        <v>4715153</v>
      </c>
      <c r="M77">
        <v>91346939</v>
      </c>
      <c r="O77">
        <v>7759</v>
      </c>
      <c r="P77">
        <v>0</v>
      </c>
      <c r="Q77">
        <v>180075</v>
      </c>
      <c r="R77">
        <v>68037</v>
      </c>
      <c r="S77">
        <v>0</v>
      </c>
      <c r="U77">
        <v>0</v>
      </c>
      <c r="V77">
        <v>612800</v>
      </c>
      <c r="W77">
        <v>0</v>
      </c>
      <c r="X77">
        <v>87367</v>
      </c>
      <c r="Y77">
        <v>53148</v>
      </c>
      <c r="Z77">
        <v>0</v>
      </c>
      <c r="AA77">
        <v>4638011</v>
      </c>
      <c r="AB77">
        <v>660840</v>
      </c>
      <c r="AC77">
        <v>42585</v>
      </c>
      <c r="AD77">
        <v>2185543</v>
      </c>
      <c r="AE77">
        <v>6263406</v>
      </c>
      <c r="AF77">
        <v>70102</v>
      </c>
      <c r="AG77">
        <v>1959104</v>
      </c>
      <c r="AH77">
        <v>267083</v>
      </c>
      <c r="AI77">
        <v>757332</v>
      </c>
      <c r="AJ77">
        <v>962786</v>
      </c>
      <c r="AK77">
        <v>0</v>
      </c>
      <c r="AL77">
        <v>768490</v>
      </c>
      <c r="AM77">
        <v>0</v>
      </c>
      <c r="AN77">
        <v>0</v>
      </c>
      <c r="AO77">
        <v>0</v>
      </c>
      <c r="AP77">
        <v>0</v>
      </c>
      <c r="AQ77">
        <v>511962</v>
      </c>
      <c r="AR77">
        <v>0</v>
      </c>
      <c r="AS77">
        <v>87451</v>
      </c>
      <c r="AT77">
        <v>9101411</v>
      </c>
      <c r="AU77">
        <v>0</v>
      </c>
      <c r="AV77">
        <v>0</v>
      </c>
      <c r="AW77">
        <v>189871</v>
      </c>
      <c r="AX77">
        <v>601431</v>
      </c>
      <c r="AY77">
        <v>45946</v>
      </c>
      <c r="AZ77">
        <v>0</v>
      </c>
      <c r="BA77">
        <v>0</v>
      </c>
      <c r="BB77">
        <v>27855495</v>
      </c>
      <c r="BC77">
        <v>6541582</v>
      </c>
      <c r="BD77">
        <v>0</v>
      </c>
      <c r="BE77">
        <v>0</v>
      </c>
      <c r="BF77">
        <v>11093172</v>
      </c>
      <c r="BG77">
        <v>0</v>
      </c>
      <c r="BH77">
        <v>0</v>
      </c>
      <c r="BI77">
        <v>28264</v>
      </c>
      <c r="BJ77">
        <v>39700</v>
      </c>
      <c r="BK77">
        <v>0</v>
      </c>
      <c r="BL77">
        <v>0</v>
      </c>
      <c r="BM77">
        <v>1600899</v>
      </c>
      <c r="BN77">
        <v>2281751</v>
      </c>
      <c r="BO77">
        <v>439340</v>
      </c>
      <c r="BP77">
        <v>0</v>
      </c>
      <c r="BQ77">
        <v>881251</v>
      </c>
      <c r="BR77">
        <v>0</v>
      </c>
      <c r="BS77">
        <v>0</v>
      </c>
      <c r="BT77">
        <v>409332</v>
      </c>
      <c r="BU77">
        <v>368569</v>
      </c>
      <c r="BV77">
        <v>2287473</v>
      </c>
      <c r="BW77">
        <v>27051</v>
      </c>
      <c r="BX77">
        <v>0</v>
      </c>
      <c r="BY77">
        <v>0</v>
      </c>
      <c r="BZ77">
        <v>66924</v>
      </c>
      <c r="CA77">
        <v>0</v>
      </c>
      <c r="CB77">
        <v>1016697</v>
      </c>
      <c r="CC77">
        <v>3880209</v>
      </c>
      <c r="CD77">
        <v>5992484</v>
      </c>
      <c r="CE77">
        <v>164035</v>
      </c>
      <c r="CF77">
        <v>0</v>
      </c>
      <c r="CG77">
        <v>2866535</v>
      </c>
      <c r="CH77">
        <v>0</v>
      </c>
      <c r="CI77">
        <v>4874949</v>
      </c>
      <c r="CJ77">
        <v>20180</v>
      </c>
      <c r="CK77">
        <v>0</v>
      </c>
      <c r="CL77">
        <v>0</v>
      </c>
      <c r="CM77">
        <v>0</v>
      </c>
      <c r="CN77">
        <v>46350</v>
      </c>
      <c r="CO77">
        <v>60611489</v>
      </c>
      <c r="CP77">
        <v>75108</v>
      </c>
      <c r="CQ77">
        <v>0</v>
      </c>
      <c r="CR77">
        <v>576871</v>
      </c>
      <c r="CS77">
        <v>22302</v>
      </c>
      <c r="CT77">
        <v>0</v>
      </c>
      <c r="CU77">
        <v>91243</v>
      </c>
      <c r="CV77">
        <v>0</v>
      </c>
      <c r="CW77">
        <v>284539</v>
      </c>
      <c r="CX77">
        <v>0</v>
      </c>
      <c r="CY77">
        <v>255140</v>
      </c>
    </row>
    <row r="78" spans="1:103" x14ac:dyDescent="0.3">
      <c r="A78" s="148">
        <v>333</v>
      </c>
      <c r="B78" t="s">
        <v>154</v>
      </c>
      <c r="D78">
        <v>133162771</v>
      </c>
      <c r="E78">
        <v>24785058</v>
      </c>
      <c r="F78">
        <v>6408750</v>
      </c>
      <c r="G78">
        <v>23165242</v>
      </c>
      <c r="H78">
        <v>15818821</v>
      </c>
      <c r="I78">
        <v>30881725</v>
      </c>
      <c r="J78">
        <v>35923319</v>
      </c>
      <c r="K78">
        <v>2860574</v>
      </c>
      <c r="L78">
        <v>34363188</v>
      </c>
      <c r="M78">
        <v>168751174</v>
      </c>
      <c r="N78">
        <v>173532481</v>
      </c>
      <c r="O78">
        <v>67669889</v>
      </c>
      <c r="P78">
        <v>165801844</v>
      </c>
      <c r="Q78">
        <v>25173884</v>
      </c>
      <c r="R78">
        <v>13898845</v>
      </c>
      <c r="S78">
        <v>78531766</v>
      </c>
      <c r="U78">
        <v>129488356</v>
      </c>
      <c r="V78">
        <v>120715250</v>
      </c>
      <c r="W78">
        <v>26998568</v>
      </c>
      <c r="X78">
        <v>10181928</v>
      </c>
      <c r="Y78">
        <v>6968433</v>
      </c>
      <c r="Z78">
        <v>58402292</v>
      </c>
      <c r="AA78">
        <v>31562796</v>
      </c>
      <c r="AB78">
        <v>60280511</v>
      </c>
      <c r="AC78">
        <v>263532807</v>
      </c>
      <c r="AD78">
        <v>112800200</v>
      </c>
      <c r="AE78">
        <v>104724010</v>
      </c>
      <c r="AF78">
        <v>127576092</v>
      </c>
      <c r="AG78">
        <v>16239238</v>
      </c>
      <c r="AH78">
        <v>33987590</v>
      </c>
      <c r="AI78">
        <v>292360304</v>
      </c>
      <c r="AJ78">
        <v>20833674</v>
      </c>
      <c r="AK78">
        <v>237455583</v>
      </c>
      <c r="AL78">
        <v>51602466</v>
      </c>
      <c r="AM78">
        <v>181858706</v>
      </c>
      <c r="AN78">
        <v>8185422</v>
      </c>
      <c r="AO78">
        <v>9134588</v>
      </c>
      <c r="AP78">
        <v>43272953</v>
      </c>
      <c r="AQ78">
        <v>9459587</v>
      </c>
      <c r="AR78">
        <v>333454046</v>
      </c>
      <c r="AS78">
        <v>51680058</v>
      </c>
      <c r="AT78">
        <v>99012926</v>
      </c>
      <c r="AU78">
        <v>59249889</v>
      </c>
      <c r="AV78">
        <v>90113570</v>
      </c>
      <c r="AW78">
        <v>10047042</v>
      </c>
      <c r="AX78">
        <v>36702334</v>
      </c>
      <c r="AY78">
        <v>7423106</v>
      </c>
      <c r="AZ78">
        <v>146349804</v>
      </c>
      <c r="BA78">
        <v>40873548</v>
      </c>
      <c r="BB78">
        <v>154281062</v>
      </c>
      <c r="BC78">
        <v>6589901</v>
      </c>
      <c r="BD78">
        <v>33316630</v>
      </c>
      <c r="BE78">
        <v>35995999</v>
      </c>
      <c r="BF78">
        <v>65243121</v>
      </c>
      <c r="BG78">
        <v>40404891</v>
      </c>
      <c r="BH78">
        <v>10832629</v>
      </c>
      <c r="BI78">
        <v>26639413</v>
      </c>
      <c r="BJ78">
        <v>25797404</v>
      </c>
      <c r="BK78">
        <v>1273938820</v>
      </c>
      <c r="BL78">
        <v>8955995</v>
      </c>
      <c r="BM78">
        <v>47141840</v>
      </c>
      <c r="BN78">
        <v>86446693</v>
      </c>
      <c r="BO78">
        <v>46829627</v>
      </c>
      <c r="BP78">
        <v>202294809</v>
      </c>
      <c r="BQ78">
        <v>22002030</v>
      </c>
      <c r="BR78">
        <v>121133374</v>
      </c>
      <c r="BS78">
        <v>90695798</v>
      </c>
      <c r="BT78">
        <v>10134698</v>
      </c>
      <c r="BU78">
        <v>25549728</v>
      </c>
      <c r="BV78">
        <v>55805546</v>
      </c>
      <c r="BW78">
        <v>7624723</v>
      </c>
      <c r="BX78">
        <v>31640263</v>
      </c>
      <c r="BY78">
        <v>92856992</v>
      </c>
      <c r="BZ78">
        <v>17437638</v>
      </c>
      <c r="CA78">
        <v>100302792</v>
      </c>
      <c r="CB78">
        <v>20486185</v>
      </c>
      <c r="CC78">
        <v>46628424</v>
      </c>
      <c r="CD78">
        <v>50857836</v>
      </c>
      <c r="CE78">
        <v>76982076</v>
      </c>
      <c r="CF78">
        <v>48521767</v>
      </c>
      <c r="CG78">
        <v>31317009</v>
      </c>
      <c r="CH78">
        <v>13799157</v>
      </c>
      <c r="CI78">
        <v>38299493</v>
      </c>
      <c r="CJ78">
        <v>17502201</v>
      </c>
      <c r="CK78">
        <v>41034016</v>
      </c>
      <c r="CL78">
        <v>9682229</v>
      </c>
      <c r="CM78">
        <v>39101816</v>
      </c>
      <c r="CN78">
        <v>1038848</v>
      </c>
      <c r="CO78">
        <v>132513339</v>
      </c>
      <c r="CP78">
        <v>35105953</v>
      </c>
      <c r="CQ78">
        <v>940942897</v>
      </c>
      <c r="CR78">
        <v>18029163</v>
      </c>
      <c r="CS78">
        <v>12606195</v>
      </c>
      <c r="CT78">
        <v>67085595</v>
      </c>
      <c r="CU78">
        <v>44768785</v>
      </c>
      <c r="CV78">
        <v>40836525</v>
      </c>
      <c r="CW78">
        <v>48013957</v>
      </c>
      <c r="CX78">
        <v>20930956</v>
      </c>
      <c r="CY78">
        <v>5689039</v>
      </c>
    </row>
    <row r="79" spans="1:103" x14ac:dyDescent="0.3">
      <c r="A79" s="148">
        <v>334</v>
      </c>
      <c r="B79" t="s">
        <v>219</v>
      </c>
      <c r="D79">
        <v>90817447</v>
      </c>
      <c r="E79">
        <v>33482290</v>
      </c>
      <c r="F79">
        <v>37395565</v>
      </c>
      <c r="G79">
        <v>36935598</v>
      </c>
      <c r="H79">
        <v>62637264</v>
      </c>
      <c r="I79">
        <v>39049010</v>
      </c>
      <c r="J79">
        <v>29827499</v>
      </c>
      <c r="K79">
        <v>39498575</v>
      </c>
      <c r="L79">
        <v>50412697</v>
      </c>
      <c r="M79">
        <v>235040251</v>
      </c>
      <c r="N79">
        <v>375792595</v>
      </c>
      <c r="O79">
        <v>89922856</v>
      </c>
      <c r="P79">
        <v>273207951</v>
      </c>
      <c r="Q79">
        <v>60353368</v>
      </c>
      <c r="R79">
        <v>18088897</v>
      </c>
      <c r="S79">
        <v>57177261</v>
      </c>
      <c r="U79">
        <v>188907099</v>
      </c>
      <c r="V79">
        <v>115076967</v>
      </c>
      <c r="W79">
        <v>63168729</v>
      </c>
      <c r="X79">
        <v>52852818</v>
      </c>
      <c r="Y79">
        <v>41288882</v>
      </c>
      <c r="Z79">
        <v>156871036</v>
      </c>
      <c r="AA79">
        <v>61040197</v>
      </c>
      <c r="AB79">
        <v>108214869</v>
      </c>
      <c r="AC79">
        <v>354978012</v>
      </c>
      <c r="AD79">
        <v>154048492</v>
      </c>
      <c r="AE79">
        <v>218773759</v>
      </c>
      <c r="AF79">
        <v>128053671</v>
      </c>
      <c r="AG79">
        <v>53134231</v>
      </c>
      <c r="AH79">
        <v>42674149</v>
      </c>
      <c r="AI79">
        <v>507150602</v>
      </c>
      <c r="AJ79">
        <v>46090450</v>
      </c>
      <c r="AK79">
        <v>399185952</v>
      </c>
      <c r="AL79">
        <v>68439026</v>
      </c>
      <c r="AM79">
        <v>183565309</v>
      </c>
      <c r="AN79">
        <v>1138007</v>
      </c>
      <c r="AO79">
        <v>24963092</v>
      </c>
      <c r="AP79">
        <v>56253881</v>
      </c>
      <c r="AQ79">
        <v>28971823</v>
      </c>
      <c r="AR79">
        <v>385193546</v>
      </c>
      <c r="AS79">
        <v>43518793</v>
      </c>
      <c r="AT79">
        <v>135255765</v>
      </c>
      <c r="AU79">
        <v>118570020</v>
      </c>
      <c r="AV79">
        <v>159550885</v>
      </c>
      <c r="AW79">
        <v>32398116</v>
      </c>
      <c r="AX79">
        <v>39442238</v>
      </c>
      <c r="AY79">
        <v>30963156</v>
      </c>
      <c r="AZ79">
        <v>500628879</v>
      </c>
      <c r="BA79">
        <v>79641672</v>
      </c>
      <c r="BB79">
        <v>117504552</v>
      </c>
      <c r="BC79">
        <v>12890858</v>
      </c>
      <c r="BD79">
        <v>45579288</v>
      </c>
      <c r="BE79">
        <v>58086707</v>
      </c>
      <c r="BF79">
        <v>126354295</v>
      </c>
      <c r="BG79">
        <v>45748478</v>
      </c>
      <c r="BH79">
        <v>22385406</v>
      </c>
      <c r="BI79">
        <v>37805762</v>
      </c>
      <c r="BJ79">
        <v>52276866</v>
      </c>
      <c r="BK79">
        <v>1106026605</v>
      </c>
      <c r="BL79">
        <v>19753981</v>
      </c>
      <c r="BM79">
        <v>52459162</v>
      </c>
      <c r="BN79">
        <v>98778521</v>
      </c>
      <c r="BO79">
        <v>98602241</v>
      </c>
      <c r="BP79">
        <v>311044325</v>
      </c>
      <c r="BQ79">
        <v>28203535</v>
      </c>
      <c r="BR79">
        <v>211724084</v>
      </c>
      <c r="BS79">
        <v>138078831</v>
      </c>
      <c r="BT79">
        <v>19067363</v>
      </c>
      <c r="BU79">
        <v>75800083</v>
      </c>
      <c r="BV79">
        <v>46733712</v>
      </c>
      <c r="BW79">
        <v>15601393</v>
      </c>
      <c r="BX79">
        <v>91545764</v>
      </c>
      <c r="BY79">
        <v>217156379</v>
      </c>
      <c r="BZ79">
        <v>41271247</v>
      </c>
      <c r="CA79">
        <v>86749159</v>
      </c>
      <c r="CB79">
        <v>63068155</v>
      </c>
      <c r="CC79">
        <v>86843901</v>
      </c>
      <c r="CD79">
        <v>106719709</v>
      </c>
      <c r="CE79">
        <v>128544633</v>
      </c>
      <c r="CF79">
        <v>82167719</v>
      </c>
      <c r="CG79">
        <v>178157571</v>
      </c>
      <c r="CH79">
        <v>28025970</v>
      </c>
      <c r="CI79">
        <v>57738198</v>
      </c>
      <c r="CJ79">
        <v>82834357</v>
      </c>
      <c r="CK79">
        <v>89248538</v>
      </c>
      <c r="CL79">
        <v>33621686</v>
      </c>
      <c r="CM79">
        <v>63858733</v>
      </c>
      <c r="CN79">
        <v>5569121</v>
      </c>
      <c r="CO79">
        <v>176914103</v>
      </c>
      <c r="CP79">
        <v>35480709</v>
      </c>
      <c r="CQ79">
        <v>1016908984</v>
      </c>
      <c r="CR79">
        <v>36796826</v>
      </c>
      <c r="CS79">
        <v>26406179</v>
      </c>
      <c r="CT79">
        <v>163041720</v>
      </c>
      <c r="CU79">
        <v>209068859</v>
      </c>
      <c r="CV79">
        <v>57142017</v>
      </c>
      <c r="CW79">
        <v>56006814</v>
      </c>
      <c r="CX79">
        <v>63834054</v>
      </c>
      <c r="CY79">
        <v>23135163</v>
      </c>
    </row>
    <row r="80" spans="1:103" x14ac:dyDescent="0.3">
      <c r="A80" s="148">
        <v>335</v>
      </c>
      <c r="B80" t="s">
        <v>97</v>
      </c>
      <c r="D80">
        <v>0</v>
      </c>
      <c r="E80">
        <v>3654510</v>
      </c>
      <c r="F80">
        <v>40858</v>
      </c>
      <c r="G80">
        <v>0</v>
      </c>
      <c r="H80">
        <v>0</v>
      </c>
      <c r="I80">
        <v>0</v>
      </c>
      <c r="J80">
        <v>0</v>
      </c>
      <c r="K80">
        <v>0</v>
      </c>
      <c r="L80">
        <v>0</v>
      </c>
      <c r="M80">
        <v>0</v>
      </c>
      <c r="N80">
        <v>33485094</v>
      </c>
      <c r="O80">
        <v>0</v>
      </c>
      <c r="P80">
        <v>28928297</v>
      </c>
      <c r="Q80">
        <v>0</v>
      </c>
      <c r="R80">
        <v>0</v>
      </c>
      <c r="S80">
        <v>6747158</v>
      </c>
      <c r="U80">
        <v>0</v>
      </c>
      <c r="V80">
        <v>0</v>
      </c>
      <c r="W80">
        <v>2778773</v>
      </c>
      <c r="X80">
        <v>0</v>
      </c>
      <c r="Y80">
        <v>1090745</v>
      </c>
      <c r="Z80">
        <v>0</v>
      </c>
      <c r="AA80">
        <v>5427549</v>
      </c>
      <c r="AB80">
        <v>9975062</v>
      </c>
      <c r="AC80">
        <v>0</v>
      </c>
      <c r="AD80">
        <v>0</v>
      </c>
      <c r="AE80">
        <v>4017313</v>
      </c>
      <c r="AF80">
        <v>0</v>
      </c>
      <c r="AG80">
        <v>4162633</v>
      </c>
      <c r="AH80">
        <v>0</v>
      </c>
      <c r="AI80">
        <v>0</v>
      </c>
      <c r="AJ80">
        <v>110338</v>
      </c>
      <c r="AK80">
        <v>2414295</v>
      </c>
      <c r="AL80">
        <v>0</v>
      </c>
      <c r="AM80">
        <v>1164306</v>
      </c>
      <c r="AN80">
        <v>1136657</v>
      </c>
      <c r="AO80">
        <v>944644</v>
      </c>
      <c r="AP80">
        <v>0</v>
      </c>
      <c r="AQ80">
        <v>2061266</v>
      </c>
      <c r="AR80">
        <v>0</v>
      </c>
      <c r="AS80">
        <v>4856928</v>
      </c>
      <c r="AT80">
        <v>0</v>
      </c>
      <c r="AU80">
        <v>0</v>
      </c>
      <c r="AV80">
        <v>476052</v>
      </c>
      <c r="AW80">
        <v>0</v>
      </c>
      <c r="AX80">
        <v>351036</v>
      </c>
      <c r="AY80">
        <v>0</v>
      </c>
      <c r="AZ80">
        <v>49382</v>
      </c>
      <c r="BA80">
        <v>4267221</v>
      </c>
      <c r="BB80">
        <v>0</v>
      </c>
      <c r="BC80">
        <v>0</v>
      </c>
      <c r="BD80">
        <v>237200</v>
      </c>
      <c r="BE80">
        <v>0</v>
      </c>
      <c r="BF80">
        <v>0</v>
      </c>
      <c r="BG80">
        <v>0</v>
      </c>
      <c r="BH80">
        <v>6686</v>
      </c>
      <c r="BI80">
        <v>0</v>
      </c>
      <c r="BJ80">
        <v>0</v>
      </c>
      <c r="BK80">
        <v>0</v>
      </c>
      <c r="BL80">
        <v>0</v>
      </c>
      <c r="BM80">
        <v>65852</v>
      </c>
      <c r="BN80">
        <v>10302586</v>
      </c>
      <c r="BO80">
        <v>0</v>
      </c>
      <c r="BP80">
        <v>20266761</v>
      </c>
      <c r="BQ80">
        <v>1905001</v>
      </c>
      <c r="BR80">
        <v>19758357</v>
      </c>
      <c r="BS80">
        <v>14929967</v>
      </c>
      <c r="BT80">
        <v>0</v>
      </c>
      <c r="BU80">
        <v>5063371</v>
      </c>
      <c r="BV80">
        <v>8807</v>
      </c>
      <c r="BW80">
        <v>0</v>
      </c>
      <c r="BX80">
        <v>0</v>
      </c>
      <c r="BY80">
        <v>18081149</v>
      </c>
      <c r="BZ80">
        <v>0</v>
      </c>
      <c r="CA80">
        <v>0</v>
      </c>
      <c r="CB80">
        <v>4353754</v>
      </c>
      <c r="CC80">
        <v>0</v>
      </c>
      <c r="CD80">
        <v>9477</v>
      </c>
      <c r="CE80">
        <v>13823251</v>
      </c>
      <c r="CF80">
        <v>0</v>
      </c>
      <c r="CG80">
        <v>173116</v>
      </c>
      <c r="CH80">
        <v>0</v>
      </c>
      <c r="CI80">
        <v>0</v>
      </c>
      <c r="CJ80">
        <v>4437604</v>
      </c>
      <c r="CK80">
        <v>0</v>
      </c>
      <c r="CL80">
        <v>1066624</v>
      </c>
      <c r="CM80">
        <v>3752128</v>
      </c>
      <c r="CN80">
        <v>390031</v>
      </c>
      <c r="CO80">
        <v>4500</v>
      </c>
      <c r="CP80">
        <v>0</v>
      </c>
      <c r="CQ80">
        <v>0</v>
      </c>
      <c r="CR80">
        <v>0</v>
      </c>
      <c r="CS80">
        <v>0</v>
      </c>
      <c r="CT80">
        <v>0</v>
      </c>
      <c r="CU80">
        <v>0</v>
      </c>
      <c r="CV80">
        <v>6653215</v>
      </c>
      <c r="CW80">
        <v>50044</v>
      </c>
      <c r="CX80">
        <v>0</v>
      </c>
      <c r="CY80">
        <v>0</v>
      </c>
    </row>
    <row r="81" spans="1:103" x14ac:dyDescent="0.3">
      <c r="A81" s="148">
        <v>336</v>
      </c>
      <c r="B81" t="s">
        <v>831</v>
      </c>
      <c r="D81">
        <v>21813951</v>
      </c>
      <c r="E81">
        <v>2534012</v>
      </c>
      <c r="F81">
        <v>1671297</v>
      </c>
      <c r="G81">
        <v>3154685</v>
      </c>
      <c r="H81">
        <v>4776476</v>
      </c>
      <c r="I81">
        <v>2395530</v>
      </c>
      <c r="J81">
        <v>9461470</v>
      </c>
      <c r="K81">
        <v>2103204</v>
      </c>
      <c r="L81">
        <v>6838305</v>
      </c>
      <c r="M81">
        <v>31176594</v>
      </c>
      <c r="N81">
        <v>77129368</v>
      </c>
      <c r="O81">
        <v>21031126</v>
      </c>
      <c r="P81">
        <v>51144342</v>
      </c>
      <c r="Q81">
        <v>8185063</v>
      </c>
      <c r="R81">
        <v>735643</v>
      </c>
      <c r="S81">
        <v>18064806</v>
      </c>
      <c r="U81">
        <v>45102895</v>
      </c>
      <c r="V81">
        <v>24991973</v>
      </c>
      <c r="W81">
        <v>7072046</v>
      </c>
      <c r="X81">
        <v>3620782</v>
      </c>
      <c r="Y81">
        <v>2259720</v>
      </c>
      <c r="Z81">
        <v>24197689</v>
      </c>
      <c r="AA81">
        <v>28227000</v>
      </c>
      <c r="AB81">
        <v>22502976</v>
      </c>
      <c r="AC81">
        <v>67107139</v>
      </c>
      <c r="AD81">
        <v>7238567</v>
      </c>
      <c r="AE81">
        <v>32301230</v>
      </c>
      <c r="AF81">
        <v>15725787</v>
      </c>
      <c r="AG81">
        <v>9882689</v>
      </c>
      <c r="AH81">
        <v>4348376</v>
      </c>
      <c r="AI81">
        <v>60855544</v>
      </c>
      <c r="AJ81">
        <v>8162439</v>
      </c>
      <c r="AK81">
        <v>107746157</v>
      </c>
      <c r="AL81">
        <v>16990175</v>
      </c>
      <c r="AM81">
        <v>63337898</v>
      </c>
      <c r="AN81">
        <v>2516372</v>
      </c>
      <c r="AO81">
        <v>2481332</v>
      </c>
      <c r="AP81">
        <v>11655742</v>
      </c>
      <c r="AQ81">
        <v>3395589</v>
      </c>
      <c r="AR81">
        <v>161134754</v>
      </c>
      <c r="AS81">
        <v>9915400</v>
      </c>
      <c r="AT81">
        <v>25957939</v>
      </c>
      <c r="AU81">
        <v>11976156</v>
      </c>
      <c r="AV81">
        <v>24994843</v>
      </c>
      <c r="AW81">
        <v>5614379</v>
      </c>
      <c r="AX81">
        <v>5646994</v>
      </c>
      <c r="AY81">
        <v>2486008</v>
      </c>
      <c r="AZ81">
        <v>24174865</v>
      </c>
      <c r="BA81">
        <v>7714888</v>
      </c>
      <c r="BB81">
        <v>40307279</v>
      </c>
      <c r="BC81">
        <v>1755108</v>
      </c>
      <c r="BD81">
        <v>10875280</v>
      </c>
      <c r="BE81">
        <v>10111527</v>
      </c>
      <c r="BF81">
        <v>21230728</v>
      </c>
      <c r="BG81">
        <v>6434222</v>
      </c>
      <c r="BH81">
        <v>3544048</v>
      </c>
      <c r="BI81">
        <v>1000634</v>
      </c>
      <c r="BJ81">
        <v>6414995</v>
      </c>
      <c r="BK81">
        <v>553583580</v>
      </c>
      <c r="BL81">
        <v>1739117</v>
      </c>
      <c r="BM81">
        <v>7457692</v>
      </c>
      <c r="BN81">
        <v>35264521</v>
      </c>
      <c r="BO81">
        <v>6292361</v>
      </c>
      <c r="BP81">
        <v>100370703</v>
      </c>
      <c r="BQ81">
        <v>3599127</v>
      </c>
      <c r="BR81">
        <v>34581346</v>
      </c>
      <c r="BS81">
        <v>62481218</v>
      </c>
      <c r="BT81">
        <v>1398341</v>
      </c>
      <c r="BU81">
        <v>10222701</v>
      </c>
      <c r="BV81">
        <v>15177488</v>
      </c>
      <c r="BW81">
        <v>1239250</v>
      </c>
      <c r="BX81">
        <v>6698056</v>
      </c>
      <c r="BY81">
        <v>24145932</v>
      </c>
      <c r="BZ81">
        <v>5125055</v>
      </c>
      <c r="CA81">
        <v>15318930</v>
      </c>
      <c r="CB81">
        <v>10161263</v>
      </c>
      <c r="CC81">
        <v>5992915</v>
      </c>
      <c r="CD81">
        <v>11868203</v>
      </c>
      <c r="CE81">
        <v>18914728</v>
      </c>
      <c r="CF81">
        <v>11411726</v>
      </c>
      <c r="CG81">
        <v>10971415</v>
      </c>
      <c r="CH81">
        <v>3314832</v>
      </c>
      <c r="CI81">
        <v>13746222</v>
      </c>
      <c r="CJ81">
        <v>11028859</v>
      </c>
      <c r="CK81">
        <v>6755412</v>
      </c>
      <c r="CL81">
        <v>4089209</v>
      </c>
      <c r="CM81">
        <v>7177082</v>
      </c>
      <c r="CN81">
        <v>619121</v>
      </c>
      <c r="CO81">
        <v>91090000</v>
      </c>
      <c r="CP81">
        <v>8540036</v>
      </c>
      <c r="CQ81">
        <v>333110197</v>
      </c>
      <c r="CR81">
        <v>3994155</v>
      </c>
      <c r="CS81">
        <v>1768762</v>
      </c>
      <c r="CT81">
        <v>7606487</v>
      </c>
      <c r="CU81">
        <v>17177134</v>
      </c>
      <c r="CV81">
        <v>11600011</v>
      </c>
      <c r="CW81">
        <v>6109565</v>
      </c>
      <c r="CX81">
        <v>8441909</v>
      </c>
      <c r="CY81">
        <v>2528074</v>
      </c>
    </row>
    <row r="82" spans="1:103" x14ac:dyDescent="0.3">
      <c r="A82" s="148">
        <v>337</v>
      </c>
      <c r="B82" t="s">
        <v>206</v>
      </c>
      <c r="D82">
        <v>214601953</v>
      </c>
      <c r="E82">
        <v>3396000</v>
      </c>
      <c r="F82">
        <v>4495390</v>
      </c>
      <c r="G82">
        <v>2836481</v>
      </c>
      <c r="H82">
        <v>13156791</v>
      </c>
      <c r="I82">
        <v>11909891</v>
      </c>
      <c r="J82">
        <v>14842805</v>
      </c>
      <c r="K82">
        <v>20616915</v>
      </c>
      <c r="L82">
        <v>20368697</v>
      </c>
      <c r="M82">
        <v>121435170</v>
      </c>
      <c r="N82">
        <v>406021341</v>
      </c>
      <c r="O82">
        <v>50715000</v>
      </c>
      <c r="P82">
        <v>380821737</v>
      </c>
      <c r="Q82">
        <v>39933993</v>
      </c>
      <c r="R82">
        <v>9174941</v>
      </c>
      <c r="S82">
        <v>21657641</v>
      </c>
      <c r="U82">
        <v>163178809</v>
      </c>
      <c r="V82">
        <v>221850944</v>
      </c>
      <c r="W82">
        <v>2250315</v>
      </c>
      <c r="X82">
        <v>5810196</v>
      </c>
      <c r="Y82">
        <v>8132386</v>
      </c>
      <c r="Z82">
        <v>51311111</v>
      </c>
      <c r="AA82">
        <v>36802200</v>
      </c>
      <c r="AB82">
        <v>30675000</v>
      </c>
      <c r="AC82">
        <v>72868621</v>
      </c>
      <c r="AD82">
        <v>18950000</v>
      </c>
      <c r="AE82">
        <v>100710954</v>
      </c>
      <c r="AF82">
        <v>119433765</v>
      </c>
      <c r="AG82">
        <v>67375963</v>
      </c>
      <c r="AH82">
        <v>58741499</v>
      </c>
      <c r="AI82">
        <v>552839985</v>
      </c>
      <c r="AJ82">
        <v>32617989</v>
      </c>
      <c r="AK82">
        <v>812862021</v>
      </c>
      <c r="AL82">
        <v>47541617</v>
      </c>
      <c r="AM82">
        <v>228925585</v>
      </c>
      <c r="AN82">
        <v>8035749</v>
      </c>
      <c r="AO82">
        <v>3444280</v>
      </c>
      <c r="AP82">
        <v>0</v>
      </c>
      <c r="AQ82">
        <v>20899799</v>
      </c>
      <c r="AR82">
        <v>0</v>
      </c>
      <c r="AS82">
        <v>20691672</v>
      </c>
      <c r="AT82">
        <v>175663782</v>
      </c>
      <c r="AU82">
        <v>39823961</v>
      </c>
      <c r="AV82">
        <v>183348372</v>
      </c>
      <c r="AW82">
        <v>14334571</v>
      </c>
      <c r="AX82">
        <v>52655814</v>
      </c>
      <c r="AY82">
        <v>5483195</v>
      </c>
      <c r="AZ82">
        <v>205894020</v>
      </c>
      <c r="BA82">
        <v>24021270</v>
      </c>
      <c r="BB82">
        <v>331500535</v>
      </c>
      <c r="BC82">
        <v>14747667</v>
      </c>
      <c r="BD82">
        <v>90038163</v>
      </c>
      <c r="BE82">
        <v>41736280</v>
      </c>
      <c r="BF82">
        <v>99290575</v>
      </c>
      <c r="BG82">
        <v>30289921</v>
      </c>
      <c r="BH82">
        <v>8398629</v>
      </c>
      <c r="BI82">
        <v>14059521</v>
      </c>
      <c r="BJ82">
        <v>24112267</v>
      </c>
      <c r="BK82">
        <v>1795609181</v>
      </c>
      <c r="BL82">
        <v>319026</v>
      </c>
      <c r="BM82">
        <v>75533254</v>
      </c>
      <c r="BN82">
        <v>271363901</v>
      </c>
      <c r="BO82">
        <v>52689096</v>
      </c>
      <c r="BP82">
        <v>437916198</v>
      </c>
      <c r="BQ82">
        <v>11114175</v>
      </c>
      <c r="BR82">
        <v>245301207</v>
      </c>
      <c r="BS82">
        <v>310244578</v>
      </c>
      <c r="BT82">
        <v>7726890</v>
      </c>
      <c r="BU82">
        <v>26973320</v>
      </c>
      <c r="BV82">
        <v>96412185</v>
      </c>
      <c r="BW82">
        <v>7191837</v>
      </c>
      <c r="BX82">
        <v>9267535</v>
      </c>
      <c r="BY82">
        <v>143855230</v>
      </c>
      <c r="BZ82">
        <v>17270340</v>
      </c>
      <c r="CA82">
        <v>161854755</v>
      </c>
      <c r="CB82">
        <v>21539546</v>
      </c>
      <c r="CC82">
        <v>35121295</v>
      </c>
      <c r="CD82">
        <v>46437459</v>
      </c>
      <c r="CE82">
        <v>47948636</v>
      </c>
      <c r="CF82">
        <v>39188526</v>
      </c>
      <c r="CG82">
        <v>115860061</v>
      </c>
      <c r="CH82">
        <v>38460918</v>
      </c>
      <c r="CI82">
        <v>18011461</v>
      </c>
      <c r="CJ82">
        <v>33073696</v>
      </c>
      <c r="CK82">
        <v>44139332</v>
      </c>
      <c r="CL82">
        <v>15634857</v>
      </c>
      <c r="CM82">
        <v>2007272</v>
      </c>
      <c r="CN82">
        <v>0</v>
      </c>
      <c r="CO82">
        <v>397600124</v>
      </c>
      <c r="CP82">
        <v>19769784</v>
      </c>
      <c r="CQ82">
        <v>2767541745</v>
      </c>
      <c r="CR82">
        <v>5473072</v>
      </c>
      <c r="CS82">
        <v>114458</v>
      </c>
      <c r="CT82">
        <v>43590357</v>
      </c>
      <c r="CU82">
        <v>70254000</v>
      </c>
      <c r="CV82">
        <v>24728076</v>
      </c>
      <c r="CW82">
        <v>13130103</v>
      </c>
      <c r="CX82">
        <v>19261193</v>
      </c>
      <c r="CY82">
        <v>13096046</v>
      </c>
    </row>
    <row r="83" spans="1:103" x14ac:dyDescent="0.3">
      <c r="A83" s="148">
        <v>338</v>
      </c>
      <c r="B83" t="s">
        <v>96</v>
      </c>
      <c r="D83">
        <v>377138712</v>
      </c>
      <c r="E83">
        <v>46449400</v>
      </c>
      <c r="F83">
        <v>21781475</v>
      </c>
      <c r="G83">
        <v>20892297</v>
      </c>
      <c r="H83">
        <v>32729164</v>
      </c>
      <c r="I83">
        <v>26912285</v>
      </c>
      <c r="J83">
        <v>37988000</v>
      </c>
      <c r="K83">
        <v>49151266</v>
      </c>
      <c r="L83">
        <v>70784001</v>
      </c>
      <c r="M83">
        <v>371671388</v>
      </c>
      <c r="N83">
        <v>729194439</v>
      </c>
      <c r="O83">
        <v>108956840</v>
      </c>
      <c r="P83">
        <v>529960982</v>
      </c>
      <c r="Q83">
        <v>72732115</v>
      </c>
      <c r="R83">
        <v>13501714</v>
      </c>
      <c r="S83">
        <v>57008454</v>
      </c>
      <c r="U83">
        <v>263062455</v>
      </c>
      <c r="V83">
        <v>260638790</v>
      </c>
      <c r="W83">
        <v>52105727</v>
      </c>
      <c r="X83">
        <v>20944760</v>
      </c>
      <c r="Y83">
        <v>18324266</v>
      </c>
      <c r="Z83">
        <v>118069329</v>
      </c>
      <c r="AA83">
        <v>118601513</v>
      </c>
      <c r="AB83">
        <v>86354417</v>
      </c>
      <c r="AC83">
        <v>469908115</v>
      </c>
      <c r="AD83">
        <v>77062964</v>
      </c>
      <c r="AE83">
        <v>324251997</v>
      </c>
      <c r="AF83">
        <v>190782997</v>
      </c>
      <c r="AG83">
        <v>93468736</v>
      </c>
      <c r="AH83">
        <v>110871693</v>
      </c>
      <c r="AI83">
        <v>922518328</v>
      </c>
      <c r="AJ83">
        <v>56761163</v>
      </c>
      <c r="AK83">
        <v>1002700454</v>
      </c>
      <c r="AL83">
        <v>135038442</v>
      </c>
      <c r="AM83">
        <v>424811068</v>
      </c>
      <c r="AN83">
        <v>16403254</v>
      </c>
      <c r="AO83">
        <v>8469466</v>
      </c>
      <c r="AP83">
        <v>129720253</v>
      </c>
      <c r="AQ83">
        <v>31282529</v>
      </c>
      <c r="AR83">
        <v>1151304205</v>
      </c>
      <c r="AS83">
        <v>55504764</v>
      </c>
      <c r="AT83">
        <v>261516922</v>
      </c>
      <c r="AU83">
        <v>129586822</v>
      </c>
      <c r="AV83">
        <v>280348635</v>
      </c>
      <c r="AW83">
        <v>37800707</v>
      </c>
      <c r="AX83">
        <v>74338108</v>
      </c>
      <c r="AY83">
        <v>11521870</v>
      </c>
      <c r="AZ83">
        <v>302278375</v>
      </c>
      <c r="BA83">
        <v>109774440</v>
      </c>
      <c r="BB83">
        <v>624810184</v>
      </c>
      <c r="BC83">
        <v>20039815</v>
      </c>
      <c r="BD83">
        <v>142493013</v>
      </c>
      <c r="BE83">
        <v>71889455</v>
      </c>
      <c r="BF83">
        <v>197761529</v>
      </c>
      <c r="BG83">
        <v>137050727</v>
      </c>
      <c r="BH83">
        <v>16551131</v>
      </c>
      <c r="BI83">
        <v>47339782</v>
      </c>
      <c r="BJ83">
        <v>45901080</v>
      </c>
      <c r="BK83">
        <v>2946611524</v>
      </c>
      <c r="BL83">
        <v>16294483</v>
      </c>
      <c r="BM83">
        <v>90775189</v>
      </c>
      <c r="BN83">
        <v>371882829</v>
      </c>
      <c r="BO83">
        <v>163890335</v>
      </c>
      <c r="BP83">
        <v>1137566173</v>
      </c>
      <c r="BQ83">
        <v>46062886</v>
      </c>
      <c r="BR83">
        <v>340261800</v>
      </c>
      <c r="BS83">
        <v>546935953</v>
      </c>
      <c r="BT83">
        <v>13778153</v>
      </c>
      <c r="BU83">
        <v>66292373</v>
      </c>
      <c r="BV83">
        <v>137718895</v>
      </c>
      <c r="BW83">
        <v>13733538</v>
      </c>
      <c r="BX83">
        <v>39252511</v>
      </c>
      <c r="BY83">
        <v>307450716</v>
      </c>
      <c r="BZ83">
        <v>27247055</v>
      </c>
      <c r="CA83">
        <v>239335732</v>
      </c>
      <c r="CB83">
        <v>49395402</v>
      </c>
      <c r="CC83">
        <v>156372247</v>
      </c>
      <c r="CD83">
        <v>155438551</v>
      </c>
      <c r="CE83">
        <v>113538651</v>
      </c>
      <c r="CF83">
        <v>110479420</v>
      </c>
      <c r="CG83">
        <v>150628460</v>
      </c>
      <c r="CH83">
        <v>84888739</v>
      </c>
      <c r="CI83">
        <v>51047878</v>
      </c>
      <c r="CJ83">
        <v>57450957</v>
      </c>
      <c r="CK83">
        <v>92243880</v>
      </c>
      <c r="CL83">
        <v>26130777</v>
      </c>
      <c r="CM83">
        <v>23533035</v>
      </c>
      <c r="CN83">
        <v>7744972</v>
      </c>
      <c r="CO83">
        <v>560585289</v>
      </c>
      <c r="CP83">
        <v>63771808</v>
      </c>
      <c r="CQ83">
        <v>3953899179</v>
      </c>
      <c r="CR83">
        <v>16142751</v>
      </c>
      <c r="CS83">
        <v>23356684</v>
      </c>
      <c r="CT83">
        <v>62645265</v>
      </c>
      <c r="CU83">
        <v>159264063</v>
      </c>
      <c r="CV83">
        <v>94703633</v>
      </c>
      <c r="CW83">
        <v>119325850</v>
      </c>
      <c r="CX83">
        <v>41168564</v>
      </c>
      <c r="CY83">
        <v>27113112</v>
      </c>
    </row>
    <row r="84" spans="1:103" x14ac:dyDescent="0.3">
      <c r="A84" s="148">
        <v>339</v>
      </c>
      <c r="B84" t="s">
        <v>159</v>
      </c>
      <c r="D84">
        <v>16532190</v>
      </c>
      <c r="E84">
        <v>4831525</v>
      </c>
      <c r="F84">
        <v>1891498</v>
      </c>
      <c r="G84">
        <v>5863039</v>
      </c>
      <c r="H84">
        <v>1888724</v>
      </c>
      <c r="I84">
        <v>2689712</v>
      </c>
      <c r="J84">
        <v>5376236</v>
      </c>
      <c r="K84">
        <v>7391234</v>
      </c>
      <c r="L84">
        <v>9347475</v>
      </c>
      <c r="M84">
        <v>25325009</v>
      </c>
      <c r="N84">
        <v>28377584</v>
      </c>
      <c r="O84">
        <v>5779741</v>
      </c>
      <c r="P84">
        <v>27273923</v>
      </c>
      <c r="Q84">
        <v>7990158</v>
      </c>
      <c r="R84">
        <v>1158566</v>
      </c>
      <c r="S84">
        <v>9863496</v>
      </c>
      <c r="U84">
        <v>18568000</v>
      </c>
      <c r="V84">
        <v>9985391</v>
      </c>
      <c r="W84">
        <v>8003090</v>
      </c>
      <c r="X84">
        <v>1765375</v>
      </c>
      <c r="Y84">
        <v>4045469</v>
      </c>
      <c r="Z84">
        <v>25614645</v>
      </c>
      <c r="AA84">
        <v>3344168</v>
      </c>
      <c r="AB84">
        <v>15376119</v>
      </c>
      <c r="AC84">
        <v>16335606</v>
      </c>
      <c r="AD84">
        <v>5962520</v>
      </c>
      <c r="AE84">
        <v>16314557</v>
      </c>
      <c r="AF84">
        <v>6091512</v>
      </c>
      <c r="AG84">
        <v>5611963</v>
      </c>
      <c r="AH84">
        <v>10079125</v>
      </c>
      <c r="AI84">
        <v>36197688</v>
      </c>
      <c r="AJ84">
        <v>5051345</v>
      </c>
      <c r="AK84">
        <v>34685119</v>
      </c>
      <c r="AL84">
        <v>12494472</v>
      </c>
      <c r="AM84">
        <v>39318415</v>
      </c>
      <c r="AN84">
        <v>684088</v>
      </c>
      <c r="AO84">
        <v>2025120</v>
      </c>
      <c r="AP84">
        <v>2472803</v>
      </c>
      <c r="AQ84">
        <v>2741527</v>
      </c>
      <c r="AR84">
        <v>46171924</v>
      </c>
      <c r="AS84">
        <v>11346067</v>
      </c>
      <c r="AT84">
        <v>29911586</v>
      </c>
      <c r="AU84">
        <v>11208948</v>
      </c>
      <c r="AV84">
        <v>10427440</v>
      </c>
      <c r="AW84">
        <v>1967800</v>
      </c>
      <c r="AX84">
        <v>5827350</v>
      </c>
      <c r="AY84">
        <v>1323708</v>
      </c>
      <c r="AZ84">
        <v>20060964</v>
      </c>
      <c r="BA84">
        <v>5719416</v>
      </c>
      <c r="BB84">
        <v>31916575</v>
      </c>
      <c r="BC84">
        <v>2825904</v>
      </c>
      <c r="BD84">
        <v>3046895</v>
      </c>
      <c r="BE84">
        <v>5022484</v>
      </c>
      <c r="BF84">
        <v>11593591</v>
      </c>
      <c r="BG84">
        <v>6390491</v>
      </c>
      <c r="BH84">
        <v>3187743</v>
      </c>
      <c r="BI84">
        <v>3760639</v>
      </c>
      <c r="BJ84">
        <v>7365274</v>
      </c>
      <c r="BK84">
        <v>228007956</v>
      </c>
      <c r="BL84">
        <v>1264494</v>
      </c>
      <c r="BM84">
        <v>3981139</v>
      </c>
      <c r="BN84">
        <v>13945148</v>
      </c>
      <c r="BO84">
        <v>8077989</v>
      </c>
      <c r="BP84">
        <v>15524829</v>
      </c>
      <c r="BQ84">
        <v>2295167</v>
      </c>
      <c r="BR84">
        <v>16592160</v>
      </c>
      <c r="BS84">
        <v>12647084</v>
      </c>
      <c r="BT84">
        <v>2111474</v>
      </c>
      <c r="BU84">
        <v>7749364</v>
      </c>
      <c r="BV84">
        <v>6857304</v>
      </c>
      <c r="BW84">
        <v>1583406</v>
      </c>
      <c r="BX84">
        <v>6686429</v>
      </c>
      <c r="BY84">
        <v>23662602</v>
      </c>
      <c r="BZ84">
        <v>3119704</v>
      </c>
      <c r="CA84">
        <v>14559579</v>
      </c>
      <c r="CB84">
        <v>2644228</v>
      </c>
      <c r="CC84">
        <v>13399182</v>
      </c>
      <c r="CD84">
        <v>12688928</v>
      </c>
      <c r="CE84">
        <v>11943628</v>
      </c>
      <c r="CF84">
        <v>6246609</v>
      </c>
      <c r="CG84">
        <v>7608839</v>
      </c>
      <c r="CH84">
        <v>2777071</v>
      </c>
      <c r="CI84">
        <v>9608266</v>
      </c>
      <c r="CJ84">
        <v>4512944</v>
      </c>
      <c r="CK84">
        <v>10393406</v>
      </c>
      <c r="CL84">
        <v>3660360</v>
      </c>
      <c r="CM84">
        <v>4155188</v>
      </c>
      <c r="CN84">
        <v>434721</v>
      </c>
      <c r="CO84">
        <v>30389227</v>
      </c>
      <c r="CP84">
        <v>3911544</v>
      </c>
      <c r="CQ84">
        <v>121391280</v>
      </c>
      <c r="CR84">
        <v>2688026</v>
      </c>
      <c r="CS84">
        <v>2668390</v>
      </c>
      <c r="CT84">
        <v>2912305</v>
      </c>
      <c r="CU84">
        <v>15826316</v>
      </c>
      <c r="CV84">
        <v>8793840</v>
      </c>
      <c r="CW84">
        <v>10427174</v>
      </c>
      <c r="CX84">
        <v>3532911</v>
      </c>
      <c r="CY84">
        <v>2713625</v>
      </c>
    </row>
    <row r="85" spans="1:103" x14ac:dyDescent="0.3">
      <c r="A85" s="148">
        <v>341</v>
      </c>
      <c r="B85" t="s">
        <v>832</v>
      </c>
      <c r="D85">
        <v>152470161</v>
      </c>
      <c r="E85">
        <v>36001513</v>
      </c>
      <c r="F85">
        <v>15315774</v>
      </c>
      <c r="G85">
        <v>22805789</v>
      </c>
      <c r="H85">
        <v>29626641</v>
      </c>
      <c r="I85">
        <v>33797386</v>
      </c>
      <c r="J85">
        <v>55108361</v>
      </c>
      <c r="K85">
        <v>16399047</v>
      </c>
      <c r="L85">
        <v>35545869</v>
      </c>
      <c r="M85">
        <v>195209964</v>
      </c>
      <c r="N85">
        <v>406173606</v>
      </c>
      <c r="O85">
        <v>80267940</v>
      </c>
      <c r="P85">
        <v>285486361</v>
      </c>
      <c r="Q85">
        <v>71071795</v>
      </c>
      <c r="R85">
        <v>14402136</v>
      </c>
      <c r="S85">
        <v>98214488</v>
      </c>
      <c r="U85">
        <v>169679123</v>
      </c>
      <c r="V85">
        <v>118914549</v>
      </c>
      <c r="W85">
        <v>33607013</v>
      </c>
      <c r="X85">
        <v>17666045</v>
      </c>
      <c r="Y85">
        <v>14954086</v>
      </c>
      <c r="Z85">
        <v>99930516</v>
      </c>
      <c r="AA85">
        <v>46849431</v>
      </c>
      <c r="AB85">
        <v>85133631</v>
      </c>
      <c r="AC85">
        <v>318299898</v>
      </c>
      <c r="AD85">
        <v>83925951</v>
      </c>
      <c r="AE85">
        <v>135610353</v>
      </c>
      <c r="AF85">
        <v>140637673</v>
      </c>
      <c r="AG85">
        <v>50451130</v>
      </c>
      <c r="AH85">
        <v>49956098</v>
      </c>
      <c r="AI85">
        <v>433487182</v>
      </c>
      <c r="AJ85">
        <v>47685994</v>
      </c>
      <c r="AK85">
        <v>406096647</v>
      </c>
      <c r="AL85">
        <v>75180209</v>
      </c>
      <c r="AM85">
        <v>236566201</v>
      </c>
      <c r="AN85">
        <v>11203479</v>
      </c>
      <c r="AO85">
        <v>11742728</v>
      </c>
      <c r="AP85">
        <v>57410590</v>
      </c>
      <c r="AQ85">
        <v>16595289</v>
      </c>
      <c r="AR85">
        <v>538400279</v>
      </c>
      <c r="AS85">
        <v>50606182</v>
      </c>
      <c r="AT85">
        <v>123039957</v>
      </c>
      <c r="AU85">
        <v>76704335</v>
      </c>
      <c r="AV85">
        <v>147362649</v>
      </c>
      <c r="AW85">
        <v>21216881</v>
      </c>
      <c r="AX85">
        <v>46333593</v>
      </c>
      <c r="AY85">
        <v>10348712</v>
      </c>
      <c r="AZ85">
        <v>221213609</v>
      </c>
      <c r="BA85">
        <v>59630769</v>
      </c>
      <c r="BB85">
        <v>234175734</v>
      </c>
      <c r="BC85">
        <v>10843222</v>
      </c>
      <c r="BD85">
        <v>72804281</v>
      </c>
      <c r="BE85">
        <v>61169202</v>
      </c>
      <c r="BF85">
        <v>113423114</v>
      </c>
      <c r="BG85">
        <v>52033970</v>
      </c>
      <c r="BH85">
        <v>22758724</v>
      </c>
      <c r="BI85">
        <v>24368882</v>
      </c>
      <c r="BJ85">
        <v>47873722</v>
      </c>
      <c r="BK85">
        <v>1582546991</v>
      </c>
      <c r="BL85">
        <v>18144164</v>
      </c>
      <c r="BM85">
        <v>30008095</v>
      </c>
      <c r="BN85">
        <v>119861020</v>
      </c>
      <c r="BO85">
        <v>78717745</v>
      </c>
      <c r="BP85">
        <v>332146308</v>
      </c>
      <c r="BQ85">
        <v>26003502</v>
      </c>
      <c r="BR85">
        <v>182587848</v>
      </c>
      <c r="BS85">
        <v>245771747</v>
      </c>
      <c r="BT85">
        <v>17280381</v>
      </c>
      <c r="BU85">
        <v>42294523</v>
      </c>
      <c r="BV85">
        <v>88253155</v>
      </c>
      <c r="BW85">
        <v>14436519</v>
      </c>
      <c r="BX85">
        <v>48023589</v>
      </c>
      <c r="BY85">
        <v>153599136</v>
      </c>
      <c r="BZ85">
        <v>26421844</v>
      </c>
      <c r="CA85">
        <v>131929436</v>
      </c>
      <c r="CB85">
        <v>43847157</v>
      </c>
      <c r="CC85">
        <v>97521418</v>
      </c>
      <c r="CD85">
        <v>78837263</v>
      </c>
      <c r="CE85">
        <v>134232735</v>
      </c>
      <c r="CF85">
        <v>71191751</v>
      </c>
      <c r="CG85">
        <v>65053196</v>
      </c>
      <c r="CH85">
        <v>35826183</v>
      </c>
      <c r="CI85">
        <v>57005523</v>
      </c>
      <c r="CJ85">
        <v>45276739</v>
      </c>
      <c r="CK85">
        <v>67989501</v>
      </c>
      <c r="CL85">
        <v>14026869</v>
      </c>
      <c r="CM85">
        <v>57895494</v>
      </c>
      <c r="CN85">
        <v>5745326</v>
      </c>
      <c r="CO85">
        <v>279645810</v>
      </c>
      <c r="CP85">
        <v>40925418</v>
      </c>
      <c r="CQ85">
        <v>1483333595</v>
      </c>
      <c r="CR85">
        <v>27023963</v>
      </c>
      <c r="CS85">
        <v>11176942</v>
      </c>
      <c r="CT85">
        <v>70150207</v>
      </c>
      <c r="CU85">
        <v>94794275</v>
      </c>
      <c r="CV85">
        <v>65548174</v>
      </c>
      <c r="CW85">
        <v>76636658</v>
      </c>
      <c r="CX85">
        <v>33756891</v>
      </c>
      <c r="CY85">
        <v>21563675</v>
      </c>
    </row>
    <row r="86" spans="1:103" x14ac:dyDescent="0.3">
      <c r="A86" s="148">
        <v>343</v>
      </c>
      <c r="B86" t="s">
        <v>207</v>
      </c>
      <c r="D86">
        <v>7193036</v>
      </c>
      <c r="E86">
        <v>4411596</v>
      </c>
      <c r="F86">
        <v>1161499</v>
      </c>
      <c r="G86">
        <v>917852</v>
      </c>
      <c r="H86">
        <v>6089796</v>
      </c>
      <c r="I86">
        <v>1041327</v>
      </c>
      <c r="J86">
        <v>1919670</v>
      </c>
      <c r="K86">
        <v>2127893</v>
      </c>
      <c r="L86">
        <v>2136214</v>
      </c>
      <c r="M86">
        <v>12668533</v>
      </c>
      <c r="N86">
        <v>33429861</v>
      </c>
      <c r="O86">
        <v>6080000</v>
      </c>
      <c r="P86">
        <v>39098886</v>
      </c>
      <c r="Q86">
        <v>4448342</v>
      </c>
      <c r="R86">
        <v>323171</v>
      </c>
      <c r="S86">
        <v>4027497</v>
      </c>
      <c r="U86">
        <v>14577808</v>
      </c>
      <c r="V86">
        <v>8155159</v>
      </c>
      <c r="W86">
        <v>1849906</v>
      </c>
      <c r="X86">
        <v>1568138</v>
      </c>
      <c r="Y86">
        <v>1714947</v>
      </c>
      <c r="Z86">
        <v>3673347</v>
      </c>
      <c r="AA86">
        <v>1788244</v>
      </c>
      <c r="AB86">
        <v>6400150</v>
      </c>
      <c r="AC86">
        <v>10878939</v>
      </c>
      <c r="AD86">
        <v>2520000</v>
      </c>
      <c r="AE86">
        <v>22591874</v>
      </c>
      <c r="AF86">
        <v>8721259</v>
      </c>
      <c r="AG86">
        <v>6124430</v>
      </c>
      <c r="AH86">
        <v>2530968</v>
      </c>
      <c r="AI86">
        <v>43574785</v>
      </c>
      <c r="AJ86">
        <v>3395520</v>
      </c>
      <c r="AK86">
        <v>44483650</v>
      </c>
      <c r="AL86">
        <v>6799748</v>
      </c>
      <c r="AM86">
        <v>24173411</v>
      </c>
      <c r="AN86">
        <v>922533</v>
      </c>
      <c r="AO86">
        <v>600049</v>
      </c>
      <c r="AP86">
        <v>0</v>
      </c>
      <c r="AQ86">
        <v>400805</v>
      </c>
      <c r="AR86">
        <v>0</v>
      </c>
      <c r="AS86">
        <v>5483515</v>
      </c>
      <c r="AT86">
        <v>10640825</v>
      </c>
      <c r="AU86">
        <v>8046726</v>
      </c>
      <c r="AV86">
        <v>17365486</v>
      </c>
      <c r="AW86">
        <v>1478546</v>
      </c>
      <c r="AX86">
        <v>15405543</v>
      </c>
      <c r="AY86">
        <v>379675</v>
      </c>
      <c r="AZ86">
        <v>22312985</v>
      </c>
      <c r="BA86">
        <v>3708343</v>
      </c>
      <c r="BB86">
        <v>27475000</v>
      </c>
      <c r="BC86">
        <v>929152</v>
      </c>
      <c r="BD86">
        <v>8557986</v>
      </c>
      <c r="BE86">
        <v>4793000</v>
      </c>
      <c r="BF86">
        <v>11987742</v>
      </c>
      <c r="BG86">
        <v>2924149</v>
      </c>
      <c r="BH86">
        <v>909666</v>
      </c>
      <c r="BI86">
        <v>0</v>
      </c>
      <c r="BJ86">
        <v>2305326</v>
      </c>
      <c r="BK86">
        <v>152422241</v>
      </c>
      <c r="BL86">
        <v>213406</v>
      </c>
      <c r="BM86">
        <v>69515431</v>
      </c>
      <c r="BN86">
        <v>12794890</v>
      </c>
      <c r="BO86">
        <v>4909648</v>
      </c>
      <c r="BP86">
        <v>47793649</v>
      </c>
      <c r="BQ86">
        <v>1108974</v>
      </c>
      <c r="BR86">
        <v>17864777</v>
      </c>
      <c r="BS86">
        <v>22302874</v>
      </c>
      <c r="BT86">
        <v>706469</v>
      </c>
      <c r="BU86">
        <v>3689905</v>
      </c>
      <c r="BV86">
        <v>8525383</v>
      </c>
      <c r="BW86">
        <v>1080939</v>
      </c>
      <c r="BX86">
        <v>1772505</v>
      </c>
      <c r="BY86">
        <v>13166375</v>
      </c>
      <c r="BZ86">
        <v>2839420</v>
      </c>
      <c r="CA86">
        <v>10745627</v>
      </c>
      <c r="CB86">
        <v>3306431</v>
      </c>
      <c r="CC86">
        <v>4474059</v>
      </c>
      <c r="CD86">
        <v>8907861</v>
      </c>
      <c r="CE86">
        <v>8970071</v>
      </c>
      <c r="CF86">
        <v>6021792</v>
      </c>
      <c r="CG86">
        <v>5506883</v>
      </c>
      <c r="CH86">
        <v>2060796</v>
      </c>
      <c r="CI86">
        <v>4089669</v>
      </c>
      <c r="CJ86">
        <v>3377150</v>
      </c>
      <c r="CK86">
        <v>5493114</v>
      </c>
      <c r="CL86">
        <v>1633834</v>
      </c>
      <c r="CM86">
        <v>519152</v>
      </c>
      <c r="CN86">
        <v>237840</v>
      </c>
      <c r="CO86">
        <v>38944631</v>
      </c>
      <c r="CP86">
        <v>9125683</v>
      </c>
      <c r="CQ86">
        <v>182247000</v>
      </c>
      <c r="CR86">
        <v>1088542</v>
      </c>
      <c r="CS86">
        <v>119664</v>
      </c>
      <c r="CT86">
        <v>5289103</v>
      </c>
      <c r="CU86">
        <v>3303000</v>
      </c>
      <c r="CV86">
        <v>3310000</v>
      </c>
      <c r="CW86">
        <v>2839257</v>
      </c>
      <c r="CX86">
        <v>3530366</v>
      </c>
      <c r="CY86">
        <v>1308949</v>
      </c>
    </row>
    <row r="87" spans="1:103" x14ac:dyDescent="0.3">
      <c r="A87" s="148">
        <v>344</v>
      </c>
      <c r="B87" t="s">
        <v>157</v>
      </c>
      <c r="D87">
        <v>2622531</v>
      </c>
      <c r="E87">
        <v>99166</v>
      </c>
      <c r="F87">
        <v>89051</v>
      </c>
      <c r="G87">
        <v>79605</v>
      </c>
      <c r="H87">
        <v>134760</v>
      </c>
      <c r="I87">
        <v>385383</v>
      </c>
      <c r="J87">
        <v>527615</v>
      </c>
      <c r="K87">
        <v>952199</v>
      </c>
      <c r="L87">
        <v>830778</v>
      </c>
      <c r="M87">
        <v>4531542</v>
      </c>
      <c r="N87">
        <v>13705700</v>
      </c>
      <c r="O87">
        <v>1975289</v>
      </c>
      <c r="P87">
        <v>13264142</v>
      </c>
      <c r="Q87">
        <v>1623120</v>
      </c>
      <c r="R87">
        <v>384196</v>
      </c>
      <c r="S87">
        <v>723267</v>
      </c>
      <c r="U87">
        <v>3951535</v>
      </c>
      <c r="V87">
        <v>8722868</v>
      </c>
      <c r="W87">
        <v>58525</v>
      </c>
      <c r="X87">
        <v>150192</v>
      </c>
      <c r="Y87">
        <v>262869</v>
      </c>
      <c r="Z87">
        <v>1891833</v>
      </c>
      <c r="AA87">
        <v>232267</v>
      </c>
      <c r="AB87">
        <v>1256730</v>
      </c>
      <c r="AC87">
        <v>3417789</v>
      </c>
      <c r="AD87">
        <v>519211</v>
      </c>
      <c r="AE87">
        <v>1055836</v>
      </c>
      <c r="AF87">
        <v>3799926</v>
      </c>
      <c r="AG87">
        <v>1960060</v>
      </c>
      <c r="AH87">
        <v>2090903</v>
      </c>
      <c r="AI87">
        <v>14578173</v>
      </c>
      <c r="AJ87">
        <v>975597</v>
      </c>
      <c r="AK87">
        <v>16711312</v>
      </c>
      <c r="AL87">
        <v>1370739</v>
      </c>
      <c r="AM87">
        <v>6909340</v>
      </c>
      <c r="AN87">
        <v>330682</v>
      </c>
      <c r="AO87">
        <v>102864</v>
      </c>
      <c r="AP87">
        <v>3613243</v>
      </c>
      <c r="AQ87">
        <v>1155932</v>
      </c>
      <c r="AR87">
        <v>19998100</v>
      </c>
      <c r="AS87">
        <v>793437</v>
      </c>
      <c r="AT87">
        <v>4944020</v>
      </c>
      <c r="AU87">
        <v>1075408</v>
      </c>
      <c r="AV87">
        <v>5569287</v>
      </c>
      <c r="AW87">
        <v>424208</v>
      </c>
      <c r="AX87">
        <v>1716112</v>
      </c>
      <c r="AY87">
        <v>121590</v>
      </c>
      <c r="AZ87">
        <v>5599420</v>
      </c>
      <c r="BA87">
        <v>621148</v>
      </c>
      <c r="BB87">
        <v>9504223</v>
      </c>
      <c r="BC87">
        <v>155684</v>
      </c>
      <c r="BD87">
        <v>2775980</v>
      </c>
      <c r="BE87">
        <v>1556799</v>
      </c>
      <c r="BF87">
        <v>2770422</v>
      </c>
      <c r="BG87">
        <v>744342</v>
      </c>
      <c r="BH87">
        <v>325472</v>
      </c>
      <c r="BI87">
        <v>763432</v>
      </c>
      <c r="BJ87">
        <v>595632</v>
      </c>
      <c r="BK87">
        <v>63933419</v>
      </c>
      <c r="BL87">
        <v>0</v>
      </c>
      <c r="BM87">
        <v>1453395</v>
      </c>
      <c r="BN87">
        <v>6353306</v>
      </c>
      <c r="BO87">
        <v>1211372</v>
      </c>
      <c r="BP87">
        <v>8311605</v>
      </c>
      <c r="BQ87">
        <v>436951</v>
      </c>
      <c r="BR87">
        <v>3749373</v>
      </c>
      <c r="BS87">
        <v>14275755</v>
      </c>
      <c r="BT87">
        <v>328986</v>
      </c>
      <c r="BU87">
        <v>969880</v>
      </c>
      <c r="BV87">
        <v>4310878</v>
      </c>
      <c r="BW87">
        <v>177804</v>
      </c>
      <c r="BX87">
        <v>248213</v>
      </c>
      <c r="BY87">
        <v>3997678</v>
      </c>
      <c r="BZ87">
        <v>297845</v>
      </c>
      <c r="CA87">
        <v>4050901</v>
      </c>
      <c r="CB87">
        <v>579859</v>
      </c>
      <c r="CC87">
        <v>1744844</v>
      </c>
      <c r="CD87">
        <v>2097063</v>
      </c>
      <c r="CE87">
        <v>1202689</v>
      </c>
      <c r="CF87">
        <v>1375928</v>
      </c>
      <c r="CG87">
        <v>4520186</v>
      </c>
      <c r="CH87">
        <v>1800604</v>
      </c>
      <c r="CI87">
        <v>460487</v>
      </c>
      <c r="CJ87">
        <v>1616644</v>
      </c>
      <c r="CK87">
        <v>1540887</v>
      </c>
      <c r="CL87">
        <v>570086</v>
      </c>
      <c r="CM87">
        <v>56828</v>
      </c>
      <c r="CN87">
        <v>34915</v>
      </c>
      <c r="CO87">
        <v>14003945</v>
      </c>
      <c r="CP87">
        <v>364100</v>
      </c>
      <c r="CQ87">
        <v>114361490</v>
      </c>
      <c r="CR87">
        <v>141214</v>
      </c>
      <c r="CS87">
        <v>4084</v>
      </c>
      <c r="CT87">
        <v>1586125</v>
      </c>
      <c r="CU87">
        <v>2302473</v>
      </c>
      <c r="CV87">
        <v>906842</v>
      </c>
      <c r="CW87">
        <v>213941</v>
      </c>
      <c r="CX87">
        <v>530335</v>
      </c>
      <c r="CY87">
        <v>371982</v>
      </c>
    </row>
    <row r="88" spans="1:103" x14ac:dyDescent="0.3">
      <c r="A88" s="148">
        <v>349</v>
      </c>
      <c r="B88" t="s">
        <v>102</v>
      </c>
      <c r="D88">
        <v>0</v>
      </c>
      <c r="E88">
        <v>13178794</v>
      </c>
      <c r="F88">
        <v>0</v>
      </c>
      <c r="G88">
        <v>3753319</v>
      </c>
      <c r="H88">
        <v>0</v>
      </c>
      <c r="I88">
        <v>0</v>
      </c>
      <c r="J88">
        <v>41747428</v>
      </c>
      <c r="K88">
        <v>15203446</v>
      </c>
      <c r="L88">
        <v>22422149</v>
      </c>
      <c r="M88">
        <v>395960674</v>
      </c>
      <c r="O88">
        <v>1737784</v>
      </c>
      <c r="P88">
        <v>0</v>
      </c>
      <c r="Q88">
        <v>639324</v>
      </c>
      <c r="R88">
        <v>4149121</v>
      </c>
      <c r="S88">
        <v>2544162</v>
      </c>
      <c r="U88">
        <v>0</v>
      </c>
      <c r="V88">
        <v>13725507</v>
      </c>
      <c r="W88">
        <v>0</v>
      </c>
      <c r="X88">
        <v>764960</v>
      </c>
      <c r="Y88">
        <v>1225232</v>
      </c>
      <c r="Z88">
        <v>0</v>
      </c>
      <c r="AA88">
        <v>19587627</v>
      </c>
      <c r="AB88">
        <v>14600341</v>
      </c>
      <c r="AC88">
        <v>2584485</v>
      </c>
      <c r="AD88">
        <v>19293715</v>
      </c>
      <c r="AE88">
        <v>47521399</v>
      </c>
      <c r="AF88">
        <v>6082308</v>
      </c>
      <c r="AG88">
        <v>17874247</v>
      </c>
      <c r="AH88">
        <v>16537390</v>
      </c>
      <c r="AI88">
        <v>14643454</v>
      </c>
      <c r="AJ88">
        <v>15791721</v>
      </c>
      <c r="AK88">
        <v>0</v>
      </c>
      <c r="AL88">
        <v>8467456</v>
      </c>
      <c r="AM88">
        <v>0</v>
      </c>
      <c r="AN88">
        <v>1652538</v>
      </c>
      <c r="AO88">
        <v>0</v>
      </c>
      <c r="AP88">
        <v>0</v>
      </c>
      <c r="AQ88">
        <v>17762780</v>
      </c>
      <c r="AR88">
        <v>0</v>
      </c>
      <c r="AS88">
        <v>18922091</v>
      </c>
      <c r="AT88">
        <v>62517422</v>
      </c>
      <c r="AU88">
        <v>0</v>
      </c>
      <c r="AV88">
        <v>1811</v>
      </c>
      <c r="AW88">
        <v>8474679</v>
      </c>
      <c r="AX88">
        <v>25411539</v>
      </c>
      <c r="AY88">
        <v>2902067</v>
      </c>
      <c r="AZ88">
        <v>0</v>
      </c>
      <c r="BA88">
        <v>0</v>
      </c>
      <c r="BB88">
        <v>219825577</v>
      </c>
      <c r="BC88">
        <v>9912810</v>
      </c>
      <c r="BD88">
        <v>326749</v>
      </c>
      <c r="BE88">
        <v>0</v>
      </c>
      <c r="BF88">
        <v>59278833</v>
      </c>
      <c r="BG88">
        <v>0</v>
      </c>
      <c r="BH88">
        <v>0</v>
      </c>
      <c r="BI88">
        <v>14559095</v>
      </c>
      <c r="BJ88">
        <v>143115</v>
      </c>
      <c r="BK88">
        <v>0</v>
      </c>
      <c r="BL88">
        <v>0</v>
      </c>
      <c r="BM88">
        <v>9796959</v>
      </c>
      <c r="BN88">
        <v>51595462</v>
      </c>
      <c r="BO88">
        <v>22193179</v>
      </c>
      <c r="BP88">
        <v>0</v>
      </c>
      <c r="BQ88">
        <v>11230463</v>
      </c>
      <c r="BR88">
        <v>0</v>
      </c>
      <c r="BS88">
        <v>0</v>
      </c>
      <c r="BT88">
        <v>3506191</v>
      </c>
      <c r="BU88">
        <v>10722761</v>
      </c>
      <c r="BV88">
        <v>89454158</v>
      </c>
      <c r="BW88">
        <v>1887597</v>
      </c>
      <c r="BX88">
        <v>0</v>
      </c>
      <c r="BY88">
        <v>0</v>
      </c>
      <c r="BZ88">
        <v>194896</v>
      </c>
      <c r="CA88">
        <v>0</v>
      </c>
      <c r="CB88">
        <v>11473013</v>
      </c>
      <c r="CC88">
        <v>14739565</v>
      </c>
      <c r="CD88">
        <v>6052746</v>
      </c>
      <c r="CE88">
        <v>47122</v>
      </c>
      <c r="CF88">
        <v>0</v>
      </c>
      <c r="CG88">
        <v>13691475</v>
      </c>
      <c r="CH88">
        <v>5780523</v>
      </c>
      <c r="CI88">
        <v>13182107</v>
      </c>
      <c r="CJ88">
        <v>16783</v>
      </c>
      <c r="CK88">
        <v>2779357</v>
      </c>
      <c r="CL88">
        <v>0</v>
      </c>
      <c r="CM88">
        <v>0</v>
      </c>
      <c r="CN88">
        <v>5266616</v>
      </c>
      <c r="CO88">
        <v>519054682</v>
      </c>
      <c r="CP88">
        <v>11452589</v>
      </c>
      <c r="CQ88">
        <v>0</v>
      </c>
      <c r="CR88">
        <v>13303228</v>
      </c>
      <c r="CS88">
        <v>5057975</v>
      </c>
      <c r="CT88">
        <v>0</v>
      </c>
      <c r="CU88">
        <v>1892324</v>
      </c>
      <c r="CV88">
        <v>0</v>
      </c>
      <c r="CW88">
        <v>8940327</v>
      </c>
      <c r="CX88">
        <v>3543050</v>
      </c>
      <c r="CY88">
        <v>55627</v>
      </c>
    </row>
    <row r="89" spans="1:103" x14ac:dyDescent="0.3">
      <c r="A89" s="148">
        <v>350</v>
      </c>
      <c r="B89" t="s">
        <v>833</v>
      </c>
      <c r="D89">
        <v>0</v>
      </c>
      <c r="E89">
        <v>884</v>
      </c>
      <c r="F89">
        <v>0</v>
      </c>
      <c r="G89">
        <v>6894</v>
      </c>
      <c r="H89">
        <v>0</v>
      </c>
      <c r="I89">
        <v>0</v>
      </c>
      <c r="J89">
        <v>13320</v>
      </c>
      <c r="K89">
        <v>24765</v>
      </c>
      <c r="L89">
        <v>819</v>
      </c>
      <c r="M89">
        <v>63549</v>
      </c>
      <c r="O89">
        <v>-113885</v>
      </c>
      <c r="P89">
        <v>0</v>
      </c>
      <c r="Q89">
        <v>0</v>
      </c>
      <c r="R89">
        <v>9478</v>
      </c>
      <c r="S89">
        <v>689</v>
      </c>
      <c r="U89">
        <v>0</v>
      </c>
      <c r="V89">
        <v>154601</v>
      </c>
      <c r="W89">
        <v>0</v>
      </c>
      <c r="X89">
        <v>50720</v>
      </c>
      <c r="Y89">
        <v>390</v>
      </c>
      <c r="Z89">
        <v>0</v>
      </c>
      <c r="AA89">
        <v>0</v>
      </c>
      <c r="AB89">
        <v>75318</v>
      </c>
      <c r="AC89">
        <v>172</v>
      </c>
      <c r="AD89">
        <v>842438</v>
      </c>
      <c r="AE89">
        <v>88158</v>
      </c>
      <c r="AF89">
        <v>104765</v>
      </c>
      <c r="AG89">
        <v>247918</v>
      </c>
      <c r="AH89">
        <v>33040</v>
      </c>
      <c r="AI89">
        <v>3120173</v>
      </c>
      <c r="AJ89">
        <v>329506</v>
      </c>
      <c r="AK89">
        <v>0</v>
      </c>
      <c r="AL89">
        <v>21410</v>
      </c>
      <c r="AM89">
        <v>0</v>
      </c>
      <c r="AN89">
        <v>6348</v>
      </c>
      <c r="AO89">
        <v>0</v>
      </c>
      <c r="AP89">
        <v>0</v>
      </c>
      <c r="AQ89">
        <v>1533927</v>
      </c>
      <c r="AR89">
        <v>0</v>
      </c>
      <c r="AS89">
        <v>4655</v>
      </c>
      <c r="AT89">
        <v>2562</v>
      </c>
      <c r="AU89">
        <v>0</v>
      </c>
      <c r="AV89">
        <v>9025</v>
      </c>
      <c r="AW89">
        <v>7005</v>
      </c>
      <c r="AX89">
        <v>17732</v>
      </c>
      <c r="AY89">
        <v>2573</v>
      </c>
      <c r="AZ89">
        <v>0</v>
      </c>
      <c r="BA89">
        <v>0</v>
      </c>
      <c r="BB89">
        <v>1161816</v>
      </c>
      <c r="BC89">
        <v>1077</v>
      </c>
      <c r="BD89">
        <v>0</v>
      </c>
      <c r="BE89">
        <v>0</v>
      </c>
      <c r="BF89">
        <v>47168</v>
      </c>
      <c r="BG89">
        <v>0</v>
      </c>
      <c r="BH89">
        <v>0</v>
      </c>
      <c r="BI89">
        <v>103979</v>
      </c>
      <c r="BJ89">
        <v>40</v>
      </c>
      <c r="BK89">
        <v>0</v>
      </c>
      <c r="BL89">
        <v>0</v>
      </c>
      <c r="BM89">
        <v>2396</v>
      </c>
      <c r="BN89">
        <v>590391</v>
      </c>
      <c r="BO89">
        <v>688</v>
      </c>
      <c r="BP89">
        <v>0</v>
      </c>
      <c r="BQ89">
        <v>223</v>
      </c>
      <c r="BR89">
        <v>0</v>
      </c>
      <c r="BS89">
        <v>16</v>
      </c>
      <c r="BT89">
        <v>637</v>
      </c>
      <c r="BU89">
        <v>229696</v>
      </c>
      <c r="BV89">
        <v>531237</v>
      </c>
      <c r="BW89">
        <v>9309</v>
      </c>
      <c r="BX89">
        <v>0</v>
      </c>
      <c r="BY89">
        <v>0</v>
      </c>
      <c r="BZ89">
        <v>0</v>
      </c>
      <c r="CA89">
        <v>0</v>
      </c>
      <c r="CB89">
        <v>738641</v>
      </c>
      <c r="CC89">
        <v>355549</v>
      </c>
      <c r="CD89">
        <v>5875762</v>
      </c>
      <c r="CE89">
        <v>159</v>
      </c>
      <c r="CF89">
        <v>0</v>
      </c>
      <c r="CG89">
        <v>370</v>
      </c>
      <c r="CH89">
        <v>7899</v>
      </c>
      <c r="CI89">
        <v>210316</v>
      </c>
      <c r="CJ89">
        <v>412</v>
      </c>
      <c r="CK89">
        <v>113</v>
      </c>
      <c r="CL89">
        <v>0</v>
      </c>
      <c r="CM89">
        <v>0</v>
      </c>
      <c r="CN89">
        <v>104</v>
      </c>
      <c r="CO89">
        <v>35064</v>
      </c>
      <c r="CP89">
        <v>75220</v>
      </c>
      <c r="CQ89">
        <v>0</v>
      </c>
      <c r="CR89">
        <v>14858</v>
      </c>
      <c r="CS89">
        <v>1975</v>
      </c>
      <c r="CT89">
        <v>0</v>
      </c>
      <c r="CU89">
        <v>480</v>
      </c>
      <c r="CV89">
        <v>0</v>
      </c>
      <c r="CW89">
        <v>479929</v>
      </c>
      <c r="CX89">
        <v>0</v>
      </c>
      <c r="CY89">
        <v>0</v>
      </c>
    </row>
    <row r="90" spans="1:103" x14ac:dyDescent="0.3">
      <c r="A90" s="148">
        <v>351</v>
      </c>
      <c r="B90" t="s">
        <v>197</v>
      </c>
      <c r="D90">
        <v>0</v>
      </c>
      <c r="E90">
        <v>89398</v>
      </c>
      <c r="F90">
        <v>0</v>
      </c>
      <c r="G90">
        <v>0</v>
      </c>
      <c r="H90">
        <v>0</v>
      </c>
      <c r="I90">
        <v>0</v>
      </c>
      <c r="J90">
        <v>829020</v>
      </c>
      <c r="K90">
        <v>448276</v>
      </c>
      <c r="L90">
        <v>465136</v>
      </c>
      <c r="M90">
        <v>20635410</v>
      </c>
      <c r="O90">
        <v>0</v>
      </c>
      <c r="P90">
        <v>0</v>
      </c>
      <c r="Q90">
        <v>0</v>
      </c>
      <c r="R90">
        <v>124394</v>
      </c>
      <c r="S90">
        <v>48980</v>
      </c>
      <c r="U90">
        <v>0</v>
      </c>
      <c r="V90">
        <v>499120</v>
      </c>
      <c r="W90">
        <v>0</v>
      </c>
      <c r="X90">
        <v>0</v>
      </c>
      <c r="Y90">
        <v>18674</v>
      </c>
      <c r="Z90">
        <v>0</v>
      </c>
      <c r="AA90">
        <v>680671</v>
      </c>
      <c r="AB90">
        <v>10300</v>
      </c>
      <c r="AC90">
        <v>70048</v>
      </c>
      <c r="AD90">
        <v>1820902</v>
      </c>
      <c r="AE90">
        <v>5348705</v>
      </c>
      <c r="AF90">
        <v>279900</v>
      </c>
      <c r="AG90">
        <v>0</v>
      </c>
      <c r="AH90">
        <v>492288</v>
      </c>
      <c r="AI90">
        <v>387676</v>
      </c>
      <c r="AJ90">
        <v>543046</v>
      </c>
      <c r="AK90">
        <v>0</v>
      </c>
      <c r="AL90">
        <v>129627</v>
      </c>
      <c r="AM90">
        <v>0</v>
      </c>
      <c r="AN90">
        <v>0</v>
      </c>
      <c r="AO90">
        <v>0</v>
      </c>
      <c r="AP90">
        <v>0</v>
      </c>
      <c r="AQ90">
        <v>543176</v>
      </c>
      <c r="AR90">
        <v>0</v>
      </c>
      <c r="AS90">
        <v>622334</v>
      </c>
      <c r="AT90">
        <v>2224011</v>
      </c>
      <c r="AU90">
        <v>0</v>
      </c>
      <c r="AV90">
        <v>0</v>
      </c>
      <c r="AW90">
        <v>163724</v>
      </c>
      <c r="AX90">
        <v>806565</v>
      </c>
      <c r="AY90">
        <v>81565</v>
      </c>
      <c r="AZ90">
        <v>0</v>
      </c>
      <c r="BA90">
        <v>0</v>
      </c>
      <c r="BB90">
        <v>3790070</v>
      </c>
      <c r="BC90">
        <v>18822</v>
      </c>
      <c r="BD90">
        <v>0</v>
      </c>
      <c r="BE90">
        <v>0</v>
      </c>
      <c r="BF90">
        <v>1956897</v>
      </c>
      <c r="BG90">
        <v>0</v>
      </c>
      <c r="BH90">
        <v>0</v>
      </c>
      <c r="BI90">
        <v>485965</v>
      </c>
      <c r="BJ90">
        <v>5721</v>
      </c>
      <c r="BK90">
        <v>0</v>
      </c>
      <c r="BL90">
        <v>0</v>
      </c>
      <c r="BM90">
        <v>245738</v>
      </c>
      <c r="BN90">
        <v>1625545</v>
      </c>
      <c r="BO90">
        <v>593670</v>
      </c>
      <c r="BP90">
        <v>0</v>
      </c>
      <c r="BQ90">
        <v>405983</v>
      </c>
      <c r="BR90">
        <v>0</v>
      </c>
      <c r="BS90">
        <v>1697694</v>
      </c>
      <c r="BT90">
        <v>6508</v>
      </c>
      <c r="BU90">
        <v>331540</v>
      </c>
      <c r="BV90">
        <v>2354607</v>
      </c>
      <c r="BW90">
        <v>18444</v>
      </c>
      <c r="BX90">
        <v>0</v>
      </c>
      <c r="BY90">
        <v>0</v>
      </c>
      <c r="BZ90">
        <v>0</v>
      </c>
      <c r="CA90">
        <v>0</v>
      </c>
      <c r="CB90">
        <v>260242</v>
      </c>
      <c r="CC90">
        <v>279659</v>
      </c>
      <c r="CD90">
        <v>84647</v>
      </c>
      <c r="CE90">
        <v>0</v>
      </c>
      <c r="CF90">
        <v>0</v>
      </c>
      <c r="CG90">
        <v>463755</v>
      </c>
      <c r="CH90">
        <v>209356</v>
      </c>
      <c r="CI90">
        <v>89090</v>
      </c>
      <c r="CJ90">
        <v>0</v>
      </c>
      <c r="CK90">
        <v>91604</v>
      </c>
      <c r="CL90">
        <v>0</v>
      </c>
      <c r="CM90">
        <v>0</v>
      </c>
      <c r="CN90">
        <v>125622</v>
      </c>
      <c r="CO90">
        <v>13537290</v>
      </c>
      <c r="CP90">
        <v>333476</v>
      </c>
      <c r="CQ90">
        <v>0</v>
      </c>
      <c r="CR90">
        <v>463074</v>
      </c>
      <c r="CS90">
        <v>138343</v>
      </c>
      <c r="CT90">
        <v>0</v>
      </c>
      <c r="CU90">
        <v>27044</v>
      </c>
      <c r="CV90">
        <v>0</v>
      </c>
      <c r="CW90">
        <v>283786</v>
      </c>
      <c r="CX90">
        <v>0</v>
      </c>
      <c r="CY90">
        <v>0</v>
      </c>
    </row>
    <row r="91" spans="1:103" x14ac:dyDescent="0.3">
      <c r="A91" s="148">
        <v>352</v>
      </c>
      <c r="B91" t="s">
        <v>199</v>
      </c>
      <c r="D91">
        <v>0</v>
      </c>
      <c r="E91">
        <v>574672</v>
      </c>
      <c r="F91">
        <v>0</v>
      </c>
      <c r="G91">
        <v>0</v>
      </c>
      <c r="H91">
        <v>0</v>
      </c>
      <c r="I91">
        <v>0</v>
      </c>
      <c r="J91">
        <v>0</v>
      </c>
      <c r="K91">
        <v>0</v>
      </c>
      <c r="L91">
        <v>0</v>
      </c>
      <c r="M91">
        <v>0</v>
      </c>
      <c r="O91">
        <v>68228</v>
      </c>
      <c r="P91">
        <v>0</v>
      </c>
      <c r="Q91">
        <v>0</v>
      </c>
      <c r="R91">
        <v>0</v>
      </c>
      <c r="S91">
        <v>405000</v>
      </c>
      <c r="U91">
        <v>0</v>
      </c>
      <c r="V91">
        <v>152460</v>
      </c>
      <c r="W91">
        <v>0</v>
      </c>
      <c r="X91">
        <v>0</v>
      </c>
      <c r="Y91">
        <v>0</v>
      </c>
      <c r="Z91">
        <v>0</v>
      </c>
      <c r="AA91">
        <v>2636393</v>
      </c>
      <c r="AB91">
        <v>28300</v>
      </c>
      <c r="AC91">
        <v>0</v>
      </c>
      <c r="AD91">
        <v>993188</v>
      </c>
      <c r="AE91">
        <v>0</v>
      </c>
      <c r="AF91">
        <v>933100</v>
      </c>
      <c r="AG91">
        <v>37000</v>
      </c>
      <c r="AH91">
        <v>0</v>
      </c>
      <c r="AI91">
        <v>0</v>
      </c>
      <c r="AJ91">
        <v>0</v>
      </c>
      <c r="AK91">
        <v>0</v>
      </c>
      <c r="AL91">
        <v>0</v>
      </c>
      <c r="AM91">
        <v>0</v>
      </c>
      <c r="AN91">
        <v>0</v>
      </c>
      <c r="AO91">
        <v>0</v>
      </c>
      <c r="AP91">
        <v>0</v>
      </c>
      <c r="AQ91">
        <v>0</v>
      </c>
      <c r="AR91">
        <v>0</v>
      </c>
      <c r="AS91">
        <v>0</v>
      </c>
      <c r="AT91">
        <v>0</v>
      </c>
      <c r="AU91">
        <v>0</v>
      </c>
      <c r="AV91">
        <v>2648578</v>
      </c>
      <c r="AW91">
        <v>0</v>
      </c>
      <c r="AX91">
        <v>0</v>
      </c>
      <c r="AY91">
        <v>0</v>
      </c>
      <c r="AZ91">
        <v>0</v>
      </c>
      <c r="BA91">
        <v>0</v>
      </c>
      <c r="BB91">
        <v>2848152</v>
      </c>
      <c r="BC91">
        <v>0</v>
      </c>
      <c r="BD91">
        <v>0</v>
      </c>
      <c r="BE91">
        <v>0</v>
      </c>
      <c r="BF91">
        <v>0</v>
      </c>
      <c r="BG91">
        <v>0</v>
      </c>
      <c r="BH91">
        <v>0</v>
      </c>
      <c r="BI91">
        <v>0</v>
      </c>
      <c r="BJ91">
        <v>118426</v>
      </c>
      <c r="BK91">
        <v>0</v>
      </c>
      <c r="BL91">
        <v>0</v>
      </c>
      <c r="BM91">
        <v>0</v>
      </c>
      <c r="BN91">
        <v>90048</v>
      </c>
      <c r="BO91">
        <v>58400</v>
      </c>
      <c r="BP91">
        <v>0</v>
      </c>
      <c r="BQ91">
        <v>0</v>
      </c>
      <c r="BR91">
        <v>0</v>
      </c>
      <c r="BS91">
        <v>0</v>
      </c>
      <c r="BT91">
        <v>0</v>
      </c>
      <c r="BU91">
        <v>0</v>
      </c>
      <c r="BV91">
        <v>3278505</v>
      </c>
      <c r="BW91">
        <v>0</v>
      </c>
      <c r="BX91">
        <v>0</v>
      </c>
      <c r="BY91">
        <v>0</v>
      </c>
      <c r="BZ91">
        <v>95000</v>
      </c>
      <c r="CA91">
        <v>0</v>
      </c>
      <c r="CB91">
        <v>0</v>
      </c>
      <c r="CC91">
        <v>0</v>
      </c>
      <c r="CD91">
        <v>567227</v>
      </c>
      <c r="CE91">
        <v>1495797</v>
      </c>
      <c r="CF91">
        <v>0</v>
      </c>
      <c r="CG91">
        <v>0</v>
      </c>
      <c r="CH91">
        <v>0</v>
      </c>
      <c r="CI91">
        <v>316871</v>
      </c>
      <c r="CJ91">
        <v>0</v>
      </c>
      <c r="CK91">
        <v>0</v>
      </c>
      <c r="CL91">
        <v>0</v>
      </c>
      <c r="CM91">
        <v>0</v>
      </c>
      <c r="CN91">
        <v>0</v>
      </c>
      <c r="CO91">
        <v>526000</v>
      </c>
      <c r="CP91">
        <v>0</v>
      </c>
      <c r="CQ91">
        <v>0</v>
      </c>
      <c r="CR91">
        <v>52</v>
      </c>
      <c r="CS91">
        <v>0</v>
      </c>
      <c r="CT91">
        <v>0</v>
      </c>
      <c r="CU91">
        <v>208375</v>
      </c>
      <c r="CV91">
        <v>0</v>
      </c>
      <c r="CW91">
        <v>0</v>
      </c>
      <c r="CX91">
        <v>2869</v>
      </c>
      <c r="CY91">
        <v>50000</v>
      </c>
    </row>
    <row r="92" spans="1:103" x14ac:dyDescent="0.3">
      <c r="A92" s="148">
        <v>353</v>
      </c>
      <c r="B92" t="s">
        <v>200</v>
      </c>
      <c r="D92">
        <v>0</v>
      </c>
      <c r="E92">
        <v>262225</v>
      </c>
      <c r="F92">
        <v>0</v>
      </c>
      <c r="G92">
        <v>0</v>
      </c>
      <c r="H92">
        <v>0</v>
      </c>
      <c r="I92">
        <v>0</v>
      </c>
      <c r="J92">
        <v>0</v>
      </c>
      <c r="K92">
        <v>0</v>
      </c>
      <c r="L92">
        <v>0</v>
      </c>
      <c r="M92">
        <v>0</v>
      </c>
      <c r="O92">
        <v>184745</v>
      </c>
      <c r="P92">
        <v>0</v>
      </c>
      <c r="Q92">
        <v>0</v>
      </c>
      <c r="R92">
        <v>0</v>
      </c>
      <c r="S92">
        <v>0</v>
      </c>
      <c r="U92">
        <v>0</v>
      </c>
      <c r="V92">
        <v>0</v>
      </c>
      <c r="W92">
        <v>0</v>
      </c>
      <c r="X92">
        <v>0</v>
      </c>
      <c r="Y92">
        <v>0</v>
      </c>
      <c r="Z92">
        <v>0</v>
      </c>
      <c r="AA92">
        <v>0</v>
      </c>
      <c r="AB92">
        <v>158300</v>
      </c>
      <c r="AC92">
        <v>0</v>
      </c>
      <c r="AD92">
        <v>985000</v>
      </c>
      <c r="AE92">
        <v>0</v>
      </c>
      <c r="AF92">
        <v>0</v>
      </c>
      <c r="AG92">
        <v>0</v>
      </c>
      <c r="AH92">
        <v>56894</v>
      </c>
      <c r="AI92">
        <v>0</v>
      </c>
      <c r="AJ92">
        <v>0</v>
      </c>
      <c r="AK92">
        <v>0</v>
      </c>
      <c r="AL92">
        <v>150978</v>
      </c>
      <c r="AM92">
        <v>0</v>
      </c>
      <c r="AN92">
        <v>144670</v>
      </c>
      <c r="AO92">
        <v>0</v>
      </c>
      <c r="AP92">
        <v>0</v>
      </c>
      <c r="AQ92">
        <v>155000</v>
      </c>
      <c r="AR92">
        <v>0</v>
      </c>
      <c r="AS92">
        <v>0</v>
      </c>
      <c r="AT92">
        <v>0</v>
      </c>
      <c r="AU92">
        <v>0</v>
      </c>
      <c r="AV92">
        <v>22584997</v>
      </c>
      <c r="AW92">
        <v>0</v>
      </c>
      <c r="AX92">
        <v>0</v>
      </c>
      <c r="AY92">
        <v>0</v>
      </c>
      <c r="AZ92">
        <v>0</v>
      </c>
      <c r="BA92">
        <v>0</v>
      </c>
      <c r="BB92">
        <v>2838666</v>
      </c>
      <c r="BC92">
        <v>100000</v>
      </c>
      <c r="BD92">
        <v>0</v>
      </c>
      <c r="BE92">
        <v>0</v>
      </c>
      <c r="BF92">
        <v>0</v>
      </c>
      <c r="BG92">
        <v>0</v>
      </c>
      <c r="BH92">
        <v>0</v>
      </c>
      <c r="BI92">
        <v>0</v>
      </c>
      <c r="BJ92">
        <v>0</v>
      </c>
      <c r="BK92">
        <v>0</v>
      </c>
      <c r="BL92">
        <v>0</v>
      </c>
      <c r="BM92">
        <v>0</v>
      </c>
      <c r="BN92">
        <v>90048</v>
      </c>
      <c r="BO92">
        <v>0</v>
      </c>
      <c r="BP92">
        <v>0</v>
      </c>
      <c r="BQ92">
        <v>0</v>
      </c>
      <c r="BR92">
        <v>0</v>
      </c>
      <c r="BS92">
        <v>27996</v>
      </c>
      <c r="BT92">
        <v>118475</v>
      </c>
      <c r="BU92">
        <v>0</v>
      </c>
      <c r="BV92">
        <v>2432717</v>
      </c>
      <c r="BW92">
        <v>0</v>
      </c>
      <c r="BX92">
        <v>0</v>
      </c>
      <c r="BY92">
        <v>0</v>
      </c>
      <c r="BZ92">
        <v>0</v>
      </c>
      <c r="CA92">
        <v>0</v>
      </c>
      <c r="CB92">
        <v>0</v>
      </c>
      <c r="CC92">
        <v>0</v>
      </c>
      <c r="CD92">
        <v>403814</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row>
    <row r="93" spans="1:103" x14ac:dyDescent="0.3">
      <c r="A93" s="148">
        <v>356</v>
      </c>
      <c r="B93" t="s">
        <v>2096</v>
      </c>
      <c r="D93">
        <v>0</v>
      </c>
      <c r="E93">
        <v>0</v>
      </c>
      <c r="F93">
        <v>0</v>
      </c>
      <c r="G93">
        <v>0</v>
      </c>
      <c r="H93">
        <v>0</v>
      </c>
      <c r="I93">
        <v>0</v>
      </c>
      <c r="J93">
        <v>0</v>
      </c>
      <c r="K93">
        <v>0</v>
      </c>
      <c r="L93">
        <v>0</v>
      </c>
      <c r="M93">
        <v>0</v>
      </c>
      <c r="O93">
        <v>0</v>
      </c>
      <c r="P93">
        <v>0</v>
      </c>
      <c r="Q93">
        <v>0</v>
      </c>
      <c r="R93">
        <v>0</v>
      </c>
      <c r="S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row>
    <row r="94" spans="1:103" x14ac:dyDescent="0.3">
      <c r="A94" s="148">
        <v>357</v>
      </c>
      <c r="B94" t="s">
        <v>2097</v>
      </c>
      <c r="D94">
        <v>0</v>
      </c>
      <c r="E94">
        <v>0</v>
      </c>
      <c r="F94">
        <v>0</v>
      </c>
      <c r="G94">
        <v>0</v>
      </c>
      <c r="H94">
        <v>0</v>
      </c>
      <c r="I94">
        <v>0</v>
      </c>
      <c r="J94">
        <v>0</v>
      </c>
      <c r="K94">
        <v>0</v>
      </c>
      <c r="L94">
        <v>0</v>
      </c>
      <c r="M94">
        <v>0</v>
      </c>
      <c r="O94">
        <v>0</v>
      </c>
      <c r="P94">
        <v>0</v>
      </c>
      <c r="Q94">
        <v>0</v>
      </c>
      <c r="R94">
        <v>0</v>
      </c>
      <c r="S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row>
    <row r="95" spans="1:103" x14ac:dyDescent="0.3">
      <c r="A95" s="148">
        <v>359</v>
      </c>
      <c r="B95" t="s">
        <v>2098</v>
      </c>
      <c r="D95">
        <v>0</v>
      </c>
      <c r="E95">
        <v>0</v>
      </c>
      <c r="F95">
        <v>0</v>
      </c>
      <c r="G95">
        <v>0</v>
      </c>
      <c r="H95">
        <v>0</v>
      </c>
      <c r="I95">
        <v>0</v>
      </c>
      <c r="J95">
        <v>0</v>
      </c>
      <c r="K95">
        <v>0</v>
      </c>
      <c r="L95">
        <v>0</v>
      </c>
      <c r="M95">
        <v>0</v>
      </c>
      <c r="O95">
        <v>0</v>
      </c>
      <c r="P95">
        <v>0</v>
      </c>
      <c r="Q95">
        <v>0</v>
      </c>
      <c r="R95">
        <v>0</v>
      </c>
      <c r="S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row>
    <row r="96" spans="1:103" x14ac:dyDescent="0.3">
      <c r="A96" s="148">
        <v>360</v>
      </c>
      <c r="B96" t="s">
        <v>2099</v>
      </c>
      <c r="D96">
        <v>0</v>
      </c>
      <c r="E96">
        <v>0</v>
      </c>
      <c r="F96">
        <v>0</v>
      </c>
      <c r="G96">
        <v>0</v>
      </c>
      <c r="H96">
        <v>0</v>
      </c>
      <c r="I96">
        <v>0</v>
      </c>
      <c r="J96">
        <v>0</v>
      </c>
      <c r="K96">
        <v>0</v>
      </c>
      <c r="L96">
        <v>0</v>
      </c>
      <c r="M96">
        <v>0</v>
      </c>
      <c r="O96">
        <v>0</v>
      </c>
      <c r="P96">
        <v>0</v>
      </c>
      <c r="Q96">
        <v>0</v>
      </c>
      <c r="R96">
        <v>0</v>
      </c>
      <c r="S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row>
    <row r="97" spans="1:103" x14ac:dyDescent="0.3">
      <c r="A97" s="148">
        <v>361</v>
      </c>
      <c r="B97" t="s">
        <v>2100</v>
      </c>
      <c r="D97">
        <v>0</v>
      </c>
      <c r="E97">
        <v>0</v>
      </c>
      <c r="F97">
        <v>0</v>
      </c>
      <c r="G97">
        <v>0</v>
      </c>
      <c r="H97">
        <v>0</v>
      </c>
      <c r="I97">
        <v>0</v>
      </c>
      <c r="J97">
        <v>0</v>
      </c>
      <c r="K97">
        <v>0</v>
      </c>
      <c r="L97">
        <v>0</v>
      </c>
      <c r="M97">
        <v>0</v>
      </c>
      <c r="O97">
        <v>0</v>
      </c>
      <c r="P97">
        <v>0</v>
      </c>
      <c r="Q97">
        <v>0</v>
      </c>
      <c r="R97">
        <v>0</v>
      </c>
      <c r="S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row>
    <row r="98" spans="1:103" x14ac:dyDescent="0.3">
      <c r="A98" s="148">
        <v>362</v>
      </c>
      <c r="B98" t="s">
        <v>2101</v>
      </c>
      <c r="D98">
        <v>0</v>
      </c>
      <c r="E98">
        <v>0</v>
      </c>
      <c r="F98">
        <v>0</v>
      </c>
      <c r="G98">
        <v>0</v>
      </c>
      <c r="H98">
        <v>0</v>
      </c>
      <c r="I98">
        <v>0</v>
      </c>
      <c r="J98">
        <v>0</v>
      </c>
      <c r="K98">
        <v>0</v>
      </c>
      <c r="L98">
        <v>0</v>
      </c>
      <c r="M98">
        <v>0</v>
      </c>
      <c r="O98">
        <v>0</v>
      </c>
      <c r="P98">
        <v>0</v>
      </c>
      <c r="Q98">
        <v>0</v>
      </c>
      <c r="R98">
        <v>0</v>
      </c>
      <c r="S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row>
    <row r="99" spans="1:103" x14ac:dyDescent="0.3">
      <c r="A99" s="148">
        <v>363</v>
      </c>
      <c r="B99" t="s">
        <v>2102</v>
      </c>
      <c r="D99">
        <v>0</v>
      </c>
      <c r="E99">
        <v>0</v>
      </c>
      <c r="F99">
        <v>0</v>
      </c>
      <c r="G99">
        <v>0</v>
      </c>
      <c r="H99">
        <v>0</v>
      </c>
      <c r="I99">
        <v>0</v>
      </c>
      <c r="J99">
        <v>0</v>
      </c>
      <c r="K99">
        <v>0</v>
      </c>
      <c r="L99">
        <v>0</v>
      </c>
      <c r="M99">
        <v>0</v>
      </c>
      <c r="O99">
        <v>0</v>
      </c>
      <c r="P99">
        <v>0</v>
      </c>
      <c r="Q99">
        <v>0</v>
      </c>
      <c r="R99">
        <v>0</v>
      </c>
      <c r="S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row>
    <row r="100" spans="1:103" x14ac:dyDescent="0.3">
      <c r="A100" s="148">
        <v>364</v>
      </c>
      <c r="B100" t="s">
        <v>2103</v>
      </c>
      <c r="D100">
        <v>0</v>
      </c>
      <c r="E100">
        <v>0</v>
      </c>
      <c r="F100">
        <v>0</v>
      </c>
      <c r="G100">
        <v>0</v>
      </c>
      <c r="H100">
        <v>0</v>
      </c>
      <c r="I100">
        <v>0</v>
      </c>
      <c r="J100">
        <v>0</v>
      </c>
      <c r="K100">
        <v>0</v>
      </c>
      <c r="L100">
        <v>0</v>
      </c>
      <c r="M100">
        <v>0</v>
      </c>
      <c r="O100">
        <v>0</v>
      </c>
      <c r="P100">
        <v>0</v>
      </c>
      <c r="Q100">
        <v>0</v>
      </c>
      <c r="R100">
        <v>0</v>
      </c>
      <c r="S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row>
    <row r="101" spans="1:103" x14ac:dyDescent="0.3">
      <c r="A101" s="148">
        <v>365</v>
      </c>
      <c r="B101" t="s">
        <v>2104</v>
      </c>
      <c r="D101">
        <v>0</v>
      </c>
      <c r="E101">
        <v>0</v>
      </c>
      <c r="F101">
        <v>0</v>
      </c>
      <c r="G101">
        <v>0</v>
      </c>
      <c r="H101">
        <v>0</v>
      </c>
      <c r="I101">
        <v>0</v>
      </c>
      <c r="J101">
        <v>0</v>
      </c>
      <c r="K101">
        <v>0</v>
      </c>
      <c r="L101">
        <v>0</v>
      </c>
      <c r="M101">
        <v>0</v>
      </c>
      <c r="O101">
        <v>0</v>
      </c>
      <c r="P101">
        <v>0</v>
      </c>
      <c r="Q101">
        <v>0</v>
      </c>
      <c r="R101">
        <v>0</v>
      </c>
      <c r="S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row>
    <row r="102" spans="1:103" x14ac:dyDescent="0.3">
      <c r="A102" s="148">
        <v>366</v>
      </c>
      <c r="B102" t="s">
        <v>2105</v>
      </c>
      <c r="D102">
        <v>0</v>
      </c>
      <c r="E102">
        <v>0</v>
      </c>
      <c r="F102">
        <v>0</v>
      </c>
      <c r="G102">
        <v>0</v>
      </c>
      <c r="H102">
        <v>0</v>
      </c>
      <c r="I102">
        <v>0</v>
      </c>
      <c r="J102">
        <v>0</v>
      </c>
      <c r="K102">
        <v>0</v>
      </c>
      <c r="L102">
        <v>0</v>
      </c>
      <c r="M102">
        <v>0</v>
      </c>
      <c r="O102">
        <v>0</v>
      </c>
      <c r="P102">
        <v>0</v>
      </c>
      <c r="Q102">
        <v>0</v>
      </c>
      <c r="R102">
        <v>0</v>
      </c>
      <c r="S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row>
    <row r="103" spans="1:103" x14ac:dyDescent="0.3">
      <c r="A103" s="148">
        <v>368</v>
      </c>
      <c r="B103" t="s">
        <v>169</v>
      </c>
      <c r="D103">
        <v>28932</v>
      </c>
      <c r="E103">
        <v>12833</v>
      </c>
      <c r="F103">
        <v>0</v>
      </c>
      <c r="G103">
        <v>0</v>
      </c>
      <c r="H103">
        <v>0</v>
      </c>
      <c r="I103">
        <v>0</v>
      </c>
      <c r="J103">
        <v>0</v>
      </c>
      <c r="K103">
        <v>0</v>
      </c>
      <c r="L103">
        <v>0</v>
      </c>
      <c r="M103">
        <v>0</v>
      </c>
      <c r="N103">
        <v>1686</v>
      </c>
      <c r="O103">
        <v>2390</v>
      </c>
      <c r="P103">
        <v>0</v>
      </c>
      <c r="Q103">
        <v>0</v>
      </c>
      <c r="R103">
        <v>0</v>
      </c>
      <c r="S103">
        <v>0</v>
      </c>
      <c r="U103">
        <v>0</v>
      </c>
      <c r="V103">
        <v>902318</v>
      </c>
      <c r="W103">
        <v>0</v>
      </c>
      <c r="X103">
        <v>0</v>
      </c>
      <c r="Y103">
        <v>0</v>
      </c>
      <c r="Z103">
        <v>0</v>
      </c>
      <c r="AA103">
        <v>0</v>
      </c>
      <c r="AB103">
        <v>0</v>
      </c>
      <c r="AC103">
        <v>0</v>
      </c>
      <c r="AD103">
        <v>0</v>
      </c>
      <c r="AE103">
        <v>0</v>
      </c>
      <c r="AF103">
        <v>0</v>
      </c>
      <c r="AG103">
        <v>0</v>
      </c>
      <c r="AH103">
        <v>0</v>
      </c>
      <c r="AI103">
        <v>0</v>
      </c>
      <c r="AJ103">
        <v>110338</v>
      </c>
      <c r="AK103">
        <v>0</v>
      </c>
      <c r="AL103">
        <v>0</v>
      </c>
      <c r="AM103">
        <v>0</v>
      </c>
      <c r="AN103">
        <v>0</v>
      </c>
      <c r="AO103">
        <v>0</v>
      </c>
      <c r="AP103">
        <v>0</v>
      </c>
      <c r="AQ103">
        <v>0</v>
      </c>
      <c r="AR103">
        <v>0</v>
      </c>
      <c r="AS103">
        <v>0</v>
      </c>
      <c r="AT103">
        <v>0</v>
      </c>
      <c r="AU103">
        <v>6052174</v>
      </c>
      <c r="AV103">
        <v>0</v>
      </c>
      <c r="AW103">
        <v>0</v>
      </c>
      <c r="AX103">
        <v>12638</v>
      </c>
      <c r="AY103">
        <v>0</v>
      </c>
      <c r="AZ103">
        <v>50956</v>
      </c>
      <c r="BA103">
        <v>0</v>
      </c>
      <c r="BB103">
        <v>8042012</v>
      </c>
      <c r="BC103">
        <v>0</v>
      </c>
      <c r="BD103">
        <v>0</v>
      </c>
      <c r="BE103">
        <v>0</v>
      </c>
      <c r="BF103">
        <v>0</v>
      </c>
      <c r="BG103">
        <v>39528</v>
      </c>
      <c r="BH103">
        <v>0</v>
      </c>
      <c r="BI103">
        <v>0</v>
      </c>
      <c r="BJ103">
        <v>0</v>
      </c>
      <c r="BK103">
        <v>0</v>
      </c>
      <c r="BL103">
        <v>0</v>
      </c>
      <c r="BM103">
        <v>0</v>
      </c>
      <c r="BN103">
        <v>0</v>
      </c>
      <c r="BO103">
        <v>0</v>
      </c>
      <c r="BP103">
        <v>0</v>
      </c>
      <c r="BQ103">
        <v>0</v>
      </c>
      <c r="BR103">
        <v>0</v>
      </c>
      <c r="BS103">
        <v>0</v>
      </c>
      <c r="BT103">
        <v>0</v>
      </c>
      <c r="BU103">
        <v>0</v>
      </c>
      <c r="BV103">
        <v>0</v>
      </c>
      <c r="BW103">
        <v>0</v>
      </c>
      <c r="BX103">
        <v>0</v>
      </c>
      <c r="BY103">
        <v>527641</v>
      </c>
      <c r="BZ103">
        <v>0</v>
      </c>
      <c r="CA103">
        <v>175</v>
      </c>
      <c r="CB103">
        <v>0</v>
      </c>
      <c r="CC103">
        <v>0</v>
      </c>
      <c r="CD103">
        <v>0</v>
      </c>
      <c r="CE103">
        <v>0</v>
      </c>
      <c r="CF103">
        <v>0</v>
      </c>
      <c r="CG103">
        <v>0</v>
      </c>
      <c r="CH103">
        <v>0</v>
      </c>
      <c r="CI103">
        <v>0</v>
      </c>
      <c r="CJ103">
        <v>58369</v>
      </c>
      <c r="CK103">
        <v>2213052</v>
      </c>
      <c r="CL103">
        <v>0</v>
      </c>
      <c r="CM103">
        <v>0</v>
      </c>
      <c r="CN103">
        <v>0</v>
      </c>
      <c r="CO103">
        <v>570602</v>
      </c>
      <c r="CP103">
        <v>0</v>
      </c>
      <c r="CQ103">
        <v>0</v>
      </c>
      <c r="CR103">
        <v>0</v>
      </c>
      <c r="CS103">
        <v>0</v>
      </c>
      <c r="CT103">
        <v>0</v>
      </c>
      <c r="CU103">
        <v>0</v>
      </c>
      <c r="CV103">
        <v>0</v>
      </c>
      <c r="CW103">
        <v>55175</v>
      </c>
      <c r="CX103">
        <v>0</v>
      </c>
      <c r="CY103">
        <v>1920820</v>
      </c>
    </row>
    <row r="104" spans="1:103" x14ac:dyDescent="0.3">
      <c r="A104" s="148">
        <v>369</v>
      </c>
      <c r="B104" t="s">
        <v>173</v>
      </c>
      <c r="D104">
        <v>21998480</v>
      </c>
      <c r="E104">
        <v>5410146</v>
      </c>
      <c r="F104">
        <v>2430820</v>
      </c>
      <c r="G104">
        <v>6636996</v>
      </c>
      <c r="H104">
        <v>5794533</v>
      </c>
      <c r="I104">
        <v>4036158</v>
      </c>
      <c r="J104">
        <v>14053458</v>
      </c>
      <c r="K104">
        <v>7382921</v>
      </c>
      <c r="L104">
        <v>7143125</v>
      </c>
      <c r="M104">
        <v>28778571</v>
      </c>
      <c r="N104">
        <v>47963786</v>
      </c>
      <c r="O104">
        <v>16713870</v>
      </c>
      <c r="P104">
        <v>26155572</v>
      </c>
      <c r="Q104">
        <v>16320973</v>
      </c>
      <c r="R104">
        <v>1441629</v>
      </c>
      <c r="S104">
        <v>18936241</v>
      </c>
      <c r="U104">
        <v>36486399</v>
      </c>
      <c r="V104">
        <v>12653992</v>
      </c>
      <c r="W104">
        <v>8242737</v>
      </c>
      <c r="X104">
        <v>2365182</v>
      </c>
      <c r="Y104">
        <v>5069736</v>
      </c>
      <c r="Z104">
        <v>22426345</v>
      </c>
      <c r="AA104">
        <v>11426037</v>
      </c>
      <c r="AB104">
        <v>33074860</v>
      </c>
      <c r="AC104">
        <v>70904229</v>
      </c>
      <c r="AD104">
        <v>2789159</v>
      </c>
      <c r="AE104">
        <v>9011149</v>
      </c>
      <c r="AF104">
        <v>21404412</v>
      </c>
      <c r="AG104">
        <v>7812555</v>
      </c>
      <c r="AH104">
        <v>12964666</v>
      </c>
      <c r="AI104">
        <v>76023039</v>
      </c>
      <c r="AJ104">
        <v>17275259</v>
      </c>
      <c r="AK104">
        <v>44354589</v>
      </c>
      <c r="AL104">
        <v>12138709</v>
      </c>
      <c r="AM104">
        <v>51863407</v>
      </c>
      <c r="AN104">
        <v>1991471</v>
      </c>
      <c r="AO104">
        <v>4880986</v>
      </c>
      <c r="AP104">
        <v>10237976</v>
      </c>
      <c r="AQ104">
        <v>3491497</v>
      </c>
      <c r="AR104">
        <v>80658651</v>
      </c>
      <c r="AS104">
        <v>15552480</v>
      </c>
      <c r="AT104">
        <v>20175108</v>
      </c>
      <c r="AU104">
        <v>24853792</v>
      </c>
      <c r="AV104">
        <v>16688972</v>
      </c>
      <c r="AW104">
        <v>5264679</v>
      </c>
      <c r="AX104">
        <v>10911770</v>
      </c>
      <c r="AY104">
        <v>2241416</v>
      </c>
      <c r="AZ104">
        <v>20605884</v>
      </c>
      <c r="BA104">
        <v>8406325</v>
      </c>
      <c r="BB104">
        <v>35324740</v>
      </c>
      <c r="BC104">
        <v>4068954</v>
      </c>
      <c r="BD104">
        <v>9282039</v>
      </c>
      <c r="BE104">
        <v>13640172</v>
      </c>
      <c r="BF104">
        <v>13510972</v>
      </c>
      <c r="BG104">
        <v>9529541</v>
      </c>
      <c r="BH104">
        <v>6117770</v>
      </c>
      <c r="BI104">
        <v>7184649</v>
      </c>
      <c r="BJ104">
        <v>8606824</v>
      </c>
      <c r="BK104">
        <v>134965376</v>
      </c>
      <c r="BL104">
        <v>4939690</v>
      </c>
      <c r="BM104">
        <v>6227224</v>
      </c>
      <c r="BN104">
        <v>15516769</v>
      </c>
      <c r="BO104">
        <v>14732154</v>
      </c>
      <c r="BP104">
        <v>56252816</v>
      </c>
      <c r="BQ104">
        <v>7212525</v>
      </c>
      <c r="BR104">
        <v>38934632</v>
      </c>
      <c r="BS104">
        <v>25670181</v>
      </c>
      <c r="BT104">
        <v>4987793</v>
      </c>
      <c r="BU104">
        <v>7969649</v>
      </c>
      <c r="BV104">
        <v>32679580</v>
      </c>
      <c r="BW104">
        <v>1942882</v>
      </c>
      <c r="BX104">
        <v>10086325</v>
      </c>
      <c r="BY104">
        <v>27974692</v>
      </c>
      <c r="BZ104">
        <v>3609724</v>
      </c>
      <c r="CA104">
        <v>18146528</v>
      </c>
      <c r="CB104">
        <v>11937426</v>
      </c>
      <c r="CC104">
        <v>35563687</v>
      </c>
      <c r="CD104">
        <v>14865611</v>
      </c>
      <c r="CE104">
        <v>27438193</v>
      </c>
      <c r="CF104">
        <v>10371598</v>
      </c>
      <c r="CG104">
        <v>12856053</v>
      </c>
      <c r="CH104">
        <v>9771705</v>
      </c>
      <c r="CI104">
        <v>12880571</v>
      </c>
      <c r="CJ104">
        <v>10906330</v>
      </c>
      <c r="CK104">
        <v>14234864</v>
      </c>
      <c r="CL104">
        <v>5539677</v>
      </c>
      <c r="CM104">
        <v>7089769</v>
      </c>
      <c r="CN104">
        <v>1453396</v>
      </c>
      <c r="CO104">
        <v>40419225</v>
      </c>
      <c r="CP104">
        <v>9119829</v>
      </c>
      <c r="CQ104">
        <v>82979342</v>
      </c>
      <c r="CR104">
        <v>5227460</v>
      </c>
      <c r="CS104">
        <v>4214593</v>
      </c>
      <c r="CT104">
        <v>11256708</v>
      </c>
      <c r="CU104">
        <v>18638388</v>
      </c>
      <c r="CV104">
        <v>12555925</v>
      </c>
      <c r="CW104">
        <v>17893251</v>
      </c>
      <c r="CX104">
        <v>5218595</v>
      </c>
      <c r="CY104">
        <v>4565865</v>
      </c>
    </row>
    <row r="105" spans="1:103" x14ac:dyDescent="0.3">
      <c r="A105" s="148">
        <v>370</v>
      </c>
      <c r="B105" t="s">
        <v>175</v>
      </c>
      <c r="D105">
        <v>8726022</v>
      </c>
      <c r="E105">
        <v>4551027</v>
      </c>
      <c r="F105">
        <v>1269780</v>
      </c>
      <c r="G105">
        <v>1008871</v>
      </c>
      <c r="H105">
        <v>5952223</v>
      </c>
      <c r="I105">
        <v>1041327</v>
      </c>
      <c r="J105">
        <v>2530334</v>
      </c>
      <c r="K105">
        <v>3080092</v>
      </c>
      <c r="L105">
        <v>2976414</v>
      </c>
      <c r="M105">
        <v>15545524</v>
      </c>
      <c r="N105">
        <v>19716536</v>
      </c>
      <c r="O105">
        <v>8079465</v>
      </c>
      <c r="P105">
        <v>48552112</v>
      </c>
      <c r="Q105">
        <v>3488956</v>
      </c>
      <c r="R105">
        <v>596030</v>
      </c>
      <c r="S105">
        <v>4570836</v>
      </c>
      <c r="U105">
        <v>19036906</v>
      </c>
      <c r="V105">
        <v>16927676</v>
      </c>
      <c r="W105">
        <v>1937128</v>
      </c>
      <c r="X105">
        <v>0</v>
      </c>
      <c r="Y105">
        <v>1977816</v>
      </c>
      <c r="Z105">
        <v>178396</v>
      </c>
      <c r="AA105">
        <v>115570</v>
      </c>
      <c r="AB105">
        <v>2936200</v>
      </c>
      <c r="AC105">
        <v>12701139</v>
      </c>
      <c r="AD105">
        <v>3039211</v>
      </c>
      <c r="AE105">
        <v>15330908</v>
      </c>
      <c r="AF105">
        <v>12556073</v>
      </c>
      <c r="AG105">
        <v>8530425</v>
      </c>
      <c r="AH105">
        <v>0</v>
      </c>
      <c r="AI105">
        <v>0</v>
      </c>
      <c r="AJ105">
        <v>4347420</v>
      </c>
      <c r="AK105">
        <v>0</v>
      </c>
      <c r="AL105">
        <v>8504423</v>
      </c>
      <c r="AM105">
        <v>72309</v>
      </c>
      <c r="AN105">
        <v>1262788</v>
      </c>
      <c r="AO105">
        <v>437315</v>
      </c>
      <c r="AP105">
        <v>12340867</v>
      </c>
      <c r="AQ105">
        <v>520610</v>
      </c>
      <c r="AR105">
        <v>90240562</v>
      </c>
      <c r="AS105">
        <v>4999046</v>
      </c>
      <c r="AT105">
        <v>16514161</v>
      </c>
      <c r="AU105">
        <v>9068659</v>
      </c>
      <c r="AV105">
        <v>172882803</v>
      </c>
      <c r="AW105">
        <v>1904996</v>
      </c>
      <c r="AX105">
        <v>17121655</v>
      </c>
      <c r="AY105">
        <v>505533</v>
      </c>
      <c r="AZ105">
        <v>27670682</v>
      </c>
      <c r="BA105">
        <v>4329491</v>
      </c>
      <c r="BB105">
        <v>38648832</v>
      </c>
      <c r="BC105">
        <v>1084836</v>
      </c>
      <c r="BD105">
        <v>11561345</v>
      </c>
      <c r="BE105">
        <v>6443389</v>
      </c>
      <c r="BF105">
        <v>15135650</v>
      </c>
      <c r="BG105">
        <v>0</v>
      </c>
      <c r="BH105">
        <v>1261324</v>
      </c>
      <c r="BI105">
        <v>763432</v>
      </c>
      <c r="BJ105">
        <v>1600145</v>
      </c>
      <c r="BK105">
        <v>0</v>
      </c>
      <c r="BL105">
        <v>218843</v>
      </c>
      <c r="BM105">
        <v>2112134</v>
      </c>
      <c r="BN105">
        <v>19749300</v>
      </c>
      <c r="BO105">
        <v>6015962</v>
      </c>
      <c r="BP105">
        <v>0</v>
      </c>
      <c r="BQ105">
        <v>284225</v>
      </c>
      <c r="BR105">
        <v>12546591</v>
      </c>
      <c r="BS105">
        <v>33764216</v>
      </c>
      <c r="BT105">
        <v>1034928</v>
      </c>
      <c r="BU105">
        <v>4640116</v>
      </c>
      <c r="BV105">
        <v>1285357</v>
      </c>
      <c r="BW105">
        <v>1279504</v>
      </c>
      <c r="BX105">
        <v>0</v>
      </c>
      <c r="BY105">
        <v>627986</v>
      </c>
      <c r="BZ105">
        <v>1303071</v>
      </c>
      <c r="CA105">
        <v>13666715</v>
      </c>
      <c r="CB105">
        <v>3811554</v>
      </c>
      <c r="CC105">
        <v>6050897</v>
      </c>
      <c r="CD105">
        <v>0</v>
      </c>
      <c r="CE105">
        <v>10218884</v>
      </c>
      <c r="CF105">
        <v>804820</v>
      </c>
      <c r="CG105">
        <v>9440882</v>
      </c>
      <c r="CH105">
        <v>3861400</v>
      </c>
      <c r="CI105">
        <v>12808847</v>
      </c>
      <c r="CJ105">
        <v>5015373</v>
      </c>
      <c r="CK105">
        <v>7041563</v>
      </c>
      <c r="CL105">
        <v>2225430</v>
      </c>
      <c r="CM105">
        <v>579264</v>
      </c>
      <c r="CN105">
        <v>65946</v>
      </c>
      <c r="CO105">
        <v>50024597</v>
      </c>
      <c r="CP105">
        <v>2067455</v>
      </c>
      <c r="CQ105">
        <v>0</v>
      </c>
      <c r="CR105">
        <v>1164632</v>
      </c>
      <c r="CS105">
        <v>51636</v>
      </c>
      <c r="CT105">
        <v>6676631</v>
      </c>
      <c r="CU105">
        <v>5573536</v>
      </c>
      <c r="CV105">
        <v>4263918</v>
      </c>
      <c r="CW105">
        <v>3085010</v>
      </c>
      <c r="CX105">
        <v>4075633</v>
      </c>
      <c r="CY105">
        <v>1729825</v>
      </c>
    </row>
    <row r="106" spans="1:103" x14ac:dyDescent="0.3">
      <c r="A106" s="148">
        <v>371</v>
      </c>
      <c r="B106" t="s">
        <v>208</v>
      </c>
      <c r="D106">
        <v>0</v>
      </c>
      <c r="E106">
        <v>0</v>
      </c>
      <c r="F106">
        <v>0</v>
      </c>
      <c r="G106">
        <v>0</v>
      </c>
      <c r="H106">
        <v>0</v>
      </c>
      <c r="I106">
        <v>0</v>
      </c>
      <c r="J106">
        <v>0</v>
      </c>
      <c r="K106">
        <v>0</v>
      </c>
      <c r="L106">
        <v>0</v>
      </c>
      <c r="M106">
        <v>0</v>
      </c>
      <c r="O106">
        <v>0</v>
      </c>
      <c r="P106">
        <v>0</v>
      </c>
      <c r="Q106">
        <v>0</v>
      </c>
      <c r="R106">
        <v>0</v>
      </c>
      <c r="S106">
        <v>0</v>
      </c>
      <c r="U106">
        <v>0</v>
      </c>
      <c r="V106">
        <v>0</v>
      </c>
      <c r="W106">
        <v>0</v>
      </c>
      <c r="X106">
        <v>1614758</v>
      </c>
      <c r="Y106">
        <v>0</v>
      </c>
      <c r="Z106">
        <v>3972095</v>
      </c>
      <c r="AA106">
        <v>1641961</v>
      </c>
      <c r="AB106">
        <v>5370758</v>
      </c>
      <c r="AC106">
        <v>0</v>
      </c>
      <c r="AD106">
        <v>0</v>
      </c>
      <c r="AE106">
        <v>0</v>
      </c>
      <c r="AF106">
        <v>0</v>
      </c>
      <c r="AG106">
        <v>0</v>
      </c>
      <c r="AH106">
        <v>2161001</v>
      </c>
      <c r="AI106">
        <v>65498199</v>
      </c>
      <c r="AJ106">
        <v>0</v>
      </c>
      <c r="AK106">
        <v>0</v>
      </c>
      <c r="AL106">
        <v>0</v>
      </c>
      <c r="AM106">
        <v>0</v>
      </c>
      <c r="AN106">
        <v>0</v>
      </c>
      <c r="AO106">
        <v>0</v>
      </c>
      <c r="AP106">
        <v>0</v>
      </c>
      <c r="AQ106">
        <v>72119</v>
      </c>
      <c r="AR106">
        <v>0</v>
      </c>
      <c r="AS106">
        <v>0</v>
      </c>
      <c r="AT106">
        <v>0</v>
      </c>
      <c r="AU106">
        <v>0</v>
      </c>
      <c r="AV106">
        <v>2635051</v>
      </c>
      <c r="AW106">
        <v>0</v>
      </c>
      <c r="AX106">
        <v>0</v>
      </c>
      <c r="AY106">
        <v>0</v>
      </c>
      <c r="AZ106">
        <v>0</v>
      </c>
      <c r="BA106">
        <v>0</v>
      </c>
      <c r="BB106">
        <v>0</v>
      </c>
      <c r="BC106">
        <v>0</v>
      </c>
      <c r="BD106">
        <v>0</v>
      </c>
      <c r="BE106">
        <v>0</v>
      </c>
      <c r="BF106">
        <v>0</v>
      </c>
      <c r="BG106">
        <v>1266351</v>
      </c>
      <c r="BH106">
        <v>0</v>
      </c>
      <c r="BI106">
        <v>937301</v>
      </c>
      <c r="BJ106">
        <v>0</v>
      </c>
      <c r="BK106">
        <v>0</v>
      </c>
      <c r="BL106">
        <v>0</v>
      </c>
      <c r="BM106">
        <v>0</v>
      </c>
      <c r="BN106">
        <v>0</v>
      </c>
      <c r="BO106">
        <v>0</v>
      </c>
      <c r="BP106">
        <v>16666218</v>
      </c>
      <c r="BQ106">
        <v>1186381</v>
      </c>
      <c r="BR106">
        <v>0</v>
      </c>
      <c r="BS106">
        <v>0</v>
      </c>
      <c r="BT106">
        <v>0</v>
      </c>
      <c r="BU106">
        <v>0</v>
      </c>
      <c r="BV106">
        <v>0</v>
      </c>
      <c r="BW106">
        <v>0</v>
      </c>
      <c r="BX106">
        <v>0</v>
      </c>
      <c r="BY106">
        <v>6282821</v>
      </c>
      <c r="BZ106">
        <v>95706</v>
      </c>
      <c r="CA106">
        <v>0</v>
      </c>
      <c r="CB106">
        <v>0</v>
      </c>
      <c r="CC106">
        <v>0</v>
      </c>
      <c r="CD106">
        <v>417137</v>
      </c>
      <c r="CE106">
        <v>0</v>
      </c>
      <c r="CF106">
        <v>81700</v>
      </c>
      <c r="CG106">
        <v>0</v>
      </c>
      <c r="CH106">
        <v>0</v>
      </c>
      <c r="CI106">
        <v>0</v>
      </c>
      <c r="CJ106">
        <v>0</v>
      </c>
      <c r="CK106">
        <v>0</v>
      </c>
      <c r="CL106">
        <v>0</v>
      </c>
      <c r="CM106">
        <v>0</v>
      </c>
      <c r="CN106">
        <v>0</v>
      </c>
      <c r="CO106">
        <v>0</v>
      </c>
      <c r="CP106">
        <v>284407</v>
      </c>
      <c r="CQ106">
        <v>302480000</v>
      </c>
      <c r="CR106">
        <v>0</v>
      </c>
      <c r="CS106">
        <v>0</v>
      </c>
      <c r="CT106">
        <v>0</v>
      </c>
      <c r="CU106">
        <v>0</v>
      </c>
      <c r="CV106">
        <v>0</v>
      </c>
      <c r="CW106">
        <v>0</v>
      </c>
      <c r="CX106">
        <v>0</v>
      </c>
      <c r="CY106">
        <v>0</v>
      </c>
    </row>
    <row r="107" spans="1:103" x14ac:dyDescent="0.3">
      <c r="A107" s="148">
        <v>373</v>
      </c>
      <c r="B107" t="s">
        <v>258</v>
      </c>
      <c r="D107">
        <v>44267577</v>
      </c>
      <c r="E107">
        <v>18223074</v>
      </c>
      <c r="F107">
        <v>16983328</v>
      </c>
      <c r="G107">
        <v>16458302</v>
      </c>
      <c r="H107">
        <v>28075938</v>
      </c>
      <c r="I107">
        <v>17898765</v>
      </c>
      <c r="J107">
        <v>15431620</v>
      </c>
      <c r="K107">
        <v>12741975</v>
      </c>
      <c r="L107">
        <v>22454650</v>
      </c>
      <c r="M107">
        <v>115914340</v>
      </c>
      <c r="N107">
        <v>170910708</v>
      </c>
      <c r="O107">
        <v>36620098</v>
      </c>
      <c r="P107">
        <v>101705571</v>
      </c>
      <c r="Q107">
        <v>35293514</v>
      </c>
      <c r="R107">
        <v>9746758</v>
      </c>
      <c r="S107">
        <v>42364084</v>
      </c>
      <c r="U107">
        <v>81460000</v>
      </c>
      <c r="V107">
        <v>32844022</v>
      </c>
      <c r="W107">
        <v>29000608</v>
      </c>
      <c r="X107">
        <v>27551618</v>
      </c>
      <c r="Y107">
        <v>22482904</v>
      </c>
      <c r="Z107">
        <v>60259673</v>
      </c>
      <c r="AA107">
        <v>30089488</v>
      </c>
      <c r="AB107">
        <v>62539288</v>
      </c>
      <c r="AC107">
        <v>162220831</v>
      </c>
      <c r="AD107">
        <v>81308275</v>
      </c>
      <c r="AE107">
        <v>98874852</v>
      </c>
      <c r="AF107">
        <v>50272330</v>
      </c>
      <c r="AG107">
        <v>21478322</v>
      </c>
      <c r="AH107">
        <v>24347585</v>
      </c>
      <c r="AI107">
        <v>194847047</v>
      </c>
      <c r="AJ107">
        <v>28169853</v>
      </c>
      <c r="AK107">
        <v>192142030</v>
      </c>
      <c r="AL107">
        <v>40173039</v>
      </c>
      <c r="AM107">
        <v>116671032</v>
      </c>
      <c r="AN107">
        <v>5305677</v>
      </c>
      <c r="AO107">
        <v>11142675</v>
      </c>
      <c r="AP107">
        <v>23648106</v>
      </c>
      <c r="AQ107">
        <v>10451328</v>
      </c>
      <c r="AR107">
        <v>193675544</v>
      </c>
      <c r="AS107">
        <v>29389056</v>
      </c>
      <c r="AT107">
        <v>61944004</v>
      </c>
      <c r="AU107">
        <v>58144929</v>
      </c>
      <c r="AV107">
        <v>65725220</v>
      </c>
      <c r="AW107">
        <v>11050726</v>
      </c>
      <c r="AX107">
        <v>14648767</v>
      </c>
      <c r="AY107">
        <v>11401432</v>
      </c>
      <c r="AZ107">
        <v>179571346</v>
      </c>
      <c r="BA107">
        <v>35668375</v>
      </c>
      <c r="BB107">
        <v>66334939</v>
      </c>
      <c r="BC107">
        <v>6083017</v>
      </c>
      <c r="BD107">
        <v>31907696</v>
      </c>
      <c r="BE107">
        <v>36952449</v>
      </c>
      <c r="BF107">
        <v>43248631</v>
      </c>
      <c r="BG107">
        <v>33725296</v>
      </c>
      <c r="BH107">
        <v>11372896</v>
      </c>
      <c r="BI107">
        <v>17746351</v>
      </c>
      <c r="BJ107">
        <v>24019222</v>
      </c>
      <c r="BK107">
        <v>588200403</v>
      </c>
      <c r="BL107">
        <v>7266919</v>
      </c>
      <c r="BM107">
        <v>22657092</v>
      </c>
      <c r="BN107">
        <v>66502230</v>
      </c>
      <c r="BO107">
        <v>49378355</v>
      </c>
      <c r="BP107">
        <v>158706258</v>
      </c>
      <c r="BQ107">
        <v>13015752</v>
      </c>
      <c r="BR107">
        <v>123080405</v>
      </c>
      <c r="BS107">
        <v>78414181</v>
      </c>
      <c r="BT107">
        <v>8066453</v>
      </c>
      <c r="BU107">
        <v>45514362</v>
      </c>
      <c r="BV107">
        <v>26504657</v>
      </c>
      <c r="BW107">
        <v>7241314</v>
      </c>
      <c r="BX107">
        <v>52828175</v>
      </c>
      <c r="BY107">
        <v>79200474</v>
      </c>
      <c r="BZ107">
        <v>16990841</v>
      </c>
      <c r="CA107">
        <v>44623158</v>
      </c>
      <c r="CB107">
        <v>33034695</v>
      </c>
      <c r="CC107">
        <v>37262443</v>
      </c>
      <c r="CD107">
        <v>57685897</v>
      </c>
      <c r="CE107">
        <v>78364284</v>
      </c>
      <c r="CF107">
        <v>42829969</v>
      </c>
      <c r="CG107">
        <v>68423978</v>
      </c>
      <c r="CH107">
        <v>15076534</v>
      </c>
      <c r="CI107">
        <v>28057209</v>
      </c>
      <c r="CJ107">
        <v>33408518</v>
      </c>
      <c r="CK107">
        <v>31428345</v>
      </c>
      <c r="CL107">
        <v>16806518</v>
      </c>
      <c r="CM107">
        <v>28324618</v>
      </c>
      <c r="CN107">
        <v>3492161</v>
      </c>
      <c r="CO107">
        <v>93132509</v>
      </c>
      <c r="CP107">
        <v>21173646</v>
      </c>
      <c r="CQ107">
        <v>374194220</v>
      </c>
      <c r="CR107">
        <v>18070491</v>
      </c>
      <c r="CS107">
        <v>8831716</v>
      </c>
      <c r="CT107">
        <v>44996601</v>
      </c>
      <c r="CU107">
        <v>69872483</v>
      </c>
      <c r="CV107">
        <v>23965876</v>
      </c>
      <c r="CW107">
        <v>32970786</v>
      </c>
      <c r="CX107">
        <v>21039458</v>
      </c>
      <c r="CY107">
        <v>10769763</v>
      </c>
    </row>
    <row r="108" spans="1:103" x14ac:dyDescent="0.3">
      <c r="A108" s="148">
        <v>375</v>
      </c>
      <c r="B108" t="s">
        <v>190</v>
      </c>
      <c r="D108">
        <v>0</v>
      </c>
      <c r="E108">
        <v>5905136</v>
      </c>
      <c r="F108">
        <v>0</v>
      </c>
      <c r="G108">
        <v>10917359</v>
      </c>
      <c r="H108">
        <v>0</v>
      </c>
      <c r="I108">
        <v>0</v>
      </c>
      <c r="J108">
        <v>8671476</v>
      </c>
      <c r="K108">
        <v>-507356</v>
      </c>
      <c r="L108">
        <v>1865472</v>
      </c>
      <c r="M108">
        <v>44083378</v>
      </c>
      <c r="O108">
        <v>301183</v>
      </c>
      <c r="P108">
        <v>0</v>
      </c>
      <c r="Q108">
        <v>8051074</v>
      </c>
      <c r="R108">
        <v>2657218</v>
      </c>
      <c r="S108">
        <v>1320748</v>
      </c>
      <c r="U108">
        <v>0</v>
      </c>
      <c r="V108">
        <v>27741259</v>
      </c>
      <c r="W108">
        <v>0</v>
      </c>
      <c r="X108">
        <v>2592212</v>
      </c>
      <c r="Y108">
        <v>288792</v>
      </c>
      <c r="Z108">
        <v>0</v>
      </c>
      <c r="AA108">
        <v>6459639</v>
      </c>
      <c r="AB108">
        <v>13029798</v>
      </c>
      <c r="AC108">
        <v>438249</v>
      </c>
      <c r="AD108">
        <v>20277823</v>
      </c>
      <c r="AE108">
        <v>-4726866</v>
      </c>
      <c r="AF108">
        <v>1276510</v>
      </c>
      <c r="AG108">
        <v>14491578</v>
      </c>
      <c r="AH108">
        <v>9086705</v>
      </c>
      <c r="AI108">
        <v>35540153</v>
      </c>
      <c r="AJ108">
        <v>1881093</v>
      </c>
      <c r="AK108">
        <v>0</v>
      </c>
      <c r="AL108">
        <v>13286733</v>
      </c>
      <c r="AM108">
        <v>0</v>
      </c>
      <c r="AN108">
        <v>1323724</v>
      </c>
      <c r="AO108">
        <v>0</v>
      </c>
      <c r="AP108">
        <v>0</v>
      </c>
      <c r="AQ108">
        <v>1313804</v>
      </c>
      <c r="AR108">
        <v>0</v>
      </c>
      <c r="AS108">
        <v>4832739</v>
      </c>
      <c r="AT108">
        <v>65107575</v>
      </c>
      <c r="AU108">
        <v>0</v>
      </c>
      <c r="AV108">
        <v>924756</v>
      </c>
      <c r="AW108">
        <v>2543826</v>
      </c>
      <c r="AX108">
        <v>10238533</v>
      </c>
      <c r="AY108">
        <v>381926</v>
      </c>
      <c r="AZ108">
        <v>0</v>
      </c>
      <c r="BA108">
        <v>0</v>
      </c>
      <c r="BB108">
        <v>55006735</v>
      </c>
      <c r="BC108">
        <v>4584750</v>
      </c>
      <c r="BD108">
        <v>-326749</v>
      </c>
      <c r="BE108">
        <v>0</v>
      </c>
      <c r="BF108">
        <v>23577681</v>
      </c>
      <c r="BG108">
        <v>0</v>
      </c>
      <c r="BH108">
        <v>0</v>
      </c>
      <c r="BI108">
        <v>-1987420</v>
      </c>
      <c r="BJ108">
        <v>158631</v>
      </c>
      <c r="BK108">
        <v>0</v>
      </c>
      <c r="BL108">
        <v>0</v>
      </c>
      <c r="BM108">
        <v>8653180</v>
      </c>
      <c r="BN108">
        <v>16314386</v>
      </c>
      <c r="BO108">
        <v>1542984</v>
      </c>
      <c r="BP108">
        <v>0</v>
      </c>
      <c r="BQ108">
        <v>-90613</v>
      </c>
      <c r="BR108">
        <v>0</v>
      </c>
      <c r="BS108">
        <v>0</v>
      </c>
      <c r="BT108">
        <v>3692379</v>
      </c>
      <c r="BU108">
        <v>11774596</v>
      </c>
      <c r="BV108">
        <v>13003176</v>
      </c>
      <c r="BW108">
        <v>1079624</v>
      </c>
      <c r="BX108">
        <v>0</v>
      </c>
      <c r="BY108">
        <v>0</v>
      </c>
      <c r="BZ108">
        <v>315613</v>
      </c>
      <c r="CA108">
        <v>0</v>
      </c>
      <c r="CB108">
        <v>10807812</v>
      </c>
      <c r="CC108">
        <v>5292160</v>
      </c>
      <c r="CD108">
        <v>1188625</v>
      </c>
      <c r="CE108">
        <v>1419678</v>
      </c>
      <c r="CF108">
        <v>0</v>
      </c>
      <c r="CG108">
        <v>2102857</v>
      </c>
      <c r="CH108">
        <v>1613031</v>
      </c>
      <c r="CI108">
        <v>20408946</v>
      </c>
      <c r="CJ108">
        <v>527626</v>
      </c>
      <c r="CK108">
        <v>552176</v>
      </c>
      <c r="CL108">
        <v>0</v>
      </c>
      <c r="CM108">
        <v>0</v>
      </c>
      <c r="CN108">
        <v>922417</v>
      </c>
      <c r="CO108">
        <v>134369857</v>
      </c>
      <c r="CP108">
        <v>1296208</v>
      </c>
      <c r="CQ108">
        <v>0</v>
      </c>
      <c r="CR108">
        <v>6280199</v>
      </c>
      <c r="CS108">
        <v>750261</v>
      </c>
      <c r="CT108">
        <v>0</v>
      </c>
      <c r="CU108">
        <v>234610</v>
      </c>
      <c r="CV108">
        <v>0</v>
      </c>
      <c r="CW108">
        <v>3853117</v>
      </c>
      <c r="CX108">
        <v>706640</v>
      </c>
      <c r="CY108">
        <v>-39607</v>
      </c>
    </row>
    <row r="109" spans="1:103" x14ac:dyDescent="0.3">
      <c r="A109" s="148">
        <v>376</v>
      </c>
      <c r="B109" t="s">
        <v>90</v>
      </c>
      <c r="D109">
        <v>326804</v>
      </c>
      <c r="E109">
        <v>14799</v>
      </c>
      <c r="F109">
        <v>151774</v>
      </c>
      <c r="G109">
        <v>52253</v>
      </c>
      <c r="H109">
        <v>85239</v>
      </c>
      <c r="I109">
        <v>487487</v>
      </c>
      <c r="J109">
        <v>151409</v>
      </c>
      <c r="K109">
        <v>16238</v>
      </c>
      <c r="L109">
        <v>197262</v>
      </c>
      <c r="M109">
        <v>518298</v>
      </c>
      <c r="N109">
        <v>906640</v>
      </c>
      <c r="O109">
        <v>118641</v>
      </c>
      <c r="P109">
        <v>159815</v>
      </c>
      <c r="Q109">
        <v>45415</v>
      </c>
      <c r="R109">
        <v>25544</v>
      </c>
      <c r="S109">
        <v>126354</v>
      </c>
      <c r="U109">
        <v>104729</v>
      </c>
      <c r="V109">
        <v>56309</v>
      </c>
      <c r="W109">
        <v>39850</v>
      </c>
      <c r="X109">
        <v>3947</v>
      </c>
      <c r="Y109">
        <v>43465</v>
      </c>
      <c r="Z109">
        <v>105888</v>
      </c>
      <c r="AA109">
        <v>88765</v>
      </c>
      <c r="AB109">
        <v>97794</v>
      </c>
      <c r="AC109">
        <v>563261</v>
      </c>
      <c r="AD109">
        <v>36499</v>
      </c>
      <c r="AE109">
        <v>70306</v>
      </c>
      <c r="AF109">
        <v>30872</v>
      </c>
      <c r="AG109">
        <v>35125</v>
      </c>
      <c r="AH109">
        <v>210796</v>
      </c>
      <c r="AI109">
        <v>0</v>
      </c>
      <c r="AJ109">
        <v>401305</v>
      </c>
      <c r="AK109">
        <v>0</v>
      </c>
      <c r="AL109">
        <v>57041</v>
      </c>
      <c r="AM109">
        <v>230077</v>
      </c>
      <c r="AN109">
        <v>300</v>
      </c>
      <c r="AO109">
        <v>81591</v>
      </c>
      <c r="AP109">
        <v>25741</v>
      </c>
      <c r="AQ109">
        <v>68032</v>
      </c>
      <c r="AR109">
        <v>569884</v>
      </c>
      <c r="AS109">
        <v>0</v>
      </c>
      <c r="AT109">
        <v>130858</v>
      </c>
      <c r="AU109">
        <v>199169</v>
      </c>
      <c r="AV109">
        <v>132905</v>
      </c>
      <c r="AW109">
        <v>23118</v>
      </c>
      <c r="AX109">
        <v>31382</v>
      </c>
      <c r="AY109">
        <v>2413966</v>
      </c>
      <c r="AZ109">
        <v>190858</v>
      </c>
      <c r="BA109">
        <v>112764</v>
      </c>
      <c r="BB109">
        <v>-1590023</v>
      </c>
      <c r="BC109">
        <v>270937</v>
      </c>
      <c r="BD109">
        <v>25565</v>
      </c>
      <c r="BE109">
        <v>1595</v>
      </c>
      <c r="BF109">
        <v>274569</v>
      </c>
      <c r="BG109">
        <v>92568</v>
      </c>
      <c r="BH109">
        <v>100328</v>
      </c>
      <c r="BI109">
        <v>65150</v>
      </c>
      <c r="BJ109">
        <v>54900</v>
      </c>
      <c r="BK109">
        <v>51203619</v>
      </c>
      <c r="BL109">
        <v>106725</v>
      </c>
      <c r="BM109">
        <v>67432</v>
      </c>
      <c r="BN109">
        <v>82175</v>
      </c>
      <c r="BO109">
        <v>18718</v>
      </c>
      <c r="BP109">
        <v>8094173</v>
      </c>
      <c r="BQ109">
        <v>29938</v>
      </c>
      <c r="BR109">
        <v>570432</v>
      </c>
      <c r="BS109">
        <v>529786</v>
      </c>
      <c r="BT109">
        <v>53849</v>
      </c>
      <c r="BU109">
        <v>6328</v>
      </c>
      <c r="BV109">
        <v>36662</v>
      </c>
      <c r="BW109">
        <v>0</v>
      </c>
      <c r="BX109">
        <v>146139</v>
      </c>
      <c r="BY109">
        <v>362293</v>
      </c>
      <c r="BZ109">
        <v>0</v>
      </c>
      <c r="CA109">
        <v>622945</v>
      </c>
      <c r="CB109">
        <v>33111</v>
      </c>
      <c r="CC109">
        <v>0</v>
      </c>
      <c r="CD109">
        <v>272455</v>
      </c>
      <c r="CE109">
        <v>144333</v>
      </c>
      <c r="CF109">
        <v>205287</v>
      </c>
      <c r="CG109">
        <v>0</v>
      </c>
      <c r="CH109">
        <v>23710431</v>
      </c>
      <c r="CI109">
        <v>14855</v>
      </c>
      <c r="CJ109">
        <v>29593</v>
      </c>
      <c r="CK109">
        <v>2501016</v>
      </c>
      <c r="CL109">
        <v>150</v>
      </c>
      <c r="CM109">
        <v>50185</v>
      </c>
      <c r="CN109">
        <v>1547</v>
      </c>
      <c r="CO109">
        <v>45511</v>
      </c>
      <c r="CP109">
        <v>108049</v>
      </c>
      <c r="CQ109">
        <v>446666</v>
      </c>
      <c r="CR109">
        <v>86407</v>
      </c>
      <c r="CS109">
        <v>40297</v>
      </c>
      <c r="CT109">
        <v>28038</v>
      </c>
      <c r="CU109">
        <v>3334230</v>
      </c>
      <c r="CV109">
        <v>60446</v>
      </c>
      <c r="CW109">
        <v>29031</v>
      </c>
      <c r="CX109">
        <v>190690</v>
      </c>
      <c r="CY109">
        <v>23003</v>
      </c>
    </row>
    <row r="110" spans="1:103" x14ac:dyDescent="0.3">
      <c r="A110" s="148">
        <v>377</v>
      </c>
      <c r="B110" t="s">
        <v>91</v>
      </c>
      <c r="D110">
        <v>0</v>
      </c>
      <c r="E110">
        <v>0</v>
      </c>
      <c r="F110">
        <v>0</v>
      </c>
      <c r="G110">
        <v>0</v>
      </c>
      <c r="H110">
        <v>0</v>
      </c>
      <c r="I110">
        <v>0</v>
      </c>
      <c r="J110">
        <v>0</v>
      </c>
      <c r="K110">
        <v>0</v>
      </c>
      <c r="L110">
        <v>0</v>
      </c>
      <c r="M110">
        <v>0</v>
      </c>
      <c r="O110">
        <v>0</v>
      </c>
      <c r="P110">
        <v>0</v>
      </c>
      <c r="Q110">
        <v>0</v>
      </c>
      <c r="R110">
        <v>0</v>
      </c>
      <c r="S110">
        <v>0</v>
      </c>
      <c r="U110">
        <v>0</v>
      </c>
      <c r="V110">
        <v>0</v>
      </c>
      <c r="W110">
        <v>0</v>
      </c>
      <c r="X110">
        <v>0</v>
      </c>
      <c r="Y110">
        <v>0</v>
      </c>
      <c r="Z110">
        <v>0</v>
      </c>
      <c r="AA110">
        <v>0</v>
      </c>
      <c r="AB110">
        <v>0</v>
      </c>
      <c r="AC110">
        <v>0</v>
      </c>
      <c r="AD110">
        <v>0</v>
      </c>
      <c r="AE110">
        <v>0</v>
      </c>
      <c r="AF110">
        <v>0</v>
      </c>
      <c r="AG110">
        <v>0</v>
      </c>
      <c r="AH110">
        <v>0</v>
      </c>
      <c r="AI110">
        <v>0</v>
      </c>
      <c r="AJ110">
        <v>-540500</v>
      </c>
      <c r="AK110">
        <v>0</v>
      </c>
      <c r="AL110">
        <v>0</v>
      </c>
      <c r="AM110">
        <v>0</v>
      </c>
      <c r="AN110">
        <v>0</v>
      </c>
      <c r="AO110">
        <v>0</v>
      </c>
      <c r="AP110">
        <v>0</v>
      </c>
      <c r="AQ110">
        <v>113486</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665019</v>
      </c>
      <c r="BW110">
        <v>0</v>
      </c>
      <c r="BX110">
        <v>0</v>
      </c>
      <c r="BY110">
        <v>0</v>
      </c>
      <c r="BZ110">
        <v>0</v>
      </c>
      <c r="CA110">
        <v>0</v>
      </c>
      <c r="CB110">
        <v>0</v>
      </c>
      <c r="CC110">
        <v>0</v>
      </c>
      <c r="CD110">
        <v>0</v>
      </c>
      <c r="CE110">
        <v>0</v>
      </c>
      <c r="CF110">
        <v>0</v>
      </c>
      <c r="CG110">
        <v>0</v>
      </c>
      <c r="CH110">
        <v>-81660</v>
      </c>
      <c r="CI110">
        <v>0</v>
      </c>
      <c r="CJ110">
        <v>0</v>
      </c>
      <c r="CK110">
        <v>0</v>
      </c>
      <c r="CL110">
        <v>0</v>
      </c>
      <c r="CM110">
        <v>0</v>
      </c>
      <c r="CN110">
        <v>0</v>
      </c>
      <c r="CO110">
        <v>0</v>
      </c>
      <c r="CP110">
        <v>0</v>
      </c>
      <c r="CQ110">
        <v>0</v>
      </c>
      <c r="CR110">
        <v>0</v>
      </c>
      <c r="CS110">
        <v>0</v>
      </c>
      <c r="CT110">
        <v>0</v>
      </c>
      <c r="CU110">
        <v>0</v>
      </c>
      <c r="CV110">
        <v>0</v>
      </c>
      <c r="CW110">
        <v>0</v>
      </c>
      <c r="CX110">
        <v>0</v>
      </c>
      <c r="CY110">
        <v>0</v>
      </c>
    </row>
    <row r="111" spans="1:103" x14ac:dyDescent="0.3">
      <c r="A111" s="148">
        <v>378</v>
      </c>
      <c r="B111" t="s">
        <v>2106</v>
      </c>
      <c r="D111">
        <v>0</v>
      </c>
      <c r="E111">
        <v>0</v>
      </c>
      <c r="F111">
        <v>0</v>
      </c>
      <c r="G111">
        <v>0</v>
      </c>
      <c r="H111">
        <v>0</v>
      </c>
      <c r="I111">
        <v>0</v>
      </c>
      <c r="J111">
        <v>0</v>
      </c>
      <c r="K111">
        <v>0</v>
      </c>
      <c r="L111">
        <v>0</v>
      </c>
      <c r="M111">
        <v>0</v>
      </c>
      <c r="O111">
        <v>0</v>
      </c>
      <c r="P111">
        <v>0</v>
      </c>
      <c r="Q111">
        <v>0</v>
      </c>
      <c r="R111">
        <v>0</v>
      </c>
      <c r="S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row>
    <row r="112" spans="1:103" x14ac:dyDescent="0.3">
      <c r="A112" s="148">
        <v>379</v>
      </c>
      <c r="B112" t="s">
        <v>98</v>
      </c>
      <c r="D112">
        <v>78279833</v>
      </c>
      <c r="E112">
        <v>26018845</v>
      </c>
      <c r="F112">
        <v>6829712</v>
      </c>
      <c r="G112">
        <v>30531221</v>
      </c>
      <c r="H112">
        <v>17700560</v>
      </c>
      <c r="I112">
        <v>23735440</v>
      </c>
      <c r="J112">
        <v>39994166</v>
      </c>
      <c r="K112">
        <v>8033488</v>
      </c>
      <c r="L112">
        <v>40134826</v>
      </c>
      <c r="M112">
        <v>134082636</v>
      </c>
      <c r="N112">
        <v>138760491</v>
      </c>
      <c r="O112">
        <v>43415198</v>
      </c>
      <c r="P112">
        <v>134234422</v>
      </c>
      <c r="Q112">
        <v>19504411</v>
      </c>
      <c r="R112">
        <v>13865624</v>
      </c>
      <c r="S112">
        <v>76814469</v>
      </c>
      <c r="U112">
        <v>128598511</v>
      </c>
      <c r="V112">
        <v>60637068</v>
      </c>
      <c r="W112">
        <v>28051544</v>
      </c>
      <c r="X112">
        <v>11297882</v>
      </c>
      <c r="Y112">
        <v>9520465</v>
      </c>
      <c r="Z112">
        <v>60525282</v>
      </c>
      <c r="AA112">
        <v>35436976</v>
      </c>
      <c r="AB112">
        <v>65715058</v>
      </c>
      <c r="AC112">
        <v>249679157</v>
      </c>
      <c r="AD112">
        <v>38043662</v>
      </c>
      <c r="AE112">
        <v>76710878</v>
      </c>
      <c r="AF112">
        <v>109382220</v>
      </c>
      <c r="AG112">
        <v>21519455</v>
      </c>
      <c r="AH112">
        <v>38470227</v>
      </c>
      <c r="AI112">
        <v>309094825</v>
      </c>
      <c r="AJ112">
        <v>33562555</v>
      </c>
      <c r="AK112">
        <v>185436691</v>
      </c>
      <c r="AL112">
        <v>53743302</v>
      </c>
      <c r="AM112">
        <v>137454525</v>
      </c>
      <c r="AN112">
        <v>6981634</v>
      </c>
      <c r="AO112">
        <v>10765769</v>
      </c>
      <c r="AP112">
        <v>48264305</v>
      </c>
      <c r="AQ112">
        <v>12186158</v>
      </c>
      <c r="AR112">
        <v>227997227</v>
      </c>
      <c r="AS112">
        <v>52570746</v>
      </c>
      <c r="AT112">
        <v>86579183</v>
      </c>
      <c r="AU112">
        <v>61597118</v>
      </c>
      <c r="AV112">
        <v>91144875</v>
      </c>
      <c r="AW112">
        <v>15466335</v>
      </c>
      <c r="AX112">
        <v>39318621</v>
      </c>
      <c r="AY112">
        <v>11673878</v>
      </c>
      <c r="AZ112">
        <v>155468719</v>
      </c>
      <c r="BA112">
        <v>39376148</v>
      </c>
      <c r="BB112">
        <v>182052976</v>
      </c>
      <c r="BC112">
        <v>15579882</v>
      </c>
      <c r="BD112">
        <v>34182170</v>
      </c>
      <c r="BE112">
        <v>41827597</v>
      </c>
      <c r="BF112">
        <v>60511953</v>
      </c>
      <c r="BG112">
        <v>41424378</v>
      </c>
      <c r="BH112">
        <v>14414033</v>
      </c>
      <c r="BI112">
        <v>18702212</v>
      </c>
      <c r="BJ112">
        <v>19127644</v>
      </c>
      <c r="BK112">
        <v>769660892</v>
      </c>
      <c r="BL112">
        <v>11378681</v>
      </c>
      <c r="BM112">
        <v>28451756</v>
      </c>
      <c r="BN112">
        <v>56120541</v>
      </c>
      <c r="BO112">
        <v>50964046</v>
      </c>
      <c r="BP112">
        <v>495822174</v>
      </c>
      <c r="BQ112">
        <v>25724080</v>
      </c>
      <c r="BR112">
        <v>127344146</v>
      </c>
      <c r="BS112">
        <v>85829476</v>
      </c>
      <c r="BT112">
        <v>11999407</v>
      </c>
      <c r="BU112">
        <v>35344885</v>
      </c>
      <c r="BV112">
        <v>70088252</v>
      </c>
      <c r="BW112">
        <v>7885287</v>
      </c>
      <c r="BX112">
        <v>33030091</v>
      </c>
      <c r="BY112">
        <v>67009813</v>
      </c>
      <c r="BZ112">
        <v>15402962</v>
      </c>
      <c r="CA112">
        <v>74907867</v>
      </c>
      <c r="CB112">
        <v>26415903</v>
      </c>
      <c r="CC112">
        <v>66188239</v>
      </c>
      <c r="CD112">
        <v>52251876</v>
      </c>
      <c r="CE112">
        <v>88210221</v>
      </c>
      <c r="CF112">
        <v>50273770</v>
      </c>
      <c r="CG112">
        <v>43135989</v>
      </c>
      <c r="CH112">
        <v>17445904</v>
      </c>
      <c r="CI112">
        <v>44146819</v>
      </c>
      <c r="CJ112">
        <v>23212993</v>
      </c>
      <c r="CK112">
        <v>59108608</v>
      </c>
      <c r="CL112">
        <v>13204538</v>
      </c>
      <c r="CM112">
        <v>39269178</v>
      </c>
      <c r="CN112">
        <v>2218592</v>
      </c>
      <c r="CO112">
        <v>141106614</v>
      </c>
      <c r="CP112">
        <v>30184796</v>
      </c>
      <c r="CQ112">
        <v>548945024</v>
      </c>
      <c r="CR112">
        <v>22592531</v>
      </c>
      <c r="CS112">
        <v>13782390</v>
      </c>
      <c r="CT112">
        <v>64385415</v>
      </c>
      <c r="CU112">
        <v>69532830</v>
      </c>
      <c r="CV112">
        <v>47418716</v>
      </c>
      <c r="CW112">
        <v>58761044</v>
      </c>
      <c r="CX112">
        <v>20006714</v>
      </c>
      <c r="CY112">
        <v>11605969</v>
      </c>
    </row>
    <row r="113" spans="1:103" x14ac:dyDescent="0.3">
      <c r="A113" s="148">
        <v>380</v>
      </c>
      <c r="B113" t="s">
        <v>101</v>
      </c>
      <c r="D113">
        <v>4287876</v>
      </c>
      <c r="E113">
        <v>1024971</v>
      </c>
      <c r="F113">
        <v>609717</v>
      </c>
      <c r="G113">
        <v>2085185</v>
      </c>
      <c r="H113">
        <v>1472990</v>
      </c>
      <c r="I113">
        <v>565442</v>
      </c>
      <c r="J113">
        <v>1348619</v>
      </c>
      <c r="K113">
        <v>1437619</v>
      </c>
      <c r="L113">
        <v>1285584</v>
      </c>
      <c r="M113">
        <v>2247875</v>
      </c>
      <c r="N113">
        <v>2913047</v>
      </c>
      <c r="O113">
        <v>1605191</v>
      </c>
      <c r="P113">
        <v>4021139</v>
      </c>
      <c r="Q113">
        <v>2126567</v>
      </c>
      <c r="R113">
        <v>180173</v>
      </c>
      <c r="S113">
        <v>4506190</v>
      </c>
      <c r="U113">
        <v>3692332</v>
      </c>
      <c r="V113">
        <v>1019101</v>
      </c>
      <c r="W113">
        <v>390628</v>
      </c>
      <c r="X113">
        <v>92290</v>
      </c>
      <c r="Y113">
        <v>443983</v>
      </c>
      <c r="Z113">
        <v>5249312</v>
      </c>
      <c r="AA113">
        <v>563837</v>
      </c>
      <c r="AB113">
        <v>870294</v>
      </c>
      <c r="AC113">
        <v>2970242</v>
      </c>
      <c r="AD113">
        <v>451462</v>
      </c>
      <c r="AE113">
        <v>722539</v>
      </c>
      <c r="AF113">
        <v>1638687</v>
      </c>
      <c r="AG113">
        <v>1163542</v>
      </c>
      <c r="AH113">
        <v>11637654</v>
      </c>
      <c r="AI113">
        <v>6684383</v>
      </c>
      <c r="AJ113">
        <v>3555301</v>
      </c>
      <c r="AK113">
        <v>11281107</v>
      </c>
      <c r="AL113">
        <v>1741761</v>
      </c>
      <c r="AM113">
        <v>3062525</v>
      </c>
      <c r="AN113">
        <v>275421</v>
      </c>
      <c r="AO113">
        <v>286179</v>
      </c>
      <c r="AP113">
        <v>789787</v>
      </c>
      <c r="AQ113">
        <v>215523</v>
      </c>
      <c r="AR113">
        <v>6429360</v>
      </c>
      <c r="AS113">
        <v>1455534</v>
      </c>
      <c r="AT113">
        <v>509020</v>
      </c>
      <c r="AU113">
        <v>1587924</v>
      </c>
      <c r="AV113">
        <v>1375287</v>
      </c>
      <c r="AW113">
        <v>1170774</v>
      </c>
      <c r="AX113">
        <v>1648403</v>
      </c>
      <c r="AY113">
        <v>524417</v>
      </c>
      <c r="AZ113">
        <v>2426348</v>
      </c>
      <c r="BA113">
        <v>699521</v>
      </c>
      <c r="BB113">
        <v>330329</v>
      </c>
      <c r="BC113">
        <v>1878456</v>
      </c>
      <c r="BD113">
        <v>652170</v>
      </c>
      <c r="BE113">
        <v>1470071</v>
      </c>
      <c r="BF113">
        <v>1100247</v>
      </c>
      <c r="BG113">
        <v>1769695</v>
      </c>
      <c r="BH113">
        <v>847168</v>
      </c>
      <c r="BI113">
        <v>2996621</v>
      </c>
      <c r="BJ113">
        <v>1548071</v>
      </c>
      <c r="BK113">
        <v>24213629</v>
      </c>
      <c r="BL113">
        <v>840444</v>
      </c>
      <c r="BM113">
        <v>922316</v>
      </c>
      <c r="BN113">
        <v>546563</v>
      </c>
      <c r="BO113">
        <v>1466835</v>
      </c>
      <c r="BP113">
        <v>3310949</v>
      </c>
      <c r="BQ113">
        <v>1940939</v>
      </c>
      <c r="BR113">
        <v>0</v>
      </c>
      <c r="BS113">
        <v>2162605</v>
      </c>
      <c r="BT113">
        <v>694241</v>
      </c>
      <c r="BU113">
        <v>1797350</v>
      </c>
      <c r="BV113">
        <v>6599749</v>
      </c>
      <c r="BW113">
        <v>796891</v>
      </c>
      <c r="BX113">
        <v>448438</v>
      </c>
      <c r="BY113">
        <v>511468</v>
      </c>
      <c r="BZ113">
        <v>321700</v>
      </c>
      <c r="CA113">
        <v>2111745</v>
      </c>
      <c r="CB113">
        <v>1109723</v>
      </c>
      <c r="CC113">
        <v>9240636</v>
      </c>
      <c r="CD113">
        <v>3203372</v>
      </c>
      <c r="CE113">
        <v>3977525</v>
      </c>
      <c r="CF113">
        <v>2434863</v>
      </c>
      <c r="CG113">
        <v>1676203</v>
      </c>
      <c r="CH113">
        <v>2183076</v>
      </c>
      <c r="CI113">
        <v>1281249</v>
      </c>
      <c r="CJ113">
        <v>1353306</v>
      </c>
      <c r="CK113">
        <v>808870</v>
      </c>
      <c r="CL113">
        <v>283464</v>
      </c>
      <c r="CM113">
        <v>110648</v>
      </c>
      <c r="CN113">
        <v>554186</v>
      </c>
      <c r="CO113">
        <v>889430</v>
      </c>
      <c r="CP113">
        <v>1165795</v>
      </c>
      <c r="CQ113">
        <v>16553272</v>
      </c>
      <c r="CR113">
        <v>1185717</v>
      </c>
      <c r="CS113">
        <v>758578</v>
      </c>
      <c r="CT113">
        <v>16690974</v>
      </c>
      <c r="CU113">
        <v>1684006</v>
      </c>
      <c r="CV113">
        <v>2843284</v>
      </c>
      <c r="CW113">
        <v>1370931</v>
      </c>
      <c r="CX113">
        <v>763895</v>
      </c>
      <c r="CY113">
        <v>425602</v>
      </c>
    </row>
    <row r="114" spans="1:103" x14ac:dyDescent="0.3">
      <c r="A114" s="148">
        <v>381</v>
      </c>
      <c r="B114" t="s">
        <v>94</v>
      </c>
      <c r="D114">
        <v>0</v>
      </c>
      <c r="E114">
        <v>32056144</v>
      </c>
      <c r="F114">
        <v>0</v>
      </c>
      <c r="G114">
        <v>37205650</v>
      </c>
      <c r="H114">
        <v>0</v>
      </c>
      <c r="I114">
        <v>0</v>
      </c>
      <c r="J114">
        <v>74505480</v>
      </c>
      <c r="K114">
        <v>31776060</v>
      </c>
      <c r="L114">
        <v>29201156</v>
      </c>
      <c r="M114">
        <v>742142056</v>
      </c>
      <c r="O114">
        <v>16423098</v>
      </c>
      <c r="P114">
        <v>0</v>
      </c>
      <c r="Q114">
        <v>14643241</v>
      </c>
      <c r="R114">
        <v>27249124</v>
      </c>
      <c r="S114">
        <v>7937060</v>
      </c>
      <c r="U114">
        <v>0</v>
      </c>
      <c r="V114">
        <v>78481036</v>
      </c>
      <c r="W114">
        <v>0</v>
      </c>
      <c r="X114">
        <v>6520132</v>
      </c>
      <c r="Y114">
        <v>4938962</v>
      </c>
      <c r="Z114">
        <v>0</v>
      </c>
      <c r="AA114">
        <v>43364180</v>
      </c>
      <c r="AB114">
        <v>53977728</v>
      </c>
      <c r="AC114">
        <v>12780448</v>
      </c>
      <c r="AD114">
        <v>75586704</v>
      </c>
      <c r="AE114">
        <v>103604153</v>
      </c>
      <c r="AF114">
        <v>15380269</v>
      </c>
      <c r="AG114">
        <v>57043345</v>
      </c>
      <c r="AH114">
        <v>51254235</v>
      </c>
      <c r="AI114">
        <v>115206534</v>
      </c>
      <c r="AJ114">
        <v>55021914</v>
      </c>
      <c r="AK114">
        <v>0</v>
      </c>
      <c r="AL114">
        <v>48431149</v>
      </c>
      <c r="AM114">
        <v>0</v>
      </c>
      <c r="AN114">
        <v>11051330</v>
      </c>
      <c r="AO114">
        <v>0</v>
      </c>
      <c r="AP114">
        <v>0</v>
      </c>
      <c r="AQ114">
        <v>52407310</v>
      </c>
      <c r="AR114">
        <v>0</v>
      </c>
      <c r="AS114">
        <v>32652751</v>
      </c>
      <c r="AT114">
        <v>411291657</v>
      </c>
      <c r="AU114">
        <v>0</v>
      </c>
      <c r="AV114">
        <v>926567</v>
      </c>
      <c r="AW114">
        <v>17756350</v>
      </c>
      <c r="AX114">
        <v>75130297</v>
      </c>
      <c r="AY114">
        <v>10624673</v>
      </c>
      <c r="AZ114">
        <v>0</v>
      </c>
      <c r="BA114">
        <v>0</v>
      </c>
      <c r="BB114">
        <v>411509129</v>
      </c>
      <c r="BC114">
        <v>19453606</v>
      </c>
      <c r="BD114">
        <v>0</v>
      </c>
      <c r="BE114">
        <v>0</v>
      </c>
      <c r="BF114">
        <v>151910989</v>
      </c>
      <c r="BG114">
        <v>0</v>
      </c>
      <c r="BH114">
        <v>0</v>
      </c>
      <c r="BI114">
        <v>16103323</v>
      </c>
      <c r="BJ114">
        <v>6197554</v>
      </c>
      <c r="BK114">
        <v>0</v>
      </c>
      <c r="BL114">
        <v>0</v>
      </c>
      <c r="BM114">
        <v>34661859</v>
      </c>
      <c r="BN114">
        <v>100349772</v>
      </c>
      <c r="BO114">
        <v>43930373</v>
      </c>
      <c r="BP114">
        <v>0</v>
      </c>
      <c r="BQ114">
        <v>22322158</v>
      </c>
      <c r="BR114">
        <v>0</v>
      </c>
      <c r="BS114">
        <v>0</v>
      </c>
      <c r="BT114">
        <v>16182689</v>
      </c>
      <c r="BU114">
        <v>35357071</v>
      </c>
      <c r="BV114">
        <v>135680396</v>
      </c>
      <c r="BW114">
        <v>10023909</v>
      </c>
      <c r="BX114">
        <v>0</v>
      </c>
      <c r="BY114">
        <v>0</v>
      </c>
      <c r="BZ114">
        <v>11494942</v>
      </c>
      <c r="CA114">
        <v>0</v>
      </c>
      <c r="CB114">
        <v>49818978</v>
      </c>
      <c r="CC114">
        <v>45670092</v>
      </c>
      <c r="CD114">
        <v>29226023</v>
      </c>
      <c r="CE114">
        <v>4333487</v>
      </c>
      <c r="CF114">
        <v>0</v>
      </c>
      <c r="CG114">
        <v>29326058</v>
      </c>
      <c r="CH114">
        <v>8640040</v>
      </c>
      <c r="CI114">
        <v>33591053</v>
      </c>
      <c r="CJ114">
        <v>5402726</v>
      </c>
      <c r="CK114">
        <v>11535658</v>
      </c>
      <c r="CL114">
        <v>0</v>
      </c>
      <c r="CM114">
        <v>0</v>
      </c>
      <c r="CN114">
        <v>19479753</v>
      </c>
      <c r="CO114">
        <v>874078316</v>
      </c>
      <c r="CP114">
        <v>16348272</v>
      </c>
      <c r="CQ114">
        <v>0</v>
      </c>
      <c r="CR114">
        <v>36205948</v>
      </c>
      <c r="CS114">
        <v>8104457</v>
      </c>
      <c r="CT114">
        <v>0</v>
      </c>
      <c r="CU114">
        <v>4622959</v>
      </c>
      <c r="CV114">
        <v>0</v>
      </c>
      <c r="CW114">
        <v>22210590</v>
      </c>
      <c r="CX114">
        <v>10291762</v>
      </c>
      <c r="CY114">
        <v>7138232</v>
      </c>
    </row>
    <row r="115" spans="1:103" x14ac:dyDescent="0.3">
      <c r="A115" s="148">
        <v>382</v>
      </c>
      <c r="B115" t="s">
        <v>2107</v>
      </c>
      <c r="D115">
        <v>0</v>
      </c>
      <c r="E115">
        <v>0</v>
      </c>
      <c r="F115">
        <v>0</v>
      </c>
      <c r="G115">
        <v>0</v>
      </c>
      <c r="H115">
        <v>0</v>
      </c>
      <c r="I115">
        <v>0</v>
      </c>
      <c r="J115">
        <v>0</v>
      </c>
      <c r="K115">
        <v>0</v>
      </c>
      <c r="L115">
        <v>0</v>
      </c>
      <c r="M115">
        <v>0</v>
      </c>
      <c r="O115">
        <v>0</v>
      </c>
      <c r="P115">
        <v>0</v>
      </c>
      <c r="Q115">
        <v>0</v>
      </c>
      <c r="R115">
        <v>0</v>
      </c>
      <c r="S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row>
    <row r="116" spans="1:103" x14ac:dyDescent="0.3">
      <c r="A116" s="148">
        <v>383</v>
      </c>
      <c r="B116" t="s">
        <v>189</v>
      </c>
      <c r="D116">
        <v>0</v>
      </c>
      <c r="E116">
        <v>0</v>
      </c>
      <c r="F116">
        <v>0</v>
      </c>
      <c r="G116">
        <v>0</v>
      </c>
      <c r="H116">
        <v>0</v>
      </c>
      <c r="I116">
        <v>0</v>
      </c>
      <c r="J116">
        <v>0</v>
      </c>
      <c r="K116">
        <v>0</v>
      </c>
      <c r="L116">
        <v>0</v>
      </c>
      <c r="M116">
        <v>0</v>
      </c>
      <c r="O116">
        <v>0</v>
      </c>
      <c r="P116">
        <v>0</v>
      </c>
      <c r="Q116">
        <v>0</v>
      </c>
      <c r="R116">
        <v>0</v>
      </c>
      <c r="S116">
        <v>115765</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280170</v>
      </c>
      <c r="BO116">
        <v>0</v>
      </c>
      <c r="BP116">
        <v>0</v>
      </c>
      <c r="BQ116">
        <v>0</v>
      </c>
      <c r="BR116">
        <v>0</v>
      </c>
      <c r="BS116">
        <v>0</v>
      </c>
      <c r="BT116">
        <v>0</v>
      </c>
      <c r="BU116">
        <v>0</v>
      </c>
      <c r="BV116">
        <v>0</v>
      </c>
      <c r="BW116">
        <v>0</v>
      </c>
      <c r="BX116">
        <v>0</v>
      </c>
      <c r="BY116">
        <v>0</v>
      </c>
      <c r="BZ116">
        <v>0</v>
      </c>
      <c r="CA116">
        <v>0</v>
      </c>
      <c r="CB116">
        <v>0</v>
      </c>
      <c r="CC116">
        <v>0</v>
      </c>
      <c r="CD116">
        <v>2083429</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row>
    <row r="117" spans="1:103" x14ac:dyDescent="0.3">
      <c r="A117" s="148">
        <v>384</v>
      </c>
      <c r="B117" t="s">
        <v>2108</v>
      </c>
      <c r="D117">
        <v>0</v>
      </c>
      <c r="E117">
        <v>0</v>
      </c>
      <c r="F117">
        <v>0</v>
      </c>
      <c r="G117">
        <v>0</v>
      </c>
      <c r="H117">
        <v>0</v>
      </c>
      <c r="I117">
        <v>0</v>
      </c>
      <c r="J117">
        <v>0</v>
      </c>
      <c r="K117">
        <v>0</v>
      </c>
      <c r="L117">
        <v>0</v>
      </c>
      <c r="M117">
        <v>0</v>
      </c>
      <c r="O117">
        <v>0</v>
      </c>
      <c r="P117">
        <v>0</v>
      </c>
      <c r="Q117">
        <v>0</v>
      </c>
      <c r="R117">
        <v>0</v>
      </c>
      <c r="S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row>
    <row r="118" spans="1:103" x14ac:dyDescent="0.3">
      <c r="A118" s="148">
        <v>385</v>
      </c>
      <c r="B118" t="s">
        <v>95</v>
      </c>
      <c r="D118">
        <v>379690421</v>
      </c>
      <c r="E118">
        <v>63619689</v>
      </c>
      <c r="F118">
        <v>32561775</v>
      </c>
      <c r="G118">
        <v>59080792</v>
      </c>
      <c r="H118">
        <v>75295285</v>
      </c>
      <c r="I118">
        <v>81925860</v>
      </c>
      <c r="J118">
        <v>80624450</v>
      </c>
      <c r="K118">
        <v>48535070</v>
      </c>
      <c r="L118">
        <v>87226008</v>
      </c>
      <c r="M118">
        <v>431010797</v>
      </c>
      <c r="N118">
        <v>593927815</v>
      </c>
      <c r="O118">
        <v>148787650</v>
      </c>
      <c r="P118">
        <v>507610303</v>
      </c>
      <c r="Q118">
        <v>85041800</v>
      </c>
      <c r="R118">
        <v>32782500</v>
      </c>
      <c r="S118">
        <v>138599955</v>
      </c>
      <c r="U118">
        <v>393436523</v>
      </c>
      <c r="V118">
        <v>289923187</v>
      </c>
      <c r="W118">
        <v>83123720</v>
      </c>
      <c r="X118">
        <v>46068028</v>
      </c>
      <c r="Y118">
        <v>36519613</v>
      </c>
      <c r="Z118">
        <v>232168114</v>
      </c>
      <c r="AA118">
        <v>137658222</v>
      </c>
      <c r="AB118">
        <v>178965832</v>
      </c>
      <c r="AC118">
        <v>574476768</v>
      </c>
      <c r="AD118">
        <v>255192574</v>
      </c>
      <c r="AE118">
        <v>365987431</v>
      </c>
      <c r="AF118">
        <v>290477450</v>
      </c>
      <c r="AG118">
        <v>69359912</v>
      </c>
      <c r="AH118">
        <v>91764914</v>
      </c>
      <c r="AI118">
        <v>981498808</v>
      </c>
      <c r="AJ118">
        <v>88647369</v>
      </c>
      <c r="AK118">
        <v>929064688</v>
      </c>
      <c r="AL118">
        <v>132144033</v>
      </c>
      <c r="AM118">
        <v>441774752</v>
      </c>
      <c r="AN118">
        <v>18912252</v>
      </c>
      <c r="AO118">
        <v>32241377</v>
      </c>
      <c r="AP118">
        <v>142776007</v>
      </c>
      <c r="AQ118">
        <v>41090097</v>
      </c>
      <c r="AR118">
        <v>740987045</v>
      </c>
      <c r="AS118">
        <v>89763116</v>
      </c>
      <c r="AT118">
        <v>270382084</v>
      </c>
      <c r="AU118">
        <v>180917208</v>
      </c>
      <c r="AV118">
        <v>307256613</v>
      </c>
      <c r="AW118">
        <v>62803327</v>
      </c>
      <c r="AX118">
        <v>108966096</v>
      </c>
      <c r="AY118">
        <v>39980823</v>
      </c>
      <c r="AZ118">
        <v>660970763</v>
      </c>
      <c r="BA118">
        <v>163253891</v>
      </c>
      <c r="BB118">
        <v>421677489</v>
      </c>
      <c r="BC118">
        <v>65758764</v>
      </c>
      <c r="BD118">
        <v>97880245</v>
      </c>
      <c r="BE118">
        <v>81811175</v>
      </c>
      <c r="BF118">
        <v>234516122</v>
      </c>
      <c r="BG118">
        <v>115950091</v>
      </c>
      <c r="BH118">
        <v>29240869</v>
      </c>
      <c r="BI118">
        <v>73201034</v>
      </c>
      <c r="BJ118">
        <v>82977400</v>
      </c>
      <c r="BK118">
        <v>3156555550</v>
      </c>
      <c r="BL118">
        <v>29786327</v>
      </c>
      <c r="BM118">
        <v>158599180</v>
      </c>
      <c r="BN118">
        <v>306418376</v>
      </c>
      <c r="BO118">
        <v>173610626</v>
      </c>
      <c r="BP118">
        <v>1086103894</v>
      </c>
      <c r="BQ118">
        <v>55279423</v>
      </c>
      <c r="BR118">
        <v>336451618</v>
      </c>
      <c r="BS118">
        <v>364717193</v>
      </c>
      <c r="BT118">
        <v>26122098</v>
      </c>
      <c r="BU118">
        <v>84657554</v>
      </c>
      <c r="BV118">
        <v>119147041</v>
      </c>
      <c r="BW118">
        <v>25234256</v>
      </c>
      <c r="BX118">
        <v>108163356</v>
      </c>
      <c r="BY118">
        <v>358318101</v>
      </c>
      <c r="BZ118">
        <v>65319853</v>
      </c>
      <c r="CA118">
        <v>293444228</v>
      </c>
      <c r="CB118">
        <v>72819095</v>
      </c>
      <c r="CC118">
        <v>167399053</v>
      </c>
      <c r="CD118">
        <v>146937141</v>
      </c>
      <c r="CE118">
        <v>198150235</v>
      </c>
      <c r="CF118">
        <v>159785717</v>
      </c>
      <c r="CG118">
        <v>194561657</v>
      </c>
      <c r="CH118">
        <v>73584556</v>
      </c>
      <c r="CI118">
        <v>94993768</v>
      </c>
      <c r="CJ118">
        <v>92161484</v>
      </c>
      <c r="CK118">
        <v>138788174</v>
      </c>
      <c r="CL118">
        <v>91167252</v>
      </c>
      <c r="CM118">
        <v>99081666</v>
      </c>
      <c r="CN118">
        <v>7752087</v>
      </c>
      <c r="CO118">
        <v>454579579</v>
      </c>
      <c r="CP118">
        <v>73905217</v>
      </c>
      <c r="CQ118">
        <v>2444834863</v>
      </c>
      <c r="CR118">
        <v>48847662</v>
      </c>
      <c r="CS118">
        <v>38546615</v>
      </c>
      <c r="CT118">
        <v>241262382</v>
      </c>
      <c r="CU118">
        <v>274146720</v>
      </c>
      <c r="CV118">
        <v>106705610</v>
      </c>
      <c r="CW118">
        <v>126821355</v>
      </c>
      <c r="CX118">
        <v>89374875</v>
      </c>
      <c r="CY118">
        <v>31773086</v>
      </c>
    </row>
    <row r="119" spans="1:103" x14ac:dyDescent="0.3">
      <c r="A119" s="148">
        <v>386</v>
      </c>
      <c r="B119" t="s">
        <v>163</v>
      </c>
      <c r="D119">
        <v>0</v>
      </c>
      <c r="E119">
        <v>4237410</v>
      </c>
      <c r="F119">
        <v>0</v>
      </c>
      <c r="G119">
        <v>143478</v>
      </c>
      <c r="H119">
        <v>0</v>
      </c>
      <c r="I119">
        <v>0</v>
      </c>
      <c r="J119">
        <v>543140</v>
      </c>
      <c r="K119">
        <v>0</v>
      </c>
      <c r="L119">
        <v>0</v>
      </c>
      <c r="M119">
        <v>0</v>
      </c>
      <c r="O119">
        <v>257315</v>
      </c>
      <c r="P119">
        <v>0</v>
      </c>
      <c r="Q119">
        <v>0</v>
      </c>
      <c r="R119">
        <v>0</v>
      </c>
      <c r="S119">
        <v>0</v>
      </c>
      <c r="U119">
        <v>700000</v>
      </c>
      <c r="V119">
        <v>0</v>
      </c>
      <c r="W119">
        <v>0</v>
      </c>
      <c r="X119">
        <v>0</v>
      </c>
      <c r="Y119">
        <v>0</v>
      </c>
      <c r="Z119">
        <v>14781390</v>
      </c>
      <c r="AA119">
        <v>10698008</v>
      </c>
      <c r="AB119">
        <v>7534375</v>
      </c>
      <c r="AC119">
        <v>0</v>
      </c>
      <c r="AD119">
        <v>0</v>
      </c>
      <c r="AE119">
        <v>0</v>
      </c>
      <c r="AF119">
        <v>0</v>
      </c>
      <c r="AG119">
        <v>0</v>
      </c>
      <c r="AH119">
        <v>154032</v>
      </c>
      <c r="AI119">
        <v>0</v>
      </c>
      <c r="AJ119">
        <v>8379</v>
      </c>
      <c r="AK119">
        <v>0</v>
      </c>
      <c r="AL119">
        <v>150978</v>
      </c>
      <c r="AM119">
        <v>111419381</v>
      </c>
      <c r="AN119">
        <v>144670</v>
      </c>
      <c r="AO119">
        <v>0</v>
      </c>
      <c r="AP119">
        <v>1510420</v>
      </c>
      <c r="AQ119">
        <v>125000</v>
      </c>
      <c r="AR119">
        <v>0</v>
      </c>
      <c r="AS119">
        <v>10847</v>
      </c>
      <c r="AT119">
        <v>0</v>
      </c>
      <c r="AU119">
        <v>0</v>
      </c>
      <c r="AV119">
        <v>0</v>
      </c>
      <c r="AW119">
        <v>1289184</v>
      </c>
      <c r="AX119">
        <v>0</v>
      </c>
      <c r="AY119">
        <v>866045</v>
      </c>
      <c r="AZ119">
        <v>125000</v>
      </c>
      <c r="BA119">
        <v>0</v>
      </c>
      <c r="BB119">
        <v>9715659</v>
      </c>
      <c r="BC119">
        <v>100000</v>
      </c>
      <c r="BD119">
        <v>0</v>
      </c>
      <c r="BE119">
        <v>80000</v>
      </c>
      <c r="BF119">
        <v>0</v>
      </c>
      <c r="BG119">
        <v>0</v>
      </c>
      <c r="BH119">
        <v>0</v>
      </c>
      <c r="BI119">
        <v>0</v>
      </c>
      <c r="BJ119">
        <v>0</v>
      </c>
      <c r="BK119">
        <v>0</v>
      </c>
      <c r="BL119">
        <v>0</v>
      </c>
      <c r="BM119">
        <v>0</v>
      </c>
      <c r="BN119">
        <v>0</v>
      </c>
      <c r="BO119">
        <v>2721868</v>
      </c>
      <c r="BP119">
        <v>0</v>
      </c>
      <c r="BQ119">
        <v>0</v>
      </c>
      <c r="BR119">
        <v>875683</v>
      </c>
      <c r="BS119">
        <v>445354</v>
      </c>
      <c r="BT119">
        <v>118475</v>
      </c>
      <c r="BU119">
        <v>100000</v>
      </c>
      <c r="BV119">
        <v>0</v>
      </c>
      <c r="BW119">
        <v>0</v>
      </c>
      <c r="BX119">
        <v>0</v>
      </c>
      <c r="BY119">
        <v>469569</v>
      </c>
      <c r="BZ119">
        <v>37886</v>
      </c>
      <c r="CA119">
        <v>0</v>
      </c>
      <c r="CB119">
        <v>0</v>
      </c>
      <c r="CC119">
        <v>0</v>
      </c>
      <c r="CD119">
        <v>17147736</v>
      </c>
      <c r="CE119">
        <v>0</v>
      </c>
      <c r="CF119">
        <v>0</v>
      </c>
      <c r="CG119">
        <v>0</v>
      </c>
      <c r="CH119">
        <v>0</v>
      </c>
      <c r="CI119">
        <v>408406</v>
      </c>
      <c r="CJ119">
        <v>420413</v>
      </c>
      <c r="CK119">
        <v>0</v>
      </c>
      <c r="CL119">
        <v>0</v>
      </c>
      <c r="CM119">
        <v>6200000</v>
      </c>
      <c r="CN119">
        <v>0</v>
      </c>
      <c r="CO119">
        <v>0</v>
      </c>
      <c r="CP119">
        <v>0</v>
      </c>
      <c r="CQ119">
        <v>446037432</v>
      </c>
      <c r="CR119">
        <v>0</v>
      </c>
      <c r="CS119">
        <v>440865</v>
      </c>
      <c r="CT119">
        <v>0</v>
      </c>
      <c r="CU119">
        <v>0</v>
      </c>
      <c r="CV119">
        <v>0</v>
      </c>
      <c r="CW119">
        <v>0</v>
      </c>
      <c r="CX119">
        <v>290000</v>
      </c>
      <c r="CY119">
        <v>0</v>
      </c>
    </row>
    <row r="120" spans="1:103" x14ac:dyDescent="0.3">
      <c r="A120" s="148">
        <v>387</v>
      </c>
      <c r="B120" t="s">
        <v>164</v>
      </c>
      <c r="D120">
        <v>0</v>
      </c>
      <c r="E120">
        <v>4549857</v>
      </c>
      <c r="F120">
        <v>0</v>
      </c>
      <c r="G120">
        <v>134267</v>
      </c>
      <c r="H120">
        <v>0</v>
      </c>
      <c r="I120">
        <v>0</v>
      </c>
      <c r="J120">
        <v>543140</v>
      </c>
      <c r="K120">
        <v>0</v>
      </c>
      <c r="L120">
        <v>0</v>
      </c>
      <c r="M120">
        <v>0</v>
      </c>
      <c r="N120">
        <v>60445</v>
      </c>
      <c r="O120">
        <v>0</v>
      </c>
      <c r="P120">
        <v>0</v>
      </c>
      <c r="Q120">
        <v>0</v>
      </c>
      <c r="R120">
        <v>0</v>
      </c>
      <c r="S120">
        <v>405000</v>
      </c>
      <c r="U120">
        <v>0</v>
      </c>
      <c r="V120">
        <v>152460</v>
      </c>
      <c r="W120">
        <v>0</v>
      </c>
      <c r="X120">
        <v>801248</v>
      </c>
      <c r="Y120">
        <v>0</v>
      </c>
      <c r="Z120">
        <v>14266055</v>
      </c>
      <c r="AA120">
        <v>13334401</v>
      </c>
      <c r="AB120">
        <v>7404375</v>
      </c>
      <c r="AC120">
        <v>8770824</v>
      </c>
      <c r="AD120">
        <v>144385</v>
      </c>
      <c r="AE120">
        <v>0</v>
      </c>
      <c r="AF120">
        <v>933100</v>
      </c>
      <c r="AG120">
        <v>372892</v>
      </c>
      <c r="AH120">
        <v>0</v>
      </c>
      <c r="AI120">
        <v>0</v>
      </c>
      <c r="AJ120">
        <v>499739</v>
      </c>
      <c r="AK120">
        <v>0</v>
      </c>
      <c r="AL120">
        <v>0</v>
      </c>
      <c r="AM120">
        <v>111419381</v>
      </c>
      <c r="AN120">
        <v>0</v>
      </c>
      <c r="AO120">
        <v>0</v>
      </c>
      <c r="AP120">
        <v>1510420</v>
      </c>
      <c r="AQ120">
        <v>0</v>
      </c>
      <c r="AR120">
        <v>0</v>
      </c>
      <c r="AS120">
        <v>0</v>
      </c>
      <c r="AT120">
        <v>0</v>
      </c>
      <c r="AU120">
        <v>0</v>
      </c>
      <c r="AV120">
        <v>2702578</v>
      </c>
      <c r="AW120">
        <v>1289184</v>
      </c>
      <c r="AX120">
        <v>0</v>
      </c>
      <c r="AY120">
        <v>866045</v>
      </c>
      <c r="AZ120">
        <v>0</v>
      </c>
      <c r="BA120">
        <v>569993</v>
      </c>
      <c r="BB120">
        <v>10125145</v>
      </c>
      <c r="BC120">
        <v>0</v>
      </c>
      <c r="BD120">
        <v>0</v>
      </c>
      <c r="BE120">
        <v>0</v>
      </c>
      <c r="BF120">
        <v>0</v>
      </c>
      <c r="BG120">
        <v>0</v>
      </c>
      <c r="BH120">
        <v>0</v>
      </c>
      <c r="BI120">
        <v>0</v>
      </c>
      <c r="BJ120">
        <v>1491487</v>
      </c>
      <c r="BK120">
        <v>0</v>
      </c>
      <c r="BL120">
        <v>0</v>
      </c>
      <c r="BM120">
        <v>0</v>
      </c>
      <c r="BN120">
        <v>0</v>
      </c>
      <c r="BO120">
        <v>2780268</v>
      </c>
      <c r="BP120">
        <v>0</v>
      </c>
      <c r="BQ120">
        <v>0</v>
      </c>
      <c r="BR120">
        <v>0</v>
      </c>
      <c r="BS120">
        <v>0</v>
      </c>
      <c r="BT120">
        <v>0</v>
      </c>
      <c r="BU120">
        <v>0</v>
      </c>
      <c r="BV120">
        <v>845788</v>
      </c>
      <c r="BW120">
        <v>20000</v>
      </c>
      <c r="BX120">
        <v>0</v>
      </c>
      <c r="BY120">
        <v>0</v>
      </c>
      <c r="BZ120">
        <v>0</v>
      </c>
      <c r="CA120">
        <v>1880000</v>
      </c>
      <c r="CB120">
        <v>0</v>
      </c>
      <c r="CC120">
        <v>0</v>
      </c>
      <c r="CD120">
        <v>17311149</v>
      </c>
      <c r="CE120">
        <v>1695797</v>
      </c>
      <c r="CF120">
        <v>0</v>
      </c>
      <c r="CG120">
        <v>0</v>
      </c>
      <c r="CH120">
        <v>0</v>
      </c>
      <c r="CI120">
        <v>2352460</v>
      </c>
      <c r="CJ120">
        <v>450412</v>
      </c>
      <c r="CK120">
        <v>277917</v>
      </c>
      <c r="CL120">
        <v>47346</v>
      </c>
      <c r="CM120">
        <v>6770150</v>
      </c>
      <c r="CN120">
        <v>0</v>
      </c>
      <c r="CO120">
        <v>991908</v>
      </c>
      <c r="CP120">
        <v>0</v>
      </c>
      <c r="CQ120">
        <v>445587432</v>
      </c>
      <c r="CR120">
        <v>52</v>
      </c>
      <c r="CS120">
        <v>475865</v>
      </c>
      <c r="CT120">
        <v>0</v>
      </c>
      <c r="CU120">
        <v>1431259</v>
      </c>
      <c r="CV120">
        <v>3945000</v>
      </c>
      <c r="CW120">
        <v>0</v>
      </c>
      <c r="CX120">
        <v>298487</v>
      </c>
      <c r="CY120">
        <v>50000</v>
      </c>
    </row>
    <row r="121" spans="1:103" x14ac:dyDescent="0.3">
      <c r="A121" s="148">
        <v>388</v>
      </c>
      <c r="B121" t="s">
        <v>158</v>
      </c>
      <c r="D121">
        <v>185011006</v>
      </c>
      <c r="E121">
        <v>45178597</v>
      </c>
      <c r="F121">
        <v>19029028</v>
      </c>
      <c r="G121">
        <v>32406166</v>
      </c>
      <c r="H121">
        <v>44182187</v>
      </c>
      <c r="I121">
        <v>36254438</v>
      </c>
      <c r="J121">
        <v>67312885</v>
      </c>
      <c r="K121">
        <v>28811732</v>
      </c>
      <c r="L121">
        <v>49626644</v>
      </c>
      <c r="M121">
        <v>253143938</v>
      </c>
      <c r="N121">
        <v>476955072</v>
      </c>
      <c r="O121">
        <v>99318671</v>
      </c>
      <c r="P121">
        <v>307116214</v>
      </c>
      <c r="Q121">
        <v>104384525</v>
      </c>
      <c r="R121">
        <v>16702241</v>
      </c>
      <c r="S121">
        <v>142360590</v>
      </c>
      <c r="U121">
        <v>209258095</v>
      </c>
      <c r="V121">
        <v>136310359</v>
      </c>
      <c r="W121">
        <v>44587214</v>
      </c>
      <c r="X121">
        <v>19534402</v>
      </c>
      <c r="Y121">
        <v>25326355</v>
      </c>
      <c r="Z121">
        <v>136529360</v>
      </c>
      <c r="AA121">
        <v>68323776</v>
      </c>
      <c r="AB121">
        <v>121310523</v>
      </c>
      <c r="AC121">
        <v>338343051</v>
      </c>
      <c r="AD121">
        <v>72576329</v>
      </c>
      <c r="AE121">
        <v>139927644</v>
      </c>
      <c r="AF121">
        <v>152776679</v>
      </c>
      <c r="AG121">
        <v>63504640</v>
      </c>
      <c r="AH121">
        <v>67496974</v>
      </c>
      <c r="AI121">
        <v>541088985</v>
      </c>
      <c r="AJ121">
        <v>62435552</v>
      </c>
      <c r="AK121">
        <v>476825564</v>
      </c>
      <c r="AL121">
        <v>96564392</v>
      </c>
      <c r="AM121">
        <v>288604567</v>
      </c>
      <c r="AN121">
        <v>22508436</v>
      </c>
      <c r="AO121">
        <v>17846863</v>
      </c>
      <c r="AP121">
        <v>64350331</v>
      </c>
      <c r="AQ121">
        <v>23777284</v>
      </c>
      <c r="AR121">
        <v>657946240</v>
      </c>
      <c r="AS121">
        <v>69510821</v>
      </c>
      <c r="AT121">
        <v>155371972</v>
      </c>
      <c r="AU121">
        <v>109293149</v>
      </c>
      <c r="AV121">
        <v>199393784</v>
      </c>
      <c r="AW121">
        <v>26982321</v>
      </c>
      <c r="AX121">
        <v>51542353</v>
      </c>
      <c r="AY121">
        <v>18275614</v>
      </c>
      <c r="AZ121">
        <v>242450577</v>
      </c>
      <c r="BA121">
        <v>64848895</v>
      </c>
      <c r="BB121">
        <v>263060780</v>
      </c>
      <c r="BC121">
        <v>18098745</v>
      </c>
      <c r="BD121">
        <v>74909217</v>
      </c>
      <c r="BE121">
        <v>75162741</v>
      </c>
      <c r="BF121">
        <v>121494391</v>
      </c>
      <c r="BG121">
        <v>69218306</v>
      </c>
      <c r="BH121">
        <v>30034675</v>
      </c>
      <c r="BI121">
        <v>35153450</v>
      </c>
      <c r="BJ121">
        <v>64324539</v>
      </c>
      <c r="BK121">
        <v>1990845316</v>
      </c>
      <c r="BL121">
        <v>23492051</v>
      </c>
      <c r="BM121">
        <v>33295833</v>
      </c>
      <c r="BN121">
        <v>160940541</v>
      </c>
      <c r="BO121">
        <v>106563865</v>
      </c>
      <c r="BP121">
        <v>392775620</v>
      </c>
      <c r="BQ121">
        <v>34628860</v>
      </c>
      <c r="BR121">
        <v>237764369</v>
      </c>
      <c r="BS121">
        <v>320947463</v>
      </c>
      <c r="BT121">
        <v>24137538</v>
      </c>
      <c r="BU121">
        <v>55956406</v>
      </c>
      <c r="BV121">
        <v>98913835</v>
      </c>
      <c r="BW121">
        <v>16334592</v>
      </c>
      <c r="BX121">
        <v>65637329</v>
      </c>
      <c r="BY121">
        <v>187878837</v>
      </c>
      <c r="BZ121">
        <v>30521999</v>
      </c>
      <c r="CA121">
        <v>174507911</v>
      </c>
      <c r="CB121">
        <v>55794750</v>
      </c>
      <c r="CC121">
        <v>144364974</v>
      </c>
      <c r="CD121">
        <v>98832113</v>
      </c>
      <c r="CE121">
        <v>155658659</v>
      </c>
      <c r="CF121">
        <v>80582906</v>
      </c>
      <c r="CG121">
        <v>86287105</v>
      </c>
      <c r="CH121">
        <v>47856202</v>
      </c>
      <c r="CI121">
        <v>71579084</v>
      </c>
      <c r="CJ121">
        <v>58900616</v>
      </c>
      <c r="CK121">
        <v>92471254</v>
      </c>
      <c r="CL121">
        <v>25615224</v>
      </c>
      <c r="CM121">
        <v>62566736</v>
      </c>
      <c r="CN121">
        <v>7646460</v>
      </c>
      <c r="CO121">
        <v>328055812</v>
      </c>
      <c r="CP121">
        <v>49605988</v>
      </c>
      <c r="CQ121">
        <v>1865729933</v>
      </c>
      <c r="CR121">
        <v>32814602</v>
      </c>
      <c r="CS121">
        <v>18074004</v>
      </c>
      <c r="CT121">
        <v>62839015</v>
      </c>
      <c r="CU121">
        <v>129574267</v>
      </c>
      <c r="CV121">
        <v>83649826</v>
      </c>
      <c r="CW121">
        <v>105156718</v>
      </c>
      <c r="CX121">
        <v>40271024</v>
      </c>
      <c r="CY121">
        <v>27784383</v>
      </c>
    </row>
    <row r="122" spans="1:103" x14ac:dyDescent="0.3">
      <c r="A122" s="148">
        <v>389</v>
      </c>
      <c r="B122" t="s">
        <v>165</v>
      </c>
      <c r="D122">
        <v>0</v>
      </c>
      <c r="E122">
        <v>0</v>
      </c>
      <c r="F122">
        <v>0</v>
      </c>
      <c r="G122">
        <v>0</v>
      </c>
      <c r="H122">
        <v>0</v>
      </c>
      <c r="I122">
        <v>0</v>
      </c>
      <c r="J122">
        <v>0</v>
      </c>
      <c r="K122">
        <v>0</v>
      </c>
      <c r="L122">
        <v>0</v>
      </c>
      <c r="M122">
        <v>0</v>
      </c>
      <c r="O122">
        <v>0</v>
      </c>
      <c r="P122">
        <v>0</v>
      </c>
      <c r="Q122">
        <v>0</v>
      </c>
      <c r="R122">
        <v>0</v>
      </c>
      <c r="S122">
        <v>0</v>
      </c>
      <c r="U122">
        <v>0</v>
      </c>
      <c r="V122">
        <v>0</v>
      </c>
      <c r="W122">
        <v>-24500000</v>
      </c>
      <c r="X122">
        <v>0</v>
      </c>
      <c r="Y122">
        <v>0</v>
      </c>
      <c r="Z122">
        <v>0</v>
      </c>
      <c r="AA122">
        <v>0</v>
      </c>
      <c r="AB122">
        <v>0</v>
      </c>
      <c r="AC122">
        <v>0</v>
      </c>
      <c r="AD122">
        <v>0</v>
      </c>
      <c r="AE122">
        <v>0</v>
      </c>
      <c r="AF122">
        <v>0</v>
      </c>
      <c r="AG122">
        <v>0</v>
      </c>
      <c r="AH122">
        <v>0</v>
      </c>
      <c r="AI122">
        <v>0</v>
      </c>
      <c r="AJ122">
        <v>-1241318</v>
      </c>
      <c r="AK122">
        <v>0</v>
      </c>
      <c r="AL122">
        <v>0</v>
      </c>
      <c r="AM122">
        <v>0</v>
      </c>
      <c r="AN122">
        <v>0</v>
      </c>
      <c r="AO122">
        <v>0</v>
      </c>
      <c r="AP122">
        <v>0</v>
      </c>
      <c r="AQ122">
        <v>0</v>
      </c>
      <c r="AR122">
        <v>0</v>
      </c>
      <c r="AS122">
        <v>0</v>
      </c>
      <c r="AT122">
        <v>0</v>
      </c>
      <c r="AU122">
        <v>91679</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1675797</v>
      </c>
      <c r="BP122">
        <v>350000000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3300000</v>
      </c>
      <c r="CJ122">
        <v>0</v>
      </c>
      <c r="CK122">
        <v>-9949288</v>
      </c>
      <c r="CL122">
        <v>403619</v>
      </c>
      <c r="CM122">
        <v>0</v>
      </c>
      <c r="CN122">
        <v>0</v>
      </c>
      <c r="CO122">
        <v>0</v>
      </c>
      <c r="CP122">
        <v>0</v>
      </c>
      <c r="CQ122">
        <v>0</v>
      </c>
      <c r="CR122">
        <v>0</v>
      </c>
      <c r="CS122">
        <v>0</v>
      </c>
      <c r="CT122">
        <v>0</v>
      </c>
      <c r="CU122">
        <v>0</v>
      </c>
      <c r="CV122">
        <v>0</v>
      </c>
      <c r="CW122">
        <v>0</v>
      </c>
      <c r="CX122">
        <v>0</v>
      </c>
      <c r="CY122">
        <v>0</v>
      </c>
    </row>
    <row r="123" spans="1:103" x14ac:dyDescent="0.3">
      <c r="A123" s="148">
        <v>391</v>
      </c>
      <c r="B123" t="s">
        <v>170</v>
      </c>
      <c r="D123">
        <v>11935813</v>
      </c>
      <c r="E123">
        <v>4283133</v>
      </c>
      <c r="F123">
        <v>1117685</v>
      </c>
      <c r="G123">
        <v>3132919</v>
      </c>
      <c r="H123">
        <v>2665626</v>
      </c>
      <c r="I123">
        <v>3365050</v>
      </c>
      <c r="J123">
        <v>7212224</v>
      </c>
      <c r="K123">
        <v>3781934</v>
      </c>
      <c r="L123">
        <v>7393724</v>
      </c>
      <c r="M123">
        <v>14593199</v>
      </c>
      <c r="N123">
        <v>23511914</v>
      </c>
      <c r="O123">
        <v>5397494</v>
      </c>
      <c r="P123">
        <v>21953009</v>
      </c>
      <c r="Q123">
        <v>5124980</v>
      </c>
      <c r="R123">
        <v>1499965</v>
      </c>
      <c r="S123">
        <v>11573033</v>
      </c>
      <c r="U123">
        <v>18655859</v>
      </c>
      <c r="V123">
        <v>10058054</v>
      </c>
      <c r="W123">
        <v>5380034</v>
      </c>
      <c r="X123">
        <v>1450335</v>
      </c>
      <c r="Y123">
        <v>2451618</v>
      </c>
      <c r="Z123">
        <v>11612772</v>
      </c>
      <c r="AA123">
        <v>7223150</v>
      </c>
      <c r="AB123">
        <v>16454141</v>
      </c>
      <c r="AC123">
        <v>36417479</v>
      </c>
      <c r="AD123">
        <v>3853490</v>
      </c>
      <c r="AE123">
        <v>18897386</v>
      </c>
      <c r="AF123">
        <v>17394028</v>
      </c>
      <c r="AG123">
        <v>6283543</v>
      </c>
      <c r="AH123">
        <v>2558680</v>
      </c>
      <c r="AI123">
        <v>41609332</v>
      </c>
      <c r="AJ123">
        <v>8125853</v>
      </c>
      <c r="AK123">
        <v>38623754</v>
      </c>
      <c r="AL123">
        <v>6500111</v>
      </c>
      <c r="AM123">
        <v>14873068</v>
      </c>
      <c r="AN123">
        <v>1280183</v>
      </c>
      <c r="AO123">
        <v>1336753</v>
      </c>
      <c r="AP123">
        <v>5287119</v>
      </c>
      <c r="AQ123">
        <v>2146656</v>
      </c>
      <c r="AR123">
        <v>59038126</v>
      </c>
      <c r="AS123">
        <v>6988962</v>
      </c>
      <c r="AT123">
        <v>17550550</v>
      </c>
      <c r="AU123">
        <v>8778810</v>
      </c>
      <c r="AV123">
        <v>13100770</v>
      </c>
      <c r="AW123">
        <v>2954146</v>
      </c>
      <c r="AX123">
        <v>5082927</v>
      </c>
      <c r="AY123">
        <v>2552699</v>
      </c>
      <c r="AZ123">
        <v>53325762</v>
      </c>
      <c r="BA123">
        <v>6563806</v>
      </c>
      <c r="BB123">
        <v>35306220</v>
      </c>
      <c r="BC123">
        <v>4217861</v>
      </c>
      <c r="BD123">
        <v>8794315</v>
      </c>
      <c r="BE123">
        <v>7196844</v>
      </c>
      <c r="BF123">
        <v>9379523</v>
      </c>
      <c r="BG123">
        <v>4643313</v>
      </c>
      <c r="BH123">
        <v>2236301</v>
      </c>
      <c r="BI123">
        <v>2394733</v>
      </c>
      <c r="BJ123">
        <v>6003145</v>
      </c>
      <c r="BK123">
        <v>180518392</v>
      </c>
      <c r="BL123">
        <v>1889967</v>
      </c>
      <c r="BM123">
        <v>2995039</v>
      </c>
      <c r="BN123">
        <v>12352524</v>
      </c>
      <c r="BO123">
        <v>12719737</v>
      </c>
      <c r="BP123">
        <v>33390584</v>
      </c>
      <c r="BQ123">
        <v>2261209</v>
      </c>
      <c r="BR123">
        <v>28451276</v>
      </c>
      <c r="BS123">
        <v>14858782</v>
      </c>
      <c r="BT123">
        <v>1482854</v>
      </c>
      <c r="BU123">
        <v>6524986</v>
      </c>
      <c r="BV123">
        <v>10835906</v>
      </c>
      <c r="BW123">
        <v>846532</v>
      </c>
      <c r="BX123">
        <v>6968218</v>
      </c>
      <c r="BY123">
        <v>8156914</v>
      </c>
      <c r="BZ123">
        <v>2608946</v>
      </c>
      <c r="CA123">
        <v>19083471</v>
      </c>
      <c r="CB123">
        <v>4152454</v>
      </c>
      <c r="CC123">
        <v>10431792</v>
      </c>
      <c r="CD123">
        <v>5247264</v>
      </c>
      <c r="CE123">
        <v>16102537</v>
      </c>
      <c r="CF123">
        <v>7920833</v>
      </c>
      <c r="CG123">
        <v>11675489</v>
      </c>
      <c r="CH123">
        <v>4565321</v>
      </c>
      <c r="CI123">
        <v>9008656</v>
      </c>
      <c r="CJ123">
        <v>3267426</v>
      </c>
      <c r="CK123">
        <v>11938998</v>
      </c>
      <c r="CL123">
        <v>2295201</v>
      </c>
      <c r="CM123">
        <v>5603887</v>
      </c>
      <c r="CN123">
        <v>384067</v>
      </c>
      <c r="CO123">
        <v>35166371</v>
      </c>
      <c r="CP123">
        <v>2258763</v>
      </c>
      <c r="CQ123">
        <v>98421487</v>
      </c>
      <c r="CR123">
        <v>2611651</v>
      </c>
      <c r="CS123">
        <v>1082602</v>
      </c>
      <c r="CT123">
        <v>10415418</v>
      </c>
      <c r="CU123">
        <v>12220676</v>
      </c>
      <c r="CV123">
        <v>5013622</v>
      </c>
      <c r="CW123">
        <v>9593126</v>
      </c>
      <c r="CX123">
        <v>3331267</v>
      </c>
      <c r="CY123">
        <v>2953062</v>
      </c>
    </row>
    <row r="124" spans="1:103" x14ac:dyDescent="0.3">
      <c r="A124" s="148">
        <v>500</v>
      </c>
      <c r="B124" t="s">
        <v>153</v>
      </c>
      <c r="D124">
        <v>145981449</v>
      </c>
      <c r="E124">
        <v>4548882</v>
      </c>
      <c r="F124">
        <v>310890</v>
      </c>
      <c r="G124">
        <v>2785502</v>
      </c>
      <c r="H124">
        <v>9604867</v>
      </c>
      <c r="I124">
        <v>4073</v>
      </c>
      <c r="J124">
        <v>5226088</v>
      </c>
      <c r="K124">
        <v>1415291</v>
      </c>
      <c r="L124">
        <v>5380509</v>
      </c>
      <c r="M124">
        <v>45950422</v>
      </c>
      <c r="N124">
        <v>50296440</v>
      </c>
      <c r="O124">
        <v>370402</v>
      </c>
      <c r="P124">
        <v>38788329</v>
      </c>
      <c r="Q124">
        <v>8371704</v>
      </c>
      <c r="R124">
        <v>2652320</v>
      </c>
      <c r="S124">
        <v>6562331</v>
      </c>
      <c r="U124">
        <v>45944686</v>
      </c>
      <c r="V124">
        <v>24468671</v>
      </c>
      <c r="W124">
        <v>2945426</v>
      </c>
      <c r="X124">
        <v>1635973</v>
      </c>
      <c r="Y124">
        <v>1503788</v>
      </c>
      <c r="Z124">
        <v>16719692</v>
      </c>
      <c r="AA124">
        <v>26948417</v>
      </c>
      <c r="AB124">
        <v>10285062</v>
      </c>
      <c r="AC124">
        <v>26927536</v>
      </c>
      <c r="AD124">
        <v>4821270</v>
      </c>
      <c r="AE124">
        <v>27858604</v>
      </c>
      <c r="AF124">
        <v>28886499</v>
      </c>
      <c r="AG124">
        <v>6611113</v>
      </c>
      <c r="AH124">
        <v>10126029</v>
      </c>
      <c r="AI124">
        <v>45925702</v>
      </c>
      <c r="AJ124">
        <v>1505350</v>
      </c>
      <c r="AK124">
        <v>344907982</v>
      </c>
      <c r="AL124">
        <v>6257631</v>
      </c>
      <c r="AM124">
        <v>45203784</v>
      </c>
      <c r="AN124">
        <v>293599</v>
      </c>
      <c r="AO124">
        <v>4506549</v>
      </c>
      <c r="AP124">
        <v>5947825</v>
      </c>
      <c r="AQ124">
        <v>3350298</v>
      </c>
      <c r="AR124">
        <v>0</v>
      </c>
      <c r="AS124">
        <v>1340946</v>
      </c>
      <c r="AT124">
        <v>18547498</v>
      </c>
      <c r="AU124">
        <v>11849829</v>
      </c>
      <c r="AV124">
        <v>60031873</v>
      </c>
      <c r="AW124">
        <v>7824350</v>
      </c>
      <c r="AX124">
        <v>22503379</v>
      </c>
      <c r="AY124">
        <v>3608575</v>
      </c>
      <c r="AZ124">
        <v>33888896</v>
      </c>
      <c r="BA124">
        <v>4563186</v>
      </c>
      <c r="BB124">
        <v>88985590</v>
      </c>
      <c r="BC124">
        <v>4527607</v>
      </c>
      <c r="BD124">
        <v>7446111</v>
      </c>
      <c r="BE124">
        <v>433702</v>
      </c>
      <c r="BF124">
        <v>22144553</v>
      </c>
      <c r="BG124">
        <v>9636345</v>
      </c>
      <c r="BH124">
        <v>1636831</v>
      </c>
      <c r="BI124">
        <v>9575176</v>
      </c>
      <c r="BJ124">
        <v>4154562</v>
      </c>
      <c r="BK124">
        <v>206721911</v>
      </c>
      <c r="BL124">
        <v>117911</v>
      </c>
      <c r="BM124">
        <v>2751941</v>
      </c>
      <c r="BN124">
        <v>105092833</v>
      </c>
      <c r="BO124">
        <v>19690473</v>
      </c>
      <c r="BP124">
        <v>446562354</v>
      </c>
      <c r="BQ124">
        <v>2722929</v>
      </c>
      <c r="BR124">
        <v>19020597</v>
      </c>
      <c r="BS124">
        <v>46216133</v>
      </c>
      <c r="BT124">
        <v>14226</v>
      </c>
      <c r="BU124">
        <v>6046639</v>
      </c>
      <c r="BV124">
        <v>1703148</v>
      </c>
      <c r="BW124">
        <v>4382597</v>
      </c>
      <c r="BX124">
        <v>11836899</v>
      </c>
      <c r="BY124">
        <v>30509863</v>
      </c>
      <c r="BZ124">
        <v>8381044</v>
      </c>
      <c r="CA124">
        <v>52656313</v>
      </c>
      <c r="CB124">
        <v>4353754</v>
      </c>
      <c r="CC124">
        <v>16097096</v>
      </c>
      <c r="CD124">
        <v>840250</v>
      </c>
      <c r="CE124">
        <v>15773080</v>
      </c>
      <c r="CF124">
        <v>17557451</v>
      </c>
      <c r="CG124">
        <v>11822814</v>
      </c>
      <c r="CH124">
        <v>7051864</v>
      </c>
      <c r="CI124">
        <v>6102456</v>
      </c>
      <c r="CJ124">
        <v>8686375</v>
      </c>
      <c r="CK124">
        <v>14014625</v>
      </c>
      <c r="CL124">
        <v>54354760</v>
      </c>
      <c r="CM124">
        <v>3604874</v>
      </c>
      <c r="CN124">
        <v>1010704</v>
      </c>
      <c r="CO124">
        <v>79207196</v>
      </c>
      <c r="CP124">
        <v>3342911</v>
      </c>
      <c r="CQ124">
        <v>184823728</v>
      </c>
      <c r="CR124">
        <v>3645651</v>
      </c>
      <c r="CS124">
        <v>45703</v>
      </c>
      <c r="CT124">
        <v>1146434</v>
      </c>
      <c r="CU124">
        <v>35173031</v>
      </c>
      <c r="CV124">
        <v>6653215</v>
      </c>
      <c r="CW124">
        <v>6151554</v>
      </c>
      <c r="CX124">
        <v>3767887</v>
      </c>
      <c r="CY124">
        <v>2814838</v>
      </c>
    </row>
    <row r="125" spans="1:103" x14ac:dyDescent="0.3">
      <c r="A125" s="148">
        <v>502</v>
      </c>
      <c r="B125" t="s">
        <v>155</v>
      </c>
      <c r="D125">
        <v>26542421</v>
      </c>
      <c r="E125">
        <v>8359616</v>
      </c>
      <c r="F125">
        <v>281577</v>
      </c>
      <c r="G125">
        <v>9070256</v>
      </c>
      <c r="H125">
        <v>4997791</v>
      </c>
      <c r="I125">
        <v>0</v>
      </c>
      <c r="J125">
        <v>10459461</v>
      </c>
      <c r="K125">
        <v>1118490</v>
      </c>
      <c r="L125">
        <v>3780145</v>
      </c>
      <c r="M125">
        <v>81181582</v>
      </c>
      <c r="N125">
        <v>21468602</v>
      </c>
      <c r="O125">
        <v>1889446</v>
      </c>
      <c r="P125">
        <v>7139660</v>
      </c>
      <c r="Q125">
        <v>7892648</v>
      </c>
      <c r="R125">
        <v>2837722</v>
      </c>
      <c r="S125">
        <v>1980691</v>
      </c>
      <c r="U125">
        <v>52683014</v>
      </c>
      <c r="V125">
        <v>33823749</v>
      </c>
      <c r="W125">
        <v>0</v>
      </c>
      <c r="X125">
        <v>2987826</v>
      </c>
      <c r="Y125">
        <v>319496</v>
      </c>
      <c r="Z125">
        <v>3987324</v>
      </c>
      <c r="AA125">
        <v>14912176</v>
      </c>
      <c r="AB125">
        <v>13527381</v>
      </c>
      <c r="AC125">
        <v>49006216</v>
      </c>
      <c r="AD125">
        <v>18901170</v>
      </c>
      <c r="AE125">
        <v>8025130</v>
      </c>
      <c r="AF125">
        <v>22524192</v>
      </c>
      <c r="AG125">
        <v>14875396</v>
      </c>
      <c r="AH125">
        <v>14148485</v>
      </c>
      <c r="AI125">
        <v>35358431</v>
      </c>
      <c r="AJ125">
        <v>2562263</v>
      </c>
      <c r="AK125">
        <v>0</v>
      </c>
      <c r="AL125">
        <v>15396602</v>
      </c>
      <c r="AM125">
        <v>15010317</v>
      </c>
      <c r="AN125">
        <v>2762169</v>
      </c>
      <c r="AO125">
        <v>0</v>
      </c>
      <c r="AP125">
        <v>3120615</v>
      </c>
      <c r="AQ125">
        <v>2629431</v>
      </c>
      <c r="AR125">
        <v>0</v>
      </c>
      <c r="AS125">
        <v>7294533</v>
      </c>
      <c r="AT125">
        <v>78374424</v>
      </c>
      <c r="AU125">
        <v>0</v>
      </c>
      <c r="AV125">
        <v>1792581</v>
      </c>
      <c r="AW125">
        <v>4060767</v>
      </c>
      <c r="AX125">
        <v>16318352</v>
      </c>
      <c r="AY125">
        <v>626742</v>
      </c>
      <c r="AZ125">
        <v>25279904</v>
      </c>
      <c r="BA125">
        <v>807963</v>
      </c>
      <c r="BB125">
        <v>79762280</v>
      </c>
      <c r="BC125">
        <v>4496957</v>
      </c>
      <c r="BD125">
        <v>663425</v>
      </c>
      <c r="BE125">
        <v>3787472</v>
      </c>
      <c r="BF125">
        <v>36405104</v>
      </c>
      <c r="BG125">
        <v>12160443</v>
      </c>
      <c r="BH125">
        <v>552749</v>
      </c>
      <c r="BI125">
        <v>21505</v>
      </c>
      <c r="BJ125">
        <v>844914</v>
      </c>
      <c r="BK125">
        <v>41881432</v>
      </c>
      <c r="BL125">
        <v>0</v>
      </c>
      <c r="BM125">
        <v>7391395</v>
      </c>
      <c r="BN125">
        <v>20095606</v>
      </c>
      <c r="BO125">
        <v>7763693</v>
      </c>
      <c r="BP125">
        <v>18138530</v>
      </c>
      <c r="BQ125">
        <v>755604</v>
      </c>
      <c r="BR125">
        <v>41935696</v>
      </c>
      <c r="BS125">
        <v>15378890</v>
      </c>
      <c r="BT125">
        <v>3521757</v>
      </c>
      <c r="BU125">
        <v>13566606</v>
      </c>
      <c r="BV125">
        <v>16392246</v>
      </c>
      <c r="BW125">
        <v>1195595</v>
      </c>
      <c r="BX125">
        <v>658880</v>
      </c>
      <c r="BY125">
        <v>37732</v>
      </c>
      <c r="BZ125">
        <v>1461130</v>
      </c>
      <c r="CA125">
        <v>658181</v>
      </c>
      <c r="CB125">
        <v>15002550</v>
      </c>
      <c r="CC125">
        <v>18286482</v>
      </c>
      <c r="CD125">
        <v>14629712</v>
      </c>
      <c r="CE125">
        <v>29990497</v>
      </c>
      <c r="CF125">
        <v>6918456</v>
      </c>
      <c r="CG125">
        <v>2520155</v>
      </c>
      <c r="CH125">
        <v>2699376</v>
      </c>
      <c r="CI125">
        <v>1810639</v>
      </c>
      <c r="CJ125">
        <v>572882</v>
      </c>
      <c r="CK125">
        <v>3454341</v>
      </c>
      <c r="CL125">
        <v>0</v>
      </c>
      <c r="CM125">
        <v>2428253</v>
      </c>
      <c r="CN125">
        <v>1364472</v>
      </c>
      <c r="CO125">
        <v>68514009</v>
      </c>
      <c r="CP125">
        <v>1177071</v>
      </c>
      <c r="CQ125">
        <v>59879097</v>
      </c>
      <c r="CR125">
        <v>7193228</v>
      </c>
      <c r="CS125">
        <v>2407627</v>
      </c>
      <c r="CT125">
        <v>8540401</v>
      </c>
      <c r="CU125">
        <v>13884994</v>
      </c>
      <c r="CV125">
        <v>3350167</v>
      </c>
      <c r="CW125">
        <v>23833966</v>
      </c>
      <c r="CX125">
        <v>704725</v>
      </c>
      <c r="CY125">
        <v>0</v>
      </c>
    </row>
    <row r="126" spans="1:103" x14ac:dyDescent="0.3">
      <c r="A126" s="148">
        <v>503</v>
      </c>
      <c r="B126" t="s">
        <v>156</v>
      </c>
      <c r="D126">
        <v>0</v>
      </c>
      <c r="E126">
        <v>0</v>
      </c>
      <c r="F126">
        <v>0</v>
      </c>
      <c r="G126">
        <v>3396923</v>
      </c>
      <c r="H126">
        <v>0</v>
      </c>
      <c r="I126">
        <v>0</v>
      </c>
      <c r="J126">
        <v>188500</v>
      </c>
      <c r="K126">
        <v>298243</v>
      </c>
      <c r="L126">
        <v>303804</v>
      </c>
      <c r="M126">
        <v>145931578</v>
      </c>
      <c r="O126">
        <v>115021</v>
      </c>
      <c r="P126">
        <v>0</v>
      </c>
      <c r="Q126">
        <v>100820</v>
      </c>
      <c r="R126">
        <v>0</v>
      </c>
      <c r="S126">
        <v>43932</v>
      </c>
      <c r="U126">
        <v>0</v>
      </c>
      <c r="V126">
        <v>470304</v>
      </c>
      <c r="W126">
        <v>0</v>
      </c>
      <c r="X126">
        <v>27880</v>
      </c>
      <c r="Y126">
        <v>111259</v>
      </c>
      <c r="Z126">
        <v>0</v>
      </c>
      <c r="AA126">
        <v>380231</v>
      </c>
      <c r="AB126">
        <v>0</v>
      </c>
      <c r="AC126">
        <v>3383770</v>
      </c>
      <c r="AD126">
        <v>3752937</v>
      </c>
      <c r="AE126">
        <v>19065856</v>
      </c>
      <c r="AF126">
        <v>0</v>
      </c>
      <c r="AG126">
        <v>253558</v>
      </c>
      <c r="AH126">
        <v>825195</v>
      </c>
      <c r="AI126">
        <v>10508607</v>
      </c>
      <c r="AJ126">
        <v>324075</v>
      </c>
      <c r="AK126">
        <v>0</v>
      </c>
      <c r="AL126">
        <v>0</v>
      </c>
      <c r="AM126">
        <v>0</v>
      </c>
      <c r="AN126">
        <v>0</v>
      </c>
      <c r="AO126">
        <v>0</v>
      </c>
      <c r="AP126">
        <v>0</v>
      </c>
      <c r="AQ126">
        <v>7728495</v>
      </c>
      <c r="AR126">
        <v>0</v>
      </c>
      <c r="AS126">
        <v>99074</v>
      </c>
      <c r="AT126">
        <v>2120050</v>
      </c>
      <c r="AU126">
        <v>0</v>
      </c>
      <c r="AV126">
        <v>0</v>
      </c>
      <c r="AW126">
        <v>115636</v>
      </c>
      <c r="AX126">
        <v>1516829</v>
      </c>
      <c r="AY126">
        <v>241913</v>
      </c>
      <c r="AZ126">
        <v>11218976</v>
      </c>
      <c r="BA126">
        <v>0</v>
      </c>
      <c r="BB126">
        <v>20640732</v>
      </c>
      <c r="BC126">
        <v>565814</v>
      </c>
      <c r="BD126">
        <v>0</v>
      </c>
      <c r="BE126">
        <v>0</v>
      </c>
      <c r="BF126">
        <v>19443734</v>
      </c>
      <c r="BG126">
        <v>709679</v>
      </c>
      <c r="BH126">
        <v>0</v>
      </c>
      <c r="BI126">
        <v>0</v>
      </c>
      <c r="BJ126">
        <v>49418</v>
      </c>
      <c r="BK126">
        <v>909236</v>
      </c>
      <c r="BL126">
        <v>0</v>
      </c>
      <c r="BM126">
        <v>0</v>
      </c>
      <c r="BN126">
        <v>1963444</v>
      </c>
      <c r="BO126">
        <v>449514</v>
      </c>
      <c r="BP126">
        <v>593774</v>
      </c>
      <c r="BQ126">
        <v>294720</v>
      </c>
      <c r="BR126">
        <v>0</v>
      </c>
      <c r="BS126">
        <v>1133765</v>
      </c>
      <c r="BT126">
        <v>60275</v>
      </c>
      <c r="BU126">
        <v>1885267</v>
      </c>
      <c r="BV126">
        <v>22002744</v>
      </c>
      <c r="BW126">
        <v>67849</v>
      </c>
      <c r="BX126">
        <v>0</v>
      </c>
      <c r="BY126">
        <v>0</v>
      </c>
      <c r="BZ126">
        <v>0</v>
      </c>
      <c r="CA126">
        <v>0</v>
      </c>
      <c r="CB126">
        <v>213703</v>
      </c>
      <c r="CC126">
        <v>0</v>
      </c>
      <c r="CD126">
        <v>418485</v>
      </c>
      <c r="CE126">
        <v>0</v>
      </c>
      <c r="CF126">
        <v>0</v>
      </c>
      <c r="CG126">
        <v>0</v>
      </c>
      <c r="CH126">
        <v>0</v>
      </c>
      <c r="CI126">
        <v>175093</v>
      </c>
      <c r="CJ126">
        <v>2516</v>
      </c>
      <c r="CK126">
        <v>4750</v>
      </c>
      <c r="CL126">
        <v>0</v>
      </c>
      <c r="CM126">
        <v>6976622</v>
      </c>
      <c r="CN126">
        <v>158742</v>
      </c>
      <c r="CO126">
        <v>300026517</v>
      </c>
      <c r="CP126">
        <v>442542</v>
      </c>
      <c r="CQ126">
        <v>0</v>
      </c>
      <c r="CR126">
        <v>7770</v>
      </c>
      <c r="CS126">
        <v>162943</v>
      </c>
      <c r="CT126">
        <v>0</v>
      </c>
      <c r="CU126">
        <v>28846</v>
      </c>
      <c r="CV126">
        <v>4914954</v>
      </c>
      <c r="CW126">
        <v>269090</v>
      </c>
      <c r="CX126">
        <v>0</v>
      </c>
      <c r="CY126">
        <v>0</v>
      </c>
    </row>
    <row r="127" spans="1:103" x14ac:dyDescent="0.3">
      <c r="A127" s="148">
        <v>504</v>
      </c>
      <c r="B127" t="s">
        <v>160</v>
      </c>
      <c r="D127">
        <v>32188935</v>
      </c>
      <c r="E127">
        <v>6302889</v>
      </c>
      <c r="F127">
        <v>3861479</v>
      </c>
      <c r="G127">
        <v>6788690</v>
      </c>
      <c r="H127">
        <v>7557504</v>
      </c>
      <c r="I127">
        <v>5959248</v>
      </c>
      <c r="J127">
        <v>14771703</v>
      </c>
      <c r="K127">
        <v>8011399</v>
      </c>
      <c r="L127">
        <v>10611580</v>
      </c>
      <c r="M127">
        <v>26571290</v>
      </c>
      <c r="N127">
        <v>63004949</v>
      </c>
      <c r="O127">
        <v>22542065</v>
      </c>
      <c r="P127">
        <v>34429999</v>
      </c>
      <c r="Q127">
        <v>15564670</v>
      </c>
      <c r="R127">
        <v>2197964</v>
      </c>
      <c r="S127">
        <v>40086334</v>
      </c>
      <c r="U127">
        <v>36094621</v>
      </c>
      <c r="V127">
        <v>14350834</v>
      </c>
      <c r="W127">
        <v>9222464</v>
      </c>
      <c r="X127">
        <v>3158946</v>
      </c>
      <c r="Y127">
        <v>4067792</v>
      </c>
      <c r="Z127">
        <v>13733661</v>
      </c>
      <c r="AA127">
        <v>16358146</v>
      </c>
      <c r="AB127">
        <v>36350598</v>
      </c>
      <c r="AC127">
        <v>75477079</v>
      </c>
      <c r="AD127">
        <v>4642149</v>
      </c>
      <c r="AE127">
        <v>8541527</v>
      </c>
      <c r="AF127">
        <v>34790743</v>
      </c>
      <c r="AG127">
        <v>9371577</v>
      </c>
      <c r="AH127">
        <v>9615718</v>
      </c>
      <c r="AI127">
        <v>76230322</v>
      </c>
      <c r="AJ127">
        <v>16401927</v>
      </c>
      <c r="AK127">
        <v>77620849</v>
      </c>
      <c r="AL127">
        <v>16025852</v>
      </c>
      <c r="AM127">
        <v>34223987</v>
      </c>
      <c r="AN127">
        <v>2475715</v>
      </c>
      <c r="AO127">
        <v>4807342</v>
      </c>
      <c r="AP127">
        <v>12123493</v>
      </c>
      <c r="AQ127">
        <v>6775950</v>
      </c>
      <c r="AR127">
        <v>146309767</v>
      </c>
      <c r="AS127">
        <v>18045577</v>
      </c>
      <c r="AT127">
        <v>12445100</v>
      </c>
      <c r="AU127">
        <v>25629473</v>
      </c>
      <c r="AV127">
        <v>26905070</v>
      </c>
      <c r="AW127">
        <v>4926153</v>
      </c>
      <c r="AX127">
        <v>9824570</v>
      </c>
      <c r="AY127">
        <v>8047417</v>
      </c>
      <c r="AZ127">
        <v>24304653</v>
      </c>
      <c r="BA127">
        <v>12761288</v>
      </c>
      <c r="BB127">
        <v>29077507</v>
      </c>
      <c r="BC127">
        <v>2972601</v>
      </c>
      <c r="BD127">
        <v>10159862</v>
      </c>
      <c r="BE127">
        <v>10052276</v>
      </c>
      <c r="BF127">
        <v>14952162</v>
      </c>
      <c r="BG127">
        <v>10501362</v>
      </c>
      <c r="BH127">
        <v>7329931</v>
      </c>
      <c r="BI127">
        <v>7526004</v>
      </c>
      <c r="BJ127">
        <v>10419613</v>
      </c>
      <c r="BK127">
        <v>182686620</v>
      </c>
      <c r="BL127">
        <v>3621502</v>
      </c>
      <c r="BM127">
        <v>7638226</v>
      </c>
      <c r="BN127">
        <v>17218017</v>
      </c>
      <c r="BO127">
        <v>21344907</v>
      </c>
      <c r="BP127">
        <v>66738744</v>
      </c>
      <c r="BQ127">
        <v>8173115</v>
      </c>
      <c r="BR127">
        <v>36553645</v>
      </c>
      <c r="BS127">
        <v>31345445</v>
      </c>
      <c r="BT127">
        <v>5070254</v>
      </c>
      <c r="BU127">
        <v>9447970</v>
      </c>
      <c r="BV127">
        <v>23185297</v>
      </c>
      <c r="BW127">
        <v>1931578</v>
      </c>
      <c r="BX127">
        <v>11133894</v>
      </c>
      <c r="BY127">
        <v>34424485</v>
      </c>
      <c r="BZ127">
        <v>4040318</v>
      </c>
      <c r="CA127">
        <v>25832622</v>
      </c>
      <c r="CB127">
        <v>13347854</v>
      </c>
      <c r="CC127">
        <v>37659451</v>
      </c>
      <c r="CD127">
        <v>16208712</v>
      </c>
      <c r="CE127">
        <v>26232421</v>
      </c>
      <c r="CF127">
        <v>15730427</v>
      </c>
      <c r="CG127">
        <v>20477612</v>
      </c>
      <c r="CH127">
        <v>10545213</v>
      </c>
      <c r="CI127">
        <v>14299425</v>
      </c>
      <c r="CJ127">
        <v>10808423</v>
      </c>
      <c r="CK127">
        <v>15745492</v>
      </c>
      <c r="CL127">
        <v>6896383</v>
      </c>
      <c r="CM127">
        <v>8615068</v>
      </c>
      <c r="CN127">
        <v>1854945</v>
      </c>
      <c r="CO127">
        <v>44134049</v>
      </c>
      <c r="CP127">
        <v>11371906</v>
      </c>
      <c r="CQ127">
        <v>267288450</v>
      </c>
      <c r="CR127">
        <v>6248499</v>
      </c>
      <c r="CS127">
        <v>4948988</v>
      </c>
      <c r="CT127">
        <v>5955236</v>
      </c>
      <c r="CU127">
        <v>24856405</v>
      </c>
      <c r="CV127">
        <v>16239575</v>
      </c>
      <c r="CW127">
        <v>21311441</v>
      </c>
      <c r="CX127">
        <v>7191887</v>
      </c>
      <c r="CY127">
        <v>5306282</v>
      </c>
    </row>
    <row r="128" spans="1:103" x14ac:dyDescent="0.3">
      <c r="A128" s="148">
        <v>505</v>
      </c>
      <c r="B128" t="s">
        <v>161</v>
      </c>
      <c r="D128">
        <v>1893004</v>
      </c>
      <c r="E128">
        <v>0</v>
      </c>
      <c r="F128">
        <v>166198</v>
      </c>
      <c r="G128">
        <v>0</v>
      </c>
      <c r="H128">
        <v>495095</v>
      </c>
      <c r="I128">
        <v>301085</v>
      </c>
      <c r="J128">
        <v>531619</v>
      </c>
      <c r="K128">
        <v>0</v>
      </c>
      <c r="L128">
        <v>807941</v>
      </c>
      <c r="M128">
        <v>2523663</v>
      </c>
      <c r="N128">
        <v>1178692</v>
      </c>
      <c r="O128">
        <v>40922</v>
      </c>
      <c r="P128">
        <v>2300000</v>
      </c>
      <c r="Q128">
        <v>11698640</v>
      </c>
      <c r="R128">
        <v>0</v>
      </c>
      <c r="S128">
        <v>623747</v>
      </c>
      <c r="U128">
        <v>14472</v>
      </c>
      <c r="V128">
        <v>0</v>
      </c>
      <c r="W128">
        <v>87825</v>
      </c>
      <c r="X128">
        <v>0</v>
      </c>
      <c r="Y128">
        <v>3859402</v>
      </c>
      <c r="Z128">
        <v>4318176</v>
      </c>
      <c r="AA128">
        <v>4729071</v>
      </c>
      <c r="AB128">
        <v>1739141</v>
      </c>
      <c r="AC128">
        <v>4773232</v>
      </c>
      <c r="AD128">
        <v>1189063</v>
      </c>
      <c r="AE128">
        <v>3468917</v>
      </c>
      <c r="AF128">
        <v>1218715</v>
      </c>
      <c r="AG128">
        <v>834607</v>
      </c>
      <c r="AH128">
        <v>3475560</v>
      </c>
      <c r="AI128">
        <v>750938</v>
      </c>
      <c r="AJ128">
        <v>358799</v>
      </c>
      <c r="AK128">
        <v>489052</v>
      </c>
      <c r="AL128">
        <v>1677757</v>
      </c>
      <c r="AM128">
        <v>22050758</v>
      </c>
      <c r="AN128">
        <v>36677</v>
      </c>
      <c r="AO128">
        <v>677983</v>
      </c>
      <c r="AP128">
        <v>963240</v>
      </c>
      <c r="AQ128">
        <v>475134</v>
      </c>
      <c r="AR128">
        <v>4659065</v>
      </c>
      <c r="AS128">
        <v>200000</v>
      </c>
      <c r="AT128">
        <v>0</v>
      </c>
      <c r="AU128">
        <v>1480954</v>
      </c>
      <c r="AV128">
        <v>0</v>
      </c>
      <c r="AW128">
        <v>11333217</v>
      </c>
      <c r="AX128">
        <v>130000</v>
      </c>
      <c r="AY128">
        <v>273397</v>
      </c>
      <c r="AZ128">
        <v>11091309</v>
      </c>
      <c r="BA128">
        <v>0</v>
      </c>
      <c r="BB128">
        <v>5034326</v>
      </c>
      <c r="BC128">
        <v>0</v>
      </c>
      <c r="BD128">
        <v>258304</v>
      </c>
      <c r="BE128">
        <v>665415</v>
      </c>
      <c r="BF128">
        <v>1837986</v>
      </c>
      <c r="BG128">
        <v>175563</v>
      </c>
      <c r="BH128">
        <v>0</v>
      </c>
      <c r="BI128">
        <v>2175014</v>
      </c>
      <c r="BJ128">
        <v>6596260</v>
      </c>
      <c r="BK128">
        <v>16490912</v>
      </c>
      <c r="BL128">
        <v>995341</v>
      </c>
      <c r="BM128">
        <v>89921</v>
      </c>
      <c r="BN128">
        <v>2044093</v>
      </c>
      <c r="BO128">
        <v>4034963</v>
      </c>
      <c r="BP128">
        <v>1589564</v>
      </c>
      <c r="BQ128">
        <v>425289</v>
      </c>
      <c r="BR128">
        <v>5094274</v>
      </c>
      <c r="BS128">
        <v>454718</v>
      </c>
      <c r="BT128">
        <v>0</v>
      </c>
      <c r="BU128">
        <v>55990</v>
      </c>
      <c r="BV128">
        <v>4234943</v>
      </c>
      <c r="BW128">
        <v>0</v>
      </c>
      <c r="BX128">
        <v>329663</v>
      </c>
      <c r="BY128">
        <v>1581723</v>
      </c>
      <c r="BZ128">
        <v>633283</v>
      </c>
      <c r="CA128">
        <v>0</v>
      </c>
      <c r="CB128">
        <v>242257</v>
      </c>
      <c r="CC128">
        <v>0</v>
      </c>
      <c r="CD128">
        <v>1355916</v>
      </c>
      <c r="CE128">
        <v>2205961</v>
      </c>
      <c r="CF128">
        <v>8167842</v>
      </c>
      <c r="CG128">
        <v>0</v>
      </c>
      <c r="CH128">
        <v>990920</v>
      </c>
      <c r="CI128">
        <v>712000</v>
      </c>
      <c r="CJ128">
        <v>0</v>
      </c>
      <c r="CK128">
        <v>47252</v>
      </c>
      <c r="CL128">
        <v>0</v>
      </c>
      <c r="CM128">
        <v>0</v>
      </c>
      <c r="CN128">
        <v>205036</v>
      </c>
      <c r="CO128">
        <v>294098</v>
      </c>
      <c r="CP128">
        <v>385026</v>
      </c>
      <c r="CQ128">
        <v>0</v>
      </c>
      <c r="CR128">
        <v>0</v>
      </c>
      <c r="CS128">
        <v>1776388</v>
      </c>
      <c r="CT128">
        <v>727051</v>
      </c>
      <c r="CU128">
        <v>2661000</v>
      </c>
      <c r="CV128">
        <v>722295</v>
      </c>
      <c r="CW128">
        <v>896480</v>
      </c>
      <c r="CX128">
        <v>300000</v>
      </c>
      <c r="CY128">
        <v>579904</v>
      </c>
    </row>
    <row r="129" spans="1:103" x14ac:dyDescent="0.3">
      <c r="A129" s="148">
        <v>506</v>
      </c>
      <c r="B129" t="s">
        <v>167</v>
      </c>
      <c r="D129">
        <v>57487163</v>
      </c>
      <c r="E129">
        <v>20428244</v>
      </c>
      <c r="F129">
        <v>4986590</v>
      </c>
      <c r="G129">
        <v>22472453</v>
      </c>
      <c r="H129">
        <v>13275815</v>
      </c>
      <c r="I129">
        <v>19694490</v>
      </c>
      <c r="J129">
        <v>31209919</v>
      </c>
      <c r="K129">
        <v>2653797</v>
      </c>
      <c r="L129">
        <v>30015226</v>
      </c>
      <c r="M129">
        <v>115543560</v>
      </c>
      <c r="N129">
        <v>111927324</v>
      </c>
      <c r="O129">
        <v>37098119</v>
      </c>
      <c r="P129">
        <v>101307634</v>
      </c>
      <c r="Q129">
        <v>11786706</v>
      </c>
      <c r="R129">
        <v>12185486</v>
      </c>
      <c r="S129">
        <v>58641620</v>
      </c>
      <c r="U129">
        <v>87925641</v>
      </c>
      <c r="V129">
        <v>48645979</v>
      </c>
      <c r="W129">
        <v>22145013</v>
      </c>
      <c r="X129">
        <v>9473416</v>
      </c>
      <c r="Y129">
        <v>6518849</v>
      </c>
      <c r="Z129">
        <v>43168399</v>
      </c>
      <c r="AA129">
        <v>27596978</v>
      </c>
      <c r="AB129">
        <v>38393850</v>
      </c>
      <c r="AC129">
        <v>209118537</v>
      </c>
      <c r="AD129">
        <v>32570080</v>
      </c>
      <c r="AE129">
        <v>60806914</v>
      </c>
      <c r="AF129">
        <v>80998804</v>
      </c>
      <c r="AG129">
        <v>11629928</v>
      </c>
      <c r="AH129">
        <v>24081064</v>
      </c>
      <c r="AI129">
        <v>230743255</v>
      </c>
      <c r="AJ129">
        <v>20376051</v>
      </c>
      <c r="AK129">
        <v>138700470</v>
      </c>
      <c r="AL129">
        <v>41795088</v>
      </c>
      <c r="AM129">
        <v>90014671</v>
      </c>
      <c r="AN129">
        <v>5146196</v>
      </c>
      <c r="AO129">
        <v>8985883</v>
      </c>
      <c r="AP129">
        <v>36233374</v>
      </c>
      <c r="AQ129">
        <v>9388204</v>
      </c>
      <c r="AR129">
        <v>174867802</v>
      </c>
      <c r="AS129">
        <v>42785304</v>
      </c>
      <c r="AT129">
        <v>66320232</v>
      </c>
      <c r="AU129">
        <v>44408498</v>
      </c>
      <c r="AV129">
        <v>76190818</v>
      </c>
      <c r="AW129">
        <v>7206511</v>
      </c>
      <c r="AX129">
        <v>31746701</v>
      </c>
      <c r="AY129">
        <v>4988187</v>
      </c>
      <c r="AZ129">
        <v>132490414</v>
      </c>
      <c r="BA129">
        <v>31816856</v>
      </c>
      <c r="BB129">
        <v>143491832</v>
      </c>
      <c r="BC129">
        <v>6409029</v>
      </c>
      <c r="BD129">
        <v>25683503</v>
      </c>
      <c r="BE129">
        <v>33160682</v>
      </c>
      <c r="BF129">
        <v>48978160</v>
      </c>
      <c r="BG129">
        <v>34356236</v>
      </c>
      <c r="BH129">
        <v>9562750</v>
      </c>
      <c r="BI129">
        <v>11483760</v>
      </c>
      <c r="BJ129">
        <v>7330832</v>
      </c>
      <c r="BK129">
        <v>626318851</v>
      </c>
      <c r="BL129">
        <v>8470400</v>
      </c>
      <c r="BM129">
        <v>24018528</v>
      </c>
      <c r="BN129">
        <v>40879241</v>
      </c>
      <c r="BO129">
        <v>36548486</v>
      </c>
      <c r="BP129">
        <v>111201924</v>
      </c>
      <c r="BQ129">
        <v>20965611</v>
      </c>
      <c r="BR129">
        <v>98669685</v>
      </c>
      <c r="BS129">
        <v>69436344</v>
      </c>
      <c r="BT129">
        <v>9822152</v>
      </c>
      <c r="BU129">
        <v>24961295</v>
      </c>
      <c r="BV129">
        <v>53415987</v>
      </c>
      <c r="BW129">
        <v>6070643</v>
      </c>
      <c r="BX129">
        <v>25266926</v>
      </c>
      <c r="BY129">
        <v>57496679</v>
      </c>
      <c r="BZ129">
        <v>12415495</v>
      </c>
      <c r="CA129">
        <v>56655631</v>
      </c>
      <c r="CB129">
        <v>15511096</v>
      </c>
      <c r="CC129">
        <v>46011090</v>
      </c>
      <c r="CD129">
        <v>42591378</v>
      </c>
      <c r="CE129">
        <v>65556003</v>
      </c>
      <c r="CF129">
        <v>38892179</v>
      </c>
      <c r="CG129">
        <v>28927009</v>
      </c>
      <c r="CH129">
        <v>10608798</v>
      </c>
      <c r="CI129">
        <v>33788026</v>
      </c>
      <c r="CJ129">
        <v>14244000</v>
      </c>
      <c r="CK129">
        <v>38425211</v>
      </c>
      <c r="CL129">
        <v>9315985</v>
      </c>
      <c r="CM129">
        <v>28933056</v>
      </c>
      <c r="CN129">
        <v>1038848</v>
      </c>
      <c r="CO129">
        <v>100248957</v>
      </c>
      <c r="CP129">
        <v>26344701</v>
      </c>
      <c r="CQ129">
        <v>428467031</v>
      </c>
      <c r="CR129">
        <v>15352435</v>
      </c>
      <c r="CS129">
        <v>11766145</v>
      </c>
      <c r="CT129">
        <v>40316386</v>
      </c>
      <c r="CU129">
        <v>45524501</v>
      </c>
      <c r="CV129">
        <v>39552710</v>
      </c>
      <c r="CW129">
        <v>41676724</v>
      </c>
      <c r="CX129">
        <v>15801852</v>
      </c>
      <c r="CY129">
        <v>5382620</v>
      </c>
    </row>
    <row r="130" spans="1:103" x14ac:dyDescent="0.3">
      <c r="A130" s="148">
        <v>507</v>
      </c>
      <c r="B130" t="s">
        <v>834</v>
      </c>
      <c r="D130">
        <v>0</v>
      </c>
      <c r="E130">
        <v>14799</v>
      </c>
      <c r="F130">
        <v>305737</v>
      </c>
      <c r="G130">
        <v>1</v>
      </c>
      <c r="H130">
        <v>0</v>
      </c>
      <c r="I130">
        <v>460155</v>
      </c>
      <c r="J130">
        <v>0</v>
      </c>
      <c r="K130">
        <v>0</v>
      </c>
      <c r="L130">
        <v>2067</v>
      </c>
      <c r="M130">
        <v>518298</v>
      </c>
      <c r="N130">
        <v>-4440</v>
      </c>
      <c r="O130">
        <v>-24493</v>
      </c>
      <c r="P130">
        <v>0</v>
      </c>
      <c r="Q130">
        <v>0</v>
      </c>
      <c r="R130">
        <v>1</v>
      </c>
      <c r="S130">
        <v>0</v>
      </c>
      <c r="U130">
        <v>0</v>
      </c>
      <c r="V130">
        <v>0</v>
      </c>
      <c r="W130">
        <v>5382</v>
      </c>
      <c r="X130">
        <v>0</v>
      </c>
      <c r="Y130">
        <v>31733</v>
      </c>
      <c r="Z130">
        <v>0</v>
      </c>
      <c r="AA130">
        <v>0</v>
      </c>
      <c r="AB130">
        <v>0</v>
      </c>
      <c r="AC130">
        <v>0</v>
      </c>
      <c r="AD130">
        <v>0</v>
      </c>
      <c r="AE130">
        <v>0</v>
      </c>
      <c r="AF130">
        <v>30872</v>
      </c>
      <c r="AG130">
        <v>35125</v>
      </c>
      <c r="AH130">
        <v>0</v>
      </c>
      <c r="AI130">
        <v>0</v>
      </c>
      <c r="AJ130">
        <v>-373157</v>
      </c>
      <c r="AK130">
        <v>0</v>
      </c>
      <c r="AL130">
        <v>27462</v>
      </c>
      <c r="AM130">
        <v>-859542</v>
      </c>
      <c r="AN130">
        <v>0</v>
      </c>
      <c r="AO130">
        <v>-53631</v>
      </c>
      <c r="AP130">
        <v>0</v>
      </c>
      <c r="AQ130">
        <v>-185958</v>
      </c>
      <c r="AR130">
        <v>569884</v>
      </c>
      <c r="AS130">
        <v>0</v>
      </c>
      <c r="AT130">
        <v>0</v>
      </c>
      <c r="AU130">
        <v>0</v>
      </c>
      <c r="AV130">
        <v>10049</v>
      </c>
      <c r="AW130">
        <v>0</v>
      </c>
      <c r="AX130">
        <v>0</v>
      </c>
      <c r="AY130">
        <v>6742342</v>
      </c>
      <c r="AZ130">
        <v>0</v>
      </c>
      <c r="BA130">
        <v>112764</v>
      </c>
      <c r="BB130">
        <v>0</v>
      </c>
      <c r="BC130">
        <v>2519</v>
      </c>
      <c r="BD130">
        <v>0</v>
      </c>
      <c r="BE130">
        <v>0</v>
      </c>
      <c r="BF130">
        <v>117947</v>
      </c>
      <c r="BG130">
        <v>0</v>
      </c>
      <c r="BH130">
        <v>0</v>
      </c>
      <c r="BI130">
        <v>34914</v>
      </c>
      <c r="BJ130">
        <v>0</v>
      </c>
      <c r="BK130">
        <v>39384703</v>
      </c>
      <c r="BL130">
        <v>0</v>
      </c>
      <c r="BM130">
        <v>0</v>
      </c>
      <c r="BN130">
        <v>0</v>
      </c>
      <c r="BO130">
        <v>0</v>
      </c>
      <c r="BP130">
        <v>0</v>
      </c>
      <c r="BQ130">
        <v>0</v>
      </c>
      <c r="BR130">
        <v>244426</v>
      </c>
      <c r="BS130">
        <v>0</v>
      </c>
      <c r="BT130">
        <v>-33087</v>
      </c>
      <c r="BU130">
        <v>1306</v>
      </c>
      <c r="BV130">
        <v>28796</v>
      </c>
      <c r="BW130">
        <v>-2767</v>
      </c>
      <c r="BX130">
        <v>0</v>
      </c>
      <c r="BY130">
        <v>58065</v>
      </c>
      <c r="BZ130">
        <v>0</v>
      </c>
      <c r="CA130">
        <v>0</v>
      </c>
      <c r="CB130">
        <v>4508</v>
      </c>
      <c r="CC130">
        <v>0</v>
      </c>
      <c r="CD130">
        <v>0</v>
      </c>
      <c r="CE130">
        <v>4850</v>
      </c>
      <c r="CF130">
        <v>0</v>
      </c>
      <c r="CG130">
        <v>0</v>
      </c>
      <c r="CH130">
        <v>1</v>
      </c>
      <c r="CI130">
        <v>1035</v>
      </c>
      <c r="CJ130">
        <v>0</v>
      </c>
      <c r="CK130">
        <v>2408912</v>
      </c>
      <c r="CL130">
        <v>0</v>
      </c>
      <c r="CM130">
        <v>0</v>
      </c>
      <c r="CN130">
        <v>0</v>
      </c>
      <c r="CO130">
        <v>0</v>
      </c>
      <c r="CP130">
        <v>0</v>
      </c>
      <c r="CQ130">
        <v>0</v>
      </c>
      <c r="CR130">
        <v>0</v>
      </c>
      <c r="CS130">
        <v>0</v>
      </c>
      <c r="CT130">
        <v>-10926</v>
      </c>
      <c r="CU130">
        <v>5518677</v>
      </c>
      <c r="CV130">
        <v>60446</v>
      </c>
      <c r="CW130">
        <v>0</v>
      </c>
      <c r="CX130">
        <v>-376</v>
      </c>
      <c r="CY130">
        <v>0</v>
      </c>
    </row>
    <row r="131" spans="1:103" x14ac:dyDescent="0.3">
      <c r="A131" s="148">
        <v>508</v>
      </c>
      <c r="B131" t="s">
        <v>181</v>
      </c>
      <c r="D131">
        <v>0</v>
      </c>
      <c r="E131">
        <v>0</v>
      </c>
      <c r="F131">
        <v>0</v>
      </c>
      <c r="G131">
        <v>0</v>
      </c>
      <c r="H131">
        <v>0</v>
      </c>
      <c r="I131">
        <v>0</v>
      </c>
      <c r="J131">
        <v>90137</v>
      </c>
      <c r="K131">
        <v>0</v>
      </c>
      <c r="L131">
        <v>0</v>
      </c>
      <c r="M131">
        <v>0</v>
      </c>
      <c r="O131">
        <v>0</v>
      </c>
      <c r="P131">
        <v>166205</v>
      </c>
      <c r="Q131">
        <v>0</v>
      </c>
      <c r="R131">
        <v>0</v>
      </c>
      <c r="S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64328</v>
      </c>
      <c r="AQ131">
        <v>0</v>
      </c>
      <c r="AR131">
        <v>0</v>
      </c>
      <c r="AS131">
        <v>0</v>
      </c>
      <c r="AT131">
        <v>0</v>
      </c>
      <c r="AU131">
        <v>0</v>
      </c>
      <c r="AV131">
        <v>0</v>
      </c>
      <c r="AW131">
        <v>0</v>
      </c>
      <c r="AX131">
        <v>1885615</v>
      </c>
      <c r="AY131">
        <v>0</v>
      </c>
      <c r="AZ131">
        <v>0</v>
      </c>
      <c r="BA131">
        <v>0</v>
      </c>
      <c r="BB131">
        <v>0</v>
      </c>
      <c r="BC131">
        <v>0</v>
      </c>
      <c r="BD131">
        <v>83656</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row>
    <row r="132" spans="1:103" x14ac:dyDescent="0.3">
      <c r="A132" s="148">
        <v>509</v>
      </c>
      <c r="B132" t="s">
        <v>182</v>
      </c>
      <c r="D132">
        <v>0</v>
      </c>
      <c r="E132">
        <v>0</v>
      </c>
      <c r="F132">
        <v>0</v>
      </c>
      <c r="G132">
        <v>0</v>
      </c>
      <c r="H132">
        <v>0</v>
      </c>
      <c r="I132">
        <v>0</v>
      </c>
      <c r="J132">
        <v>0</v>
      </c>
      <c r="K132">
        <v>0</v>
      </c>
      <c r="L132">
        <v>0</v>
      </c>
      <c r="M132">
        <v>0</v>
      </c>
      <c r="O132">
        <v>0</v>
      </c>
      <c r="P132">
        <v>0</v>
      </c>
      <c r="Q132">
        <v>12134</v>
      </c>
      <c r="R132">
        <v>0</v>
      </c>
      <c r="S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1519651</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row>
    <row r="133" spans="1:103" x14ac:dyDescent="0.3">
      <c r="A133" s="148">
        <v>510</v>
      </c>
      <c r="B133" t="s">
        <v>188</v>
      </c>
      <c r="D133">
        <v>0</v>
      </c>
      <c r="E133">
        <v>0</v>
      </c>
      <c r="F133">
        <v>0</v>
      </c>
      <c r="G133">
        <v>253332</v>
      </c>
      <c r="H133">
        <v>0</v>
      </c>
      <c r="I133">
        <v>0</v>
      </c>
      <c r="J133">
        <v>0</v>
      </c>
      <c r="K133">
        <v>0</v>
      </c>
      <c r="L133">
        <v>0</v>
      </c>
      <c r="M133">
        <v>1655126</v>
      </c>
      <c r="O133">
        <v>0</v>
      </c>
      <c r="P133">
        <v>0</v>
      </c>
      <c r="Q133">
        <v>71365</v>
      </c>
      <c r="R133">
        <v>0</v>
      </c>
      <c r="S133">
        <v>0</v>
      </c>
      <c r="U133">
        <v>0</v>
      </c>
      <c r="V133">
        <v>0</v>
      </c>
      <c r="W133">
        <v>0</v>
      </c>
      <c r="X133">
        <v>100779</v>
      </c>
      <c r="Y133">
        <v>0</v>
      </c>
      <c r="Z133">
        <v>0</v>
      </c>
      <c r="AA133">
        <v>0</v>
      </c>
      <c r="AB133">
        <v>57447</v>
      </c>
      <c r="AC133">
        <v>0</v>
      </c>
      <c r="AD133">
        <v>0</v>
      </c>
      <c r="AE133">
        <v>592334</v>
      </c>
      <c r="AF133">
        <v>0</v>
      </c>
      <c r="AG133">
        <v>0</v>
      </c>
      <c r="AH133">
        <v>29599</v>
      </c>
      <c r="AI133">
        <v>8402</v>
      </c>
      <c r="AJ133">
        <v>0</v>
      </c>
      <c r="AK133">
        <v>0</v>
      </c>
      <c r="AL133">
        <v>0</v>
      </c>
      <c r="AM133">
        <v>0</v>
      </c>
      <c r="AN133">
        <v>29150</v>
      </c>
      <c r="AO133">
        <v>0</v>
      </c>
      <c r="AP133">
        <v>0</v>
      </c>
      <c r="AQ133">
        <v>8122</v>
      </c>
      <c r="AR133">
        <v>0</v>
      </c>
      <c r="AS133">
        <v>94065</v>
      </c>
      <c r="AT133">
        <v>640831</v>
      </c>
      <c r="AU133">
        <v>0</v>
      </c>
      <c r="AV133">
        <v>0</v>
      </c>
      <c r="AW133">
        <v>24744</v>
      </c>
      <c r="AX133">
        <v>373604</v>
      </c>
      <c r="AY133">
        <v>0</v>
      </c>
      <c r="AZ133">
        <v>0</v>
      </c>
      <c r="BA133">
        <v>0</v>
      </c>
      <c r="BB133">
        <v>0</v>
      </c>
      <c r="BC133">
        <v>64730</v>
      </c>
      <c r="BD133">
        <v>0</v>
      </c>
      <c r="BE133">
        <v>0</v>
      </c>
      <c r="BF133">
        <v>680</v>
      </c>
      <c r="BG133">
        <v>0</v>
      </c>
      <c r="BH133">
        <v>0</v>
      </c>
      <c r="BI133">
        <v>3334</v>
      </c>
      <c r="BJ133">
        <v>0</v>
      </c>
      <c r="BK133">
        <v>0</v>
      </c>
      <c r="BL133">
        <v>0</v>
      </c>
      <c r="BM133">
        <v>244639</v>
      </c>
      <c r="BN133">
        <v>685770</v>
      </c>
      <c r="BO133">
        <v>0</v>
      </c>
      <c r="BP133">
        <v>0</v>
      </c>
      <c r="BQ133">
        <v>0</v>
      </c>
      <c r="BR133">
        <v>0</v>
      </c>
      <c r="BS133">
        <v>0</v>
      </c>
      <c r="BT133">
        <v>112381</v>
      </c>
      <c r="BU133">
        <v>204460</v>
      </c>
      <c r="BV133">
        <v>0</v>
      </c>
      <c r="BW133">
        <v>120150</v>
      </c>
      <c r="BX133">
        <v>0</v>
      </c>
      <c r="BY133">
        <v>0</v>
      </c>
      <c r="BZ133">
        <v>0</v>
      </c>
      <c r="CA133">
        <v>0</v>
      </c>
      <c r="CB133">
        <v>0</v>
      </c>
      <c r="CC133">
        <v>0</v>
      </c>
      <c r="CD133">
        <v>0</v>
      </c>
      <c r="CE133">
        <v>0</v>
      </c>
      <c r="CF133">
        <v>0</v>
      </c>
      <c r="CG133">
        <v>218347</v>
      </c>
      <c r="CH133">
        <v>0</v>
      </c>
      <c r="CI133">
        <v>107601</v>
      </c>
      <c r="CJ133">
        <v>0</v>
      </c>
      <c r="CK133">
        <v>0</v>
      </c>
      <c r="CL133">
        <v>0</v>
      </c>
      <c r="CM133">
        <v>0</v>
      </c>
      <c r="CN133">
        <v>75303</v>
      </c>
      <c r="CO133">
        <v>1301800</v>
      </c>
      <c r="CP133">
        <v>0</v>
      </c>
      <c r="CQ133">
        <v>0</v>
      </c>
      <c r="CR133">
        <v>0</v>
      </c>
      <c r="CS133">
        <v>29742</v>
      </c>
      <c r="CT133">
        <v>0</v>
      </c>
      <c r="CU133">
        <v>0</v>
      </c>
      <c r="CV133">
        <v>0</v>
      </c>
      <c r="CW133">
        <v>0</v>
      </c>
      <c r="CX133">
        <v>21466</v>
      </c>
      <c r="CY133">
        <v>0</v>
      </c>
    </row>
    <row r="134" spans="1:103" x14ac:dyDescent="0.3">
      <c r="A134" s="148">
        <v>511</v>
      </c>
      <c r="B134" t="s">
        <v>2109</v>
      </c>
      <c r="D134">
        <v>0</v>
      </c>
      <c r="E134">
        <v>0</v>
      </c>
      <c r="F134">
        <v>0</v>
      </c>
      <c r="G134">
        <v>0</v>
      </c>
      <c r="H134">
        <v>0</v>
      </c>
      <c r="I134">
        <v>0</v>
      </c>
      <c r="J134">
        <v>0</v>
      </c>
      <c r="K134">
        <v>0</v>
      </c>
      <c r="L134">
        <v>0</v>
      </c>
      <c r="M134">
        <v>0</v>
      </c>
      <c r="O134">
        <v>0</v>
      </c>
      <c r="P134">
        <v>0</v>
      </c>
      <c r="Q134">
        <v>0</v>
      </c>
      <c r="R134">
        <v>0</v>
      </c>
      <c r="S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row>
    <row r="135" spans="1:103" x14ac:dyDescent="0.3">
      <c r="A135" s="148">
        <v>512</v>
      </c>
      <c r="B135" t="s">
        <v>204</v>
      </c>
      <c r="D135">
        <v>170457</v>
      </c>
      <c r="E135">
        <v>7482</v>
      </c>
      <c r="F135">
        <v>31783</v>
      </c>
      <c r="G135">
        <v>221896</v>
      </c>
      <c r="H135">
        <v>962936</v>
      </c>
      <c r="I135">
        <v>0</v>
      </c>
      <c r="J135">
        <v>90012</v>
      </c>
      <c r="K135">
        <v>0</v>
      </c>
      <c r="L135">
        <v>96207</v>
      </c>
      <c r="M135">
        <v>1483407</v>
      </c>
      <c r="N135">
        <v>37341997</v>
      </c>
      <c r="O135">
        <v>16284</v>
      </c>
      <c r="P135">
        <v>1592133</v>
      </c>
      <c r="Q135">
        <v>43881</v>
      </c>
      <c r="R135">
        <v>0</v>
      </c>
      <c r="S135">
        <v>72521</v>
      </c>
      <c r="U135">
        <v>72880</v>
      </c>
      <c r="V135">
        <v>48920</v>
      </c>
      <c r="W135">
        <v>79699</v>
      </c>
      <c r="X135">
        <v>0</v>
      </c>
      <c r="Y135">
        <v>6307</v>
      </c>
      <c r="Z135">
        <v>0</v>
      </c>
      <c r="AA135">
        <v>546727</v>
      </c>
      <c r="AB135">
        <v>46312</v>
      </c>
      <c r="AC135">
        <v>2427504</v>
      </c>
      <c r="AD135">
        <v>67285</v>
      </c>
      <c r="AE135">
        <v>7121342</v>
      </c>
      <c r="AF135">
        <v>1082216</v>
      </c>
      <c r="AG135">
        <v>0</v>
      </c>
      <c r="AH135">
        <v>42000</v>
      </c>
      <c r="AI135">
        <v>1971810</v>
      </c>
      <c r="AJ135">
        <v>396819</v>
      </c>
      <c r="AK135">
        <v>41620184</v>
      </c>
      <c r="AL135">
        <v>157075</v>
      </c>
      <c r="AM135">
        <v>356011</v>
      </c>
      <c r="AN135">
        <v>4667</v>
      </c>
      <c r="AO135">
        <v>9926</v>
      </c>
      <c r="AP135">
        <v>149820</v>
      </c>
      <c r="AQ135">
        <v>35879</v>
      </c>
      <c r="AR135">
        <v>23951827</v>
      </c>
      <c r="AS135">
        <v>70489</v>
      </c>
      <c r="AT135">
        <v>1383771</v>
      </c>
      <c r="AU135">
        <v>125206</v>
      </c>
      <c r="AV135">
        <v>437196</v>
      </c>
      <c r="AW135">
        <v>17474</v>
      </c>
      <c r="AX135">
        <v>34486</v>
      </c>
      <c r="AY135">
        <v>0</v>
      </c>
      <c r="AZ135">
        <v>339274</v>
      </c>
      <c r="BA135">
        <v>203690</v>
      </c>
      <c r="BB135">
        <v>2067000</v>
      </c>
      <c r="BC135">
        <v>12097</v>
      </c>
      <c r="BD135">
        <v>277365</v>
      </c>
      <c r="BE135">
        <v>0</v>
      </c>
      <c r="BF135">
        <v>205383</v>
      </c>
      <c r="BG135">
        <v>33061</v>
      </c>
      <c r="BH135">
        <v>42549</v>
      </c>
      <c r="BI135">
        <v>519954</v>
      </c>
      <c r="BJ135">
        <v>151275</v>
      </c>
      <c r="BK135">
        <v>230436385</v>
      </c>
      <c r="BL135">
        <v>190130</v>
      </c>
      <c r="BM135">
        <v>90996</v>
      </c>
      <c r="BN135">
        <v>130267</v>
      </c>
      <c r="BO135">
        <v>45758</v>
      </c>
      <c r="BP135">
        <v>450523984</v>
      </c>
      <c r="BQ135">
        <v>215872</v>
      </c>
      <c r="BR135">
        <v>108323</v>
      </c>
      <c r="BS135">
        <v>700459</v>
      </c>
      <c r="BT135">
        <v>141994</v>
      </c>
      <c r="BU135">
        <v>0</v>
      </c>
      <c r="BV135">
        <v>177256</v>
      </c>
      <c r="BW135">
        <v>66877</v>
      </c>
      <c r="BX135">
        <v>81993</v>
      </c>
      <c r="BY135">
        <v>249773</v>
      </c>
      <c r="BZ135">
        <v>45797</v>
      </c>
      <c r="CA135">
        <v>134665</v>
      </c>
      <c r="CB135">
        <v>193133</v>
      </c>
      <c r="CC135">
        <v>161829</v>
      </c>
      <c r="CD135">
        <v>337631</v>
      </c>
      <c r="CE135">
        <v>444012</v>
      </c>
      <c r="CF135">
        <v>400354</v>
      </c>
      <c r="CG135">
        <v>395588</v>
      </c>
      <c r="CH135">
        <v>152324</v>
      </c>
      <c r="CI135">
        <v>298704</v>
      </c>
      <c r="CJ135">
        <v>46087</v>
      </c>
      <c r="CK135">
        <v>53748</v>
      </c>
      <c r="CL135">
        <v>45614</v>
      </c>
      <c r="CM135">
        <v>50138</v>
      </c>
      <c r="CN135">
        <v>0</v>
      </c>
      <c r="CO135">
        <v>62849215</v>
      </c>
      <c r="CP135">
        <v>35603</v>
      </c>
      <c r="CQ135">
        <v>547553</v>
      </c>
      <c r="CR135">
        <v>4557</v>
      </c>
      <c r="CS135">
        <v>145460</v>
      </c>
      <c r="CT135">
        <v>3039009</v>
      </c>
      <c r="CU135">
        <v>110148</v>
      </c>
      <c r="CV135">
        <v>82391</v>
      </c>
      <c r="CW135">
        <v>44101</v>
      </c>
      <c r="CX135">
        <v>18655</v>
      </c>
      <c r="CY135">
        <v>31370</v>
      </c>
    </row>
    <row r="136" spans="1:103" x14ac:dyDescent="0.3">
      <c r="A136" s="148">
        <v>513</v>
      </c>
      <c r="B136" t="s">
        <v>2110</v>
      </c>
      <c r="D136">
        <v>0</v>
      </c>
      <c r="E136">
        <v>0</v>
      </c>
      <c r="F136">
        <v>0</v>
      </c>
      <c r="G136">
        <v>0</v>
      </c>
      <c r="H136">
        <v>0</v>
      </c>
      <c r="I136">
        <v>0</v>
      </c>
      <c r="J136">
        <v>0</v>
      </c>
      <c r="K136">
        <v>0</v>
      </c>
      <c r="L136">
        <v>0</v>
      </c>
      <c r="M136">
        <v>0</v>
      </c>
      <c r="O136">
        <v>0</v>
      </c>
      <c r="P136">
        <v>0</v>
      </c>
      <c r="Q136">
        <v>0</v>
      </c>
      <c r="R136">
        <v>0</v>
      </c>
      <c r="S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row>
    <row r="137" spans="1:103" x14ac:dyDescent="0.3">
      <c r="A137" s="148">
        <v>514</v>
      </c>
      <c r="B137" t="s">
        <v>2111</v>
      </c>
      <c r="D137">
        <v>0</v>
      </c>
      <c r="E137">
        <v>0</v>
      </c>
      <c r="F137">
        <v>0</v>
      </c>
      <c r="G137">
        <v>0</v>
      </c>
      <c r="H137">
        <v>0</v>
      </c>
      <c r="I137">
        <v>0</v>
      </c>
      <c r="J137">
        <v>0</v>
      </c>
      <c r="K137">
        <v>0</v>
      </c>
      <c r="L137">
        <v>0</v>
      </c>
      <c r="M137">
        <v>0</v>
      </c>
      <c r="O137">
        <v>0</v>
      </c>
      <c r="P137">
        <v>0</v>
      </c>
      <c r="Q137">
        <v>0</v>
      </c>
      <c r="R137">
        <v>0</v>
      </c>
      <c r="S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row>
    <row r="138" spans="1:103" x14ac:dyDescent="0.3">
      <c r="A138" s="148">
        <v>515</v>
      </c>
      <c r="B138" t="s">
        <v>220</v>
      </c>
      <c r="D138">
        <v>0</v>
      </c>
      <c r="E138">
        <v>0</v>
      </c>
      <c r="F138">
        <v>0</v>
      </c>
      <c r="G138">
        <v>6381215</v>
      </c>
      <c r="H138">
        <v>0</v>
      </c>
      <c r="I138">
        <v>0</v>
      </c>
      <c r="J138">
        <v>0</v>
      </c>
      <c r="K138">
        <v>0</v>
      </c>
      <c r="L138">
        <v>141098</v>
      </c>
      <c r="M138">
        <v>218107560</v>
      </c>
      <c r="O138">
        <v>411551</v>
      </c>
      <c r="P138">
        <v>0</v>
      </c>
      <c r="Q138">
        <v>173863</v>
      </c>
      <c r="R138">
        <v>0</v>
      </c>
      <c r="S138">
        <v>2119264</v>
      </c>
      <c r="U138">
        <v>0</v>
      </c>
      <c r="V138">
        <v>5478618</v>
      </c>
      <c r="W138">
        <v>0</v>
      </c>
      <c r="X138">
        <v>1512335</v>
      </c>
      <c r="Y138">
        <v>31688</v>
      </c>
      <c r="Z138">
        <v>0</v>
      </c>
      <c r="AA138">
        <v>0</v>
      </c>
      <c r="AB138">
        <v>60849080</v>
      </c>
      <c r="AC138">
        <v>0</v>
      </c>
      <c r="AD138">
        <v>47964294</v>
      </c>
      <c r="AE138">
        <v>56852042</v>
      </c>
      <c r="AF138">
        <v>0</v>
      </c>
      <c r="AG138">
        <v>15857283</v>
      </c>
      <c r="AH138">
        <v>0</v>
      </c>
      <c r="AI138">
        <v>56854766</v>
      </c>
      <c r="AJ138">
        <v>1166880</v>
      </c>
      <c r="AK138">
        <v>0</v>
      </c>
      <c r="AL138">
        <v>0</v>
      </c>
      <c r="AM138">
        <v>0</v>
      </c>
      <c r="AN138">
        <v>0</v>
      </c>
      <c r="AO138">
        <v>0</v>
      </c>
      <c r="AP138">
        <v>0</v>
      </c>
      <c r="AQ138">
        <v>0</v>
      </c>
      <c r="AR138">
        <v>0</v>
      </c>
      <c r="AS138">
        <v>0</v>
      </c>
      <c r="AT138">
        <v>16118978</v>
      </c>
      <c r="AU138">
        <v>0</v>
      </c>
      <c r="AV138">
        <v>0</v>
      </c>
      <c r="AW138">
        <v>211250</v>
      </c>
      <c r="AX138">
        <v>124620</v>
      </c>
      <c r="AY138">
        <v>0</v>
      </c>
      <c r="AZ138">
        <v>0</v>
      </c>
      <c r="BA138">
        <v>0</v>
      </c>
      <c r="BB138">
        <v>0</v>
      </c>
      <c r="BC138">
        <v>0</v>
      </c>
      <c r="BD138">
        <v>0</v>
      </c>
      <c r="BE138">
        <v>0</v>
      </c>
      <c r="BF138">
        <v>41787579</v>
      </c>
      <c r="BG138">
        <v>0</v>
      </c>
      <c r="BH138">
        <v>0</v>
      </c>
      <c r="BI138">
        <v>0</v>
      </c>
      <c r="BJ138">
        <v>0</v>
      </c>
      <c r="BK138">
        <v>0</v>
      </c>
      <c r="BL138">
        <v>0</v>
      </c>
      <c r="BM138">
        <v>5568132</v>
      </c>
      <c r="BN138">
        <v>20066449</v>
      </c>
      <c r="BO138">
        <v>0</v>
      </c>
      <c r="BP138">
        <v>0</v>
      </c>
      <c r="BQ138">
        <v>0</v>
      </c>
      <c r="BR138">
        <v>0</v>
      </c>
      <c r="BS138">
        <v>0</v>
      </c>
      <c r="BT138">
        <v>7262585</v>
      </c>
      <c r="BU138">
        <v>14881284</v>
      </c>
      <c r="BV138">
        <v>0</v>
      </c>
      <c r="BW138">
        <v>0</v>
      </c>
      <c r="BX138">
        <v>0</v>
      </c>
      <c r="BY138">
        <v>0</v>
      </c>
      <c r="BZ138">
        <v>0</v>
      </c>
      <c r="CA138">
        <v>0</v>
      </c>
      <c r="CB138">
        <v>653587</v>
      </c>
      <c r="CC138">
        <v>1379921</v>
      </c>
      <c r="CD138">
        <v>24913787</v>
      </c>
      <c r="CE138">
        <v>0</v>
      </c>
      <c r="CF138">
        <v>0</v>
      </c>
      <c r="CG138">
        <v>0</v>
      </c>
      <c r="CH138">
        <v>0</v>
      </c>
      <c r="CI138">
        <v>0</v>
      </c>
      <c r="CJ138">
        <v>0</v>
      </c>
      <c r="CK138">
        <v>0</v>
      </c>
      <c r="CL138">
        <v>0</v>
      </c>
      <c r="CM138">
        <v>0</v>
      </c>
      <c r="CN138">
        <v>21837</v>
      </c>
      <c r="CO138">
        <v>10816628</v>
      </c>
      <c r="CP138">
        <v>0</v>
      </c>
      <c r="CQ138">
        <v>0</v>
      </c>
      <c r="CR138">
        <v>0</v>
      </c>
      <c r="CS138">
        <v>0</v>
      </c>
      <c r="CT138">
        <v>0</v>
      </c>
      <c r="CU138">
        <v>150762</v>
      </c>
      <c r="CV138">
        <v>0</v>
      </c>
      <c r="CW138">
        <v>0</v>
      </c>
      <c r="CX138">
        <v>0</v>
      </c>
      <c r="CY138">
        <v>0</v>
      </c>
    </row>
    <row r="139" spans="1:103" x14ac:dyDescent="0.3">
      <c r="A139" s="148">
        <v>516</v>
      </c>
      <c r="B139" t="s">
        <v>221</v>
      </c>
      <c r="D139">
        <v>0</v>
      </c>
      <c r="E139">
        <v>0</v>
      </c>
      <c r="F139">
        <v>0</v>
      </c>
      <c r="G139">
        <v>55303751</v>
      </c>
      <c r="H139">
        <v>0</v>
      </c>
      <c r="I139">
        <v>0</v>
      </c>
      <c r="J139">
        <v>78853636</v>
      </c>
      <c r="K139">
        <v>43448838</v>
      </c>
      <c r="L139">
        <v>32017156</v>
      </c>
      <c r="M139">
        <v>288092788</v>
      </c>
      <c r="O139">
        <v>29125983</v>
      </c>
      <c r="P139">
        <v>0</v>
      </c>
      <c r="Q139">
        <v>20832225</v>
      </c>
      <c r="R139">
        <v>30715857</v>
      </c>
      <c r="S139">
        <v>0</v>
      </c>
      <c r="U139">
        <v>0</v>
      </c>
      <c r="V139">
        <v>54908709</v>
      </c>
      <c r="W139">
        <v>0</v>
      </c>
      <c r="X139">
        <v>10637312</v>
      </c>
      <c r="Y139">
        <v>11745717</v>
      </c>
      <c r="Z139">
        <v>0</v>
      </c>
      <c r="AA139">
        <v>45333347</v>
      </c>
      <c r="AB139">
        <v>0</v>
      </c>
      <c r="AC139">
        <v>17212349</v>
      </c>
      <c r="AD139">
        <v>16518795</v>
      </c>
      <c r="AE139">
        <v>52575891</v>
      </c>
      <c r="AF139">
        <v>18127258</v>
      </c>
      <c r="AG139">
        <v>21664368</v>
      </c>
      <c r="AH139">
        <v>62104835</v>
      </c>
      <c r="AI139">
        <v>28179774</v>
      </c>
      <c r="AJ139">
        <v>64427989</v>
      </c>
      <c r="AK139">
        <v>0</v>
      </c>
      <c r="AL139">
        <v>50008051</v>
      </c>
      <c r="AM139">
        <v>0</v>
      </c>
      <c r="AN139">
        <v>13900444</v>
      </c>
      <c r="AO139">
        <v>0</v>
      </c>
      <c r="AP139">
        <v>0</v>
      </c>
      <c r="AQ139">
        <v>56759484</v>
      </c>
      <c r="AR139">
        <v>0</v>
      </c>
      <c r="AS139">
        <v>55180228</v>
      </c>
      <c r="AT139">
        <v>406308405</v>
      </c>
      <c r="AU139">
        <v>0</v>
      </c>
      <c r="AV139">
        <v>434523</v>
      </c>
      <c r="AW139">
        <v>18016828</v>
      </c>
      <c r="AX139">
        <v>81181496</v>
      </c>
      <c r="AY139">
        <v>0</v>
      </c>
      <c r="AZ139">
        <v>0</v>
      </c>
      <c r="BA139">
        <v>0</v>
      </c>
      <c r="BB139">
        <v>312063975</v>
      </c>
      <c r="BC139">
        <v>12912591</v>
      </c>
      <c r="BD139">
        <v>0</v>
      </c>
      <c r="BE139">
        <v>0</v>
      </c>
      <c r="BF139">
        <v>70530456</v>
      </c>
      <c r="BG139">
        <v>0</v>
      </c>
      <c r="BH139">
        <v>0</v>
      </c>
      <c r="BI139">
        <v>17813752</v>
      </c>
      <c r="BJ139">
        <v>7245930</v>
      </c>
      <c r="BK139">
        <v>0</v>
      </c>
      <c r="BL139">
        <v>0</v>
      </c>
      <c r="BM139">
        <v>0</v>
      </c>
      <c r="BN139">
        <v>102077457</v>
      </c>
      <c r="BO139">
        <v>0</v>
      </c>
      <c r="BP139">
        <v>0</v>
      </c>
      <c r="BQ139">
        <v>32130284</v>
      </c>
      <c r="BR139">
        <v>0</v>
      </c>
      <c r="BS139">
        <v>0</v>
      </c>
      <c r="BT139">
        <v>10591548</v>
      </c>
      <c r="BU139">
        <v>25327611</v>
      </c>
      <c r="BV139">
        <v>111843725</v>
      </c>
      <c r="BW139">
        <v>18352581</v>
      </c>
      <c r="BX139">
        <v>0</v>
      </c>
      <c r="BY139">
        <v>0</v>
      </c>
      <c r="BZ139">
        <v>11272219</v>
      </c>
      <c r="CA139">
        <v>0</v>
      </c>
      <c r="CB139">
        <v>76087409</v>
      </c>
      <c r="CC139">
        <v>90080001</v>
      </c>
      <c r="CD139">
        <v>0</v>
      </c>
      <c r="CE139">
        <v>0</v>
      </c>
      <c r="CF139">
        <v>0</v>
      </c>
      <c r="CG139">
        <v>35929987</v>
      </c>
      <c r="CH139">
        <v>12374449</v>
      </c>
      <c r="CI139">
        <v>47268074</v>
      </c>
      <c r="CJ139">
        <v>5522972</v>
      </c>
      <c r="CK139">
        <v>12819270</v>
      </c>
      <c r="CL139">
        <v>0</v>
      </c>
      <c r="CM139">
        <v>0</v>
      </c>
      <c r="CN139">
        <v>23454567</v>
      </c>
      <c r="CO139">
        <v>477411736</v>
      </c>
      <c r="CP139">
        <v>16502085</v>
      </c>
      <c r="CQ139">
        <v>0</v>
      </c>
      <c r="CR139">
        <v>45847542</v>
      </c>
      <c r="CS139">
        <v>11102839</v>
      </c>
      <c r="CT139">
        <v>0</v>
      </c>
      <c r="CU139">
        <v>0</v>
      </c>
      <c r="CV139">
        <v>0</v>
      </c>
      <c r="CW139">
        <v>27001853</v>
      </c>
      <c r="CX139">
        <v>13849804</v>
      </c>
      <c r="CY139">
        <v>0</v>
      </c>
    </row>
    <row r="140" spans="1:103" x14ac:dyDescent="0.3">
      <c r="A140" s="148">
        <v>517</v>
      </c>
      <c r="B140" t="s">
        <v>222</v>
      </c>
      <c r="D140">
        <v>0</v>
      </c>
      <c r="E140">
        <v>27525534</v>
      </c>
      <c r="F140">
        <v>0</v>
      </c>
      <c r="G140">
        <v>0</v>
      </c>
      <c r="H140">
        <v>0</v>
      </c>
      <c r="I140">
        <v>0</v>
      </c>
      <c r="J140">
        <v>0</v>
      </c>
      <c r="K140">
        <v>0</v>
      </c>
      <c r="L140">
        <v>0</v>
      </c>
      <c r="M140">
        <v>0</v>
      </c>
      <c r="O140">
        <v>0</v>
      </c>
      <c r="P140">
        <v>0</v>
      </c>
      <c r="Q140">
        <v>0</v>
      </c>
      <c r="R140">
        <v>0</v>
      </c>
      <c r="S140">
        <v>9618564</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17967168</v>
      </c>
      <c r="AZ140">
        <v>0</v>
      </c>
      <c r="BA140">
        <v>0</v>
      </c>
      <c r="BB140">
        <v>0</v>
      </c>
      <c r="BC140">
        <v>0</v>
      </c>
      <c r="BD140">
        <v>0</v>
      </c>
      <c r="BE140">
        <v>0</v>
      </c>
      <c r="BF140">
        <v>935461</v>
      </c>
      <c r="BG140">
        <v>0</v>
      </c>
      <c r="BH140">
        <v>0</v>
      </c>
      <c r="BI140">
        <v>0</v>
      </c>
      <c r="BJ140">
        <v>0</v>
      </c>
      <c r="BK140">
        <v>0</v>
      </c>
      <c r="BL140">
        <v>0</v>
      </c>
      <c r="BM140">
        <v>35969664</v>
      </c>
      <c r="BN140">
        <v>0</v>
      </c>
      <c r="BO140">
        <v>37279041</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6072090</v>
      </c>
      <c r="CV140">
        <v>0</v>
      </c>
      <c r="CW140">
        <v>0</v>
      </c>
      <c r="CX140">
        <v>0</v>
      </c>
      <c r="CY140">
        <v>0</v>
      </c>
    </row>
    <row r="141" spans="1:103" x14ac:dyDescent="0.3">
      <c r="A141" s="148">
        <v>518</v>
      </c>
      <c r="B141" t="s">
        <v>223</v>
      </c>
      <c r="D141">
        <v>0</v>
      </c>
      <c r="E141">
        <v>8500</v>
      </c>
      <c r="F141">
        <v>0</v>
      </c>
      <c r="G141">
        <v>2239066</v>
      </c>
      <c r="H141">
        <v>0</v>
      </c>
      <c r="I141">
        <v>0</v>
      </c>
      <c r="J141">
        <v>1557718</v>
      </c>
      <c r="K141">
        <v>172825</v>
      </c>
      <c r="L141">
        <v>1530435</v>
      </c>
      <c r="M141">
        <v>34779108</v>
      </c>
      <c r="O141">
        <v>686483</v>
      </c>
      <c r="P141">
        <v>0</v>
      </c>
      <c r="Q141">
        <v>1766587</v>
      </c>
      <c r="R141">
        <v>800488</v>
      </c>
      <c r="S141">
        <v>234607</v>
      </c>
      <c r="U141">
        <v>0</v>
      </c>
      <c r="V141">
        <v>2863491</v>
      </c>
      <c r="W141">
        <v>0</v>
      </c>
      <c r="X141">
        <v>611483</v>
      </c>
      <c r="Y141">
        <v>236789</v>
      </c>
      <c r="Z141">
        <v>0</v>
      </c>
      <c r="AA141">
        <v>655112</v>
      </c>
      <c r="AB141">
        <v>581207</v>
      </c>
      <c r="AC141">
        <v>0</v>
      </c>
      <c r="AD141">
        <v>38846429</v>
      </c>
      <c r="AE141">
        <v>7110026</v>
      </c>
      <c r="AF141">
        <v>120477</v>
      </c>
      <c r="AG141">
        <v>3045747</v>
      </c>
      <c r="AH141">
        <v>425463</v>
      </c>
      <c r="AI141">
        <v>2835343</v>
      </c>
      <c r="AJ141">
        <v>1620737</v>
      </c>
      <c r="AK141">
        <v>0</v>
      </c>
      <c r="AL141">
        <v>3465982</v>
      </c>
      <c r="AM141">
        <v>0</v>
      </c>
      <c r="AN141">
        <v>733316</v>
      </c>
      <c r="AO141">
        <v>0</v>
      </c>
      <c r="AP141">
        <v>0</v>
      </c>
      <c r="AQ141">
        <v>977638</v>
      </c>
      <c r="AR141">
        <v>0</v>
      </c>
      <c r="AS141">
        <v>3387314</v>
      </c>
      <c r="AT141">
        <v>6446575</v>
      </c>
      <c r="AU141">
        <v>0</v>
      </c>
      <c r="AV141">
        <v>17234</v>
      </c>
      <c r="AW141">
        <v>587029</v>
      </c>
      <c r="AX141">
        <v>2833359</v>
      </c>
      <c r="AY141">
        <v>563938</v>
      </c>
      <c r="AZ141">
        <v>0</v>
      </c>
      <c r="BA141">
        <v>0</v>
      </c>
      <c r="BB141">
        <v>54009971</v>
      </c>
      <c r="BC141">
        <v>501255</v>
      </c>
      <c r="BD141">
        <v>0</v>
      </c>
      <c r="BE141">
        <v>0</v>
      </c>
      <c r="BF141">
        <v>5472233</v>
      </c>
      <c r="BG141">
        <v>0</v>
      </c>
      <c r="BH141">
        <v>0</v>
      </c>
      <c r="BI141">
        <v>344846</v>
      </c>
      <c r="BJ141">
        <v>1144</v>
      </c>
      <c r="BK141">
        <v>0</v>
      </c>
      <c r="BL141">
        <v>0</v>
      </c>
      <c r="BM141">
        <v>4671565</v>
      </c>
      <c r="BN141">
        <v>4686432</v>
      </c>
      <c r="BO141">
        <v>193341</v>
      </c>
      <c r="BP141">
        <v>0</v>
      </c>
      <c r="BQ141">
        <v>737174</v>
      </c>
      <c r="BR141">
        <v>0</v>
      </c>
      <c r="BS141">
        <v>0</v>
      </c>
      <c r="BT141">
        <v>2586666</v>
      </c>
      <c r="BU141">
        <v>1790808</v>
      </c>
      <c r="BV141">
        <v>5271294</v>
      </c>
      <c r="BW141">
        <v>752512</v>
      </c>
      <c r="BX141">
        <v>0</v>
      </c>
      <c r="BY141">
        <v>0</v>
      </c>
      <c r="BZ141">
        <v>0</v>
      </c>
      <c r="CA141">
        <v>0</v>
      </c>
      <c r="CB141">
        <v>2434069</v>
      </c>
      <c r="CC141">
        <v>12648958</v>
      </c>
      <c r="CD141">
        <v>601188</v>
      </c>
      <c r="CE141">
        <v>3051408</v>
      </c>
      <c r="CF141">
        <v>0</v>
      </c>
      <c r="CG141">
        <v>1156054</v>
      </c>
      <c r="CH141">
        <v>8592</v>
      </c>
      <c r="CI141">
        <v>1132431</v>
      </c>
      <c r="CJ141">
        <v>1575314</v>
      </c>
      <c r="CK141">
        <v>0</v>
      </c>
      <c r="CL141">
        <v>0</v>
      </c>
      <c r="CM141">
        <v>0</v>
      </c>
      <c r="CN141">
        <v>616720</v>
      </c>
      <c r="CO141">
        <v>11507956</v>
      </c>
      <c r="CP141">
        <v>0</v>
      </c>
      <c r="CQ141">
        <v>0</v>
      </c>
      <c r="CR141">
        <v>1612326</v>
      </c>
      <c r="CS141">
        <v>398156</v>
      </c>
      <c r="CT141">
        <v>0</v>
      </c>
      <c r="CU141">
        <v>635818</v>
      </c>
      <c r="CV141">
        <v>0</v>
      </c>
      <c r="CW141">
        <v>146667</v>
      </c>
      <c r="CX141">
        <v>0</v>
      </c>
      <c r="CY141">
        <v>0</v>
      </c>
    </row>
    <row r="142" spans="1:103" x14ac:dyDescent="0.3">
      <c r="A142" s="148">
        <v>519</v>
      </c>
      <c r="B142" t="s">
        <v>224</v>
      </c>
      <c r="D142">
        <v>0</v>
      </c>
      <c r="E142">
        <v>0</v>
      </c>
      <c r="F142">
        <v>0</v>
      </c>
      <c r="G142">
        <v>159694</v>
      </c>
      <c r="H142">
        <v>0</v>
      </c>
      <c r="I142">
        <v>0</v>
      </c>
      <c r="J142">
        <v>0</v>
      </c>
      <c r="K142">
        <v>0</v>
      </c>
      <c r="L142">
        <v>0</v>
      </c>
      <c r="M142">
        <v>6656580</v>
      </c>
      <c r="O142">
        <v>0</v>
      </c>
      <c r="P142">
        <v>0</v>
      </c>
      <c r="Q142">
        <v>5899</v>
      </c>
      <c r="R142">
        <v>0</v>
      </c>
      <c r="S142">
        <v>70642</v>
      </c>
      <c r="U142">
        <v>0</v>
      </c>
      <c r="V142">
        <v>51474</v>
      </c>
      <c r="W142">
        <v>0</v>
      </c>
      <c r="X142">
        <v>35514</v>
      </c>
      <c r="Y142">
        <v>2113</v>
      </c>
      <c r="Z142">
        <v>0</v>
      </c>
      <c r="AA142">
        <v>0</v>
      </c>
      <c r="AB142">
        <v>1630734</v>
      </c>
      <c r="AC142">
        <v>0</v>
      </c>
      <c r="AD142">
        <v>1725303</v>
      </c>
      <c r="AE142">
        <v>1296170</v>
      </c>
      <c r="AF142">
        <v>0</v>
      </c>
      <c r="AG142">
        <v>311224</v>
      </c>
      <c r="AH142">
        <v>0</v>
      </c>
      <c r="AI142">
        <v>2372435</v>
      </c>
      <c r="AJ142">
        <v>18383</v>
      </c>
      <c r="AK142">
        <v>0</v>
      </c>
      <c r="AL142">
        <v>0</v>
      </c>
      <c r="AM142">
        <v>0</v>
      </c>
      <c r="AN142">
        <v>0</v>
      </c>
      <c r="AO142">
        <v>0</v>
      </c>
      <c r="AP142">
        <v>0</v>
      </c>
      <c r="AQ142">
        <v>0</v>
      </c>
      <c r="AR142">
        <v>0</v>
      </c>
      <c r="AS142">
        <v>0</v>
      </c>
      <c r="AT142">
        <v>713322</v>
      </c>
      <c r="AU142">
        <v>0</v>
      </c>
      <c r="AV142">
        <v>0</v>
      </c>
      <c r="AW142">
        <v>8450</v>
      </c>
      <c r="AX142">
        <v>2492</v>
      </c>
      <c r="AY142">
        <v>0</v>
      </c>
      <c r="AZ142">
        <v>0</v>
      </c>
      <c r="BA142">
        <v>0</v>
      </c>
      <c r="BB142">
        <v>0</v>
      </c>
      <c r="BC142">
        <v>0</v>
      </c>
      <c r="BD142">
        <v>0</v>
      </c>
      <c r="BE142">
        <v>0</v>
      </c>
      <c r="BF142">
        <v>1603608</v>
      </c>
      <c r="BG142">
        <v>0</v>
      </c>
      <c r="BH142">
        <v>0</v>
      </c>
      <c r="BI142">
        <v>0</v>
      </c>
      <c r="BJ142">
        <v>0</v>
      </c>
      <c r="BK142">
        <v>0</v>
      </c>
      <c r="BL142">
        <v>0</v>
      </c>
      <c r="BM142">
        <v>137842</v>
      </c>
      <c r="BN142">
        <v>1000114</v>
      </c>
      <c r="BO142">
        <v>0</v>
      </c>
      <c r="BP142">
        <v>0</v>
      </c>
      <c r="BQ142">
        <v>0</v>
      </c>
      <c r="BR142">
        <v>0</v>
      </c>
      <c r="BS142">
        <v>0</v>
      </c>
      <c r="BT142">
        <v>290520</v>
      </c>
      <c r="BU142">
        <v>0</v>
      </c>
      <c r="BV142">
        <v>0</v>
      </c>
      <c r="BW142">
        <v>0</v>
      </c>
      <c r="BX142">
        <v>0</v>
      </c>
      <c r="BY142">
        <v>0</v>
      </c>
      <c r="BZ142">
        <v>0</v>
      </c>
      <c r="CA142">
        <v>0</v>
      </c>
      <c r="CB142">
        <v>8098</v>
      </c>
      <c r="CC142">
        <v>0</v>
      </c>
      <c r="CD142">
        <v>620882</v>
      </c>
      <c r="CE142">
        <v>0</v>
      </c>
      <c r="CF142">
        <v>0</v>
      </c>
      <c r="CG142">
        <v>0</v>
      </c>
      <c r="CH142">
        <v>0</v>
      </c>
      <c r="CI142">
        <v>0</v>
      </c>
      <c r="CJ142">
        <v>0</v>
      </c>
      <c r="CK142">
        <v>0</v>
      </c>
      <c r="CL142">
        <v>0</v>
      </c>
      <c r="CM142">
        <v>0</v>
      </c>
      <c r="CN142">
        <v>2184</v>
      </c>
      <c r="CO142">
        <v>292889</v>
      </c>
      <c r="CP142">
        <v>0</v>
      </c>
      <c r="CQ142">
        <v>0</v>
      </c>
      <c r="CR142">
        <v>0</v>
      </c>
      <c r="CS142">
        <v>0</v>
      </c>
      <c r="CT142">
        <v>0</v>
      </c>
      <c r="CU142">
        <v>5296</v>
      </c>
      <c r="CV142">
        <v>0</v>
      </c>
      <c r="CW142">
        <v>0</v>
      </c>
      <c r="CX142">
        <v>0</v>
      </c>
      <c r="CY142">
        <v>0</v>
      </c>
    </row>
    <row r="143" spans="1:103" x14ac:dyDescent="0.3">
      <c r="A143" s="148">
        <v>520</v>
      </c>
      <c r="B143" t="s">
        <v>225</v>
      </c>
      <c r="D143">
        <v>0</v>
      </c>
      <c r="E143">
        <v>0</v>
      </c>
      <c r="F143">
        <v>0</v>
      </c>
      <c r="G143">
        <v>1296529</v>
      </c>
      <c r="H143">
        <v>0</v>
      </c>
      <c r="I143">
        <v>0</v>
      </c>
      <c r="J143">
        <v>2086316</v>
      </c>
      <c r="K143">
        <v>904887</v>
      </c>
      <c r="L143">
        <v>712858</v>
      </c>
      <c r="M143">
        <v>5648115</v>
      </c>
      <c r="O143">
        <v>767065</v>
      </c>
      <c r="P143">
        <v>0</v>
      </c>
      <c r="Q143">
        <v>151527</v>
      </c>
      <c r="R143">
        <v>635181</v>
      </c>
      <c r="S143">
        <v>0</v>
      </c>
      <c r="U143">
        <v>0</v>
      </c>
      <c r="V143">
        <v>1172504</v>
      </c>
      <c r="W143">
        <v>0</v>
      </c>
      <c r="X143">
        <v>279860</v>
      </c>
      <c r="Y143">
        <v>488319</v>
      </c>
      <c r="Z143">
        <v>0</v>
      </c>
      <c r="AA143">
        <v>1354958</v>
      </c>
      <c r="AB143">
        <v>0</v>
      </c>
      <c r="AC143">
        <v>418657</v>
      </c>
      <c r="AD143">
        <v>467961</v>
      </c>
      <c r="AE143">
        <v>2331454</v>
      </c>
      <c r="AF143">
        <v>362343</v>
      </c>
      <c r="AG143">
        <v>348883</v>
      </c>
      <c r="AH143">
        <v>1216960</v>
      </c>
      <c r="AI143">
        <v>545908</v>
      </c>
      <c r="AJ143">
        <v>1281895</v>
      </c>
      <c r="AK143">
        <v>0</v>
      </c>
      <c r="AL143">
        <v>1344405</v>
      </c>
      <c r="AM143">
        <v>0</v>
      </c>
      <c r="AN143">
        <v>245750</v>
      </c>
      <c r="AO143">
        <v>0</v>
      </c>
      <c r="AP143">
        <v>0</v>
      </c>
      <c r="AQ143">
        <v>1151647</v>
      </c>
      <c r="AR143">
        <v>0</v>
      </c>
      <c r="AS143">
        <v>1551550</v>
      </c>
      <c r="AT143">
        <v>9905025</v>
      </c>
      <c r="AU143">
        <v>0</v>
      </c>
      <c r="AV143">
        <v>10864</v>
      </c>
      <c r="AW143">
        <v>364710</v>
      </c>
      <c r="AX143">
        <v>1896999</v>
      </c>
      <c r="AY143">
        <v>0</v>
      </c>
      <c r="AZ143">
        <v>0</v>
      </c>
      <c r="BA143">
        <v>0</v>
      </c>
      <c r="BB143">
        <v>6398526</v>
      </c>
      <c r="BC143">
        <v>422493</v>
      </c>
      <c r="BD143">
        <v>0</v>
      </c>
      <c r="BE143">
        <v>0</v>
      </c>
      <c r="BF143">
        <v>1807452</v>
      </c>
      <c r="BG143">
        <v>0</v>
      </c>
      <c r="BH143">
        <v>0</v>
      </c>
      <c r="BI143">
        <v>356304</v>
      </c>
      <c r="BJ143">
        <v>144591</v>
      </c>
      <c r="BK143">
        <v>0</v>
      </c>
      <c r="BL143">
        <v>0</v>
      </c>
      <c r="BM143">
        <v>0</v>
      </c>
      <c r="BN143">
        <v>3827137</v>
      </c>
      <c r="BO143">
        <v>0</v>
      </c>
      <c r="BP143">
        <v>0</v>
      </c>
      <c r="BQ143">
        <v>643303</v>
      </c>
      <c r="BR143">
        <v>0</v>
      </c>
      <c r="BS143">
        <v>0</v>
      </c>
      <c r="BT143">
        <v>331027</v>
      </c>
      <c r="BU143">
        <v>449065</v>
      </c>
      <c r="BV143">
        <v>3027876</v>
      </c>
      <c r="BW143">
        <v>342300</v>
      </c>
      <c r="BX143">
        <v>0</v>
      </c>
      <c r="BY143">
        <v>0</v>
      </c>
      <c r="BZ143">
        <v>231711</v>
      </c>
      <c r="CA143">
        <v>0</v>
      </c>
      <c r="CB143">
        <v>2657535</v>
      </c>
      <c r="CC143">
        <v>5077564</v>
      </c>
      <c r="CD143">
        <v>0</v>
      </c>
      <c r="CE143">
        <v>0</v>
      </c>
      <c r="CF143">
        <v>0</v>
      </c>
      <c r="CG143">
        <v>898551</v>
      </c>
      <c r="CH143">
        <v>327592</v>
      </c>
      <c r="CI143">
        <v>1061128</v>
      </c>
      <c r="CJ143">
        <v>180273</v>
      </c>
      <c r="CK143">
        <v>320481</v>
      </c>
      <c r="CL143">
        <v>0</v>
      </c>
      <c r="CM143">
        <v>0</v>
      </c>
      <c r="CN143">
        <v>475775</v>
      </c>
      <c r="CO143">
        <v>17335214</v>
      </c>
      <c r="CP143">
        <v>380821</v>
      </c>
      <c r="CQ143">
        <v>0</v>
      </c>
      <c r="CR143">
        <v>1212966</v>
      </c>
      <c r="CS143">
        <v>240690</v>
      </c>
      <c r="CT143">
        <v>0</v>
      </c>
      <c r="CU143">
        <v>0</v>
      </c>
      <c r="CV143">
        <v>0</v>
      </c>
      <c r="CW143">
        <v>648512</v>
      </c>
      <c r="CX143">
        <v>395916</v>
      </c>
      <c r="CY143">
        <v>0</v>
      </c>
    </row>
    <row r="144" spans="1:103" x14ac:dyDescent="0.3">
      <c r="A144" s="148">
        <v>521</v>
      </c>
      <c r="B144" t="s">
        <v>226</v>
      </c>
      <c r="D144">
        <v>0</v>
      </c>
      <c r="E144">
        <v>961768</v>
      </c>
      <c r="F144">
        <v>0</v>
      </c>
      <c r="G144">
        <v>0</v>
      </c>
      <c r="H144">
        <v>0</v>
      </c>
      <c r="I144">
        <v>0</v>
      </c>
      <c r="J144">
        <v>0</v>
      </c>
      <c r="K144">
        <v>0</v>
      </c>
      <c r="L144">
        <v>0</v>
      </c>
      <c r="M144">
        <v>0</v>
      </c>
      <c r="O144">
        <v>0</v>
      </c>
      <c r="P144">
        <v>0</v>
      </c>
      <c r="Q144">
        <v>0</v>
      </c>
      <c r="R144">
        <v>0</v>
      </c>
      <c r="S144">
        <v>277548</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386161</v>
      </c>
      <c r="AZ144">
        <v>0</v>
      </c>
      <c r="BA144">
        <v>0</v>
      </c>
      <c r="BB144">
        <v>0</v>
      </c>
      <c r="BC144">
        <v>0</v>
      </c>
      <c r="BD144">
        <v>0</v>
      </c>
      <c r="BE144">
        <v>0</v>
      </c>
      <c r="BF144">
        <v>40898</v>
      </c>
      <c r="BG144">
        <v>0</v>
      </c>
      <c r="BH144">
        <v>0</v>
      </c>
      <c r="BI144">
        <v>0</v>
      </c>
      <c r="BJ144">
        <v>0</v>
      </c>
      <c r="BK144">
        <v>0</v>
      </c>
      <c r="BL144">
        <v>0</v>
      </c>
      <c r="BM144">
        <v>884889</v>
      </c>
      <c r="BN144">
        <v>0</v>
      </c>
      <c r="BO144">
        <v>882992</v>
      </c>
      <c r="BP144">
        <v>0</v>
      </c>
      <c r="BQ144">
        <v>0</v>
      </c>
      <c r="BR144">
        <v>0</v>
      </c>
      <c r="BS144">
        <v>0</v>
      </c>
      <c r="BT144">
        <v>0</v>
      </c>
      <c r="BU144">
        <v>721228</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114469</v>
      </c>
      <c r="CV144">
        <v>0</v>
      </c>
      <c r="CW144">
        <v>0</v>
      </c>
      <c r="CX144">
        <v>0</v>
      </c>
      <c r="CY144">
        <v>0</v>
      </c>
    </row>
    <row r="145" spans="1:103" x14ac:dyDescent="0.3">
      <c r="A145" s="148">
        <v>522</v>
      </c>
      <c r="B145" t="s">
        <v>227</v>
      </c>
      <c r="D145">
        <v>0</v>
      </c>
      <c r="E145">
        <v>0</v>
      </c>
      <c r="F145">
        <v>0</v>
      </c>
      <c r="G145">
        <v>227918</v>
      </c>
      <c r="H145">
        <v>0</v>
      </c>
      <c r="I145">
        <v>0</v>
      </c>
      <c r="J145">
        <v>142244</v>
      </c>
      <c r="K145">
        <v>0</v>
      </c>
      <c r="L145">
        <v>127467</v>
      </c>
      <c r="M145">
        <v>2435740</v>
      </c>
      <c r="O145">
        <v>70099</v>
      </c>
      <c r="P145">
        <v>0</v>
      </c>
      <c r="Q145">
        <v>190720</v>
      </c>
      <c r="R145">
        <v>20998</v>
      </c>
      <c r="S145">
        <v>16080</v>
      </c>
      <c r="U145">
        <v>0</v>
      </c>
      <c r="V145">
        <v>198010</v>
      </c>
      <c r="W145">
        <v>0</v>
      </c>
      <c r="X145">
        <v>34552</v>
      </c>
      <c r="Y145">
        <v>9210</v>
      </c>
      <c r="Z145">
        <v>0</v>
      </c>
      <c r="AA145">
        <v>41416</v>
      </c>
      <c r="AB145">
        <v>49932</v>
      </c>
      <c r="AC145">
        <v>0</v>
      </c>
      <c r="AD145">
        <v>1147883</v>
      </c>
      <c r="AE145">
        <v>373140</v>
      </c>
      <c r="AF145">
        <v>855</v>
      </c>
      <c r="AG145">
        <v>162140</v>
      </c>
      <c r="AH145">
        <v>30299</v>
      </c>
      <c r="AI145">
        <v>343163</v>
      </c>
      <c r="AJ145">
        <v>111972</v>
      </c>
      <c r="AK145">
        <v>0</v>
      </c>
      <c r="AL145">
        <v>339057</v>
      </c>
      <c r="AM145">
        <v>0</v>
      </c>
      <c r="AN145">
        <v>32637</v>
      </c>
      <c r="AO145">
        <v>0</v>
      </c>
      <c r="AP145">
        <v>0</v>
      </c>
      <c r="AQ145">
        <v>76246</v>
      </c>
      <c r="AR145">
        <v>0</v>
      </c>
      <c r="AS145">
        <v>222188</v>
      </c>
      <c r="AT145">
        <v>1945212</v>
      </c>
      <c r="AU145">
        <v>0</v>
      </c>
      <c r="AV145">
        <v>0</v>
      </c>
      <c r="AW145">
        <v>30748</v>
      </c>
      <c r="AX145">
        <v>150381</v>
      </c>
      <c r="AY145">
        <v>25961</v>
      </c>
      <c r="AZ145">
        <v>0</v>
      </c>
      <c r="BA145">
        <v>0</v>
      </c>
      <c r="BB145">
        <v>1663085</v>
      </c>
      <c r="BC145">
        <v>31250</v>
      </c>
      <c r="BD145">
        <v>0</v>
      </c>
      <c r="BE145">
        <v>0</v>
      </c>
      <c r="BF145">
        <v>320938</v>
      </c>
      <c r="BG145">
        <v>0</v>
      </c>
      <c r="BH145">
        <v>0</v>
      </c>
      <c r="BI145">
        <v>23464</v>
      </c>
      <c r="BJ145">
        <v>0</v>
      </c>
      <c r="BK145">
        <v>0</v>
      </c>
      <c r="BL145">
        <v>0</v>
      </c>
      <c r="BM145">
        <v>150317</v>
      </c>
      <c r="BN145">
        <v>443235</v>
      </c>
      <c r="BO145">
        <v>5247</v>
      </c>
      <c r="BP145">
        <v>0</v>
      </c>
      <c r="BQ145">
        <v>29600</v>
      </c>
      <c r="BR145">
        <v>0</v>
      </c>
      <c r="BS145">
        <v>0</v>
      </c>
      <c r="BT145">
        <v>133429</v>
      </c>
      <c r="BU145">
        <v>99917</v>
      </c>
      <c r="BV145">
        <v>470371</v>
      </c>
      <c r="BW145">
        <v>35845</v>
      </c>
      <c r="BX145">
        <v>0</v>
      </c>
      <c r="BY145">
        <v>0</v>
      </c>
      <c r="BZ145">
        <v>0</v>
      </c>
      <c r="CA145">
        <v>0</v>
      </c>
      <c r="CB145">
        <v>77130</v>
      </c>
      <c r="CC145">
        <v>2034906</v>
      </c>
      <c r="CD145">
        <v>55337</v>
      </c>
      <c r="CE145">
        <v>76444</v>
      </c>
      <c r="CF145">
        <v>0</v>
      </c>
      <c r="CG145">
        <v>87174</v>
      </c>
      <c r="CH145">
        <v>859</v>
      </c>
      <c r="CI145">
        <v>73928</v>
      </c>
      <c r="CJ145">
        <v>48775</v>
      </c>
      <c r="CK145">
        <v>0</v>
      </c>
      <c r="CL145">
        <v>0</v>
      </c>
      <c r="CM145">
        <v>0</v>
      </c>
      <c r="CN145">
        <v>49443</v>
      </c>
      <c r="CO145">
        <v>908465</v>
      </c>
      <c r="CP145">
        <v>0</v>
      </c>
      <c r="CQ145">
        <v>0</v>
      </c>
      <c r="CR145">
        <v>55460</v>
      </c>
      <c r="CS145">
        <v>12199</v>
      </c>
      <c r="CT145">
        <v>0</v>
      </c>
      <c r="CU145">
        <v>38009</v>
      </c>
      <c r="CV145">
        <v>0</v>
      </c>
      <c r="CW145">
        <v>9010</v>
      </c>
      <c r="CX145">
        <v>0</v>
      </c>
      <c r="CY145">
        <v>0</v>
      </c>
    </row>
    <row r="146" spans="1:103" x14ac:dyDescent="0.3">
      <c r="A146" s="148">
        <v>523</v>
      </c>
      <c r="B146" t="s">
        <v>228</v>
      </c>
      <c r="D146">
        <v>0</v>
      </c>
      <c r="E146">
        <v>0</v>
      </c>
      <c r="F146">
        <v>0</v>
      </c>
      <c r="G146">
        <v>4217720</v>
      </c>
      <c r="H146">
        <v>0</v>
      </c>
      <c r="I146">
        <v>0</v>
      </c>
      <c r="J146">
        <v>0</v>
      </c>
      <c r="K146">
        <v>0</v>
      </c>
      <c r="L146">
        <v>0</v>
      </c>
      <c r="M146">
        <v>79253926</v>
      </c>
      <c r="O146">
        <v>411551</v>
      </c>
      <c r="P146">
        <v>0</v>
      </c>
      <c r="Q146">
        <v>41786</v>
      </c>
      <c r="R146">
        <v>0</v>
      </c>
      <c r="S146">
        <v>1248010</v>
      </c>
      <c r="U146">
        <v>0</v>
      </c>
      <c r="V146">
        <v>5277014</v>
      </c>
      <c r="W146">
        <v>0</v>
      </c>
      <c r="X146">
        <v>1227181</v>
      </c>
      <c r="Y146">
        <v>5282</v>
      </c>
      <c r="Z146">
        <v>0</v>
      </c>
      <c r="AA146">
        <v>0</v>
      </c>
      <c r="AB146">
        <v>23115523</v>
      </c>
      <c r="AC146">
        <v>0</v>
      </c>
      <c r="AD146">
        <v>22001032</v>
      </c>
      <c r="AE146">
        <v>30590570</v>
      </c>
      <c r="AF146">
        <v>0</v>
      </c>
      <c r="AG146">
        <v>8017193</v>
      </c>
      <c r="AH146">
        <v>0</v>
      </c>
      <c r="AI146">
        <v>16357863</v>
      </c>
      <c r="AJ146">
        <v>296344</v>
      </c>
      <c r="AK146">
        <v>0</v>
      </c>
      <c r="AL146">
        <v>0</v>
      </c>
      <c r="AM146">
        <v>0</v>
      </c>
      <c r="AN146">
        <v>0</v>
      </c>
      <c r="AO146">
        <v>0</v>
      </c>
      <c r="AP146">
        <v>0</v>
      </c>
      <c r="AQ146">
        <v>0</v>
      </c>
      <c r="AR146">
        <v>0</v>
      </c>
      <c r="AS146">
        <v>0</v>
      </c>
      <c r="AT146">
        <v>5174578</v>
      </c>
      <c r="AU146">
        <v>0</v>
      </c>
      <c r="AV146">
        <v>0</v>
      </c>
      <c r="AW146">
        <v>33491</v>
      </c>
      <c r="AX146">
        <v>30738</v>
      </c>
      <c r="AY146">
        <v>0</v>
      </c>
      <c r="AZ146">
        <v>0</v>
      </c>
      <c r="BA146">
        <v>0</v>
      </c>
      <c r="BB146">
        <v>0</v>
      </c>
      <c r="BC146">
        <v>0</v>
      </c>
      <c r="BD146">
        <v>0</v>
      </c>
      <c r="BE146">
        <v>0</v>
      </c>
      <c r="BF146">
        <v>15891122</v>
      </c>
      <c r="BG146">
        <v>0</v>
      </c>
      <c r="BH146">
        <v>0</v>
      </c>
      <c r="BI146">
        <v>0</v>
      </c>
      <c r="BJ146">
        <v>0</v>
      </c>
      <c r="BK146">
        <v>0</v>
      </c>
      <c r="BL146">
        <v>0</v>
      </c>
      <c r="BM146">
        <v>5063608</v>
      </c>
      <c r="BN146">
        <v>10811732</v>
      </c>
      <c r="BO146">
        <v>0</v>
      </c>
      <c r="BP146">
        <v>0</v>
      </c>
      <c r="BQ146">
        <v>0</v>
      </c>
      <c r="BR146">
        <v>0</v>
      </c>
      <c r="BS146">
        <v>0</v>
      </c>
      <c r="BT146">
        <v>4288320</v>
      </c>
      <c r="BU146">
        <v>5574015</v>
      </c>
      <c r="BV146">
        <v>0</v>
      </c>
      <c r="BW146">
        <v>0</v>
      </c>
      <c r="BX146">
        <v>0</v>
      </c>
      <c r="BY146">
        <v>0</v>
      </c>
      <c r="BZ146">
        <v>0</v>
      </c>
      <c r="CA146">
        <v>0</v>
      </c>
      <c r="CB146">
        <v>82858</v>
      </c>
      <c r="CC146">
        <v>1379921</v>
      </c>
      <c r="CD146">
        <v>8816037</v>
      </c>
      <c r="CE146">
        <v>0</v>
      </c>
      <c r="CF146">
        <v>0</v>
      </c>
      <c r="CG146">
        <v>0</v>
      </c>
      <c r="CH146">
        <v>0</v>
      </c>
      <c r="CI146">
        <v>0</v>
      </c>
      <c r="CJ146">
        <v>0</v>
      </c>
      <c r="CK146">
        <v>0</v>
      </c>
      <c r="CL146">
        <v>0</v>
      </c>
      <c r="CM146">
        <v>0</v>
      </c>
      <c r="CN146">
        <v>14701</v>
      </c>
      <c r="CO146">
        <v>1847018</v>
      </c>
      <c r="CP146">
        <v>0</v>
      </c>
      <c r="CQ146">
        <v>0</v>
      </c>
      <c r="CR146">
        <v>0</v>
      </c>
      <c r="CS146">
        <v>0</v>
      </c>
      <c r="CT146">
        <v>0</v>
      </c>
      <c r="CU146">
        <v>43119</v>
      </c>
      <c r="CV146">
        <v>0</v>
      </c>
      <c r="CW146">
        <v>0</v>
      </c>
      <c r="CX146">
        <v>0</v>
      </c>
      <c r="CY146">
        <v>0</v>
      </c>
    </row>
    <row r="147" spans="1:103" x14ac:dyDescent="0.3">
      <c r="A147" s="148">
        <v>524</v>
      </c>
      <c r="B147" t="s">
        <v>229</v>
      </c>
      <c r="D147">
        <v>0</v>
      </c>
      <c r="E147">
        <v>0</v>
      </c>
      <c r="F147">
        <v>0</v>
      </c>
      <c r="G147">
        <v>34609755</v>
      </c>
      <c r="H147">
        <v>0</v>
      </c>
      <c r="I147">
        <v>0</v>
      </c>
      <c r="J147">
        <v>26389525</v>
      </c>
      <c r="K147">
        <v>13796001</v>
      </c>
      <c r="L147">
        <v>12428877</v>
      </c>
      <c r="M147">
        <v>78840478</v>
      </c>
      <c r="O147">
        <v>14091152</v>
      </c>
      <c r="P147">
        <v>0</v>
      </c>
      <c r="Q147">
        <v>15528659</v>
      </c>
      <c r="R147">
        <v>8213893</v>
      </c>
      <c r="S147">
        <v>0</v>
      </c>
      <c r="U147">
        <v>0</v>
      </c>
      <c r="V147">
        <v>16638818</v>
      </c>
      <c r="W147">
        <v>0</v>
      </c>
      <c r="X147">
        <v>7969534</v>
      </c>
      <c r="Y147">
        <v>7636191</v>
      </c>
      <c r="Z147">
        <v>0</v>
      </c>
      <c r="AA147">
        <v>18477496</v>
      </c>
      <c r="AB147">
        <v>0</v>
      </c>
      <c r="AC147">
        <v>5226076</v>
      </c>
      <c r="AD147">
        <v>5318321</v>
      </c>
      <c r="AE147">
        <v>26172864</v>
      </c>
      <c r="AF147">
        <v>4158118</v>
      </c>
      <c r="AG147">
        <v>11243978</v>
      </c>
      <c r="AH147">
        <v>22642284</v>
      </c>
      <c r="AI147">
        <v>18585106</v>
      </c>
      <c r="AJ147">
        <v>15057497</v>
      </c>
      <c r="AK147">
        <v>0</v>
      </c>
      <c r="AL147">
        <v>21175938</v>
      </c>
      <c r="AM147">
        <v>0</v>
      </c>
      <c r="AN147">
        <v>6335074</v>
      </c>
      <c r="AO147">
        <v>0</v>
      </c>
      <c r="AP147">
        <v>0</v>
      </c>
      <c r="AQ147">
        <v>15748620</v>
      </c>
      <c r="AR147">
        <v>0</v>
      </c>
      <c r="AS147">
        <v>28980504</v>
      </c>
      <c r="AT147">
        <v>121301013</v>
      </c>
      <c r="AU147">
        <v>0</v>
      </c>
      <c r="AV147">
        <v>249851</v>
      </c>
      <c r="AW147">
        <v>6581815</v>
      </c>
      <c r="AX147">
        <v>20611697</v>
      </c>
      <c r="AY147">
        <v>0</v>
      </c>
      <c r="AZ147">
        <v>0</v>
      </c>
      <c r="BA147">
        <v>0</v>
      </c>
      <c r="BB147">
        <v>130315841</v>
      </c>
      <c r="BC147">
        <v>6983370</v>
      </c>
      <c r="BD147">
        <v>0</v>
      </c>
      <c r="BE147">
        <v>0</v>
      </c>
      <c r="BF147">
        <v>28545849</v>
      </c>
      <c r="BG147">
        <v>0</v>
      </c>
      <c r="BH147">
        <v>0</v>
      </c>
      <c r="BI147">
        <v>4656274</v>
      </c>
      <c r="BJ147">
        <v>1249127</v>
      </c>
      <c r="BK147">
        <v>0</v>
      </c>
      <c r="BL147">
        <v>0</v>
      </c>
      <c r="BM147">
        <v>0</v>
      </c>
      <c r="BN147">
        <v>52007135</v>
      </c>
      <c r="BO147">
        <v>0</v>
      </c>
      <c r="BP147">
        <v>0</v>
      </c>
      <c r="BQ147">
        <v>12092616</v>
      </c>
      <c r="BR147">
        <v>0</v>
      </c>
      <c r="BS147">
        <v>0</v>
      </c>
      <c r="BT147">
        <v>4637903</v>
      </c>
      <c r="BU147">
        <v>14491175</v>
      </c>
      <c r="BV147">
        <v>19463889</v>
      </c>
      <c r="BW147">
        <v>10185969</v>
      </c>
      <c r="BX147">
        <v>0</v>
      </c>
      <c r="BY147">
        <v>0</v>
      </c>
      <c r="BZ147">
        <v>2421490</v>
      </c>
      <c r="CA147">
        <v>0</v>
      </c>
      <c r="CB147">
        <v>41122990</v>
      </c>
      <c r="CC147">
        <v>57103663</v>
      </c>
      <c r="CD147">
        <v>0</v>
      </c>
      <c r="CE147">
        <v>0</v>
      </c>
      <c r="CF147">
        <v>0</v>
      </c>
      <c r="CG147">
        <v>14485892</v>
      </c>
      <c r="CH147">
        <v>5791974</v>
      </c>
      <c r="CI147">
        <v>38628020</v>
      </c>
      <c r="CJ147">
        <v>1730846</v>
      </c>
      <c r="CK147">
        <v>2581820</v>
      </c>
      <c r="CL147">
        <v>0</v>
      </c>
      <c r="CM147">
        <v>0</v>
      </c>
      <c r="CN147">
        <v>6089261</v>
      </c>
      <c r="CO147">
        <v>215513003</v>
      </c>
      <c r="CP147">
        <v>2030121</v>
      </c>
      <c r="CQ147">
        <v>0</v>
      </c>
      <c r="CR147">
        <v>18561263</v>
      </c>
      <c r="CS147">
        <v>5181868</v>
      </c>
      <c r="CT147">
        <v>0</v>
      </c>
      <c r="CU147">
        <v>0</v>
      </c>
      <c r="CV147">
        <v>0</v>
      </c>
      <c r="CW147">
        <v>9843400</v>
      </c>
      <c r="CX147">
        <v>4354373</v>
      </c>
      <c r="CY147">
        <v>0</v>
      </c>
    </row>
    <row r="148" spans="1:103" x14ac:dyDescent="0.3">
      <c r="A148" s="148">
        <v>525</v>
      </c>
      <c r="B148" t="s">
        <v>230</v>
      </c>
      <c r="D148">
        <v>0</v>
      </c>
      <c r="E148">
        <v>13291776</v>
      </c>
      <c r="F148">
        <v>0</v>
      </c>
      <c r="G148">
        <v>0</v>
      </c>
      <c r="H148">
        <v>0</v>
      </c>
      <c r="I148">
        <v>0</v>
      </c>
      <c r="J148">
        <v>0</v>
      </c>
      <c r="K148">
        <v>0</v>
      </c>
      <c r="L148">
        <v>0</v>
      </c>
      <c r="M148">
        <v>0</v>
      </c>
      <c r="O148">
        <v>0</v>
      </c>
      <c r="P148">
        <v>0</v>
      </c>
      <c r="Q148">
        <v>0</v>
      </c>
      <c r="R148">
        <v>0</v>
      </c>
      <c r="S148">
        <v>4965996</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8670687</v>
      </c>
      <c r="AZ148">
        <v>0</v>
      </c>
      <c r="BA148">
        <v>0</v>
      </c>
      <c r="BB148">
        <v>0</v>
      </c>
      <c r="BC148">
        <v>0</v>
      </c>
      <c r="BD148">
        <v>0</v>
      </c>
      <c r="BE148">
        <v>0</v>
      </c>
      <c r="BF148">
        <v>500011</v>
      </c>
      <c r="BG148">
        <v>0</v>
      </c>
      <c r="BH148">
        <v>0</v>
      </c>
      <c r="BI148">
        <v>0</v>
      </c>
      <c r="BJ148">
        <v>0</v>
      </c>
      <c r="BK148">
        <v>0</v>
      </c>
      <c r="BL148">
        <v>0</v>
      </c>
      <c r="BM148">
        <v>18030856</v>
      </c>
      <c r="BN148">
        <v>0</v>
      </c>
      <c r="BO148">
        <v>7731429</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2632037</v>
      </c>
      <c r="CV148">
        <v>0</v>
      </c>
      <c r="CW148">
        <v>0</v>
      </c>
      <c r="CX148">
        <v>0</v>
      </c>
      <c r="CY148">
        <v>0</v>
      </c>
    </row>
    <row r="149" spans="1:103" x14ac:dyDescent="0.3">
      <c r="A149" s="148">
        <v>526</v>
      </c>
      <c r="B149" t="s">
        <v>231</v>
      </c>
      <c r="D149">
        <v>0</v>
      </c>
      <c r="E149">
        <v>8500</v>
      </c>
      <c r="F149">
        <v>0</v>
      </c>
      <c r="G149">
        <v>1585739</v>
      </c>
      <c r="H149">
        <v>0</v>
      </c>
      <c r="I149">
        <v>0</v>
      </c>
      <c r="J149">
        <v>702364</v>
      </c>
      <c r="K149">
        <v>172825</v>
      </c>
      <c r="L149">
        <v>1201726</v>
      </c>
      <c r="M149">
        <v>18622235</v>
      </c>
      <c r="O149">
        <v>530621</v>
      </c>
      <c r="P149">
        <v>0</v>
      </c>
      <c r="Q149">
        <v>1513033</v>
      </c>
      <c r="R149">
        <v>221534</v>
      </c>
      <c r="S149">
        <v>221823</v>
      </c>
      <c r="U149">
        <v>0</v>
      </c>
      <c r="V149">
        <v>1945006</v>
      </c>
      <c r="W149">
        <v>0</v>
      </c>
      <c r="X149">
        <v>542303</v>
      </c>
      <c r="Y149">
        <v>177023</v>
      </c>
      <c r="Z149">
        <v>0</v>
      </c>
      <c r="AA149">
        <v>584017</v>
      </c>
      <c r="AB149">
        <v>423250</v>
      </c>
      <c r="AC149">
        <v>0</v>
      </c>
      <c r="AD149">
        <v>26068305</v>
      </c>
      <c r="AE149">
        <v>5953339</v>
      </c>
      <c r="AF149">
        <v>70049</v>
      </c>
      <c r="AG149">
        <v>2413674</v>
      </c>
      <c r="AH149">
        <v>345529</v>
      </c>
      <c r="AI149">
        <v>1930296</v>
      </c>
      <c r="AJ149">
        <v>1207109</v>
      </c>
      <c r="AK149">
        <v>0</v>
      </c>
      <c r="AL149">
        <v>2519587</v>
      </c>
      <c r="AM149">
        <v>0</v>
      </c>
      <c r="AN149">
        <v>655954</v>
      </c>
      <c r="AO149">
        <v>0</v>
      </c>
      <c r="AP149">
        <v>0</v>
      </c>
      <c r="AQ149">
        <v>606590</v>
      </c>
      <c r="AR149">
        <v>0</v>
      </c>
      <c r="AS149">
        <v>2696826</v>
      </c>
      <c r="AT149">
        <v>5240180</v>
      </c>
      <c r="AU149">
        <v>0</v>
      </c>
      <c r="AV149">
        <v>17234</v>
      </c>
      <c r="AW149">
        <v>294364</v>
      </c>
      <c r="AX149">
        <v>1950259</v>
      </c>
      <c r="AY149">
        <v>460231</v>
      </c>
      <c r="AZ149">
        <v>0</v>
      </c>
      <c r="BA149">
        <v>0</v>
      </c>
      <c r="BB149">
        <v>23619384</v>
      </c>
      <c r="BC149">
        <v>459998</v>
      </c>
      <c r="BD149">
        <v>0</v>
      </c>
      <c r="BE149">
        <v>0</v>
      </c>
      <c r="BF149">
        <v>3839238</v>
      </c>
      <c r="BG149">
        <v>0</v>
      </c>
      <c r="BH149">
        <v>0</v>
      </c>
      <c r="BI149">
        <v>256653</v>
      </c>
      <c r="BJ149">
        <v>1144</v>
      </c>
      <c r="BK149">
        <v>0</v>
      </c>
      <c r="BL149">
        <v>0</v>
      </c>
      <c r="BM149">
        <v>1856585</v>
      </c>
      <c r="BN149">
        <v>3812044</v>
      </c>
      <c r="BO149">
        <v>180204</v>
      </c>
      <c r="BP149">
        <v>0</v>
      </c>
      <c r="BQ149">
        <v>673084</v>
      </c>
      <c r="BR149">
        <v>0</v>
      </c>
      <c r="BS149">
        <v>0</v>
      </c>
      <c r="BT149">
        <v>1726085</v>
      </c>
      <c r="BU149">
        <v>1463553</v>
      </c>
      <c r="BV149">
        <v>2850813</v>
      </c>
      <c r="BW149">
        <v>656124</v>
      </c>
      <c r="BX149">
        <v>0</v>
      </c>
      <c r="BY149">
        <v>0</v>
      </c>
      <c r="BZ149">
        <v>0</v>
      </c>
      <c r="CA149">
        <v>0</v>
      </c>
      <c r="CB149">
        <v>2259613</v>
      </c>
      <c r="CC149">
        <v>12648958</v>
      </c>
      <c r="CD149">
        <v>258665</v>
      </c>
      <c r="CE149">
        <v>184721</v>
      </c>
      <c r="CF149">
        <v>0</v>
      </c>
      <c r="CG149">
        <v>527479</v>
      </c>
      <c r="CH149">
        <v>6801</v>
      </c>
      <c r="CI149">
        <v>1079607</v>
      </c>
      <c r="CJ149">
        <v>566824</v>
      </c>
      <c r="CK149">
        <v>0</v>
      </c>
      <c r="CL149">
        <v>0</v>
      </c>
      <c r="CM149">
        <v>0</v>
      </c>
      <c r="CN149">
        <v>488445</v>
      </c>
      <c r="CO149">
        <v>7754606</v>
      </c>
      <c r="CP149">
        <v>0</v>
      </c>
      <c r="CQ149">
        <v>0</v>
      </c>
      <c r="CR149">
        <v>659511</v>
      </c>
      <c r="CS149">
        <v>337721</v>
      </c>
      <c r="CT149">
        <v>0</v>
      </c>
      <c r="CU149">
        <v>319061</v>
      </c>
      <c r="CV149">
        <v>0</v>
      </c>
      <c r="CW149">
        <v>112532</v>
      </c>
      <c r="CX149">
        <v>0</v>
      </c>
      <c r="CY149">
        <v>0</v>
      </c>
    </row>
    <row r="150" spans="1:103" x14ac:dyDescent="0.3">
      <c r="A150" s="148">
        <v>527</v>
      </c>
      <c r="B150" t="s">
        <v>2112</v>
      </c>
      <c r="D150">
        <v>0</v>
      </c>
      <c r="E150">
        <v>0</v>
      </c>
      <c r="F150">
        <v>0</v>
      </c>
      <c r="G150">
        <v>0</v>
      </c>
      <c r="H150">
        <v>0</v>
      </c>
      <c r="I150">
        <v>0</v>
      </c>
      <c r="J150">
        <v>0</v>
      </c>
      <c r="K150">
        <v>0</v>
      </c>
      <c r="L150">
        <v>0</v>
      </c>
      <c r="M150">
        <v>0</v>
      </c>
      <c r="O150">
        <v>0</v>
      </c>
      <c r="P150">
        <v>0</v>
      </c>
      <c r="Q150">
        <v>0</v>
      </c>
      <c r="R150">
        <v>0</v>
      </c>
      <c r="S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row>
    <row r="151" spans="1:103" x14ac:dyDescent="0.3">
      <c r="A151" s="148">
        <v>528</v>
      </c>
      <c r="B151" t="s">
        <v>215</v>
      </c>
      <c r="D151">
        <v>90396172</v>
      </c>
      <c r="E151">
        <v>18939355</v>
      </c>
      <c r="F151">
        <v>9675059</v>
      </c>
      <c r="G151">
        <v>14401857</v>
      </c>
      <c r="H151">
        <v>17464019</v>
      </c>
      <c r="I151">
        <v>19025869</v>
      </c>
      <c r="J151">
        <v>34854538</v>
      </c>
      <c r="K151">
        <v>10995679</v>
      </c>
      <c r="L151">
        <v>22611882</v>
      </c>
      <c r="M151">
        <v>137615465</v>
      </c>
      <c r="N151">
        <v>204196294</v>
      </c>
      <c r="O151">
        <v>46298901</v>
      </c>
      <c r="P151">
        <v>197078455</v>
      </c>
      <c r="Q151">
        <v>44125346</v>
      </c>
      <c r="R151">
        <v>7816443</v>
      </c>
      <c r="S151">
        <v>51389093</v>
      </c>
      <c r="U151">
        <v>100152960</v>
      </c>
      <c r="V151">
        <v>74784477</v>
      </c>
      <c r="W151">
        <v>15826128</v>
      </c>
      <c r="X151">
        <v>10303733</v>
      </c>
      <c r="Y151">
        <v>8188450</v>
      </c>
      <c r="Z151">
        <v>63581198</v>
      </c>
      <c r="AA151">
        <v>27331381</v>
      </c>
      <c r="AB151">
        <v>48663481</v>
      </c>
      <c r="AC151">
        <v>170835649</v>
      </c>
      <c r="AD151">
        <v>30529011</v>
      </c>
      <c r="AE151">
        <v>65327368</v>
      </c>
      <c r="AF151">
        <v>72732486</v>
      </c>
      <c r="AG151">
        <v>34137731</v>
      </c>
      <c r="AH151">
        <v>30251041</v>
      </c>
      <c r="AI151">
        <v>497639553</v>
      </c>
      <c r="AJ151">
        <v>28452504</v>
      </c>
      <c r="AK151">
        <v>257902278</v>
      </c>
      <c r="AL151">
        <v>45215389</v>
      </c>
      <c r="AM151">
        <v>152801834</v>
      </c>
      <c r="AN151">
        <v>6713362</v>
      </c>
      <c r="AO151">
        <v>7211310</v>
      </c>
      <c r="AP151">
        <v>37747960</v>
      </c>
      <c r="AQ151">
        <v>7954422</v>
      </c>
      <c r="AR151">
        <v>359375292</v>
      </c>
      <c r="AS151">
        <v>27366740</v>
      </c>
      <c r="AT151">
        <v>61397674</v>
      </c>
      <c r="AU151">
        <v>41109403</v>
      </c>
      <c r="AV151">
        <v>86451570</v>
      </c>
      <c r="AW151">
        <v>12845894</v>
      </c>
      <c r="AX151">
        <v>25823890</v>
      </c>
      <c r="AY151">
        <v>6972863</v>
      </c>
      <c r="AZ151">
        <v>133945025</v>
      </c>
      <c r="BA151">
        <v>36134237</v>
      </c>
      <c r="BB151">
        <v>151111631</v>
      </c>
      <c r="BC151">
        <v>6058158</v>
      </c>
      <c r="BD151">
        <v>42979528</v>
      </c>
      <c r="BE151">
        <v>31428809</v>
      </c>
      <c r="BF151">
        <v>62504533</v>
      </c>
      <c r="BG151">
        <v>29266005</v>
      </c>
      <c r="BH151">
        <v>12487634</v>
      </c>
      <c r="BI151">
        <v>14984651</v>
      </c>
      <c r="BJ151">
        <v>24337169</v>
      </c>
      <c r="BK151">
        <v>1110277633</v>
      </c>
      <c r="BL151">
        <v>9877419</v>
      </c>
      <c r="BM151">
        <v>19943686</v>
      </c>
      <c r="BN151">
        <v>66210940</v>
      </c>
      <c r="BO151">
        <v>47076112</v>
      </c>
      <c r="BP151">
        <v>186501982</v>
      </c>
      <c r="BQ151">
        <v>18821621</v>
      </c>
      <c r="BR151">
        <v>94651913</v>
      </c>
      <c r="BS151">
        <v>157261307</v>
      </c>
      <c r="BT151">
        <v>10875683</v>
      </c>
      <c r="BU151">
        <v>23438842</v>
      </c>
      <c r="BV151">
        <v>48659162</v>
      </c>
      <c r="BW151">
        <v>9352618</v>
      </c>
      <c r="BX151">
        <v>31226101</v>
      </c>
      <c r="BY151">
        <v>89242730</v>
      </c>
      <c r="BZ151">
        <v>15966425</v>
      </c>
      <c r="CA151">
        <v>67672148</v>
      </c>
      <c r="CB151">
        <v>26477814</v>
      </c>
      <c r="CC151">
        <v>48755715</v>
      </c>
      <c r="CD151">
        <v>48525373</v>
      </c>
      <c r="CE151">
        <v>83277064</v>
      </c>
      <c r="CF151">
        <v>44340812</v>
      </c>
      <c r="CG151">
        <v>36431698</v>
      </c>
      <c r="CH151">
        <v>20707515</v>
      </c>
      <c r="CI151">
        <v>30650812</v>
      </c>
      <c r="CJ151">
        <v>25044692</v>
      </c>
      <c r="CK151">
        <v>33298237</v>
      </c>
      <c r="CL151">
        <v>5770682</v>
      </c>
      <c r="CM151">
        <v>36052369</v>
      </c>
      <c r="CN151">
        <v>4206728</v>
      </c>
      <c r="CO151">
        <v>181574509</v>
      </c>
      <c r="CP151">
        <v>22076179</v>
      </c>
      <c r="CQ151">
        <v>1077877098</v>
      </c>
      <c r="CR151">
        <v>18780726</v>
      </c>
      <c r="CS151">
        <v>7526503</v>
      </c>
      <c r="CT151">
        <v>36301492</v>
      </c>
      <c r="CU151">
        <v>52930998</v>
      </c>
      <c r="CV151">
        <v>34811019</v>
      </c>
      <c r="CW151">
        <v>48736229</v>
      </c>
      <c r="CX151">
        <v>18213421</v>
      </c>
      <c r="CY151">
        <v>13048614</v>
      </c>
    </row>
    <row r="152" spans="1:103" x14ac:dyDescent="0.3">
      <c r="A152" s="148">
        <v>529</v>
      </c>
      <c r="B152" t="s">
        <v>216</v>
      </c>
      <c r="D152">
        <v>11474214</v>
      </c>
      <c r="E152">
        <v>2811523</v>
      </c>
      <c r="F152">
        <v>888064</v>
      </c>
      <c r="G152">
        <v>1584671</v>
      </c>
      <c r="H152">
        <v>1490337</v>
      </c>
      <c r="I152">
        <v>1100182</v>
      </c>
      <c r="J152">
        <v>3453330</v>
      </c>
      <c r="K152">
        <v>1339945</v>
      </c>
      <c r="L152">
        <v>2666298</v>
      </c>
      <c r="M152">
        <v>9621062</v>
      </c>
      <c r="N152">
        <v>14635945</v>
      </c>
      <c r="O152">
        <v>5568184</v>
      </c>
      <c r="P152">
        <v>18420866</v>
      </c>
      <c r="Q152">
        <v>4781476</v>
      </c>
      <c r="R152">
        <v>1039337</v>
      </c>
      <c r="S152">
        <v>3216849</v>
      </c>
      <c r="U152">
        <v>10076110</v>
      </c>
      <c r="V152">
        <v>6816524</v>
      </c>
      <c r="W152">
        <v>1506959</v>
      </c>
      <c r="X152">
        <v>1242754</v>
      </c>
      <c r="Y152">
        <v>606510</v>
      </c>
      <c r="Z152">
        <v>6671216</v>
      </c>
      <c r="AA152">
        <v>3777446</v>
      </c>
      <c r="AB152">
        <v>6358739</v>
      </c>
      <c r="AC152">
        <v>23081398</v>
      </c>
      <c r="AD152">
        <v>2041325</v>
      </c>
      <c r="AE152">
        <v>2382217</v>
      </c>
      <c r="AF152">
        <v>9369291</v>
      </c>
      <c r="AG152">
        <v>4196556</v>
      </c>
      <c r="AH152">
        <v>4000209</v>
      </c>
      <c r="AI152">
        <v>33179154</v>
      </c>
      <c r="AJ152">
        <v>4117720</v>
      </c>
      <c r="AK152">
        <v>28309329</v>
      </c>
      <c r="AL152">
        <v>6118173</v>
      </c>
      <c r="AM152">
        <v>18169754</v>
      </c>
      <c r="AN152">
        <v>934396</v>
      </c>
      <c r="AO152">
        <v>613564</v>
      </c>
      <c r="AP152">
        <v>5277728</v>
      </c>
      <c r="AQ152">
        <v>1481964</v>
      </c>
      <c r="AR152">
        <v>33712839</v>
      </c>
      <c r="AS152">
        <v>3397457</v>
      </c>
      <c r="AT152">
        <v>9537674</v>
      </c>
      <c r="AU152">
        <v>4367460</v>
      </c>
      <c r="AV152">
        <v>7567154</v>
      </c>
      <c r="AW152">
        <v>2171504</v>
      </c>
      <c r="AX152">
        <v>3870838</v>
      </c>
      <c r="AY152">
        <v>424117</v>
      </c>
      <c r="AZ152">
        <v>12802448</v>
      </c>
      <c r="BA152">
        <v>1722412</v>
      </c>
      <c r="BB152">
        <v>18580627</v>
      </c>
      <c r="BC152">
        <v>867857</v>
      </c>
      <c r="BD152">
        <v>4874175</v>
      </c>
      <c r="BE152">
        <v>4400604</v>
      </c>
      <c r="BF152">
        <v>6595539</v>
      </c>
      <c r="BG152">
        <v>1662759</v>
      </c>
      <c r="BH152">
        <v>1128969</v>
      </c>
      <c r="BI152">
        <v>1875282</v>
      </c>
      <c r="BJ152">
        <v>2702208</v>
      </c>
      <c r="BK152">
        <v>71834720</v>
      </c>
      <c r="BL152">
        <v>965163</v>
      </c>
      <c r="BM152">
        <v>1751403</v>
      </c>
      <c r="BN152">
        <v>6552292</v>
      </c>
      <c r="BO152">
        <v>7472364</v>
      </c>
      <c r="BP152">
        <v>14773488</v>
      </c>
      <c r="BQ152">
        <v>1587626</v>
      </c>
      <c r="BR152">
        <v>11832582</v>
      </c>
      <c r="BS152">
        <v>11632281</v>
      </c>
      <c r="BT152">
        <v>1023335</v>
      </c>
      <c r="BU152">
        <v>2922312</v>
      </c>
      <c r="BV152">
        <v>4944471</v>
      </c>
      <c r="BW152">
        <v>817310</v>
      </c>
      <c r="BX152">
        <v>3057736</v>
      </c>
      <c r="BY152">
        <v>12305588</v>
      </c>
      <c r="BZ152">
        <v>1326696</v>
      </c>
      <c r="CA152">
        <v>9126778</v>
      </c>
      <c r="CB152">
        <v>3121093</v>
      </c>
      <c r="CC152">
        <v>8905509</v>
      </c>
      <c r="CD152">
        <v>6300877</v>
      </c>
      <c r="CE152">
        <v>9490292</v>
      </c>
      <c r="CF152">
        <v>3565130</v>
      </c>
      <c r="CG152">
        <v>5583571</v>
      </c>
      <c r="CH152">
        <v>2699428</v>
      </c>
      <c r="CI152">
        <v>4658419</v>
      </c>
      <c r="CJ152">
        <v>3153053</v>
      </c>
      <c r="CK152">
        <v>4360458</v>
      </c>
      <c r="CL152">
        <v>453522</v>
      </c>
      <c r="CM152">
        <v>2511188</v>
      </c>
      <c r="CN152">
        <v>348208</v>
      </c>
      <c r="CO152">
        <v>22908363</v>
      </c>
      <c r="CP152">
        <v>4457098</v>
      </c>
      <c r="CQ152">
        <v>85057764</v>
      </c>
      <c r="CR152">
        <v>1431897</v>
      </c>
      <c r="CS152">
        <v>946440</v>
      </c>
      <c r="CT152">
        <v>2202153</v>
      </c>
      <c r="CU152">
        <v>7510887</v>
      </c>
      <c r="CV152">
        <v>5012535</v>
      </c>
      <c r="CW152">
        <v>6235285</v>
      </c>
      <c r="CX152">
        <v>2740943</v>
      </c>
      <c r="CY152">
        <v>1194078</v>
      </c>
    </row>
    <row r="153" spans="1:103" x14ac:dyDescent="0.3">
      <c r="A153" s="148">
        <v>530</v>
      </c>
      <c r="B153" t="s">
        <v>217</v>
      </c>
      <c r="D153">
        <v>1179378</v>
      </c>
      <c r="E153">
        <v>474971</v>
      </c>
      <c r="F153">
        <v>153997</v>
      </c>
      <c r="G153">
        <v>797966</v>
      </c>
      <c r="H153">
        <v>520306</v>
      </c>
      <c r="I153">
        <v>307122</v>
      </c>
      <c r="J153">
        <v>621876</v>
      </c>
      <c r="K153">
        <v>232755</v>
      </c>
      <c r="L153">
        <v>793473</v>
      </c>
      <c r="M153">
        <v>1456838</v>
      </c>
      <c r="N153">
        <v>688426</v>
      </c>
      <c r="O153">
        <v>649924</v>
      </c>
      <c r="P153">
        <v>1977056</v>
      </c>
      <c r="Q153">
        <v>1168184</v>
      </c>
      <c r="R153">
        <v>146419</v>
      </c>
      <c r="S153">
        <v>882002</v>
      </c>
      <c r="U153">
        <v>1148474</v>
      </c>
      <c r="V153">
        <v>474616</v>
      </c>
      <c r="W153">
        <v>331898</v>
      </c>
      <c r="X153">
        <v>89518</v>
      </c>
      <c r="Y153">
        <v>187535</v>
      </c>
      <c r="Z153">
        <v>952818</v>
      </c>
      <c r="AA153">
        <v>606245</v>
      </c>
      <c r="AB153">
        <v>422916</v>
      </c>
      <c r="AC153">
        <v>1688885</v>
      </c>
      <c r="AD153">
        <v>243513</v>
      </c>
      <c r="AE153">
        <v>216789</v>
      </c>
      <c r="AF153">
        <v>1735513</v>
      </c>
      <c r="AG153">
        <v>475853</v>
      </c>
      <c r="AH153">
        <v>1037908</v>
      </c>
      <c r="AI153">
        <v>2864112</v>
      </c>
      <c r="AJ153">
        <v>1206943</v>
      </c>
      <c r="AK153">
        <v>1817285</v>
      </c>
      <c r="AL153">
        <v>811299</v>
      </c>
      <c r="AM153">
        <v>1557819</v>
      </c>
      <c r="AN153">
        <v>208785</v>
      </c>
      <c r="AO153">
        <v>169728</v>
      </c>
      <c r="AP153">
        <v>545032</v>
      </c>
      <c r="AQ153">
        <v>73159</v>
      </c>
      <c r="AR153">
        <v>1981845</v>
      </c>
      <c r="AS153">
        <v>527040</v>
      </c>
      <c r="AT153">
        <v>397434</v>
      </c>
      <c r="AU153">
        <v>758046</v>
      </c>
      <c r="AV153">
        <v>689303</v>
      </c>
      <c r="AW153">
        <v>542402</v>
      </c>
      <c r="AX153">
        <v>691148</v>
      </c>
      <c r="AY153">
        <v>252523</v>
      </c>
      <c r="AZ153">
        <v>859146</v>
      </c>
      <c r="BA153">
        <v>440290</v>
      </c>
      <c r="BB153">
        <v>340883</v>
      </c>
      <c r="BC153">
        <v>210865</v>
      </c>
      <c r="BD153">
        <v>417898</v>
      </c>
      <c r="BE153">
        <v>812424</v>
      </c>
      <c r="BF153">
        <v>433671</v>
      </c>
      <c r="BG153">
        <v>417807</v>
      </c>
      <c r="BH153">
        <v>469954</v>
      </c>
      <c r="BI153">
        <v>807263</v>
      </c>
      <c r="BJ153">
        <v>131702</v>
      </c>
      <c r="BK153">
        <v>8992590</v>
      </c>
      <c r="BL153">
        <v>347820</v>
      </c>
      <c r="BM153">
        <v>675507</v>
      </c>
      <c r="BN153">
        <v>174014</v>
      </c>
      <c r="BO153">
        <v>458984</v>
      </c>
      <c r="BP153">
        <v>1363890</v>
      </c>
      <c r="BQ153">
        <v>768587</v>
      </c>
      <c r="BR153">
        <v>1085650</v>
      </c>
      <c r="BS153">
        <v>1412054</v>
      </c>
      <c r="BT153">
        <v>325248</v>
      </c>
      <c r="BU153">
        <v>757509</v>
      </c>
      <c r="BV153">
        <v>1466755</v>
      </c>
      <c r="BW153">
        <v>216472</v>
      </c>
      <c r="BX153">
        <v>226696</v>
      </c>
      <c r="BY153">
        <v>549245</v>
      </c>
      <c r="BZ153">
        <v>206013</v>
      </c>
      <c r="CA153">
        <v>503460</v>
      </c>
      <c r="CB153">
        <v>703291</v>
      </c>
      <c r="CC153">
        <v>2356040</v>
      </c>
      <c r="CD153">
        <v>756409</v>
      </c>
      <c r="CE153">
        <v>1862619</v>
      </c>
      <c r="CF153">
        <v>667355</v>
      </c>
      <c r="CG153">
        <v>871652</v>
      </c>
      <c r="CH153">
        <v>662430</v>
      </c>
      <c r="CI153">
        <v>677142</v>
      </c>
      <c r="CJ153">
        <v>505353</v>
      </c>
      <c r="CK153">
        <v>387134</v>
      </c>
      <c r="CL153">
        <v>153866</v>
      </c>
      <c r="CM153">
        <v>72104</v>
      </c>
      <c r="CN153">
        <v>175560</v>
      </c>
      <c r="CO153">
        <v>13185</v>
      </c>
      <c r="CP153">
        <v>636693</v>
      </c>
      <c r="CQ153">
        <v>810013</v>
      </c>
      <c r="CR153">
        <v>445634</v>
      </c>
      <c r="CS153">
        <v>342143</v>
      </c>
      <c r="CT153">
        <v>426331</v>
      </c>
      <c r="CU153">
        <v>855270</v>
      </c>
      <c r="CV153">
        <v>906752</v>
      </c>
      <c r="CW153">
        <v>652638</v>
      </c>
      <c r="CX153">
        <v>347189</v>
      </c>
      <c r="CY153">
        <v>202673</v>
      </c>
    </row>
    <row r="154" spans="1:103" x14ac:dyDescent="0.3">
      <c r="A154" s="148">
        <v>531</v>
      </c>
      <c r="B154" t="s">
        <v>218</v>
      </c>
      <c r="D154">
        <v>0</v>
      </c>
      <c r="E154">
        <v>0</v>
      </c>
      <c r="F154">
        <v>0</v>
      </c>
      <c r="G154">
        <v>0</v>
      </c>
      <c r="H154">
        <v>0</v>
      </c>
      <c r="I154">
        <v>0</v>
      </c>
      <c r="J154">
        <v>0</v>
      </c>
      <c r="K154">
        <v>0</v>
      </c>
      <c r="L154">
        <v>0</v>
      </c>
      <c r="M154">
        <v>0</v>
      </c>
      <c r="N154">
        <v>88323</v>
      </c>
      <c r="O154">
        <v>0</v>
      </c>
      <c r="P154">
        <v>0</v>
      </c>
      <c r="Q154">
        <v>0</v>
      </c>
      <c r="R154">
        <v>0</v>
      </c>
      <c r="S154">
        <v>0</v>
      </c>
      <c r="U154">
        <v>0</v>
      </c>
      <c r="V154">
        <v>43216</v>
      </c>
      <c r="W154">
        <v>6158</v>
      </c>
      <c r="X154">
        <v>0</v>
      </c>
      <c r="Y154">
        <v>0</v>
      </c>
      <c r="Z154">
        <v>0</v>
      </c>
      <c r="AA154">
        <v>0</v>
      </c>
      <c r="AB154">
        <v>0</v>
      </c>
      <c r="AC154">
        <v>0</v>
      </c>
      <c r="AD154">
        <v>0</v>
      </c>
      <c r="AE154">
        <v>0</v>
      </c>
      <c r="AF154">
        <v>0</v>
      </c>
      <c r="AG154">
        <v>0</v>
      </c>
      <c r="AH154">
        <v>0</v>
      </c>
      <c r="AI154">
        <v>0</v>
      </c>
      <c r="AJ154">
        <v>0</v>
      </c>
      <c r="AK154">
        <v>0</v>
      </c>
      <c r="AL154">
        <v>9296</v>
      </c>
      <c r="AM154">
        <v>0</v>
      </c>
      <c r="AN154">
        <v>0</v>
      </c>
      <c r="AO154">
        <v>0</v>
      </c>
      <c r="AP154">
        <v>0</v>
      </c>
      <c r="AQ154">
        <v>2785</v>
      </c>
      <c r="AR154">
        <v>0</v>
      </c>
      <c r="AS154">
        <v>0</v>
      </c>
      <c r="AT154">
        <v>0</v>
      </c>
      <c r="AU154">
        <v>0</v>
      </c>
      <c r="AV154">
        <v>6501</v>
      </c>
      <c r="AW154">
        <v>0</v>
      </c>
      <c r="AX154">
        <v>200060</v>
      </c>
      <c r="AY154">
        <v>0</v>
      </c>
      <c r="AZ154">
        <v>0</v>
      </c>
      <c r="BA154">
        <v>2651</v>
      </c>
      <c r="BB154">
        <v>0</v>
      </c>
      <c r="BC154">
        <v>0</v>
      </c>
      <c r="BD154">
        <v>0</v>
      </c>
      <c r="BE154">
        <v>0</v>
      </c>
      <c r="BF154">
        <v>0</v>
      </c>
      <c r="BG154">
        <v>0</v>
      </c>
      <c r="BH154">
        <v>0</v>
      </c>
      <c r="BI154">
        <v>0</v>
      </c>
      <c r="BJ154">
        <v>3454</v>
      </c>
      <c r="BK154">
        <v>0</v>
      </c>
      <c r="BL154">
        <v>0</v>
      </c>
      <c r="BM154">
        <v>0</v>
      </c>
      <c r="BN154">
        <v>175467</v>
      </c>
      <c r="BO154">
        <v>0</v>
      </c>
      <c r="BP154">
        <v>0</v>
      </c>
      <c r="BQ154">
        <v>0</v>
      </c>
      <c r="BR154">
        <v>0</v>
      </c>
      <c r="BS154">
        <v>0</v>
      </c>
      <c r="BT154">
        <v>0</v>
      </c>
      <c r="BU154">
        <v>0</v>
      </c>
      <c r="BV154">
        <v>0</v>
      </c>
      <c r="BW154">
        <v>167</v>
      </c>
      <c r="BX154">
        <v>3537</v>
      </c>
      <c r="BY154">
        <v>0</v>
      </c>
      <c r="BZ154">
        <v>0</v>
      </c>
      <c r="CA154">
        <v>33</v>
      </c>
      <c r="CB154">
        <v>0</v>
      </c>
      <c r="CC154">
        <v>0</v>
      </c>
      <c r="CD154">
        <v>40081</v>
      </c>
      <c r="CE154">
        <v>0</v>
      </c>
      <c r="CF154">
        <v>0</v>
      </c>
      <c r="CG154">
        <v>26137</v>
      </c>
      <c r="CH154">
        <v>7759</v>
      </c>
      <c r="CI154">
        <v>0</v>
      </c>
      <c r="CJ154">
        <v>0</v>
      </c>
      <c r="CK154">
        <v>0</v>
      </c>
      <c r="CL154">
        <v>0</v>
      </c>
      <c r="CM154">
        <v>0</v>
      </c>
      <c r="CN154">
        <v>3555</v>
      </c>
      <c r="CO154">
        <v>0</v>
      </c>
      <c r="CP154">
        <v>0</v>
      </c>
      <c r="CQ154">
        <v>630149</v>
      </c>
      <c r="CR154">
        <v>2632</v>
      </c>
      <c r="CS154">
        <v>0</v>
      </c>
      <c r="CT154">
        <v>4610</v>
      </c>
      <c r="CU154">
        <v>0</v>
      </c>
      <c r="CV154">
        <v>0</v>
      </c>
      <c r="CW154">
        <v>0</v>
      </c>
      <c r="CX154">
        <v>0</v>
      </c>
      <c r="CY154">
        <v>0</v>
      </c>
    </row>
    <row r="155" spans="1:103" x14ac:dyDescent="0.3">
      <c r="A155" s="148">
        <v>532</v>
      </c>
      <c r="B155" t="s">
        <v>835</v>
      </c>
      <c r="D155">
        <v>155930554</v>
      </c>
      <c r="E155">
        <v>41695692</v>
      </c>
      <c r="F155">
        <v>15290242</v>
      </c>
      <c r="G155">
        <v>30747897</v>
      </c>
      <c r="H155">
        <v>39167859</v>
      </c>
      <c r="I155">
        <v>32097221</v>
      </c>
      <c r="J155">
        <v>58892523</v>
      </c>
      <c r="K155">
        <v>25378656</v>
      </c>
      <c r="L155">
        <v>45231899</v>
      </c>
      <c r="M155">
        <v>207604399</v>
      </c>
      <c r="N155">
        <v>326905145</v>
      </c>
      <c r="O155">
        <v>83584158</v>
      </c>
      <c r="P155">
        <v>272148232</v>
      </c>
      <c r="Q155">
        <v>81848850</v>
      </c>
      <c r="R155">
        <v>13967427</v>
      </c>
      <c r="S155">
        <v>86495063</v>
      </c>
      <c r="U155">
        <v>184996803</v>
      </c>
      <c r="V155">
        <v>113978513</v>
      </c>
      <c r="W155">
        <v>39018886</v>
      </c>
      <c r="X155">
        <v>15488357</v>
      </c>
      <c r="Y155">
        <v>20425480</v>
      </c>
      <c r="Z155">
        <v>120195459</v>
      </c>
      <c r="AA155">
        <v>58003594</v>
      </c>
      <c r="AB155">
        <v>112717476</v>
      </c>
      <c r="AC155">
        <v>317623181</v>
      </c>
      <c r="AD155">
        <v>52594033</v>
      </c>
      <c r="AE155">
        <v>111872671</v>
      </c>
      <c r="AF155">
        <v>133340830</v>
      </c>
      <c r="AG155">
        <v>63154722</v>
      </c>
      <c r="AH155">
        <v>55737774</v>
      </c>
      <c r="AI155">
        <v>441605743</v>
      </c>
      <c r="AJ155">
        <v>62014163</v>
      </c>
      <c r="AK155">
        <v>358545169</v>
      </c>
      <c r="AL155">
        <v>83388268</v>
      </c>
      <c r="AM155">
        <v>232139679</v>
      </c>
      <c r="AN155">
        <v>11837607</v>
      </c>
      <c r="AO155">
        <v>16262305</v>
      </c>
      <c r="AP155">
        <v>67782902</v>
      </c>
      <c r="AQ155">
        <v>18530770</v>
      </c>
      <c r="AR155">
        <v>599384464</v>
      </c>
      <c r="AS155">
        <v>60479073</v>
      </c>
      <c r="AT155">
        <v>128900523</v>
      </c>
      <c r="AU155">
        <v>99292491</v>
      </c>
      <c r="AV155">
        <v>147578784</v>
      </c>
      <c r="AW155">
        <v>26774157</v>
      </c>
      <c r="AX155">
        <v>61850468</v>
      </c>
      <c r="AY155">
        <v>14486547</v>
      </c>
      <c r="AZ155">
        <v>225559785</v>
      </c>
      <c r="BA155">
        <v>68567634</v>
      </c>
      <c r="BB155">
        <v>238221571</v>
      </c>
      <c r="BC155">
        <v>15883759</v>
      </c>
      <c r="BD155">
        <v>74937594</v>
      </c>
      <c r="BE155">
        <v>65810608</v>
      </c>
      <c r="BF155">
        <v>112269591</v>
      </c>
      <c r="BG155">
        <v>49955524</v>
      </c>
      <c r="BH155">
        <v>26187289</v>
      </c>
      <c r="BI155">
        <v>30600132</v>
      </c>
      <c r="BJ155">
        <v>47772030</v>
      </c>
      <c r="BK155">
        <v>1327645770</v>
      </c>
      <c r="BL155">
        <v>21178040</v>
      </c>
      <c r="BM155">
        <v>29956862</v>
      </c>
      <c r="BN155">
        <v>110852871</v>
      </c>
      <c r="BO155">
        <v>92123067</v>
      </c>
      <c r="BP155">
        <v>296436643</v>
      </c>
      <c r="BQ155">
        <v>31634420</v>
      </c>
      <c r="BR155">
        <v>214454554</v>
      </c>
      <c r="BS155">
        <v>231143605</v>
      </c>
      <c r="BT155">
        <v>21028080</v>
      </c>
      <c r="BU155">
        <v>54057741</v>
      </c>
      <c r="BV155">
        <v>69107771</v>
      </c>
      <c r="BW155">
        <v>16073812</v>
      </c>
      <c r="BX155">
        <v>53039576</v>
      </c>
      <c r="BY155">
        <v>145404666</v>
      </c>
      <c r="BZ155">
        <v>26194204</v>
      </c>
      <c r="CA155">
        <v>125598686</v>
      </c>
      <c r="CB155">
        <v>53146122</v>
      </c>
      <c r="CC155">
        <v>135342238</v>
      </c>
      <c r="CD155">
        <v>84025804</v>
      </c>
      <c r="CE155">
        <v>146683904</v>
      </c>
      <c r="CF155">
        <v>67613927</v>
      </c>
      <c r="CG155">
        <v>81661448</v>
      </c>
      <c r="CH155">
        <v>44819541</v>
      </c>
      <c r="CI155">
        <v>78664274</v>
      </c>
      <c r="CJ155">
        <v>53077306</v>
      </c>
      <c r="CK155">
        <v>78692607</v>
      </c>
      <c r="CL155">
        <v>22374681</v>
      </c>
      <c r="CM155">
        <v>56778599</v>
      </c>
      <c r="CN155">
        <v>6967754</v>
      </c>
      <c r="CO155">
        <v>299423218</v>
      </c>
      <c r="CP155">
        <v>45567863</v>
      </c>
      <c r="CQ155">
        <v>1041597001</v>
      </c>
      <c r="CR155">
        <v>29576291</v>
      </c>
      <c r="CS155">
        <v>13511060</v>
      </c>
      <c r="CT155">
        <v>56485521</v>
      </c>
      <c r="CU155">
        <v>112102123</v>
      </c>
      <c r="CV155">
        <v>77531046</v>
      </c>
      <c r="CW155">
        <v>96819529</v>
      </c>
      <c r="CX155">
        <v>36535032</v>
      </c>
      <c r="CY155">
        <v>26260436</v>
      </c>
    </row>
    <row r="156" spans="1:103" x14ac:dyDescent="0.3">
      <c r="A156" s="148">
        <v>533</v>
      </c>
      <c r="B156" t="s">
        <v>836</v>
      </c>
      <c r="D156">
        <v>1521155</v>
      </c>
      <c r="E156">
        <v>3396000</v>
      </c>
      <c r="F156">
        <v>0</v>
      </c>
      <c r="G156">
        <v>208367</v>
      </c>
      <c r="H156">
        <v>400000</v>
      </c>
      <c r="I156">
        <v>0</v>
      </c>
      <c r="J156">
        <v>0</v>
      </c>
      <c r="K156">
        <v>0</v>
      </c>
      <c r="L156">
        <v>398835</v>
      </c>
      <c r="M156">
        <v>0</v>
      </c>
      <c r="N156">
        <v>112600</v>
      </c>
      <c r="O156">
        <v>0</v>
      </c>
      <c r="P156">
        <v>0</v>
      </c>
      <c r="Q156">
        <v>515000</v>
      </c>
      <c r="R156">
        <v>0</v>
      </c>
      <c r="S156">
        <v>0</v>
      </c>
      <c r="U156">
        <v>0</v>
      </c>
      <c r="V156">
        <v>0</v>
      </c>
      <c r="W156">
        <v>0</v>
      </c>
      <c r="X156">
        <v>0</v>
      </c>
      <c r="Y156">
        <v>43822</v>
      </c>
      <c r="Z156">
        <v>1529550</v>
      </c>
      <c r="AA156">
        <v>1857584</v>
      </c>
      <c r="AB156">
        <v>0</v>
      </c>
      <c r="AC156">
        <v>10000000</v>
      </c>
      <c r="AD156">
        <v>0</v>
      </c>
      <c r="AE156">
        <v>1671162</v>
      </c>
      <c r="AF156">
        <v>0</v>
      </c>
      <c r="AG156">
        <v>1627000</v>
      </c>
      <c r="AH156">
        <v>317553</v>
      </c>
      <c r="AI156">
        <v>0</v>
      </c>
      <c r="AJ156">
        <v>786258</v>
      </c>
      <c r="AK156">
        <v>0</v>
      </c>
      <c r="AL156">
        <v>0</v>
      </c>
      <c r="AM156">
        <v>209349</v>
      </c>
      <c r="AN156">
        <v>0</v>
      </c>
      <c r="AO156">
        <v>0</v>
      </c>
      <c r="AP156">
        <v>0</v>
      </c>
      <c r="AQ156">
        <v>0</v>
      </c>
      <c r="AR156">
        <v>0</v>
      </c>
      <c r="AS156">
        <v>0</v>
      </c>
      <c r="AT156">
        <v>0</v>
      </c>
      <c r="AU156">
        <v>5708181</v>
      </c>
      <c r="AV156">
        <v>0</v>
      </c>
      <c r="AW156">
        <v>232040</v>
      </c>
      <c r="AX156">
        <v>11235000</v>
      </c>
      <c r="AY156">
        <v>65419</v>
      </c>
      <c r="AZ156">
        <v>0</v>
      </c>
      <c r="BA156">
        <v>0</v>
      </c>
      <c r="BB156">
        <v>0</v>
      </c>
      <c r="BC156">
        <v>2000000</v>
      </c>
      <c r="BD156">
        <v>0</v>
      </c>
      <c r="BE156">
        <v>2260255</v>
      </c>
      <c r="BF156">
        <v>0</v>
      </c>
      <c r="BG156">
        <v>0</v>
      </c>
      <c r="BH156">
        <v>0</v>
      </c>
      <c r="BI156">
        <v>0</v>
      </c>
      <c r="BJ156">
        <v>729507</v>
      </c>
      <c r="BK156">
        <v>0</v>
      </c>
      <c r="BL156">
        <v>0</v>
      </c>
      <c r="BM156">
        <v>0</v>
      </c>
      <c r="BN156">
        <v>244000</v>
      </c>
      <c r="BO156">
        <v>0</v>
      </c>
      <c r="BP156">
        <v>1540000</v>
      </c>
      <c r="BQ156">
        <v>255000</v>
      </c>
      <c r="BR156">
        <v>0</v>
      </c>
      <c r="BS156">
        <v>414056</v>
      </c>
      <c r="BT156">
        <v>0</v>
      </c>
      <c r="BU156">
        <v>0</v>
      </c>
      <c r="BV156">
        <v>597852</v>
      </c>
      <c r="BW156">
        <v>0</v>
      </c>
      <c r="BX156">
        <v>0</v>
      </c>
      <c r="BY156">
        <v>720000</v>
      </c>
      <c r="BZ156">
        <v>0</v>
      </c>
      <c r="CA156">
        <v>0</v>
      </c>
      <c r="CB156">
        <v>323583</v>
      </c>
      <c r="CC156">
        <v>2000000</v>
      </c>
      <c r="CD156">
        <v>0</v>
      </c>
      <c r="CE156">
        <v>900000</v>
      </c>
      <c r="CF156">
        <v>376000</v>
      </c>
      <c r="CG156">
        <v>2155241</v>
      </c>
      <c r="CH156">
        <v>0</v>
      </c>
      <c r="CI156">
        <v>9067107</v>
      </c>
      <c r="CJ156">
        <v>719400</v>
      </c>
      <c r="CK156">
        <v>0</v>
      </c>
      <c r="CL156">
        <v>0</v>
      </c>
      <c r="CM156">
        <v>455147</v>
      </c>
      <c r="CN156">
        <v>0</v>
      </c>
      <c r="CO156">
        <v>48324</v>
      </c>
      <c r="CP156">
        <v>272265</v>
      </c>
      <c r="CQ156">
        <v>0</v>
      </c>
      <c r="CR156">
        <v>430821</v>
      </c>
      <c r="CS156">
        <v>0</v>
      </c>
      <c r="CT156">
        <v>0</v>
      </c>
      <c r="CU156">
        <v>0</v>
      </c>
      <c r="CV156">
        <v>0</v>
      </c>
      <c r="CW156">
        <v>374442</v>
      </c>
      <c r="CX156">
        <v>0</v>
      </c>
      <c r="CY156">
        <v>305000</v>
      </c>
    </row>
    <row r="157" spans="1:103" x14ac:dyDescent="0.3">
      <c r="A157" s="148">
        <v>534</v>
      </c>
      <c r="B157" t="s">
        <v>2113</v>
      </c>
      <c r="D157">
        <v>0</v>
      </c>
      <c r="E157">
        <v>0</v>
      </c>
      <c r="F157">
        <v>0</v>
      </c>
      <c r="G157">
        <v>0</v>
      </c>
      <c r="H157">
        <v>0</v>
      </c>
      <c r="I157">
        <v>0</v>
      </c>
      <c r="J157">
        <v>0</v>
      </c>
      <c r="K157">
        <v>0</v>
      </c>
      <c r="L157">
        <v>0</v>
      </c>
      <c r="M157">
        <v>0</v>
      </c>
      <c r="O157">
        <v>0</v>
      </c>
      <c r="P157">
        <v>0</v>
      </c>
      <c r="Q157">
        <v>0</v>
      </c>
      <c r="R157">
        <v>0</v>
      </c>
      <c r="S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row>
    <row r="158" spans="1:103" x14ac:dyDescent="0.3">
      <c r="A158" s="148">
        <v>535</v>
      </c>
      <c r="B158" t="s">
        <v>205</v>
      </c>
      <c r="D158">
        <v>126590897</v>
      </c>
      <c r="E158">
        <v>0</v>
      </c>
      <c r="F158">
        <v>281577</v>
      </c>
      <c r="G158">
        <v>0</v>
      </c>
      <c r="H158">
        <v>1309050</v>
      </c>
      <c r="I158">
        <v>6380776</v>
      </c>
      <c r="J158">
        <v>0</v>
      </c>
      <c r="K158">
        <v>0</v>
      </c>
      <c r="L158">
        <v>0</v>
      </c>
      <c r="M158">
        <v>171026700</v>
      </c>
      <c r="N158">
        <v>16140087</v>
      </c>
      <c r="O158">
        <v>2695</v>
      </c>
      <c r="P158">
        <v>1048527</v>
      </c>
      <c r="Q158">
        <v>0</v>
      </c>
      <c r="R158">
        <v>0</v>
      </c>
      <c r="S158">
        <v>0</v>
      </c>
      <c r="U158">
        <v>10820940</v>
      </c>
      <c r="V158">
        <v>23554737</v>
      </c>
      <c r="W158">
        <v>0</v>
      </c>
      <c r="X158">
        <v>0</v>
      </c>
      <c r="Y158">
        <v>326600</v>
      </c>
      <c r="Z158">
        <v>379261</v>
      </c>
      <c r="AA158">
        <v>10756408</v>
      </c>
      <c r="AB158">
        <v>0</v>
      </c>
      <c r="AC158">
        <v>18933564</v>
      </c>
      <c r="AD158">
        <v>3281240</v>
      </c>
      <c r="AE158">
        <v>17738816</v>
      </c>
      <c r="AF158">
        <v>2197085</v>
      </c>
      <c r="AG158">
        <v>984656</v>
      </c>
      <c r="AH158">
        <v>0</v>
      </c>
      <c r="AI158">
        <v>9055840</v>
      </c>
      <c r="AJ158">
        <v>27694</v>
      </c>
      <c r="AK158">
        <v>137616520</v>
      </c>
      <c r="AL158">
        <v>292591</v>
      </c>
      <c r="AM158">
        <v>12640430</v>
      </c>
      <c r="AN158">
        <v>0</v>
      </c>
      <c r="AO158">
        <v>0</v>
      </c>
      <c r="AP158">
        <v>0</v>
      </c>
      <c r="AQ158">
        <v>91954</v>
      </c>
      <c r="AR158">
        <v>21942535</v>
      </c>
      <c r="AS158">
        <v>1340946</v>
      </c>
      <c r="AT158">
        <v>18547498</v>
      </c>
      <c r="AU158">
        <v>4942740</v>
      </c>
      <c r="AV158">
        <v>46297568</v>
      </c>
      <c r="AW158">
        <v>1145909</v>
      </c>
      <c r="AX158">
        <v>21961542</v>
      </c>
      <c r="AY158">
        <v>2000000</v>
      </c>
      <c r="AZ158">
        <v>6491637</v>
      </c>
      <c r="BA158">
        <v>4267221</v>
      </c>
      <c r="BB158">
        <v>17084002</v>
      </c>
      <c r="BC158">
        <v>81233</v>
      </c>
      <c r="BD158">
        <v>7446111</v>
      </c>
      <c r="BE158">
        <v>0</v>
      </c>
      <c r="BF158">
        <v>39575517</v>
      </c>
      <c r="BG158">
        <v>10288652</v>
      </c>
      <c r="BH158">
        <v>0</v>
      </c>
      <c r="BI158">
        <v>0</v>
      </c>
      <c r="BJ158">
        <v>4130707</v>
      </c>
      <c r="BK158">
        <v>9000151</v>
      </c>
      <c r="BL158">
        <v>0</v>
      </c>
      <c r="BM158">
        <v>2453324</v>
      </c>
      <c r="BN158">
        <v>92512227</v>
      </c>
      <c r="BO158">
        <v>9671525</v>
      </c>
      <c r="BP158">
        <v>31325006</v>
      </c>
      <c r="BQ158">
        <v>0</v>
      </c>
      <c r="BR158">
        <v>19020597</v>
      </c>
      <c r="BS158">
        <v>46216133</v>
      </c>
      <c r="BT158">
        <v>0</v>
      </c>
      <c r="BU158">
        <v>0</v>
      </c>
      <c r="BV158">
        <v>3457895</v>
      </c>
      <c r="BW158">
        <v>0</v>
      </c>
      <c r="BX158">
        <v>81695</v>
      </c>
      <c r="BY158">
        <v>12118097</v>
      </c>
      <c r="BZ158">
        <v>6327395</v>
      </c>
      <c r="CA158">
        <v>50109204</v>
      </c>
      <c r="CB158">
        <v>0</v>
      </c>
      <c r="CC158">
        <v>0</v>
      </c>
      <c r="CD158">
        <v>0</v>
      </c>
      <c r="CE158">
        <v>1844934</v>
      </c>
      <c r="CF158">
        <v>7812253</v>
      </c>
      <c r="CG158">
        <v>7700000</v>
      </c>
      <c r="CH158">
        <v>1559785</v>
      </c>
      <c r="CI158">
        <v>2791</v>
      </c>
      <c r="CJ158">
        <v>0</v>
      </c>
      <c r="CK158">
        <v>1468800</v>
      </c>
      <c r="CL158">
        <v>0</v>
      </c>
      <c r="CM158">
        <v>0</v>
      </c>
      <c r="CN158">
        <v>0</v>
      </c>
      <c r="CO158">
        <v>377770102</v>
      </c>
      <c r="CP158">
        <v>2927374</v>
      </c>
      <c r="CQ158">
        <v>40880211</v>
      </c>
      <c r="CR158">
        <v>218748</v>
      </c>
      <c r="CS158">
        <v>0</v>
      </c>
      <c r="CT158">
        <v>0</v>
      </c>
      <c r="CU158">
        <v>10850410</v>
      </c>
      <c r="CV158">
        <v>0</v>
      </c>
      <c r="CW158">
        <v>0</v>
      </c>
      <c r="CX158">
        <v>0</v>
      </c>
      <c r="CY158">
        <v>305000</v>
      </c>
    </row>
    <row r="159" spans="1:103" x14ac:dyDescent="0.3">
      <c r="A159" s="148">
        <v>536</v>
      </c>
      <c r="B159" t="s">
        <v>168</v>
      </c>
      <c r="D159">
        <v>7657127</v>
      </c>
      <c r="E159">
        <v>262345</v>
      </c>
      <c r="F159">
        <v>115720</v>
      </c>
      <c r="G159">
        <v>2785502</v>
      </c>
      <c r="H159">
        <v>286129</v>
      </c>
      <c r="I159">
        <v>4073</v>
      </c>
      <c r="J159">
        <v>662071</v>
      </c>
      <c r="K159">
        <v>160138</v>
      </c>
      <c r="L159">
        <v>1440292</v>
      </c>
      <c r="M159">
        <v>1634002</v>
      </c>
      <c r="N159">
        <v>583055</v>
      </c>
      <c r="O159">
        <v>367707</v>
      </c>
      <c r="P159">
        <v>8710813</v>
      </c>
      <c r="Q159">
        <v>379805</v>
      </c>
      <c r="R159">
        <v>0</v>
      </c>
      <c r="S159">
        <v>2093626</v>
      </c>
      <c r="U159">
        <v>19652630</v>
      </c>
      <c r="V159">
        <v>913934</v>
      </c>
      <c r="W159">
        <v>83498</v>
      </c>
      <c r="X159">
        <v>281841</v>
      </c>
      <c r="Y159">
        <v>86443</v>
      </c>
      <c r="Z159">
        <v>15426</v>
      </c>
      <c r="AA159">
        <v>0</v>
      </c>
      <c r="AB159">
        <v>9975062</v>
      </c>
      <c r="AC159">
        <v>0</v>
      </c>
      <c r="AD159">
        <v>1167701</v>
      </c>
      <c r="AE159">
        <v>1194357</v>
      </c>
      <c r="AF159">
        <v>9020701</v>
      </c>
      <c r="AG159">
        <v>2448480</v>
      </c>
      <c r="AH159">
        <v>0</v>
      </c>
      <c r="AI159">
        <v>34402155</v>
      </c>
      <c r="AJ159">
        <v>1505350</v>
      </c>
      <c r="AK159">
        <v>0</v>
      </c>
      <c r="AL159">
        <v>3661951</v>
      </c>
      <c r="AM159">
        <v>29133478</v>
      </c>
      <c r="AN159">
        <v>293599</v>
      </c>
      <c r="AO159">
        <v>649963</v>
      </c>
      <c r="AP159">
        <v>5947825</v>
      </c>
      <c r="AQ159">
        <v>0</v>
      </c>
      <c r="AR159">
        <v>0</v>
      </c>
      <c r="AS159">
        <v>1340946</v>
      </c>
      <c r="AT159">
        <v>0</v>
      </c>
      <c r="AU159">
        <v>6698719</v>
      </c>
      <c r="AV159">
        <v>187674</v>
      </c>
      <c r="AW159">
        <v>4134904</v>
      </c>
      <c r="AX159">
        <v>190801</v>
      </c>
      <c r="AY159">
        <v>3608575</v>
      </c>
      <c r="AZ159">
        <v>2912320</v>
      </c>
      <c r="BA159">
        <v>295965</v>
      </c>
      <c r="BB159">
        <v>10451660</v>
      </c>
      <c r="BC159">
        <v>4395387</v>
      </c>
      <c r="BD159">
        <v>0</v>
      </c>
      <c r="BE159">
        <v>0</v>
      </c>
      <c r="BF159">
        <v>1912805</v>
      </c>
      <c r="BG159">
        <v>39528</v>
      </c>
      <c r="BH159">
        <v>1636831</v>
      </c>
      <c r="BI159">
        <v>195539</v>
      </c>
      <c r="BJ159">
        <v>4154562</v>
      </c>
      <c r="BK159">
        <v>0</v>
      </c>
      <c r="BL159">
        <v>117911</v>
      </c>
      <c r="BM159">
        <v>298617</v>
      </c>
      <c r="BN159">
        <v>2604953</v>
      </c>
      <c r="BO159">
        <v>769483</v>
      </c>
      <c r="BP159">
        <v>350015480</v>
      </c>
      <c r="BQ159">
        <v>556321</v>
      </c>
      <c r="BR159">
        <v>0</v>
      </c>
      <c r="BS159">
        <v>0</v>
      </c>
      <c r="BT159">
        <v>0</v>
      </c>
      <c r="BU159">
        <v>2178881</v>
      </c>
      <c r="BV159">
        <v>790035</v>
      </c>
      <c r="BW159">
        <v>171514</v>
      </c>
      <c r="BX159">
        <v>1849700</v>
      </c>
      <c r="BY159">
        <v>527641</v>
      </c>
      <c r="BZ159">
        <v>91369</v>
      </c>
      <c r="CA159">
        <v>2547109</v>
      </c>
      <c r="CB159">
        <v>4353754</v>
      </c>
      <c r="CC159">
        <v>504721</v>
      </c>
      <c r="CD159">
        <v>840250</v>
      </c>
      <c r="CE159">
        <v>1028671</v>
      </c>
      <c r="CF159">
        <v>549211</v>
      </c>
      <c r="CG159">
        <v>850880</v>
      </c>
      <c r="CH159">
        <v>0</v>
      </c>
      <c r="CI159">
        <v>0</v>
      </c>
      <c r="CJ159">
        <v>4256144</v>
      </c>
      <c r="CK159">
        <v>5574322</v>
      </c>
      <c r="CL159">
        <v>1309888</v>
      </c>
      <c r="CM159">
        <v>137198</v>
      </c>
      <c r="CN159">
        <v>241491</v>
      </c>
      <c r="CO159">
        <v>7004728</v>
      </c>
      <c r="CP159">
        <v>415537</v>
      </c>
      <c r="CQ159">
        <v>6891675</v>
      </c>
      <c r="CR159">
        <v>3426903</v>
      </c>
      <c r="CS159">
        <v>45703</v>
      </c>
      <c r="CT159">
        <v>347745</v>
      </c>
      <c r="CU159">
        <v>10194303</v>
      </c>
      <c r="CV159">
        <v>9100</v>
      </c>
      <c r="CW159">
        <v>6120263</v>
      </c>
      <c r="CX159">
        <v>109700</v>
      </c>
      <c r="CY159">
        <v>2814838</v>
      </c>
    </row>
    <row r="160" spans="1:103" x14ac:dyDescent="0.3">
      <c r="A160" s="148">
        <v>537</v>
      </c>
      <c r="B160" t="s">
        <v>237</v>
      </c>
      <c r="D160">
        <v>2</v>
      </c>
      <c r="E160">
        <v>1</v>
      </c>
      <c r="F160">
        <v>0</v>
      </c>
      <c r="G160">
        <v>2</v>
      </c>
      <c r="H160">
        <v>0</v>
      </c>
      <c r="I160">
        <v>0</v>
      </c>
      <c r="J160">
        <v>1</v>
      </c>
      <c r="K160">
        <v>2</v>
      </c>
      <c r="L160">
        <v>1</v>
      </c>
      <c r="M160">
        <v>2</v>
      </c>
      <c r="O160">
        <v>2</v>
      </c>
      <c r="P160">
        <v>2</v>
      </c>
      <c r="Q160">
        <v>1</v>
      </c>
      <c r="R160">
        <v>2</v>
      </c>
      <c r="S160">
        <v>2</v>
      </c>
      <c r="U160">
        <v>2</v>
      </c>
      <c r="V160">
        <v>2</v>
      </c>
      <c r="W160">
        <v>0</v>
      </c>
      <c r="X160">
        <v>2</v>
      </c>
      <c r="Y160">
        <v>2</v>
      </c>
      <c r="Z160">
        <v>2</v>
      </c>
      <c r="AA160">
        <v>1</v>
      </c>
      <c r="AB160">
        <v>2</v>
      </c>
      <c r="AC160">
        <v>2</v>
      </c>
      <c r="AD160">
        <v>1</v>
      </c>
      <c r="AE160">
        <v>2</v>
      </c>
      <c r="AF160">
        <v>2</v>
      </c>
      <c r="AG160">
        <v>1</v>
      </c>
      <c r="AH160">
        <v>2</v>
      </c>
      <c r="AI160">
        <v>1</v>
      </c>
      <c r="AJ160">
        <v>0</v>
      </c>
      <c r="AK160">
        <v>2</v>
      </c>
      <c r="AL160">
        <v>2</v>
      </c>
      <c r="AM160">
        <v>2</v>
      </c>
      <c r="AN160">
        <v>2</v>
      </c>
      <c r="AO160">
        <v>0</v>
      </c>
      <c r="AP160">
        <v>0</v>
      </c>
      <c r="AQ160">
        <v>2</v>
      </c>
      <c r="AR160">
        <v>2</v>
      </c>
      <c r="AS160">
        <v>1</v>
      </c>
      <c r="AT160">
        <v>2</v>
      </c>
      <c r="AU160">
        <v>0</v>
      </c>
      <c r="AV160">
        <v>2</v>
      </c>
      <c r="AW160">
        <v>2</v>
      </c>
      <c r="AX160">
        <v>2</v>
      </c>
      <c r="AY160">
        <v>2</v>
      </c>
      <c r="AZ160">
        <v>2</v>
      </c>
      <c r="BA160">
        <v>2</v>
      </c>
      <c r="BB160">
        <v>1</v>
      </c>
      <c r="BC160">
        <v>2</v>
      </c>
      <c r="BD160">
        <v>0</v>
      </c>
      <c r="BE160">
        <v>0</v>
      </c>
      <c r="BF160">
        <v>1</v>
      </c>
      <c r="BG160">
        <v>2</v>
      </c>
      <c r="BH160">
        <v>0</v>
      </c>
      <c r="BI160">
        <v>2</v>
      </c>
      <c r="BJ160">
        <v>0</v>
      </c>
      <c r="BK160">
        <v>0</v>
      </c>
      <c r="BL160">
        <v>0</v>
      </c>
      <c r="BM160">
        <v>2</v>
      </c>
      <c r="BN160">
        <v>1</v>
      </c>
      <c r="BO160">
        <v>2</v>
      </c>
      <c r="BP160">
        <v>2</v>
      </c>
      <c r="BQ160">
        <v>2</v>
      </c>
      <c r="BR160">
        <v>2</v>
      </c>
      <c r="BS160">
        <v>2</v>
      </c>
      <c r="BT160">
        <v>1</v>
      </c>
      <c r="BU160">
        <v>2</v>
      </c>
      <c r="BV160">
        <v>1</v>
      </c>
      <c r="BW160">
        <v>2</v>
      </c>
      <c r="BX160">
        <v>2</v>
      </c>
      <c r="BY160">
        <v>2</v>
      </c>
      <c r="BZ160">
        <v>2</v>
      </c>
      <c r="CA160">
        <v>0</v>
      </c>
      <c r="CB160">
        <v>2</v>
      </c>
      <c r="CC160">
        <v>1</v>
      </c>
      <c r="CD160">
        <v>1</v>
      </c>
      <c r="CE160">
        <v>1</v>
      </c>
      <c r="CF160">
        <v>0</v>
      </c>
      <c r="CG160">
        <v>2</v>
      </c>
      <c r="CH160">
        <v>0</v>
      </c>
      <c r="CI160">
        <v>1</v>
      </c>
      <c r="CJ160">
        <v>2</v>
      </c>
      <c r="CK160">
        <v>2</v>
      </c>
      <c r="CL160">
        <v>2</v>
      </c>
      <c r="CM160">
        <v>0</v>
      </c>
      <c r="CN160">
        <v>1</v>
      </c>
      <c r="CO160">
        <v>1</v>
      </c>
      <c r="CP160">
        <v>2</v>
      </c>
      <c r="CQ160">
        <v>0</v>
      </c>
      <c r="CR160">
        <v>2</v>
      </c>
      <c r="CS160">
        <v>2</v>
      </c>
      <c r="CT160">
        <v>0</v>
      </c>
      <c r="CU160">
        <v>1</v>
      </c>
      <c r="CV160">
        <v>2</v>
      </c>
      <c r="CW160">
        <v>1</v>
      </c>
      <c r="CX160">
        <v>2</v>
      </c>
      <c r="CY160">
        <v>2</v>
      </c>
    </row>
    <row r="161" spans="1:103" x14ac:dyDescent="0.3">
      <c r="A161" s="148">
        <v>538</v>
      </c>
      <c r="B161" t="s">
        <v>236</v>
      </c>
      <c r="D161">
        <v>2</v>
      </c>
      <c r="E161">
        <v>1</v>
      </c>
      <c r="F161">
        <v>0</v>
      </c>
      <c r="G161">
        <v>2</v>
      </c>
      <c r="H161">
        <v>0</v>
      </c>
      <c r="I161">
        <v>0</v>
      </c>
      <c r="J161">
        <v>1</v>
      </c>
      <c r="K161">
        <v>2</v>
      </c>
      <c r="L161">
        <v>1</v>
      </c>
      <c r="M161">
        <v>1</v>
      </c>
      <c r="O161">
        <v>1</v>
      </c>
      <c r="P161">
        <v>2</v>
      </c>
      <c r="Q161">
        <v>2</v>
      </c>
      <c r="R161">
        <v>2</v>
      </c>
      <c r="S161">
        <v>2</v>
      </c>
      <c r="U161">
        <v>2</v>
      </c>
      <c r="V161">
        <v>2</v>
      </c>
      <c r="W161">
        <v>0</v>
      </c>
      <c r="X161">
        <v>2</v>
      </c>
      <c r="Y161">
        <v>2</v>
      </c>
      <c r="Z161">
        <v>2</v>
      </c>
      <c r="AA161">
        <v>1</v>
      </c>
      <c r="AB161">
        <v>2</v>
      </c>
      <c r="AC161">
        <v>2</v>
      </c>
      <c r="AD161">
        <v>1</v>
      </c>
      <c r="AE161">
        <v>1</v>
      </c>
      <c r="AF161">
        <v>2</v>
      </c>
      <c r="AG161">
        <v>1</v>
      </c>
      <c r="AH161">
        <v>2</v>
      </c>
      <c r="AI161">
        <v>1</v>
      </c>
      <c r="AJ161">
        <v>0</v>
      </c>
      <c r="AK161">
        <v>2</v>
      </c>
      <c r="AL161">
        <v>1</v>
      </c>
      <c r="AM161">
        <v>2</v>
      </c>
      <c r="AN161">
        <v>2</v>
      </c>
      <c r="AO161">
        <v>0</v>
      </c>
      <c r="AP161">
        <v>0</v>
      </c>
      <c r="AQ161">
        <v>2</v>
      </c>
      <c r="AR161">
        <v>2</v>
      </c>
      <c r="AS161">
        <v>1</v>
      </c>
      <c r="AT161">
        <v>2</v>
      </c>
      <c r="AU161">
        <v>0</v>
      </c>
      <c r="AV161">
        <v>2</v>
      </c>
      <c r="AW161">
        <v>2</v>
      </c>
      <c r="AX161">
        <v>2</v>
      </c>
      <c r="AY161">
        <v>1</v>
      </c>
      <c r="AZ161">
        <v>2</v>
      </c>
      <c r="BA161">
        <v>2</v>
      </c>
      <c r="BB161">
        <v>1</v>
      </c>
      <c r="BC161">
        <v>2</v>
      </c>
      <c r="BD161">
        <v>0</v>
      </c>
      <c r="BE161">
        <v>0</v>
      </c>
      <c r="BF161">
        <v>2</v>
      </c>
      <c r="BG161">
        <v>2</v>
      </c>
      <c r="BH161">
        <v>0</v>
      </c>
      <c r="BI161">
        <v>2</v>
      </c>
      <c r="BJ161">
        <v>0</v>
      </c>
      <c r="BK161">
        <v>0</v>
      </c>
      <c r="BL161">
        <v>0</v>
      </c>
      <c r="BM161">
        <v>2</v>
      </c>
      <c r="BN161">
        <v>1</v>
      </c>
      <c r="BO161">
        <v>2</v>
      </c>
      <c r="BP161">
        <v>2</v>
      </c>
      <c r="BQ161">
        <v>2</v>
      </c>
      <c r="BR161">
        <v>2</v>
      </c>
      <c r="BS161">
        <v>2</v>
      </c>
      <c r="BT161">
        <v>1</v>
      </c>
      <c r="BU161">
        <v>2</v>
      </c>
      <c r="BV161">
        <v>1</v>
      </c>
      <c r="BW161">
        <v>2</v>
      </c>
      <c r="BX161">
        <v>2</v>
      </c>
      <c r="BY161">
        <v>2</v>
      </c>
      <c r="BZ161">
        <v>2</v>
      </c>
      <c r="CA161">
        <v>0</v>
      </c>
      <c r="CB161">
        <v>1</v>
      </c>
      <c r="CC161">
        <v>1</v>
      </c>
      <c r="CD161">
        <v>2</v>
      </c>
      <c r="CE161">
        <v>1</v>
      </c>
      <c r="CF161">
        <v>0</v>
      </c>
      <c r="CG161">
        <v>2</v>
      </c>
      <c r="CH161">
        <v>2</v>
      </c>
      <c r="CI161">
        <v>1</v>
      </c>
      <c r="CJ161">
        <v>2</v>
      </c>
      <c r="CK161">
        <v>2</v>
      </c>
      <c r="CL161">
        <v>2</v>
      </c>
      <c r="CM161">
        <v>0</v>
      </c>
      <c r="CN161">
        <v>1</v>
      </c>
      <c r="CO161">
        <v>2</v>
      </c>
      <c r="CP161">
        <v>2</v>
      </c>
      <c r="CQ161">
        <v>0</v>
      </c>
      <c r="CR161">
        <v>2</v>
      </c>
      <c r="CS161">
        <v>2</v>
      </c>
      <c r="CT161">
        <v>0</v>
      </c>
      <c r="CU161">
        <v>1</v>
      </c>
      <c r="CV161">
        <v>2</v>
      </c>
      <c r="CW161">
        <v>1</v>
      </c>
      <c r="CX161">
        <v>2</v>
      </c>
      <c r="CY161">
        <v>2</v>
      </c>
    </row>
    <row r="162" spans="1:103" x14ac:dyDescent="0.3">
      <c r="A162" s="148">
        <v>540</v>
      </c>
      <c r="B162" t="s">
        <v>211</v>
      </c>
      <c r="D162">
        <v>0</v>
      </c>
      <c r="E162">
        <v>2792739</v>
      </c>
      <c r="F162">
        <v>0</v>
      </c>
      <c r="G162">
        <v>1492937</v>
      </c>
      <c r="H162">
        <v>2972327</v>
      </c>
      <c r="I162">
        <v>0</v>
      </c>
      <c r="J162">
        <v>768719</v>
      </c>
      <c r="K162">
        <v>0</v>
      </c>
      <c r="L162">
        <v>2703209</v>
      </c>
      <c r="M162">
        <v>3349236</v>
      </c>
      <c r="N162">
        <v>9344348</v>
      </c>
      <c r="O162">
        <v>2014370</v>
      </c>
      <c r="P162">
        <v>0</v>
      </c>
      <c r="Q162">
        <v>4399248</v>
      </c>
      <c r="R162">
        <v>0</v>
      </c>
      <c r="S162">
        <v>2400000</v>
      </c>
      <c r="U162">
        <v>8511516</v>
      </c>
      <c r="V162">
        <v>7069857</v>
      </c>
      <c r="W162">
        <v>2701223</v>
      </c>
      <c r="X162">
        <v>0</v>
      </c>
      <c r="Y162">
        <v>0</v>
      </c>
      <c r="Z162">
        <v>5780387</v>
      </c>
      <c r="AA162">
        <v>54201</v>
      </c>
      <c r="AB162">
        <v>424561</v>
      </c>
      <c r="AC162">
        <v>9159873</v>
      </c>
      <c r="AD162">
        <v>3992193</v>
      </c>
      <c r="AE162">
        <v>2738756</v>
      </c>
      <c r="AF162">
        <v>5033382</v>
      </c>
      <c r="AG162">
        <v>3708231</v>
      </c>
      <c r="AH162">
        <v>2929787</v>
      </c>
      <c r="AI162">
        <v>24220752</v>
      </c>
      <c r="AJ162">
        <v>4533245</v>
      </c>
      <c r="AK162">
        <v>8936297</v>
      </c>
      <c r="AL162">
        <v>3613565</v>
      </c>
      <c r="AM162">
        <v>27079276</v>
      </c>
      <c r="AN162">
        <v>8450</v>
      </c>
      <c r="AO162">
        <v>411979</v>
      </c>
      <c r="AP162">
        <v>5645236</v>
      </c>
      <c r="AQ162">
        <v>135925</v>
      </c>
      <c r="AR162">
        <v>32881000</v>
      </c>
      <c r="AS162">
        <v>3430278</v>
      </c>
      <c r="AT162">
        <v>2551797</v>
      </c>
      <c r="AU162">
        <v>5913992</v>
      </c>
      <c r="AV162">
        <v>15558631</v>
      </c>
      <c r="AW162">
        <v>1558819</v>
      </c>
      <c r="AX162">
        <v>1560640</v>
      </c>
      <c r="AY162">
        <v>0</v>
      </c>
      <c r="AZ162">
        <v>0</v>
      </c>
      <c r="BA162">
        <v>0</v>
      </c>
      <c r="BB162">
        <v>0</v>
      </c>
      <c r="BC162">
        <v>668834</v>
      </c>
      <c r="BD162">
        <v>2546894</v>
      </c>
      <c r="BE162">
        <v>14044055</v>
      </c>
      <c r="BF162">
        <v>2557869</v>
      </c>
      <c r="BG162">
        <v>8490</v>
      </c>
      <c r="BH162">
        <v>751703</v>
      </c>
      <c r="BI162">
        <v>1370149</v>
      </c>
      <c r="BJ162">
        <v>416860</v>
      </c>
      <c r="BK162">
        <v>75381777</v>
      </c>
      <c r="BL162">
        <v>1642348</v>
      </c>
      <c r="BM162">
        <v>2843325</v>
      </c>
      <c r="BN162">
        <v>602005</v>
      </c>
      <c r="BO162">
        <v>6851718</v>
      </c>
      <c r="BP162">
        <v>190000</v>
      </c>
      <c r="BQ162">
        <v>1656232</v>
      </c>
      <c r="BR162">
        <v>7325426</v>
      </c>
      <c r="BS162">
        <v>14757382</v>
      </c>
      <c r="BT162">
        <v>1639334</v>
      </c>
      <c r="BU162">
        <v>796800</v>
      </c>
      <c r="BV162">
        <v>42040</v>
      </c>
      <c r="BW162">
        <v>1092889</v>
      </c>
      <c r="BX162">
        <v>3898600</v>
      </c>
      <c r="BY162">
        <v>16555158</v>
      </c>
      <c r="BZ162">
        <v>403621</v>
      </c>
      <c r="CA162">
        <v>1652779</v>
      </c>
      <c r="CB162">
        <v>0</v>
      </c>
      <c r="CC162">
        <v>0</v>
      </c>
      <c r="CD162">
        <v>2895594</v>
      </c>
      <c r="CE162">
        <v>12434762</v>
      </c>
      <c r="CF162">
        <v>3588235</v>
      </c>
      <c r="CG162">
        <v>3248786</v>
      </c>
      <c r="CH162">
        <v>1240664</v>
      </c>
      <c r="CI162">
        <v>4988300</v>
      </c>
      <c r="CJ162">
        <v>3257170</v>
      </c>
      <c r="CK162">
        <v>7976077</v>
      </c>
      <c r="CL162">
        <v>66019</v>
      </c>
      <c r="CM162">
        <v>1559329</v>
      </c>
      <c r="CN162">
        <v>681789</v>
      </c>
      <c r="CO162">
        <v>22447868</v>
      </c>
      <c r="CP162">
        <v>1994887</v>
      </c>
      <c r="CQ162">
        <v>7580450</v>
      </c>
      <c r="CR162">
        <v>1770000</v>
      </c>
      <c r="CS162">
        <v>994528</v>
      </c>
      <c r="CT162">
        <v>0</v>
      </c>
      <c r="CU162">
        <v>1158643</v>
      </c>
      <c r="CV162">
        <v>5364799</v>
      </c>
      <c r="CW162">
        <v>13850531</v>
      </c>
      <c r="CX162">
        <v>1679695</v>
      </c>
      <c r="CY162">
        <v>0</v>
      </c>
    </row>
    <row r="163" spans="1:103" x14ac:dyDescent="0.3">
      <c r="A163" s="148">
        <v>541</v>
      </c>
      <c r="B163" t="s">
        <v>262</v>
      </c>
      <c r="D163">
        <v>0</v>
      </c>
      <c r="E163">
        <v>117938</v>
      </c>
      <c r="F163">
        <v>0</v>
      </c>
      <c r="G163">
        <v>1018699</v>
      </c>
      <c r="H163">
        <v>0</v>
      </c>
      <c r="I163">
        <v>0</v>
      </c>
      <c r="J163">
        <v>563723</v>
      </c>
      <c r="K163">
        <v>-116762</v>
      </c>
      <c r="L163">
        <v>309469</v>
      </c>
      <c r="M163">
        <v>15863527</v>
      </c>
      <c r="O163">
        <v>205008</v>
      </c>
      <c r="P163">
        <v>0</v>
      </c>
      <c r="Q163">
        <v>950131</v>
      </c>
      <c r="R163">
        <v>504445</v>
      </c>
      <c r="S163">
        <v>-161342</v>
      </c>
      <c r="U163">
        <v>0</v>
      </c>
      <c r="V163">
        <v>596604</v>
      </c>
      <c r="W163">
        <v>0</v>
      </c>
      <c r="X163">
        <v>371242</v>
      </c>
      <c r="Y163">
        <v>24690</v>
      </c>
      <c r="Z163">
        <v>0</v>
      </c>
      <c r="AA163">
        <v>567786</v>
      </c>
      <c r="AB163">
        <v>699225</v>
      </c>
      <c r="AC163">
        <v>-38632</v>
      </c>
      <c r="AD163">
        <v>391736</v>
      </c>
      <c r="AE163">
        <v>3356280</v>
      </c>
      <c r="AF163">
        <v>-779043</v>
      </c>
      <c r="AG163">
        <v>1362445</v>
      </c>
      <c r="AH163">
        <v>634896</v>
      </c>
      <c r="AI163">
        <v>5230664</v>
      </c>
      <c r="AJ163">
        <v>257481</v>
      </c>
      <c r="AK163">
        <v>0</v>
      </c>
      <c r="AL163">
        <v>5348522</v>
      </c>
      <c r="AM163">
        <v>0</v>
      </c>
      <c r="AN163">
        <v>449740</v>
      </c>
      <c r="AO163">
        <v>0</v>
      </c>
      <c r="AP163">
        <v>0</v>
      </c>
      <c r="AQ163">
        <v>1012275</v>
      </c>
      <c r="AR163">
        <v>0</v>
      </c>
      <c r="AS163">
        <v>548766</v>
      </c>
      <c r="AT163">
        <v>13457926</v>
      </c>
      <c r="AU163">
        <v>0</v>
      </c>
      <c r="AV163">
        <v>-3855</v>
      </c>
      <c r="AW163">
        <v>-57567</v>
      </c>
      <c r="AX163">
        <v>716987</v>
      </c>
      <c r="AY163">
        <v>-26910</v>
      </c>
      <c r="AZ163">
        <v>0</v>
      </c>
      <c r="BA163">
        <v>0</v>
      </c>
      <c r="BB163">
        <v>13223973</v>
      </c>
      <c r="BC163">
        <v>655078</v>
      </c>
      <c r="BD163">
        <v>0</v>
      </c>
      <c r="BE163">
        <v>0</v>
      </c>
      <c r="BF163">
        <v>6456228</v>
      </c>
      <c r="BG163">
        <v>0</v>
      </c>
      <c r="BH163">
        <v>0</v>
      </c>
      <c r="BI163">
        <v>-151852</v>
      </c>
      <c r="BJ163">
        <v>31700</v>
      </c>
      <c r="BK163">
        <v>0</v>
      </c>
      <c r="BL163">
        <v>0</v>
      </c>
      <c r="BM163">
        <v>1023215</v>
      </c>
      <c r="BN163">
        <v>3797471</v>
      </c>
      <c r="BO163">
        <v>849455</v>
      </c>
      <c r="BP163">
        <v>0</v>
      </c>
      <c r="BQ163">
        <v>-303984</v>
      </c>
      <c r="BR163">
        <v>0</v>
      </c>
      <c r="BS163">
        <v>-6716</v>
      </c>
      <c r="BT163">
        <v>-156493</v>
      </c>
      <c r="BU163">
        <v>-181204</v>
      </c>
      <c r="BV163">
        <v>2546905</v>
      </c>
      <c r="BW163">
        <v>191920</v>
      </c>
      <c r="BX163">
        <v>0</v>
      </c>
      <c r="BY163">
        <v>0</v>
      </c>
      <c r="BZ163">
        <v>25500</v>
      </c>
      <c r="CA163">
        <v>0</v>
      </c>
      <c r="CB163">
        <v>1456693</v>
      </c>
      <c r="CC163">
        <v>1585360</v>
      </c>
      <c r="CD163">
        <v>5291323</v>
      </c>
      <c r="CE163">
        <v>-254199</v>
      </c>
      <c r="CF163">
        <v>0</v>
      </c>
      <c r="CG163">
        <v>-133342</v>
      </c>
      <c r="CH163">
        <v>254703</v>
      </c>
      <c r="CI163">
        <v>786349</v>
      </c>
      <c r="CJ163">
        <v>11948</v>
      </c>
      <c r="CK163">
        <v>0</v>
      </c>
      <c r="CL163">
        <v>0</v>
      </c>
      <c r="CM163">
        <v>0</v>
      </c>
      <c r="CN163">
        <v>244930</v>
      </c>
      <c r="CO163">
        <v>3145027</v>
      </c>
      <c r="CP163">
        <v>54118</v>
      </c>
      <c r="CQ163">
        <v>0</v>
      </c>
      <c r="CR163">
        <v>664087</v>
      </c>
      <c r="CS163">
        <v>309894</v>
      </c>
      <c r="CT163">
        <v>0</v>
      </c>
      <c r="CU163">
        <v>-50817</v>
      </c>
      <c r="CV163">
        <v>0</v>
      </c>
      <c r="CW163">
        <v>1012259</v>
      </c>
      <c r="CX163">
        <v>-176505</v>
      </c>
      <c r="CY163">
        <v>0</v>
      </c>
    </row>
    <row r="164" spans="1:103" x14ac:dyDescent="0.3">
      <c r="A164" s="148">
        <v>542</v>
      </c>
      <c r="B164" t="s">
        <v>837</v>
      </c>
      <c r="D164">
        <v>0</v>
      </c>
      <c r="E164">
        <v>2055900</v>
      </c>
      <c r="F164">
        <v>0</v>
      </c>
      <c r="G164">
        <v>2327173</v>
      </c>
      <c r="H164">
        <v>0</v>
      </c>
      <c r="I164">
        <v>0</v>
      </c>
      <c r="J164">
        <v>74108</v>
      </c>
      <c r="K164">
        <v>0</v>
      </c>
      <c r="L164">
        <v>0</v>
      </c>
      <c r="M164">
        <v>0</v>
      </c>
      <c r="O164">
        <v>58435</v>
      </c>
      <c r="P164">
        <v>0</v>
      </c>
      <c r="Q164">
        <v>0</v>
      </c>
      <c r="R164">
        <v>0</v>
      </c>
      <c r="S164">
        <v>0</v>
      </c>
      <c r="U164">
        <v>0</v>
      </c>
      <c r="V164">
        <v>1711468</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4543</v>
      </c>
      <c r="AX164">
        <v>0</v>
      </c>
      <c r="AY164">
        <v>0</v>
      </c>
      <c r="AZ164">
        <v>0</v>
      </c>
      <c r="BA164">
        <v>0</v>
      </c>
      <c r="BB164">
        <v>0</v>
      </c>
      <c r="BC164">
        <v>0</v>
      </c>
      <c r="BD164">
        <v>0</v>
      </c>
      <c r="BE164">
        <v>0</v>
      </c>
      <c r="BF164">
        <v>0</v>
      </c>
      <c r="BG164">
        <v>0</v>
      </c>
      <c r="BH164">
        <v>0</v>
      </c>
      <c r="BI164">
        <v>0</v>
      </c>
      <c r="BJ164">
        <v>0</v>
      </c>
      <c r="BK164">
        <v>0</v>
      </c>
      <c r="BL164">
        <v>0</v>
      </c>
      <c r="BM164">
        <v>0</v>
      </c>
      <c r="BN164">
        <v>0</v>
      </c>
      <c r="BO164">
        <v>124000</v>
      </c>
      <c r="BP164">
        <v>0</v>
      </c>
      <c r="BQ164">
        <v>0</v>
      </c>
      <c r="BR164">
        <v>0</v>
      </c>
      <c r="BS164">
        <v>0</v>
      </c>
      <c r="BT164">
        <v>92304</v>
      </c>
      <c r="BU164">
        <v>4197091</v>
      </c>
      <c r="BV164">
        <v>0</v>
      </c>
      <c r="BW164">
        <v>0</v>
      </c>
      <c r="BX164">
        <v>0</v>
      </c>
      <c r="BY164">
        <v>0</v>
      </c>
      <c r="BZ164">
        <v>0</v>
      </c>
      <c r="CA164">
        <v>0</v>
      </c>
      <c r="CB164">
        <v>0</v>
      </c>
      <c r="CC164">
        <v>0</v>
      </c>
      <c r="CD164">
        <v>0</v>
      </c>
      <c r="CE164">
        <v>316180</v>
      </c>
      <c r="CF164">
        <v>0</v>
      </c>
      <c r="CG164">
        <v>0</v>
      </c>
      <c r="CH164">
        <v>0</v>
      </c>
      <c r="CI164">
        <v>0</v>
      </c>
      <c r="CJ164">
        <v>117582</v>
      </c>
      <c r="CK164">
        <v>0</v>
      </c>
      <c r="CL164">
        <v>0</v>
      </c>
      <c r="CM164">
        <v>0</v>
      </c>
      <c r="CN164">
        <v>0</v>
      </c>
      <c r="CO164">
        <v>0</v>
      </c>
      <c r="CP164">
        <v>0</v>
      </c>
      <c r="CQ164">
        <v>0</v>
      </c>
      <c r="CR164">
        <v>0</v>
      </c>
      <c r="CS164">
        <v>0</v>
      </c>
      <c r="CT164">
        <v>0</v>
      </c>
      <c r="CU164">
        <v>0</v>
      </c>
      <c r="CV164">
        <v>0</v>
      </c>
      <c r="CW164">
        <v>0</v>
      </c>
      <c r="CX164">
        <v>0</v>
      </c>
      <c r="CY164">
        <v>0</v>
      </c>
    </row>
    <row r="165" spans="1:103" x14ac:dyDescent="0.3">
      <c r="A165" s="148">
        <v>544</v>
      </c>
      <c r="B165" t="s">
        <v>48</v>
      </c>
      <c r="D165">
        <v>0</v>
      </c>
      <c r="E165">
        <v>0</v>
      </c>
      <c r="F165">
        <v>0</v>
      </c>
      <c r="G165">
        <v>0</v>
      </c>
      <c r="H165">
        <v>0</v>
      </c>
      <c r="I165">
        <v>0</v>
      </c>
      <c r="J165">
        <v>0</v>
      </c>
      <c r="K165">
        <v>0</v>
      </c>
      <c r="L165">
        <v>0</v>
      </c>
      <c r="M165">
        <v>0</v>
      </c>
      <c r="O165">
        <v>0</v>
      </c>
      <c r="P165">
        <v>0</v>
      </c>
      <c r="Q165">
        <v>0</v>
      </c>
      <c r="R165">
        <v>0</v>
      </c>
      <c r="S165">
        <v>0.02</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0.01</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0.06</v>
      </c>
      <c r="CO165">
        <v>0</v>
      </c>
      <c r="CP165">
        <v>0</v>
      </c>
      <c r="CQ165">
        <v>0</v>
      </c>
      <c r="CR165">
        <v>0.02</v>
      </c>
      <c r="CS165">
        <v>0</v>
      </c>
      <c r="CT165">
        <v>0</v>
      </c>
      <c r="CU165">
        <v>0</v>
      </c>
      <c r="CV165">
        <v>0</v>
      </c>
      <c r="CW165">
        <v>0</v>
      </c>
      <c r="CX165">
        <v>0</v>
      </c>
      <c r="CY165">
        <v>0</v>
      </c>
    </row>
    <row r="166" spans="1:103" x14ac:dyDescent="0.3">
      <c r="A166" s="148">
        <v>545</v>
      </c>
      <c r="B166" t="s">
        <v>49</v>
      </c>
      <c r="D166">
        <v>0</v>
      </c>
      <c r="E166">
        <v>0</v>
      </c>
      <c r="F166">
        <v>0</v>
      </c>
      <c r="G166">
        <v>0</v>
      </c>
      <c r="H166">
        <v>0</v>
      </c>
      <c r="I166">
        <v>0</v>
      </c>
      <c r="J166">
        <v>-0.01</v>
      </c>
      <c r="K166">
        <v>0</v>
      </c>
      <c r="L166">
        <v>0</v>
      </c>
      <c r="M166">
        <v>0</v>
      </c>
      <c r="O166">
        <v>0</v>
      </c>
      <c r="P166">
        <v>0</v>
      </c>
      <c r="Q166">
        <v>0</v>
      </c>
      <c r="R166">
        <v>0</v>
      </c>
      <c r="S166">
        <v>0</v>
      </c>
      <c r="U166">
        <v>0</v>
      </c>
      <c r="V166">
        <v>0</v>
      </c>
      <c r="W166">
        <v>0.04</v>
      </c>
      <c r="X166">
        <v>0</v>
      </c>
      <c r="Y166">
        <v>0</v>
      </c>
      <c r="Z166">
        <v>0</v>
      </c>
      <c r="AA166">
        <v>0</v>
      </c>
      <c r="AB166">
        <v>1.06E-2</v>
      </c>
      <c r="AC166">
        <v>0</v>
      </c>
      <c r="AD166">
        <v>0</v>
      </c>
      <c r="AE166">
        <v>0</v>
      </c>
      <c r="AF166">
        <v>0</v>
      </c>
      <c r="AG166">
        <v>0</v>
      </c>
      <c r="AH166">
        <v>0</v>
      </c>
      <c r="AI166">
        <v>0.01</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0.02</v>
      </c>
      <c r="BG166">
        <v>2.53E-2</v>
      </c>
      <c r="BH166">
        <v>0</v>
      </c>
      <c r="BI166">
        <v>0</v>
      </c>
      <c r="BJ166">
        <v>0</v>
      </c>
      <c r="BK166">
        <v>0</v>
      </c>
      <c r="BL166">
        <v>0</v>
      </c>
      <c r="BM166">
        <v>0</v>
      </c>
      <c r="BN166">
        <v>0</v>
      </c>
      <c r="BO166">
        <v>0</v>
      </c>
      <c r="BP166">
        <v>0</v>
      </c>
      <c r="BQ166">
        <v>0</v>
      </c>
      <c r="BR166">
        <v>0</v>
      </c>
      <c r="BS166">
        <v>0</v>
      </c>
      <c r="BT166">
        <v>0</v>
      </c>
      <c r="BU166">
        <v>0</v>
      </c>
      <c r="BV166">
        <v>0</v>
      </c>
      <c r="BW166">
        <v>0</v>
      </c>
      <c r="BX166">
        <v>0</v>
      </c>
      <c r="BY166">
        <v>4.4000000000000003E-3</v>
      </c>
      <c r="BZ166">
        <v>1.04E-2</v>
      </c>
      <c r="CA166">
        <v>0</v>
      </c>
      <c r="CB166">
        <v>0</v>
      </c>
      <c r="CC166">
        <v>0</v>
      </c>
      <c r="CD166">
        <v>0</v>
      </c>
      <c r="CE166">
        <v>0</v>
      </c>
      <c r="CF166">
        <v>0</v>
      </c>
      <c r="CG166">
        <v>0</v>
      </c>
      <c r="CH166">
        <v>0</v>
      </c>
      <c r="CI166">
        <v>0</v>
      </c>
      <c r="CJ166">
        <v>0</v>
      </c>
      <c r="CK166">
        <v>0</v>
      </c>
      <c r="CL166">
        <v>0</v>
      </c>
      <c r="CM166">
        <v>0</v>
      </c>
      <c r="CN166">
        <v>0.01</v>
      </c>
      <c r="CO166">
        <v>0</v>
      </c>
      <c r="CP166">
        <v>0</v>
      </c>
      <c r="CQ166">
        <v>0</v>
      </c>
      <c r="CR166">
        <v>0</v>
      </c>
      <c r="CS166">
        <v>0</v>
      </c>
      <c r="CT166">
        <v>0</v>
      </c>
      <c r="CU166">
        <v>4.3999999999999997E-2</v>
      </c>
      <c r="CV166">
        <v>0</v>
      </c>
      <c r="CW166">
        <v>0</v>
      </c>
      <c r="CX166">
        <v>0</v>
      </c>
      <c r="CY166">
        <v>0</v>
      </c>
    </row>
    <row r="167" spans="1:103" x14ac:dyDescent="0.3">
      <c r="A167" s="148">
        <v>546</v>
      </c>
      <c r="B167" t="s">
        <v>838</v>
      </c>
      <c r="D167">
        <v>0</v>
      </c>
      <c r="E167">
        <v>0</v>
      </c>
      <c r="F167">
        <v>0</v>
      </c>
      <c r="G167">
        <v>0</v>
      </c>
      <c r="H167">
        <v>0</v>
      </c>
      <c r="I167">
        <v>0</v>
      </c>
      <c r="J167">
        <v>0</v>
      </c>
      <c r="K167">
        <v>0</v>
      </c>
      <c r="L167">
        <v>0</v>
      </c>
      <c r="M167">
        <v>0</v>
      </c>
      <c r="O167">
        <v>0</v>
      </c>
      <c r="P167">
        <v>0</v>
      </c>
      <c r="Q167">
        <v>0</v>
      </c>
      <c r="R167">
        <v>0</v>
      </c>
      <c r="S167">
        <v>0</v>
      </c>
      <c r="U167">
        <v>0</v>
      </c>
      <c r="V167">
        <v>0</v>
      </c>
      <c r="W167">
        <v>0</v>
      </c>
      <c r="X167">
        <v>0</v>
      </c>
      <c r="Y167">
        <v>0</v>
      </c>
      <c r="Z167">
        <v>14142904</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5434215</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391516</v>
      </c>
      <c r="CA167">
        <v>5958046</v>
      </c>
      <c r="CB167">
        <v>0</v>
      </c>
      <c r="CC167">
        <v>0</v>
      </c>
      <c r="CD167">
        <v>0</v>
      </c>
      <c r="CE167">
        <v>0</v>
      </c>
      <c r="CF167">
        <v>0</v>
      </c>
      <c r="CG167">
        <v>0</v>
      </c>
      <c r="CH167">
        <v>0</v>
      </c>
      <c r="CI167">
        <v>0</v>
      </c>
      <c r="CJ167">
        <v>88932</v>
      </c>
      <c r="CK167">
        <v>0</v>
      </c>
      <c r="CL167">
        <v>0</v>
      </c>
      <c r="CM167">
        <v>0</v>
      </c>
      <c r="CN167">
        <v>0</v>
      </c>
      <c r="CO167">
        <v>0</v>
      </c>
      <c r="CP167">
        <v>0</v>
      </c>
      <c r="CQ167">
        <v>0</v>
      </c>
      <c r="CR167">
        <v>0</v>
      </c>
      <c r="CS167">
        <v>0</v>
      </c>
      <c r="CT167">
        <v>0</v>
      </c>
      <c r="CU167">
        <v>0</v>
      </c>
      <c r="CV167">
        <v>0</v>
      </c>
      <c r="CW167">
        <v>0</v>
      </c>
      <c r="CX167">
        <v>0</v>
      </c>
      <c r="CY167">
        <v>0</v>
      </c>
    </row>
    <row r="168" spans="1:103" x14ac:dyDescent="0.3">
      <c r="A168" s="148">
        <v>547</v>
      </c>
      <c r="B168" t="s">
        <v>839</v>
      </c>
      <c r="D168">
        <v>3</v>
      </c>
      <c r="E168">
        <v>3</v>
      </c>
      <c r="F168">
        <v>3</v>
      </c>
      <c r="G168">
        <v>3</v>
      </c>
      <c r="H168">
        <v>3</v>
      </c>
      <c r="I168">
        <v>3</v>
      </c>
      <c r="J168">
        <v>3</v>
      </c>
      <c r="K168">
        <v>3</v>
      </c>
      <c r="L168">
        <v>4</v>
      </c>
      <c r="M168">
        <v>3</v>
      </c>
      <c r="N168">
        <v>3</v>
      </c>
      <c r="O168">
        <v>3</v>
      </c>
      <c r="P168">
        <v>3</v>
      </c>
      <c r="Q168">
        <v>3</v>
      </c>
      <c r="R168">
        <v>3</v>
      </c>
      <c r="S168">
        <v>3</v>
      </c>
      <c r="U168">
        <v>3</v>
      </c>
      <c r="V168">
        <v>3</v>
      </c>
      <c r="W168">
        <v>3</v>
      </c>
      <c r="X168">
        <v>3</v>
      </c>
      <c r="Y168">
        <v>3</v>
      </c>
      <c r="Z168">
        <v>3</v>
      </c>
      <c r="AA168">
        <v>3</v>
      </c>
      <c r="AB168">
        <v>3</v>
      </c>
      <c r="AC168">
        <v>1</v>
      </c>
      <c r="AD168">
        <v>3</v>
      </c>
      <c r="AE168">
        <v>3</v>
      </c>
      <c r="AF168">
        <v>3</v>
      </c>
      <c r="AG168">
        <v>3</v>
      </c>
      <c r="AH168">
        <v>1</v>
      </c>
      <c r="AI168">
        <v>3</v>
      </c>
      <c r="AJ168">
        <v>3</v>
      </c>
      <c r="AK168">
        <v>1</v>
      </c>
      <c r="AL168">
        <v>3</v>
      </c>
      <c r="AM168">
        <v>3</v>
      </c>
      <c r="AN168">
        <v>3</v>
      </c>
      <c r="AO168">
        <v>2</v>
      </c>
      <c r="AP168">
        <v>3</v>
      </c>
      <c r="AQ168">
        <v>3</v>
      </c>
      <c r="AR168">
        <v>0</v>
      </c>
      <c r="AS168">
        <v>3</v>
      </c>
      <c r="AT168">
        <v>3</v>
      </c>
      <c r="AU168">
        <v>3</v>
      </c>
      <c r="AV168">
        <v>3</v>
      </c>
      <c r="AW168">
        <v>3</v>
      </c>
      <c r="AX168">
        <v>3</v>
      </c>
      <c r="AY168">
        <v>3</v>
      </c>
      <c r="AZ168">
        <v>1</v>
      </c>
      <c r="BA168">
        <v>3</v>
      </c>
      <c r="BB168">
        <v>3</v>
      </c>
      <c r="BC168">
        <v>2</v>
      </c>
      <c r="BD168">
        <v>3</v>
      </c>
      <c r="BE168">
        <v>3</v>
      </c>
      <c r="BF168">
        <v>3</v>
      </c>
      <c r="BG168">
        <v>3</v>
      </c>
      <c r="BH168">
        <v>2</v>
      </c>
      <c r="BI168">
        <v>3</v>
      </c>
      <c r="BJ168">
        <v>3</v>
      </c>
      <c r="BK168">
        <v>3</v>
      </c>
      <c r="BL168">
        <v>3</v>
      </c>
      <c r="BM168">
        <v>3</v>
      </c>
      <c r="BN168">
        <v>3</v>
      </c>
      <c r="BO168">
        <v>3</v>
      </c>
      <c r="BP168">
        <v>3</v>
      </c>
      <c r="BQ168">
        <v>4</v>
      </c>
      <c r="BR168">
        <v>3</v>
      </c>
      <c r="BS168">
        <v>3</v>
      </c>
      <c r="BT168">
        <v>3</v>
      </c>
      <c r="BU168">
        <v>3</v>
      </c>
      <c r="BV168">
        <v>3</v>
      </c>
      <c r="BW168">
        <v>3</v>
      </c>
      <c r="BX168">
        <v>3</v>
      </c>
      <c r="BY168">
        <v>3</v>
      </c>
      <c r="BZ168">
        <v>2</v>
      </c>
      <c r="CA168">
        <v>3</v>
      </c>
      <c r="CB168">
        <v>3</v>
      </c>
      <c r="CC168">
        <v>3</v>
      </c>
      <c r="CD168">
        <v>3</v>
      </c>
      <c r="CE168">
        <v>3</v>
      </c>
      <c r="CF168">
        <v>4</v>
      </c>
      <c r="CG168">
        <v>3</v>
      </c>
      <c r="CH168">
        <v>3</v>
      </c>
      <c r="CI168">
        <v>3</v>
      </c>
      <c r="CJ168">
        <v>3</v>
      </c>
      <c r="CK168">
        <v>3</v>
      </c>
      <c r="CL168">
        <v>1</v>
      </c>
      <c r="CM168">
        <v>3</v>
      </c>
      <c r="CN168">
        <v>3</v>
      </c>
      <c r="CO168">
        <v>3</v>
      </c>
      <c r="CP168">
        <v>3</v>
      </c>
      <c r="CQ168">
        <v>1</v>
      </c>
      <c r="CR168">
        <v>1</v>
      </c>
      <c r="CS168">
        <v>4</v>
      </c>
      <c r="CT168">
        <v>3</v>
      </c>
      <c r="CU168">
        <v>3</v>
      </c>
      <c r="CV168">
        <v>3</v>
      </c>
      <c r="CW168">
        <v>3</v>
      </c>
      <c r="CX168">
        <v>3</v>
      </c>
      <c r="CY168">
        <v>3</v>
      </c>
    </row>
    <row r="169" spans="1:103" x14ac:dyDescent="0.3">
      <c r="A169" s="148">
        <v>554</v>
      </c>
      <c r="B169" t="s">
        <v>270</v>
      </c>
      <c r="D169">
        <v>24200735</v>
      </c>
      <c r="E169">
        <v>5207085</v>
      </c>
      <c r="F169">
        <v>2716273</v>
      </c>
      <c r="G169">
        <v>5488079</v>
      </c>
      <c r="H169">
        <v>5643752</v>
      </c>
      <c r="I169">
        <v>3215911</v>
      </c>
      <c r="J169">
        <v>8472446</v>
      </c>
      <c r="K169">
        <v>4273790</v>
      </c>
      <c r="L169">
        <v>11592616</v>
      </c>
      <c r="M169">
        <v>13943755</v>
      </c>
      <c r="N169">
        <v>49389676</v>
      </c>
      <c r="O169">
        <v>14513903</v>
      </c>
      <c r="P169">
        <v>24393506</v>
      </c>
      <c r="Q169">
        <v>12246988</v>
      </c>
      <c r="R169">
        <v>1396768</v>
      </c>
      <c r="S169">
        <v>13511699</v>
      </c>
      <c r="U169">
        <v>25389989</v>
      </c>
      <c r="V169">
        <v>8914693</v>
      </c>
      <c r="W169">
        <v>6792186</v>
      </c>
      <c r="X169">
        <v>2369232</v>
      </c>
      <c r="Y169">
        <v>3019506</v>
      </c>
      <c r="Z169">
        <v>15900347</v>
      </c>
      <c r="AA169">
        <v>14303520</v>
      </c>
      <c r="AB169">
        <v>30802597</v>
      </c>
      <c r="AC169">
        <v>51728289</v>
      </c>
      <c r="AD169">
        <v>3574286</v>
      </c>
      <c r="AE169">
        <v>13834052</v>
      </c>
      <c r="AF169">
        <v>23614896</v>
      </c>
      <c r="AG169">
        <v>5223358</v>
      </c>
      <c r="AH169">
        <v>9866849</v>
      </c>
      <c r="AI169">
        <v>42566342</v>
      </c>
      <c r="AJ169">
        <v>12340243</v>
      </c>
      <c r="AK169">
        <v>39719000</v>
      </c>
      <c r="AL169">
        <v>10949052</v>
      </c>
      <c r="AM169">
        <v>40901957</v>
      </c>
      <c r="AN169">
        <v>2152601</v>
      </c>
      <c r="AP169">
        <v>7167048</v>
      </c>
      <c r="AQ169">
        <v>4646712</v>
      </c>
      <c r="AR169">
        <v>126759089</v>
      </c>
      <c r="AS169">
        <v>11008000</v>
      </c>
      <c r="AT169">
        <v>15720126</v>
      </c>
      <c r="AU169">
        <v>9523391</v>
      </c>
      <c r="AV169">
        <v>12487014</v>
      </c>
      <c r="AW169">
        <v>4537451</v>
      </c>
      <c r="AX169">
        <v>6879834</v>
      </c>
      <c r="AY169">
        <v>5296260</v>
      </c>
      <c r="AZ169">
        <v>18756338</v>
      </c>
      <c r="BA169">
        <v>10521079</v>
      </c>
      <c r="BB169">
        <v>39172317</v>
      </c>
      <c r="BC169">
        <v>3157166</v>
      </c>
      <c r="BD169">
        <v>8552292</v>
      </c>
      <c r="BE169">
        <v>10774099</v>
      </c>
      <c r="BF169">
        <v>10584411</v>
      </c>
      <c r="BG169">
        <v>6666846</v>
      </c>
      <c r="BI169">
        <v>5301276</v>
      </c>
      <c r="BJ169">
        <v>9759901</v>
      </c>
      <c r="BK169">
        <v>142971394</v>
      </c>
      <c r="BL169">
        <v>4580061</v>
      </c>
      <c r="BM169">
        <v>72288477</v>
      </c>
      <c r="BN169">
        <v>12683314</v>
      </c>
      <c r="BO169">
        <v>14233725</v>
      </c>
      <c r="BP169">
        <v>44538234</v>
      </c>
      <c r="BQ169">
        <v>5254005</v>
      </c>
      <c r="BR169">
        <v>23977152</v>
      </c>
      <c r="BS169">
        <v>29008314</v>
      </c>
      <c r="BT169">
        <v>3205640</v>
      </c>
      <c r="BU169">
        <v>6152746</v>
      </c>
      <c r="BV169">
        <v>19760387</v>
      </c>
      <c r="BW169">
        <v>1571927</v>
      </c>
      <c r="BX169">
        <v>7882093</v>
      </c>
      <c r="BY169">
        <v>27638474</v>
      </c>
      <c r="BZ169">
        <v>3897350</v>
      </c>
      <c r="CA169">
        <v>18196107</v>
      </c>
      <c r="CB169">
        <v>8383826</v>
      </c>
      <c r="CC169">
        <v>20762809</v>
      </c>
      <c r="CD169">
        <v>12487014</v>
      </c>
      <c r="CE169">
        <v>17015304</v>
      </c>
      <c r="CF169">
        <v>11143372</v>
      </c>
      <c r="CG169">
        <v>13767436</v>
      </c>
      <c r="CH169">
        <v>7034293</v>
      </c>
      <c r="CI169">
        <v>13377184</v>
      </c>
      <c r="CJ169">
        <v>6684514</v>
      </c>
      <c r="CK169">
        <v>11000682</v>
      </c>
      <c r="CL169">
        <v>2888990</v>
      </c>
      <c r="CM169">
        <v>5925196</v>
      </c>
      <c r="CN169">
        <v>1209215</v>
      </c>
      <c r="CO169">
        <v>29650691</v>
      </c>
      <c r="CP169">
        <v>6776122</v>
      </c>
      <c r="CQ169">
        <v>259957610</v>
      </c>
      <c r="CR169">
        <v>4556330</v>
      </c>
      <c r="CS169">
        <v>4455993</v>
      </c>
      <c r="CT169">
        <v>4680483</v>
      </c>
      <c r="CU169">
        <v>18009182</v>
      </c>
      <c r="CV169">
        <v>14702348</v>
      </c>
      <c r="CW169">
        <v>18276545</v>
      </c>
      <c r="CX169">
        <v>5702388</v>
      </c>
      <c r="CY169">
        <v>4294122</v>
      </c>
    </row>
    <row r="170" spans="1:103" x14ac:dyDescent="0.3">
      <c r="A170" s="148">
        <v>555</v>
      </c>
      <c r="B170" t="s">
        <v>271</v>
      </c>
      <c r="D170">
        <v>15099542</v>
      </c>
      <c r="E170">
        <v>2225898</v>
      </c>
      <c r="F170">
        <v>1223471</v>
      </c>
      <c r="G170">
        <v>2903674</v>
      </c>
      <c r="H170">
        <v>2964165</v>
      </c>
      <c r="I170">
        <v>929420</v>
      </c>
      <c r="J170">
        <v>4260575</v>
      </c>
      <c r="K170">
        <v>1942272</v>
      </c>
      <c r="L170">
        <v>6828515</v>
      </c>
      <c r="M170">
        <v>9317785</v>
      </c>
      <c r="N170">
        <v>29036358</v>
      </c>
      <c r="O170">
        <v>10065926</v>
      </c>
      <c r="P170">
        <v>18041662</v>
      </c>
      <c r="Q170">
        <v>6490586</v>
      </c>
      <c r="R170">
        <v>918360</v>
      </c>
      <c r="S170">
        <v>5598377</v>
      </c>
      <c r="U170">
        <v>19959485</v>
      </c>
      <c r="V170">
        <v>4374270</v>
      </c>
      <c r="W170">
        <v>2566696</v>
      </c>
      <c r="X170">
        <v>1222316</v>
      </c>
      <c r="Y170">
        <v>836959</v>
      </c>
      <c r="Z170">
        <v>11311062</v>
      </c>
      <c r="AA170">
        <v>6528041</v>
      </c>
      <c r="AB170">
        <v>17788798</v>
      </c>
      <c r="AC170">
        <v>34776924</v>
      </c>
      <c r="AD170">
        <v>1970214</v>
      </c>
      <c r="AE170">
        <v>2891952</v>
      </c>
      <c r="AF170">
        <v>15933631</v>
      </c>
      <c r="AG170">
        <v>1253826</v>
      </c>
      <c r="AH170">
        <v>5000538</v>
      </c>
      <c r="AI170">
        <v>23064291</v>
      </c>
      <c r="AJ170">
        <v>5921814</v>
      </c>
      <c r="AK170">
        <v>17035414</v>
      </c>
      <c r="AL170">
        <v>6091405</v>
      </c>
      <c r="AM170">
        <v>24058616</v>
      </c>
      <c r="AN170">
        <v>931166</v>
      </c>
      <c r="AP170">
        <v>3702759</v>
      </c>
      <c r="AQ170">
        <v>1952633</v>
      </c>
      <c r="AR170">
        <v>90945071</v>
      </c>
      <c r="AS170">
        <v>5460230</v>
      </c>
      <c r="AT170">
        <v>7655559</v>
      </c>
      <c r="AU170">
        <v>4613024</v>
      </c>
      <c r="AV170">
        <v>6490586</v>
      </c>
      <c r="AW170">
        <v>1998736</v>
      </c>
      <c r="AX170">
        <v>2991683</v>
      </c>
      <c r="AY170">
        <v>3526804</v>
      </c>
      <c r="AZ170">
        <v>11060921</v>
      </c>
      <c r="BA170">
        <v>6297612</v>
      </c>
      <c r="BB170">
        <v>23833769</v>
      </c>
      <c r="BC170">
        <v>1570410</v>
      </c>
      <c r="BD170">
        <v>3539992</v>
      </c>
      <c r="BE170">
        <v>6576068</v>
      </c>
      <c r="BF170">
        <v>5678542</v>
      </c>
      <c r="BG170">
        <v>2343172</v>
      </c>
      <c r="BI170">
        <v>2355372</v>
      </c>
      <c r="BJ170">
        <v>5547181</v>
      </c>
      <c r="BK170">
        <v>82288617</v>
      </c>
      <c r="BL170">
        <v>1369122</v>
      </c>
      <c r="BM170">
        <v>69460689</v>
      </c>
      <c r="BN170">
        <v>6034024</v>
      </c>
      <c r="BO170">
        <v>8764612</v>
      </c>
      <c r="BP170">
        <v>30420546</v>
      </c>
      <c r="BQ170">
        <v>2256528</v>
      </c>
      <c r="BR170">
        <v>12150821</v>
      </c>
      <c r="BS170">
        <v>13714046</v>
      </c>
      <c r="BT170">
        <v>714088</v>
      </c>
      <c r="BU170">
        <v>3068300</v>
      </c>
      <c r="BV170">
        <v>15948054</v>
      </c>
      <c r="BW170">
        <v>490347</v>
      </c>
      <c r="BX170">
        <v>3574119</v>
      </c>
      <c r="BY170">
        <v>18412662</v>
      </c>
      <c r="BZ170">
        <v>1623606</v>
      </c>
      <c r="CA170">
        <v>14380081</v>
      </c>
      <c r="CB170">
        <v>3965919</v>
      </c>
      <c r="CC170">
        <v>11028410</v>
      </c>
      <c r="CD170">
        <v>5083400</v>
      </c>
      <c r="CE170">
        <v>9323332</v>
      </c>
      <c r="CF170">
        <v>4922670</v>
      </c>
      <c r="CG170">
        <v>6921110</v>
      </c>
      <c r="CH170">
        <v>2989007</v>
      </c>
      <c r="CI170">
        <v>7419729</v>
      </c>
      <c r="CJ170">
        <v>3843296</v>
      </c>
      <c r="CK170">
        <v>4654800</v>
      </c>
      <c r="CL170">
        <v>603802</v>
      </c>
      <c r="CM170">
        <v>2144663</v>
      </c>
      <c r="CN170">
        <v>381838</v>
      </c>
      <c r="CO170">
        <v>22159423</v>
      </c>
      <c r="CP170">
        <v>3766531</v>
      </c>
      <c r="CQ170">
        <v>207678238</v>
      </c>
      <c r="CR170">
        <v>1881028</v>
      </c>
      <c r="CS170">
        <v>1217203</v>
      </c>
      <c r="CT170">
        <v>2341042</v>
      </c>
      <c r="CU170">
        <v>10091150</v>
      </c>
      <c r="CV170">
        <v>8537335</v>
      </c>
      <c r="CW170">
        <v>10030206</v>
      </c>
      <c r="CX170">
        <v>2438757</v>
      </c>
      <c r="CY170">
        <v>1920129</v>
      </c>
    </row>
    <row r="171" spans="1:103" x14ac:dyDescent="0.3">
      <c r="A171" s="148">
        <v>556</v>
      </c>
      <c r="B171" t="s">
        <v>272</v>
      </c>
      <c r="D171">
        <v>5671664</v>
      </c>
      <c r="E171">
        <v>6642028</v>
      </c>
      <c r="F171">
        <v>890247</v>
      </c>
      <c r="G171">
        <v>772709</v>
      </c>
      <c r="H171">
        <v>997693</v>
      </c>
      <c r="I171">
        <v>731588</v>
      </c>
      <c r="J171">
        <v>5008489</v>
      </c>
      <c r="K171">
        <v>2546985</v>
      </c>
      <c r="L171">
        <v>2234582</v>
      </c>
      <c r="M171">
        <v>4516659</v>
      </c>
      <c r="N171">
        <v>5504368</v>
      </c>
      <c r="O171">
        <v>3882664</v>
      </c>
      <c r="P171">
        <v>4103358</v>
      </c>
      <c r="Q171">
        <v>11218082</v>
      </c>
      <c r="R171">
        <v>391573</v>
      </c>
      <c r="S171">
        <v>5239187</v>
      </c>
      <c r="U171">
        <v>4719650</v>
      </c>
      <c r="V171">
        <v>2782404</v>
      </c>
      <c r="W171">
        <v>1689000</v>
      </c>
      <c r="X171">
        <v>947687</v>
      </c>
      <c r="Y171">
        <v>4110482</v>
      </c>
      <c r="Z171">
        <v>3145895</v>
      </c>
      <c r="AA171">
        <v>7698108</v>
      </c>
      <c r="AB171">
        <v>4478229</v>
      </c>
      <c r="AC171">
        <v>8674561</v>
      </c>
      <c r="AD171">
        <v>675344</v>
      </c>
      <c r="AE171">
        <v>5196779</v>
      </c>
      <c r="AF171">
        <v>4541013</v>
      </c>
      <c r="AG171">
        <v>2017869</v>
      </c>
      <c r="AH171">
        <v>5000654</v>
      </c>
      <c r="AI171">
        <v>3765320</v>
      </c>
      <c r="AJ171">
        <v>2552044</v>
      </c>
      <c r="AK171">
        <v>10518246</v>
      </c>
      <c r="AL171">
        <v>1932231</v>
      </c>
      <c r="AM171">
        <v>8007738</v>
      </c>
      <c r="AN171">
        <v>140326</v>
      </c>
      <c r="AP171">
        <v>2376858</v>
      </c>
      <c r="AQ171">
        <v>1590319</v>
      </c>
      <c r="AR171">
        <v>14062299</v>
      </c>
      <c r="AS171">
        <v>2389751</v>
      </c>
      <c r="AT171">
        <v>3864617</v>
      </c>
      <c r="AU171">
        <v>2869097</v>
      </c>
      <c r="AV171">
        <v>11218082</v>
      </c>
      <c r="AW171">
        <v>11505690</v>
      </c>
      <c r="AX171">
        <v>1202834</v>
      </c>
      <c r="AY171">
        <v>5989593</v>
      </c>
      <c r="AZ171">
        <v>7850686</v>
      </c>
      <c r="BA171">
        <v>1609935</v>
      </c>
      <c r="BB171">
        <v>23030759</v>
      </c>
      <c r="BC171">
        <v>3436162</v>
      </c>
      <c r="BD171">
        <v>1406290</v>
      </c>
      <c r="BE171">
        <v>3129451</v>
      </c>
      <c r="BF171">
        <v>3290156</v>
      </c>
      <c r="BG171">
        <v>1859956</v>
      </c>
      <c r="BI171">
        <v>2017084</v>
      </c>
      <c r="BJ171">
        <v>6923708</v>
      </c>
      <c r="BK171">
        <v>24639216</v>
      </c>
      <c r="BL171">
        <v>785626</v>
      </c>
      <c r="BM171">
        <v>3529843</v>
      </c>
      <c r="BN171">
        <v>3185801</v>
      </c>
      <c r="BO171">
        <v>11538993</v>
      </c>
      <c r="BP171">
        <v>7347355</v>
      </c>
      <c r="BQ171">
        <v>1352599</v>
      </c>
      <c r="BR171">
        <v>5519434</v>
      </c>
      <c r="BS171">
        <v>4495336</v>
      </c>
      <c r="BT171">
        <v>1467143</v>
      </c>
      <c r="BU171">
        <v>998835</v>
      </c>
      <c r="BV171">
        <v>4580472</v>
      </c>
      <c r="BW171">
        <v>259495</v>
      </c>
      <c r="BX171">
        <v>1667368</v>
      </c>
      <c r="BY171">
        <v>5381393</v>
      </c>
      <c r="BZ171">
        <v>727223</v>
      </c>
      <c r="CA171">
        <v>4615899</v>
      </c>
      <c r="CB171">
        <v>2922435</v>
      </c>
      <c r="CC171">
        <v>3307907</v>
      </c>
      <c r="CD171">
        <v>8538643</v>
      </c>
      <c r="CE171">
        <v>5033516</v>
      </c>
      <c r="CF171">
        <v>10866696</v>
      </c>
      <c r="CG171">
        <v>6951595</v>
      </c>
      <c r="CH171">
        <v>2498800</v>
      </c>
      <c r="CI171">
        <v>2588576</v>
      </c>
      <c r="CJ171">
        <v>1732690</v>
      </c>
      <c r="CK171">
        <v>6693223</v>
      </c>
      <c r="CL171">
        <v>2522713</v>
      </c>
      <c r="CM171">
        <v>1107110</v>
      </c>
      <c r="CN171">
        <v>890229</v>
      </c>
      <c r="CO171">
        <v>6871418</v>
      </c>
      <c r="CP171">
        <v>2561250</v>
      </c>
      <c r="CQ171">
        <v>30161556</v>
      </c>
      <c r="CR171">
        <v>734858</v>
      </c>
      <c r="CS171">
        <v>449880</v>
      </c>
      <c r="CT171">
        <v>1113520</v>
      </c>
      <c r="CU171">
        <v>5329859</v>
      </c>
      <c r="CV171">
        <v>4706831</v>
      </c>
      <c r="CW171">
        <v>3372662</v>
      </c>
      <c r="CX171">
        <v>1309533</v>
      </c>
      <c r="CY171">
        <v>468858</v>
      </c>
    </row>
    <row r="172" spans="1:103" x14ac:dyDescent="0.3">
      <c r="A172" s="148">
        <v>557</v>
      </c>
      <c r="B172" t="s">
        <v>273</v>
      </c>
      <c r="D172">
        <v>3249981</v>
      </c>
      <c r="E172">
        <v>3663283</v>
      </c>
      <c r="F172">
        <v>803206</v>
      </c>
      <c r="G172">
        <v>324136</v>
      </c>
      <c r="H172">
        <v>441192</v>
      </c>
      <c r="I172">
        <v>351774</v>
      </c>
      <c r="J172">
        <v>2410036</v>
      </c>
      <c r="K172">
        <v>2134315</v>
      </c>
      <c r="L172">
        <v>959943</v>
      </c>
      <c r="M172">
        <v>2303299</v>
      </c>
      <c r="N172">
        <v>2354141</v>
      </c>
      <c r="O172">
        <v>2111008</v>
      </c>
      <c r="P172">
        <v>2510447</v>
      </c>
      <c r="Q172">
        <v>9209600</v>
      </c>
      <c r="R172">
        <v>0</v>
      </c>
      <c r="S172">
        <v>2930223</v>
      </c>
      <c r="U172">
        <v>2060131</v>
      </c>
      <c r="V172">
        <v>1345261</v>
      </c>
      <c r="W172">
        <v>996509</v>
      </c>
      <c r="X172">
        <v>654540</v>
      </c>
      <c r="Y172">
        <v>3619418</v>
      </c>
      <c r="Z172">
        <v>1288953</v>
      </c>
      <c r="AA172">
        <v>4506699</v>
      </c>
      <c r="AB172">
        <v>1904238</v>
      </c>
      <c r="AC172">
        <v>4456789</v>
      </c>
      <c r="AD172">
        <v>349879</v>
      </c>
      <c r="AE172">
        <v>4138159</v>
      </c>
      <c r="AF172">
        <v>2125474</v>
      </c>
      <c r="AG172">
        <v>831085</v>
      </c>
      <c r="AH172">
        <v>2895422</v>
      </c>
      <c r="AI172">
        <v>1622351</v>
      </c>
      <c r="AJ172">
        <v>1147034</v>
      </c>
      <c r="AK172">
        <v>7365336</v>
      </c>
      <c r="AL172">
        <v>789325</v>
      </c>
      <c r="AM172">
        <v>3616556</v>
      </c>
      <c r="AN172">
        <v>0</v>
      </c>
      <c r="AP172">
        <v>1196719</v>
      </c>
      <c r="AQ172">
        <v>896238</v>
      </c>
      <c r="AR172">
        <v>7335723</v>
      </c>
      <c r="AS172">
        <v>957821</v>
      </c>
      <c r="AT172">
        <v>1546402</v>
      </c>
      <c r="AU172">
        <v>1303575</v>
      </c>
      <c r="AV172">
        <v>9208929</v>
      </c>
      <c r="AW172">
        <v>11099566</v>
      </c>
      <c r="AX172">
        <v>519047</v>
      </c>
      <c r="AY172">
        <v>2906661</v>
      </c>
      <c r="AZ172">
        <v>4882955</v>
      </c>
      <c r="BA172">
        <v>798127</v>
      </c>
      <c r="BB172">
        <v>19827981</v>
      </c>
      <c r="BC172">
        <v>2146677</v>
      </c>
      <c r="BD172">
        <v>599700</v>
      </c>
      <c r="BE172">
        <v>1283077</v>
      </c>
      <c r="BF172">
        <v>1762306</v>
      </c>
      <c r="BG172">
        <v>810242</v>
      </c>
      <c r="BI172">
        <v>816327</v>
      </c>
      <c r="BJ172">
        <v>5798789</v>
      </c>
      <c r="BK172">
        <v>16359129</v>
      </c>
      <c r="BL172">
        <v>438799</v>
      </c>
      <c r="BM172">
        <v>503549</v>
      </c>
      <c r="BN172">
        <v>1604766</v>
      </c>
      <c r="BO172">
        <v>8940213</v>
      </c>
      <c r="BP172">
        <v>3881942</v>
      </c>
      <c r="BQ172">
        <v>583965</v>
      </c>
      <c r="BR172">
        <v>2254957</v>
      </c>
      <c r="BS172">
        <v>2005960</v>
      </c>
      <c r="BT172">
        <v>699334</v>
      </c>
      <c r="BU172">
        <v>414818</v>
      </c>
      <c r="BV172">
        <v>2161524</v>
      </c>
      <c r="BW172">
        <v>0</v>
      </c>
      <c r="BX172">
        <v>675737</v>
      </c>
      <c r="BY172">
        <v>2353352</v>
      </c>
      <c r="BZ172">
        <v>343743</v>
      </c>
      <c r="CA172">
        <v>3893809</v>
      </c>
      <c r="CB172">
        <v>1355959</v>
      </c>
      <c r="CC172">
        <v>1646582</v>
      </c>
      <c r="CD172">
        <v>5948410</v>
      </c>
      <c r="CE172">
        <v>2255303</v>
      </c>
      <c r="CF172">
        <v>7754552</v>
      </c>
      <c r="CG172">
        <v>4156588</v>
      </c>
      <c r="CH172">
        <v>1141366</v>
      </c>
      <c r="CI172">
        <v>1355186</v>
      </c>
      <c r="CJ172">
        <v>788824</v>
      </c>
      <c r="CK172">
        <v>4423609</v>
      </c>
      <c r="CL172">
        <v>1974541</v>
      </c>
      <c r="CM172">
        <v>476240</v>
      </c>
      <c r="CN172">
        <v>449612</v>
      </c>
      <c r="CO172">
        <v>5035305</v>
      </c>
      <c r="CP172">
        <v>1320331</v>
      </c>
      <c r="CQ172">
        <v>23835637</v>
      </c>
      <c r="CR172">
        <v>333139</v>
      </c>
      <c r="CS172">
        <v>0</v>
      </c>
      <c r="CT172">
        <v>755957</v>
      </c>
      <c r="CU172">
        <v>2650283</v>
      </c>
      <c r="CV172">
        <v>2061282</v>
      </c>
      <c r="CW172">
        <v>1437408</v>
      </c>
      <c r="CX172">
        <v>614789</v>
      </c>
      <c r="CY172">
        <v>0</v>
      </c>
    </row>
    <row r="173" spans="1:103" x14ac:dyDescent="0.3">
      <c r="A173" s="148">
        <v>558</v>
      </c>
      <c r="B173" t="s">
        <v>2114</v>
      </c>
      <c r="D173">
        <v>0</v>
      </c>
      <c r="E173">
        <v>0</v>
      </c>
      <c r="F173">
        <v>0</v>
      </c>
      <c r="G173">
        <v>0</v>
      </c>
      <c r="H173">
        <v>0</v>
      </c>
      <c r="I173">
        <v>0</v>
      </c>
      <c r="J173">
        <v>0</v>
      </c>
      <c r="K173">
        <v>0</v>
      </c>
      <c r="L173">
        <v>0</v>
      </c>
      <c r="M173">
        <v>0</v>
      </c>
      <c r="O173">
        <v>0</v>
      </c>
      <c r="P173">
        <v>0</v>
      </c>
      <c r="Q173">
        <v>0</v>
      </c>
      <c r="R173">
        <v>0</v>
      </c>
      <c r="S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row>
    <row r="174" spans="1:103" x14ac:dyDescent="0.3">
      <c r="A174" s="148">
        <v>559</v>
      </c>
      <c r="B174" t="s">
        <v>2115</v>
      </c>
      <c r="D174">
        <v>0</v>
      </c>
      <c r="E174">
        <v>0</v>
      </c>
      <c r="F174">
        <v>0</v>
      </c>
      <c r="G174">
        <v>0</v>
      </c>
      <c r="H174">
        <v>0</v>
      </c>
      <c r="I174">
        <v>0</v>
      </c>
      <c r="J174">
        <v>0</v>
      </c>
      <c r="K174">
        <v>0</v>
      </c>
      <c r="L174">
        <v>0</v>
      </c>
      <c r="M174">
        <v>0</v>
      </c>
      <c r="O174">
        <v>0</v>
      </c>
      <c r="P174">
        <v>0</v>
      </c>
      <c r="Q174">
        <v>0</v>
      </c>
      <c r="R174">
        <v>0</v>
      </c>
      <c r="S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row>
    <row r="175" spans="1:103" x14ac:dyDescent="0.3">
      <c r="A175" s="148">
        <v>560</v>
      </c>
      <c r="B175" t="s">
        <v>2116</v>
      </c>
      <c r="D175">
        <v>0</v>
      </c>
      <c r="E175">
        <v>0</v>
      </c>
      <c r="F175">
        <v>0</v>
      </c>
      <c r="G175">
        <v>0</v>
      </c>
      <c r="H175">
        <v>0</v>
      </c>
      <c r="I175">
        <v>0</v>
      </c>
      <c r="J175">
        <v>0</v>
      </c>
      <c r="K175">
        <v>0</v>
      </c>
      <c r="L175">
        <v>0</v>
      </c>
      <c r="M175">
        <v>0</v>
      </c>
      <c r="O175">
        <v>0</v>
      </c>
      <c r="P175">
        <v>0</v>
      </c>
      <c r="Q175">
        <v>0</v>
      </c>
      <c r="R175">
        <v>0</v>
      </c>
      <c r="S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row>
    <row r="176" spans="1:103" x14ac:dyDescent="0.3">
      <c r="A176" s="148">
        <v>561</v>
      </c>
      <c r="B176" t="s">
        <v>2117</v>
      </c>
      <c r="D176">
        <v>0</v>
      </c>
      <c r="E176">
        <v>0</v>
      </c>
      <c r="F176">
        <v>0</v>
      </c>
      <c r="G176">
        <v>0</v>
      </c>
      <c r="H176">
        <v>0</v>
      </c>
      <c r="I176">
        <v>0</v>
      </c>
      <c r="J176">
        <v>0</v>
      </c>
      <c r="K176">
        <v>0</v>
      </c>
      <c r="L176">
        <v>0</v>
      </c>
      <c r="M176">
        <v>0</v>
      </c>
      <c r="O176">
        <v>0</v>
      </c>
      <c r="P176">
        <v>0</v>
      </c>
      <c r="Q176">
        <v>0</v>
      </c>
      <c r="R176">
        <v>0</v>
      </c>
      <c r="S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row>
    <row r="177" spans="1:103" x14ac:dyDescent="0.3">
      <c r="A177" s="148">
        <v>562</v>
      </c>
      <c r="B177" t="s">
        <v>2118</v>
      </c>
      <c r="D177">
        <v>0</v>
      </c>
      <c r="E177">
        <v>0</v>
      </c>
      <c r="F177">
        <v>0</v>
      </c>
      <c r="G177">
        <v>0</v>
      </c>
      <c r="H177">
        <v>0</v>
      </c>
      <c r="I177">
        <v>0</v>
      </c>
      <c r="J177">
        <v>0</v>
      </c>
      <c r="K177">
        <v>0</v>
      </c>
      <c r="L177">
        <v>0</v>
      </c>
      <c r="M177">
        <v>0</v>
      </c>
      <c r="O177">
        <v>0</v>
      </c>
      <c r="P177">
        <v>0</v>
      </c>
      <c r="Q177">
        <v>0</v>
      </c>
      <c r="R177">
        <v>0</v>
      </c>
      <c r="S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row>
    <row r="178" spans="1:103" x14ac:dyDescent="0.3">
      <c r="A178" s="148">
        <v>563</v>
      </c>
      <c r="B178" t="s">
        <v>2119</v>
      </c>
      <c r="D178">
        <v>0</v>
      </c>
      <c r="E178">
        <v>0</v>
      </c>
      <c r="F178">
        <v>0</v>
      </c>
      <c r="G178">
        <v>0</v>
      </c>
      <c r="H178">
        <v>0</v>
      </c>
      <c r="I178">
        <v>0</v>
      </c>
      <c r="J178">
        <v>0</v>
      </c>
      <c r="K178">
        <v>0</v>
      </c>
      <c r="L178">
        <v>0</v>
      </c>
      <c r="M178">
        <v>0</v>
      </c>
      <c r="O178">
        <v>0</v>
      </c>
      <c r="P178">
        <v>0</v>
      </c>
      <c r="Q178">
        <v>0</v>
      </c>
      <c r="R178">
        <v>0</v>
      </c>
      <c r="S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row>
    <row r="179" spans="1:103" x14ac:dyDescent="0.3">
      <c r="A179" s="148">
        <v>564</v>
      </c>
      <c r="B179" t="s">
        <v>2120</v>
      </c>
      <c r="D179">
        <v>0</v>
      </c>
      <c r="E179">
        <v>0</v>
      </c>
      <c r="F179">
        <v>0</v>
      </c>
      <c r="G179">
        <v>0</v>
      </c>
      <c r="H179">
        <v>0</v>
      </c>
      <c r="I179">
        <v>0</v>
      </c>
      <c r="J179">
        <v>0</v>
      </c>
      <c r="K179">
        <v>0</v>
      </c>
      <c r="L179">
        <v>0</v>
      </c>
      <c r="M179">
        <v>0</v>
      </c>
      <c r="O179">
        <v>0</v>
      </c>
      <c r="P179">
        <v>0</v>
      </c>
      <c r="Q179">
        <v>0</v>
      </c>
      <c r="R179">
        <v>0</v>
      </c>
      <c r="S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row>
    <row r="180" spans="1:103" x14ac:dyDescent="0.3">
      <c r="A180" s="148">
        <v>565</v>
      </c>
      <c r="B180" t="s">
        <v>2121</v>
      </c>
      <c r="D180">
        <v>0</v>
      </c>
      <c r="E180">
        <v>0</v>
      </c>
      <c r="F180">
        <v>0</v>
      </c>
      <c r="G180">
        <v>0</v>
      </c>
      <c r="H180">
        <v>0</v>
      </c>
      <c r="I180">
        <v>0</v>
      </c>
      <c r="J180">
        <v>0</v>
      </c>
      <c r="K180">
        <v>0</v>
      </c>
      <c r="L180">
        <v>0</v>
      </c>
      <c r="M180">
        <v>0</v>
      </c>
      <c r="O180">
        <v>0</v>
      </c>
      <c r="P180">
        <v>0</v>
      </c>
      <c r="Q180">
        <v>0</v>
      </c>
      <c r="R180">
        <v>0</v>
      </c>
      <c r="S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row>
    <row r="181" spans="1:103" x14ac:dyDescent="0.3">
      <c r="A181" s="148">
        <v>566</v>
      </c>
      <c r="B181" t="s">
        <v>2122</v>
      </c>
      <c r="D181">
        <v>0</v>
      </c>
      <c r="E181">
        <v>0</v>
      </c>
      <c r="F181">
        <v>0</v>
      </c>
      <c r="G181">
        <v>0</v>
      </c>
      <c r="H181">
        <v>0</v>
      </c>
      <c r="I181">
        <v>0</v>
      </c>
      <c r="J181">
        <v>0</v>
      </c>
      <c r="K181">
        <v>0</v>
      </c>
      <c r="L181">
        <v>0</v>
      </c>
      <c r="M181">
        <v>0</v>
      </c>
      <c r="O181">
        <v>0</v>
      </c>
      <c r="P181">
        <v>0</v>
      </c>
      <c r="Q181">
        <v>0</v>
      </c>
      <c r="R181">
        <v>0</v>
      </c>
      <c r="S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row>
    <row r="182" spans="1:103" x14ac:dyDescent="0.3">
      <c r="A182" s="148">
        <v>567</v>
      </c>
      <c r="B182" t="s">
        <v>2123</v>
      </c>
      <c r="D182">
        <v>0</v>
      </c>
      <c r="E182">
        <v>0</v>
      </c>
      <c r="F182">
        <v>0</v>
      </c>
      <c r="G182">
        <v>0</v>
      </c>
      <c r="H182">
        <v>0</v>
      </c>
      <c r="I182">
        <v>0</v>
      </c>
      <c r="J182">
        <v>0</v>
      </c>
      <c r="K182">
        <v>0</v>
      </c>
      <c r="L182">
        <v>0</v>
      </c>
      <c r="M182">
        <v>0</v>
      </c>
      <c r="O182">
        <v>0</v>
      </c>
      <c r="P182">
        <v>0</v>
      </c>
      <c r="Q182">
        <v>0</v>
      </c>
      <c r="R182">
        <v>0</v>
      </c>
      <c r="S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row>
    <row r="183" spans="1:103" x14ac:dyDescent="0.3">
      <c r="A183" s="148">
        <v>568</v>
      </c>
      <c r="B183" t="s">
        <v>2124</v>
      </c>
      <c r="D183">
        <v>0</v>
      </c>
      <c r="E183">
        <v>0</v>
      </c>
      <c r="F183">
        <v>0</v>
      </c>
      <c r="G183">
        <v>0</v>
      </c>
      <c r="H183">
        <v>0</v>
      </c>
      <c r="I183">
        <v>0</v>
      </c>
      <c r="J183">
        <v>0</v>
      </c>
      <c r="K183">
        <v>0</v>
      </c>
      <c r="L183">
        <v>0</v>
      </c>
      <c r="M183">
        <v>0</v>
      </c>
      <c r="O183">
        <v>0</v>
      </c>
      <c r="P183">
        <v>0</v>
      </c>
      <c r="Q183">
        <v>0</v>
      </c>
      <c r="R183">
        <v>0</v>
      </c>
      <c r="S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row>
    <row r="184" spans="1:103" x14ac:dyDescent="0.3">
      <c r="A184" s="148">
        <v>569</v>
      </c>
      <c r="B184" t="s">
        <v>2125</v>
      </c>
      <c r="D184">
        <v>0</v>
      </c>
      <c r="E184">
        <v>0</v>
      </c>
      <c r="F184">
        <v>0</v>
      </c>
      <c r="G184">
        <v>0</v>
      </c>
      <c r="H184">
        <v>0</v>
      </c>
      <c r="I184">
        <v>0</v>
      </c>
      <c r="J184">
        <v>0</v>
      </c>
      <c r="K184">
        <v>0</v>
      </c>
      <c r="L184">
        <v>0</v>
      </c>
      <c r="M184">
        <v>0</v>
      </c>
      <c r="O184">
        <v>0</v>
      </c>
      <c r="P184">
        <v>0</v>
      </c>
      <c r="Q184">
        <v>0</v>
      </c>
      <c r="R184">
        <v>0</v>
      </c>
      <c r="S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row>
    <row r="185" spans="1:103" x14ac:dyDescent="0.3">
      <c r="A185" s="148">
        <v>571</v>
      </c>
      <c r="B185" t="s">
        <v>2126</v>
      </c>
      <c r="D185">
        <v>0</v>
      </c>
      <c r="E185">
        <v>0</v>
      </c>
      <c r="F185">
        <v>0</v>
      </c>
      <c r="G185">
        <v>0</v>
      </c>
      <c r="H185">
        <v>0</v>
      </c>
      <c r="I185">
        <v>0</v>
      </c>
      <c r="J185">
        <v>0</v>
      </c>
      <c r="K185">
        <v>0</v>
      </c>
      <c r="L185">
        <v>0</v>
      </c>
      <c r="M185">
        <v>0</v>
      </c>
      <c r="O185">
        <v>0</v>
      </c>
      <c r="P185">
        <v>0</v>
      </c>
      <c r="Q185">
        <v>0</v>
      </c>
      <c r="R185">
        <v>0</v>
      </c>
      <c r="S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row>
    <row r="186" spans="1:103" x14ac:dyDescent="0.3">
      <c r="A186" s="148">
        <v>572</v>
      </c>
      <c r="B186" t="s">
        <v>2127</v>
      </c>
      <c r="D186">
        <v>0</v>
      </c>
      <c r="E186">
        <v>0</v>
      </c>
      <c r="F186">
        <v>0</v>
      </c>
      <c r="G186">
        <v>0</v>
      </c>
      <c r="H186">
        <v>0</v>
      </c>
      <c r="I186">
        <v>0</v>
      </c>
      <c r="J186">
        <v>0</v>
      </c>
      <c r="K186">
        <v>0</v>
      </c>
      <c r="L186">
        <v>0</v>
      </c>
      <c r="M186">
        <v>0</v>
      </c>
      <c r="O186">
        <v>0</v>
      </c>
      <c r="P186">
        <v>0</v>
      </c>
      <c r="Q186">
        <v>0</v>
      </c>
      <c r="R186">
        <v>0</v>
      </c>
      <c r="S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row>
    <row r="187" spans="1:103" x14ac:dyDescent="0.3">
      <c r="A187" s="148">
        <v>573</v>
      </c>
      <c r="B187" t="s">
        <v>2128</v>
      </c>
      <c r="D187">
        <v>0</v>
      </c>
      <c r="E187">
        <v>0</v>
      </c>
      <c r="F187">
        <v>0</v>
      </c>
      <c r="G187">
        <v>0</v>
      </c>
      <c r="H187">
        <v>0</v>
      </c>
      <c r="I187">
        <v>0</v>
      </c>
      <c r="J187">
        <v>0</v>
      </c>
      <c r="K187">
        <v>0</v>
      </c>
      <c r="L187">
        <v>0</v>
      </c>
      <c r="M187">
        <v>0</v>
      </c>
      <c r="O187">
        <v>0</v>
      </c>
      <c r="P187">
        <v>0</v>
      </c>
      <c r="Q187">
        <v>0</v>
      </c>
      <c r="R187">
        <v>0</v>
      </c>
      <c r="S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row>
    <row r="188" spans="1:103" x14ac:dyDescent="0.3">
      <c r="A188" s="148">
        <v>575</v>
      </c>
      <c r="B188" t="s">
        <v>256</v>
      </c>
      <c r="D188">
        <v>0</v>
      </c>
      <c r="E188">
        <v>16000</v>
      </c>
      <c r="F188">
        <v>0</v>
      </c>
      <c r="G188">
        <v>4205</v>
      </c>
      <c r="H188">
        <v>0</v>
      </c>
      <c r="I188">
        <v>0</v>
      </c>
      <c r="J188">
        <v>1188068</v>
      </c>
      <c r="K188">
        <v>0</v>
      </c>
      <c r="L188">
        <v>0</v>
      </c>
      <c r="M188">
        <v>0</v>
      </c>
      <c r="O188">
        <v>0</v>
      </c>
      <c r="P188">
        <v>0</v>
      </c>
      <c r="Q188">
        <v>0</v>
      </c>
      <c r="R188">
        <v>0</v>
      </c>
      <c r="S188">
        <v>0</v>
      </c>
      <c r="U188">
        <v>0</v>
      </c>
      <c r="V188">
        <v>0</v>
      </c>
      <c r="W188">
        <v>0</v>
      </c>
      <c r="X188">
        <v>0</v>
      </c>
      <c r="Y188">
        <v>19993</v>
      </c>
      <c r="Z188">
        <v>0</v>
      </c>
      <c r="AA188">
        <v>0</v>
      </c>
      <c r="AB188">
        <v>0</v>
      </c>
      <c r="AC188">
        <v>137276</v>
      </c>
      <c r="AD188">
        <v>51360</v>
      </c>
      <c r="AE188">
        <v>0</v>
      </c>
      <c r="AF188">
        <v>0</v>
      </c>
      <c r="AG188">
        <v>0</v>
      </c>
      <c r="AH188">
        <v>0</v>
      </c>
      <c r="AI188">
        <v>0</v>
      </c>
      <c r="AJ188">
        <v>0</v>
      </c>
      <c r="AK188">
        <v>0</v>
      </c>
      <c r="AL188">
        <v>152313</v>
      </c>
      <c r="AM188">
        <v>0</v>
      </c>
      <c r="AN188">
        <v>0</v>
      </c>
      <c r="AO188">
        <v>0</v>
      </c>
      <c r="AP188">
        <v>482247</v>
      </c>
      <c r="AQ188">
        <v>255880</v>
      </c>
      <c r="AR188">
        <v>32553745</v>
      </c>
      <c r="AS188">
        <v>0</v>
      </c>
      <c r="AT188">
        <v>0</v>
      </c>
      <c r="AU188">
        <v>0</v>
      </c>
      <c r="AV188">
        <v>0</v>
      </c>
      <c r="AW188">
        <v>0</v>
      </c>
      <c r="AX188">
        <v>0</v>
      </c>
      <c r="AY188">
        <v>0</v>
      </c>
      <c r="AZ188">
        <v>0</v>
      </c>
      <c r="BA188">
        <v>0</v>
      </c>
      <c r="BB188">
        <v>70448</v>
      </c>
      <c r="BC188">
        <v>0</v>
      </c>
      <c r="BD188">
        <v>0</v>
      </c>
      <c r="BE188">
        <v>0</v>
      </c>
      <c r="BF188">
        <v>0</v>
      </c>
      <c r="BG188">
        <v>0</v>
      </c>
      <c r="BH188">
        <v>0</v>
      </c>
      <c r="BI188">
        <v>1512873</v>
      </c>
      <c r="BJ188">
        <v>992149</v>
      </c>
      <c r="BK188">
        <v>0</v>
      </c>
      <c r="BL188">
        <v>0</v>
      </c>
      <c r="BM188">
        <v>0</v>
      </c>
      <c r="BN188">
        <v>0</v>
      </c>
      <c r="BO188">
        <v>2315674</v>
      </c>
      <c r="BP188">
        <v>0</v>
      </c>
      <c r="BQ188">
        <v>0</v>
      </c>
      <c r="BR188">
        <v>0</v>
      </c>
      <c r="BS188">
        <v>0</v>
      </c>
      <c r="BT188">
        <v>0</v>
      </c>
      <c r="BU188">
        <v>0</v>
      </c>
      <c r="BV188">
        <v>287073</v>
      </c>
      <c r="BW188">
        <v>0</v>
      </c>
      <c r="BX188">
        <v>0</v>
      </c>
      <c r="BY188">
        <v>0</v>
      </c>
      <c r="BZ188">
        <v>0</v>
      </c>
      <c r="CA188">
        <v>0</v>
      </c>
      <c r="CB188">
        <v>0</v>
      </c>
      <c r="CC188">
        <v>0</v>
      </c>
      <c r="CD188">
        <v>0</v>
      </c>
      <c r="CE188">
        <v>923516</v>
      </c>
      <c r="CF188">
        <v>0</v>
      </c>
      <c r="CG188">
        <v>0</v>
      </c>
      <c r="CH188">
        <v>0</v>
      </c>
      <c r="CI188">
        <v>2087775</v>
      </c>
      <c r="CJ188">
        <v>0</v>
      </c>
      <c r="CK188">
        <v>658221</v>
      </c>
      <c r="CL188">
        <v>410499</v>
      </c>
      <c r="CM188">
        <v>0</v>
      </c>
      <c r="CN188">
        <v>0</v>
      </c>
      <c r="CO188">
        <v>825231</v>
      </c>
      <c r="CP188">
        <v>0</v>
      </c>
      <c r="CQ188">
        <v>0</v>
      </c>
      <c r="CR188">
        <v>0</v>
      </c>
      <c r="CS188">
        <v>8614</v>
      </c>
      <c r="CT188">
        <v>0</v>
      </c>
      <c r="CU188">
        <v>0</v>
      </c>
      <c r="CV188">
        <v>400000</v>
      </c>
      <c r="CW188">
        <v>0</v>
      </c>
      <c r="CX188">
        <v>55954</v>
      </c>
      <c r="CY188">
        <v>4940</v>
      </c>
    </row>
    <row r="189" spans="1:103" x14ac:dyDescent="0.3">
      <c r="A189" s="148">
        <v>576</v>
      </c>
      <c r="B189" t="s">
        <v>257</v>
      </c>
      <c r="D189">
        <v>0</v>
      </c>
      <c r="E189">
        <v>0</v>
      </c>
      <c r="F189">
        <v>0</v>
      </c>
      <c r="G189">
        <v>0</v>
      </c>
      <c r="H189">
        <v>0</v>
      </c>
      <c r="I189">
        <v>0</v>
      </c>
      <c r="J189">
        <v>0</v>
      </c>
      <c r="K189">
        <v>0</v>
      </c>
      <c r="L189">
        <v>0</v>
      </c>
      <c r="M189">
        <v>0</v>
      </c>
      <c r="O189">
        <v>0</v>
      </c>
      <c r="P189">
        <v>0</v>
      </c>
      <c r="Q189">
        <v>0</v>
      </c>
      <c r="R189">
        <v>0</v>
      </c>
      <c r="S189">
        <v>0</v>
      </c>
      <c r="U189">
        <v>0</v>
      </c>
      <c r="V189">
        <v>0</v>
      </c>
      <c r="W189">
        <v>0</v>
      </c>
      <c r="X189">
        <v>0</v>
      </c>
      <c r="Y189">
        <v>0</v>
      </c>
      <c r="Z189">
        <v>0</v>
      </c>
      <c r="AA189">
        <v>0</v>
      </c>
      <c r="AB189">
        <v>0</v>
      </c>
      <c r="AC189">
        <v>0</v>
      </c>
      <c r="AD189">
        <v>0</v>
      </c>
      <c r="AE189">
        <v>295155</v>
      </c>
      <c r="AF189">
        <v>0</v>
      </c>
      <c r="AG189">
        <v>0</v>
      </c>
      <c r="AH189">
        <v>0</v>
      </c>
      <c r="AI189">
        <v>0</v>
      </c>
      <c r="AJ189">
        <v>0</v>
      </c>
      <c r="AK189">
        <v>0</v>
      </c>
      <c r="AL189">
        <v>0</v>
      </c>
      <c r="AM189">
        <v>0</v>
      </c>
      <c r="AN189">
        <v>0</v>
      </c>
      <c r="AO189">
        <v>0</v>
      </c>
      <c r="AP189">
        <v>0</v>
      </c>
      <c r="AQ189">
        <v>0</v>
      </c>
      <c r="AR189">
        <v>0</v>
      </c>
      <c r="AS189">
        <v>0</v>
      </c>
      <c r="AT189">
        <v>2336249</v>
      </c>
      <c r="AU189">
        <v>0</v>
      </c>
      <c r="AV189">
        <v>0</v>
      </c>
      <c r="AW189">
        <v>0</v>
      </c>
      <c r="AX189">
        <v>0</v>
      </c>
      <c r="AY189">
        <v>0</v>
      </c>
      <c r="AZ189">
        <v>0</v>
      </c>
      <c r="BA189">
        <v>0</v>
      </c>
      <c r="BB189">
        <v>0</v>
      </c>
      <c r="BC189">
        <v>0</v>
      </c>
      <c r="BD189">
        <v>0</v>
      </c>
      <c r="BE189">
        <v>0</v>
      </c>
      <c r="BF189">
        <v>0</v>
      </c>
      <c r="BG189">
        <v>0</v>
      </c>
      <c r="BH189">
        <v>1337328</v>
      </c>
      <c r="BI189">
        <v>0</v>
      </c>
      <c r="BJ189">
        <v>0</v>
      </c>
      <c r="BK189">
        <v>0</v>
      </c>
      <c r="BL189">
        <v>0</v>
      </c>
      <c r="BM189">
        <v>25307</v>
      </c>
      <c r="BN189">
        <v>0</v>
      </c>
      <c r="BO189">
        <v>0</v>
      </c>
      <c r="BP189">
        <v>0</v>
      </c>
      <c r="BQ189">
        <v>0</v>
      </c>
      <c r="BR189">
        <v>0</v>
      </c>
      <c r="BS189">
        <v>0</v>
      </c>
      <c r="BT189">
        <v>0</v>
      </c>
      <c r="BU189">
        <v>0</v>
      </c>
      <c r="BV189">
        <v>0</v>
      </c>
      <c r="BW189">
        <v>0</v>
      </c>
      <c r="BX189">
        <v>0</v>
      </c>
      <c r="BY189">
        <v>0</v>
      </c>
      <c r="BZ189">
        <v>0</v>
      </c>
      <c r="CA189">
        <v>0</v>
      </c>
      <c r="CB189">
        <v>0</v>
      </c>
      <c r="CC189">
        <v>539137</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185512</v>
      </c>
      <c r="CX189">
        <v>0</v>
      </c>
      <c r="CY189">
        <v>0</v>
      </c>
    </row>
    <row r="190" spans="1:103" x14ac:dyDescent="0.3">
      <c r="A190" s="148">
        <v>577</v>
      </c>
      <c r="B190" t="s">
        <v>840</v>
      </c>
      <c r="D190">
        <v>1</v>
      </c>
      <c r="E190">
        <v>2</v>
      </c>
      <c r="F190">
        <v>2</v>
      </c>
      <c r="G190">
        <v>2</v>
      </c>
      <c r="H190">
        <v>2</v>
      </c>
      <c r="I190">
        <v>2</v>
      </c>
      <c r="J190">
        <v>2</v>
      </c>
      <c r="K190">
        <v>2</v>
      </c>
      <c r="L190">
        <v>1</v>
      </c>
      <c r="M190">
        <v>2</v>
      </c>
      <c r="N190">
        <v>1</v>
      </c>
      <c r="O190">
        <v>1</v>
      </c>
      <c r="P190">
        <v>2</v>
      </c>
      <c r="Q190">
        <v>2</v>
      </c>
      <c r="R190">
        <v>2</v>
      </c>
      <c r="S190">
        <v>2</v>
      </c>
      <c r="U190">
        <v>2</v>
      </c>
      <c r="V190">
        <v>2</v>
      </c>
      <c r="W190">
        <v>2</v>
      </c>
      <c r="X190">
        <v>2</v>
      </c>
      <c r="Y190">
        <v>2</v>
      </c>
      <c r="Z190">
        <v>2</v>
      </c>
      <c r="AA190">
        <v>2</v>
      </c>
      <c r="AB190">
        <v>2</v>
      </c>
      <c r="AC190">
        <v>2</v>
      </c>
      <c r="AD190">
        <v>2</v>
      </c>
      <c r="AE190">
        <v>2</v>
      </c>
      <c r="AF190">
        <v>2</v>
      </c>
      <c r="AG190">
        <v>2</v>
      </c>
      <c r="AH190">
        <v>2</v>
      </c>
      <c r="AI190">
        <v>2</v>
      </c>
      <c r="AJ190">
        <v>2</v>
      </c>
      <c r="AK190">
        <v>2</v>
      </c>
      <c r="AL190">
        <v>2</v>
      </c>
      <c r="AM190">
        <v>2</v>
      </c>
      <c r="AO190">
        <v>2</v>
      </c>
      <c r="AQ190">
        <v>2</v>
      </c>
      <c r="AS190">
        <v>2</v>
      </c>
      <c r="AT190">
        <v>2</v>
      </c>
      <c r="AU190">
        <v>2</v>
      </c>
      <c r="AV190">
        <v>2</v>
      </c>
      <c r="AW190">
        <v>2</v>
      </c>
      <c r="AX190">
        <v>2</v>
      </c>
      <c r="AY190">
        <v>2</v>
      </c>
      <c r="AZ190">
        <v>2</v>
      </c>
      <c r="BA190">
        <v>2</v>
      </c>
      <c r="BB190">
        <v>2</v>
      </c>
      <c r="BC190">
        <v>2</v>
      </c>
      <c r="BD190">
        <v>2</v>
      </c>
      <c r="BE190">
        <v>2</v>
      </c>
      <c r="BF190">
        <v>2</v>
      </c>
      <c r="BH190">
        <v>2</v>
      </c>
      <c r="BI190">
        <v>2</v>
      </c>
      <c r="BJ190">
        <v>2</v>
      </c>
      <c r="BK190">
        <v>1</v>
      </c>
      <c r="BL190">
        <v>2</v>
      </c>
      <c r="BM190">
        <v>2</v>
      </c>
      <c r="BN190">
        <v>2</v>
      </c>
      <c r="BO190">
        <v>2</v>
      </c>
      <c r="BP190">
        <v>2</v>
      </c>
      <c r="BQ190">
        <v>2</v>
      </c>
      <c r="BR190">
        <v>2</v>
      </c>
      <c r="BT190">
        <v>2</v>
      </c>
      <c r="BU190">
        <v>2</v>
      </c>
      <c r="BV190">
        <v>2</v>
      </c>
      <c r="BW190">
        <v>1</v>
      </c>
      <c r="BX190">
        <v>2</v>
      </c>
      <c r="BY190">
        <v>2</v>
      </c>
      <c r="BZ190">
        <v>2</v>
      </c>
      <c r="CA190">
        <v>2</v>
      </c>
      <c r="CB190">
        <v>2</v>
      </c>
      <c r="CC190">
        <v>2</v>
      </c>
      <c r="CD190">
        <v>2</v>
      </c>
      <c r="CE190">
        <v>2</v>
      </c>
      <c r="CF190">
        <v>2</v>
      </c>
      <c r="CG190">
        <v>2</v>
      </c>
      <c r="CH190">
        <v>2</v>
      </c>
      <c r="CI190">
        <v>2</v>
      </c>
      <c r="CJ190">
        <v>2</v>
      </c>
      <c r="CK190">
        <v>2</v>
      </c>
      <c r="CL190">
        <v>2</v>
      </c>
      <c r="CM190">
        <v>2</v>
      </c>
      <c r="CN190">
        <v>2</v>
      </c>
      <c r="CO190">
        <v>2</v>
      </c>
      <c r="CP190">
        <v>2</v>
      </c>
      <c r="CQ190">
        <v>2</v>
      </c>
      <c r="CR190">
        <v>2</v>
      </c>
      <c r="CS190">
        <v>1</v>
      </c>
      <c r="CT190">
        <v>2</v>
      </c>
      <c r="CU190">
        <v>2</v>
      </c>
      <c r="CV190">
        <v>2</v>
      </c>
      <c r="CW190">
        <v>2</v>
      </c>
      <c r="CX190">
        <v>2</v>
      </c>
      <c r="CY190">
        <v>2</v>
      </c>
    </row>
    <row r="191" spans="1:103" x14ac:dyDescent="0.3">
      <c r="A191" s="148">
        <v>578</v>
      </c>
      <c r="B191" t="s">
        <v>841</v>
      </c>
      <c r="D191">
        <v>0</v>
      </c>
      <c r="E191">
        <v>0</v>
      </c>
      <c r="F191">
        <v>0</v>
      </c>
      <c r="G191">
        <v>0</v>
      </c>
      <c r="H191">
        <v>0</v>
      </c>
      <c r="I191">
        <v>0</v>
      </c>
      <c r="J191">
        <v>0</v>
      </c>
      <c r="K191">
        <v>0</v>
      </c>
      <c r="L191">
        <v>0</v>
      </c>
      <c r="M191">
        <v>0</v>
      </c>
      <c r="O191">
        <v>0</v>
      </c>
      <c r="P191">
        <v>0</v>
      </c>
      <c r="Q191">
        <v>0</v>
      </c>
      <c r="R191">
        <v>0</v>
      </c>
      <c r="S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row>
    <row r="192" spans="1:103" x14ac:dyDescent="0.3">
      <c r="A192" s="148">
        <v>579</v>
      </c>
      <c r="B192" t="s">
        <v>842</v>
      </c>
      <c r="D192">
        <v>0</v>
      </c>
      <c r="E192">
        <v>0</v>
      </c>
      <c r="F192">
        <v>0</v>
      </c>
      <c r="G192">
        <v>0</v>
      </c>
      <c r="H192">
        <v>0</v>
      </c>
      <c r="I192">
        <v>0</v>
      </c>
      <c r="J192">
        <v>0</v>
      </c>
      <c r="K192">
        <v>0</v>
      </c>
      <c r="L192">
        <v>0</v>
      </c>
      <c r="M192">
        <v>0</v>
      </c>
      <c r="O192">
        <v>0</v>
      </c>
      <c r="P192">
        <v>0</v>
      </c>
      <c r="Q192">
        <v>0</v>
      </c>
      <c r="R192">
        <v>0</v>
      </c>
      <c r="S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10190000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row>
    <row r="193" spans="1:103" x14ac:dyDescent="0.3">
      <c r="A193" s="148">
        <v>580</v>
      </c>
      <c r="B193" t="s">
        <v>2129</v>
      </c>
      <c r="D193">
        <v>0</v>
      </c>
      <c r="E193">
        <v>0</v>
      </c>
      <c r="F193">
        <v>0</v>
      </c>
      <c r="G193">
        <v>0</v>
      </c>
      <c r="H193">
        <v>0</v>
      </c>
      <c r="I193">
        <v>0</v>
      </c>
      <c r="J193">
        <v>0</v>
      </c>
      <c r="K193">
        <v>0</v>
      </c>
      <c r="L193">
        <v>0</v>
      </c>
      <c r="M193">
        <v>0</v>
      </c>
      <c r="O193">
        <v>0</v>
      </c>
      <c r="P193">
        <v>0</v>
      </c>
      <c r="Q193">
        <v>0</v>
      </c>
      <c r="R193">
        <v>0</v>
      </c>
      <c r="S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row>
    <row r="194" spans="1:103" x14ac:dyDescent="0.3">
      <c r="A194" s="148">
        <v>581</v>
      </c>
      <c r="B194" t="s">
        <v>2130</v>
      </c>
      <c r="D194">
        <v>0</v>
      </c>
      <c r="E194">
        <v>0</v>
      </c>
      <c r="F194">
        <v>0</v>
      </c>
      <c r="G194">
        <v>0</v>
      </c>
      <c r="H194">
        <v>0</v>
      </c>
      <c r="I194">
        <v>0</v>
      </c>
      <c r="J194">
        <v>0</v>
      </c>
      <c r="K194">
        <v>0</v>
      </c>
      <c r="L194">
        <v>0</v>
      </c>
      <c r="M194">
        <v>0</v>
      </c>
      <c r="O194">
        <v>0</v>
      </c>
      <c r="P194">
        <v>0</v>
      </c>
      <c r="Q194">
        <v>0</v>
      </c>
      <c r="R194">
        <v>0</v>
      </c>
      <c r="S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row>
    <row r="195" spans="1:103" x14ac:dyDescent="0.3">
      <c r="A195" s="148">
        <v>585</v>
      </c>
      <c r="B195" t="s">
        <v>843</v>
      </c>
      <c r="D195">
        <v>0</v>
      </c>
      <c r="E195">
        <v>0</v>
      </c>
      <c r="F195">
        <v>0</v>
      </c>
      <c r="G195">
        <v>0</v>
      </c>
      <c r="H195">
        <v>5762</v>
      </c>
      <c r="I195">
        <v>0</v>
      </c>
      <c r="J195">
        <v>0</v>
      </c>
      <c r="K195">
        <v>0</v>
      </c>
      <c r="L195">
        <v>0</v>
      </c>
      <c r="M195">
        <v>0</v>
      </c>
      <c r="O195">
        <v>58552</v>
      </c>
      <c r="P195">
        <v>0</v>
      </c>
      <c r="Q195">
        <v>0</v>
      </c>
      <c r="R195">
        <v>0</v>
      </c>
      <c r="S195">
        <v>0</v>
      </c>
      <c r="U195">
        <v>0</v>
      </c>
      <c r="V195">
        <v>0</v>
      </c>
      <c r="W195">
        <v>121768</v>
      </c>
      <c r="X195">
        <v>0</v>
      </c>
      <c r="Y195">
        <v>95972</v>
      </c>
      <c r="Z195">
        <v>0</v>
      </c>
      <c r="AA195">
        <v>0</v>
      </c>
      <c r="AB195">
        <v>0</v>
      </c>
      <c r="AC195">
        <v>0</v>
      </c>
      <c r="AD195">
        <v>0</v>
      </c>
      <c r="AE195">
        <v>0</v>
      </c>
      <c r="AF195">
        <v>3866</v>
      </c>
      <c r="AG195">
        <v>0</v>
      </c>
      <c r="AH195">
        <v>0</v>
      </c>
      <c r="AI195">
        <v>0</v>
      </c>
      <c r="AJ195">
        <v>0</v>
      </c>
      <c r="AK195">
        <v>0</v>
      </c>
      <c r="AL195">
        <v>0</v>
      </c>
      <c r="AM195">
        <v>0</v>
      </c>
      <c r="AN195">
        <v>0</v>
      </c>
      <c r="AO195">
        <v>127426</v>
      </c>
      <c r="AP195">
        <v>0</v>
      </c>
      <c r="AQ195">
        <v>0</v>
      </c>
      <c r="AR195">
        <v>0</v>
      </c>
      <c r="AS195">
        <v>0</v>
      </c>
      <c r="AT195">
        <v>0</v>
      </c>
      <c r="AU195">
        <v>0</v>
      </c>
      <c r="AV195">
        <v>0</v>
      </c>
      <c r="AW195">
        <v>0</v>
      </c>
      <c r="AX195">
        <v>0</v>
      </c>
      <c r="AY195">
        <v>0</v>
      </c>
      <c r="AZ195">
        <v>0</v>
      </c>
      <c r="BA195">
        <v>141928</v>
      </c>
      <c r="BB195">
        <v>0</v>
      </c>
      <c r="BC195">
        <v>40210</v>
      </c>
      <c r="BD195">
        <v>0</v>
      </c>
      <c r="BE195">
        <v>0</v>
      </c>
      <c r="BF195">
        <v>0</v>
      </c>
      <c r="BG195">
        <v>132226</v>
      </c>
      <c r="BH195">
        <v>0</v>
      </c>
      <c r="BI195">
        <v>0</v>
      </c>
      <c r="BJ195">
        <v>95905</v>
      </c>
      <c r="BK195">
        <v>0</v>
      </c>
      <c r="BL195">
        <v>23298</v>
      </c>
      <c r="BM195">
        <v>59886</v>
      </c>
      <c r="BN195">
        <v>0</v>
      </c>
      <c r="BO195">
        <v>0</v>
      </c>
      <c r="BP195">
        <v>0</v>
      </c>
      <c r="BQ195">
        <v>0</v>
      </c>
      <c r="BR195">
        <v>0</v>
      </c>
      <c r="BS195">
        <v>0</v>
      </c>
      <c r="BT195">
        <v>0</v>
      </c>
      <c r="BU195">
        <v>0</v>
      </c>
      <c r="BV195">
        <v>0</v>
      </c>
      <c r="BW195">
        <v>0</v>
      </c>
      <c r="BX195">
        <v>0</v>
      </c>
      <c r="BY195">
        <v>0</v>
      </c>
      <c r="BZ195">
        <v>0</v>
      </c>
      <c r="CA195">
        <v>12397</v>
      </c>
      <c r="CB195">
        <v>0</v>
      </c>
      <c r="CC195">
        <v>0</v>
      </c>
      <c r="CD195">
        <v>0</v>
      </c>
      <c r="CE195">
        <v>0</v>
      </c>
      <c r="CF195">
        <v>0</v>
      </c>
      <c r="CG195">
        <v>0</v>
      </c>
      <c r="CH195">
        <v>0</v>
      </c>
      <c r="CI195">
        <v>0</v>
      </c>
      <c r="CJ195">
        <v>0</v>
      </c>
      <c r="CK195">
        <v>0</v>
      </c>
      <c r="CL195">
        <v>21971</v>
      </c>
      <c r="CM195">
        <v>80892</v>
      </c>
      <c r="CN195">
        <v>0</v>
      </c>
      <c r="CO195">
        <v>0</v>
      </c>
      <c r="CP195">
        <v>0</v>
      </c>
      <c r="CQ195">
        <v>0</v>
      </c>
      <c r="CR195">
        <v>0</v>
      </c>
      <c r="CS195">
        <v>0</v>
      </c>
      <c r="CT195">
        <v>448</v>
      </c>
      <c r="CU195">
        <v>0</v>
      </c>
      <c r="CV195">
        <v>0</v>
      </c>
      <c r="CW195">
        <v>0</v>
      </c>
      <c r="CX195">
        <v>0</v>
      </c>
      <c r="CY195">
        <v>44379</v>
      </c>
    </row>
    <row r="196" spans="1:103" x14ac:dyDescent="0.3">
      <c r="A196" s="148">
        <v>586</v>
      </c>
      <c r="B196" t="s">
        <v>844</v>
      </c>
      <c r="D196">
        <v>0</v>
      </c>
      <c r="E196">
        <v>0</v>
      </c>
      <c r="F196">
        <v>0</v>
      </c>
      <c r="G196">
        <v>0</v>
      </c>
      <c r="H196">
        <v>0</v>
      </c>
      <c r="I196">
        <v>0</v>
      </c>
      <c r="J196">
        <v>0</v>
      </c>
      <c r="K196">
        <v>0</v>
      </c>
      <c r="L196">
        <v>0</v>
      </c>
      <c r="M196">
        <v>0</v>
      </c>
      <c r="O196">
        <v>0</v>
      </c>
      <c r="P196">
        <v>0</v>
      </c>
      <c r="Q196">
        <v>0</v>
      </c>
      <c r="R196">
        <v>0</v>
      </c>
      <c r="S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1539122</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C196">
        <v>0</v>
      </c>
      <c r="CD196">
        <v>0</v>
      </c>
      <c r="CE196">
        <v>0</v>
      </c>
      <c r="CF196">
        <v>0</v>
      </c>
      <c r="CG196">
        <v>453027</v>
      </c>
      <c r="CH196">
        <v>0</v>
      </c>
      <c r="CI196">
        <v>0</v>
      </c>
      <c r="CJ196">
        <v>0</v>
      </c>
      <c r="CK196">
        <v>0</v>
      </c>
      <c r="CL196">
        <v>424942</v>
      </c>
      <c r="CM196">
        <v>0</v>
      </c>
      <c r="CN196">
        <v>0</v>
      </c>
      <c r="CO196">
        <v>0</v>
      </c>
      <c r="CP196">
        <v>0</v>
      </c>
      <c r="CQ196">
        <v>0</v>
      </c>
      <c r="CR196">
        <v>0</v>
      </c>
      <c r="CS196">
        <v>0</v>
      </c>
      <c r="CT196">
        <v>0</v>
      </c>
      <c r="CU196">
        <v>0</v>
      </c>
      <c r="CV196">
        <v>0</v>
      </c>
      <c r="CW196">
        <v>0</v>
      </c>
      <c r="CX196">
        <v>0</v>
      </c>
      <c r="CY196">
        <v>0</v>
      </c>
    </row>
    <row r="197" spans="1:103" x14ac:dyDescent="0.3">
      <c r="A197" s="148">
        <v>587</v>
      </c>
      <c r="B197" t="s">
        <v>2131</v>
      </c>
      <c r="D197">
        <v>0</v>
      </c>
      <c r="E197">
        <v>0</v>
      </c>
      <c r="F197">
        <v>0</v>
      </c>
      <c r="G197">
        <v>0</v>
      </c>
      <c r="H197">
        <v>0</v>
      </c>
      <c r="I197">
        <v>0</v>
      </c>
      <c r="J197">
        <v>0</v>
      </c>
      <c r="K197">
        <v>0</v>
      </c>
      <c r="L197">
        <v>0</v>
      </c>
      <c r="M197">
        <v>0</v>
      </c>
      <c r="O197">
        <v>0</v>
      </c>
      <c r="P197">
        <v>0</v>
      </c>
      <c r="Q197">
        <v>0</v>
      </c>
      <c r="R197">
        <v>0</v>
      </c>
      <c r="S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c r="CU197">
        <v>0</v>
      </c>
      <c r="CV197">
        <v>0</v>
      </c>
      <c r="CW197">
        <v>0</v>
      </c>
      <c r="CX197">
        <v>0</v>
      </c>
      <c r="CY197">
        <v>0</v>
      </c>
    </row>
    <row r="198" spans="1:103" x14ac:dyDescent="0.3">
      <c r="A198" s="148">
        <v>588</v>
      </c>
      <c r="B198" t="s">
        <v>2132</v>
      </c>
      <c r="D198">
        <v>0</v>
      </c>
      <c r="E198">
        <v>0</v>
      </c>
      <c r="F198">
        <v>0</v>
      </c>
      <c r="G198">
        <v>0</v>
      </c>
      <c r="H198">
        <v>0</v>
      </c>
      <c r="I198">
        <v>0</v>
      </c>
      <c r="J198">
        <v>0</v>
      </c>
      <c r="K198">
        <v>0</v>
      </c>
      <c r="L198">
        <v>0</v>
      </c>
      <c r="M198">
        <v>0</v>
      </c>
      <c r="O198">
        <v>0</v>
      </c>
      <c r="P198">
        <v>0</v>
      </c>
      <c r="Q198">
        <v>0</v>
      </c>
      <c r="R198">
        <v>0</v>
      </c>
      <c r="S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row>
    <row r="199" spans="1:103" x14ac:dyDescent="0.3">
      <c r="A199" s="148">
        <v>589</v>
      </c>
      <c r="B199" t="s">
        <v>845</v>
      </c>
      <c r="D199">
        <v>0</v>
      </c>
      <c r="E199">
        <v>0</v>
      </c>
      <c r="F199">
        <v>0</v>
      </c>
      <c r="G199">
        <v>0</v>
      </c>
      <c r="H199">
        <v>0</v>
      </c>
      <c r="I199">
        <v>0</v>
      </c>
      <c r="J199">
        <v>0</v>
      </c>
      <c r="K199">
        <v>0</v>
      </c>
      <c r="L199">
        <v>0</v>
      </c>
      <c r="M199">
        <v>0</v>
      </c>
      <c r="O199">
        <v>0</v>
      </c>
      <c r="P199">
        <v>0</v>
      </c>
      <c r="Q199">
        <v>0</v>
      </c>
      <c r="R199">
        <v>0</v>
      </c>
      <c r="S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row>
    <row r="200" spans="1:103" x14ac:dyDescent="0.3">
      <c r="A200" s="148">
        <v>590</v>
      </c>
      <c r="B200" t="s">
        <v>1767</v>
      </c>
      <c r="AA200" t="s">
        <v>361</v>
      </c>
      <c r="AG200" t="s">
        <v>274</v>
      </c>
      <c r="CL200" t="s">
        <v>2133</v>
      </c>
    </row>
    <row r="201" spans="1:103" x14ac:dyDescent="0.3">
      <c r="A201" s="148">
        <v>591</v>
      </c>
      <c r="B201" t="s">
        <v>279</v>
      </c>
      <c r="D201">
        <v>5406639</v>
      </c>
      <c r="E201">
        <v>5238909</v>
      </c>
      <c r="F201">
        <v>1077588</v>
      </c>
      <c r="G201">
        <v>7070600</v>
      </c>
      <c r="H201">
        <v>2820634</v>
      </c>
      <c r="I201">
        <v>0</v>
      </c>
      <c r="J201">
        <v>11430299</v>
      </c>
      <c r="K201">
        <v>3294140</v>
      </c>
      <c r="L201">
        <v>54677344</v>
      </c>
      <c r="M201">
        <v>66258124</v>
      </c>
      <c r="N201">
        <v>12916079</v>
      </c>
      <c r="O201">
        <v>8478167</v>
      </c>
      <c r="P201">
        <v>1060521</v>
      </c>
      <c r="Q201">
        <v>3158910</v>
      </c>
      <c r="R201">
        <v>1942009</v>
      </c>
      <c r="S201">
        <v>1090992</v>
      </c>
      <c r="U201">
        <v>8254698</v>
      </c>
      <c r="V201">
        <v>10572767</v>
      </c>
      <c r="W201">
        <v>0</v>
      </c>
      <c r="X201">
        <v>4742702</v>
      </c>
      <c r="Y201">
        <v>1040249</v>
      </c>
      <c r="Z201">
        <v>8281509</v>
      </c>
      <c r="AA201">
        <v>10418281</v>
      </c>
      <c r="AB201">
        <v>4201885</v>
      </c>
      <c r="AC201">
        <v>19720002</v>
      </c>
      <c r="AD201">
        <v>14945655</v>
      </c>
      <c r="AE201">
        <v>15133258</v>
      </c>
      <c r="AF201">
        <v>4703259</v>
      </c>
      <c r="AG201">
        <v>7498161</v>
      </c>
      <c r="AH201">
        <v>9714565</v>
      </c>
      <c r="AI201">
        <v>10849914</v>
      </c>
      <c r="AJ201">
        <v>7603608</v>
      </c>
      <c r="AK201">
        <v>0</v>
      </c>
      <c r="AL201">
        <v>14963297</v>
      </c>
      <c r="AM201">
        <v>9475769</v>
      </c>
      <c r="AN201">
        <v>2397858</v>
      </c>
      <c r="AO201">
        <v>0</v>
      </c>
      <c r="AP201">
        <v>3507880</v>
      </c>
      <c r="AQ201">
        <v>5482218</v>
      </c>
      <c r="AR201">
        <v>0</v>
      </c>
      <c r="AS201">
        <v>10464312</v>
      </c>
      <c r="AT201">
        <v>43818756</v>
      </c>
      <c r="AU201">
        <v>0</v>
      </c>
      <c r="AV201">
        <v>7944136</v>
      </c>
      <c r="AW201">
        <v>2863143</v>
      </c>
      <c r="AX201">
        <v>11167286</v>
      </c>
      <c r="AY201">
        <v>1930700</v>
      </c>
      <c r="AZ201">
        <v>6389931</v>
      </c>
      <c r="BA201">
        <v>4261962</v>
      </c>
      <c r="BB201">
        <v>58346557</v>
      </c>
      <c r="BC201">
        <v>1304895</v>
      </c>
      <c r="BD201">
        <v>1737406</v>
      </c>
      <c r="BE201">
        <v>3095646</v>
      </c>
      <c r="BF201">
        <v>20001407</v>
      </c>
      <c r="BG201">
        <v>5523433</v>
      </c>
      <c r="BH201">
        <v>2588713</v>
      </c>
      <c r="BI201">
        <v>1968881</v>
      </c>
      <c r="BJ201">
        <v>4193623</v>
      </c>
      <c r="BK201">
        <v>32058236</v>
      </c>
      <c r="BL201">
        <v>0</v>
      </c>
      <c r="BM201">
        <v>3866756</v>
      </c>
      <c r="BN201">
        <v>21656044</v>
      </c>
      <c r="BO201">
        <v>6728944</v>
      </c>
      <c r="BP201">
        <v>9121913</v>
      </c>
      <c r="BQ201">
        <v>5848181</v>
      </c>
      <c r="BR201">
        <v>11919912</v>
      </c>
      <c r="BS201">
        <v>14426899</v>
      </c>
      <c r="BT201">
        <v>2897330</v>
      </c>
      <c r="BU201">
        <v>11804161</v>
      </c>
      <c r="BV201">
        <v>19437461</v>
      </c>
      <c r="BW201">
        <v>3359246</v>
      </c>
      <c r="BX201">
        <v>174143</v>
      </c>
      <c r="BY201">
        <v>13397683</v>
      </c>
      <c r="BZ201">
        <v>1874743</v>
      </c>
      <c r="CA201">
        <v>1345758</v>
      </c>
      <c r="CB201">
        <v>10167212</v>
      </c>
      <c r="CC201">
        <v>20743646</v>
      </c>
      <c r="CD201">
        <v>7868715</v>
      </c>
      <c r="CE201">
        <v>6729850</v>
      </c>
      <c r="CF201">
        <v>4767946</v>
      </c>
      <c r="CG201">
        <v>3482320</v>
      </c>
      <c r="CH201">
        <v>4456080</v>
      </c>
      <c r="CI201">
        <v>7896288</v>
      </c>
      <c r="CJ201">
        <v>543912</v>
      </c>
      <c r="CK201">
        <v>5499426</v>
      </c>
      <c r="CL201">
        <v>1237895</v>
      </c>
      <c r="CM201">
        <v>3057960</v>
      </c>
      <c r="CN201">
        <v>1540589</v>
      </c>
      <c r="CO201">
        <v>13918646</v>
      </c>
      <c r="CP201">
        <v>3868294</v>
      </c>
      <c r="CQ201">
        <v>34177714</v>
      </c>
      <c r="CR201">
        <v>5454598</v>
      </c>
      <c r="CS201">
        <v>2453129</v>
      </c>
      <c r="CT201">
        <v>5162554</v>
      </c>
      <c r="CU201">
        <v>9919326</v>
      </c>
      <c r="CV201">
        <v>5201074</v>
      </c>
      <c r="CW201">
        <v>5586667</v>
      </c>
      <c r="CX201">
        <v>3371546</v>
      </c>
      <c r="CY201">
        <v>0</v>
      </c>
    </row>
    <row r="202" spans="1:103" x14ac:dyDescent="0.3">
      <c r="A202" s="148">
        <v>592</v>
      </c>
      <c r="B202" t="s">
        <v>280</v>
      </c>
      <c r="D202">
        <v>407108</v>
      </c>
      <c r="E202">
        <v>1117749</v>
      </c>
      <c r="F202">
        <v>95902</v>
      </c>
      <c r="G202">
        <v>-70246</v>
      </c>
      <c r="H202">
        <v>178693</v>
      </c>
      <c r="I202">
        <v>0</v>
      </c>
      <c r="J202">
        <v>2936803</v>
      </c>
      <c r="K202">
        <v>-362418</v>
      </c>
      <c r="L202">
        <v>390900</v>
      </c>
      <c r="M202">
        <v>8591054</v>
      </c>
      <c r="N202">
        <v>-517540</v>
      </c>
      <c r="O202">
        <v>-1037392</v>
      </c>
      <c r="P202">
        <v>315402</v>
      </c>
      <c r="Q202">
        <v>642624</v>
      </c>
      <c r="R202">
        <v>389408</v>
      </c>
      <c r="S202">
        <v>52555</v>
      </c>
      <c r="U202">
        <v>1318716</v>
      </c>
      <c r="V202">
        <v>1784399</v>
      </c>
      <c r="W202">
        <v>0</v>
      </c>
      <c r="X202">
        <v>-122438</v>
      </c>
      <c r="Y202">
        <v>-308523</v>
      </c>
      <c r="Z202">
        <v>-414182</v>
      </c>
      <c r="AA202">
        <v>5276561</v>
      </c>
      <c r="AB202">
        <v>33472</v>
      </c>
      <c r="AC202">
        <v>3668651</v>
      </c>
      <c r="AD202">
        <v>2023045</v>
      </c>
      <c r="AE202">
        <v>488365</v>
      </c>
      <c r="AF202">
        <v>3249468</v>
      </c>
      <c r="AG202">
        <v>493719</v>
      </c>
      <c r="AH202">
        <v>2090107</v>
      </c>
      <c r="AI202">
        <v>4714713</v>
      </c>
      <c r="AJ202">
        <v>1867249</v>
      </c>
      <c r="AK202">
        <v>0</v>
      </c>
      <c r="AL202">
        <v>5162041</v>
      </c>
      <c r="AM202">
        <v>3115736</v>
      </c>
      <c r="AN202">
        <v>-334793</v>
      </c>
      <c r="AO202">
        <v>0</v>
      </c>
      <c r="AP202">
        <v>-22762</v>
      </c>
      <c r="AQ202">
        <v>232420</v>
      </c>
      <c r="AR202">
        <v>0</v>
      </c>
      <c r="AS202">
        <v>141076</v>
      </c>
      <c r="AT202">
        <v>10979696</v>
      </c>
      <c r="AU202">
        <v>0</v>
      </c>
      <c r="AV202">
        <v>-19633531</v>
      </c>
      <c r="AW202">
        <v>-23413</v>
      </c>
      <c r="AX202">
        <v>146498</v>
      </c>
      <c r="AY202">
        <v>-296528</v>
      </c>
      <c r="AZ202">
        <v>6806896</v>
      </c>
      <c r="BA202">
        <v>39709</v>
      </c>
      <c r="BB202">
        <v>31038641</v>
      </c>
      <c r="BC202">
        <v>469725</v>
      </c>
      <c r="BD202">
        <v>-182973</v>
      </c>
      <c r="BE202">
        <v>24177</v>
      </c>
      <c r="BF202">
        <v>6098393</v>
      </c>
      <c r="BG202">
        <v>-20020</v>
      </c>
      <c r="BH202">
        <v>92710</v>
      </c>
      <c r="BI202">
        <v>-244499</v>
      </c>
      <c r="BJ202">
        <v>136840</v>
      </c>
      <c r="BK202">
        <v>6965194</v>
      </c>
      <c r="BL202">
        <v>0</v>
      </c>
      <c r="BM202">
        <v>1755145</v>
      </c>
      <c r="BN202">
        <v>1683492</v>
      </c>
      <c r="BO202">
        <v>295200</v>
      </c>
      <c r="BP202">
        <v>10964142</v>
      </c>
      <c r="BQ202">
        <v>-112555</v>
      </c>
      <c r="BR202">
        <v>4078476</v>
      </c>
      <c r="BS202">
        <v>-2454830</v>
      </c>
      <c r="BT202">
        <v>-337046</v>
      </c>
      <c r="BU202">
        <v>-174031</v>
      </c>
      <c r="BV202">
        <v>3705814</v>
      </c>
      <c r="BW202">
        <v>-107202</v>
      </c>
      <c r="BX202">
        <v>108840</v>
      </c>
      <c r="BY202">
        <v>-77140</v>
      </c>
      <c r="BZ202">
        <v>-81496</v>
      </c>
      <c r="CA202">
        <v>536921</v>
      </c>
      <c r="CB202">
        <v>1061170</v>
      </c>
      <c r="CC202">
        <v>6430054</v>
      </c>
      <c r="CD202">
        <v>-4018123</v>
      </c>
      <c r="CE202">
        <v>3472244</v>
      </c>
      <c r="CF202">
        <v>663373</v>
      </c>
      <c r="CG202">
        <v>873416</v>
      </c>
      <c r="CH202">
        <v>366067</v>
      </c>
      <c r="CI202">
        <v>530262</v>
      </c>
      <c r="CJ202">
        <v>-216665</v>
      </c>
      <c r="CK202">
        <v>2499360</v>
      </c>
      <c r="CL202">
        <v>-178905</v>
      </c>
      <c r="CM202">
        <v>-185776</v>
      </c>
      <c r="CN202">
        <v>-207578</v>
      </c>
      <c r="CO202">
        <v>18461424</v>
      </c>
      <c r="CP202">
        <v>-75279</v>
      </c>
      <c r="CQ202">
        <v>2316133</v>
      </c>
      <c r="CR202">
        <v>180082</v>
      </c>
      <c r="CS202">
        <v>414868</v>
      </c>
      <c r="CT202">
        <v>966525</v>
      </c>
      <c r="CU202">
        <v>1464153</v>
      </c>
      <c r="CV202">
        <v>7627529</v>
      </c>
      <c r="CW202">
        <v>1217457</v>
      </c>
      <c r="CX202">
        <v>-384351</v>
      </c>
      <c r="CY202">
        <v>130134</v>
      </c>
    </row>
    <row r="203" spans="1:103" x14ac:dyDescent="0.3">
      <c r="A203" s="148">
        <v>593</v>
      </c>
      <c r="B203" t="s">
        <v>2134</v>
      </c>
      <c r="D203">
        <v>0</v>
      </c>
      <c r="E203">
        <v>0</v>
      </c>
      <c r="F203">
        <v>0</v>
      </c>
      <c r="G203">
        <v>0</v>
      </c>
      <c r="H203">
        <v>0</v>
      </c>
      <c r="I203">
        <v>0</v>
      </c>
      <c r="J203">
        <v>0</v>
      </c>
      <c r="K203">
        <v>0</v>
      </c>
      <c r="L203">
        <v>0</v>
      </c>
      <c r="M203">
        <v>0</v>
      </c>
      <c r="O203">
        <v>0</v>
      </c>
      <c r="P203">
        <v>0</v>
      </c>
      <c r="Q203">
        <v>0</v>
      </c>
      <c r="R203">
        <v>0</v>
      </c>
      <c r="S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row>
    <row r="204" spans="1:103" x14ac:dyDescent="0.3">
      <c r="A204" s="148">
        <v>594</v>
      </c>
      <c r="B204" t="s">
        <v>2135</v>
      </c>
      <c r="D204">
        <v>0</v>
      </c>
      <c r="E204">
        <v>0</v>
      </c>
      <c r="F204">
        <v>0</v>
      </c>
      <c r="G204">
        <v>0</v>
      </c>
      <c r="H204">
        <v>0</v>
      </c>
      <c r="I204">
        <v>0</v>
      </c>
      <c r="J204">
        <v>0</v>
      </c>
      <c r="K204">
        <v>0</v>
      </c>
      <c r="L204">
        <v>0</v>
      </c>
      <c r="M204">
        <v>0</v>
      </c>
      <c r="O204">
        <v>0</v>
      </c>
      <c r="P204">
        <v>0</v>
      </c>
      <c r="Q204">
        <v>0</v>
      </c>
      <c r="R204">
        <v>0</v>
      </c>
      <c r="S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0</v>
      </c>
      <c r="CU204">
        <v>0</v>
      </c>
      <c r="CV204">
        <v>0</v>
      </c>
      <c r="CW204">
        <v>0</v>
      </c>
      <c r="CX204">
        <v>0</v>
      </c>
      <c r="CY204">
        <v>0</v>
      </c>
    </row>
    <row r="205" spans="1:103" x14ac:dyDescent="0.3">
      <c r="A205" s="148">
        <v>596</v>
      </c>
      <c r="B205" t="s">
        <v>285</v>
      </c>
      <c r="D205">
        <v>52</v>
      </c>
      <c r="E205">
        <v>52</v>
      </c>
      <c r="F205">
        <v>52</v>
      </c>
      <c r="G205">
        <v>52</v>
      </c>
      <c r="H205">
        <v>0</v>
      </c>
      <c r="I205">
        <v>0</v>
      </c>
      <c r="J205">
        <v>52</v>
      </c>
      <c r="K205">
        <v>52</v>
      </c>
      <c r="L205">
        <v>52</v>
      </c>
      <c r="M205">
        <v>52</v>
      </c>
      <c r="O205">
        <v>52</v>
      </c>
      <c r="P205">
        <v>0</v>
      </c>
      <c r="Q205">
        <v>52</v>
      </c>
      <c r="R205">
        <v>52</v>
      </c>
      <c r="S205">
        <v>52</v>
      </c>
      <c r="U205">
        <v>52</v>
      </c>
      <c r="V205">
        <v>52</v>
      </c>
      <c r="W205">
        <v>52</v>
      </c>
      <c r="X205">
        <v>52</v>
      </c>
      <c r="Y205">
        <v>52</v>
      </c>
      <c r="Z205">
        <v>52</v>
      </c>
      <c r="AA205">
        <v>52</v>
      </c>
      <c r="AB205">
        <v>52</v>
      </c>
      <c r="AC205">
        <v>52</v>
      </c>
      <c r="AD205">
        <v>52</v>
      </c>
      <c r="AE205">
        <v>52</v>
      </c>
      <c r="AF205">
        <v>52</v>
      </c>
      <c r="AG205">
        <v>52</v>
      </c>
      <c r="AH205">
        <v>52</v>
      </c>
      <c r="AI205">
        <v>52</v>
      </c>
      <c r="AJ205">
        <v>52</v>
      </c>
      <c r="AK205">
        <v>52</v>
      </c>
      <c r="AL205">
        <v>52</v>
      </c>
      <c r="AM205">
        <v>52</v>
      </c>
      <c r="AN205">
        <v>52</v>
      </c>
      <c r="AO205">
        <v>52</v>
      </c>
      <c r="AP205">
        <v>52</v>
      </c>
      <c r="AQ205">
        <v>52</v>
      </c>
      <c r="AR205">
        <v>52</v>
      </c>
      <c r="AS205">
        <v>52</v>
      </c>
      <c r="AT205">
        <v>52</v>
      </c>
      <c r="AU205">
        <v>52</v>
      </c>
      <c r="AV205">
        <v>51</v>
      </c>
      <c r="AW205">
        <v>52</v>
      </c>
      <c r="AX205">
        <v>52</v>
      </c>
      <c r="AY205">
        <v>52</v>
      </c>
      <c r="AZ205">
        <v>52</v>
      </c>
      <c r="BA205">
        <v>52</v>
      </c>
      <c r="BB205">
        <v>52</v>
      </c>
      <c r="BC205">
        <v>52</v>
      </c>
      <c r="BD205">
        <v>52</v>
      </c>
      <c r="BE205">
        <v>52</v>
      </c>
      <c r="BF205">
        <v>52</v>
      </c>
      <c r="BG205">
        <v>52</v>
      </c>
      <c r="BH205">
        <v>0</v>
      </c>
      <c r="BI205">
        <v>52</v>
      </c>
      <c r="BJ205">
        <v>52</v>
      </c>
      <c r="BK205">
        <v>0</v>
      </c>
      <c r="BL205">
        <v>0</v>
      </c>
      <c r="BM205">
        <v>52</v>
      </c>
      <c r="BN205">
        <v>52</v>
      </c>
      <c r="BO205">
        <v>52</v>
      </c>
      <c r="BP205">
        <v>52</v>
      </c>
      <c r="BQ205">
        <v>52</v>
      </c>
      <c r="BR205">
        <v>52</v>
      </c>
      <c r="BS205">
        <v>51</v>
      </c>
      <c r="BT205">
        <v>52</v>
      </c>
      <c r="BU205">
        <v>52</v>
      </c>
      <c r="BV205">
        <v>52</v>
      </c>
      <c r="BW205">
        <v>52</v>
      </c>
      <c r="BX205">
        <v>52</v>
      </c>
      <c r="BY205">
        <v>52</v>
      </c>
      <c r="BZ205">
        <v>52</v>
      </c>
      <c r="CA205">
        <v>52</v>
      </c>
      <c r="CB205">
        <v>52</v>
      </c>
      <c r="CC205">
        <v>52</v>
      </c>
      <c r="CD205">
        <v>52</v>
      </c>
      <c r="CE205">
        <v>52</v>
      </c>
      <c r="CF205">
        <v>52</v>
      </c>
      <c r="CG205">
        <v>52</v>
      </c>
      <c r="CH205">
        <v>52</v>
      </c>
      <c r="CI205">
        <v>52</v>
      </c>
      <c r="CJ205">
        <v>52</v>
      </c>
      <c r="CK205">
        <v>52</v>
      </c>
      <c r="CL205">
        <v>52</v>
      </c>
      <c r="CM205">
        <v>52</v>
      </c>
      <c r="CN205">
        <v>52</v>
      </c>
      <c r="CO205">
        <v>52</v>
      </c>
      <c r="CP205">
        <v>52</v>
      </c>
      <c r="CQ205">
        <v>0</v>
      </c>
      <c r="CR205">
        <v>52</v>
      </c>
      <c r="CS205">
        <v>52</v>
      </c>
      <c r="CT205">
        <v>52</v>
      </c>
      <c r="CU205">
        <v>52</v>
      </c>
      <c r="CV205">
        <v>52</v>
      </c>
      <c r="CW205">
        <v>52</v>
      </c>
      <c r="CX205">
        <v>52</v>
      </c>
      <c r="CY205">
        <v>52</v>
      </c>
    </row>
    <row r="206" spans="1:103" x14ac:dyDescent="0.3">
      <c r="A206" s="148">
        <v>597</v>
      </c>
      <c r="B206" t="s">
        <v>288</v>
      </c>
      <c r="D206">
        <v>283361</v>
      </c>
      <c r="E206">
        <v>32980</v>
      </c>
      <c r="F206">
        <v>182</v>
      </c>
      <c r="G206">
        <v>27127</v>
      </c>
      <c r="H206">
        <v>13703</v>
      </c>
      <c r="I206">
        <v>175523</v>
      </c>
      <c r="J206">
        <v>93149</v>
      </c>
      <c r="K206">
        <v>4235</v>
      </c>
      <c r="L206">
        <v>21191</v>
      </c>
      <c r="M206">
        <v>195305</v>
      </c>
      <c r="N206">
        <v>77139</v>
      </c>
      <c r="O206">
        <v>129909</v>
      </c>
      <c r="P206">
        <v>275525</v>
      </c>
      <c r="Q206">
        <v>-10963</v>
      </c>
      <c r="R206">
        <v>160896</v>
      </c>
      <c r="S206">
        <v>98118</v>
      </c>
      <c r="U206">
        <v>-41175</v>
      </c>
      <c r="V206">
        <v>1976</v>
      </c>
      <c r="W206">
        <v>22155</v>
      </c>
      <c r="X206">
        <v>56690</v>
      </c>
      <c r="Y206">
        <v>3471</v>
      </c>
      <c r="Z206">
        <v>363138</v>
      </c>
      <c r="AA206">
        <v>122397</v>
      </c>
      <c r="AB206">
        <v>25418</v>
      </c>
      <c r="AC206">
        <v>1083658</v>
      </c>
      <c r="AD206">
        <v>223173</v>
      </c>
      <c r="AE206">
        <v>89339</v>
      </c>
      <c r="AF206">
        <v>113650</v>
      </c>
      <c r="AG206">
        <v>-8523</v>
      </c>
      <c r="AH206">
        <v>193959</v>
      </c>
      <c r="AI206">
        <v>3806271</v>
      </c>
      <c r="AJ206">
        <v>30649</v>
      </c>
      <c r="AK206">
        <v>349866</v>
      </c>
      <c r="AL206">
        <v>41896</v>
      </c>
      <c r="AM206">
        <v>88713</v>
      </c>
      <c r="AN206">
        <v>21635</v>
      </c>
      <c r="AO206">
        <v>7570</v>
      </c>
      <c r="AP206">
        <v>12507</v>
      </c>
      <c r="AQ206">
        <v>1360</v>
      </c>
      <c r="AR206">
        <v>343071</v>
      </c>
      <c r="AS206">
        <v>184848</v>
      </c>
      <c r="AT206">
        <v>71510</v>
      </c>
      <c r="AU206">
        <v>29688</v>
      </c>
      <c r="AV206">
        <v>670913</v>
      </c>
      <c r="AW206">
        <v>26217</v>
      </c>
      <c r="AX206">
        <v>55604</v>
      </c>
      <c r="AY206">
        <v>44446</v>
      </c>
      <c r="AZ206">
        <v>58441</v>
      </c>
      <c r="BA206">
        <v>29701</v>
      </c>
      <c r="BB206">
        <v>1054569</v>
      </c>
      <c r="BC206">
        <v>813385</v>
      </c>
      <c r="BD206">
        <v>52860</v>
      </c>
      <c r="BE206">
        <v>98283</v>
      </c>
      <c r="BF206">
        <v>272776</v>
      </c>
      <c r="BG206">
        <v>102916</v>
      </c>
      <c r="BH206">
        <v>2429</v>
      </c>
      <c r="BI206">
        <v>105163</v>
      </c>
      <c r="BJ206">
        <v>28088</v>
      </c>
      <c r="BK206">
        <v>1300010</v>
      </c>
      <c r="BL206">
        <v>18541</v>
      </c>
      <c r="BM206">
        <v>18389</v>
      </c>
      <c r="BN206">
        <v>707595</v>
      </c>
      <c r="BO206">
        <v>92601</v>
      </c>
      <c r="BP206">
        <v>2625278</v>
      </c>
      <c r="BQ206">
        <v>10098</v>
      </c>
      <c r="BR206">
        <v>52670</v>
      </c>
      <c r="BS206">
        <v>42862</v>
      </c>
      <c r="BT206">
        <v>7134</v>
      </c>
      <c r="BU206">
        <v>51709</v>
      </c>
      <c r="BV206">
        <v>58585</v>
      </c>
      <c r="BW206">
        <v>32735</v>
      </c>
      <c r="BX206">
        <v>118667</v>
      </c>
      <c r="BY206">
        <v>101263</v>
      </c>
      <c r="BZ206">
        <v>21230</v>
      </c>
      <c r="CA206">
        <v>181892</v>
      </c>
      <c r="CB206">
        <v>26070</v>
      </c>
      <c r="CC206">
        <v>60134</v>
      </c>
      <c r="CD206">
        <v>47824</v>
      </c>
      <c r="CE206">
        <v>297973</v>
      </c>
      <c r="CF206">
        <v>29666</v>
      </c>
      <c r="CG206">
        <v>5683</v>
      </c>
      <c r="CH206">
        <v>0</v>
      </c>
      <c r="CI206">
        <v>53484</v>
      </c>
      <c r="CJ206">
        <v>13767</v>
      </c>
      <c r="CK206">
        <v>115817</v>
      </c>
      <c r="CL206">
        <v>283188</v>
      </c>
      <c r="CM206">
        <v>27913</v>
      </c>
      <c r="CN206">
        <v>472</v>
      </c>
      <c r="CO206">
        <v>-122614</v>
      </c>
      <c r="CP206">
        <v>7493</v>
      </c>
      <c r="CQ206">
        <v>-4092568</v>
      </c>
      <c r="CR206">
        <v>5511</v>
      </c>
      <c r="CS206">
        <v>11693</v>
      </c>
      <c r="CT206">
        <v>169206</v>
      </c>
      <c r="CU206">
        <v>160891</v>
      </c>
      <c r="CV206">
        <v>20677</v>
      </c>
      <c r="CW206">
        <v>22246</v>
      </c>
      <c r="CX206">
        <v>22307</v>
      </c>
      <c r="CY206">
        <v>20298</v>
      </c>
    </row>
    <row r="207" spans="1:103" x14ac:dyDescent="0.3">
      <c r="A207" s="148">
        <v>598</v>
      </c>
      <c r="B207" t="s">
        <v>293</v>
      </c>
      <c r="D207">
        <v>241370</v>
      </c>
      <c r="E207">
        <v>57167</v>
      </c>
      <c r="F207">
        <v>16490</v>
      </c>
      <c r="G207">
        <v>3658</v>
      </c>
      <c r="H207">
        <v>40489</v>
      </c>
      <c r="I207">
        <v>17448</v>
      </c>
      <c r="J207">
        <v>67273</v>
      </c>
      <c r="K207">
        <v>14476</v>
      </c>
      <c r="L207">
        <v>58126</v>
      </c>
      <c r="M207">
        <v>183727</v>
      </c>
      <c r="N207">
        <v>544985</v>
      </c>
      <c r="O207">
        <v>144300</v>
      </c>
      <c r="P207">
        <v>436597</v>
      </c>
      <c r="Q207">
        <v>91321</v>
      </c>
      <c r="R207">
        <v>20521</v>
      </c>
      <c r="S207">
        <v>28172</v>
      </c>
      <c r="U207">
        <v>157320</v>
      </c>
      <c r="V207">
        <v>103099</v>
      </c>
      <c r="W207">
        <v>0</v>
      </c>
      <c r="X207">
        <v>36167</v>
      </c>
      <c r="Y207">
        <v>6324</v>
      </c>
      <c r="Z207">
        <v>214554</v>
      </c>
      <c r="AA207">
        <v>64586</v>
      </c>
      <c r="AB207">
        <v>142121</v>
      </c>
      <c r="AC207">
        <v>638884</v>
      </c>
      <c r="AD207">
        <v>139344</v>
      </c>
      <c r="AE207">
        <v>207758</v>
      </c>
      <c r="AF207">
        <v>159369</v>
      </c>
      <c r="AG207">
        <v>90760</v>
      </c>
      <c r="AH207">
        <v>93300</v>
      </c>
      <c r="AI207">
        <v>488815</v>
      </c>
      <c r="AJ207">
        <v>113570</v>
      </c>
      <c r="AK207">
        <v>748979</v>
      </c>
      <c r="AL207">
        <v>60502</v>
      </c>
      <c r="AM207">
        <v>909198</v>
      </c>
      <c r="AN207">
        <v>23121</v>
      </c>
      <c r="AO207">
        <v>0</v>
      </c>
      <c r="AP207">
        <v>36812</v>
      </c>
      <c r="AQ207">
        <v>10983</v>
      </c>
      <c r="AR207">
        <v>0</v>
      </c>
      <c r="AS207">
        <v>86611</v>
      </c>
      <c r="AT207">
        <v>151068</v>
      </c>
      <c r="AU207">
        <v>56386</v>
      </c>
      <c r="AV207">
        <v>308081</v>
      </c>
      <c r="AW207">
        <v>58820</v>
      </c>
      <c r="AX207">
        <v>19643</v>
      </c>
      <c r="AY207">
        <v>0</v>
      </c>
      <c r="AZ207">
        <v>395376</v>
      </c>
      <c r="BA207">
        <v>147854</v>
      </c>
      <c r="BB207">
        <v>232932</v>
      </c>
      <c r="BC207">
        <v>0</v>
      </c>
      <c r="BD207">
        <v>33344</v>
      </c>
      <c r="BE207">
        <v>160144</v>
      </c>
      <c r="BF207">
        <v>105632</v>
      </c>
      <c r="BG207">
        <v>26812</v>
      </c>
      <c r="BH207">
        <v>21201</v>
      </c>
      <c r="BI207">
        <v>21366</v>
      </c>
      <c r="BJ207">
        <v>87396</v>
      </c>
      <c r="BK207">
        <v>1743939</v>
      </c>
      <c r="BL207">
        <v>48086</v>
      </c>
      <c r="BM207">
        <v>66038</v>
      </c>
      <c r="BN207">
        <v>221246</v>
      </c>
      <c r="BO207">
        <v>106682</v>
      </c>
      <c r="BP207">
        <v>491018</v>
      </c>
      <c r="BQ207">
        <v>9150</v>
      </c>
      <c r="BR207">
        <v>287524</v>
      </c>
      <c r="BS207">
        <v>240710</v>
      </c>
      <c r="BT207">
        <v>10568</v>
      </c>
      <c r="BU207">
        <v>18325</v>
      </c>
      <c r="BV207">
        <v>47229</v>
      </c>
      <c r="BW207">
        <v>18138</v>
      </c>
      <c r="BX207">
        <v>49062</v>
      </c>
      <c r="BY207">
        <v>267382</v>
      </c>
      <c r="BZ207">
        <v>0</v>
      </c>
      <c r="CA207">
        <v>177952</v>
      </c>
      <c r="CB207">
        <v>83359</v>
      </c>
      <c r="CC207">
        <v>196127</v>
      </c>
      <c r="CD207">
        <v>138400</v>
      </c>
      <c r="CE207">
        <v>268310</v>
      </c>
      <c r="CF207">
        <v>168217</v>
      </c>
      <c r="CG207">
        <v>33523</v>
      </c>
      <c r="CH207">
        <v>69179</v>
      </c>
      <c r="CI207">
        <v>38087</v>
      </c>
      <c r="CJ207">
        <v>89533</v>
      </c>
      <c r="CK207">
        <v>150206</v>
      </c>
      <c r="CL207">
        <v>0</v>
      </c>
      <c r="CM207">
        <v>125435</v>
      </c>
      <c r="CN207">
        <v>14710</v>
      </c>
      <c r="CO207">
        <v>1221831</v>
      </c>
      <c r="CP207">
        <v>23768</v>
      </c>
      <c r="CQ207">
        <v>1228558</v>
      </c>
      <c r="CR207">
        <v>1692</v>
      </c>
      <c r="CS207">
        <v>11482</v>
      </c>
      <c r="CT207">
        <v>44433</v>
      </c>
      <c r="CU207">
        <v>131296</v>
      </c>
      <c r="CV207">
        <v>211728</v>
      </c>
      <c r="CW207">
        <v>184128</v>
      </c>
      <c r="CX207">
        <v>30712</v>
      </c>
      <c r="CY207">
        <v>0</v>
      </c>
    </row>
    <row r="208" spans="1:103" x14ac:dyDescent="0.3">
      <c r="A208" s="148">
        <v>599</v>
      </c>
      <c r="B208" t="s">
        <v>292</v>
      </c>
      <c r="D208">
        <v>6326899</v>
      </c>
      <c r="E208">
        <v>1246557</v>
      </c>
      <c r="F208">
        <v>632418</v>
      </c>
      <c r="G208">
        <v>0</v>
      </c>
      <c r="H208">
        <v>836239</v>
      </c>
      <c r="I208">
        <v>658858</v>
      </c>
      <c r="J208">
        <v>1988388</v>
      </c>
      <c r="K208">
        <v>675011</v>
      </c>
      <c r="L208">
        <v>1818615</v>
      </c>
      <c r="M208">
        <v>8339592</v>
      </c>
      <c r="N208">
        <v>11440707</v>
      </c>
      <c r="O208">
        <v>3235862</v>
      </c>
      <c r="P208">
        <v>13003554</v>
      </c>
      <c r="Q208">
        <v>2787465</v>
      </c>
      <c r="R208">
        <v>627615</v>
      </c>
      <c r="S208">
        <v>2150843</v>
      </c>
      <c r="U208">
        <v>6352087</v>
      </c>
      <c r="V208">
        <v>3488326</v>
      </c>
      <c r="W208">
        <v>777973</v>
      </c>
      <c r="X208">
        <v>872557</v>
      </c>
      <c r="Y208">
        <v>221198</v>
      </c>
      <c r="Z208">
        <v>4528906</v>
      </c>
      <c r="AA208">
        <v>2145726</v>
      </c>
      <c r="AB208">
        <v>2311100</v>
      </c>
      <c r="AC208">
        <v>12787270</v>
      </c>
      <c r="AD208">
        <v>3819855</v>
      </c>
      <c r="AE208">
        <v>3047754</v>
      </c>
      <c r="AF208">
        <v>5702564</v>
      </c>
      <c r="AG208">
        <v>2004383</v>
      </c>
      <c r="AH208">
        <v>2313128</v>
      </c>
      <c r="AI208">
        <v>10182265</v>
      </c>
      <c r="AJ208">
        <v>2355827</v>
      </c>
      <c r="AK208">
        <v>12302647</v>
      </c>
      <c r="AL208">
        <v>2549146</v>
      </c>
      <c r="AM208">
        <v>18012303</v>
      </c>
      <c r="AN208">
        <v>162311</v>
      </c>
      <c r="AO208">
        <v>114456</v>
      </c>
      <c r="AP208">
        <v>2782212</v>
      </c>
      <c r="AQ208">
        <v>324601</v>
      </c>
      <c r="AR208">
        <v>0</v>
      </c>
      <c r="AS208">
        <v>2518973</v>
      </c>
      <c r="AT208">
        <v>4573476</v>
      </c>
      <c r="AU208">
        <v>2593011</v>
      </c>
      <c r="AV208">
        <v>7839267</v>
      </c>
      <c r="AW208">
        <v>973625</v>
      </c>
      <c r="AX208">
        <v>1321460</v>
      </c>
      <c r="AY208">
        <v>285080</v>
      </c>
      <c r="AZ208">
        <v>8111539</v>
      </c>
      <c r="BA208">
        <v>2828932</v>
      </c>
      <c r="BB208">
        <v>6164386</v>
      </c>
      <c r="BC208">
        <v>320925</v>
      </c>
      <c r="BD208">
        <v>2451202</v>
      </c>
      <c r="BE208">
        <v>2762576</v>
      </c>
      <c r="BF208">
        <v>4561498</v>
      </c>
      <c r="BG208">
        <v>1928606</v>
      </c>
      <c r="BH208">
        <v>437493</v>
      </c>
      <c r="BI208">
        <v>1638559</v>
      </c>
      <c r="BJ208">
        <v>1313451</v>
      </c>
      <c r="BK208">
        <v>28407483</v>
      </c>
      <c r="BL208">
        <v>556891</v>
      </c>
      <c r="BM208">
        <v>764056</v>
      </c>
      <c r="BN208">
        <v>4170829</v>
      </c>
      <c r="BO208">
        <v>4224942</v>
      </c>
      <c r="BP208">
        <v>19571936</v>
      </c>
      <c r="BQ208">
        <v>713172</v>
      </c>
      <c r="BR208">
        <v>5138826</v>
      </c>
      <c r="BS208">
        <v>6671108</v>
      </c>
      <c r="BT208">
        <v>551791</v>
      </c>
      <c r="BU208">
        <v>1905305</v>
      </c>
      <c r="BV208">
        <v>2313785</v>
      </c>
      <c r="BW208">
        <v>494627</v>
      </c>
      <c r="BX208">
        <v>2685736</v>
      </c>
      <c r="BY208">
        <v>8091361</v>
      </c>
      <c r="BZ208">
        <v>718423</v>
      </c>
      <c r="CA208">
        <v>5984965</v>
      </c>
      <c r="CB208">
        <v>2941435</v>
      </c>
      <c r="CC208">
        <v>5649759</v>
      </c>
      <c r="CD208">
        <v>4473684</v>
      </c>
      <c r="CE208">
        <v>5504788</v>
      </c>
      <c r="CF208">
        <v>3319165</v>
      </c>
      <c r="CG208">
        <v>3247167</v>
      </c>
      <c r="CH208">
        <v>871884</v>
      </c>
      <c r="CI208">
        <v>1689179</v>
      </c>
      <c r="CJ208">
        <v>1377777</v>
      </c>
      <c r="CK208">
        <v>3196978</v>
      </c>
      <c r="CL208">
        <v>610344</v>
      </c>
      <c r="CM208">
        <v>2436592</v>
      </c>
      <c r="CN208">
        <v>164400</v>
      </c>
      <c r="CO208">
        <v>20891294</v>
      </c>
      <c r="CP208">
        <v>1426855</v>
      </c>
      <c r="CQ208">
        <v>26462961</v>
      </c>
      <c r="CR208">
        <v>619650</v>
      </c>
      <c r="CS208">
        <v>337089</v>
      </c>
      <c r="CT208">
        <v>1197773</v>
      </c>
      <c r="CU208">
        <v>4507101</v>
      </c>
      <c r="CV208">
        <v>2960203</v>
      </c>
      <c r="CW208">
        <v>4163895</v>
      </c>
      <c r="CX208">
        <v>926837</v>
      </c>
      <c r="CY208">
        <v>1039110</v>
      </c>
    </row>
    <row r="209" spans="1:103" x14ac:dyDescent="0.3">
      <c r="A209" s="148">
        <v>602</v>
      </c>
      <c r="B209" t="s">
        <v>294</v>
      </c>
      <c r="D209">
        <v>0</v>
      </c>
      <c r="E209">
        <v>0</v>
      </c>
      <c r="F209">
        <v>0</v>
      </c>
      <c r="G209">
        <v>0</v>
      </c>
      <c r="H209">
        <v>0</v>
      </c>
      <c r="I209">
        <v>0</v>
      </c>
      <c r="J209">
        <v>0</v>
      </c>
      <c r="K209">
        <v>0</v>
      </c>
      <c r="L209">
        <v>0</v>
      </c>
      <c r="M209">
        <v>0</v>
      </c>
      <c r="O209">
        <v>0</v>
      </c>
      <c r="P209">
        <v>0</v>
      </c>
      <c r="Q209">
        <v>0</v>
      </c>
      <c r="R209">
        <v>0</v>
      </c>
      <c r="S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132579</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4191718</v>
      </c>
      <c r="CP209">
        <v>0</v>
      </c>
      <c r="CQ209">
        <v>0</v>
      </c>
      <c r="CR209">
        <v>0</v>
      </c>
      <c r="CS209">
        <v>0</v>
      </c>
      <c r="CT209">
        <v>666025</v>
      </c>
      <c r="CU209">
        <v>0</v>
      </c>
      <c r="CV209">
        <v>0</v>
      </c>
      <c r="CW209">
        <v>0</v>
      </c>
      <c r="CX209">
        <v>0</v>
      </c>
      <c r="CY209">
        <v>0</v>
      </c>
    </row>
    <row r="210" spans="1:103" x14ac:dyDescent="0.3">
      <c r="A210" s="148">
        <v>606</v>
      </c>
      <c r="B210" t="s">
        <v>846</v>
      </c>
      <c r="D210">
        <v>1</v>
      </c>
      <c r="E210">
        <v>1</v>
      </c>
      <c r="F210">
        <v>1</v>
      </c>
      <c r="G210">
        <v>1</v>
      </c>
      <c r="H210">
        <v>1</v>
      </c>
      <c r="I210">
        <v>1</v>
      </c>
      <c r="J210">
        <v>1</v>
      </c>
      <c r="K210">
        <v>1</v>
      </c>
      <c r="L210">
        <v>1</v>
      </c>
      <c r="M210">
        <v>1</v>
      </c>
      <c r="N210">
        <v>1</v>
      </c>
      <c r="O210">
        <v>1</v>
      </c>
      <c r="P210">
        <v>1</v>
      </c>
      <c r="Q210">
        <v>1</v>
      </c>
      <c r="R210">
        <v>1</v>
      </c>
      <c r="S210">
        <v>1</v>
      </c>
      <c r="U210">
        <v>1</v>
      </c>
      <c r="V210">
        <v>1</v>
      </c>
      <c r="W210">
        <v>1</v>
      </c>
      <c r="X210">
        <v>1</v>
      </c>
      <c r="Y210">
        <v>1</v>
      </c>
      <c r="Z210">
        <v>1</v>
      </c>
      <c r="AA210">
        <v>1</v>
      </c>
      <c r="AB210">
        <v>1</v>
      </c>
      <c r="AC210">
        <v>1</v>
      </c>
      <c r="AD210">
        <v>1</v>
      </c>
      <c r="AE210">
        <v>1</v>
      </c>
      <c r="AF210">
        <v>1</v>
      </c>
      <c r="AG210">
        <v>1</v>
      </c>
      <c r="AH210">
        <v>1</v>
      </c>
      <c r="AI210">
        <v>1</v>
      </c>
      <c r="AJ210">
        <v>1</v>
      </c>
      <c r="AK210">
        <v>1</v>
      </c>
      <c r="AL210">
        <v>2</v>
      </c>
      <c r="AM210">
        <v>1</v>
      </c>
      <c r="AN210">
        <v>1</v>
      </c>
      <c r="AP210">
        <v>1</v>
      </c>
      <c r="AQ210">
        <v>1</v>
      </c>
      <c r="AR210">
        <v>1</v>
      </c>
      <c r="AS210">
        <v>1</v>
      </c>
      <c r="AT210">
        <v>1</v>
      </c>
      <c r="AU210">
        <v>1</v>
      </c>
      <c r="AV210">
        <v>1</v>
      </c>
      <c r="AW210">
        <v>1</v>
      </c>
      <c r="AX210">
        <v>1</v>
      </c>
      <c r="AY210">
        <v>2</v>
      </c>
      <c r="AZ210">
        <v>1</v>
      </c>
      <c r="BA210">
        <v>1</v>
      </c>
      <c r="BB210">
        <v>1</v>
      </c>
      <c r="BC210">
        <v>1</v>
      </c>
      <c r="BD210">
        <v>1</v>
      </c>
      <c r="BE210">
        <v>1</v>
      </c>
      <c r="BF210">
        <v>1</v>
      </c>
      <c r="BG210">
        <v>1</v>
      </c>
      <c r="BI210">
        <v>1</v>
      </c>
      <c r="BJ210">
        <v>1</v>
      </c>
      <c r="BK210">
        <v>1</v>
      </c>
      <c r="BL210">
        <v>1</v>
      </c>
      <c r="BM210">
        <v>1</v>
      </c>
      <c r="BN210">
        <v>1</v>
      </c>
      <c r="BO210">
        <v>1</v>
      </c>
      <c r="BP210">
        <v>1</v>
      </c>
      <c r="BQ210">
        <v>1</v>
      </c>
      <c r="BR210">
        <v>1</v>
      </c>
      <c r="BS210">
        <v>1</v>
      </c>
      <c r="BT210">
        <v>1</v>
      </c>
      <c r="BU210">
        <v>1</v>
      </c>
      <c r="BV210">
        <v>1</v>
      </c>
      <c r="BW210">
        <v>1</v>
      </c>
      <c r="BX210">
        <v>1</v>
      </c>
      <c r="BY210">
        <v>1</v>
      </c>
      <c r="BZ210">
        <v>1</v>
      </c>
      <c r="CA210">
        <v>1</v>
      </c>
      <c r="CB210">
        <v>1</v>
      </c>
      <c r="CC210">
        <v>1</v>
      </c>
      <c r="CD210">
        <v>1</v>
      </c>
      <c r="CE210">
        <v>1</v>
      </c>
      <c r="CF210">
        <v>1</v>
      </c>
      <c r="CG210">
        <v>1</v>
      </c>
      <c r="CH210">
        <v>1</v>
      </c>
      <c r="CI210">
        <v>1</v>
      </c>
      <c r="CJ210">
        <v>1</v>
      </c>
      <c r="CK210">
        <v>1</v>
      </c>
      <c r="CL210">
        <v>1</v>
      </c>
      <c r="CM210">
        <v>1</v>
      </c>
      <c r="CN210">
        <v>1</v>
      </c>
      <c r="CO210">
        <v>1</v>
      </c>
      <c r="CP210">
        <v>1</v>
      </c>
      <c r="CQ210">
        <v>1</v>
      </c>
      <c r="CR210">
        <v>1</v>
      </c>
      <c r="CS210">
        <v>1</v>
      </c>
      <c r="CT210">
        <v>1</v>
      </c>
      <c r="CU210">
        <v>1</v>
      </c>
      <c r="CV210">
        <v>1</v>
      </c>
      <c r="CW210">
        <v>1</v>
      </c>
      <c r="CX210">
        <v>1</v>
      </c>
      <c r="CY210">
        <v>1</v>
      </c>
    </row>
    <row r="211" spans="1:103" x14ac:dyDescent="0.3">
      <c r="A211" s="148">
        <v>619</v>
      </c>
      <c r="B211" t="s">
        <v>847</v>
      </c>
      <c r="D211">
        <v>0</v>
      </c>
      <c r="E211">
        <v>0</v>
      </c>
      <c r="F211">
        <v>0</v>
      </c>
      <c r="G211">
        <v>0</v>
      </c>
      <c r="H211">
        <v>0</v>
      </c>
      <c r="I211">
        <v>0</v>
      </c>
      <c r="J211">
        <v>0</v>
      </c>
      <c r="K211">
        <v>0</v>
      </c>
      <c r="L211">
        <v>74.67</v>
      </c>
      <c r="M211">
        <v>0</v>
      </c>
      <c r="O211">
        <v>0</v>
      </c>
      <c r="P211">
        <v>0</v>
      </c>
      <c r="Q211">
        <v>0</v>
      </c>
      <c r="R211">
        <v>0</v>
      </c>
      <c r="S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2.9</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20.100000000000001</v>
      </c>
      <c r="CP211">
        <v>0</v>
      </c>
      <c r="CQ211">
        <v>0</v>
      </c>
      <c r="CR211">
        <v>0</v>
      </c>
      <c r="CS211">
        <v>0</v>
      </c>
      <c r="CT211">
        <v>55.6</v>
      </c>
      <c r="CU211">
        <v>0</v>
      </c>
      <c r="CV211">
        <v>0</v>
      </c>
      <c r="CW211">
        <v>0</v>
      </c>
      <c r="CX211">
        <v>0</v>
      </c>
      <c r="CY211">
        <v>0</v>
      </c>
    </row>
    <row r="212" spans="1:103" x14ac:dyDescent="0.3">
      <c r="A212" s="148">
        <v>620</v>
      </c>
      <c r="B212" t="s">
        <v>848</v>
      </c>
      <c r="D212">
        <v>2</v>
      </c>
      <c r="E212">
        <v>2</v>
      </c>
      <c r="F212">
        <v>2</v>
      </c>
      <c r="G212">
        <v>2</v>
      </c>
      <c r="H212">
        <v>1</v>
      </c>
      <c r="I212">
        <v>2</v>
      </c>
      <c r="J212">
        <v>2</v>
      </c>
      <c r="K212">
        <v>1</v>
      </c>
      <c r="L212">
        <v>2</v>
      </c>
      <c r="M212">
        <v>1</v>
      </c>
      <c r="N212">
        <v>1</v>
      </c>
      <c r="O212">
        <v>2</v>
      </c>
      <c r="P212">
        <v>2</v>
      </c>
      <c r="Q212">
        <v>2</v>
      </c>
      <c r="R212">
        <v>2</v>
      </c>
      <c r="S212">
        <v>1</v>
      </c>
      <c r="U212">
        <v>1</v>
      </c>
      <c r="V212">
        <v>2</v>
      </c>
      <c r="W212">
        <v>2</v>
      </c>
      <c r="X212">
        <v>1</v>
      </c>
      <c r="Y212">
        <v>2</v>
      </c>
      <c r="Z212">
        <v>1</v>
      </c>
      <c r="AA212">
        <v>1</v>
      </c>
      <c r="AB212">
        <v>1</v>
      </c>
      <c r="AC212">
        <v>2</v>
      </c>
      <c r="AD212">
        <v>1</v>
      </c>
      <c r="AE212">
        <v>1</v>
      </c>
      <c r="AF212">
        <v>2</v>
      </c>
      <c r="AG212">
        <v>1</v>
      </c>
      <c r="AH212">
        <v>1</v>
      </c>
      <c r="AI212">
        <v>1</v>
      </c>
      <c r="AJ212">
        <v>1</v>
      </c>
      <c r="AK212">
        <v>2</v>
      </c>
      <c r="AL212">
        <v>1</v>
      </c>
      <c r="AM212">
        <v>1</v>
      </c>
      <c r="AN212">
        <v>2</v>
      </c>
      <c r="AO212">
        <v>1</v>
      </c>
      <c r="AP212">
        <v>2</v>
      </c>
      <c r="AQ212">
        <v>2</v>
      </c>
      <c r="AR212">
        <v>0</v>
      </c>
      <c r="AS212">
        <v>2</v>
      </c>
      <c r="AT212">
        <v>2</v>
      </c>
      <c r="AU212">
        <v>2</v>
      </c>
      <c r="AV212">
        <v>2</v>
      </c>
      <c r="AW212">
        <v>1</v>
      </c>
      <c r="AX212">
        <v>2</v>
      </c>
      <c r="AY212">
        <v>2</v>
      </c>
      <c r="AZ212">
        <v>1</v>
      </c>
      <c r="BA212">
        <v>2</v>
      </c>
      <c r="BB212">
        <v>1</v>
      </c>
      <c r="BC212">
        <v>1</v>
      </c>
      <c r="BD212">
        <v>1</v>
      </c>
      <c r="BE212">
        <v>1</v>
      </c>
      <c r="BF212">
        <v>2</v>
      </c>
      <c r="BG212">
        <v>2</v>
      </c>
      <c r="BH212">
        <v>2</v>
      </c>
      <c r="BI212">
        <v>2</v>
      </c>
      <c r="BJ212">
        <v>2</v>
      </c>
      <c r="BK212">
        <v>1</v>
      </c>
      <c r="BL212">
        <v>2</v>
      </c>
      <c r="BM212">
        <v>2</v>
      </c>
      <c r="BN212">
        <v>2</v>
      </c>
      <c r="BO212">
        <v>2</v>
      </c>
      <c r="BP212">
        <v>1</v>
      </c>
      <c r="BQ212">
        <v>1</v>
      </c>
      <c r="BR212">
        <v>2</v>
      </c>
      <c r="BS212">
        <v>2</v>
      </c>
      <c r="BT212">
        <v>2</v>
      </c>
      <c r="BU212">
        <v>2</v>
      </c>
      <c r="BV212">
        <v>2</v>
      </c>
      <c r="BW212">
        <v>2</v>
      </c>
      <c r="BX212">
        <v>1</v>
      </c>
      <c r="BY212">
        <v>2</v>
      </c>
      <c r="BZ212">
        <v>2</v>
      </c>
      <c r="CA212">
        <v>2</v>
      </c>
      <c r="CB212">
        <v>1</v>
      </c>
      <c r="CC212">
        <v>2</v>
      </c>
      <c r="CD212">
        <v>1</v>
      </c>
      <c r="CE212">
        <v>1</v>
      </c>
      <c r="CF212">
        <v>2</v>
      </c>
      <c r="CG212">
        <v>2</v>
      </c>
      <c r="CH212">
        <v>2</v>
      </c>
      <c r="CI212">
        <v>1</v>
      </c>
      <c r="CJ212">
        <v>1</v>
      </c>
      <c r="CK212">
        <v>2</v>
      </c>
      <c r="CL212">
        <v>1</v>
      </c>
      <c r="CM212">
        <v>1</v>
      </c>
      <c r="CN212">
        <v>2</v>
      </c>
      <c r="CO212">
        <v>1</v>
      </c>
      <c r="CP212">
        <v>2</v>
      </c>
      <c r="CQ212">
        <v>1</v>
      </c>
      <c r="CR212">
        <v>2</v>
      </c>
      <c r="CS212">
        <v>2</v>
      </c>
      <c r="CT212">
        <v>1</v>
      </c>
      <c r="CU212">
        <v>1</v>
      </c>
      <c r="CV212">
        <v>1</v>
      </c>
      <c r="CW212">
        <v>2</v>
      </c>
      <c r="CX212">
        <v>2</v>
      </c>
      <c r="CY212">
        <v>2</v>
      </c>
    </row>
    <row r="213" spans="1:103" x14ac:dyDescent="0.3">
      <c r="A213" s="148">
        <v>621</v>
      </c>
      <c r="B213" t="s">
        <v>849</v>
      </c>
      <c r="D213">
        <v>0</v>
      </c>
      <c r="E213">
        <v>0</v>
      </c>
      <c r="F213">
        <v>0</v>
      </c>
      <c r="G213">
        <v>0</v>
      </c>
      <c r="H213">
        <v>0</v>
      </c>
      <c r="I213">
        <v>0</v>
      </c>
      <c r="J213">
        <v>0</v>
      </c>
      <c r="K213">
        <v>0</v>
      </c>
      <c r="L213">
        <v>22710088</v>
      </c>
      <c r="M213">
        <v>0</v>
      </c>
      <c r="O213">
        <v>0</v>
      </c>
      <c r="P213">
        <v>0</v>
      </c>
      <c r="Q213">
        <v>0</v>
      </c>
      <c r="R213">
        <v>0</v>
      </c>
      <c r="S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19136097</v>
      </c>
      <c r="BJ213">
        <v>0</v>
      </c>
      <c r="BK213">
        <v>0</v>
      </c>
      <c r="BL213">
        <v>0</v>
      </c>
      <c r="BM213">
        <v>0</v>
      </c>
      <c r="BN213">
        <v>0</v>
      </c>
      <c r="BO213">
        <v>0</v>
      </c>
      <c r="BP213">
        <v>0</v>
      </c>
      <c r="BQ213">
        <v>20963792</v>
      </c>
      <c r="BR213">
        <v>0</v>
      </c>
      <c r="BS213">
        <v>0</v>
      </c>
      <c r="BT213">
        <v>0</v>
      </c>
      <c r="BU213">
        <v>0</v>
      </c>
      <c r="BV213">
        <v>0</v>
      </c>
      <c r="BW213">
        <v>0</v>
      </c>
      <c r="BX213">
        <v>0</v>
      </c>
      <c r="BY213">
        <v>0</v>
      </c>
      <c r="BZ213">
        <v>0</v>
      </c>
      <c r="CA213">
        <v>0</v>
      </c>
      <c r="CB213">
        <v>0</v>
      </c>
      <c r="CC213">
        <v>0</v>
      </c>
      <c r="CD213">
        <v>0</v>
      </c>
      <c r="CE213">
        <v>0</v>
      </c>
      <c r="CF213">
        <v>29029365</v>
      </c>
      <c r="CG213">
        <v>0</v>
      </c>
      <c r="CH213">
        <v>0</v>
      </c>
      <c r="CI213">
        <v>0</v>
      </c>
      <c r="CJ213">
        <v>0</v>
      </c>
      <c r="CK213">
        <v>0</v>
      </c>
      <c r="CL213">
        <v>0</v>
      </c>
      <c r="CM213">
        <v>0</v>
      </c>
      <c r="CN213">
        <v>0</v>
      </c>
      <c r="CO213">
        <v>0</v>
      </c>
      <c r="CP213">
        <v>0</v>
      </c>
      <c r="CQ213">
        <v>0</v>
      </c>
      <c r="CR213">
        <v>0</v>
      </c>
      <c r="CS213">
        <v>8267296</v>
      </c>
      <c r="CT213">
        <v>0</v>
      </c>
      <c r="CU213">
        <v>0</v>
      </c>
      <c r="CV213">
        <v>0</v>
      </c>
      <c r="CW213">
        <v>0</v>
      </c>
      <c r="CX213">
        <v>0</v>
      </c>
      <c r="CY213">
        <v>0</v>
      </c>
    </row>
    <row r="214" spans="1:103" x14ac:dyDescent="0.3">
      <c r="A214" s="148">
        <v>622</v>
      </c>
      <c r="B214" t="s">
        <v>850</v>
      </c>
      <c r="D214">
        <v>22387514</v>
      </c>
      <c r="E214">
        <v>6822384</v>
      </c>
      <c r="F214">
        <v>2578227</v>
      </c>
      <c r="G214">
        <v>4743366</v>
      </c>
      <c r="H214">
        <v>5359424</v>
      </c>
      <c r="I214">
        <v>4724426</v>
      </c>
      <c r="J214">
        <v>8951075</v>
      </c>
      <c r="K214">
        <v>4482148</v>
      </c>
      <c r="L214">
        <v>7464172</v>
      </c>
      <c r="M214">
        <v>31130257</v>
      </c>
      <c r="N214">
        <v>46214762</v>
      </c>
      <c r="O214">
        <v>13187372</v>
      </c>
      <c r="P214">
        <v>29568671</v>
      </c>
      <c r="Q214">
        <v>13470387</v>
      </c>
      <c r="R214">
        <v>1777422</v>
      </c>
      <c r="S214">
        <v>10049189</v>
      </c>
      <c r="U214">
        <v>27370299</v>
      </c>
      <c r="V214">
        <v>13447159</v>
      </c>
      <c r="W214">
        <v>6463970</v>
      </c>
      <c r="X214">
        <v>2746893</v>
      </c>
      <c r="Y214">
        <v>3326860</v>
      </c>
      <c r="Z214">
        <v>18887343</v>
      </c>
      <c r="AA214">
        <v>9226943</v>
      </c>
      <c r="AB214">
        <v>14350879</v>
      </c>
      <c r="AC214">
        <v>45483638</v>
      </c>
      <c r="AD214">
        <v>10863571</v>
      </c>
      <c r="AE214">
        <v>19353914</v>
      </c>
      <c r="AF214">
        <v>19450872</v>
      </c>
      <c r="AG214">
        <v>7779706</v>
      </c>
      <c r="AH214">
        <v>10445124</v>
      </c>
      <c r="AI214">
        <v>54398283</v>
      </c>
      <c r="AJ214">
        <v>7797216</v>
      </c>
      <c r="AK214">
        <v>49165696</v>
      </c>
      <c r="AL214">
        <v>13373189</v>
      </c>
      <c r="AM214">
        <v>39177613</v>
      </c>
      <c r="AN214">
        <v>1535501</v>
      </c>
      <c r="AO214">
        <v>2174430</v>
      </c>
      <c r="AP214">
        <v>0</v>
      </c>
      <c r="AQ214">
        <v>3751025</v>
      </c>
      <c r="AR214">
        <v>0</v>
      </c>
      <c r="AS214">
        <v>10822478</v>
      </c>
      <c r="AT214">
        <v>21821842</v>
      </c>
      <c r="AU214">
        <v>12645997</v>
      </c>
      <c r="AV214">
        <v>21190416</v>
      </c>
      <c r="AW214">
        <v>3299702</v>
      </c>
      <c r="AX214">
        <v>8825648</v>
      </c>
      <c r="AY214">
        <v>2444581</v>
      </c>
      <c r="AZ214">
        <v>25993816</v>
      </c>
      <c r="BA214">
        <v>0</v>
      </c>
      <c r="BB214">
        <v>31576642</v>
      </c>
      <c r="BC214">
        <v>2518551</v>
      </c>
      <c r="BD214">
        <v>7955876</v>
      </c>
      <c r="BE214">
        <v>9404185</v>
      </c>
      <c r="BF214">
        <v>19004194</v>
      </c>
      <c r="BG214">
        <v>8536557</v>
      </c>
      <c r="BH214">
        <v>4354220</v>
      </c>
      <c r="BI214">
        <v>3297201</v>
      </c>
      <c r="BJ214">
        <v>7091107</v>
      </c>
      <c r="BK214">
        <v>166176816</v>
      </c>
      <c r="BL214">
        <v>556891</v>
      </c>
      <c r="BM214">
        <v>3476229</v>
      </c>
      <c r="BN214">
        <v>17142439</v>
      </c>
      <c r="BO214">
        <v>15447206</v>
      </c>
      <c r="BP214">
        <v>51693670</v>
      </c>
      <c r="BQ214">
        <v>5707833</v>
      </c>
      <c r="BR214">
        <v>28349418</v>
      </c>
      <c r="BS214">
        <v>26377244</v>
      </c>
      <c r="BT214">
        <v>3087440</v>
      </c>
      <c r="BU214">
        <v>6888850</v>
      </c>
      <c r="BV214">
        <v>9750808</v>
      </c>
      <c r="BW214">
        <v>1974318</v>
      </c>
      <c r="BX214">
        <v>8677708</v>
      </c>
      <c r="BY214">
        <v>24923932</v>
      </c>
      <c r="BZ214">
        <v>4363510</v>
      </c>
      <c r="CA214">
        <v>18826973</v>
      </c>
      <c r="CB214">
        <v>8547635</v>
      </c>
      <c r="CC214">
        <v>0</v>
      </c>
      <c r="CD214">
        <v>13684792</v>
      </c>
      <c r="CE214">
        <v>19245757</v>
      </c>
      <c r="CF214">
        <v>9848361</v>
      </c>
      <c r="CG214">
        <v>11484277</v>
      </c>
      <c r="CH214">
        <v>6534723</v>
      </c>
      <c r="CI214">
        <v>10479072</v>
      </c>
      <c r="CJ214">
        <v>6459325</v>
      </c>
      <c r="CK214">
        <v>12979041</v>
      </c>
      <c r="CL214">
        <v>3555559</v>
      </c>
      <c r="CM214">
        <v>8220309</v>
      </c>
      <c r="CN214">
        <v>1025216</v>
      </c>
      <c r="CO214">
        <v>33140310</v>
      </c>
      <c r="CP214">
        <v>6819169</v>
      </c>
      <c r="CQ214">
        <v>125613071</v>
      </c>
      <c r="CR214">
        <v>5509508</v>
      </c>
      <c r="CS214">
        <v>2737959</v>
      </c>
      <c r="CT214">
        <v>5828615</v>
      </c>
      <c r="CU214">
        <v>19047075</v>
      </c>
      <c r="CV214">
        <v>10928251</v>
      </c>
      <c r="CW214">
        <v>16715772</v>
      </c>
      <c r="CX214">
        <v>5668526</v>
      </c>
      <c r="CY214">
        <v>3167127</v>
      </c>
    </row>
    <row r="215" spans="1:103" x14ac:dyDescent="0.3">
      <c r="A215" s="148">
        <v>624</v>
      </c>
      <c r="B215" t="s">
        <v>2136</v>
      </c>
      <c r="D215">
        <v>0</v>
      </c>
      <c r="E215">
        <v>0</v>
      </c>
      <c r="F215">
        <v>0</v>
      </c>
      <c r="G215">
        <v>0</v>
      </c>
      <c r="H215">
        <v>0</v>
      </c>
      <c r="I215">
        <v>0</v>
      </c>
      <c r="J215">
        <v>0</v>
      </c>
      <c r="K215">
        <v>0</v>
      </c>
      <c r="L215">
        <v>0</v>
      </c>
      <c r="M215">
        <v>0</v>
      </c>
      <c r="O215">
        <v>0</v>
      </c>
      <c r="P215">
        <v>0</v>
      </c>
      <c r="Q215">
        <v>0</v>
      </c>
      <c r="R215">
        <v>0</v>
      </c>
      <c r="S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0</v>
      </c>
      <c r="CU215">
        <v>0</v>
      </c>
      <c r="CV215">
        <v>0</v>
      </c>
      <c r="CW215">
        <v>0</v>
      </c>
      <c r="CX215">
        <v>0</v>
      </c>
      <c r="CY215">
        <v>0</v>
      </c>
    </row>
    <row r="216" spans="1:103" x14ac:dyDescent="0.3">
      <c r="A216" s="148">
        <v>626</v>
      </c>
      <c r="B216" t="s">
        <v>851</v>
      </c>
      <c r="D216">
        <v>36474847</v>
      </c>
      <c r="E216">
        <v>6980522</v>
      </c>
      <c r="F216">
        <v>1959799</v>
      </c>
      <c r="G216">
        <v>3154685</v>
      </c>
      <c r="H216">
        <v>4776476</v>
      </c>
      <c r="I216">
        <v>2395530</v>
      </c>
      <c r="J216">
        <v>9869927</v>
      </c>
      <c r="K216">
        <v>2865334</v>
      </c>
      <c r="L216">
        <v>7416861</v>
      </c>
      <c r="M216">
        <v>45561817</v>
      </c>
      <c r="N216">
        <v>78656388</v>
      </c>
      <c r="O216">
        <v>21033516</v>
      </c>
      <c r="P216">
        <v>83367211</v>
      </c>
      <c r="Q216">
        <v>17925217</v>
      </c>
      <c r="R216">
        <v>913643</v>
      </c>
      <c r="S216">
        <v>19215456</v>
      </c>
      <c r="U216">
        <v>47984828</v>
      </c>
      <c r="V216">
        <v>28000713</v>
      </c>
      <c r="W216">
        <v>7548046</v>
      </c>
      <c r="X216">
        <v>3913445</v>
      </c>
      <c r="Y216">
        <v>3350465</v>
      </c>
      <c r="Z216">
        <v>24603303</v>
      </c>
      <c r="AA216">
        <v>28227000</v>
      </c>
      <c r="AB216">
        <v>24528544</v>
      </c>
      <c r="AC216">
        <v>73623928</v>
      </c>
      <c r="AD216">
        <v>7853930</v>
      </c>
      <c r="AE216">
        <v>33294835</v>
      </c>
      <c r="AF216">
        <v>35189185</v>
      </c>
      <c r="AG216">
        <v>14757322</v>
      </c>
      <c r="AH216">
        <v>5098376</v>
      </c>
      <c r="AI216">
        <v>115650192</v>
      </c>
      <c r="AJ216">
        <v>8162439</v>
      </c>
      <c r="AK216">
        <v>114133072</v>
      </c>
      <c r="AL216">
        <v>17466024</v>
      </c>
      <c r="AM216">
        <v>66224838</v>
      </c>
      <c r="AN216">
        <v>2661562</v>
      </c>
      <c r="AO216">
        <v>3312078</v>
      </c>
      <c r="AP216">
        <v>12004618</v>
      </c>
      <c r="AQ216">
        <v>3395589</v>
      </c>
      <c r="AR216">
        <v>164296419</v>
      </c>
      <c r="AS216">
        <v>10758130</v>
      </c>
      <c r="AT216">
        <v>27941700</v>
      </c>
      <c r="AU216">
        <v>19740093</v>
      </c>
      <c r="AV216">
        <v>40093192</v>
      </c>
      <c r="AW216">
        <v>5614379</v>
      </c>
      <c r="AX216">
        <v>6653801</v>
      </c>
      <c r="AY216">
        <v>2486008</v>
      </c>
      <c r="AZ216">
        <v>54732494</v>
      </c>
      <c r="BA216">
        <v>12386426</v>
      </c>
      <c r="BB216">
        <v>70525305</v>
      </c>
      <c r="BC216">
        <v>1985225</v>
      </c>
      <c r="BD216">
        <v>13641585</v>
      </c>
      <c r="BE216">
        <v>10986527</v>
      </c>
      <c r="BF216">
        <v>24335955</v>
      </c>
      <c r="BG216">
        <v>6605268</v>
      </c>
      <c r="BH216">
        <v>4330341</v>
      </c>
      <c r="BI216">
        <v>1200634</v>
      </c>
      <c r="BJ216">
        <v>6414995</v>
      </c>
      <c r="BK216">
        <v>585175328</v>
      </c>
      <c r="BL216">
        <v>1739117</v>
      </c>
      <c r="BM216">
        <v>7592800</v>
      </c>
      <c r="BN216">
        <v>42953392</v>
      </c>
      <c r="BO216">
        <v>15598234</v>
      </c>
      <c r="BP216">
        <v>105549168</v>
      </c>
      <c r="BQ216">
        <v>3599127</v>
      </c>
      <c r="BR216">
        <v>34581346</v>
      </c>
      <c r="BS216">
        <v>65581218</v>
      </c>
      <c r="BT216">
        <v>1548341</v>
      </c>
      <c r="BU216">
        <v>10817701</v>
      </c>
      <c r="BV216">
        <v>16339059</v>
      </c>
      <c r="BW216">
        <v>1532069</v>
      </c>
      <c r="BX216">
        <v>7015569</v>
      </c>
      <c r="BY216">
        <v>43750081</v>
      </c>
      <c r="BZ216">
        <v>5466055</v>
      </c>
      <c r="CA216">
        <v>24345736</v>
      </c>
      <c r="CB216">
        <v>10161263</v>
      </c>
      <c r="CC216">
        <v>6412718</v>
      </c>
      <c r="CD216">
        <v>13529351</v>
      </c>
      <c r="CE216">
        <v>34698694</v>
      </c>
      <c r="CF216">
        <v>21143714</v>
      </c>
      <c r="CG216">
        <v>12562846</v>
      </c>
      <c r="CH216">
        <v>6696812</v>
      </c>
      <c r="CI216">
        <v>14694576</v>
      </c>
      <c r="CJ216">
        <v>12511784</v>
      </c>
      <c r="CK216">
        <v>18088614</v>
      </c>
      <c r="CL216">
        <v>4419209</v>
      </c>
      <c r="CM216">
        <v>8430024</v>
      </c>
      <c r="CN216">
        <v>1009152</v>
      </c>
      <c r="CO216">
        <v>97498415</v>
      </c>
      <c r="CP216">
        <v>8540036</v>
      </c>
      <c r="CQ216">
        <v>501932859</v>
      </c>
      <c r="CR216">
        <v>4208904</v>
      </c>
      <c r="CS216">
        <v>1768762</v>
      </c>
      <c r="CT216">
        <v>7919712</v>
      </c>
      <c r="CU216">
        <v>19555019</v>
      </c>
      <c r="CV216">
        <v>13260331</v>
      </c>
      <c r="CW216">
        <v>8554463</v>
      </c>
      <c r="CX216">
        <v>8664732</v>
      </c>
      <c r="CY216">
        <v>4774628</v>
      </c>
    </row>
    <row r="217" spans="1:103" x14ac:dyDescent="0.3">
      <c r="A217" s="148">
        <v>627</v>
      </c>
      <c r="B217" t="s">
        <v>852</v>
      </c>
      <c r="D217">
        <v>0</v>
      </c>
      <c r="E217">
        <v>0</v>
      </c>
      <c r="F217">
        <v>0</v>
      </c>
      <c r="G217">
        <v>0</v>
      </c>
      <c r="H217">
        <v>0</v>
      </c>
      <c r="I217">
        <v>0</v>
      </c>
      <c r="J217">
        <v>0</v>
      </c>
      <c r="K217">
        <v>420000</v>
      </c>
      <c r="L217">
        <v>101580</v>
      </c>
      <c r="M217">
        <v>0</v>
      </c>
      <c r="O217">
        <v>0</v>
      </c>
      <c r="P217">
        <v>0</v>
      </c>
      <c r="Q217">
        <v>0</v>
      </c>
      <c r="R217">
        <v>0</v>
      </c>
      <c r="S217">
        <v>0</v>
      </c>
      <c r="U217">
        <v>0</v>
      </c>
      <c r="V217">
        <v>0</v>
      </c>
      <c r="W217">
        <v>0</v>
      </c>
      <c r="X217">
        <v>0</v>
      </c>
      <c r="Y217">
        <v>0</v>
      </c>
      <c r="Z217">
        <v>0</v>
      </c>
      <c r="AA217">
        <v>0</v>
      </c>
      <c r="AB217">
        <v>0</v>
      </c>
      <c r="AC217">
        <v>0</v>
      </c>
      <c r="AD217">
        <v>0</v>
      </c>
      <c r="AE217">
        <v>0</v>
      </c>
      <c r="AF217">
        <v>0</v>
      </c>
      <c r="AG217">
        <v>0</v>
      </c>
      <c r="AH217">
        <v>0</v>
      </c>
      <c r="AI217">
        <v>50205675</v>
      </c>
      <c r="AJ217">
        <v>0</v>
      </c>
      <c r="AK217">
        <v>0</v>
      </c>
      <c r="AL217">
        <v>0</v>
      </c>
      <c r="AM217">
        <v>0</v>
      </c>
      <c r="AN217">
        <v>0</v>
      </c>
      <c r="AO217">
        <v>0</v>
      </c>
      <c r="AP217">
        <v>0</v>
      </c>
      <c r="AQ217">
        <v>0</v>
      </c>
      <c r="AR217">
        <v>0</v>
      </c>
      <c r="AS217">
        <v>0</v>
      </c>
      <c r="AT217">
        <v>0</v>
      </c>
      <c r="AU217">
        <v>0</v>
      </c>
      <c r="AV217">
        <v>0</v>
      </c>
      <c r="AW217">
        <v>0</v>
      </c>
      <c r="AX217">
        <v>0</v>
      </c>
      <c r="AY217">
        <v>0</v>
      </c>
      <c r="AZ217">
        <v>8530000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row>
    <row r="218" spans="1:103" x14ac:dyDescent="0.3">
      <c r="A218" s="148">
        <v>628</v>
      </c>
      <c r="B218" t="s">
        <v>853</v>
      </c>
      <c r="D218">
        <v>1915640</v>
      </c>
      <c r="E218">
        <v>792000</v>
      </c>
      <c r="F218">
        <v>288502</v>
      </c>
      <c r="G218">
        <v>0</v>
      </c>
      <c r="H218">
        <v>0</v>
      </c>
      <c r="I218">
        <v>0</v>
      </c>
      <c r="J218">
        <v>408457</v>
      </c>
      <c r="K218">
        <v>342130</v>
      </c>
      <c r="L218">
        <v>476976</v>
      </c>
      <c r="M218">
        <v>275000</v>
      </c>
      <c r="O218">
        <v>0</v>
      </c>
      <c r="P218">
        <v>3294572</v>
      </c>
      <c r="Q218">
        <v>1748255</v>
      </c>
      <c r="R218">
        <v>178000</v>
      </c>
      <c r="S218">
        <v>1150650</v>
      </c>
      <c r="U218">
        <v>2881933</v>
      </c>
      <c r="V218">
        <v>2106422</v>
      </c>
      <c r="W218">
        <v>476000</v>
      </c>
      <c r="X218">
        <v>292663</v>
      </c>
      <c r="Y218">
        <v>0</v>
      </c>
      <c r="Z218">
        <v>405614</v>
      </c>
      <c r="AA218">
        <v>0</v>
      </c>
      <c r="AB218">
        <v>2025568</v>
      </c>
      <c r="AC218">
        <v>6516789</v>
      </c>
      <c r="AD218">
        <v>615363</v>
      </c>
      <c r="AE218">
        <v>993605</v>
      </c>
      <c r="AF218">
        <v>1800000</v>
      </c>
      <c r="AG218">
        <v>712000</v>
      </c>
      <c r="AH218">
        <v>750000</v>
      </c>
      <c r="AI218">
        <v>4588973</v>
      </c>
      <c r="AJ218">
        <v>0</v>
      </c>
      <c r="AK218">
        <v>6386915</v>
      </c>
      <c r="AL218">
        <v>475849</v>
      </c>
      <c r="AM218">
        <v>2886940</v>
      </c>
      <c r="AN218">
        <v>145190</v>
      </c>
      <c r="AO218">
        <v>386000</v>
      </c>
      <c r="AP218">
        <v>348876</v>
      </c>
      <c r="AQ218">
        <v>0</v>
      </c>
      <c r="AR218">
        <v>3161665</v>
      </c>
      <c r="AS218">
        <v>755805</v>
      </c>
      <c r="AT218">
        <v>1983761</v>
      </c>
      <c r="AU218">
        <v>1711763</v>
      </c>
      <c r="AV218">
        <v>327181</v>
      </c>
      <c r="AW218">
        <v>0</v>
      </c>
      <c r="AX218">
        <v>643133</v>
      </c>
      <c r="AY218">
        <v>0</v>
      </c>
      <c r="AZ218">
        <v>2639693</v>
      </c>
      <c r="BA218">
        <v>404317</v>
      </c>
      <c r="BB218">
        <v>1845190</v>
      </c>
      <c r="BC218">
        <v>230117</v>
      </c>
      <c r="BD218">
        <v>1780000</v>
      </c>
      <c r="BE218">
        <v>875000</v>
      </c>
      <c r="BF218">
        <v>1203758</v>
      </c>
      <c r="BG218">
        <v>113674</v>
      </c>
      <c r="BH218">
        <v>786293</v>
      </c>
      <c r="BI218">
        <v>200000</v>
      </c>
      <c r="BJ218">
        <v>0</v>
      </c>
      <c r="BK218">
        <v>31591748</v>
      </c>
      <c r="BL218">
        <v>0</v>
      </c>
      <c r="BM218">
        <v>135108</v>
      </c>
      <c r="BN218">
        <v>900000</v>
      </c>
      <c r="BO218">
        <v>147732</v>
      </c>
      <c r="BP218">
        <v>5178465</v>
      </c>
      <c r="BQ218">
        <v>0</v>
      </c>
      <c r="BR218">
        <v>0</v>
      </c>
      <c r="BS218">
        <v>3100000</v>
      </c>
      <c r="BT218">
        <v>150000</v>
      </c>
      <c r="BU218">
        <v>595000</v>
      </c>
      <c r="BV218">
        <v>1161571</v>
      </c>
      <c r="BW218">
        <v>292819</v>
      </c>
      <c r="BX218">
        <v>317513</v>
      </c>
      <c r="BY218">
        <v>1523000</v>
      </c>
      <c r="BZ218">
        <v>341000</v>
      </c>
      <c r="CA218">
        <v>3272415</v>
      </c>
      <c r="CB218">
        <v>0</v>
      </c>
      <c r="CC218">
        <v>419803</v>
      </c>
      <c r="CD218">
        <v>1661148</v>
      </c>
      <c r="CE218">
        <v>1960715</v>
      </c>
      <c r="CF218">
        <v>163154</v>
      </c>
      <c r="CG218">
        <v>1591431</v>
      </c>
      <c r="CH218">
        <v>0</v>
      </c>
      <c r="CI218">
        <v>948354</v>
      </c>
      <c r="CJ218">
        <v>1423418</v>
      </c>
      <c r="CK218">
        <v>2148000</v>
      </c>
      <c r="CL218">
        <v>330000</v>
      </c>
      <c r="CM218">
        <v>1252942</v>
      </c>
      <c r="CN218">
        <v>0</v>
      </c>
      <c r="CO218">
        <v>5837813</v>
      </c>
      <c r="CP218">
        <v>0</v>
      </c>
      <c r="CQ218">
        <v>10050000</v>
      </c>
      <c r="CR218">
        <v>214749</v>
      </c>
      <c r="CS218">
        <v>0</v>
      </c>
      <c r="CT218">
        <v>152650</v>
      </c>
      <c r="CU218">
        <v>2377885</v>
      </c>
      <c r="CV218">
        <v>1660320</v>
      </c>
      <c r="CW218">
        <v>2444898</v>
      </c>
      <c r="CX218">
        <v>222823</v>
      </c>
      <c r="CY218">
        <v>268103</v>
      </c>
    </row>
    <row r="219" spans="1:103" x14ac:dyDescent="0.3">
      <c r="A219" s="148">
        <v>629</v>
      </c>
      <c r="B219" t="s">
        <v>854</v>
      </c>
      <c r="D219">
        <v>0</v>
      </c>
      <c r="E219">
        <v>0</v>
      </c>
      <c r="F219">
        <v>0</v>
      </c>
      <c r="G219">
        <v>0</v>
      </c>
      <c r="H219">
        <v>0</v>
      </c>
      <c r="I219">
        <v>0</v>
      </c>
      <c r="J219">
        <v>0</v>
      </c>
      <c r="K219">
        <v>0</v>
      </c>
      <c r="L219">
        <v>0</v>
      </c>
      <c r="M219">
        <v>0</v>
      </c>
      <c r="O219">
        <v>0</v>
      </c>
      <c r="P219">
        <v>0</v>
      </c>
      <c r="Q219">
        <v>0</v>
      </c>
      <c r="R219">
        <v>0</v>
      </c>
      <c r="S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c r="CU219">
        <v>0</v>
      </c>
      <c r="CV219">
        <v>0</v>
      </c>
      <c r="CW219">
        <v>0</v>
      </c>
      <c r="CX219">
        <v>0</v>
      </c>
      <c r="CY219">
        <v>0</v>
      </c>
    </row>
    <row r="220" spans="1:103" x14ac:dyDescent="0.3">
      <c r="A220" s="148">
        <v>630</v>
      </c>
      <c r="B220" t="s">
        <v>855</v>
      </c>
      <c r="D220">
        <v>12745256</v>
      </c>
      <c r="E220">
        <v>3654510</v>
      </c>
      <c r="F220">
        <v>0</v>
      </c>
      <c r="G220">
        <v>0</v>
      </c>
      <c r="H220">
        <v>0</v>
      </c>
      <c r="I220">
        <v>0</v>
      </c>
      <c r="J220">
        <v>0</v>
      </c>
      <c r="K220">
        <v>0</v>
      </c>
      <c r="L220">
        <v>0</v>
      </c>
      <c r="M220">
        <v>13870556</v>
      </c>
      <c r="N220">
        <v>1527020</v>
      </c>
      <c r="O220">
        <v>2390</v>
      </c>
      <c r="P220">
        <v>28928297</v>
      </c>
      <c r="Q220">
        <v>7991899</v>
      </c>
      <c r="R220">
        <v>0</v>
      </c>
      <c r="S220">
        <v>0</v>
      </c>
      <c r="U220">
        <v>0</v>
      </c>
      <c r="V220">
        <v>902318</v>
      </c>
      <c r="W220">
        <v>0</v>
      </c>
      <c r="X220">
        <v>0</v>
      </c>
      <c r="Y220">
        <v>1090745</v>
      </c>
      <c r="Z220">
        <v>0</v>
      </c>
      <c r="AA220">
        <v>0</v>
      </c>
      <c r="AB220">
        <v>0</v>
      </c>
      <c r="AC220">
        <v>0</v>
      </c>
      <c r="AD220">
        <v>0</v>
      </c>
      <c r="AE220">
        <v>0</v>
      </c>
      <c r="AF220">
        <v>17663398</v>
      </c>
      <c r="AG220">
        <v>4162633</v>
      </c>
      <c r="AH220">
        <v>0</v>
      </c>
      <c r="AI220">
        <v>0</v>
      </c>
      <c r="AJ220">
        <v>0</v>
      </c>
      <c r="AK220">
        <v>0</v>
      </c>
      <c r="AL220">
        <v>0</v>
      </c>
      <c r="AM220">
        <v>0</v>
      </c>
      <c r="AN220">
        <v>0</v>
      </c>
      <c r="AO220">
        <v>444746</v>
      </c>
      <c r="AP220">
        <v>0</v>
      </c>
      <c r="AQ220">
        <v>0</v>
      </c>
      <c r="AR220">
        <v>0</v>
      </c>
      <c r="AS220">
        <v>86925</v>
      </c>
      <c r="AT220">
        <v>0</v>
      </c>
      <c r="AU220">
        <v>6052174</v>
      </c>
      <c r="AV220">
        <v>14771168</v>
      </c>
      <c r="AW220">
        <v>0</v>
      </c>
      <c r="AX220">
        <v>363674</v>
      </c>
      <c r="AY220">
        <v>0</v>
      </c>
      <c r="AZ220">
        <v>19387936</v>
      </c>
      <c r="BA220">
        <v>4267221</v>
      </c>
      <c r="BB220">
        <v>28372836</v>
      </c>
      <c r="BC220">
        <v>0</v>
      </c>
      <c r="BD220">
        <v>986305</v>
      </c>
      <c r="BE220">
        <v>0</v>
      </c>
      <c r="BF220">
        <v>1901469</v>
      </c>
      <c r="BG220">
        <v>57372</v>
      </c>
      <c r="BH220">
        <v>0</v>
      </c>
      <c r="BI220">
        <v>0</v>
      </c>
      <c r="BJ220">
        <v>0</v>
      </c>
      <c r="BK220">
        <v>0</v>
      </c>
      <c r="BL220">
        <v>0</v>
      </c>
      <c r="BM220">
        <v>0</v>
      </c>
      <c r="BN220">
        <v>6723871</v>
      </c>
      <c r="BO220">
        <v>9158141</v>
      </c>
      <c r="BP220">
        <v>0</v>
      </c>
      <c r="BQ220">
        <v>0</v>
      </c>
      <c r="BR220">
        <v>0</v>
      </c>
      <c r="BS220">
        <v>0</v>
      </c>
      <c r="BT220">
        <v>0</v>
      </c>
      <c r="BU220">
        <v>0</v>
      </c>
      <c r="BV220">
        <v>0</v>
      </c>
      <c r="BW220">
        <v>0</v>
      </c>
      <c r="BX220">
        <v>0</v>
      </c>
      <c r="BY220">
        <v>18081149</v>
      </c>
      <c r="BZ220">
        <v>0</v>
      </c>
      <c r="CA220">
        <v>5699475</v>
      </c>
      <c r="CB220">
        <v>0</v>
      </c>
      <c r="CC220">
        <v>0</v>
      </c>
      <c r="CD220">
        <v>0</v>
      </c>
      <c r="CE220">
        <v>13823251</v>
      </c>
      <c r="CF220">
        <v>9568834</v>
      </c>
      <c r="CG220">
        <v>0</v>
      </c>
      <c r="CH220">
        <v>3381980</v>
      </c>
      <c r="CI220">
        <v>0</v>
      </c>
      <c r="CJ220">
        <v>59507</v>
      </c>
      <c r="CK220">
        <v>9185202</v>
      </c>
      <c r="CL220">
        <v>0</v>
      </c>
      <c r="CM220">
        <v>0</v>
      </c>
      <c r="CN220">
        <v>390031</v>
      </c>
      <c r="CO220">
        <v>570602</v>
      </c>
      <c r="CP220">
        <v>0</v>
      </c>
      <c r="CQ220">
        <v>158772662</v>
      </c>
      <c r="CR220">
        <v>0</v>
      </c>
      <c r="CS220">
        <v>0</v>
      </c>
      <c r="CT220">
        <v>160575</v>
      </c>
      <c r="CU220">
        <v>0</v>
      </c>
      <c r="CV220">
        <v>0</v>
      </c>
      <c r="CW220">
        <v>0</v>
      </c>
      <c r="CX220">
        <v>0</v>
      </c>
      <c r="CY220">
        <v>1920820</v>
      </c>
    </row>
    <row r="221" spans="1:103" x14ac:dyDescent="0.3">
      <c r="A221" s="148">
        <v>631</v>
      </c>
      <c r="B221" t="s">
        <v>856</v>
      </c>
      <c r="D221">
        <v>0</v>
      </c>
      <c r="E221">
        <v>0</v>
      </c>
      <c r="F221">
        <v>0</v>
      </c>
      <c r="G221">
        <v>0</v>
      </c>
      <c r="H221">
        <v>0</v>
      </c>
      <c r="I221">
        <v>0</v>
      </c>
      <c r="J221">
        <v>0</v>
      </c>
      <c r="K221">
        <v>0</v>
      </c>
      <c r="L221">
        <v>0</v>
      </c>
      <c r="M221">
        <v>0</v>
      </c>
      <c r="O221">
        <v>0</v>
      </c>
      <c r="P221">
        <v>0</v>
      </c>
      <c r="Q221">
        <v>0</v>
      </c>
      <c r="R221">
        <v>0</v>
      </c>
      <c r="S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row>
    <row r="222" spans="1:103" x14ac:dyDescent="0.3">
      <c r="A222" s="148">
        <v>632</v>
      </c>
      <c r="B222" t="s">
        <v>857</v>
      </c>
      <c r="D222">
        <v>0</v>
      </c>
      <c r="E222">
        <v>0</v>
      </c>
      <c r="F222">
        <v>0</v>
      </c>
      <c r="G222">
        <v>0</v>
      </c>
      <c r="H222">
        <v>0</v>
      </c>
      <c r="I222">
        <v>0</v>
      </c>
      <c r="J222">
        <v>0</v>
      </c>
      <c r="K222">
        <v>0</v>
      </c>
      <c r="L222">
        <v>0</v>
      </c>
      <c r="M222">
        <v>239667</v>
      </c>
      <c r="O222">
        <v>0</v>
      </c>
      <c r="P222">
        <v>0</v>
      </c>
      <c r="Q222">
        <v>0</v>
      </c>
      <c r="R222">
        <v>0</v>
      </c>
      <c r="S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65000</v>
      </c>
      <c r="BO222">
        <v>0</v>
      </c>
      <c r="BP222">
        <v>0</v>
      </c>
      <c r="BQ222">
        <v>0</v>
      </c>
      <c r="BR222">
        <v>0</v>
      </c>
      <c r="BS222">
        <v>0</v>
      </c>
      <c r="BT222">
        <v>0</v>
      </c>
      <c r="BU222">
        <v>0</v>
      </c>
      <c r="BV222">
        <v>0</v>
      </c>
      <c r="BW222">
        <v>0</v>
      </c>
      <c r="BX222">
        <v>0</v>
      </c>
      <c r="BY222">
        <v>0</v>
      </c>
      <c r="BZ222">
        <v>0</v>
      </c>
      <c r="CA222">
        <v>54916</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U222">
        <v>0</v>
      </c>
      <c r="CV222">
        <v>0</v>
      </c>
      <c r="CW222">
        <v>0</v>
      </c>
      <c r="CX222">
        <v>0</v>
      </c>
      <c r="CY222">
        <v>57631</v>
      </c>
    </row>
    <row r="223" spans="1:103" x14ac:dyDescent="0.3">
      <c r="A223" s="148">
        <v>633</v>
      </c>
      <c r="B223" t="s">
        <v>322</v>
      </c>
      <c r="D223">
        <v>0</v>
      </c>
      <c r="E223">
        <v>2375656</v>
      </c>
      <c r="F223">
        <v>0</v>
      </c>
      <c r="G223">
        <v>473252</v>
      </c>
      <c r="H223">
        <v>0</v>
      </c>
      <c r="I223">
        <v>0</v>
      </c>
      <c r="J223">
        <v>5122948</v>
      </c>
      <c r="K223">
        <v>778215</v>
      </c>
      <c r="L223">
        <v>966296</v>
      </c>
      <c r="M223">
        <v>47883861</v>
      </c>
      <c r="O223">
        <v>274119</v>
      </c>
      <c r="P223">
        <v>0</v>
      </c>
      <c r="Q223">
        <v>280915</v>
      </c>
      <c r="R223">
        <v>332475</v>
      </c>
      <c r="S223">
        <v>826924</v>
      </c>
      <c r="U223">
        <v>0</v>
      </c>
      <c r="V223">
        <v>2125996</v>
      </c>
      <c r="W223">
        <v>0</v>
      </c>
      <c r="X223">
        <v>76980</v>
      </c>
      <c r="Y223">
        <v>242703</v>
      </c>
      <c r="Z223">
        <v>0</v>
      </c>
      <c r="AA223">
        <v>899786</v>
      </c>
      <c r="AB223">
        <v>1543606</v>
      </c>
      <c r="AC223">
        <v>240535</v>
      </c>
      <c r="AD223">
        <v>2600116</v>
      </c>
      <c r="AE223">
        <v>4750000</v>
      </c>
      <c r="AF223">
        <v>734191</v>
      </c>
      <c r="AG223">
        <v>2222414</v>
      </c>
      <c r="AH223">
        <v>1498991</v>
      </c>
      <c r="AI223">
        <v>2121486</v>
      </c>
      <c r="AJ223">
        <v>868153</v>
      </c>
      <c r="AK223">
        <v>0</v>
      </c>
      <c r="AL223">
        <v>2063598</v>
      </c>
      <c r="AM223">
        <v>0</v>
      </c>
      <c r="AN223">
        <v>87789</v>
      </c>
      <c r="AO223">
        <v>0</v>
      </c>
      <c r="AP223">
        <v>0</v>
      </c>
      <c r="AQ223">
        <v>1065109</v>
      </c>
      <c r="AR223">
        <v>0</v>
      </c>
      <c r="AS223">
        <v>1767575</v>
      </c>
      <c r="AT223">
        <v>10566899</v>
      </c>
      <c r="AU223">
        <v>0</v>
      </c>
      <c r="AV223">
        <v>1811</v>
      </c>
      <c r="AW223">
        <v>1977324</v>
      </c>
      <c r="AX223">
        <v>2844317</v>
      </c>
      <c r="AY223">
        <v>224314</v>
      </c>
      <c r="AZ223">
        <v>0</v>
      </c>
      <c r="BA223">
        <v>0</v>
      </c>
      <c r="BB223">
        <v>17819567</v>
      </c>
      <c r="BC223">
        <v>8320623</v>
      </c>
      <c r="BD223">
        <v>0</v>
      </c>
      <c r="BE223">
        <v>0</v>
      </c>
      <c r="BF223">
        <v>4309865</v>
      </c>
      <c r="BG223">
        <v>0</v>
      </c>
      <c r="BH223">
        <v>0</v>
      </c>
      <c r="BI223">
        <v>1920099</v>
      </c>
      <c r="BJ223">
        <v>143115</v>
      </c>
      <c r="BK223">
        <v>0</v>
      </c>
      <c r="BL223">
        <v>0</v>
      </c>
      <c r="BM223">
        <v>1473433</v>
      </c>
      <c r="BN223">
        <v>5926316</v>
      </c>
      <c r="BO223">
        <v>3686358</v>
      </c>
      <c r="BP223">
        <v>0</v>
      </c>
      <c r="BQ223">
        <v>895847</v>
      </c>
      <c r="BR223">
        <v>0</v>
      </c>
      <c r="BS223">
        <v>0</v>
      </c>
      <c r="BT223">
        <v>484369</v>
      </c>
      <c r="BU223">
        <v>1162708</v>
      </c>
      <c r="BV223">
        <v>22113544</v>
      </c>
      <c r="BW223">
        <v>268406</v>
      </c>
      <c r="BX223">
        <v>0</v>
      </c>
      <c r="BY223">
        <v>0</v>
      </c>
      <c r="BZ223">
        <v>194896</v>
      </c>
      <c r="CA223">
        <v>0</v>
      </c>
      <c r="CB223">
        <v>822237</v>
      </c>
      <c r="CC223">
        <v>2570008</v>
      </c>
      <c r="CD223">
        <v>3601090</v>
      </c>
      <c r="CE223">
        <v>47122</v>
      </c>
      <c r="CF223">
        <v>0</v>
      </c>
      <c r="CG223">
        <v>926523</v>
      </c>
      <c r="CH223">
        <v>263196</v>
      </c>
      <c r="CI223">
        <v>4324086</v>
      </c>
      <c r="CJ223">
        <v>14267</v>
      </c>
      <c r="CK223">
        <v>712357</v>
      </c>
      <c r="CL223">
        <v>0</v>
      </c>
      <c r="CM223">
        <v>0</v>
      </c>
      <c r="CN223">
        <v>111999</v>
      </c>
      <c r="CO223">
        <v>28757079</v>
      </c>
      <c r="CP223">
        <v>338766</v>
      </c>
      <c r="CQ223">
        <v>0</v>
      </c>
      <c r="CR223">
        <v>1200855</v>
      </c>
      <c r="CS223">
        <v>745004</v>
      </c>
      <c r="CT223">
        <v>0</v>
      </c>
      <c r="CU223">
        <v>565527</v>
      </c>
      <c r="CV223">
        <v>0</v>
      </c>
      <c r="CW223">
        <v>427204</v>
      </c>
      <c r="CX223">
        <v>18388</v>
      </c>
      <c r="CY223">
        <v>55627</v>
      </c>
    </row>
    <row r="224" spans="1:103" x14ac:dyDescent="0.3">
      <c r="A224" s="148">
        <v>634</v>
      </c>
      <c r="B224" t="s">
        <v>323</v>
      </c>
      <c r="D224">
        <v>0</v>
      </c>
      <c r="E224">
        <v>0</v>
      </c>
      <c r="F224">
        <v>0</v>
      </c>
      <c r="G224">
        <v>0</v>
      </c>
      <c r="H224">
        <v>0</v>
      </c>
      <c r="I224">
        <v>0</v>
      </c>
      <c r="J224">
        <v>0</v>
      </c>
      <c r="K224">
        <v>482000</v>
      </c>
      <c r="L224">
        <v>684654</v>
      </c>
      <c r="M224">
        <v>0</v>
      </c>
      <c r="O224">
        <v>0</v>
      </c>
      <c r="P224">
        <v>0</v>
      </c>
      <c r="Q224">
        <v>0</v>
      </c>
      <c r="R224">
        <v>0</v>
      </c>
      <c r="S224">
        <v>0</v>
      </c>
      <c r="U224">
        <v>0</v>
      </c>
      <c r="V224">
        <v>1115016</v>
      </c>
      <c r="W224">
        <v>0</v>
      </c>
      <c r="X224">
        <v>0</v>
      </c>
      <c r="Y224">
        <v>0</v>
      </c>
      <c r="Z224">
        <v>0</v>
      </c>
      <c r="AA224">
        <v>0</v>
      </c>
      <c r="AB224">
        <v>0</v>
      </c>
      <c r="AC224">
        <v>0</v>
      </c>
      <c r="AD224">
        <v>0</v>
      </c>
      <c r="AE224">
        <v>0</v>
      </c>
      <c r="AF224">
        <v>0</v>
      </c>
      <c r="AG224">
        <v>0</v>
      </c>
      <c r="AH224">
        <v>0</v>
      </c>
      <c r="AI224">
        <v>1503033</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7665463</v>
      </c>
      <c r="BD224">
        <v>0</v>
      </c>
      <c r="BE224">
        <v>0</v>
      </c>
      <c r="BF224">
        <v>0</v>
      </c>
      <c r="BG224">
        <v>0</v>
      </c>
      <c r="BH224">
        <v>0</v>
      </c>
      <c r="BI224">
        <v>0</v>
      </c>
      <c r="BJ224">
        <v>0</v>
      </c>
      <c r="BK224">
        <v>0</v>
      </c>
      <c r="BL224">
        <v>0</v>
      </c>
      <c r="BM224">
        <v>0</v>
      </c>
      <c r="BN224">
        <v>1395000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217688</v>
      </c>
      <c r="CQ224">
        <v>0</v>
      </c>
      <c r="CR224">
        <v>0</v>
      </c>
      <c r="CS224">
        <v>0</v>
      </c>
      <c r="CT224">
        <v>0</v>
      </c>
      <c r="CU224">
        <v>90000</v>
      </c>
      <c r="CV224">
        <v>0</v>
      </c>
      <c r="CW224">
        <v>0</v>
      </c>
      <c r="CX224">
        <v>0</v>
      </c>
      <c r="CY224">
        <v>0</v>
      </c>
    </row>
    <row r="225" spans="1:103" x14ac:dyDescent="0.3">
      <c r="A225" s="148">
        <v>635</v>
      </c>
      <c r="B225" t="s">
        <v>324</v>
      </c>
      <c r="D225">
        <v>0</v>
      </c>
      <c r="E225">
        <v>0</v>
      </c>
      <c r="F225">
        <v>0</v>
      </c>
      <c r="G225">
        <v>0</v>
      </c>
      <c r="H225">
        <v>0</v>
      </c>
      <c r="I225">
        <v>0</v>
      </c>
      <c r="J225">
        <v>27419</v>
      </c>
      <c r="K225">
        <v>20340</v>
      </c>
      <c r="L225">
        <v>10681</v>
      </c>
      <c r="M225">
        <v>32000</v>
      </c>
      <c r="O225">
        <v>0</v>
      </c>
      <c r="P225">
        <v>0</v>
      </c>
      <c r="Q225">
        <v>43959</v>
      </c>
      <c r="R225">
        <v>32680</v>
      </c>
      <c r="S225">
        <v>9865</v>
      </c>
      <c r="U225">
        <v>0</v>
      </c>
      <c r="V225">
        <v>93428</v>
      </c>
      <c r="W225">
        <v>0</v>
      </c>
      <c r="X225">
        <v>3530</v>
      </c>
      <c r="Y225">
        <v>0</v>
      </c>
      <c r="Z225">
        <v>0</v>
      </c>
      <c r="AA225">
        <v>0</v>
      </c>
      <c r="AB225">
        <v>27774</v>
      </c>
      <c r="AC225">
        <v>0</v>
      </c>
      <c r="AD225">
        <v>32767</v>
      </c>
      <c r="AE225">
        <v>87005</v>
      </c>
      <c r="AF225">
        <v>375</v>
      </c>
      <c r="AG225">
        <v>71000</v>
      </c>
      <c r="AH225">
        <v>20000</v>
      </c>
      <c r="AI225">
        <v>65948</v>
      </c>
      <c r="AJ225">
        <v>0</v>
      </c>
      <c r="AK225">
        <v>0</v>
      </c>
      <c r="AL225">
        <v>30253</v>
      </c>
      <c r="AM225">
        <v>0</v>
      </c>
      <c r="AN225">
        <v>21912</v>
      </c>
      <c r="AO225">
        <v>0</v>
      </c>
      <c r="AP225">
        <v>0</v>
      </c>
      <c r="AQ225">
        <v>0</v>
      </c>
      <c r="AR225">
        <v>0</v>
      </c>
      <c r="AS225">
        <v>22793</v>
      </c>
      <c r="AT225">
        <v>410635</v>
      </c>
      <c r="AU225">
        <v>0</v>
      </c>
      <c r="AV225">
        <v>0</v>
      </c>
      <c r="AW225">
        <v>6318</v>
      </c>
      <c r="AX225">
        <v>45530</v>
      </c>
      <c r="AY225">
        <v>0</v>
      </c>
      <c r="AZ225">
        <v>0</v>
      </c>
      <c r="BA225">
        <v>0</v>
      </c>
      <c r="BB225">
        <v>166536</v>
      </c>
      <c r="BC225">
        <v>19751</v>
      </c>
      <c r="BD225">
        <v>0</v>
      </c>
      <c r="BE225">
        <v>0</v>
      </c>
      <c r="BF225">
        <v>90563</v>
      </c>
      <c r="BG225">
        <v>0</v>
      </c>
      <c r="BH225">
        <v>0</v>
      </c>
      <c r="BI225">
        <v>3000</v>
      </c>
      <c r="BJ225">
        <v>0</v>
      </c>
      <c r="BK225">
        <v>0</v>
      </c>
      <c r="BL225">
        <v>0</v>
      </c>
      <c r="BM225">
        <v>5885</v>
      </c>
      <c r="BN225">
        <v>60000</v>
      </c>
      <c r="BO225">
        <v>2561</v>
      </c>
      <c r="BP225">
        <v>0</v>
      </c>
      <c r="BQ225">
        <v>0</v>
      </c>
      <c r="BR225">
        <v>0</v>
      </c>
      <c r="BS225">
        <v>0</v>
      </c>
      <c r="BT225">
        <v>12000</v>
      </c>
      <c r="BU225">
        <v>32000</v>
      </c>
      <c r="BV225">
        <v>8951</v>
      </c>
      <c r="BW225">
        <v>22838</v>
      </c>
      <c r="BX225">
        <v>0</v>
      </c>
      <c r="BY225">
        <v>0</v>
      </c>
      <c r="BZ225">
        <v>0</v>
      </c>
      <c r="CA225">
        <v>0</v>
      </c>
      <c r="CB225">
        <v>0</v>
      </c>
      <c r="CC225">
        <v>23180</v>
      </c>
      <c r="CD225">
        <v>488</v>
      </c>
      <c r="CE225">
        <v>0</v>
      </c>
      <c r="CF225">
        <v>0</v>
      </c>
      <c r="CG225">
        <v>29704</v>
      </c>
      <c r="CH225">
        <v>0</v>
      </c>
      <c r="CI225">
        <v>29411</v>
      </c>
      <c r="CJ225">
        <v>0</v>
      </c>
      <c r="CK225">
        <v>0</v>
      </c>
      <c r="CL225">
        <v>0</v>
      </c>
      <c r="CM225">
        <v>0</v>
      </c>
      <c r="CN225">
        <v>0</v>
      </c>
      <c r="CO225">
        <v>836617</v>
      </c>
      <c r="CP225">
        <v>0</v>
      </c>
      <c r="CQ225">
        <v>0</v>
      </c>
      <c r="CR225">
        <v>0</v>
      </c>
      <c r="CS225">
        <v>0</v>
      </c>
      <c r="CT225">
        <v>0</v>
      </c>
      <c r="CU225">
        <v>0</v>
      </c>
      <c r="CV225">
        <v>0</v>
      </c>
      <c r="CW225">
        <v>19428</v>
      </c>
      <c r="CX225">
        <v>1895</v>
      </c>
      <c r="CY225">
        <v>0</v>
      </c>
    </row>
    <row r="226" spans="1:103" x14ac:dyDescent="0.3">
      <c r="A226" s="148">
        <v>636</v>
      </c>
      <c r="B226" t="s">
        <v>1770</v>
      </c>
      <c r="D226">
        <v>0</v>
      </c>
      <c r="E226">
        <v>0</v>
      </c>
      <c r="F226">
        <v>0</v>
      </c>
      <c r="G226">
        <v>0</v>
      </c>
      <c r="H226">
        <v>0</v>
      </c>
      <c r="I226">
        <v>0</v>
      </c>
      <c r="J226">
        <v>0</v>
      </c>
      <c r="K226">
        <v>0</v>
      </c>
      <c r="L226">
        <v>0</v>
      </c>
      <c r="M226">
        <v>0</v>
      </c>
      <c r="O226">
        <v>0</v>
      </c>
      <c r="P226">
        <v>0</v>
      </c>
      <c r="Q226">
        <v>0</v>
      </c>
      <c r="R226">
        <v>0</v>
      </c>
      <c r="S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row>
    <row r="227" spans="1:103" x14ac:dyDescent="0.3">
      <c r="A227" s="148">
        <v>637</v>
      </c>
      <c r="B227" t="s">
        <v>1771</v>
      </c>
      <c r="D227">
        <v>0</v>
      </c>
      <c r="E227">
        <v>0</v>
      </c>
      <c r="F227">
        <v>0</v>
      </c>
      <c r="G227">
        <v>0</v>
      </c>
      <c r="H227">
        <v>0</v>
      </c>
      <c r="I227">
        <v>0</v>
      </c>
      <c r="J227">
        <v>188500</v>
      </c>
      <c r="K227">
        <v>0</v>
      </c>
      <c r="L227">
        <v>0</v>
      </c>
      <c r="M227">
        <v>2183858</v>
      </c>
      <c r="O227">
        <v>115021</v>
      </c>
      <c r="P227">
        <v>0</v>
      </c>
      <c r="Q227">
        <v>100820</v>
      </c>
      <c r="R227">
        <v>0</v>
      </c>
      <c r="S227">
        <v>0</v>
      </c>
      <c r="U227">
        <v>0</v>
      </c>
      <c r="V227">
        <v>470304</v>
      </c>
      <c r="W227">
        <v>0</v>
      </c>
      <c r="X227">
        <v>0</v>
      </c>
      <c r="Y227">
        <v>111259</v>
      </c>
      <c r="Z227">
        <v>0</v>
      </c>
      <c r="AA227">
        <v>0</v>
      </c>
      <c r="AB227">
        <v>0</v>
      </c>
      <c r="AC227">
        <v>0</v>
      </c>
      <c r="AD227">
        <v>124021</v>
      </c>
      <c r="AE227">
        <v>2073942</v>
      </c>
      <c r="AF227">
        <v>0</v>
      </c>
      <c r="AG227">
        <v>253558</v>
      </c>
      <c r="AH227">
        <v>522785</v>
      </c>
      <c r="AI227">
        <v>0</v>
      </c>
      <c r="AJ227">
        <v>219382</v>
      </c>
      <c r="AK227">
        <v>0</v>
      </c>
      <c r="AL227">
        <v>0</v>
      </c>
      <c r="AM227">
        <v>0</v>
      </c>
      <c r="AN227">
        <v>0</v>
      </c>
      <c r="AO227">
        <v>0</v>
      </c>
      <c r="AP227">
        <v>0</v>
      </c>
      <c r="AQ227">
        <v>0</v>
      </c>
      <c r="AR227">
        <v>0</v>
      </c>
      <c r="AS227">
        <v>0</v>
      </c>
      <c r="AT227">
        <v>0</v>
      </c>
      <c r="AU227">
        <v>0</v>
      </c>
      <c r="AV227">
        <v>0</v>
      </c>
      <c r="AW227">
        <v>111930</v>
      </c>
      <c r="AX227">
        <v>1516829</v>
      </c>
      <c r="AY227">
        <v>0</v>
      </c>
      <c r="AZ227">
        <v>0</v>
      </c>
      <c r="BA227">
        <v>0</v>
      </c>
      <c r="BB227">
        <v>2614470</v>
      </c>
      <c r="BC227">
        <v>0</v>
      </c>
      <c r="BD227">
        <v>0</v>
      </c>
      <c r="BE227">
        <v>0</v>
      </c>
      <c r="BF227">
        <v>207805</v>
      </c>
      <c r="BG227">
        <v>0</v>
      </c>
      <c r="BH227">
        <v>0</v>
      </c>
      <c r="BI227">
        <v>0</v>
      </c>
      <c r="BJ227">
        <v>25301</v>
      </c>
      <c r="BK227">
        <v>0</v>
      </c>
      <c r="BL227">
        <v>0</v>
      </c>
      <c r="BM227">
        <v>0</v>
      </c>
      <c r="BN227">
        <v>950157</v>
      </c>
      <c r="BO227">
        <v>122264</v>
      </c>
      <c r="BP227">
        <v>0</v>
      </c>
      <c r="BQ227">
        <v>294720</v>
      </c>
      <c r="BR227">
        <v>0</v>
      </c>
      <c r="BS227">
        <v>0</v>
      </c>
      <c r="BT227">
        <v>60275</v>
      </c>
      <c r="BU227">
        <v>659745</v>
      </c>
      <c r="BV227">
        <v>18547300</v>
      </c>
      <c r="BW227">
        <v>0</v>
      </c>
      <c r="BX227">
        <v>0</v>
      </c>
      <c r="BY227">
        <v>0</v>
      </c>
      <c r="BZ227">
        <v>0</v>
      </c>
      <c r="CA227">
        <v>0</v>
      </c>
      <c r="CB227">
        <v>0</v>
      </c>
      <c r="CC227">
        <v>0</v>
      </c>
      <c r="CD227">
        <v>0</v>
      </c>
      <c r="CE227">
        <v>0</v>
      </c>
      <c r="CF227">
        <v>0</v>
      </c>
      <c r="CG227">
        <v>0</v>
      </c>
      <c r="CH227">
        <v>0</v>
      </c>
      <c r="CI227">
        <v>175093</v>
      </c>
      <c r="CJ227">
        <v>2516</v>
      </c>
      <c r="CK227">
        <v>0</v>
      </c>
      <c r="CL227">
        <v>0</v>
      </c>
      <c r="CM227">
        <v>0</v>
      </c>
      <c r="CN227">
        <v>0</v>
      </c>
      <c r="CO227">
        <v>859579</v>
      </c>
      <c r="CP227">
        <v>0</v>
      </c>
      <c r="CQ227">
        <v>0</v>
      </c>
      <c r="CR227">
        <v>0</v>
      </c>
      <c r="CS227">
        <v>0</v>
      </c>
      <c r="CT227">
        <v>0</v>
      </c>
      <c r="CU227">
        <v>0</v>
      </c>
      <c r="CV227">
        <v>0</v>
      </c>
      <c r="CW227">
        <v>0</v>
      </c>
      <c r="CX227">
        <v>0</v>
      </c>
      <c r="CY227">
        <v>0</v>
      </c>
    </row>
    <row r="228" spans="1:103" x14ac:dyDescent="0.3">
      <c r="A228" s="148">
        <v>638</v>
      </c>
      <c r="B228" t="s">
        <v>1772</v>
      </c>
      <c r="D228">
        <v>0</v>
      </c>
      <c r="E228">
        <v>0</v>
      </c>
      <c r="F228">
        <v>0</v>
      </c>
      <c r="G228">
        <v>0</v>
      </c>
      <c r="H228">
        <v>0</v>
      </c>
      <c r="I228">
        <v>0</v>
      </c>
      <c r="J228">
        <v>0</v>
      </c>
      <c r="K228">
        <v>0</v>
      </c>
      <c r="L228">
        <v>0</v>
      </c>
      <c r="M228">
        <v>0</v>
      </c>
      <c r="O228">
        <v>0</v>
      </c>
      <c r="P228">
        <v>0</v>
      </c>
      <c r="Q228">
        <v>0</v>
      </c>
      <c r="R228">
        <v>0</v>
      </c>
      <c r="S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row>
    <row r="229" spans="1:103" x14ac:dyDescent="0.3">
      <c r="A229" s="148">
        <v>639</v>
      </c>
      <c r="B229" t="s">
        <v>2137</v>
      </c>
      <c r="D229">
        <v>0</v>
      </c>
      <c r="E229">
        <v>0</v>
      </c>
      <c r="F229">
        <v>0</v>
      </c>
      <c r="G229">
        <v>0</v>
      </c>
      <c r="H229">
        <v>0</v>
      </c>
      <c r="I229">
        <v>0</v>
      </c>
      <c r="J229">
        <v>0</v>
      </c>
      <c r="K229">
        <v>0</v>
      </c>
      <c r="L229">
        <v>0</v>
      </c>
      <c r="M229">
        <v>0</v>
      </c>
      <c r="O229">
        <v>0</v>
      </c>
      <c r="P229">
        <v>0</v>
      </c>
      <c r="Q229">
        <v>0</v>
      </c>
      <c r="R229">
        <v>0</v>
      </c>
      <c r="S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0</v>
      </c>
      <c r="CT229">
        <v>0</v>
      </c>
      <c r="CU229">
        <v>0</v>
      </c>
      <c r="CV229">
        <v>0</v>
      </c>
      <c r="CW229">
        <v>0</v>
      </c>
      <c r="CX229">
        <v>0</v>
      </c>
      <c r="CY229">
        <v>0</v>
      </c>
    </row>
    <row r="230" spans="1:103" x14ac:dyDescent="0.3">
      <c r="A230" s="148">
        <v>640</v>
      </c>
      <c r="B230" t="s">
        <v>2138</v>
      </c>
      <c r="D230">
        <v>0</v>
      </c>
      <c r="E230">
        <v>0</v>
      </c>
      <c r="F230">
        <v>0</v>
      </c>
      <c r="G230">
        <v>0</v>
      </c>
      <c r="H230">
        <v>0</v>
      </c>
      <c r="I230">
        <v>0</v>
      </c>
      <c r="J230">
        <v>0</v>
      </c>
      <c r="K230">
        <v>0</v>
      </c>
      <c r="L230">
        <v>0</v>
      </c>
      <c r="M230">
        <v>0</v>
      </c>
      <c r="O230">
        <v>0</v>
      </c>
      <c r="P230">
        <v>0</v>
      </c>
      <c r="Q230">
        <v>0</v>
      </c>
      <c r="R230">
        <v>0</v>
      </c>
      <c r="S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0</v>
      </c>
      <c r="CT230">
        <v>0</v>
      </c>
      <c r="CU230">
        <v>0</v>
      </c>
      <c r="CV230">
        <v>0</v>
      </c>
      <c r="CW230">
        <v>0</v>
      </c>
      <c r="CX230">
        <v>0</v>
      </c>
      <c r="CY230">
        <v>0</v>
      </c>
    </row>
    <row r="231" spans="1:103" x14ac:dyDescent="0.3">
      <c r="A231" s="148">
        <v>641</v>
      </c>
      <c r="B231" t="s">
        <v>2139</v>
      </c>
      <c r="D231">
        <v>0</v>
      </c>
      <c r="E231">
        <v>0</v>
      </c>
      <c r="F231">
        <v>0</v>
      </c>
      <c r="G231">
        <v>0</v>
      </c>
      <c r="H231">
        <v>0</v>
      </c>
      <c r="I231">
        <v>0</v>
      </c>
      <c r="J231">
        <v>0</v>
      </c>
      <c r="K231">
        <v>0</v>
      </c>
      <c r="L231">
        <v>0</v>
      </c>
      <c r="M231">
        <v>0</v>
      </c>
      <c r="O231">
        <v>0</v>
      </c>
      <c r="P231">
        <v>0</v>
      </c>
      <c r="Q231">
        <v>0</v>
      </c>
      <c r="R231">
        <v>0</v>
      </c>
      <c r="S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0</v>
      </c>
      <c r="CN231">
        <v>0</v>
      </c>
      <c r="CO231">
        <v>0</v>
      </c>
      <c r="CP231">
        <v>0</v>
      </c>
      <c r="CQ231">
        <v>0</v>
      </c>
      <c r="CR231">
        <v>0</v>
      </c>
      <c r="CS231">
        <v>0</v>
      </c>
      <c r="CT231">
        <v>0</v>
      </c>
      <c r="CU231">
        <v>0</v>
      </c>
      <c r="CV231">
        <v>0</v>
      </c>
      <c r="CW231">
        <v>0</v>
      </c>
      <c r="CX231">
        <v>0</v>
      </c>
      <c r="CY231">
        <v>0</v>
      </c>
    </row>
    <row r="232" spans="1:103" x14ac:dyDescent="0.3">
      <c r="A232" s="148">
        <v>642</v>
      </c>
      <c r="B232" t="s">
        <v>2140</v>
      </c>
      <c r="D232">
        <v>0</v>
      </c>
      <c r="E232">
        <v>0</v>
      </c>
      <c r="F232">
        <v>0</v>
      </c>
      <c r="G232">
        <v>0</v>
      </c>
      <c r="H232">
        <v>0</v>
      </c>
      <c r="I232">
        <v>0</v>
      </c>
      <c r="J232">
        <v>0</v>
      </c>
      <c r="K232">
        <v>0</v>
      </c>
      <c r="L232">
        <v>0</v>
      </c>
      <c r="M232">
        <v>0</v>
      </c>
      <c r="O232">
        <v>0</v>
      </c>
      <c r="P232">
        <v>0</v>
      </c>
      <c r="Q232">
        <v>0</v>
      </c>
      <c r="R232">
        <v>0</v>
      </c>
      <c r="S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row>
    <row r="233" spans="1:103" x14ac:dyDescent="0.3">
      <c r="A233" s="148">
        <v>643</v>
      </c>
      <c r="B233" t="s">
        <v>2141</v>
      </c>
      <c r="D233">
        <v>0</v>
      </c>
      <c r="E233">
        <v>0</v>
      </c>
      <c r="F233">
        <v>0</v>
      </c>
      <c r="G233">
        <v>0</v>
      </c>
      <c r="H233">
        <v>0</v>
      </c>
      <c r="I233">
        <v>0</v>
      </c>
      <c r="J233">
        <v>0</v>
      </c>
      <c r="K233">
        <v>0</v>
      </c>
      <c r="L233">
        <v>0</v>
      </c>
      <c r="M233">
        <v>0</v>
      </c>
      <c r="O233">
        <v>0</v>
      </c>
      <c r="P233">
        <v>0</v>
      </c>
      <c r="Q233">
        <v>0</v>
      </c>
      <c r="R233">
        <v>0</v>
      </c>
      <c r="S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row>
    <row r="234" spans="1:103" x14ac:dyDescent="0.3">
      <c r="A234" s="148">
        <v>644</v>
      </c>
      <c r="B234" t="s">
        <v>2142</v>
      </c>
      <c r="D234">
        <v>0</v>
      </c>
      <c r="E234">
        <v>0</v>
      </c>
      <c r="F234">
        <v>0</v>
      </c>
      <c r="G234">
        <v>0</v>
      </c>
      <c r="H234">
        <v>0</v>
      </c>
      <c r="I234">
        <v>0</v>
      </c>
      <c r="J234">
        <v>0</v>
      </c>
      <c r="K234">
        <v>0</v>
      </c>
      <c r="L234">
        <v>0</v>
      </c>
      <c r="M234">
        <v>0</v>
      </c>
      <c r="O234">
        <v>0</v>
      </c>
      <c r="P234">
        <v>0</v>
      </c>
      <c r="Q234">
        <v>0</v>
      </c>
      <c r="R234">
        <v>0</v>
      </c>
      <c r="S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row>
    <row r="235" spans="1:103" x14ac:dyDescent="0.3">
      <c r="A235" s="148">
        <v>645</v>
      </c>
      <c r="B235" t="s">
        <v>329</v>
      </c>
      <c r="D235">
        <v>4484164</v>
      </c>
      <c r="E235">
        <v>2792739</v>
      </c>
      <c r="F235">
        <v>46089</v>
      </c>
      <c r="G235">
        <v>1492937</v>
      </c>
      <c r="H235">
        <v>2972327</v>
      </c>
      <c r="I235">
        <v>115270</v>
      </c>
      <c r="J235">
        <v>1268719</v>
      </c>
      <c r="K235">
        <v>0</v>
      </c>
      <c r="L235">
        <v>4020972</v>
      </c>
      <c r="M235">
        <v>3349236</v>
      </c>
      <c r="N235">
        <v>9344348</v>
      </c>
      <c r="O235">
        <v>2014370</v>
      </c>
      <c r="P235">
        <v>6271912</v>
      </c>
      <c r="Q235">
        <v>4399248</v>
      </c>
      <c r="R235">
        <v>0</v>
      </c>
      <c r="S235">
        <v>2540000</v>
      </c>
      <c r="U235">
        <v>15662751</v>
      </c>
      <c r="V235">
        <v>7069857</v>
      </c>
      <c r="W235">
        <v>2701223</v>
      </c>
      <c r="X235">
        <v>0</v>
      </c>
      <c r="Y235">
        <v>86443</v>
      </c>
      <c r="Z235">
        <v>9780387</v>
      </c>
      <c r="AA235">
        <v>54201</v>
      </c>
      <c r="AB235">
        <v>424561</v>
      </c>
      <c r="AC235">
        <v>11159873</v>
      </c>
      <c r="AD235">
        <v>3992193</v>
      </c>
      <c r="AE235">
        <v>2738756</v>
      </c>
      <c r="AF235">
        <v>5033382</v>
      </c>
      <c r="AG235">
        <v>3708231</v>
      </c>
      <c r="AH235">
        <v>2929787</v>
      </c>
      <c r="AI235">
        <v>24220752</v>
      </c>
      <c r="AJ235">
        <v>4533245</v>
      </c>
      <c r="AK235">
        <v>26581728</v>
      </c>
      <c r="AL235">
        <v>8312161</v>
      </c>
      <c r="AM235">
        <v>42661849</v>
      </c>
      <c r="AN235">
        <v>8450</v>
      </c>
      <c r="AO235">
        <v>411979</v>
      </c>
      <c r="AP235">
        <v>9715236</v>
      </c>
      <c r="AQ235">
        <v>135925</v>
      </c>
      <c r="AR235">
        <v>33262763</v>
      </c>
      <c r="AS235">
        <v>3430278</v>
      </c>
      <c r="AT235">
        <v>12577349</v>
      </c>
      <c r="AU235">
        <v>6316878</v>
      </c>
      <c r="AV235">
        <v>15823534</v>
      </c>
      <c r="AW235">
        <v>1558819</v>
      </c>
      <c r="AX235">
        <v>1570977</v>
      </c>
      <c r="AY235">
        <v>0</v>
      </c>
      <c r="AZ235">
        <v>7549658</v>
      </c>
      <c r="BA235">
        <v>203476</v>
      </c>
      <c r="BB235">
        <v>0</v>
      </c>
      <c r="BC235">
        <v>808559</v>
      </c>
      <c r="BD235">
        <v>2546894</v>
      </c>
      <c r="BE235">
        <v>14044055</v>
      </c>
      <c r="BF235">
        <v>14742010</v>
      </c>
      <c r="BG235">
        <v>8490</v>
      </c>
      <c r="BH235">
        <v>751703</v>
      </c>
      <c r="BI235">
        <v>1370149</v>
      </c>
      <c r="BJ235">
        <v>1103021</v>
      </c>
      <c r="BK235">
        <v>0</v>
      </c>
      <c r="BL235">
        <v>2068149</v>
      </c>
      <c r="BM235">
        <v>3468927</v>
      </c>
      <c r="BN235">
        <v>11905193</v>
      </c>
      <c r="BO235">
        <v>6851718</v>
      </c>
      <c r="BP235">
        <v>19182528</v>
      </c>
      <c r="BQ235">
        <v>1656232</v>
      </c>
      <c r="BR235">
        <v>7325426</v>
      </c>
      <c r="BS235">
        <v>14757382</v>
      </c>
      <c r="BT235">
        <v>1639334</v>
      </c>
      <c r="BU235">
        <v>4387815</v>
      </c>
      <c r="BV235">
        <v>42040</v>
      </c>
      <c r="BW235">
        <v>1313057</v>
      </c>
      <c r="BX235">
        <v>965506</v>
      </c>
      <c r="BY235">
        <v>16555158</v>
      </c>
      <c r="BZ235">
        <v>403621</v>
      </c>
      <c r="CA235">
        <v>13154593</v>
      </c>
      <c r="CB235">
        <v>0</v>
      </c>
      <c r="CC235">
        <v>0</v>
      </c>
      <c r="CD235">
        <v>7572498</v>
      </c>
      <c r="CE235">
        <v>23004083</v>
      </c>
      <c r="CF235">
        <v>4243932</v>
      </c>
      <c r="CG235">
        <v>3248786</v>
      </c>
      <c r="CH235">
        <v>1240664</v>
      </c>
      <c r="CI235">
        <v>4988300</v>
      </c>
      <c r="CJ235">
        <v>3257170</v>
      </c>
      <c r="CK235">
        <v>7976077</v>
      </c>
      <c r="CL235">
        <v>66019</v>
      </c>
      <c r="CM235">
        <v>14364665</v>
      </c>
      <c r="CN235">
        <v>681789</v>
      </c>
      <c r="CO235">
        <v>22447868</v>
      </c>
      <c r="CP235">
        <v>4982634</v>
      </c>
      <c r="CQ235">
        <v>500000</v>
      </c>
      <c r="CR235">
        <v>1770000</v>
      </c>
      <c r="CS235">
        <v>1434312</v>
      </c>
      <c r="CT235">
        <v>0</v>
      </c>
      <c r="CU235">
        <v>1158643</v>
      </c>
      <c r="CV235">
        <v>5364799</v>
      </c>
      <c r="CW235">
        <v>13864980</v>
      </c>
      <c r="CX235">
        <v>1679695</v>
      </c>
      <c r="CY235">
        <v>0</v>
      </c>
    </row>
    <row r="236" spans="1:103" x14ac:dyDescent="0.3">
      <c r="A236" s="148">
        <v>646</v>
      </c>
      <c r="B236" t="s">
        <v>309</v>
      </c>
      <c r="D236">
        <v>35766923</v>
      </c>
      <c r="E236">
        <v>16032157</v>
      </c>
      <c r="F236">
        <v>4452146</v>
      </c>
      <c r="G236">
        <v>12109607</v>
      </c>
      <c r="H236">
        <v>9352475</v>
      </c>
      <c r="I236">
        <v>19106864</v>
      </c>
      <c r="J236">
        <v>24855518</v>
      </c>
      <c r="K236">
        <v>242389</v>
      </c>
      <c r="L236">
        <v>22666014</v>
      </c>
      <c r="M236">
        <v>98141209</v>
      </c>
      <c r="N236">
        <v>66462854</v>
      </c>
      <c r="O236">
        <v>29001012</v>
      </c>
      <c r="P236">
        <v>61185503</v>
      </c>
      <c r="Q236">
        <v>4655127</v>
      </c>
      <c r="R236">
        <v>6391038</v>
      </c>
      <c r="S236">
        <v>34670762</v>
      </c>
      <c r="U236">
        <v>57303774</v>
      </c>
      <c r="V236">
        <v>34668007</v>
      </c>
      <c r="W236">
        <v>5066434</v>
      </c>
      <c r="X236">
        <v>7611859</v>
      </c>
      <c r="Y236">
        <v>5187955</v>
      </c>
      <c r="Z236">
        <v>23183392</v>
      </c>
      <c r="AA236">
        <v>12784029</v>
      </c>
      <c r="AB236">
        <v>33164799</v>
      </c>
      <c r="AC236">
        <v>110366459</v>
      </c>
      <c r="AD236">
        <v>20953942</v>
      </c>
      <c r="AE236">
        <v>34368497</v>
      </c>
      <c r="AF236">
        <v>68347051</v>
      </c>
      <c r="AG236">
        <v>4026761</v>
      </c>
      <c r="AH236">
        <v>16309050</v>
      </c>
      <c r="AI236">
        <v>102218572</v>
      </c>
      <c r="AJ236">
        <v>13707695</v>
      </c>
      <c r="AK236">
        <v>70009874</v>
      </c>
      <c r="AL236">
        <v>30433126</v>
      </c>
      <c r="AM236">
        <v>19386039</v>
      </c>
      <c r="AN236">
        <v>4696823</v>
      </c>
      <c r="AO236">
        <v>7202175</v>
      </c>
      <c r="AP236">
        <v>24737106</v>
      </c>
      <c r="AQ236">
        <v>7184530</v>
      </c>
      <c r="AR236">
        <v>98040878</v>
      </c>
      <c r="AS236">
        <v>24435392</v>
      </c>
      <c r="AT236">
        <v>40218952</v>
      </c>
      <c r="AU236">
        <v>24929342</v>
      </c>
      <c r="AV236">
        <v>45334073</v>
      </c>
      <c r="AW236">
        <v>4759524</v>
      </c>
      <c r="AX236">
        <v>26035140</v>
      </c>
      <c r="AY236">
        <v>3351021</v>
      </c>
      <c r="AZ236">
        <v>69649215</v>
      </c>
      <c r="BA236">
        <v>23135308</v>
      </c>
      <c r="BB236">
        <v>123860279</v>
      </c>
      <c r="BC236">
        <v>5380048</v>
      </c>
      <c r="BD236">
        <v>18459348</v>
      </c>
      <c r="BE236">
        <v>16002195</v>
      </c>
      <c r="BF236">
        <v>23221262</v>
      </c>
      <c r="BG236">
        <v>32122385</v>
      </c>
      <c r="BH236">
        <v>6434272</v>
      </c>
      <c r="BI236">
        <v>9438150</v>
      </c>
      <c r="BJ236">
        <v>8187219</v>
      </c>
      <c r="BK236">
        <v>302101657</v>
      </c>
      <c r="BL236">
        <v>6701110</v>
      </c>
      <c r="BM236">
        <v>18093977</v>
      </c>
      <c r="BN236">
        <v>21879803</v>
      </c>
      <c r="BO236">
        <v>23932442</v>
      </c>
      <c r="BP236">
        <v>66035381</v>
      </c>
      <c r="BQ236">
        <v>18232475</v>
      </c>
      <c r="BR236">
        <v>30887315</v>
      </c>
      <c r="BS236">
        <v>38357267</v>
      </c>
      <c r="BT236">
        <v>7489859</v>
      </c>
      <c r="BU236">
        <v>19208290</v>
      </c>
      <c r="BV236">
        <v>42120524</v>
      </c>
      <c r="BW236">
        <v>5857784</v>
      </c>
      <c r="BX236">
        <v>21726864</v>
      </c>
      <c r="BY236">
        <v>35346230</v>
      </c>
      <c r="BZ236">
        <v>10747187</v>
      </c>
      <c r="CA236">
        <v>35073221</v>
      </c>
      <c r="CB236">
        <v>9651726</v>
      </c>
      <c r="CC236">
        <v>45471953</v>
      </c>
      <c r="CD236">
        <v>26110660</v>
      </c>
      <c r="CE236">
        <v>26269569</v>
      </c>
      <c r="CF236">
        <v>28038610</v>
      </c>
      <c r="CG236">
        <v>18397138</v>
      </c>
      <c r="CH236">
        <v>7831438</v>
      </c>
      <c r="CI236">
        <v>24953545</v>
      </c>
      <c r="CJ236">
        <v>8033752</v>
      </c>
      <c r="CK236">
        <v>15006359</v>
      </c>
      <c r="CL236">
        <v>6563133</v>
      </c>
      <c r="CM236">
        <v>5783959</v>
      </c>
      <c r="CN236">
        <v>0</v>
      </c>
      <c r="CO236">
        <v>12260033</v>
      </c>
      <c r="CP236">
        <v>22010944</v>
      </c>
      <c r="CQ236">
        <v>0</v>
      </c>
      <c r="CR236">
        <v>12118085</v>
      </c>
      <c r="CS236">
        <v>7089712</v>
      </c>
      <c r="CT236">
        <v>34873904</v>
      </c>
      <c r="CU236">
        <v>39636183</v>
      </c>
      <c r="CV236">
        <v>29055519</v>
      </c>
      <c r="CW236">
        <v>22833950</v>
      </c>
      <c r="CX236">
        <v>9542767</v>
      </c>
      <c r="CY236">
        <v>4542746</v>
      </c>
    </row>
    <row r="237" spans="1:103" x14ac:dyDescent="0.3">
      <c r="A237" s="148">
        <v>647</v>
      </c>
      <c r="B237" t="s">
        <v>858</v>
      </c>
      <c r="D237">
        <v>0</v>
      </c>
      <c r="E237">
        <v>0</v>
      </c>
      <c r="F237">
        <v>0</v>
      </c>
      <c r="G237">
        <v>0</v>
      </c>
      <c r="H237">
        <v>0</v>
      </c>
      <c r="I237">
        <v>0</v>
      </c>
      <c r="J237">
        <v>0</v>
      </c>
      <c r="K237">
        <v>0</v>
      </c>
      <c r="L237">
        <v>0</v>
      </c>
      <c r="M237">
        <v>0</v>
      </c>
      <c r="O237">
        <v>0</v>
      </c>
      <c r="P237">
        <v>0</v>
      </c>
      <c r="Q237">
        <v>0</v>
      </c>
      <c r="R237">
        <v>0</v>
      </c>
      <c r="S237">
        <v>7439494</v>
      </c>
      <c r="U237">
        <v>0</v>
      </c>
      <c r="V237">
        <v>0</v>
      </c>
      <c r="W237">
        <v>0</v>
      </c>
      <c r="X237">
        <v>0</v>
      </c>
      <c r="Y237">
        <v>0</v>
      </c>
      <c r="Z237">
        <v>2300000</v>
      </c>
      <c r="AA237">
        <v>-436129</v>
      </c>
      <c r="AB237">
        <v>4552858</v>
      </c>
      <c r="AC237">
        <v>0</v>
      </c>
      <c r="AD237">
        <v>0</v>
      </c>
      <c r="AE237">
        <v>0</v>
      </c>
      <c r="AF237">
        <v>0</v>
      </c>
      <c r="AG237">
        <v>0</v>
      </c>
      <c r="AH237">
        <v>639294</v>
      </c>
      <c r="AI237">
        <v>38182040</v>
      </c>
      <c r="AJ237">
        <v>393725</v>
      </c>
      <c r="AK237">
        <v>36969</v>
      </c>
      <c r="AL237">
        <v>0</v>
      </c>
      <c r="AM237">
        <v>637867</v>
      </c>
      <c r="AN237">
        <v>0</v>
      </c>
      <c r="AO237">
        <v>0</v>
      </c>
      <c r="AP237">
        <v>0</v>
      </c>
      <c r="AQ237">
        <v>1242334</v>
      </c>
      <c r="AR237">
        <v>0</v>
      </c>
      <c r="AS237">
        <v>0</v>
      </c>
      <c r="AT237">
        <v>0</v>
      </c>
      <c r="AU237">
        <v>0</v>
      </c>
      <c r="AV237">
        <v>5447468</v>
      </c>
      <c r="AW237">
        <v>0</v>
      </c>
      <c r="AX237">
        <v>0</v>
      </c>
      <c r="AY237">
        <v>0</v>
      </c>
      <c r="AZ237">
        <v>2861364</v>
      </c>
      <c r="BA237">
        <v>0</v>
      </c>
      <c r="BB237">
        <v>0</v>
      </c>
      <c r="BC237">
        <v>0</v>
      </c>
      <c r="BD237">
        <v>0</v>
      </c>
      <c r="BE237">
        <v>0</v>
      </c>
      <c r="BF237">
        <v>0</v>
      </c>
      <c r="BG237">
        <v>2231662</v>
      </c>
      <c r="BH237">
        <v>0</v>
      </c>
      <c r="BI237">
        <v>9379637</v>
      </c>
      <c r="BJ237">
        <v>9</v>
      </c>
      <c r="BK237">
        <v>258991637</v>
      </c>
      <c r="BL237">
        <v>0</v>
      </c>
      <c r="BM237">
        <v>0</v>
      </c>
      <c r="BN237">
        <v>0</v>
      </c>
      <c r="BO237">
        <v>0</v>
      </c>
      <c r="BP237">
        <v>4106046</v>
      </c>
      <c r="BQ237">
        <v>-165946</v>
      </c>
      <c r="BR237">
        <v>0</v>
      </c>
      <c r="BS237">
        <v>0</v>
      </c>
      <c r="BT237">
        <v>0</v>
      </c>
      <c r="BU237">
        <v>0</v>
      </c>
      <c r="BV237">
        <v>0</v>
      </c>
      <c r="BW237">
        <v>0</v>
      </c>
      <c r="BX237">
        <v>0</v>
      </c>
      <c r="BY237">
        <v>544717</v>
      </c>
      <c r="BZ237">
        <v>7252</v>
      </c>
      <c r="CA237">
        <v>0</v>
      </c>
      <c r="CB237">
        <v>1651821</v>
      </c>
      <c r="CC237">
        <v>0</v>
      </c>
      <c r="CD237">
        <v>133951</v>
      </c>
      <c r="CE237">
        <v>0</v>
      </c>
      <c r="CF237">
        <v>7289113</v>
      </c>
      <c r="CG237">
        <v>0</v>
      </c>
      <c r="CH237">
        <v>0</v>
      </c>
      <c r="CI237">
        <v>0</v>
      </c>
      <c r="CJ237">
        <v>0</v>
      </c>
      <c r="CK237">
        <v>0</v>
      </c>
      <c r="CL237">
        <v>0</v>
      </c>
      <c r="CM237">
        <v>0</v>
      </c>
      <c r="CN237">
        <v>0</v>
      </c>
      <c r="CO237">
        <v>0</v>
      </c>
      <c r="CP237">
        <v>0</v>
      </c>
      <c r="CQ237">
        <v>175535574</v>
      </c>
      <c r="CR237">
        <v>0</v>
      </c>
      <c r="CS237">
        <v>0</v>
      </c>
      <c r="CT237">
        <v>0</v>
      </c>
      <c r="CU237">
        <v>0</v>
      </c>
      <c r="CV237">
        <v>0</v>
      </c>
      <c r="CW237">
        <v>0</v>
      </c>
      <c r="CX237">
        <v>0</v>
      </c>
      <c r="CY237">
        <v>0</v>
      </c>
    </row>
    <row r="238" spans="1:103" x14ac:dyDescent="0.3">
      <c r="A238" s="148">
        <v>648</v>
      </c>
      <c r="B238" t="s">
        <v>2143</v>
      </c>
      <c r="D238">
        <v>0</v>
      </c>
      <c r="E238">
        <v>0</v>
      </c>
      <c r="F238">
        <v>0</v>
      </c>
      <c r="G238">
        <v>0</v>
      </c>
      <c r="H238">
        <v>0</v>
      </c>
      <c r="I238">
        <v>0</v>
      </c>
      <c r="J238">
        <v>0</v>
      </c>
      <c r="K238">
        <v>0</v>
      </c>
      <c r="L238">
        <v>0</v>
      </c>
      <c r="M238">
        <v>0</v>
      </c>
      <c r="O238">
        <v>0</v>
      </c>
      <c r="P238">
        <v>0</v>
      </c>
      <c r="Q238">
        <v>0</v>
      </c>
      <c r="R238">
        <v>0</v>
      </c>
      <c r="S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row>
    <row r="239" spans="1:103" x14ac:dyDescent="0.3">
      <c r="A239" s="148">
        <v>654</v>
      </c>
      <c r="B239" t="s">
        <v>348</v>
      </c>
      <c r="D239">
        <v>0</v>
      </c>
      <c r="E239">
        <v>7511333</v>
      </c>
      <c r="F239">
        <v>0</v>
      </c>
      <c r="G239">
        <v>9788784</v>
      </c>
      <c r="H239">
        <v>0</v>
      </c>
      <c r="I239">
        <v>0</v>
      </c>
      <c r="J239">
        <v>12342731</v>
      </c>
      <c r="K239">
        <v>1415820</v>
      </c>
      <c r="L239">
        <v>3197168</v>
      </c>
      <c r="M239">
        <v>241153276</v>
      </c>
      <c r="O239">
        <v>753511</v>
      </c>
      <c r="P239">
        <v>0</v>
      </c>
      <c r="Q239">
        <v>8524031</v>
      </c>
      <c r="R239">
        <v>2967284</v>
      </c>
      <c r="S239">
        <v>2102461</v>
      </c>
      <c r="U239">
        <v>0</v>
      </c>
      <c r="V239">
        <v>29343618</v>
      </c>
      <c r="W239">
        <v>0</v>
      </c>
      <c r="X239">
        <v>3189692</v>
      </c>
      <c r="Y239">
        <v>451519</v>
      </c>
      <c r="Z239">
        <v>0</v>
      </c>
      <c r="AA239">
        <v>7454317</v>
      </c>
      <c r="AB239">
        <v>14095623</v>
      </c>
      <c r="AC239">
        <v>623788</v>
      </c>
      <c r="AD239">
        <v>22907218</v>
      </c>
      <c r="AE239">
        <v>31645232</v>
      </c>
      <c r="AF239">
        <v>1360701</v>
      </c>
      <c r="AG239">
        <v>16560672</v>
      </c>
      <c r="AH239">
        <v>10884995</v>
      </c>
      <c r="AI239">
        <v>47073372</v>
      </c>
      <c r="AJ239">
        <v>2216514</v>
      </c>
      <c r="AK239">
        <v>0</v>
      </c>
      <c r="AL239">
        <v>16721889</v>
      </c>
      <c r="AM239">
        <v>0</v>
      </c>
      <c r="AN239">
        <v>2662856</v>
      </c>
      <c r="AO239">
        <v>0</v>
      </c>
      <c r="AP239">
        <v>0</v>
      </c>
      <c r="AQ239">
        <v>2609598</v>
      </c>
      <c r="AR239">
        <v>0</v>
      </c>
      <c r="AS239">
        <v>5494260</v>
      </c>
      <c r="AT239">
        <v>80016104</v>
      </c>
      <c r="AU239">
        <v>0</v>
      </c>
      <c r="AV239">
        <v>735231</v>
      </c>
      <c r="AW239">
        <v>5613803</v>
      </c>
      <c r="AX239">
        <v>11150739</v>
      </c>
      <c r="AY239">
        <v>1006087</v>
      </c>
      <c r="AZ239">
        <v>0</v>
      </c>
      <c r="BA239">
        <v>0</v>
      </c>
      <c r="BB239">
        <v>92761185</v>
      </c>
      <c r="BC239">
        <v>4770672</v>
      </c>
      <c r="BD239">
        <v>0</v>
      </c>
      <c r="BE239">
        <v>0</v>
      </c>
      <c r="BF239">
        <v>49132111</v>
      </c>
      <c r="BG239">
        <v>0</v>
      </c>
      <c r="BH239">
        <v>0</v>
      </c>
      <c r="BI239">
        <v>302797</v>
      </c>
      <c r="BJ239">
        <v>163945</v>
      </c>
      <c r="BK239">
        <v>0</v>
      </c>
      <c r="BL239">
        <v>0</v>
      </c>
      <c r="BM239">
        <v>9345171</v>
      </c>
      <c r="BN239">
        <v>25108717</v>
      </c>
      <c r="BO239">
        <v>5319767</v>
      </c>
      <c r="BP239">
        <v>0</v>
      </c>
      <c r="BQ239">
        <v>1375051</v>
      </c>
      <c r="BR239">
        <v>0</v>
      </c>
      <c r="BS239">
        <v>0</v>
      </c>
      <c r="BT239">
        <v>4037929</v>
      </c>
      <c r="BU239">
        <v>12220611</v>
      </c>
      <c r="BV239">
        <v>37365265</v>
      </c>
      <c r="BW239">
        <v>1359218</v>
      </c>
      <c r="BX239">
        <v>0</v>
      </c>
      <c r="BY239">
        <v>0</v>
      </c>
      <c r="BZ239">
        <v>510509</v>
      </c>
      <c r="CA239">
        <v>0</v>
      </c>
      <c r="CB239">
        <v>11781435</v>
      </c>
      <c r="CC239">
        <v>9980730</v>
      </c>
      <c r="CD239">
        <v>5001377</v>
      </c>
      <c r="CE239">
        <v>1466800</v>
      </c>
      <c r="CF239">
        <v>0</v>
      </c>
      <c r="CG239">
        <v>3438902</v>
      </c>
      <c r="CH239">
        <v>1974479</v>
      </c>
      <c r="CI239">
        <v>5932201</v>
      </c>
      <c r="CJ239">
        <v>541893</v>
      </c>
      <c r="CK239">
        <v>1217533</v>
      </c>
      <c r="CL239">
        <v>0</v>
      </c>
      <c r="CM239">
        <v>0</v>
      </c>
      <c r="CN239">
        <v>1592376</v>
      </c>
      <c r="CO239">
        <v>370678107</v>
      </c>
      <c r="CP239">
        <v>1417286</v>
      </c>
      <c r="CQ239">
        <v>0</v>
      </c>
      <c r="CR239">
        <v>7193231</v>
      </c>
      <c r="CS239">
        <v>1774442</v>
      </c>
      <c r="CT239">
        <v>0</v>
      </c>
      <c r="CU239">
        <v>731801</v>
      </c>
      <c r="CV239">
        <v>0</v>
      </c>
      <c r="CW239">
        <v>4714764</v>
      </c>
      <c r="CX239">
        <v>768247</v>
      </c>
      <c r="CY239">
        <v>16020</v>
      </c>
    </row>
    <row r="240" spans="1:103" x14ac:dyDescent="0.3">
      <c r="A240" s="148">
        <v>655</v>
      </c>
      <c r="B240" t="s">
        <v>859</v>
      </c>
      <c r="D240">
        <v>0</v>
      </c>
      <c r="E240">
        <v>0</v>
      </c>
      <c r="F240">
        <v>0</v>
      </c>
      <c r="G240">
        <v>0</v>
      </c>
      <c r="H240">
        <v>0</v>
      </c>
      <c r="I240">
        <v>0</v>
      </c>
      <c r="J240">
        <v>0</v>
      </c>
      <c r="K240">
        <v>0</v>
      </c>
      <c r="L240">
        <v>0</v>
      </c>
      <c r="M240">
        <v>145931578</v>
      </c>
      <c r="O240">
        <v>115021</v>
      </c>
      <c r="P240">
        <v>0</v>
      </c>
      <c r="Q240">
        <v>100820</v>
      </c>
      <c r="R240">
        <v>129562</v>
      </c>
      <c r="S240">
        <v>43932</v>
      </c>
      <c r="U240">
        <v>0</v>
      </c>
      <c r="V240">
        <v>1703734</v>
      </c>
      <c r="W240">
        <v>0</v>
      </c>
      <c r="X240">
        <v>241927</v>
      </c>
      <c r="Y240">
        <v>0</v>
      </c>
      <c r="Z240">
        <v>0</v>
      </c>
      <c r="AA240">
        <v>0</v>
      </c>
      <c r="AB240">
        <v>0</v>
      </c>
      <c r="AC240">
        <v>0</v>
      </c>
      <c r="AD240">
        <v>3752937</v>
      </c>
      <c r="AE240">
        <v>19065858</v>
      </c>
      <c r="AF240">
        <v>0</v>
      </c>
      <c r="AG240">
        <v>253558</v>
      </c>
      <c r="AH240">
        <v>522785</v>
      </c>
      <c r="AI240">
        <v>10508607</v>
      </c>
      <c r="AJ240">
        <v>0</v>
      </c>
      <c r="AK240">
        <v>0</v>
      </c>
      <c r="AL240">
        <v>0</v>
      </c>
      <c r="AM240">
        <v>0</v>
      </c>
      <c r="AN240">
        <v>0</v>
      </c>
      <c r="AO240">
        <v>0</v>
      </c>
      <c r="AP240">
        <v>0</v>
      </c>
      <c r="AQ240">
        <v>0</v>
      </c>
      <c r="AR240">
        <v>0</v>
      </c>
      <c r="AS240">
        <v>99074</v>
      </c>
      <c r="AT240">
        <v>2120050</v>
      </c>
      <c r="AU240">
        <v>0</v>
      </c>
      <c r="AV240">
        <v>0</v>
      </c>
      <c r="AW240">
        <v>115636</v>
      </c>
      <c r="AX240">
        <v>0</v>
      </c>
      <c r="AY240">
        <v>241913</v>
      </c>
      <c r="AZ240">
        <v>0</v>
      </c>
      <c r="BA240">
        <v>0</v>
      </c>
      <c r="BB240">
        <v>19502195</v>
      </c>
      <c r="BC240">
        <v>208985</v>
      </c>
      <c r="BD240">
        <v>0</v>
      </c>
      <c r="BE240">
        <v>0</v>
      </c>
      <c r="BF240">
        <v>19441120</v>
      </c>
      <c r="BG240">
        <v>0</v>
      </c>
      <c r="BH240">
        <v>0</v>
      </c>
      <c r="BI240">
        <v>0</v>
      </c>
      <c r="BJ240">
        <v>0</v>
      </c>
      <c r="BK240">
        <v>0</v>
      </c>
      <c r="BL240">
        <v>0</v>
      </c>
      <c r="BM240">
        <v>0</v>
      </c>
      <c r="BN240">
        <v>1963444</v>
      </c>
      <c r="BO240">
        <v>449514</v>
      </c>
      <c r="BP240">
        <v>0</v>
      </c>
      <c r="BQ240">
        <v>294720</v>
      </c>
      <c r="BR240">
        <v>0</v>
      </c>
      <c r="BS240">
        <v>0</v>
      </c>
      <c r="BT240">
        <v>60275</v>
      </c>
      <c r="BU240">
        <v>749495</v>
      </c>
      <c r="BV240">
        <v>21959427</v>
      </c>
      <c r="BW240">
        <v>67849</v>
      </c>
      <c r="BX240">
        <v>0</v>
      </c>
      <c r="BY240">
        <v>0</v>
      </c>
      <c r="BZ240">
        <v>0</v>
      </c>
      <c r="CA240">
        <v>0</v>
      </c>
      <c r="CB240">
        <v>0</v>
      </c>
      <c r="CC240">
        <v>0</v>
      </c>
      <c r="CD240">
        <v>418485</v>
      </c>
      <c r="CE240">
        <v>0</v>
      </c>
      <c r="CF240">
        <v>0</v>
      </c>
      <c r="CG240">
        <v>0</v>
      </c>
      <c r="CH240">
        <v>0</v>
      </c>
      <c r="CI240">
        <v>175093</v>
      </c>
      <c r="CJ240">
        <v>2516</v>
      </c>
      <c r="CK240">
        <v>0</v>
      </c>
      <c r="CL240">
        <v>0</v>
      </c>
      <c r="CM240">
        <v>0</v>
      </c>
      <c r="CN240">
        <v>0</v>
      </c>
      <c r="CO240">
        <v>299993087</v>
      </c>
      <c r="CP240">
        <v>442542</v>
      </c>
      <c r="CQ240">
        <v>0</v>
      </c>
      <c r="CR240">
        <v>7770</v>
      </c>
      <c r="CS240">
        <v>0</v>
      </c>
      <c r="CT240">
        <v>0</v>
      </c>
      <c r="CU240">
        <v>0</v>
      </c>
      <c r="CV240">
        <v>0</v>
      </c>
      <c r="CW240">
        <v>269090</v>
      </c>
      <c r="CX240">
        <v>0</v>
      </c>
      <c r="CY240">
        <v>0</v>
      </c>
    </row>
    <row r="241" spans="1:103" x14ac:dyDescent="0.3">
      <c r="A241" s="148">
        <v>656</v>
      </c>
      <c r="B241" t="s">
        <v>353</v>
      </c>
      <c r="D241">
        <v>2</v>
      </c>
      <c r="E241">
        <v>2</v>
      </c>
      <c r="F241">
        <v>2</v>
      </c>
      <c r="G241">
        <v>2</v>
      </c>
      <c r="H241">
        <v>0</v>
      </c>
      <c r="I241">
        <v>0</v>
      </c>
      <c r="J241">
        <v>2</v>
      </c>
      <c r="K241">
        <v>2</v>
      </c>
      <c r="L241">
        <v>2</v>
      </c>
      <c r="M241">
        <v>2</v>
      </c>
      <c r="N241">
        <v>2</v>
      </c>
      <c r="O241">
        <v>2</v>
      </c>
      <c r="P241">
        <v>0</v>
      </c>
      <c r="Q241">
        <v>2</v>
      </c>
      <c r="R241">
        <v>2</v>
      </c>
      <c r="S241">
        <v>2</v>
      </c>
      <c r="U241">
        <v>2</v>
      </c>
      <c r="V241">
        <v>0</v>
      </c>
      <c r="W241">
        <v>2</v>
      </c>
      <c r="X241">
        <v>2</v>
      </c>
      <c r="Y241">
        <v>2</v>
      </c>
      <c r="Z241">
        <v>0</v>
      </c>
      <c r="AA241">
        <v>2</v>
      </c>
      <c r="AB241">
        <v>1</v>
      </c>
      <c r="AC241">
        <v>1</v>
      </c>
      <c r="AD241">
        <v>2</v>
      </c>
      <c r="AE241">
        <v>2</v>
      </c>
      <c r="AF241">
        <v>0</v>
      </c>
      <c r="AG241">
        <v>2</v>
      </c>
      <c r="AH241">
        <v>2</v>
      </c>
      <c r="AI241">
        <v>2</v>
      </c>
      <c r="AJ241">
        <v>0</v>
      </c>
      <c r="AK241">
        <v>2</v>
      </c>
      <c r="AL241">
        <v>2</v>
      </c>
      <c r="AM241">
        <v>2</v>
      </c>
      <c r="AN241">
        <v>0</v>
      </c>
      <c r="AO241">
        <v>2</v>
      </c>
      <c r="AP241">
        <v>0</v>
      </c>
      <c r="AQ241">
        <v>2</v>
      </c>
      <c r="AR241">
        <v>2</v>
      </c>
      <c r="AS241">
        <v>2</v>
      </c>
      <c r="AT241">
        <v>0</v>
      </c>
      <c r="AU241">
        <v>2</v>
      </c>
      <c r="AV241">
        <v>2</v>
      </c>
      <c r="AW241">
        <v>2</v>
      </c>
      <c r="AX241">
        <v>0</v>
      </c>
      <c r="AY241">
        <v>2</v>
      </c>
      <c r="AZ241">
        <v>2</v>
      </c>
      <c r="BA241">
        <v>2</v>
      </c>
      <c r="BB241">
        <v>2</v>
      </c>
      <c r="BC241">
        <v>2</v>
      </c>
      <c r="BD241">
        <v>2</v>
      </c>
      <c r="BE241">
        <v>2</v>
      </c>
      <c r="BF241">
        <v>2</v>
      </c>
      <c r="BG241">
        <v>2</v>
      </c>
      <c r="BH241">
        <v>2</v>
      </c>
      <c r="BI241">
        <v>2</v>
      </c>
      <c r="BJ241">
        <v>2</v>
      </c>
      <c r="BK241">
        <v>2</v>
      </c>
      <c r="BL241">
        <v>0</v>
      </c>
      <c r="BM241">
        <v>2</v>
      </c>
      <c r="BN241">
        <v>2</v>
      </c>
      <c r="BO241">
        <v>2</v>
      </c>
      <c r="BP241">
        <v>2</v>
      </c>
      <c r="BQ241">
        <v>2</v>
      </c>
      <c r="BR241">
        <v>0</v>
      </c>
      <c r="BS241">
        <v>2</v>
      </c>
      <c r="BT241">
        <v>2</v>
      </c>
      <c r="BU241">
        <v>2</v>
      </c>
      <c r="BV241">
        <v>2</v>
      </c>
      <c r="BW241">
        <v>2</v>
      </c>
      <c r="BX241">
        <v>2</v>
      </c>
      <c r="BY241">
        <v>2</v>
      </c>
      <c r="BZ241">
        <v>2</v>
      </c>
      <c r="CA241">
        <v>2</v>
      </c>
      <c r="CB241">
        <v>0</v>
      </c>
      <c r="CC241">
        <v>0</v>
      </c>
      <c r="CD241">
        <v>2</v>
      </c>
      <c r="CE241">
        <v>2</v>
      </c>
      <c r="CF241">
        <v>2</v>
      </c>
      <c r="CG241">
        <v>2</v>
      </c>
      <c r="CH241">
        <v>1</v>
      </c>
      <c r="CI241">
        <v>2</v>
      </c>
      <c r="CJ241">
        <v>2</v>
      </c>
      <c r="CK241">
        <v>2</v>
      </c>
      <c r="CL241">
        <v>2</v>
      </c>
      <c r="CM241">
        <v>2</v>
      </c>
      <c r="CN241">
        <v>2</v>
      </c>
      <c r="CO241">
        <v>2</v>
      </c>
      <c r="CP241">
        <v>2</v>
      </c>
      <c r="CQ241">
        <v>2</v>
      </c>
      <c r="CR241">
        <v>2</v>
      </c>
      <c r="CS241">
        <v>2</v>
      </c>
      <c r="CT241">
        <v>2</v>
      </c>
      <c r="CU241">
        <v>2</v>
      </c>
      <c r="CV241">
        <v>2</v>
      </c>
      <c r="CW241">
        <v>2</v>
      </c>
      <c r="CX241">
        <v>2</v>
      </c>
      <c r="CY241">
        <v>2</v>
      </c>
    </row>
    <row r="242" spans="1:103" x14ac:dyDescent="0.3">
      <c r="A242" s="148">
        <v>657</v>
      </c>
      <c r="B242" t="s">
        <v>2144</v>
      </c>
      <c r="D242">
        <v>0</v>
      </c>
      <c r="E242">
        <v>0</v>
      </c>
      <c r="F242">
        <v>0</v>
      </c>
      <c r="G242">
        <v>0</v>
      </c>
      <c r="H242">
        <v>0</v>
      </c>
      <c r="I242">
        <v>0</v>
      </c>
      <c r="J242">
        <v>0</v>
      </c>
      <c r="K242">
        <v>0</v>
      </c>
      <c r="L242">
        <v>0</v>
      </c>
      <c r="M242">
        <v>0</v>
      </c>
      <c r="O242">
        <v>0</v>
      </c>
      <c r="P242">
        <v>0</v>
      </c>
      <c r="Q242">
        <v>0</v>
      </c>
      <c r="R242">
        <v>0</v>
      </c>
      <c r="S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c r="CU242">
        <v>0</v>
      </c>
      <c r="CV242">
        <v>0</v>
      </c>
      <c r="CW242">
        <v>0</v>
      </c>
      <c r="CX242">
        <v>0</v>
      </c>
      <c r="CY242">
        <v>0</v>
      </c>
    </row>
    <row r="243" spans="1:103" x14ac:dyDescent="0.3">
      <c r="A243" s="148">
        <v>658</v>
      </c>
      <c r="B243" t="s">
        <v>2145</v>
      </c>
      <c r="D243">
        <v>0</v>
      </c>
      <c r="E243">
        <v>0</v>
      </c>
      <c r="F243">
        <v>0</v>
      </c>
      <c r="G243">
        <v>0</v>
      </c>
      <c r="H243">
        <v>0</v>
      </c>
      <c r="I243">
        <v>0</v>
      </c>
      <c r="J243">
        <v>0</v>
      </c>
      <c r="K243">
        <v>0</v>
      </c>
      <c r="L243">
        <v>0</v>
      </c>
      <c r="M243">
        <v>0</v>
      </c>
      <c r="O243">
        <v>0</v>
      </c>
      <c r="P243">
        <v>0</v>
      </c>
      <c r="Q243">
        <v>0</v>
      </c>
      <c r="R243">
        <v>0</v>
      </c>
      <c r="S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row>
    <row r="244" spans="1:103" x14ac:dyDescent="0.3">
      <c r="A244" s="148">
        <v>659</v>
      </c>
      <c r="B244" t="s">
        <v>860</v>
      </c>
      <c r="D244">
        <v>96898043</v>
      </c>
      <c r="E244">
        <v>26396584</v>
      </c>
      <c r="F244">
        <v>12150214</v>
      </c>
      <c r="G244">
        <v>9713316</v>
      </c>
      <c r="H244">
        <v>9561840</v>
      </c>
      <c r="I244">
        <v>5814786</v>
      </c>
      <c r="J244">
        <v>4290985</v>
      </c>
      <c r="K244">
        <v>22335760</v>
      </c>
      <c r="L244">
        <v>0</v>
      </c>
      <c r="M244">
        <v>177154561</v>
      </c>
      <c r="N244">
        <v>193440819</v>
      </c>
      <c r="O244">
        <v>21494578</v>
      </c>
      <c r="P244">
        <v>43301564</v>
      </c>
      <c r="Q244">
        <v>2800105</v>
      </c>
      <c r="R244">
        <v>1279465</v>
      </c>
      <c r="S244">
        <v>9010210</v>
      </c>
      <c r="U244">
        <v>30444871</v>
      </c>
      <c r="V244">
        <v>11711042</v>
      </c>
      <c r="W244">
        <v>2950842</v>
      </c>
      <c r="X244">
        <v>8957318</v>
      </c>
      <c r="Y244">
        <v>3019845</v>
      </c>
      <c r="Z244">
        <v>22447147</v>
      </c>
      <c r="AA244">
        <v>52947557</v>
      </c>
      <c r="AB244">
        <v>19278312</v>
      </c>
      <c r="AC244">
        <v>221133672</v>
      </c>
      <c r="AD244">
        <v>33119863</v>
      </c>
      <c r="AE244">
        <v>177692475</v>
      </c>
      <c r="AF244">
        <v>17692541</v>
      </c>
      <c r="AG244">
        <v>7729031</v>
      </c>
      <c r="AH244">
        <v>30715530</v>
      </c>
      <c r="AI244">
        <v>195593637</v>
      </c>
      <c r="AJ244">
        <v>8605103</v>
      </c>
      <c r="AK244">
        <v>68309897</v>
      </c>
      <c r="AL244">
        <v>54525920</v>
      </c>
      <c r="AM244">
        <v>84917751</v>
      </c>
      <c r="AN244">
        <v>4990732</v>
      </c>
      <c r="AO244">
        <v>0</v>
      </c>
      <c r="AP244">
        <v>22317579</v>
      </c>
      <c r="AQ244">
        <v>83278</v>
      </c>
      <c r="AR244">
        <v>0</v>
      </c>
      <c r="AS244">
        <v>11079252</v>
      </c>
      <c r="AT244">
        <v>55470291</v>
      </c>
      <c r="AU244">
        <v>49811440</v>
      </c>
      <c r="AV244">
        <v>39358947</v>
      </c>
      <c r="AW244">
        <v>14697911</v>
      </c>
      <c r="AX244">
        <v>7352298</v>
      </c>
      <c r="AY244">
        <v>929519</v>
      </c>
      <c r="AZ244">
        <v>30518787</v>
      </c>
      <c r="BA244">
        <v>57373317</v>
      </c>
      <c r="BB244">
        <v>227137112</v>
      </c>
      <c r="BC244">
        <v>0</v>
      </c>
      <c r="BD244">
        <v>33346098</v>
      </c>
      <c r="BE244">
        <v>0</v>
      </c>
      <c r="BF244">
        <v>64126575</v>
      </c>
      <c r="BG244">
        <v>90745449</v>
      </c>
      <c r="BH244">
        <v>0</v>
      </c>
      <c r="BI244">
        <v>20497040</v>
      </c>
      <c r="BJ244">
        <v>5845732</v>
      </c>
      <c r="BK244">
        <v>603366947</v>
      </c>
      <c r="BL244">
        <v>9047663</v>
      </c>
      <c r="BM244">
        <v>4277376</v>
      </c>
      <c r="BN244">
        <v>49021096</v>
      </c>
      <c r="BO244">
        <v>69066261</v>
      </c>
      <c r="BP244">
        <v>359557948</v>
      </c>
      <c r="BQ244">
        <v>0</v>
      </c>
      <c r="BR244">
        <v>21331321</v>
      </c>
      <c r="BS244">
        <v>161879726</v>
      </c>
      <c r="BT244">
        <v>1062258</v>
      </c>
      <c r="BU244">
        <v>23314683</v>
      </c>
      <c r="BV244">
        <v>19916224</v>
      </c>
      <c r="BW244">
        <v>2683450</v>
      </c>
      <c r="BX244">
        <v>9588416</v>
      </c>
      <c r="BY244">
        <v>95499049</v>
      </c>
      <c r="BZ244">
        <v>0</v>
      </c>
      <c r="CA244">
        <v>18099345</v>
      </c>
      <c r="CB244">
        <v>7531415</v>
      </c>
      <c r="CC244">
        <v>73650948</v>
      </c>
      <c r="CD244">
        <v>70644228</v>
      </c>
      <c r="CE244">
        <v>12008278</v>
      </c>
      <c r="CF244">
        <v>0</v>
      </c>
      <c r="CG244">
        <v>11099000</v>
      </c>
      <c r="CH244">
        <v>25623413</v>
      </c>
      <c r="CI244">
        <v>9286223</v>
      </c>
      <c r="CJ244">
        <v>7099952</v>
      </c>
      <c r="CK244">
        <v>16367787</v>
      </c>
      <c r="CL244">
        <v>2907562</v>
      </c>
      <c r="CM244">
        <v>3135886</v>
      </c>
      <c r="CN244">
        <v>4625327</v>
      </c>
      <c r="CO244">
        <v>101573368</v>
      </c>
      <c r="CP244">
        <v>0</v>
      </c>
      <c r="CQ244">
        <v>540414829</v>
      </c>
      <c r="CR244">
        <v>433249</v>
      </c>
      <c r="CS244">
        <v>0</v>
      </c>
      <c r="CT244">
        <v>4992212</v>
      </c>
      <c r="CU244">
        <v>44856940</v>
      </c>
      <c r="CV244">
        <v>40549612</v>
      </c>
      <c r="CW244">
        <v>72755479</v>
      </c>
      <c r="CX244">
        <v>9107257</v>
      </c>
      <c r="CY244">
        <v>4309652</v>
      </c>
    </row>
    <row r="245" spans="1:103" x14ac:dyDescent="0.3">
      <c r="A245" s="148">
        <v>660</v>
      </c>
      <c r="B245" t="s">
        <v>861</v>
      </c>
      <c r="D245">
        <v>0</v>
      </c>
      <c r="E245">
        <v>0</v>
      </c>
      <c r="F245">
        <v>0</v>
      </c>
      <c r="G245">
        <v>0</v>
      </c>
      <c r="H245">
        <v>0</v>
      </c>
      <c r="I245">
        <v>0</v>
      </c>
      <c r="J245">
        <v>0</v>
      </c>
      <c r="K245">
        <v>0</v>
      </c>
      <c r="L245">
        <v>0</v>
      </c>
      <c r="M245">
        <v>0</v>
      </c>
      <c r="N245">
        <v>25984208</v>
      </c>
      <c r="O245">
        <v>0</v>
      </c>
      <c r="P245">
        <v>0</v>
      </c>
      <c r="Q245">
        <v>0</v>
      </c>
      <c r="R245">
        <v>0</v>
      </c>
      <c r="S245">
        <v>0</v>
      </c>
      <c r="U245">
        <v>0</v>
      </c>
      <c r="V245">
        <v>0</v>
      </c>
      <c r="W245">
        <v>0</v>
      </c>
      <c r="X245">
        <v>0</v>
      </c>
      <c r="Y245">
        <v>0</v>
      </c>
      <c r="Z245">
        <v>0</v>
      </c>
      <c r="AA245">
        <v>0</v>
      </c>
      <c r="AB245">
        <v>0</v>
      </c>
      <c r="AC245">
        <v>2008252</v>
      </c>
      <c r="AD245">
        <v>0</v>
      </c>
      <c r="AE245">
        <v>2132995</v>
      </c>
      <c r="AF245">
        <v>0</v>
      </c>
      <c r="AG245">
        <v>0</v>
      </c>
      <c r="AH245">
        <v>0</v>
      </c>
      <c r="AI245">
        <v>0</v>
      </c>
      <c r="AJ245">
        <v>0</v>
      </c>
      <c r="AK245">
        <v>40712148</v>
      </c>
      <c r="AL245">
        <v>0</v>
      </c>
      <c r="AM245">
        <v>0</v>
      </c>
      <c r="AN245">
        <v>0</v>
      </c>
      <c r="AO245">
        <v>0</v>
      </c>
      <c r="AP245">
        <v>0</v>
      </c>
      <c r="AQ245">
        <v>0</v>
      </c>
      <c r="AR245">
        <v>0</v>
      </c>
      <c r="AS245">
        <v>0</v>
      </c>
      <c r="AT245">
        <v>857151</v>
      </c>
      <c r="AU245">
        <v>0</v>
      </c>
      <c r="AV245">
        <v>0</v>
      </c>
      <c r="AW245">
        <v>0</v>
      </c>
      <c r="AX245">
        <v>0</v>
      </c>
      <c r="AY245">
        <v>0</v>
      </c>
      <c r="AZ245">
        <v>0</v>
      </c>
      <c r="BA245">
        <v>0</v>
      </c>
      <c r="BB245">
        <v>0</v>
      </c>
      <c r="BC245">
        <v>0</v>
      </c>
      <c r="BD245">
        <v>0</v>
      </c>
      <c r="BE245">
        <v>0</v>
      </c>
      <c r="BF245">
        <v>0</v>
      </c>
      <c r="BG245">
        <v>0</v>
      </c>
      <c r="BH245">
        <v>0</v>
      </c>
      <c r="BI245">
        <v>1360943</v>
      </c>
      <c r="BJ245">
        <v>0</v>
      </c>
      <c r="BK245">
        <v>202278637</v>
      </c>
      <c r="BL245">
        <v>0</v>
      </c>
      <c r="BM245">
        <v>0</v>
      </c>
      <c r="BN245">
        <v>0</v>
      </c>
      <c r="BO245">
        <v>0</v>
      </c>
      <c r="BP245">
        <v>0</v>
      </c>
      <c r="BQ245">
        <v>0</v>
      </c>
      <c r="BR245">
        <v>0</v>
      </c>
      <c r="BS245">
        <v>429766</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58465613</v>
      </c>
      <c r="CP245">
        <v>0</v>
      </c>
      <c r="CQ245">
        <v>0</v>
      </c>
      <c r="CR245">
        <v>0</v>
      </c>
      <c r="CS245">
        <v>0</v>
      </c>
      <c r="CT245">
        <v>2058754</v>
      </c>
      <c r="CU245">
        <v>0</v>
      </c>
      <c r="CV245">
        <v>0</v>
      </c>
      <c r="CW245">
        <v>0</v>
      </c>
      <c r="CX245">
        <v>0</v>
      </c>
      <c r="CY245">
        <v>0</v>
      </c>
    </row>
    <row r="246" spans="1:103" x14ac:dyDescent="0.3">
      <c r="A246" s="148">
        <v>661</v>
      </c>
      <c r="B246" t="s">
        <v>352</v>
      </c>
      <c r="D246">
        <v>0</v>
      </c>
      <c r="E246">
        <v>0</v>
      </c>
      <c r="F246">
        <v>0</v>
      </c>
      <c r="G246">
        <v>0</v>
      </c>
      <c r="H246">
        <v>0</v>
      </c>
      <c r="I246">
        <v>0</v>
      </c>
      <c r="J246">
        <v>0</v>
      </c>
      <c r="K246">
        <v>0</v>
      </c>
      <c r="L246">
        <v>0</v>
      </c>
      <c r="M246">
        <v>0</v>
      </c>
      <c r="N246">
        <v>13</v>
      </c>
      <c r="O246">
        <v>0</v>
      </c>
      <c r="P246">
        <v>0</v>
      </c>
      <c r="Q246">
        <v>0</v>
      </c>
      <c r="R246">
        <v>0</v>
      </c>
      <c r="S246">
        <v>0</v>
      </c>
      <c r="U246">
        <v>0</v>
      </c>
      <c r="V246">
        <v>0</v>
      </c>
      <c r="W246">
        <v>0</v>
      </c>
      <c r="X246">
        <v>0</v>
      </c>
      <c r="Y246">
        <v>0</v>
      </c>
      <c r="Z246">
        <v>0</v>
      </c>
      <c r="AA246">
        <v>0</v>
      </c>
      <c r="AB246">
        <v>0</v>
      </c>
      <c r="AC246">
        <v>0.9</v>
      </c>
      <c r="AD246">
        <v>0</v>
      </c>
      <c r="AE246">
        <v>1.2</v>
      </c>
      <c r="AF246">
        <v>0</v>
      </c>
      <c r="AG246">
        <v>0</v>
      </c>
      <c r="AH246">
        <v>0</v>
      </c>
      <c r="AI246">
        <v>0</v>
      </c>
      <c r="AJ246">
        <v>0</v>
      </c>
      <c r="AK246">
        <v>59.6</v>
      </c>
      <c r="AL246">
        <v>0</v>
      </c>
      <c r="AM246">
        <v>0</v>
      </c>
      <c r="AN246">
        <v>0</v>
      </c>
      <c r="AO246">
        <v>0</v>
      </c>
      <c r="AP246">
        <v>0</v>
      </c>
      <c r="AQ246">
        <v>0</v>
      </c>
      <c r="AR246">
        <v>0</v>
      </c>
      <c r="AS246">
        <v>0</v>
      </c>
      <c r="AT246">
        <v>1.5</v>
      </c>
      <c r="AU246">
        <v>0</v>
      </c>
      <c r="AV246">
        <v>0</v>
      </c>
      <c r="AW246">
        <v>0</v>
      </c>
      <c r="AX246">
        <v>0</v>
      </c>
      <c r="AY246">
        <v>0</v>
      </c>
      <c r="AZ246">
        <v>0</v>
      </c>
      <c r="BA246">
        <v>0</v>
      </c>
      <c r="BB246">
        <v>0</v>
      </c>
      <c r="BC246">
        <v>0</v>
      </c>
      <c r="BD246">
        <v>0</v>
      </c>
      <c r="BE246">
        <v>0</v>
      </c>
      <c r="BF246">
        <v>0</v>
      </c>
      <c r="BG246">
        <v>0</v>
      </c>
      <c r="BH246">
        <v>0</v>
      </c>
      <c r="BI246">
        <v>6.64</v>
      </c>
      <c r="BJ246">
        <v>0</v>
      </c>
      <c r="BK246">
        <v>33.5</v>
      </c>
      <c r="BL246">
        <v>0</v>
      </c>
      <c r="BM246">
        <v>0</v>
      </c>
      <c r="BN246">
        <v>0</v>
      </c>
      <c r="BO246">
        <v>0</v>
      </c>
      <c r="BP246">
        <v>0</v>
      </c>
      <c r="BQ246">
        <v>0</v>
      </c>
      <c r="BR246">
        <v>0</v>
      </c>
      <c r="BS246">
        <v>0.3</v>
      </c>
      <c r="BT246">
        <v>0</v>
      </c>
      <c r="BU246">
        <v>0</v>
      </c>
      <c r="BV246">
        <v>0</v>
      </c>
      <c r="BW246">
        <v>0</v>
      </c>
      <c r="BX246">
        <v>0</v>
      </c>
      <c r="BY246">
        <v>0</v>
      </c>
      <c r="BZ246">
        <v>0</v>
      </c>
      <c r="CA246">
        <v>0</v>
      </c>
      <c r="CB246">
        <v>0</v>
      </c>
      <c r="CC246">
        <v>0</v>
      </c>
      <c r="CD246">
        <v>0</v>
      </c>
      <c r="CE246">
        <v>0</v>
      </c>
      <c r="CF246">
        <v>0</v>
      </c>
      <c r="CG246">
        <v>0</v>
      </c>
      <c r="CH246">
        <v>0</v>
      </c>
      <c r="CI246">
        <v>0</v>
      </c>
      <c r="CJ246">
        <v>0</v>
      </c>
      <c r="CK246">
        <v>0</v>
      </c>
      <c r="CL246">
        <v>0</v>
      </c>
      <c r="CM246">
        <v>0</v>
      </c>
      <c r="CN246">
        <v>0</v>
      </c>
      <c r="CO246">
        <v>57.6</v>
      </c>
      <c r="CP246">
        <v>0</v>
      </c>
      <c r="CQ246">
        <v>0</v>
      </c>
      <c r="CR246">
        <v>0</v>
      </c>
      <c r="CS246">
        <v>0</v>
      </c>
      <c r="CT246">
        <v>41.2</v>
      </c>
      <c r="CU246">
        <v>0</v>
      </c>
      <c r="CV246">
        <v>0</v>
      </c>
      <c r="CW246">
        <v>0</v>
      </c>
      <c r="CX246">
        <v>0</v>
      </c>
      <c r="CY246">
        <v>0</v>
      </c>
    </row>
    <row r="247" spans="1:103" x14ac:dyDescent="0.3">
      <c r="A247" s="148">
        <v>662</v>
      </c>
      <c r="B247" t="s">
        <v>381</v>
      </c>
      <c r="D247">
        <v>5611838</v>
      </c>
      <c r="E247">
        <v>752447</v>
      </c>
      <c r="F247">
        <v>418021</v>
      </c>
      <c r="G247">
        <v>1178821</v>
      </c>
      <c r="H247">
        <v>1220556</v>
      </c>
      <c r="I247">
        <v>340745</v>
      </c>
      <c r="J247">
        <v>1305690</v>
      </c>
      <c r="K247">
        <v>870322</v>
      </c>
      <c r="L247">
        <v>1104684</v>
      </c>
      <c r="M247">
        <v>220425</v>
      </c>
      <c r="N247">
        <v>6126302</v>
      </c>
      <c r="O247">
        <v>3310605</v>
      </c>
      <c r="P247">
        <v>6701494</v>
      </c>
      <c r="Q247">
        <v>2604622</v>
      </c>
      <c r="R247">
        <v>532206</v>
      </c>
      <c r="S247">
        <v>2169869</v>
      </c>
      <c r="U247">
        <v>5241680</v>
      </c>
      <c r="V247">
        <v>2424080</v>
      </c>
      <c r="W247">
        <v>1331315</v>
      </c>
      <c r="X247">
        <v>667641</v>
      </c>
      <c r="Y247">
        <v>258318</v>
      </c>
      <c r="Z247">
        <v>2049895</v>
      </c>
      <c r="AA247">
        <v>1888090</v>
      </c>
      <c r="AB247">
        <v>3664450</v>
      </c>
      <c r="AC247">
        <v>8089998</v>
      </c>
      <c r="AD247">
        <v>1288437</v>
      </c>
      <c r="AE247">
        <v>917550</v>
      </c>
      <c r="AF247">
        <v>6068490</v>
      </c>
      <c r="AG247">
        <v>589349</v>
      </c>
      <c r="AH247">
        <v>2458327</v>
      </c>
      <c r="AI247">
        <v>11446987</v>
      </c>
      <c r="AJ247">
        <v>1976094</v>
      </c>
      <c r="AK247">
        <v>7419561</v>
      </c>
      <c r="AL247">
        <v>2819182</v>
      </c>
      <c r="AM247">
        <v>12107455</v>
      </c>
      <c r="AN247">
        <v>455067</v>
      </c>
      <c r="AP247">
        <v>2080904</v>
      </c>
      <c r="AQ247">
        <v>1102042</v>
      </c>
      <c r="AR247">
        <v>72970701</v>
      </c>
      <c r="AS247">
        <v>1981806</v>
      </c>
      <c r="AT247">
        <v>1764538</v>
      </c>
      <c r="AU247">
        <v>1209445</v>
      </c>
      <c r="AV247">
        <v>2604622</v>
      </c>
      <c r="AW247">
        <v>903888</v>
      </c>
      <c r="AX247">
        <v>1439957</v>
      </c>
      <c r="AY247">
        <v>114402</v>
      </c>
      <c r="AZ247">
        <v>4878126</v>
      </c>
      <c r="BA247">
        <v>1937085</v>
      </c>
      <c r="BB247">
        <v>4307979</v>
      </c>
      <c r="BC247">
        <v>641719</v>
      </c>
      <c r="BD247">
        <v>1846445</v>
      </c>
      <c r="BE247">
        <v>2447111</v>
      </c>
      <c r="BF247">
        <v>1001715</v>
      </c>
      <c r="BG247">
        <v>945466</v>
      </c>
      <c r="BI247">
        <v>1272435</v>
      </c>
      <c r="BJ247">
        <v>1829554</v>
      </c>
      <c r="BK247">
        <v>2015722</v>
      </c>
      <c r="BL247">
        <v>783890</v>
      </c>
      <c r="BM247">
        <v>1126938</v>
      </c>
      <c r="BN247">
        <v>3698397</v>
      </c>
      <c r="BO247">
        <v>2765169</v>
      </c>
      <c r="BP247">
        <v>4889538</v>
      </c>
      <c r="BQ247">
        <v>964331</v>
      </c>
      <c r="BR247">
        <v>4367365</v>
      </c>
      <c r="BS247">
        <v>7579944</v>
      </c>
      <c r="BT247">
        <v>557971</v>
      </c>
      <c r="BU247">
        <v>1241092</v>
      </c>
      <c r="BV247">
        <v>2656814</v>
      </c>
      <c r="BW247">
        <v>261289</v>
      </c>
      <c r="BX247">
        <v>1923443</v>
      </c>
      <c r="BY247">
        <v>7233040</v>
      </c>
      <c r="BZ247">
        <v>1073071</v>
      </c>
      <c r="CA247">
        <v>6685802</v>
      </c>
      <c r="CB247">
        <v>882338</v>
      </c>
      <c r="CC247">
        <v>163619</v>
      </c>
      <c r="CD247">
        <v>2015722</v>
      </c>
      <c r="CE247">
        <v>4319092</v>
      </c>
      <c r="CF247">
        <v>2459675</v>
      </c>
      <c r="CG247">
        <v>2384400</v>
      </c>
      <c r="CH247">
        <v>1131965</v>
      </c>
      <c r="CI247">
        <v>2535949</v>
      </c>
      <c r="CJ247">
        <v>1781563</v>
      </c>
      <c r="CK247">
        <v>2811329</v>
      </c>
      <c r="CL247">
        <v>35764</v>
      </c>
      <c r="CM247">
        <v>1059364</v>
      </c>
      <c r="CN247">
        <v>221633</v>
      </c>
      <c r="CO247">
        <v>8475191</v>
      </c>
      <c r="CP247">
        <v>1371716</v>
      </c>
      <c r="CQ247">
        <v>162346474</v>
      </c>
      <c r="CR247">
        <v>988059</v>
      </c>
      <c r="CS247">
        <v>655953</v>
      </c>
      <c r="CT247">
        <v>1021993</v>
      </c>
      <c r="CU247">
        <v>4807734</v>
      </c>
      <c r="CV247">
        <v>2331044</v>
      </c>
      <c r="CW247">
        <v>3031546</v>
      </c>
      <c r="CX247">
        <v>1675399</v>
      </c>
      <c r="CY247">
        <v>767140</v>
      </c>
    </row>
    <row r="248" spans="1:103" x14ac:dyDescent="0.3">
      <c r="A248" s="148">
        <v>663</v>
      </c>
      <c r="B248" t="s">
        <v>862</v>
      </c>
      <c r="D248">
        <v>5031674</v>
      </c>
      <c r="E248">
        <v>183470</v>
      </c>
      <c r="F248">
        <v>386777</v>
      </c>
      <c r="G248">
        <v>19350</v>
      </c>
      <c r="H248">
        <v>0</v>
      </c>
      <c r="I248">
        <v>290393</v>
      </c>
      <c r="J248">
        <v>645389</v>
      </c>
      <c r="K248">
        <v>192813</v>
      </c>
      <c r="L248">
        <v>159388</v>
      </c>
      <c r="M248">
        <v>1438765</v>
      </c>
      <c r="N248">
        <v>4658363</v>
      </c>
      <c r="O248">
        <v>3013136</v>
      </c>
      <c r="P248">
        <v>841448</v>
      </c>
      <c r="Q248">
        <v>118360</v>
      </c>
      <c r="R248">
        <v>42571</v>
      </c>
      <c r="S248">
        <v>1379114</v>
      </c>
      <c r="U248">
        <v>547813</v>
      </c>
      <c r="V248">
        <v>429292</v>
      </c>
      <c r="W248">
        <v>281412</v>
      </c>
      <c r="X248">
        <v>92430</v>
      </c>
      <c r="Y248">
        <v>68173</v>
      </c>
      <c r="Z248">
        <v>722142</v>
      </c>
      <c r="AA248">
        <v>932570</v>
      </c>
      <c r="AB248">
        <v>5806265</v>
      </c>
      <c r="AC248">
        <v>185583</v>
      </c>
      <c r="AD248">
        <v>26549</v>
      </c>
      <c r="AE248">
        <v>323175</v>
      </c>
      <c r="AF248">
        <v>2242594</v>
      </c>
      <c r="AG248">
        <v>299830</v>
      </c>
      <c r="AH248">
        <v>230143</v>
      </c>
      <c r="AI248">
        <v>195954</v>
      </c>
      <c r="AJ248">
        <v>650723</v>
      </c>
      <c r="AK248">
        <v>1804125</v>
      </c>
      <c r="AL248">
        <v>1330886</v>
      </c>
      <c r="AM248">
        <v>1958412</v>
      </c>
      <c r="AN248">
        <v>216067</v>
      </c>
      <c r="AP248">
        <v>146488</v>
      </c>
      <c r="AQ248">
        <v>621371</v>
      </c>
      <c r="AR248">
        <v>1872688</v>
      </c>
      <c r="AS248">
        <v>38881</v>
      </c>
      <c r="AT248">
        <v>700877</v>
      </c>
      <c r="AU248">
        <v>55006</v>
      </c>
      <c r="AV248">
        <v>282360</v>
      </c>
      <c r="AW248">
        <v>288392</v>
      </c>
      <c r="AX248">
        <v>552486</v>
      </c>
      <c r="AY248">
        <v>0</v>
      </c>
      <c r="AZ248">
        <v>2127950</v>
      </c>
      <c r="BA248">
        <v>238334</v>
      </c>
      <c r="BB248">
        <v>1491124</v>
      </c>
      <c r="BC248">
        <v>95346</v>
      </c>
      <c r="BD248">
        <v>841448</v>
      </c>
      <c r="BE248">
        <v>229296</v>
      </c>
      <c r="BF248">
        <v>1248902</v>
      </c>
      <c r="BG248">
        <v>174626</v>
      </c>
      <c r="BI248">
        <v>178887</v>
      </c>
      <c r="BJ248">
        <v>870722</v>
      </c>
      <c r="BK248">
        <v>0</v>
      </c>
      <c r="BL248">
        <v>572620</v>
      </c>
      <c r="BM248">
        <v>0</v>
      </c>
      <c r="BN248">
        <v>2127950</v>
      </c>
      <c r="BO248">
        <v>834397</v>
      </c>
      <c r="BP248">
        <v>12805372</v>
      </c>
      <c r="BQ248">
        <v>327358</v>
      </c>
      <c r="BR248">
        <v>2127950</v>
      </c>
      <c r="BS248">
        <v>830286</v>
      </c>
      <c r="BT248">
        <v>108380</v>
      </c>
      <c r="BU248">
        <v>146488</v>
      </c>
      <c r="BV248">
        <v>611245</v>
      </c>
      <c r="BW248">
        <v>63337</v>
      </c>
      <c r="BX248">
        <v>267059</v>
      </c>
      <c r="BY248">
        <v>1349038</v>
      </c>
      <c r="BZ248">
        <v>168397</v>
      </c>
      <c r="CA248">
        <v>732038</v>
      </c>
      <c r="CB248">
        <v>506838</v>
      </c>
      <c r="CC248">
        <v>512146</v>
      </c>
      <c r="CD248">
        <v>841448</v>
      </c>
      <c r="CE248">
        <v>869597</v>
      </c>
      <c r="CF248">
        <v>357739</v>
      </c>
      <c r="CG248">
        <v>428</v>
      </c>
      <c r="CH248">
        <v>193170</v>
      </c>
      <c r="CI248">
        <v>859534</v>
      </c>
      <c r="CJ248">
        <v>142817</v>
      </c>
      <c r="CK248">
        <v>196412</v>
      </c>
      <c r="CL248">
        <v>453897</v>
      </c>
      <c r="CM248">
        <v>118008</v>
      </c>
      <c r="CN248">
        <v>26779</v>
      </c>
      <c r="CO248">
        <v>1688281</v>
      </c>
      <c r="CP248">
        <v>556941</v>
      </c>
      <c r="CQ248">
        <v>3234879</v>
      </c>
      <c r="CR248">
        <v>33966</v>
      </c>
      <c r="CS248">
        <v>287828</v>
      </c>
      <c r="CT248">
        <v>257254</v>
      </c>
      <c r="CU248">
        <v>1383100</v>
      </c>
      <c r="CV248">
        <v>453897</v>
      </c>
      <c r="CW248">
        <v>460768</v>
      </c>
      <c r="CX248">
        <v>160031</v>
      </c>
      <c r="CY248">
        <v>41163</v>
      </c>
    </row>
    <row r="249" spans="1:103" x14ac:dyDescent="0.3">
      <c r="A249" s="148">
        <v>906</v>
      </c>
      <c r="B249" t="s">
        <v>863</v>
      </c>
      <c r="D249">
        <v>1</v>
      </c>
      <c r="E249">
        <v>1</v>
      </c>
      <c r="F249">
        <v>1</v>
      </c>
      <c r="G249">
        <v>1</v>
      </c>
      <c r="H249">
        <v>1</v>
      </c>
      <c r="I249">
        <v>1</v>
      </c>
      <c r="J249">
        <v>1</v>
      </c>
      <c r="K249">
        <v>1</v>
      </c>
      <c r="L249">
        <v>1</v>
      </c>
      <c r="M249">
        <v>1</v>
      </c>
      <c r="N249">
        <v>1</v>
      </c>
      <c r="O249">
        <v>1</v>
      </c>
      <c r="P249">
        <v>1</v>
      </c>
      <c r="Q249">
        <v>1</v>
      </c>
      <c r="R249">
        <v>1</v>
      </c>
      <c r="S249">
        <v>1</v>
      </c>
      <c r="U249">
        <v>1</v>
      </c>
      <c r="V249">
        <v>1</v>
      </c>
      <c r="W249">
        <v>1</v>
      </c>
      <c r="X249">
        <v>1</v>
      </c>
      <c r="Y249">
        <v>1</v>
      </c>
      <c r="Z249">
        <v>1</v>
      </c>
      <c r="AA249">
        <v>1</v>
      </c>
      <c r="AB249">
        <v>1</v>
      </c>
      <c r="AC249">
        <v>1</v>
      </c>
      <c r="AD249">
        <v>1</v>
      </c>
      <c r="AE249">
        <v>1</v>
      </c>
      <c r="AF249">
        <v>1</v>
      </c>
      <c r="AG249">
        <v>1</v>
      </c>
      <c r="AH249">
        <v>1</v>
      </c>
      <c r="AI249">
        <v>1</v>
      </c>
      <c r="AJ249">
        <v>1</v>
      </c>
      <c r="AK249">
        <v>1</v>
      </c>
      <c r="AL249">
        <v>1</v>
      </c>
      <c r="AM249">
        <v>1</v>
      </c>
      <c r="AN249">
        <v>1</v>
      </c>
      <c r="AO249">
        <v>1</v>
      </c>
      <c r="AP249">
        <v>1</v>
      </c>
      <c r="AQ249">
        <v>1</v>
      </c>
      <c r="AR249">
        <v>1</v>
      </c>
      <c r="AS249">
        <v>1</v>
      </c>
      <c r="AT249">
        <v>1</v>
      </c>
      <c r="AU249">
        <v>1</v>
      </c>
      <c r="AV249">
        <v>1</v>
      </c>
      <c r="AW249">
        <v>1</v>
      </c>
      <c r="AX249">
        <v>1</v>
      </c>
      <c r="AY249">
        <v>1</v>
      </c>
      <c r="AZ249">
        <v>1</v>
      </c>
      <c r="BA249">
        <v>1</v>
      </c>
      <c r="BB249">
        <v>1</v>
      </c>
      <c r="BC249">
        <v>1</v>
      </c>
      <c r="BD249">
        <v>1</v>
      </c>
      <c r="BE249">
        <v>1</v>
      </c>
      <c r="BF249">
        <v>1</v>
      </c>
      <c r="BG249">
        <v>1</v>
      </c>
      <c r="BH249">
        <v>1</v>
      </c>
      <c r="BI249">
        <v>1</v>
      </c>
      <c r="BJ249">
        <v>1</v>
      </c>
      <c r="BK249">
        <v>1</v>
      </c>
      <c r="BL249">
        <v>1</v>
      </c>
      <c r="BM249">
        <v>1</v>
      </c>
      <c r="BN249">
        <v>1</v>
      </c>
      <c r="BO249">
        <v>1</v>
      </c>
      <c r="BP249">
        <v>1</v>
      </c>
      <c r="BQ249">
        <v>1</v>
      </c>
      <c r="BR249">
        <v>1</v>
      </c>
      <c r="BS249">
        <v>1</v>
      </c>
      <c r="BT249">
        <v>1</v>
      </c>
      <c r="BU249">
        <v>1</v>
      </c>
      <c r="BV249">
        <v>1</v>
      </c>
      <c r="BW249">
        <v>1</v>
      </c>
      <c r="BX249">
        <v>1</v>
      </c>
      <c r="BY249">
        <v>1</v>
      </c>
      <c r="BZ249">
        <v>1</v>
      </c>
      <c r="CA249">
        <v>1</v>
      </c>
      <c r="CB249">
        <v>1</v>
      </c>
      <c r="CC249">
        <v>1</v>
      </c>
      <c r="CD249">
        <v>1</v>
      </c>
      <c r="CE249">
        <v>1</v>
      </c>
      <c r="CF249">
        <v>1</v>
      </c>
      <c r="CG249">
        <v>1</v>
      </c>
      <c r="CH249">
        <v>1</v>
      </c>
      <c r="CI249">
        <v>1</v>
      </c>
      <c r="CJ249">
        <v>1</v>
      </c>
      <c r="CK249">
        <v>1</v>
      </c>
      <c r="CL249">
        <v>1</v>
      </c>
      <c r="CM249">
        <v>1</v>
      </c>
      <c r="CN249">
        <v>1</v>
      </c>
      <c r="CO249">
        <v>1</v>
      </c>
      <c r="CP249">
        <v>1</v>
      </c>
      <c r="CQ249">
        <v>1</v>
      </c>
      <c r="CR249">
        <v>1</v>
      </c>
      <c r="CS249">
        <v>1</v>
      </c>
      <c r="CT249">
        <v>1</v>
      </c>
      <c r="CU249">
        <v>1</v>
      </c>
      <c r="CV249">
        <v>1</v>
      </c>
      <c r="CW249">
        <v>1</v>
      </c>
      <c r="CX249">
        <v>1</v>
      </c>
      <c r="CY249">
        <v>1</v>
      </c>
    </row>
    <row r="250" spans="1:103" x14ac:dyDescent="0.3">
      <c r="A250" s="148">
        <v>907</v>
      </c>
      <c r="B250" t="s">
        <v>864</v>
      </c>
      <c r="D250">
        <v>2</v>
      </c>
      <c r="E250">
        <v>2</v>
      </c>
      <c r="F250">
        <v>1</v>
      </c>
      <c r="G250">
        <v>2</v>
      </c>
      <c r="H250">
        <v>2</v>
      </c>
      <c r="I250">
        <v>2</v>
      </c>
      <c r="J250">
        <v>2</v>
      </c>
      <c r="K250">
        <v>2</v>
      </c>
      <c r="L250">
        <v>2</v>
      </c>
      <c r="M250">
        <v>2</v>
      </c>
      <c r="N250">
        <v>2</v>
      </c>
      <c r="O250">
        <v>2</v>
      </c>
      <c r="P250">
        <v>2</v>
      </c>
      <c r="Q250">
        <v>2</v>
      </c>
      <c r="R250">
        <v>2</v>
      </c>
      <c r="S250">
        <v>2</v>
      </c>
      <c r="U250">
        <v>2</v>
      </c>
      <c r="V250">
        <v>2</v>
      </c>
      <c r="W250">
        <v>2</v>
      </c>
      <c r="X250">
        <v>2</v>
      </c>
      <c r="Y250">
        <v>1</v>
      </c>
      <c r="Z250">
        <v>2</v>
      </c>
      <c r="AA250">
        <v>2</v>
      </c>
      <c r="AB250">
        <v>2</v>
      </c>
      <c r="AC250">
        <v>2</v>
      </c>
      <c r="AD250">
        <v>2</v>
      </c>
      <c r="AE250">
        <v>2</v>
      </c>
      <c r="AF250">
        <v>2</v>
      </c>
      <c r="AG250">
        <v>2</v>
      </c>
      <c r="AH250">
        <v>2</v>
      </c>
      <c r="AI250">
        <v>2</v>
      </c>
      <c r="AJ250">
        <v>2</v>
      </c>
      <c r="AK250">
        <v>1</v>
      </c>
      <c r="AL250">
        <v>2</v>
      </c>
      <c r="AM250">
        <v>2</v>
      </c>
      <c r="AN250">
        <v>2</v>
      </c>
      <c r="AO250">
        <v>2</v>
      </c>
      <c r="AP250">
        <v>2</v>
      </c>
      <c r="AQ250">
        <v>2</v>
      </c>
      <c r="AR250">
        <v>2</v>
      </c>
      <c r="AS250">
        <v>2</v>
      </c>
      <c r="AT250">
        <v>2</v>
      </c>
      <c r="AU250">
        <v>2</v>
      </c>
      <c r="AV250">
        <v>2</v>
      </c>
      <c r="AW250">
        <v>2</v>
      </c>
      <c r="AX250">
        <v>2</v>
      </c>
      <c r="AY250">
        <v>1</v>
      </c>
      <c r="AZ250">
        <v>2</v>
      </c>
      <c r="BA250">
        <v>2</v>
      </c>
      <c r="BB250">
        <v>2</v>
      </c>
      <c r="BC250">
        <v>2</v>
      </c>
      <c r="BD250">
        <v>2</v>
      </c>
      <c r="BE250">
        <v>2</v>
      </c>
      <c r="BF250">
        <v>2</v>
      </c>
      <c r="BG250">
        <v>2</v>
      </c>
      <c r="BH250">
        <v>1</v>
      </c>
      <c r="BI250">
        <v>2</v>
      </c>
      <c r="BJ250">
        <v>2</v>
      </c>
      <c r="BK250">
        <v>2</v>
      </c>
      <c r="BL250">
        <v>2</v>
      </c>
      <c r="BM250">
        <v>2</v>
      </c>
      <c r="BN250">
        <v>2</v>
      </c>
      <c r="BO250">
        <v>2</v>
      </c>
      <c r="BP250">
        <v>2</v>
      </c>
      <c r="BQ250">
        <v>2</v>
      </c>
      <c r="BR250">
        <v>2</v>
      </c>
      <c r="BS250">
        <v>2</v>
      </c>
      <c r="BT250">
        <v>2</v>
      </c>
      <c r="BU250">
        <v>2</v>
      </c>
      <c r="BV250">
        <v>2</v>
      </c>
      <c r="BW250">
        <v>2</v>
      </c>
      <c r="BX250">
        <v>2</v>
      </c>
      <c r="BY250">
        <v>2</v>
      </c>
      <c r="BZ250">
        <v>2</v>
      </c>
      <c r="CA250">
        <v>2</v>
      </c>
      <c r="CB250">
        <v>2</v>
      </c>
      <c r="CC250">
        <v>2</v>
      </c>
      <c r="CD250">
        <v>2</v>
      </c>
      <c r="CE250">
        <v>2</v>
      </c>
      <c r="CF250">
        <v>2</v>
      </c>
      <c r="CG250">
        <v>2</v>
      </c>
      <c r="CH250">
        <v>2</v>
      </c>
      <c r="CI250">
        <v>2</v>
      </c>
      <c r="CJ250">
        <v>2</v>
      </c>
      <c r="CK250">
        <v>2</v>
      </c>
      <c r="CL250">
        <v>2</v>
      </c>
      <c r="CM250">
        <v>2</v>
      </c>
      <c r="CN250">
        <v>2</v>
      </c>
      <c r="CO250">
        <v>2</v>
      </c>
      <c r="CP250">
        <v>2</v>
      </c>
      <c r="CQ250">
        <v>2</v>
      </c>
      <c r="CR250">
        <v>2</v>
      </c>
      <c r="CS250">
        <v>2</v>
      </c>
      <c r="CT250">
        <v>2</v>
      </c>
      <c r="CU250">
        <v>2</v>
      </c>
      <c r="CV250">
        <v>2</v>
      </c>
      <c r="CW250">
        <v>2</v>
      </c>
      <c r="CX250">
        <v>2</v>
      </c>
      <c r="CY250">
        <v>2</v>
      </c>
    </row>
    <row r="251" spans="1:103" x14ac:dyDescent="0.3">
      <c r="A251" s="148">
        <v>947</v>
      </c>
      <c r="B251" t="s">
        <v>865</v>
      </c>
      <c r="D251" t="s">
        <v>868</v>
      </c>
      <c r="E251" t="s">
        <v>941</v>
      </c>
      <c r="F251" t="s">
        <v>1137</v>
      </c>
      <c r="G251" t="s">
        <v>2146</v>
      </c>
      <c r="H251" t="s">
        <v>1138</v>
      </c>
      <c r="I251" t="s">
        <v>1139</v>
      </c>
      <c r="J251" t="s">
        <v>1140</v>
      </c>
      <c r="K251" t="s">
        <v>1141</v>
      </c>
      <c r="L251" t="s">
        <v>1142</v>
      </c>
      <c r="M251" t="s">
        <v>1143</v>
      </c>
      <c r="N251" t="s">
        <v>1144</v>
      </c>
      <c r="O251" t="s">
        <v>1145</v>
      </c>
      <c r="P251" t="s">
        <v>2147</v>
      </c>
      <c r="Q251" t="s">
        <v>944</v>
      </c>
      <c r="R251" t="s">
        <v>1146</v>
      </c>
      <c r="S251" t="s">
        <v>938</v>
      </c>
      <c r="U251" t="s">
        <v>1147</v>
      </c>
      <c r="V251" t="s">
        <v>2148</v>
      </c>
      <c r="W251" t="s">
        <v>1595</v>
      </c>
      <c r="X251" t="s">
        <v>1148</v>
      </c>
      <c r="Y251" t="s">
        <v>1149</v>
      </c>
      <c r="Z251" t="s">
        <v>1150</v>
      </c>
      <c r="AA251" t="s">
        <v>2149</v>
      </c>
      <c r="AB251" t="s">
        <v>1151</v>
      </c>
      <c r="AC251" t="s">
        <v>936</v>
      </c>
      <c r="AD251" t="s">
        <v>1152</v>
      </c>
      <c r="AE251" t="s">
        <v>939</v>
      </c>
      <c r="AF251" t="s">
        <v>1153</v>
      </c>
      <c r="AG251" t="s">
        <v>934</v>
      </c>
      <c r="AH251" t="s">
        <v>1154</v>
      </c>
      <c r="AI251" t="s">
        <v>868</v>
      </c>
      <c r="AJ251" t="s">
        <v>1155</v>
      </c>
      <c r="AK251" t="s">
        <v>1156</v>
      </c>
      <c r="AL251" t="s">
        <v>1157</v>
      </c>
      <c r="AM251" t="s">
        <v>1158</v>
      </c>
      <c r="AN251" t="s">
        <v>977</v>
      </c>
      <c r="AO251" t="s">
        <v>1159</v>
      </c>
      <c r="AP251" t="s">
        <v>1160</v>
      </c>
      <c r="AQ251" t="s">
        <v>975</v>
      </c>
      <c r="AR251" t="s">
        <v>2150</v>
      </c>
      <c r="AS251" t="s">
        <v>933</v>
      </c>
      <c r="AT251" t="s">
        <v>937</v>
      </c>
      <c r="AU251" t="s">
        <v>1161</v>
      </c>
      <c r="AV251" t="s">
        <v>1162</v>
      </c>
      <c r="AW251" t="s">
        <v>939</v>
      </c>
      <c r="AX251" t="s">
        <v>1163</v>
      </c>
      <c r="AY251" t="s">
        <v>2151</v>
      </c>
      <c r="AZ251" t="s">
        <v>1164</v>
      </c>
      <c r="BA251" t="s">
        <v>1165</v>
      </c>
      <c r="BB251" t="s">
        <v>1166</v>
      </c>
      <c r="BC251" t="s">
        <v>2152</v>
      </c>
      <c r="BD251" t="s">
        <v>943</v>
      </c>
      <c r="BE251" t="s">
        <v>1138</v>
      </c>
      <c r="BF251" t="s">
        <v>1167</v>
      </c>
      <c r="BG251" t="s">
        <v>1168</v>
      </c>
      <c r="BH251" t="s">
        <v>1169</v>
      </c>
      <c r="BI251" t="s">
        <v>867</v>
      </c>
      <c r="BJ251" t="s">
        <v>1170</v>
      </c>
      <c r="BK251" t="s">
        <v>939</v>
      </c>
      <c r="BL251" t="s">
        <v>1171</v>
      </c>
      <c r="BM251" t="s">
        <v>1172</v>
      </c>
      <c r="BN251" t="s">
        <v>1173</v>
      </c>
      <c r="BO251" t="s">
        <v>974</v>
      </c>
      <c r="BP251" t="s">
        <v>943</v>
      </c>
      <c r="BQ251" t="s">
        <v>2153</v>
      </c>
      <c r="BR251" t="s">
        <v>976</v>
      </c>
      <c r="BS251" t="s">
        <v>1174</v>
      </c>
      <c r="BT251" t="s">
        <v>1175</v>
      </c>
      <c r="BU251" t="s">
        <v>945</v>
      </c>
      <c r="BV251" t="s">
        <v>1145</v>
      </c>
      <c r="BW251" t="s">
        <v>1154</v>
      </c>
      <c r="BX251" t="s">
        <v>866</v>
      </c>
      <c r="BY251" t="s">
        <v>935</v>
      </c>
      <c r="BZ251" t="s">
        <v>1152</v>
      </c>
      <c r="CA251" t="s">
        <v>1176</v>
      </c>
      <c r="CB251" t="s">
        <v>1005</v>
      </c>
      <c r="CC251" t="s">
        <v>1177</v>
      </c>
      <c r="CD251" t="s">
        <v>1178</v>
      </c>
      <c r="CE251" t="s">
        <v>1179</v>
      </c>
      <c r="CF251" t="s">
        <v>1180</v>
      </c>
      <c r="CG251" t="s">
        <v>939</v>
      </c>
      <c r="CH251" t="s">
        <v>1181</v>
      </c>
      <c r="CI251" t="s">
        <v>1182</v>
      </c>
      <c r="CJ251" t="s">
        <v>1183</v>
      </c>
      <c r="CK251" t="s">
        <v>1184</v>
      </c>
      <c r="CL251" t="s">
        <v>1185</v>
      </c>
      <c r="CM251" t="s">
        <v>1186</v>
      </c>
      <c r="CN251" t="s">
        <v>942</v>
      </c>
      <c r="CO251" t="s">
        <v>975</v>
      </c>
      <c r="CP251" t="s">
        <v>1155</v>
      </c>
      <c r="CQ251" t="s">
        <v>1187</v>
      </c>
      <c r="CR251" t="s">
        <v>1188</v>
      </c>
      <c r="CS251" t="s">
        <v>1189</v>
      </c>
      <c r="CT251" t="s">
        <v>940</v>
      </c>
      <c r="CU251" t="s">
        <v>1190</v>
      </c>
      <c r="CV251" t="s">
        <v>973</v>
      </c>
      <c r="CW251" t="s">
        <v>1191</v>
      </c>
      <c r="CX251" t="s">
        <v>1192</v>
      </c>
      <c r="CY251" t="s">
        <v>1193</v>
      </c>
    </row>
    <row r="252" spans="1:103" x14ac:dyDescent="0.3">
      <c r="A252" s="148">
        <v>948</v>
      </c>
      <c r="B252" t="s">
        <v>869</v>
      </c>
      <c r="D252" t="s">
        <v>1194</v>
      </c>
      <c r="E252" t="s">
        <v>1195</v>
      </c>
      <c r="F252" t="s">
        <v>1196</v>
      </c>
      <c r="G252" t="s">
        <v>2154</v>
      </c>
      <c r="H252" t="s">
        <v>1197</v>
      </c>
      <c r="I252" t="s">
        <v>1198</v>
      </c>
      <c r="J252" t="s">
        <v>1199</v>
      </c>
      <c r="K252" t="s">
        <v>1200</v>
      </c>
      <c r="L252" t="s">
        <v>1201</v>
      </c>
      <c r="M252" t="s">
        <v>1202</v>
      </c>
      <c r="N252" t="s">
        <v>1203</v>
      </c>
      <c r="O252" t="s">
        <v>1204</v>
      </c>
      <c r="P252" t="s">
        <v>2155</v>
      </c>
      <c r="Q252" t="s">
        <v>1205</v>
      </c>
      <c r="R252" t="s">
        <v>368</v>
      </c>
      <c r="S252" t="s">
        <v>1206</v>
      </c>
      <c r="U252" t="s">
        <v>978</v>
      </c>
      <c r="V252" t="s">
        <v>2156</v>
      </c>
      <c r="W252" t="s">
        <v>1597</v>
      </c>
      <c r="X252" t="s">
        <v>1207</v>
      </c>
      <c r="Y252" t="s">
        <v>948</v>
      </c>
      <c r="Z252" t="s">
        <v>368</v>
      </c>
      <c r="AA252" t="s">
        <v>2157</v>
      </c>
      <c r="AB252" t="s">
        <v>1208</v>
      </c>
      <c r="AC252" t="s">
        <v>1194</v>
      </c>
      <c r="AD252" t="s">
        <v>1209</v>
      </c>
      <c r="AE252" t="s">
        <v>1210</v>
      </c>
      <c r="AF252" t="s">
        <v>1211</v>
      </c>
      <c r="AG252" t="s">
        <v>1212</v>
      </c>
      <c r="AH252" t="s">
        <v>1213</v>
      </c>
      <c r="AI252" t="s">
        <v>1214</v>
      </c>
      <c r="AJ252" t="s">
        <v>1215</v>
      </c>
      <c r="AK252" t="s">
        <v>1216</v>
      </c>
      <c r="AL252" t="s">
        <v>1217</v>
      </c>
      <c r="AM252" t="s">
        <v>1218</v>
      </c>
      <c r="AN252" t="s">
        <v>1219</v>
      </c>
      <c r="AO252" t="s">
        <v>1006</v>
      </c>
      <c r="AP252" t="s">
        <v>1220</v>
      </c>
      <c r="AQ252" t="s">
        <v>1221</v>
      </c>
      <c r="AR252" t="s">
        <v>2158</v>
      </c>
      <c r="AS252" t="s">
        <v>1222</v>
      </c>
      <c r="AT252" t="s">
        <v>1223</v>
      </c>
      <c r="AU252" t="s">
        <v>1224</v>
      </c>
      <c r="AV252" t="s">
        <v>1225</v>
      </c>
      <c r="AW252" t="s">
        <v>2159</v>
      </c>
      <c r="AX252" t="s">
        <v>1226</v>
      </c>
      <c r="AY252" t="s">
        <v>2160</v>
      </c>
      <c r="AZ252" t="s">
        <v>1227</v>
      </c>
      <c r="BA252" t="s">
        <v>1228</v>
      </c>
      <c r="BB252" t="s">
        <v>1229</v>
      </c>
      <c r="BC252" t="s">
        <v>1207</v>
      </c>
      <c r="BD252" t="s">
        <v>1230</v>
      </c>
      <c r="BE252" t="s">
        <v>1231</v>
      </c>
      <c r="BF252" t="s">
        <v>1232</v>
      </c>
      <c r="BG252" t="s">
        <v>1233</v>
      </c>
      <c r="BH252" t="s">
        <v>1234</v>
      </c>
      <c r="BI252" t="s">
        <v>1235</v>
      </c>
      <c r="BJ252" t="s">
        <v>1236</v>
      </c>
      <c r="BK252" t="s">
        <v>1237</v>
      </c>
      <c r="BL252" t="s">
        <v>1238</v>
      </c>
      <c r="BM252" t="s">
        <v>1239</v>
      </c>
      <c r="BN252" t="s">
        <v>1240</v>
      </c>
      <c r="BO252" t="s">
        <v>1241</v>
      </c>
      <c r="BP252" t="s">
        <v>1242</v>
      </c>
      <c r="BQ252" t="s">
        <v>2161</v>
      </c>
      <c r="BR252" t="s">
        <v>1243</v>
      </c>
      <c r="BS252" t="s">
        <v>1244</v>
      </c>
      <c r="BT252" t="s">
        <v>1245</v>
      </c>
      <c r="BU252" t="s">
        <v>1246</v>
      </c>
      <c r="BV252" t="s">
        <v>1247</v>
      </c>
      <c r="BW252" t="s">
        <v>1248</v>
      </c>
      <c r="BX252" t="s">
        <v>1249</v>
      </c>
      <c r="BY252" t="s">
        <v>949</v>
      </c>
      <c r="BZ252" t="s">
        <v>1250</v>
      </c>
      <c r="CA252" t="s">
        <v>1251</v>
      </c>
      <c r="CB252" t="s">
        <v>1007</v>
      </c>
      <c r="CC252" t="s">
        <v>1252</v>
      </c>
      <c r="CD252" t="s">
        <v>1253</v>
      </c>
      <c r="CE252" t="s">
        <v>1254</v>
      </c>
      <c r="CF252" t="s">
        <v>1255</v>
      </c>
      <c r="CG252" t="s">
        <v>1256</v>
      </c>
      <c r="CH252" t="s">
        <v>1257</v>
      </c>
      <c r="CI252" t="s">
        <v>946</v>
      </c>
      <c r="CJ252" t="s">
        <v>947</v>
      </c>
      <c r="CK252" t="s">
        <v>1258</v>
      </c>
      <c r="CL252" t="s">
        <v>1259</v>
      </c>
      <c r="CM252" t="s">
        <v>1260</v>
      </c>
      <c r="CN252" t="s">
        <v>1261</v>
      </c>
      <c r="CO252" t="s">
        <v>1262</v>
      </c>
      <c r="CP252" t="s">
        <v>1263</v>
      </c>
      <c r="CQ252" t="s">
        <v>1264</v>
      </c>
      <c r="CR252" t="s">
        <v>1265</v>
      </c>
      <c r="CS252" t="s">
        <v>1266</v>
      </c>
      <c r="CT252" t="s">
        <v>1267</v>
      </c>
      <c r="CU252" t="s">
        <v>1268</v>
      </c>
      <c r="CV252" t="s">
        <v>1269</v>
      </c>
      <c r="CW252" t="s">
        <v>1270</v>
      </c>
      <c r="CX252" t="s">
        <v>1271</v>
      </c>
      <c r="CY252" t="s">
        <v>1272</v>
      </c>
    </row>
    <row r="253" spans="1:103" x14ac:dyDescent="0.3">
      <c r="A253" s="148">
        <v>949</v>
      </c>
      <c r="B253" t="s">
        <v>870</v>
      </c>
      <c r="D253" t="s">
        <v>345</v>
      </c>
      <c r="E253" t="s">
        <v>345</v>
      </c>
      <c r="F253" t="s">
        <v>345</v>
      </c>
      <c r="G253" t="s">
        <v>345</v>
      </c>
      <c r="H253" t="s">
        <v>345</v>
      </c>
      <c r="I253" t="s">
        <v>345</v>
      </c>
      <c r="J253" t="s">
        <v>345</v>
      </c>
      <c r="K253" t="s">
        <v>345</v>
      </c>
      <c r="L253" t="s">
        <v>345</v>
      </c>
      <c r="M253" t="s">
        <v>345</v>
      </c>
      <c r="N253" t="s">
        <v>345</v>
      </c>
      <c r="O253" t="s">
        <v>345</v>
      </c>
      <c r="P253" t="s">
        <v>345</v>
      </c>
      <c r="Q253" t="s">
        <v>345</v>
      </c>
      <c r="R253" t="s">
        <v>345</v>
      </c>
      <c r="S253" t="s">
        <v>345</v>
      </c>
      <c r="U253" t="s">
        <v>362</v>
      </c>
      <c r="V253" t="s">
        <v>345</v>
      </c>
      <c r="W253" t="s">
        <v>345</v>
      </c>
      <c r="X253" t="s">
        <v>345</v>
      </c>
      <c r="Y253" t="s">
        <v>345</v>
      </c>
      <c r="Z253" t="s">
        <v>345</v>
      </c>
      <c r="AA253" t="s">
        <v>345</v>
      </c>
      <c r="AB253" t="s">
        <v>345</v>
      </c>
      <c r="AC253" t="s">
        <v>345</v>
      </c>
      <c r="AD253" t="s">
        <v>345</v>
      </c>
      <c r="AE253" t="s">
        <v>345</v>
      </c>
      <c r="AF253" t="s">
        <v>345</v>
      </c>
      <c r="AG253" t="s">
        <v>345</v>
      </c>
      <c r="AH253" t="s">
        <v>345</v>
      </c>
      <c r="AI253" t="s">
        <v>345</v>
      </c>
      <c r="AJ253" t="s">
        <v>345</v>
      </c>
      <c r="AK253" t="s">
        <v>345</v>
      </c>
      <c r="AL253" t="s">
        <v>980</v>
      </c>
      <c r="AM253" t="s">
        <v>345</v>
      </c>
      <c r="AN253" t="s">
        <v>345</v>
      </c>
      <c r="AO253" t="s">
        <v>345</v>
      </c>
      <c r="AP253" t="s">
        <v>345</v>
      </c>
      <c r="AQ253" t="s">
        <v>345</v>
      </c>
      <c r="AR253" t="s">
        <v>980</v>
      </c>
      <c r="AS253" t="s">
        <v>345</v>
      </c>
      <c r="AT253" t="s">
        <v>345</v>
      </c>
      <c r="AU253" t="s">
        <v>345</v>
      </c>
      <c r="AV253" t="s">
        <v>345</v>
      </c>
      <c r="AW253" t="s">
        <v>362</v>
      </c>
      <c r="AX253" t="s">
        <v>345</v>
      </c>
      <c r="AY253" t="s">
        <v>345</v>
      </c>
      <c r="AZ253" t="s">
        <v>345</v>
      </c>
      <c r="BA253" t="s">
        <v>345</v>
      </c>
      <c r="BB253" t="s">
        <v>345</v>
      </c>
      <c r="BC253" t="s">
        <v>345</v>
      </c>
      <c r="BD253" t="s">
        <v>345</v>
      </c>
      <c r="BE253" t="s">
        <v>345</v>
      </c>
      <c r="BF253" t="s">
        <v>345</v>
      </c>
      <c r="BG253" t="s">
        <v>345</v>
      </c>
      <c r="BH253" t="s">
        <v>362</v>
      </c>
      <c r="BI253" t="s">
        <v>345</v>
      </c>
      <c r="BJ253" t="s">
        <v>345</v>
      </c>
      <c r="BK253" t="s">
        <v>345</v>
      </c>
      <c r="BL253" t="s">
        <v>345</v>
      </c>
      <c r="BM253" t="s">
        <v>345</v>
      </c>
      <c r="BN253" t="s">
        <v>345</v>
      </c>
      <c r="BO253" t="s">
        <v>345</v>
      </c>
      <c r="BP253" t="s">
        <v>345</v>
      </c>
      <c r="BQ253" t="s">
        <v>979</v>
      </c>
      <c r="BR253" t="s">
        <v>345</v>
      </c>
      <c r="BS253" t="s">
        <v>345</v>
      </c>
      <c r="BT253" t="s">
        <v>345</v>
      </c>
      <c r="BU253" t="s">
        <v>345</v>
      </c>
      <c r="BV253" t="s">
        <v>345</v>
      </c>
      <c r="BW253" t="s">
        <v>345</v>
      </c>
      <c r="BX253" t="s">
        <v>345</v>
      </c>
      <c r="BY253" t="s">
        <v>345</v>
      </c>
      <c r="BZ253" t="s">
        <v>345</v>
      </c>
      <c r="CA253" t="s">
        <v>345</v>
      </c>
      <c r="CB253" t="s">
        <v>345</v>
      </c>
      <c r="CC253" t="s">
        <v>345</v>
      </c>
      <c r="CD253" t="s">
        <v>345</v>
      </c>
      <c r="CE253" t="s">
        <v>345</v>
      </c>
      <c r="CF253" t="s">
        <v>345</v>
      </c>
      <c r="CG253" t="s">
        <v>345</v>
      </c>
      <c r="CH253" t="s">
        <v>345</v>
      </c>
      <c r="CI253" t="s">
        <v>345</v>
      </c>
      <c r="CJ253" t="s">
        <v>345</v>
      </c>
      <c r="CK253" t="s">
        <v>345</v>
      </c>
      <c r="CL253" t="s">
        <v>345</v>
      </c>
      <c r="CM253" t="s">
        <v>345</v>
      </c>
      <c r="CN253" t="s">
        <v>345</v>
      </c>
      <c r="CO253" t="s">
        <v>345</v>
      </c>
      <c r="CP253" t="s">
        <v>345</v>
      </c>
      <c r="CQ253" t="s">
        <v>345</v>
      </c>
      <c r="CR253" t="s">
        <v>980</v>
      </c>
      <c r="CS253" t="s">
        <v>345</v>
      </c>
      <c r="CT253" t="s">
        <v>345</v>
      </c>
      <c r="CU253" t="s">
        <v>345</v>
      </c>
      <c r="CV253" t="s">
        <v>345</v>
      </c>
      <c r="CW253" t="s">
        <v>345</v>
      </c>
      <c r="CX253" t="s">
        <v>345</v>
      </c>
      <c r="CY253" t="s">
        <v>345</v>
      </c>
    </row>
    <row r="254" spans="1:103" x14ac:dyDescent="0.3">
      <c r="A254" s="148">
        <v>950</v>
      </c>
      <c r="B254" t="s">
        <v>871</v>
      </c>
      <c r="D254" t="s">
        <v>46</v>
      </c>
      <c r="E254" t="s">
        <v>46</v>
      </c>
      <c r="F254" t="s">
        <v>46</v>
      </c>
      <c r="G254" t="s">
        <v>46</v>
      </c>
      <c r="H254" t="s">
        <v>46</v>
      </c>
      <c r="I254" t="s">
        <v>46</v>
      </c>
      <c r="J254" t="s">
        <v>46</v>
      </c>
      <c r="K254" t="s">
        <v>46</v>
      </c>
      <c r="L254" t="s">
        <v>46</v>
      </c>
      <c r="M254" t="s">
        <v>47</v>
      </c>
      <c r="N254" t="s">
        <v>46</v>
      </c>
      <c r="O254" t="s">
        <v>46</v>
      </c>
      <c r="P254" t="s">
        <v>46</v>
      </c>
      <c r="Q254" t="s">
        <v>46</v>
      </c>
      <c r="R254" t="s">
        <v>46</v>
      </c>
      <c r="S254" t="s">
        <v>46</v>
      </c>
      <c r="U254" t="s">
        <v>46</v>
      </c>
      <c r="V254" t="s">
        <v>46</v>
      </c>
      <c r="W254" t="s">
        <v>46</v>
      </c>
      <c r="X254" t="s">
        <v>46</v>
      </c>
      <c r="Y254" t="s">
        <v>46</v>
      </c>
      <c r="Z254" t="s">
        <v>46</v>
      </c>
      <c r="AA254" t="s">
        <v>46</v>
      </c>
      <c r="AB254" t="s">
        <v>46</v>
      </c>
      <c r="AC254" t="s">
        <v>46</v>
      </c>
      <c r="AD254" t="s">
        <v>46</v>
      </c>
      <c r="AE254" t="s">
        <v>46</v>
      </c>
      <c r="AF254" t="s">
        <v>46</v>
      </c>
      <c r="AG254" t="s">
        <v>46</v>
      </c>
      <c r="AH254" t="s">
        <v>46</v>
      </c>
      <c r="AI254" t="s">
        <v>46</v>
      </c>
      <c r="AJ254" t="s">
        <v>46</v>
      </c>
      <c r="AK254" t="s">
        <v>46</v>
      </c>
      <c r="AL254" t="s">
        <v>46</v>
      </c>
      <c r="AM254" t="s">
        <v>46</v>
      </c>
      <c r="AN254" t="s">
        <v>46</v>
      </c>
      <c r="AO254" t="s">
        <v>46</v>
      </c>
      <c r="AP254" t="s">
        <v>46</v>
      </c>
      <c r="AQ254" t="s">
        <v>46</v>
      </c>
      <c r="AR254" t="s">
        <v>46</v>
      </c>
      <c r="AS254" t="s">
        <v>46</v>
      </c>
      <c r="AT254" t="s">
        <v>46</v>
      </c>
      <c r="AU254" t="s">
        <v>46</v>
      </c>
      <c r="AV254" t="s">
        <v>46</v>
      </c>
      <c r="AW254" t="s">
        <v>46</v>
      </c>
      <c r="AX254" t="s">
        <v>46</v>
      </c>
      <c r="AY254" t="s">
        <v>46</v>
      </c>
      <c r="AZ254" t="s">
        <v>46</v>
      </c>
      <c r="BA254" t="s">
        <v>46</v>
      </c>
      <c r="BB254" t="s">
        <v>46</v>
      </c>
      <c r="BC254" t="s">
        <v>46</v>
      </c>
      <c r="BD254" t="s">
        <v>46</v>
      </c>
      <c r="BE254" t="s">
        <v>981</v>
      </c>
      <c r="BF254" t="s">
        <v>46</v>
      </c>
      <c r="BG254" t="s">
        <v>46</v>
      </c>
      <c r="BH254" t="s">
        <v>46</v>
      </c>
      <c r="BI254" t="s">
        <v>46</v>
      </c>
      <c r="BJ254" t="s">
        <v>46</v>
      </c>
      <c r="BK254" t="s">
        <v>46</v>
      </c>
      <c r="BL254" t="s">
        <v>46</v>
      </c>
      <c r="BM254" t="s">
        <v>46</v>
      </c>
      <c r="BN254" t="s">
        <v>46</v>
      </c>
      <c r="BO254" t="s">
        <v>46</v>
      </c>
      <c r="BP254" t="s">
        <v>46</v>
      </c>
      <c r="BQ254" t="s">
        <v>46</v>
      </c>
      <c r="BR254" t="s">
        <v>46</v>
      </c>
      <c r="BS254" t="s">
        <v>46</v>
      </c>
      <c r="BT254" t="s">
        <v>46</v>
      </c>
      <c r="BU254" t="s">
        <v>46</v>
      </c>
      <c r="BV254" t="s">
        <v>46</v>
      </c>
      <c r="BW254" t="s">
        <v>46</v>
      </c>
      <c r="BX254" t="s">
        <v>46</v>
      </c>
      <c r="BY254" t="s">
        <v>46</v>
      </c>
      <c r="BZ254" t="s">
        <v>46</v>
      </c>
      <c r="CA254" t="s">
        <v>46</v>
      </c>
      <c r="CB254" t="s">
        <v>46</v>
      </c>
      <c r="CC254" t="s">
        <v>46</v>
      </c>
      <c r="CD254" t="s">
        <v>46</v>
      </c>
      <c r="CE254" t="s">
        <v>46</v>
      </c>
      <c r="CF254" t="s">
        <v>46</v>
      </c>
      <c r="CG254" t="s">
        <v>46</v>
      </c>
      <c r="CH254" t="s">
        <v>46</v>
      </c>
      <c r="CI254" t="s">
        <v>46</v>
      </c>
      <c r="CJ254" t="s">
        <v>46</v>
      </c>
      <c r="CK254" t="s">
        <v>46</v>
      </c>
      <c r="CL254" t="s">
        <v>46</v>
      </c>
      <c r="CM254" t="s">
        <v>46</v>
      </c>
      <c r="CN254" t="s">
        <v>46</v>
      </c>
      <c r="CO254" t="s">
        <v>46</v>
      </c>
      <c r="CP254" t="s">
        <v>46</v>
      </c>
      <c r="CQ254" t="s">
        <v>46</v>
      </c>
      <c r="CR254" t="s">
        <v>46</v>
      </c>
      <c r="CS254" t="s">
        <v>46</v>
      </c>
      <c r="CT254" t="s">
        <v>46</v>
      </c>
      <c r="CU254" t="s">
        <v>46</v>
      </c>
      <c r="CV254" t="s">
        <v>46</v>
      </c>
      <c r="CW254" t="s">
        <v>46</v>
      </c>
      <c r="CX254" t="s">
        <v>46</v>
      </c>
      <c r="CY254" t="s">
        <v>46</v>
      </c>
    </row>
    <row r="255" spans="1:103" x14ac:dyDescent="0.3">
      <c r="A255" s="148">
        <v>951</v>
      </c>
      <c r="B255" t="s">
        <v>872</v>
      </c>
      <c r="D255">
        <v>2</v>
      </c>
      <c r="E255">
        <v>2</v>
      </c>
      <c r="F255">
        <v>2</v>
      </c>
      <c r="G255">
        <v>2</v>
      </c>
      <c r="H255">
        <v>2</v>
      </c>
      <c r="I255">
        <v>2</v>
      </c>
      <c r="J255">
        <v>2</v>
      </c>
      <c r="K255">
        <v>2</v>
      </c>
      <c r="L255">
        <v>2</v>
      </c>
      <c r="M255">
        <v>2</v>
      </c>
      <c r="N255">
        <v>2</v>
      </c>
      <c r="O255">
        <v>2</v>
      </c>
      <c r="P255">
        <v>2</v>
      </c>
      <c r="Q255">
        <v>2</v>
      </c>
      <c r="R255">
        <v>2</v>
      </c>
      <c r="S255">
        <v>2</v>
      </c>
      <c r="U255">
        <v>2</v>
      </c>
      <c r="V255">
        <v>2</v>
      </c>
      <c r="W255">
        <v>2</v>
      </c>
      <c r="X255">
        <v>2</v>
      </c>
      <c r="Y255">
        <v>2</v>
      </c>
      <c r="Z255">
        <v>2</v>
      </c>
      <c r="AA255">
        <v>2</v>
      </c>
      <c r="AB255">
        <v>2</v>
      </c>
      <c r="AC255">
        <v>2</v>
      </c>
      <c r="AD255">
        <v>2</v>
      </c>
      <c r="AE255">
        <v>2</v>
      </c>
      <c r="AF255">
        <v>2</v>
      </c>
      <c r="AG255">
        <v>2</v>
      </c>
      <c r="AH255">
        <v>2</v>
      </c>
      <c r="AI255">
        <v>2</v>
      </c>
      <c r="AJ255">
        <v>2</v>
      </c>
      <c r="AK255">
        <v>2</v>
      </c>
      <c r="AL255">
        <v>2</v>
      </c>
      <c r="AM255">
        <v>2</v>
      </c>
      <c r="AN255">
        <v>2</v>
      </c>
      <c r="AO255">
        <v>2</v>
      </c>
      <c r="AP255">
        <v>2</v>
      </c>
      <c r="AQ255">
        <v>2</v>
      </c>
      <c r="AR255">
        <v>2</v>
      </c>
      <c r="AS255">
        <v>2</v>
      </c>
      <c r="AT255">
        <v>2</v>
      </c>
      <c r="AU255">
        <v>2</v>
      </c>
      <c r="AV255">
        <v>2</v>
      </c>
      <c r="AW255">
        <v>2</v>
      </c>
      <c r="AX255">
        <v>2</v>
      </c>
      <c r="AY255">
        <v>2</v>
      </c>
      <c r="AZ255">
        <v>2</v>
      </c>
      <c r="BA255">
        <v>2</v>
      </c>
      <c r="BB255">
        <v>2</v>
      </c>
      <c r="BC255">
        <v>2</v>
      </c>
      <c r="BD255">
        <v>2</v>
      </c>
      <c r="BE255">
        <v>2</v>
      </c>
      <c r="BF255">
        <v>2</v>
      </c>
      <c r="BG255">
        <v>2</v>
      </c>
      <c r="BH255">
        <v>2</v>
      </c>
      <c r="BI255">
        <v>2</v>
      </c>
      <c r="BJ255">
        <v>2</v>
      </c>
      <c r="BK255">
        <v>2</v>
      </c>
      <c r="BL255">
        <v>2</v>
      </c>
      <c r="BM255">
        <v>2</v>
      </c>
      <c r="BN255">
        <v>2</v>
      </c>
      <c r="BO255">
        <v>2</v>
      </c>
      <c r="BP255">
        <v>2</v>
      </c>
      <c r="BQ255">
        <v>2</v>
      </c>
      <c r="BR255">
        <v>2</v>
      </c>
      <c r="BS255">
        <v>2</v>
      </c>
      <c r="BT255">
        <v>2</v>
      </c>
      <c r="BU255">
        <v>2</v>
      </c>
      <c r="BV255">
        <v>2</v>
      </c>
      <c r="BW255">
        <v>2</v>
      </c>
      <c r="BX255">
        <v>2</v>
      </c>
      <c r="BY255">
        <v>2</v>
      </c>
      <c r="BZ255">
        <v>2</v>
      </c>
      <c r="CA255">
        <v>2</v>
      </c>
      <c r="CB255">
        <v>2</v>
      </c>
      <c r="CC255">
        <v>2</v>
      </c>
      <c r="CD255">
        <v>2</v>
      </c>
      <c r="CE255">
        <v>2</v>
      </c>
      <c r="CF255">
        <v>2</v>
      </c>
      <c r="CG255">
        <v>2</v>
      </c>
      <c r="CH255">
        <v>2</v>
      </c>
      <c r="CI255">
        <v>2</v>
      </c>
      <c r="CJ255">
        <v>2</v>
      </c>
      <c r="CK255">
        <v>2</v>
      </c>
      <c r="CL255">
        <v>2</v>
      </c>
      <c r="CM255">
        <v>2</v>
      </c>
      <c r="CN255">
        <v>2</v>
      </c>
      <c r="CO255">
        <v>2</v>
      </c>
      <c r="CP255">
        <v>2</v>
      </c>
      <c r="CQ255">
        <v>2</v>
      </c>
      <c r="CR255">
        <v>2</v>
      </c>
      <c r="CS255">
        <v>2</v>
      </c>
      <c r="CT255">
        <v>2</v>
      </c>
      <c r="CU255">
        <v>2</v>
      </c>
      <c r="CV255">
        <v>2</v>
      </c>
      <c r="CW255">
        <v>2</v>
      </c>
      <c r="CX255">
        <v>2</v>
      </c>
      <c r="CY255">
        <v>2</v>
      </c>
    </row>
    <row r="256" spans="1:103" x14ac:dyDescent="0.3">
      <c r="A256" s="148">
        <v>952</v>
      </c>
      <c r="B256" t="s">
        <v>873</v>
      </c>
      <c r="D256" t="s">
        <v>1273</v>
      </c>
      <c r="E256" t="s">
        <v>1274</v>
      </c>
      <c r="F256" t="s">
        <v>971</v>
      </c>
      <c r="H256" t="s">
        <v>1275</v>
      </c>
      <c r="I256" t="s">
        <v>2162</v>
      </c>
      <c r="J256" t="s">
        <v>1276</v>
      </c>
      <c r="K256" t="s">
        <v>1277</v>
      </c>
      <c r="L256" t="s">
        <v>1278</v>
      </c>
      <c r="M256" t="s">
        <v>1279</v>
      </c>
      <c r="N256" t="s">
        <v>1280</v>
      </c>
      <c r="O256" t="s">
        <v>1281</v>
      </c>
      <c r="P256" t="s">
        <v>2162</v>
      </c>
      <c r="Q256" t="s">
        <v>1282</v>
      </c>
      <c r="R256" t="s">
        <v>1283</v>
      </c>
      <c r="S256" t="s">
        <v>1284</v>
      </c>
      <c r="U256" t="s">
        <v>2163</v>
      </c>
      <c r="V256" t="s">
        <v>2164</v>
      </c>
      <c r="W256" t="s">
        <v>954</v>
      </c>
      <c r="X256" t="s">
        <v>1285</v>
      </c>
      <c r="Y256" t="s">
        <v>1286</v>
      </c>
      <c r="Z256" t="s">
        <v>983</v>
      </c>
      <c r="AA256" t="s">
        <v>1287</v>
      </c>
      <c r="AB256" t="s">
        <v>1288</v>
      </c>
      <c r="AC256" t="s">
        <v>2165</v>
      </c>
      <c r="AD256" t="s">
        <v>1289</v>
      </c>
      <c r="AE256" t="s">
        <v>1290</v>
      </c>
      <c r="AF256" t="s">
        <v>1291</v>
      </c>
      <c r="AG256" t="s">
        <v>1292</v>
      </c>
      <c r="AH256" t="s">
        <v>2166</v>
      </c>
      <c r="AI256" t="s">
        <v>952</v>
      </c>
      <c r="AJ256" t="s">
        <v>1293</v>
      </c>
      <c r="AK256" t="s">
        <v>961</v>
      </c>
      <c r="AL256" t="s">
        <v>955</v>
      </c>
      <c r="AM256" t="s">
        <v>1294</v>
      </c>
      <c r="AN256" t="s">
        <v>952</v>
      </c>
      <c r="AO256" t="s">
        <v>983</v>
      </c>
      <c r="AP256" t="s">
        <v>2167</v>
      </c>
      <c r="AQ256" t="s">
        <v>983</v>
      </c>
      <c r="AR256" t="s">
        <v>2168</v>
      </c>
      <c r="AS256" t="s">
        <v>982</v>
      </c>
      <c r="AT256" t="s">
        <v>953</v>
      </c>
      <c r="AU256" t="s">
        <v>2162</v>
      </c>
      <c r="AV256" t="s">
        <v>1295</v>
      </c>
      <c r="AW256" t="s">
        <v>970</v>
      </c>
      <c r="AX256" t="s">
        <v>1296</v>
      </c>
      <c r="AY256" t="s">
        <v>1600</v>
      </c>
      <c r="AZ256" t="s">
        <v>1297</v>
      </c>
      <c r="BA256" t="s">
        <v>982</v>
      </c>
      <c r="BB256" t="s">
        <v>1298</v>
      </c>
      <c r="BC256" t="s">
        <v>2162</v>
      </c>
      <c r="BD256" t="s">
        <v>1299</v>
      </c>
      <c r="BE256" t="s">
        <v>1300</v>
      </c>
      <c r="BF256" t="s">
        <v>1301</v>
      </c>
      <c r="BG256" t="s">
        <v>1277</v>
      </c>
      <c r="BI256" t="s">
        <v>1302</v>
      </c>
      <c r="BJ256" t="s">
        <v>1299</v>
      </c>
      <c r="BK256" t="s">
        <v>951</v>
      </c>
      <c r="BL256" t="s">
        <v>2162</v>
      </c>
      <c r="BM256" t="s">
        <v>957</v>
      </c>
      <c r="BN256" t="s">
        <v>953</v>
      </c>
      <c r="BO256" t="s">
        <v>2169</v>
      </c>
      <c r="BP256" t="s">
        <v>2162</v>
      </c>
      <c r="BQ256" t="s">
        <v>2170</v>
      </c>
      <c r="BR256" t="s">
        <v>967</v>
      </c>
      <c r="BS256" t="s">
        <v>2171</v>
      </c>
      <c r="BT256" t="s">
        <v>1303</v>
      </c>
      <c r="BU256" t="s">
        <v>1304</v>
      </c>
      <c r="BV256" t="s">
        <v>1305</v>
      </c>
      <c r="BW256" t="s">
        <v>1306</v>
      </c>
      <c r="BX256" t="s">
        <v>2172</v>
      </c>
      <c r="BY256" t="s">
        <v>1307</v>
      </c>
      <c r="BZ256" t="s">
        <v>1308</v>
      </c>
      <c r="CA256" t="s">
        <v>1309</v>
      </c>
      <c r="CB256" t="s">
        <v>2173</v>
      </c>
      <c r="CC256" t="s">
        <v>1310</v>
      </c>
      <c r="CD256" t="s">
        <v>1311</v>
      </c>
      <c r="CE256" t="s">
        <v>1312</v>
      </c>
      <c r="CF256" t="s">
        <v>2162</v>
      </c>
      <c r="CG256" t="s">
        <v>956</v>
      </c>
      <c r="CH256" t="s">
        <v>1306</v>
      </c>
      <c r="CI256" t="s">
        <v>1313</v>
      </c>
      <c r="CJ256" t="s">
        <v>1314</v>
      </c>
      <c r="CK256" t="s">
        <v>874</v>
      </c>
      <c r="CL256" t="s">
        <v>1315</v>
      </c>
      <c r="CM256" t="s">
        <v>1316</v>
      </c>
      <c r="CN256" t="s">
        <v>1317</v>
      </c>
      <c r="CO256" t="s">
        <v>1318</v>
      </c>
      <c r="CP256" t="s">
        <v>1319</v>
      </c>
      <c r="CQ256" t="s">
        <v>969</v>
      </c>
      <c r="CR256" t="s">
        <v>1320</v>
      </c>
      <c r="CS256" t="s">
        <v>1321</v>
      </c>
      <c r="CU256" t="s">
        <v>1276</v>
      </c>
      <c r="CV256" t="s">
        <v>1322</v>
      </c>
      <c r="CW256" t="s">
        <v>1323</v>
      </c>
      <c r="CX256" t="s">
        <v>1324</v>
      </c>
      <c r="CY256" t="s">
        <v>874</v>
      </c>
    </row>
    <row r="257" spans="1:103" x14ac:dyDescent="0.3">
      <c r="A257" s="148">
        <v>953</v>
      </c>
      <c r="B257" t="s">
        <v>875</v>
      </c>
      <c r="D257">
        <v>2</v>
      </c>
      <c r="E257">
        <v>2</v>
      </c>
      <c r="F257">
        <v>2</v>
      </c>
      <c r="G257">
        <v>2</v>
      </c>
      <c r="H257">
        <v>2</v>
      </c>
      <c r="I257">
        <v>2</v>
      </c>
      <c r="J257">
        <v>2</v>
      </c>
      <c r="K257">
        <v>2</v>
      </c>
      <c r="L257">
        <v>2</v>
      </c>
      <c r="M257">
        <v>2</v>
      </c>
      <c r="N257">
        <v>2</v>
      </c>
      <c r="O257">
        <v>2</v>
      </c>
      <c r="P257">
        <v>2</v>
      </c>
      <c r="Q257">
        <v>2</v>
      </c>
      <c r="R257">
        <v>2</v>
      </c>
      <c r="S257">
        <v>2</v>
      </c>
      <c r="U257">
        <v>2</v>
      </c>
      <c r="V257">
        <v>2</v>
      </c>
      <c r="W257">
        <v>2</v>
      </c>
      <c r="X257">
        <v>2</v>
      </c>
      <c r="Y257">
        <v>2</v>
      </c>
      <c r="Z257">
        <v>2</v>
      </c>
      <c r="AA257">
        <v>2</v>
      </c>
      <c r="AB257">
        <v>2</v>
      </c>
      <c r="AC257">
        <v>2</v>
      </c>
      <c r="AD257">
        <v>2</v>
      </c>
      <c r="AE257">
        <v>2</v>
      </c>
      <c r="AF257">
        <v>2</v>
      </c>
      <c r="AG257">
        <v>2</v>
      </c>
      <c r="AH257">
        <v>2</v>
      </c>
      <c r="AI257">
        <v>2</v>
      </c>
      <c r="AJ257">
        <v>2</v>
      </c>
      <c r="AK257">
        <v>2</v>
      </c>
      <c r="AL257">
        <v>2</v>
      </c>
      <c r="AM257">
        <v>2</v>
      </c>
      <c r="AN257">
        <v>2</v>
      </c>
      <c r="AO257">
        <v>2</v>
      </c>
      <c r="AP257">
        <v>2</v>
      </c>
      <c r="AQ257">
        <v>2</v>
      </c>
      <c r="AR257">
        <v>2</v>
      </c>
      <c r="AS257">
        <v>2</v>
      </c>
      <c r="AT257">
        <v>2</v>
      </c>
      <c r="AU257">
        <v>2</v>
      </c>
      <c r="AV257">
        <v>2</v>
      </c>
      <c r="AW257">
        <v>2</v>
      </c>
      <c r="AX257">
        <v>2</v>
      </c>
      <c r="AY257">
        <v>2</v>
      </c>
      <c r="AZ257">
        <v>2</v>
      </c>
      <c r="BA257">
        <v>2</v>
      </c>
      <c r="BB257">
        <v>2</v>
      </c>
      <c r="BC257">
        <v>2</v>
      </c>
      <c r="BD257">
        <v>2</v>
      </c>
      <c r="BE257">
        <v>2</v>
      </c>
      <c r="BF257">
        <v>2</v>
      </c>
      <c r="BG257">
        <v>2</v>
      </c>
      <c r="BH257">
        <v>2</v>
      </c>
      <c r="BI257">
        <v>2</v>
      </c>
      <c r="BJ257">
        <v>2</v>
      </c>
      <c r="BK257">
        <v>2</v>
      </c>
      <c r="BL257">
        <v>2</v>
      </c>
      <c r="BM257">
        <v>2</v>
      </c>
      <c r="BN257">
        <v>2</v>
      </c>
      <c r="BO257">
        <v>2</v>
      </c>
      <c r="BP257">
        <v>2</v>
      </c>
      <c r="BQ257">
        <v>2</v>
      </c>
      <c r="BR257">
        <v>2</v>
      </c>
      <c r="BS257">
        <v>2</v>
      </c>
      <c r="BT257">
        <v>2</v>
      </c>
      <c r="BU257">
        <v>2</v>
      </c>
      <c r="BV257">
        <v>2</v>
      </c>
      <c r="BW257">
        <v>2</v>
      </c>
      <c r="BX257">
        <v>2</v>
      </c>
      <c r="BY257">
        <v>2</v>
      </c>
      <c r="BZ257">
        <v>2</v>
      </c>
      <c r="CA257">
        <v>2</v>
      </c>
      <c r="CB257">
        <v>2</v>
      </c>
      <c r="CC257">
        <v>2</v>
      </c>
      <c r="CD257">
        <v>2</v>
      </c>
      <c r="CE257">
        <v>2</v>
      </c>
      <c r="CF257">
        <v>2</v>
      </c>
      <c r="CG257">
        <v>2</v>
      </c>
      <c r="CH257">
        <v>2</v>
      </c>
      <c r="CI257">
        <v>2</v>
      </c>
      <c r="CJ257">
        <v>2</v>
      </c>
      <c r="CK257">
        <v>2</v>
      </c>
      <c r="CL257">
        <v>2</v>
      </c>
      <c r="CM257">
        <v>2</v>
      </c>
      <c r="CN257">
        <v>2</v>
      </c>
      <c r="CO257">
        <v>2</v>
      </c>
      <c r="CP257">
        <v>2</v>
      </c>
      <c r="CQ257">
        <v>2</v>
      </c>
      <c r="CR257">
        <v>2</v>
      </c>
      <c r="CS257">
        <v>2</v>
      </c>
      <c r="CT257">
        <v>2</v>
      </c>
      <c r="CU257">
        <v>2</v>
      </c>
      <c r="CV257">
        <v>2</v>
      </c>
      <c r="CW257">
        <v>2</v>
      </c>
      <c r="CX257">
        <v>2</v>
      </c>
      <c r="CY257">
        <v>2</v>
      </c>
    </row>
    <row r="258" spans="1:103" x14ac:dyDescent="0.3">
      <c r="A258" s="148">
        <v>954</v>
      </c>
      <c r="B258" t="s">
        <v>343</v>
      </c>
      <c r="D258" t="s">
        <v>46</v>
      </c>
      <c r="E258" t="s">
        <v>46</v>
      </c>
      <c r="F258" t="s">
        <v>46</v>
      </c>
      <c r="G258" t="s">
        <v>46</v>
      </c>
      <c r="H258" t="s">
        <v>46</v>
      </c>
      <c r="I258" t="s">
        <v>46</v>
      </c>
      <c r="J258" t="s">
        <v>46</v>
      </c>
      <c r="K258" t="s">
        <v>46</v>
      </c>
      <c r="L258" t="s">
        <v>46</v>
      </c>
      <c r="M258" t="s">
        <v>46</v>
      </c>
      <c r="N258" t="s">
        <v>46</v>
      </c>
      <c r="O258" t="s">
        <v>46</v>
      </c>
      <c r="P258" t="s">
        <v>46</v>
      </c>
      <c r="Q258" t="s">
        <v>46</v>
      </c>
      <c r="R258" t="s">
        <v>46</v>
      </c>
      <c r="S258" t="s">
        <v>46</v>
      </c>
      <c r="U258" t="s">
        <v>46</v>
      </c>
      <c r="V258" t="s">
        <v>46</v>
      </c>
      <c r="W258" t="s">
        <v>46</v>
      </c>
      <c r="X258" t="s">
        <v>46</v>
      </c>
      <c r="Y258" t="s">
        <v>46</v>
      </c>
      <c r="Z258" t="s">
        <v>46</v>
      </c>
      <c r="AA258" t="s">
        <v>46</v>
      </c>
      <c r="AB258" t="s">
        <v>46</v>
      </c>
      <c r="AC258" t="s">
        <v>950</v>
      </c>
      <c r="AD258" t="s">
        <v>46</v>
      </c>
      <c r="AE258" t="s">
        <v>46</v>
      </c>
      <c r="AF258" t="s">
        <v>46</v>
      </c>
      <c r="AG258" t="s">
        <v>46</v>
      </c>
      <c r="AH258" t="s">
        <v>46</v>
      </c>
      <c r="AI258" t="s">
        <v>46</v>
      </c>
      <c r="AJ258" t="s">
        <v>46</v>
      </c>
      <c r="AK258" t="s">
        <v>46</v>
      </c>
      <c r="AL258" t="s">
        <v>46</v>
      </c>
      <c r="AM258" t="s">
        <v>46</v>
      </c>
      <c r="AN258" t="s">
        <v>46</v>
      </c>
      <c r="AO258" t="s">
        <v>46</v>
      </c>
      <c r="AP258" t="s">
        <v>46</v>
      </c>
      <c r="AQ258" t="s">
        <v>46</v>
      </c>
      <c r="AR258" t="s">
        <v>46</v>
      </c>
      <c r="AS258" t="s">
        <v>46</v>
      </c>
      <c r="AT258" t="s">
        <v>46</v>
      </c>
      <c r="AU258" t="s">
        <v>46</v>
      </c>
      <c r="AV258" t="s">
        <v>46</v>
      </c>
      <c r="AW258" t="s">
        <v>46</v>
      </c>
      <c r="AX258" t="s">
        <v>46</v>
      </c>
      <c r="AY258" t="s">
        <v>46</v>
      </c>
      <c r="AZ258" t="s">
        <v>46</v>
      </c>
      <c r="BA258" t="s">
        <v>46</v>
      </c>
      <c r="BB258" t="s">
        <v>46</v>
      </c>
      <c r="BC258" t="s">
        <v>46</v>
      </c>
      <c r="BD258" t="s">
        <v>46</v>
      </c>
      <c r="BE258" t="s">
        <v>46</v>
      </c>
      <c r="BF258" t="s">
        <v>46</v>
      </c>
      <c r="BG258" t="s">
        <v>46</v>
      </c>
      <c r="BH258" t="s">
        <v>46</v>
      </c>
      <c r="BI258" t="s">
        <v>46</v>
      </c>
      <c r="BJ258" t="s">
        <v>46</v>
      </c>
      <c r="BK258" t="s">
        <v>46</v>
      </c>
      <c r="BL258" t="s">
        <v>46</v>
      </c>
      <c r="BM258" t="s">
        <v>46</v>
      </c>
      <c r="BN258" t="s">
        <v>46</v>
      </c>
      <c r="BO258" t="s">
        <v>46</v>
      </c>
      <c r="BP258" t="s">
        <v>46</v>
      </c>
      <c r="BQ258" t="s">
        <v>46</v>
      </c>
      <c r="BR258" t="s">
        <v>46</v>
      </c>
      <c r="BS258" t="s">
        <v>46</v>
      </c>
      <c r="BT258" t="s">
        <v>46</v>
      </c>
      <c r="BU258" t="s">
        <v>46</v>
      </c>
      <c r="BV258" t="s">
        <v>46</v>
      </c>
      <c r="BW258" t="s">
        <v>46</v>
      </c>
      <c r="BX258" t="s">
        <v>46</v>
      </c>
      <c r="BY258" t="s">
        <v>46</v>
      </c>
      <c r="BZ258" t="s">
        <v>46</v>
      </c>
      <c r="CA258" t="s">
        <v>46</v>
      </c>
      <c r="CB258" t="s">
        <v>46</v>
      </c>
      <c r="CC258" t="s">
        <v>46</v>
      </c>
      <c r="CD258" t="s">
        <v>46</v>
      </c>
      <c r="CE258" t="s">
        <v>46</v>
      </c>
      <c r="CF258" t="s">
        <v>46</v>
      </c>
      <c r="CG258" t="s">
        <v>46</v>
      </c>
      <c r="CH258" t="s">
        <v>46</v>
      </c>
      <c r="CI258" t="s">
        <v>46</v>
      </c>
      <c r="CJ258" t="s">
        <v>46</v>
      </c>
      <c r="CK258" t="s">
        <v>46</v>
      </c>
      <c r="CL258" t="s">
        <v>46</v>
      </c>
      <c r="CM258" t="s">
        <v>46</v>
      </c>
      <c r="CN258" t="s">
        <v>46</v>
      </c>
      <c r="CO258" t="s">
        <v>46</v>
      </c>
      <c r="CP258" t="s">
        <v>46</v>
      </c>
      <c r="CQ258" t="s">
        <v>46</v>
      </c>
      <c r="CR258" t="s">
        <v>46</v>
      </c>
      <c r="CS258" t="s">
        <v>46</v>
      </c>
      <c r="CT258" t="s">
        <v>46</v>
      </c>
      <c r="CU258" t="s">
        <v>46</v>
      </c>
      <c r="CV258" t="s">
        <v>46</v>
      </c>
      <c r="CW258" t="s">
        <v>46</v>
      </c>
      <c r="CX258" t="s">
        <v>46</v>
      </c>
      <c r="CY258" t="s">
        <v>46</v>
      </c>
    </row>
    <row r="259" spans="1:103" x14ac:dyDescent="0.3">
      <c r="A259" s="148">
        <v>955</v>
      </c>
      <c r="B259" t="s">
        <v>876</v>
      </c>
      <c r="D259">
        <v>0</v>
      </c>
      <c r="E259">
        <v>0</v>
      </c>
      <c r="F259">
        <v>0</v>
      </c>
      <c r="G259">
        <v>4</v>
      </c>
      <c r="H259">
        <v>0</v>
      </c>
      <c r="I259">
        <v>0</v>
      </c>
      <c r="J259">
        <v>0</v>
      </c>
      <c r="K259">
        <v>0</v>
      </c>
      <c r="L259">
        <v>1</v>
      </c>
      <c r="M259">
        <v>0</v>
      </c>
      <c r="O259">
        <v>0</v>
      </c>
      <c r="P259">
        <v>0</v>
      </c>
      <c r="Q259">
        <v>0</v>
      </c>
      <c r="R259">
        <v>0</v>
      </c>
      <c r="S259">
        <v>2</v>
      </c>
      <c r="U259">
        <v>0</v>
      </c>
      <c r="V259">
        <v>0</v>
      </c>
      <c r="W259">
        <v>0</v>
      </c>
      <c r="X259">
        <v>0</v>
      </c>
      <c r="Y259">
        <v>1</v>
      </c>
      <c r="Z259">
        <v>0</v>
      </c>
      <c r="AA259">
        <v>1</v>
      </c>
      <c r="AB259">
        <v>0</v>
      </c>
      <c r="AC259">
        <v>0</v>
      </c>
      <c r="AD259">
        <v>0</v>
      </c>
      <c r="AE259">
        <v>0</v>
      </c>
      <c r="AF259">
        <v>1</v>
      </c>
      <c r="AG259">
        <v>0</v>
      </c>
      <c r="AH259">
        <v>0</v>
      </c>
      <c r="AI259">
        <v>0</v>
      </c>
      <c r="AJ259">
        <v>2</v>
      </c>
      <c r="AK259">
        <v>2</v>
      </c>
      <c r="AL259">
        <v>0</v>
      </c>
      <c r="AM259">
        <v>0</v>
      </c>
      <c r="AN259">
        <v>0</v>
      </c>
      <c r="AO259">
        <v>1</v>
      </c>
      <c r="AP259">
        <v>0</v>
      </c>
      <c r="AQ259">
        <v>0</v>
      </c>
      <c r="AR259">
        <v>0</v>
      </c>
      <c r="AS259">
        <v>0</v>
      </c>
      <c r="AT259">
        <v>0</v>
      </c>
      <c r="AU259">
        <v>0</v>
      </c>
      <c r="AV259">
        <v>0</v>
      </c>
      <c r="AW259">
        <v>2</v>
      </c>
      <c r="AX259">
        <v>0</v>
      </c>
      <c r="AY259">
        <v>3</v>
      </c>
      <c r="AZ259">
        <v>0</v>
      </c>
      <c r="BA259">
        <v>0</v>
      </c>
      <c r="BB259">
        <v>1</v>
      </c>
      <c r="BC259">
        <v>2</v>
      </c>
      <c r="BD259">
        <v>0</v>
      </c>
      <c r="BE259">
        <v>3</v>
      </c>
      <c r="BF259">
        <v>0</v>
      </c>
      <c r="BG259">
        <v>0</v>
      </c>
      <c r="BH259">
        <v>1</v>
      </c>
      <c r="BI259">
        <v>0</v>
      </c>
      <c r="BJ259">
        <v>0</v>
      </c>
      <c r="BK259">
        <v>1</v>
      </c>
      <c r="BL259">
        <v>0</v>
      </c>
      <c r="BM259">
        <v>0</v>
      </c>
      <c r="BN259">
        <v>0</v>
      </c>
      <c r="BO259">
        <v>0</v>
      </c>
      <c r="BP259">
        <v>0</v>
      </c>
      <c r="BQ259">
        <v>1</v>
      </c>
      <c r="BR259">
        <v>1</v>
      </c>
      <c r="BS259">
        <v>0</v>
      </c>
      <c r="BT259">
        <v>0</v>
      </c>
      <c r="BU259">
        <v>0</v>
      </c>
      <c r="BV259">
        <v>0</v>
      </c>
      <c r="BW259">
        <v>0</v>
      </c>
      <c r="BX259">
        <v>0</v>
      </c>
      <c r="BY259">
        <v>0</v>
      </c>
      <c r="BZ259">
        <v>0</v>
      </c>
      <c r="CA259">
        <v>0</v>
      </c>
      <c r="CB259">
        <v>2</v>
      </c>
      <c r="CC259">
        <v>0</v>
      </c>
      <c r="CD259">
        <v>0</v>
      </c>
      <c r="CE259">
        <v>0</v>
      </c>
      <c r="CF259">
        <v>0</v>
      </c>
      <c r="CG259">
        <v>0</v>
      </c>
      <c r="CH259">
        <v>2</v>
      </c>
      <c r="CI259">
        <v>1</v>
      </c>
      <c r="CJ259">
        <v>2</v>
      </c>
      <c r="CK259">
        <v>0</v>
      </c>
      <c r="CL259">
        <v>0</v>
      </c>
      <c r="CM259">
        <v>0</v>
      </c>
      <c r="CN259">
        <v>0</v>
      </c>
      <c r="CO259">
        <v>1</v>
      </c>
      <c r="CP259">
        <v>2</v>
      </c>
      <c r="CQ259">
        <v>0</v>
      </c>
      <c r="CR259">
        <v>1</v>
      </c>
      <c r="CS259">
        <v>1</v>
      </c>
      <c r="CT259">
        <v>0</v>
      </c>
      <c r="CU259">
        <v>1</v>
      </c>
      <c r="CV259">
        <v>0</v>
      </c>
      <c r="CW259">
        <v>0</v>
      </c>
      <c r="CX259">
        <v>0</v>
      </c>
      <c r="CY259">
        <v>0</v>
      </c>
    </row>
    <row r="260" spans="1:103" x14ac:dyDescent="0.3">
      <c r="A260" s="148">
        <v>956</v>
      </c>
      <c r="B260" t="s">
        <v>344</v>
      </c>
      <c r="D260" t="s">
        <v>46</v>
      </c>
      <c r="E260" t="s">
        <v>46</v>
      </c>
      <c r="F260" t="s">
        <v>46</v>
      </c>
      <c r="G260" t="s">
        <v>46</v>
      </c>
      <c r="H260" t="s">
        <v>46</v>
      </c>
      <c r="I260" t="s">
        <v>46</v>
      </c>
      <c r="J260" t="s">
        <v>46</v>
      </c>
      <c r="K260" t="s">
        <v>46</v>
      </c>
      <c r="L260" t="s">
        <v>46</v>
      </c>
      <c r="M260" t="s">
        <v>46</v>
      </c>
      <c r="N260" t="s">
        <v>46</v>
      </c>
      <c r="O260" t="s">
        <v>46</v>
      </c>
      <c r="P260" t="s">
        <v>46</v>
      </c>
      <c r="Q260" t="s">
        <v>46</v>
      </c>
      <c r="R260" t="s">
        <v>46</v>
      </c>
      <c r="S260" t="s">
        <v>46</v>
      </c>
      <c r="U260" t="s">
        <v>46</v>
      </c>
      <c r="V260" t="s">
        <v>46</v>
      </c>
      <c r="W260" t="s">
        <v>46</v>
      </c>
      <c r="X260" t="s">
        <v>46</v>
      </c>
      <c r="Y260" t="s">
        <v>46</v>
      </c>
      <c r="Z260" t="s">
        <v>46</v>
      </c>
      <c r="AA260" t="s">
        <v>46</v>
      </c>
      <c r="AB260" t="s">
        <v>46</v>
      </c>
      <c r="AC260" t="s">
        <v>46</v>
      </c>
      <c r="AD260" t="s">
        <v>46</v>
      </c>
      <c r="AE260" t="s">
        <v>46</v>
      </c>
      <c r="AF260" t="s">
        <v>46</v>
      </c>
      <c r="AG260" t="s">
        <v>46</v>
      </c>
      <c r="AH260" t="s">
        <v>46</v>
      </c>
      <c r="AI260" t="s">
        <v>46</v>
      </c>
      <c r="AJ260" t="s">
        <v>46</v>
      </c>
      <c r="AK260" t="s">
        <v>46</v>
      </c>
      <c r="AL260" t="s">
        <v>46</v>
      </c>
      <c r="AM260" t="s">
        <v>46</v>
      </c>
      <c r="AN260" t="s">
        <v>46</v>
      </c>
      <c r="AO260" t="s">
        <v>46</v>
      </c>
      <c r="AP260" t="s">
        <v>46</v>
      </c>
      <c r="AQ260" t="s">
        <v>46</v>
      </c>
      <c r="AR260" t="s">
        <v>46</v>
      </c>
      <c r="AS260" t="s">
        <v>46</v>
      </c>
      <c r="AT260" t="s">
        <v>46</v>
      </c>
      <c r="AU260" t="s">
        <v>46</v>
      </c>
      <c r="AV260" t="s">
        <v>46</v>
      </c>
      <c r="AW260" t="s">
        <v>46</v>
      </c>
      <c r="AX260" t="s">
        <v>46</v>
      </c>
      <c r="AY260" t="s">
        <v>46</v>
      </c>
      <c r="AZ260" t="s">
        <v>46</v>
      </c>
      <c r="BA260" t="s">
        <v>46</v>
      </c>
      <c r="BB260" t="s">
        <v>46</v>
      </c>
      <c r="BC260" t="s">
        <v>46</v>
      </c>
      <c r="BD260" t="s">
        <v>46</v>
      </c>
      <c r="BE260" t="s">
        <v>46</v>
      </c>
      <c r="BF260" t="s">
        <v>46</v>
      </c>
      <c r="BG260" t="s">
        <v>46</v>
      </c>
      <c r="BH260" t="s">
        <v>46</v>
      </c>
      <c r="BI260" t="s">
        <v>46</v>
      </c>
      <c r="BJ260" t="s">
        <v>46</v>
      </c>
      <c r="BK260" t="s">
        <v>46</v>
      </c>
      <c r="BL260" t="s">
        <v>46</v>
      </c>
      <c r="BM260" t="s">
        <v>46</v>
      </c>
      <c r="BN260" t="s">
        <v>46</v>
      </c>
      <c r="BO260" t="s">
        <v>46</v>
      </c>
      <c r="BP260" t="s">
        <v>46</v>
      </c>
      <c r="BQ260" t="s">
        <v>46</v>
      </c>
      <c r="BR260" t="s">
        <v>46</v>
      </c>
      <c r="BS260" t="s">
        <v>46</v>
      </c>
      <c r="BT260" t="s">
        <v>46</v>
      </c>
      <c r="BU260" t="s">
        <v>46</v>
      </c>
      <c r="BV260" t="s">
        <v>46</v>
      </c>
      <c r="BW260" t="s">
        <v>46</v>
      </c>
      <c r="BX260" t="s">
        <v>46</v>
      </c>
      <c r="BY260" t="s">
        <v>46</v>
      </c>
      <c r="BZ260" t="s">
        <v>46</v>
      </c>
      <c r="CA260" t="s">
        <v>46</v>
      </c>
      <c r="CB260" t="s">
        <v>46</v>
      </c>
      <c r="CC260" t="s">
        <v>46</v>
      </c>
      <c r="CD260" t="s">
        <v>46</v>
      </c>
      <c r="CE260" t="s">
        <v>46</v>
      </c>
      <c r="CF260" t="s">
        <v>46</v>
      </c>
      <c r="CG260" t="s">
        <v>46</v>
      </c>
      <c r="CH260" t="s">
        <v>46</v>
      </c>
      <c r="CI260" t="s">
        <v>46</v>
      </c>
      <c r="CJ260" t="s">
        <v>46</v>
      </c>
      <c r="CK260" t="s">
        <v>46</v>
      </c>
      <c r="CL260" t="s">
        <v>46</v>
      </c>
      <c r="CM260" t="s">
        <v>46</v>
      </c>
      <c r="CN260" t="s">
        <v>46</v>
      </c>
      <c r="CO260" t="s">
        <v>46</v>
      </c>
      <c r="CP260" t="s">
        <v>46</v>
      </c>
      <c r="CQ260" t="s">
        <v>46</v>
      </c>
      <c r="CR260" t="s">
        <v>46</v>
      </c>
      <c r="CS260" t="s">
        <v>46</v>
      </c>
      <c r="CT260" t="s">
        <v>46</v>
      </c>
      <c r="CU260" t="s">
        <v>46</v>
      </c>
      <c r="CV260" t="s">
        <v>46</v>
      </c>
      <c r="CW260" t="s">
        <v>46</v>
      </c>
      <c r="CX260" t="s">
        <v>46</v>
      </c>
      <c r="CY260" t="s">
        <v>46</v>
      </c>
    </row>
    <row r="261" spans="1:103" x14ac:dyDescent="0.3">
      <c r="A261" s="148">
        <v>957</v>
      </c>
      <c r="B261" t="s">
        <v>877</v>
      </c>
      <c r="D261">
        <v>0</v>
      </c>
      <c r="E261">
        <v>0</v>
      </c>
      <c r="F261">
        <v>2</v>
      </c>
      <c r="G261">
        <v>2</v>
      </c>
      <c r="H261">
        <v>0</v>
      </c>
      <c r="I261">
        <v>0</v>
      </c>
      <c r="J261">
        <v>0</v>
      </c>
      <c r="K261">
        <v>0</v>
      </c>
      <c r="L261">
        <v>0</v>
      </c>
      <c r="M261">
        <v>1</v>
      </c>
      <c r="O261">
        <v>0</v>
      </c>
      <c r="P261">
        <v>0</v>
      </c>
      <c r="Q261">
        <v>0</v>
      </c>
      <c r="R261">
        <v>0</v>
      </c>
      <c r="S261">
        <v>2</v>
      </c>
      <c r="U261">
        <v>0</v>
      </c>
      <c r="V261">
        <v>0</v>
      </c>
      <c r="W261">
        <v>1</v>
      </c>
      <c r="X261">
        <v>0</v>
      </c>
      <c r="Y261">
        <v>0</v>
      </c>
      <c r="Z261">
        <v>0</v>
      </c>
      <c r="AA261">
        <v>1</v>
      </c>
      <c r="AB261">
        <v>0</v>
      </c>
      <c r="AC261">
        <v>0</v>
      </c>
      <c r="AD261">
        <v>0</v>
      </c>
      <c r="AE261">
        <v>0</v>
      </c>
      <c r="AF261">
        <v>0</v>
      </c>
      <c r="AG261">
        <v>0</v>
      </c>
      <c r="AH261">
        <v>0</v>
      </c>
      <c r="AI261">
        <v>0</v>
      </c>
      <c r="AJ261">
        <v>3</v>
      </c>
      <c r="AK261">
        <v>0</v>
      </c>
      <c r="AL261">
        <v>0</v>
      </c>
      <c r="AM261">
        <v>0</v>
      </c>
      <c r="AN261">
        <v>0</v>
      </c>
      <c r="AO261">
        <v>0</v>
      </c>
      <c r="AP261">
        <v>0</v>
      </c>
      <c r="AQ261">
        <v>0</v>
      </c>
      <c r="AR261">
        <v>0</v>
      </c>
      <c r="AS261">
        <v>4</v>
      </c>
      <c r="AT261">
        <v>0</v>
      </c>
      <c r="AU261">
        <v>0</v>
      </c>
      <c r="AV261">
        <v>0</v>
      </c>
      <c r="AW261">
        <v>1</v>
      </c>
      <c r="AX261">
        <v>1</v>
      </c>
      <c r="AY261">
        <v>3</v>
      </c>
      <c r="AZ261">
        <v>0</v>
      </c>
      <c r="BA261">
        <v>0</v>
      </c>
      <c r="BB261">
        <v>0</v>
      </c>
      <c r="BC261">
        <v>0</v>
      </c>
      <c r="BD261">
        <v>0</v>
      </c>
      <c r="BE261">
        <v>0</v>
      </c>
      <c r="BF261">
        <v>0</v>
      </c>
      <c r="BG261">
        <v>0</v>
      </c>
      <c r="BH261">
        <v>1</v>
      </c>
      <c r="BI261">
        <v>0</v>
      </c>
      <c r="BJ261">
        <v>0</v>
      </c>
      <c r="BK261">
        <v>2</v>
      </c>
      <c r="BL261">
        <v>0</v>
      </c>
      <c r="BM261">
        <v>1</v>
      </c>
      <c r="BN261">
        <v>0</v>
      </c>
      <c r="BO261">
        <v>0</v>
      </c>
      <c r="BP261">
        <v>0</v>
      </c>
      <c r="BQ261">
        <v>4</v>
      </c>
      <c r="BR261">
        <v>0</v>
      </c>
      <c r="BS261">
        <v>0</v>
      </c>
      <c r="BT261">
        <v>0</v>
      </c>
      <c r="BU261">
        <v>0</v>
      </c>
      <c r="BV261">
        <v>3</v>
      </c>
      <c r="BW261">
        <v>0</v>
      </c>
      <c r="BX261">
        <v>0</v>
      </c>
      <c r="BY261">
        <v>0</v>
      </c>
      <c r="BZ261">
        <v>0</v>
      </c>
      <c r="CA261">
        <v>0</v>
      </c>
      <c r="CB261">
        <v>0</v>
      </c>
      <c r="CC261">
        <v>0</v>
      </c>
      <c r="CD261">
        <v>0</v>
      </c>
      <c r="CE261">
        <v>0</v>
      </c>
      <c r="CF261">
        <v>0</v>
      </c>
      <c r="CG261">
        <v>0</v>
      </c>
      <c r="CH261">
        <v>1</v>
      </c>
      <c r="CI261">
        <v>0</v>
      </c>
      <c r="CJ261">
        <v>1</v>
      </c>
      <c r="CK261">
        <v>0</v>
      </c>
      <c r="CL261">
        <v>0</v>
      </c>
      <c r="CM261">
        <v>0</v>
      </c>
      <c r="CN261">
        <v>0</v>
      </c>
      <c r="CO261">
        <v>0</v>
      </c>
      <c r="CP261">
        <v>0</v>
      </c>
      <c r="CQ261">
        <v>0</v>
      </c>
      <c r="CR261">
        <v>3</v>
      </c>
      <c r="CS261">
        <v>0</v>
      </c>
      <c r="CT261">
        <v>0</v>
      </c>
      <c r="CU261">
        <v>0</v>
      </c>
      <c r="CV261">
        <v>0</v>
      </c>
      <c r="CW261">
        <v>0</v>
      </c>
      <c r="CX261">
        <v>0</v>
      </c>
      <c r="CY261">
        <v>0</v>
      </c>
    </row>
    <row r="262" spans="1:103" x14ac:dyDescent="0.3">
      <c r="A262" s="148">
        <v>958</v>
      </c>
      <c r="B262" t="s">
        <v>878</v>
      </c>
      <c r="D262" t="s">
        <v>46</v>
      </c>
      <c r="E262" t="s">
        <v>46</v>
      </c>
      <c r="F262" t="s">
        <v>46</v>
      </c>
      <c r="G262" t="s">
        <v>46</v>
      </c>
      <c r="H262" t="s">
        <v>46</v>
      </c>
      <c r="I262" t="s">
        <v>950</v>
      </c>
      <c r="J262" t="s">
        <v>46</v>
      </c>
      <c r="K262" t="s">
        <v>46</v>
      </c>
      <c r="L262" t="s">
        <v>46</v>
      </c>
      <c r="M262" t="s">
        <v>46</v>
      </c>
      <c r="N262" t="s">
        <v>46</v>
      </c>
      <c r="O262" t="s">
        <v>46</v>
      </c>
      <c r="P262" t="s">
        <v>46</v>
      </c>
      <c r="Q262" t="s">
        <v>46</v>
      </c>
      <c r="R262" t="s">
        <v>46</v>
      </c>
      <c r="S262" t="s">
        <v>46</v>
      </c>
      <c r="U262" t="s">
        <v>46</v>
      </c>
      <c r="V262" t="s">
        <v>46</v>
      </c>
      <c r="W262" t="s">
        <v>46</v>
      </c>
      <c r="X262" t="s">
        <v>46</v>
      </c>
      <c r="Y262" t="s">
        <v>46</v>
      </c>
      <c r="Z262" t="s">
        <v>46</v>
      </c>
      <c r="AA262" t="s">
        <v>46</v>
      </c>
      <c r="AB262" t="s">
        <v>46</v>
      </c>
      <c r="AC262" t="s">
        <v>950</v>
      </c>
      <c r="AD262" t="s">
        <v>46</v>
      </c>
      <c r="AE262" t="s">
        <v>46</v>
      </c>
      <c r="AF262" t="s">
        <v>46</v>
      </c>
      <c r="AG262" t="s">
        <v>46</v>
      </c>
      <c r="AH262" t="s">
        <v>46</v>
      </c>
      <c r="AI262" t="s">
        <v>46</v>
      </c>
      <c r="AJ262" t="s">
        <v>47</v>
      </c>
      <c r="AK262" t="s">
        <v>46</v>
      </c>
      <c r="AL262" t="s">
        <v>46</v>
      </c>
      <c r="AM262" t="s">
        <v>46</v>
      </c>
      <c r="AN262" t="s">
        <v>46</v>
      </c>
      <c r="AO262" t="s">
        <v>46</v>
      </c>
      <c r="AP262" t="s">
        <v>46</v>
      </c>
      <c r="AQ262" t="s">
        <v>46</v>
      </c>
      <c r="AR262" t="s">
        <v>950</v>
      </c>
      <c r="AS262" t="s">
        <v>46</v>
      </c>
      <c r="AT262" t="s">
        <v>46</v>
      </c>
      <c r="AU262" t="s">
        <v>46</v>
      </c>
      <c r="AV262" t="s">
        <v>46</v>
      </c>
      <c r="AW262" t="s">
        <v>46</v>
      </c>
      <c r="AX262" t="s">
        <v>46</v>
      </c>
      <c r="AY262" t="s">
        <v>46</v>
      </c>
      <c r="AZ262" t="s">
        <v>46</v>
      </c>
      <c r="BA262" t="s">
        <v>46</v>
      </c>
      <c r="BB262" t="s">
        <v>46</v>
      </c>
      <c r="BC262" t="s">
        <v>46</v>
      </c>
      <c r="BD262" t="s">
        <v>46</v>
      </c>
      <c r="BE262" t="s">
        <v>46</v>
      </c>
      <c r="BF262" t="s">
        <v>46</v>
      </c>
      <c r="BG262" t="s">
        <v>46</v>
      </c>
      <c r="BH262" t="s">
        <v>46</v>
      </c>
      <c r="BI262" t="s">
        <v>46</v>
      </c>
      <c r="BJ262" t="s">
        <v>46</v>
      </c>
      <c r="BK262" t="s">
        <v>46</v>
      </c>
      <c r="BL262" t="s">
        <v>46</v>
      </c>
      <c r="BM262" t="s">
        <v>46</v>
      </c>
      <c r="BN262" t="s">
        <v>46</v>
      </c>
      <c r="BO262" t="s">
        <v>46</v>
      </c>
      <c r="BP262" t="s">
        <v>46</v>
      </c>
      <c r="BQ262" t="s">
        <v>46</v>
      </c>
      <c r="BR262" t="s">
        <v>46</v>
      </c>
      <c r="BS262" t="s">
        <v>46</v>
      </c>
      <c r="BT262" t="s">
        <v>46</v>
      </c>
      <c r="BU262" t="s">
        <v>46</v>
      </c>
      <c r="BV262" t="s">
        <v>46</v>
      </c>
      <c r="BW262" t="s">
        <v>46</v>
      </c>
      <c r="BX262" t="s">
        <v>47</v>
      </c>
      <c r="BY262" t="s">
        <v>46</v>
      </c>
      <c r="BZ262" t="s">
        <v>46</v>
      </c>
      <c r="CA262" t="s">
        <v>46</v>
      </c>
      <c r="CB262" t="s">
        <v>46</v>
      </c>
      <c r="CC262" t="s">
        <v>46</v>
      </c>
      <c r="CD262" t="s">
        <v>46</v>
      </c>
      <c r="CE262" t="s">
        <v>46</v>
      </c>
      <c r="CF262" t="s">
        <v>46</v>
      </c>
      <c r="CG262" t="s">
        <v>46</v>
      </c>
      <c r="CH262" t="s">
        <v>47</v>
      </c>
      <c r="CI262" t="s">
        <v>46</v>
      </c>
      <c r="CJ262" t="s">
        <v>46</v>
      </c>
      <c r="CK262" t="s">
        <v>46</v>
      </c>
      <c r="CL262" t="s">
        <v>46</v>
      </c>
      <c r="CM262" t="s">
        <v>46</v>
      </c>
      <c r="CN262" t="s">
        <v>46</v>
      </c>
      <c r="CO262" t="s">
        <v>46</v>
      </c>
      <c r="CP262" t="s">
        <v>46</v>
      </c>
      <c r="CQ262" t="s">
        <v>46</v>
      </c>
      <c r="CR262" t="s">
        <v>46</v>
      </c>
      <c r="CS262" t="s">
        <v>46</v>
      </c>
      <c r="CT262" t="s">
        <v>46</v>
      </c>
      <c r="CU262" t="s">
        <v>46</v>
      </c>
      <c r="CV262" t="s">
        <v>46</v>
      </c>
      <c r="CW262" t="s">
        <v>46</v>
      </c>
      <c r="CX262" t="s">
        <v>46</v>
      </c>
      <c r="CY262" t="s">
        <v>46</v>
      </c>
    </row>
    <row r="263" spans="1:103" x14ac:dyDescent="0.3">
      <c r="A263" s="148">
        <v>959</v>
      </c>
      <c r="B263" t="s">
        <v>879</v>
      </c>
      <c r="D263">
        <v>2</v>
      </c>
      <c r="E263">
        <v>2</v>
      </c>
      <c r="F263">
        <v>2</v>
      </c>
      <c r="G263">
        <v>3</v>
      </c>
      <c r="H263">
        <v>2</v>
      </c>
      <c r="I263">
        <v>2</v>
      </c>
      <c r="J263">
        <v>2</v>
      </c>
      <c r="K263">
        <v>3</v>
      </c>
      <c r="L263">
        <v>2</v>
      </c>
      <c r="M263">
        <v>2</v>
      </c>
      <c r="N263">
        <v>2</v>
      </c>
      <c r="O263">
        <v>2</v>
      </c>
      <c r="P263">
        <v>2</v>
      </c>
      <c r="Q263">
        <v>2</v>
      </c>
      <c r="R263">
        <v>2</v>
      </c>
      <c r="S263">
        <v>3</v>
      </c>
      <c r="U263">
        <v>2</v>
      </c>
      <c r="V263">
        <v>2</v>
      </c>
      <c r="W263">
        <v>2</v>
      </c>
      <c r="X263">
        <v>3</v>
      </c>
      <c r="Y263">
        <v>2</v>
      </c>
      <c r="Z263">
        <v>2</v>
      </c>
      <c r="AA263">
        <v>2</v>
      </c>
      <c r="AB263">
        <v>2</v>
      </c>
      <c r="AC263">
        <v>2</v>
      </c>
      <c r="AD263">
        <v>2</v>
      </c>
      <c r="AE263">
        <v>2</v>
      </c>
      <c r="AF263">
        <v>2</v>
      </c>
      <c r="AG263">
        <v>2</v>
      </c>
      <c r="AH263">
        <v>3</v>
      </c>
      <c r="AI263">
        <v>2</v>
      </c>
      <c r="AJ263">
        <v>2</v>
      </c>
      <c r="AK263">
        <v>2</v>
      </c>
      <c r="AL263">
        <v>3</v>
      </c>
      <c r="AM263">
        <v>2</v>
      </c>
      <c r="AN263">
        <v>2</v>
      </c>
      <c r="AO263">
        <v>2</v>
      </c>
      <c r="AP263">
        <v>2</v>
      </c>
      <c r="AQ263">
        <v>2</v>
      </c>
      <c r="AR263">
        <v>2</v>
      </c>
      <c r="AS263">
        <v>2</v>
      </c>
      <c r="AT263">
        <v>2</v>
      </c>
      <c r="AU263">
        <v>2</v>
      </c>
      <c r="AV263">
        <v>2</v>
      </c>
      <c r="AW263">
        <v>2</v>
      </c>
      <c r="AX263">
        <v>2</v>
      </c>
      <c r="AY263">
        <v>2</v>
      </c>
      <c r="AZ263">
        <v>2</v>
      </c>
      <c r="BA263">
        <v>2</v>
      </c>
      <c r="BB263">
        <v>2</v>
      </c>
      <c r="BC263">
        <v>2</v>
      </c>
      <c r="BD263">
        <v>3</v>
      </c>
      <c r="BE263">
        <v>2</v>
      </c>
      <c r="BF263">
        <v>2</v>
      </c>
      <c r="BG263">
        <v>2</v>
      </c>
      <c r="BH263">
        <v>2</v>
      </c>
      <c r="BI263">
        <v>2</v>
      </c>
      <c r="BJ263">
        <v>2</v>
      </c>
      <c r="BK263">
        <v>2</v>
      </c>
      <c r="BL263">
        <v>3</v>
      </c>
      <c r="BM263">
        <v>2</v>
      </c>
      <c r="BN263">
        <v>2</v>
      </c>
      <c r="BO263">
        <v>2</v>
      </c>
      <c r="BP263">
        <v>3</v>
      </c>
      <c r="BQ263">
        <v>2</v>
      </c>
      <c r="BR263">
        <v>2</v>
      </c>
      <c r="BS263">
        <v>2</v>
      </c>
      <c r="BT263">
        <v>2</v>
      </c>
      <c r="BU263">
        <v>2</v>
      </c>
      <c r="BV263">
        <v>2</v>
      </c>
      <c r="BW263">
        <v>2</v>
      </c>
      <c r="BX263">
        <v>2</v>
      </c>
      <c r="BY263">
        <v>2</v>
      </c>
      <c r="BZ263">
        <v>2</v>
      </c>
      <c r="CA263">
        <v>2</v>
      </c>
      <c r="CB263">
        <v>2</v>
      </c>
      <c r="CC263">
        <v>2</v>
      </c>
      <c r="CD263">
        <v>2</v>
      </c>
      <c r="CE263">
        <v>2</v>
      </c>
      <c r="CF263">
        <v>2</v>
      </c>
      <c r="CG263">
        <v>2</v>
      </c>
      <c r="CH263">
        <v>2</v>
      </c>
      <c r="CI263">
        <v>2</v>
      </c>
      <c r="CJ263">
        <v>2</v>
      </c>
      <c r="CK263">
        <v>2</v>
      </c>
      <c r="CL263">
        <v>2</v>
      </c>
      <c r="CM263">
        <v>2</v>
      </c>
      <c r="CN263">
        <v>2</v>
      </c>
      <c r="CO263">
        <v>2</v>
      </c>
      <c r="CP263">
        <v>2</v>
      </c>
      <c r="CQ263">
        <v>2</v>
      </c>
      <c r="CR263">
        <v>2</v>
      </c>
      <c r="CS263">
        <v>2</v>
      </c>
      <c r="CT263">
        <v>2</v>
      </c>
      <c r="CU263">
        <v>2</v>
      </c>
      <c r="CV263">
        <v>2</v>
      </c>
      <c r="CW263">
        <v>2</v>
      </c>
      <c r="CX263">
        <v>2</v>
      </c>
      <c r="CY263">
        <v>2</v>
      </c>
    </row>
    <row r="264" spans="1:103" x14ac:dyDescent="0.3">
      <c r="A264" s="148">
        <v>960</v>
      </c>
      <c r="B264" t="s">
        <v>880</v>
      </c>
      <c r="D264" t="s">
        <v>1325</v>
      </c>
      <c r="E264" t="s">
        <v>1326</v>
      </c>
      <c r="F264" t="s">
        <v>1327</v>
      </c>
      <c r="G264" t="s">
        <v>2174</v>
      </c>
      <c r="H264" t="s">
        <v>1328</v>
      </c>
      <c r="I264" t="s">
        <v>1329</v>
      </c>
      <c r="J264" t="s">
        <v>2175</v>
      </c>
      <c r="K264" t="s">
        <v>1330</v>
      </c>
      <c r="L264" t="s">
        <v>1331</v>
      </c>
      <c r="M264" t="s">
        <v>1332</v>
      </c>
      <c r="N264" t="s">
        <v>2176</v>
      </c>
      <c r="O264" t="s">
        <v>1333</v>
      </c>
      <c r="P264" t="s">
        <v>2177</v>
      </c>
      <c r="Q264" t="s">
        <v>1334</v>
      </c>
      <c r="R264" t="s">
        <v>1335</v>
      </c>
      <c r="S264" t="s">
        <v>1336</v>
      </c>
      <c r="U264" t="s">
        <v>1337</v>
      </c>
      <c r="V264" t="s">
        <v>2178</v>
      </c>
      <c r="W264" t="s">
        <v>1603</v>
      </c>
      <c r="X264" t="s">
        <v>1338</v>
      </c>
      <c r="Y264" t="s">
        <v>1339</v>
      </c>
      <c r="Z264" t="s">
        <v>2179</v>
      </c>
      <c r="AA264" t="s">
        <v>2180</v>
      </c>
      <c r="AB264" t="s">
        <v>1340</v>
      </c>
      <c r="AC264" t="s">
        <v>1341</v>
      </c>
      <c r="AD264" t="s">
        <v>1342</v>
      </c>
      <c r="AE264" t="s">
        <v>1343</v>
      </c>
      <c r="AF264" t="s">
        <v>1344</v>
      </c>
      <c r="AG264" t="s">
        <v>1345</v>
      </c>
      <c r="AH264" t="s">
        <v>1346</v>
      </c>
      <c r="AI264" t="s">
        <v>2181</v>
      </c>
      <c r="AJ264" t="s">
        <v>1347</v>
      </c>
      <c r="AK264" t="s">
        <v>1348</v>
      </c>
      <c r="AL264" t="s">
        <v>1349</v>
      </c>
      <c r="AM264" t="s">
        <v>1350</v>
      </c>
      <c r="AN264" t="s">
        <v>1351</v>
      </c>
      <c r="AO264" t="s">
        <v>1352</v>
      </c>
      <c r="AP264" t="s">
        <v>1353</v>
      </c>
      <c r="AQ264" t="s">
        <v>1354</v>
      </c>
      <c r="AR264" t="s">
        <v>1355</v>
      </c>
      <c r="AS264" t="s">
        <v>1356</v>
      </c>
      <c r="AT264" t="s">
        <v>1357</v>
      </c>
      <c r="AU264" t="s">
        <v>1358</v>
      </c>
      <c r="AV264" t="s">
        <v>1359</v>
      </c>
      <c r="AW264" t="s">
        <v>2182</v>
      </c>
      <c r="AX264" t="s">
        <v>1360</v>
      </c>
      <c r="AY264" t="s">
        <v>1617</v>
      </c>
      <c r="AZ264" t="s">
        <v>1361</v>
      </c>
      <c r="BA264" t="s">
        <v>1362</v>
      </c>
      <c r="BB264" t="s">
        <v>1363</v>
      </c>
      <c r="BC264" t="s">
        <v>2183</v>
      </c>
      <c r="BD264" t="s">
        <v>1364</v>
      </c>
      <c r="BE264" t="s">
        <v>1365</v>
      </c>
      <c r="BF264" t="s">
        <v>1366</v>
      </c>
      <c r="BG264" t="s">
        <v>1367</v>
      </c>
      <c r="BH264" t="s">
        <v>1368</v>
      </c>
      <c r="BI264" t="s">
        <v>1369</v>
      </c>
      <c r="BJ264" t="s">
        <v>1370</v>
      </c>
      <c r="BK264" t="s">
        <v>1371</v>
      </c>
      <c r="BL264" t="s">
        <v>1372</v>
      </c>
      <c r="BM264" t="s">
        <v>1373</v>
      </c>
      <c r="BN264" t="s">
        <v>1374</v>
      </c>
      <c r="BO264" t="s">
        <v>1375</v>
      </c>
      <c r="BP264" t="s">
        <v>1376</v>
      </c>
      <c r="BQ264" t="s">
        <v>2184</v>
      </c>
      <c r="BR264" t="s">
        <v>1377</v>
      </c>
      <c r="BS264" t="s">
        <v>2185</v>
      </c>
      <c r="BT264" t="s">
        <v>1378</v>
      </c>
      <c r="BU264" t="s">
        <v>1379</v>
      </c>
      <c r="BV264" t="s">
        <v>1380</v>
      </c>
      <c r="BW264" t="s">
        <v>1381</v>
      </c>
      <c r="BX264" t="s">
        <v>1382</v>
      </c>
      <c r="BY264" t="s">
        <v>1383</v>
      </c>
      <c r="BZ264" t="s">
        <v>1384</v>
      </c>
      <c r="CA264" t="s">
        <v>1385</v>
      </c>
      <c r="CB264" t="s">
        <v>1386</v>
      </c>
      <c r="CC264" t="s">
        <v>1387</v>
      </c>
      <c r="CD264" t="s">
        <v>1388</v>
      </c>
      <c r="CE264" t="s">
        <v>1389</v>
      </c>
      <c r="CF264" t="s">
        <v>1390</v>
      </c>
      <c r="CG264" t="s">
        <v>1391</v>
      </c>
      <c r="CH264" t="s">
        <v>1392</v>
      </c>
      <c r="CI264" t="s">
        <v>1393</v>
      </c>
      <c r="CJ264" t="s">
        <v>1394</v>
      </c>
      <c r="CK264" t="s">
        <v>1395</v>
      </c>
      <c r="CL264" t="s">
        <v>1396</v>
      </c>
      <c r="CM264" t="s">
        <v>1397</v>
      </c>
      <c r="CN264" t="s">
        <v>1398</v>
      </c>
      <c r="CO264" t="s">
        <v>1399</v>
      </c>
      <c r="CP264" t="s">
        <v>2186</v>
      </c>
      <c r="CQ264" t="s">
        <v>1400</v>
      </c>
      <c r="CR264" t="s">
        <v>1401</v>
      </c>
      <c r="CS264" t="s">
        <v>1402</v>
      </c>
      <c r="CT264" t="s">
        <v>966</v>
      </c>
      <c r="CU264" t="s">
        <v>1403</v>
      </c>
      <c r="CV264" t="s">
        <v>1404</v>
      </c>
      <c r="CW264" t="s">
        <v>1405</v>
      </c>
      <c r="CX264" t="s">
        <v>1406</v>
      </c>
      <c r="CY264" t="s">
        <v>1407</v>
      </c>
    </row>
    <row r="265" spans="1:103" x14ac:dyDescent="0.3">
      <c r="A265" s="148">
        <v>962</v>
      </c>
      <c r="B265" t="s">
        <v>881</v>
      </c>
      <c r="D265" t="s">
        <v>883</v>
      </c>
      <c r="E265" t="s">
        <v>882</v>
      </c>
      <c r="F265" t="s">
        <v>883</v>
      </c>
      <c r="G265" t="s">
        <v>882</v>
      </c>
      <c r="H265" t="s">
        <v>884</v>
      </c>
      <c r="I265" t="s">
        <v>883</v>
      </c>
      <c r="J265" t="s">
        <v>882</v>
      </c>
      <c r="K265" t="s">
        <v>882</v>
      </c>
      <c r="L265" t="s">
        <v>884</v>
      </c>
      <c r="M265" t="s">
        <v>1408</v>
      </c>
      <c r="N265" t="s">
        <v>1409</v>
      </c>
      <c r="O265" t="s">
        <v>1410</v>
      </c>
      <c r="P265" t="s">
        <v>882</v>
      </c>
      <c r="Q265" t="s">
        <v>882</v>
      </c>
      <c r="R265" t="s">
        <v>883</v>
      </c>
      <c r="S265" t="s">
        <v>1411</v>
      </c>
      <c r="U265" t="s">
        <v>1412</v>
      </c>
      <c r="V265" t="s">
        <v>883</v>
      </c>
      <c r="W265" t="s">
        <v>883</v>
      </c>
      <c r="X265" t="s">
        <v>883</v>
      </c>
      <c r="Y265" t="s">
        <v>883</v>
      </c>
      <c r="Z265" t="s">
        <v>882</v>
      </c>
      <c r="AA265" t="s">
        <v>882</v>
      </c>
      <c r="AB265" t="s">
        <v>882</v>
      </c>
      <c r="AC265" t="s">
        <v>1413</v>
      </c>
      <c r="AD265" t="s">
        <v>883</v>
      </c>
      <c r="AE265" t="s">
        <v>1410</v>
      </c>
      <c r="AF265" t="s">
        <v>882</v>
      </c>
      <c r="AG265" t="s">
        <v>1414</v>
      </c>
      <c r="AH265" t="s">
        <v>883</v>
      </c>
      <c r="AI265" t="s">
        <v>959</v>
      </c>
      <c r="AJ265" t="s">
        <v>882</v>
      </c>
      <c r="AK265" t="s">
        <v>959</v>
      </c>
      <c r="AL265" t="s">
        <v>883</v>
      </c>
      <c r="AM265" t="s">
        <v>958</v>
      </c>
      <c r="AN265" t="s">
        <v>882</v>
      </c>
      <c r="AO265" t="s">
        <v>883</v>
      </c>
      <c r="AP265" t="s">
        <v>882</v>
      </c>
      <c r="AQ265" t="s">
        <v>883</v>
      </c>
      <c r="AR265" t="s">
        <v>882</v>
      </c>
      <c r="AS265" t="s">
        <v>882</v>
      </c>
      <c r="AT265" t="s">
        <v>882</v>
      </c>
      <c r="AU265" t="s">
        <v>882</v>
      </c>
      <c r="AV265" t="s">
        <v>882</v>
      </c>
      <c r="AW265" t="s">
        <v>2187</v>
      </c>
      <c r="AX265" t="s">
        <v>882</v>
      </c>
      <c r="AY265" t="s">
        <v>884</v>
      </c>
      <c r="AZ265" t="s">
        <v>882</v>
      </c>
      <c r="BA265" t="s">
        <v>1415</v>
      </c>
      <c r="BB265" t="s">
        <v>2188</v>
      </c>
      <c r="BC265" t="s">
        <v>883</v>
      </c>
      <c r="BD265" t="s">
        <v>1416</v>
      </c>
      <c r="BE265" t="s">
        <v>884</v>
      </c>
      <c r="BF265" t="s">
        <v>882</v>
      </c>
      <c r="BG265" t="s">
        <v>882</v>
      </c>
      <c r="BH265" t="s">
        <v>1417</v>
      </c>
      <c r="BI265" t="s">
        <v>1418</v>
      </c>
      <c r="BJ265" t="s">
        <v>883</v>
      </c>
      <c r="BK265" t="s">
        <v>959</v>
      </c>
      <c r="BL265" t="s">
        <v>883</v>
      </c>
      <c r="BM265" t="s">
        <v>882</v>
      </c>
      <c r="BN265" t="s">
        <v>882</v>
      </c>
      <c r="BO265" t="s">
        <v>883</v>
      </c>
      <c r="BP265" t="s">
        <v>959</v>
      </c>
      <c r="BQ265" t="s">
        <v>884</v>
      </c>
      <c r="BR265" t="s">
        <v>883</v>
      </c>
      <c r="BS265" t="s">
        <v>2189</v>
      </c>
      <c r="BT265" t="s">
        <v>883</v>
      </c>
      <c r="BU265" t="s">
        <v>883</v>
      </c>
      <c r="BV265" t="s">
        <v>882</v>
      </c>
      <c r="BW265" t="s">
        <v>883</v>
      </c>
      <c r="BX265" t="s">
        <v>882</v>
      </c>
      <c r="BY265" t="s">
        <v>959</v>
      </c>
      <c r="BZ265" t="s">
        <v>883</v>
      </c>
      <c r="CA265" t="s">
        <v>1419</v>
      </c>
      <c r="CB265" t="s">
        <v>882</v>
      </c>
      <c r="CC265" t="s">
        <v>882</v>
      </c>
      <c r="CD265" t="s">
        <v>1420</v>
      </c>
      <c r="CE265" t="s">
        <v>883</v>
      </c>
      <c r="CF265" t="s">
        <v>882</v>
      </c>
      <c r="CG265" t="s">
        <v>883</v>
      </c>
      <c r="CH265" t="s">
        <v>883</v>
      </c>
      <c r="CI265" t="s">
        <v>882</v>
      </c>
      <c r="CJ265" t="s">
        <v>882</v>
      </c>
      <c r="CK265" t="s">
        <v>882</v>
      </c>
      <c r="CL265" t="s">
        <v>883</v>
      </c>
      <c r="CM265" t="s">
        <v>882</v>
      </c>
      <c r="CN265" t="s">
        <v>2190</v>
      </c>
      <c r="CO265" t="s">
        <v>882</v>
      </c>
      <c r="CP265" t="s">
        <v>882</v>
      </c>
      <c r="CQ265" t="s">
        <v>1415</v>
      </c>
      <c r="CR265" t="s">
        <v>883</v>
      </c>
      <c r="CS265" t="s">
        <v>883</v>
      </c>
      <c r="CT265" t="s">
        <v>882</v>
      </c>
      <c r="CU265" t="s">
        <v>883</v>
      </c>
      <c r="CV265" t="s">
        <v>883</v>
      </c>
      <c r="CW265" t="s">
        <v>882</v>
      </c>
      <c r="CX265" t="s">
        <v>883</v>
      </c>
      <c r="CY265" t="s">
        <v>882</v>
      </c>
    </row>
    <row r="266" spans="1:103" x14ac:dyDescent="0.3">
      <c r="A266" s="148">
        <v>964</v>
      </c>
      <c r="B266" t="s">
        <v>885</v>
      </c>
      <c r="D266" t="s">
        <v>2191</v>
      </c>
      <c r="E266" t="s">
        <v>2192</v>
      </c>
      <c r="F266" t="s">
        <v>2193</v>
      </c>
      <c r="G266" t="s">
        <v>2194</v>
      </c>
      <c r="H266" t="s">
        <v>2195</v>
      </c>
      <c r="I266" t="s">
        <v>2196</v>
      </c>
      <c r="J266" t="s">
        <v>2197</v>
      </c>
      <c r="K266" t="s">
        <v>2198</v>
      </c>
      <c r="L266" t="s">
        <v>2199</v>
      </c>
      <c r="M266" t="s">
        <v>2200</v>
      </c>
      <c r="N266" t="s">
        <v>886</v>
      </c>
      <c r="O266" t="s">
        <v>2201</v>
      </c>
      <c r="P266" t="s">
        <v>2202</v>
      </c>
      <c r="Q266" t="s">
        <v>2203</v>
      </c>
      <c r="R266" t="s">
        <v>2198</v>
      </c>
      <c r="S266" t="s">
        <v>892</v>
      </c>
      <c r="U266" t="s">
        <v>2204</v>
      </c>
      <c r="V266" t="s">
        <v>2205</v>
      </c>
      <c r="W266" t="s">
        <v>1895</v>
      </c>
      <c r="X266" t="s">
        <v>2206</v>
      </c>
      <c r="Y266" t="s">
        <v>2207</v>
      </c>
      <c r="Z266" t="s">
        <v>2208</v>
      </c>
      <c r="AA266" t="s">
        <v>2209</v>
      </c>
      <c r="AB266" t="s">
        <v>2193</v>
      </c>
      <c r="AC266" t="s">
        <v>2210</v>
      </c>
      <c r="AD266" t="s">
        <v>2211</v>
      </c>
      <c r="AE266" t="s">
        <v>2202</v>
      </c>
      <c r="AF266" t="s">
        <v>2212</v>
      </c>
      <c r="AG266" t="s">
        <v>2198</v>
      </c>
      <c r="AH266" t="s">
        <v>893</v>
      </c>
      <c r="AI266" t="s">
        <v>2212</v>
      </c>
      <c r="AJ266" t="s">
        <v>2213</v>
      </c>
      <c r="AK266" t="s">
        <v>2214</v>
      </c>
      <c r="AL266" t="s">
        <v>2193</v>
      </c>
      <c r="AM266" t="s">
        <v>2204</v>
      </c>
      <c r="AN266" t="s">
        <v>2207</v>
      </c>
      <c r="AO266" t="s">
        <v>1421</v>
      </c>
      <c r="AP266" t="s">
        <v>2215</v>
      </c>
      <c r="AQ266" t="s">
        <v>2216</v>
      </c>
      <c r="AR266" t="s">
        <v>2214</v>
      </c>
      <c r="AS266" t="s">
        <v>2198</v>
      </c>
      <c r="AT266" t="s">
        <v>2202</v>
      </c>
      <c r="AU266" t="s">
        <v>2216</v>
      </c>
      <c r="AV266" t="s">
        <v>2203</v>
      </c>
      <c r="AW266" t="s">
        <v>2198</v>
      </c>
      <c r="AX266" t="s">
        <v>2217</v>
      </c>
      <c r="AY266" t="s">
        <v>1876</v>
      </c>
      <c r="AZ266" t="s">
        <v>2218</v>
      </c>
      <c r="BA266" t="s">
        <v>2219</v>
      </c>
      <c r="BB266" t="s">
        <v>2210</v>
      </c>
      <c r="BC266" t="s">
        <v>2220</v>
      </c>
      <c r="BD266" t="s">
        <v>2221</v>
      </c>
      <c r="BE266" t="s">
        <v>2222</v>
      </c>
      <c r="BF266" t="s">
        <v>2207</v>
      </c>
      <c r="BG266" t="s">
        <v>2221</v>
      </c>
      <c r="BH266" t="s">
        <v>2195</v>
      </c>
      <c r="BI266" t="s">
        <v>2223</v>
      </c>
      <c r="BJ266" t="s">
        <v>2224</v>
      </c>
      <c r="BK266" t="s">
        <v>2225</v>
      </c>
      <c r="BL266" t="s">
        <v>2219</v>
      </c>
      <c r="BM266" t="s">
        <v>2225</v>
      </c>
      <c r="BN266" t="s">
        <v>2226</v>
      </c>
      <c r="BO266" t="s">
        <v>2227</v>
      </c>
      <c r="BP266" t="s">
        <v>2193</v>
      </c>
      <c r="BQ266" t="s">
        <v>2228</v>
      </c>
      <c r="BR266" t="s">
        <v>2227</v>
      </c>
      <c r="BS266" t="s">
        <v>2207</v>
      </c>
      <c r="BT266" t="s">
        <v>2221</v>
      </c>
      <c r="BU266" t="s">
        <v>2203</v>
      </c>
      <c r="BV266" t="s">
        <v>2229</v>
      </c>
      <c r="BW266" t="s">
        <v>2230</v>
      </c>
      <c r="BX266" t="s">
        <v>2227</v>
      </c>
      <c r="BY266" t="s">
        <v>2204</v>
      </c>
      <c r="BZ266" t="s">
        <v>2231</v>
      </c>
      <c r="CA266" t="s">
        <v>2232</v>
      </c>
      <c r="CB266" t="s">
        <v>2233</v>
      </c>
      <c r="CC266" t="s">
        <v>2234</v>
      </c>
      <c r="CD266" t="s">
        <v>2235</v>
      </c>
      <c r="CE266" t="s">
        <v>2236</v>
      </c>
      <c r="CF266" t="s">
        <v>2198</v>
      </c>
      <c r="CG266" t="s">
        <v>2216</v>
      </c>
      <c r="CH266" t="s">
        <v>2225</v>
      </c>
      <c r="CI266" t="s">
        <v>2235</v>
      </c>
      <c r="CJ266" t="s">
        <v>2237</v>
      </c>
      <c r="CK266" t="s">
        <v>2238</v>
      </c>
      <c r="CL266" t="s">
        <v>2239</v>
      </c>
      <c r="CM266" t="s">
        <v>2240</v>
      </c>
      <c r="CN266" t="s">
        <v>2241</v>
      </c>
      <c r="CO266" t="s">
        <v>2205</v>
      </c>
      <c r="CP266" t="s">
        <v>2242</v>
      </c>
      <c r="CQ266" t="s">
        <v>2243</v>
      </c>
      <c r="CR266" t="s">
        <v>2244</v>
      </c>
      <c r="CS266" t="s">
        <v>2241</v>
      </c>
      <c r="CT266" t="s">
        <v>2245</v>
      </c>
      <c r="CU266" t="s">
        <v>2244</v>
      </c>
      <c r="CV266" t="s">
        <v>2221</v>
      </c>
      <c r="CW266" t="s">
        <v>2223</v>
      </c>
      <c r="CX266" t="s">
        <v>2226</v>
      </c>
      <c r="CY266" t="s">
        <v>2238</v>
      </c>
    </row>
    <row r="267" spans="1:103" x14ac:dyDescent="0.3">
      <c r="A267" s="148">
        <v>965</v>
      </c>
      <c r="B267" t="s">
        <v>887</v>
      </c>
      <c r="D267">
        <v>0</v>
      </c>
      <c r="E267">
        <v>0</v>
      </c>
      <c r="F267">
        <v>0</v>
      </c>
      <c r="G267">
        <v>0</v>
      </c>
      <c r="H267">
        <v>0</v>
      </c>
      <c r="I267">
        <v>0</v>
      </c>
      <c r="J267">
        <v>0</v>
      </c>
      <c r="K267">
        <v>0</v>
      </c>
      <c r="L267">
        <v>0</v>
      </c>
      <c r="M267">
        <v>0</v>
      </c>
      <c r="O267">
        <v>0</v>
      </c>
      <c r="P267">
        <v>0</v>
      </c>
      <c r="Q267">
        <v>0</v>
      </c>
      <c r="R267">
        <v>0</v>
      </c>
      <c r="S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row>
    <row r="268" spans="1:103" x14ac:dyDescent="0.3">
      <c r="A268" s="148">
        <v>966</v>
      </c>
      <c r="B268" t="s">
        <v>888</v>
      </c>
      <c r="D268" t="s">
        <v>1422</v>
      </c>
      <c r="E268" t="s">
        <v>1423</v>
      </c>
      <c r="F268" t="s">
        <v>2246</v>
      </c>
      <c r="G268" t="s">
        <v>2247</v>
      </c>
      <c r="H268" t="s">
        <v>1424</v>
      </c>
      <c r="I268" t="s">
        <v>1425</v>
      </c>
      <c r="J268" t="s">
        <v>2248</v>
      </c>
      <c r="K268" t="s">
        <v>1426</v>
      </c>
      <c r="L268" t="s">
        <v>1427</v>
      </c>
      <c r="M268" t="s">
        <v>1428</v>
      </c>
      <c r="N268" t="s">
        <v>1429</v>
      </c>
      <c r="O268" t="s">
        <v>1430</v>
      </c>
      <c r="P268" t="s">
        <v>1431</v>
      </c>
      <c r="Q268" t="s">
        <v>1432</v>
      </c>
      <c r="R268" t="s">
        <v>1433</v>
      </c>
      <c r="S268" t="s">
        <v>1434</v>
      </c>
      <c r="U268" t="s">
        <v>1435</v>
      </c>
      <c r="V268" t="s">
        <v>1436</v>
      </c>
      <c r="W268" t="s">
        <v>1610</v>
      </c>
      <c r="X268" t="s">
        <v>1437</v>
      </c>
      <c r="Y268" t="s">
        <v>1438</v>
      </c>
      <c r="Z268" t="s">
        <v>1439</v>
      </c>
      <c r="AA268" t="s">
        <v>2249</v>
      </c>
      <c r="AB268" t="s">
        <v>1440</v>
      </c>
      <c r="AC268" t="s">
        <v>1441</v>
      </c>
      <c r="AD268" t="s">
        <v>1442</v>
      </c>
      <c r="AE268" t="s">
        <v>1443</v>
      </c>
      <c r="AF268" t="s">
        <v>1444</v>
      </c>
      <c r="AG268" t="s">
        <v>1445</v>
      </c>
      <c r="AH268" t="s">
        <v>2250</v>
      </c>
      <c r="AI268" t="s">
        <v>1446</v>
      </c>
      <c r="AJ268" t="s">
        <v>1447</v>
      </c>
      <c r="AK268" t="s">
        <v>1448</v>
      </c>
      <c r="AL268" t="s">
        <v>1449</v>
      </c>
      <c r="AM268" t="s">
        <v>1450</v>
      </c>
      <c r="AN268" t="s">
        <v>1451</v>
      </c>
      <c r="AO268" t="s">
        <v>1452</v>
      </c>
      <c r="AP268" t="s">
        <v>1453</v>
      </c>
      <c r="AQ268" t="s">
        <v>1454</v>
      </c>
      <c r="AR268" t="s">
        <v>2251</v>
      </c>
      <c r="AS268" t="s">
        <v>1455</v>
      </c>
      <c r="AT268" t="s">
        <v>1456</v>
      </c>
      <c r="AU268" t="s">
        <v>1457</v>
      </c>
      <c r="AV268" t="s">
        <v>1458</v>
      </c>
      <c r="AW268" t="s">
        <v>2252</v>
      </c>
      <c r="AX268" t="s">
        <v>1459</v>
      </c>
      <c r="AY268" t="s">
        <v>1611</v>
      </c>
      <c r="AZ268" t="s">
        <v>1460</v>
      </c>
      <c r="BA268" t="s">
        <v>1461</v>
      </c>
      <c r="BB268" t="s">
        <v>2253</v>
      </c>
      <c r="BC268" t="s">
        <v>2254</v>
      </c>
      <c r="BD268" t="s">
        <v>1462</v>
      </c>
      <c r="BE268" t="s">
        <v>1463</v>
      </c>
      <c r="BF268" t="s">
        <v>1464</v>
      </c>
      <c r="BG268" t="s">
        <v>1465</v>
      </c>
      <c r="BH268" t="s">
        <v>2255</v>
      </c>
      <c r="BI268" t="s">
        <v>1466</v>
      </c>
      <c r="BJ268" t="s">
        <v>1467</v>
      </c>
      <c r="BK268" t="s">
        <v>1468</v>
      </c>
      <c r="BL268" t="s">
        <v>1469</v>
      </c>
      <c r="BM268" t="s">
        <v>2256</v>
      </c>
      <c r="BN268" t="s">
        <v>1470</v>
      </c>
      <c r="BO268" t="s">
        <v>1471</v>
      </c>
      <c r="BP268" t="s">
        <v>2257</v>
      </c>
      <c r="BQ268" t="s">
        <v>2258</v>
      </c>
      <c r="BR268" t="s">
        <v>1472</v>
      </c>
      <c r="BS268" t="s">
        <v>2259</v>
      </c>
      <c r="BT268" t="s">
        <v>1473</v>
      </c>
      <c r="BU268" t="s">
        <v>1474</v>
      </c>
      <c r="BV268" t="s">
        <v>1475</v>
      </c>
      <c r="BW268" t="s">
        <v>1476</v>
      </c>
      <c r="BX268" t="s">
        <v>2260</v>
      </c>
      <c r="BY268" t="s">
        <v>2261</v>
      </c>
      <c r="BZ268" t="s">
        <v>1477</v>
      </c>
      <c r="CA268" t="s">
        <v>1478</v>
      </c>
      <c r="CB268" t="s">
        <v>1479</v>
      </c>
      <c r="CC268" t="s">
        <v>1480</v>
      </c>
      <c r="CD268" t="s">
        <v>1481</v>
      </c>
      <c r="CE268" t="s">
        <v>1482</v>
      </c>
      <c r="CF268" t="s">
        <v>1483</v>
      </c>
      <c r="CG268" t="s">
        <v>1484</v>
      </c>
      <c r="CH268" t="s">
        <v>1485</v>
      </c>
      <c r="CI268" t="s">
        <v>1486</v>
      </c>
      <c r="CJ268" t="s">
        <v>2262</v>
      </c>
      <c r="CK268" t="s">
        <v>1487</v>
      </c>
      <c r="CL268" t="s">
        <v>1488</v>
      </c>
      <c r="CM268" t="s">
        <v>1489</v>
      </c>
      <c r="CN268" t="s">
        <v>1490</v>
      </c>
      <c r="CO268" t="s">
        <v>1491</v>
      </c>
      <c r="CP268" t="s">
        <v>1492</v>
      </c>
      <c r="CQ268" t="s">
        <v>1493</v>
      </c>
      <c r="CR268" t="s">
        <v>1494</v>
      </c>
      <c r="CS268" t="s">
        <v>1495</v>
      </c>
      <c r="CT268" t="s">
        <v>1496</v>
      </c>
      <c r="CU268" t="s">
        <v>1497</v>
      </c>
      <c r="CV268" t="s">
        <v>1498</v>
      </c>
      <c r="CW268" t="s">
        <v>1499</v>
      </c>
      <c r="CX268" t="s">
        <v>1500</v>
      </c>
      <c r="CY268" t="s">
        <v>1501</v>
      </c>
    </row>
    <row r="269" spans="1:103" x14ac:dyDescent="0.3">
      <c r="A269" s="148">
        <v>968</v>
      </c>
      <c r="B269" t="s">
        <v>889</v>
      </c>
      <c r="D269" t="s">
        <v>1502</v>
      </c>
      <c r="E269" t="s">
        <v>1503</v>
      </c>
      <c r="F269" t="s">
        <v>1504</v>
      </c>
      <c r="G269" t="s">
        <v>2263</v>
      </c>
      <c r="H269" t="s">
        <v>1505</v>
      </c>
      <c r="I269" t="s">
        <v>1506</v>
      </c>
      <c r="J269" t="s">
        <v>1507</v>
      </c>
      <c r="K269" t="s">
        <v>1508</v>
      </c>
      <c r="L269" t="s">
        <v>1509</v>
      </c>
      <c r="M269" t="s">
        <v>1510</v>
      </c>
      <c r="N269" t="s">
        <v>1511</v>
      </c>
      <c r="O269" t="s">
        <v>1512</v>
      </c>
      <c r="P269" t="s">
        <v>2264</v>
      </c>
      <c r="Q269" t="s">
        <v>1513</v>
      </c>
      <c r="R269" t="s">
        <v>1514</v>
      </c>
      <c r="S269" t="s">
        <v>1515</v>
      </c>
      <c r="U269" t="s">
        <v>1516</v>
      </c>
      <c r="V269" t="s">
        <v>2265</v>
      </c>
      <c r="W269" t="s">
        <v>1589</v>
      </c>
      <c r="X269" t="s">
        <v>1517</v>
      </c>
      <c r="Y269" t="s">
        <v>1518</v>
      </c>
      <c r="Z269" t="s">
        <v>2266</v>
      </c>
      <c r="AA269" t="s">
        <v>2267</v>
      </c>
      <c r="AB269" t="s">
        <v>1519</v>
      </c>
      <c r="AC269" t="s">
        <v>1520</v>
      </c>
      <c r="AD269" t="s">
        <v>1521</v>
      </c>
      <c r="AE269" t="s">
        <v>1522</v>
      </c>
      <c r="AF269" t="s">
        <v>1523</v>
      </c>
      <c r="AG269" t="s">
        <v>1524</v>
      </c>
      <c r="AH269" t="s">
        <v>1525</v>
      </c>
      <c r="AI269" t="s">
        <v>1526</v>
      </c>
      <c r="AJ269" t="s">
        <v>1527</v>
      </c>
      <c r="AK269" t="s">
        <v>1528</v>
      </c>
      <c r="AL269" t="s">
        <v>1529</v>
      </c>
      <c r="AM269" t="s">
        <v>2268</v>
      </c>
      <c r="AN269" t="s">
        <v>1530</v>
      </c>
      <c r="AO269" t="s">
        <v>2269</v>
      </c>
      <c r="AP269" t="s">
        <v>1531</v>
      </c>
      <c r="AQ269" t="s">
        <v>1532</v>
      </c>
      <c r="AR269" t="s">
        <v>1533</v>
      </c>
      <c r="AS269" t="s">
        <v>1534</v>
      </c>
      <c r="AT269" t="s">
        <v>1535</v>
      </c>
      <c r="AU269" t="s">
        <v>1536</v>
      </c>
      <c r="AV269" t="s">
        <v>1537</v>
      </c>
      <c r="AW269" t="s">
        <v>2270</v>
      </c>
      <c r="AX269" t="s">
        <v>1538</v>
      </c>
      <c r="AY269" t="s">
        <v>1593</v>
      </c>
      <c r="AZ269" t="s">
        <v>1539</v>
      </c>
      <c r="BA269" t="s">
        <v>1540</v>
      </c>
      <c r="BB269" t="s">
        <v>1541</v>
      </c>
      <c r="BC269" t="s">
        <v>2271</v>
      </c>
      <c r="BD269" t="s">
        <v>1542</v>
      </c>
      <c r="BE269" t="s">
        <v>1543</v>
      </c>
      <c r="BF269" t="s">
        <v>1544</v>
      </c>
      <c r="BG269" t="s">
        <v>1545</v>
      </c>
      <c r="BH269" t="s">
        <v>1546</v>
      </c>
      <c r="BI269" t="s">
        <v>1547</v>
      </c>
      <c r="BJ269" t="s">
        <v>1548</v>
      </c>
      <c r="BK269" t="s">
        <v>1549</v>
      </c>
      <c r="BL269" t="s">
        <v>1550</v>
      </c>
      <c r="BM269" t="s">
        <v>2272</v>
      </c>
      <c r="BN269" t="s">
        <v>1551</v>
      </c>
      <c r="BO269" t="s">
        <v>1552</v>
      </c>
      <c r="BP269" t="s">
        <v>1553</v>
      </c>
      <c r="BQ269" t="s">
        <v>2273</v>
      </c>
      <c r="BR269" t="s">
        <v>1554</v>
      </c>
      <c r="BS269" t="s">
        <v>2274</v>
      </c>
      <c r="BT269" t="s">
        <v>1555</v>
      </c>
      <c r="BU269" t="s">
        <v>1556</v>
      </c>
      <c r="BV269" t="s">
        <v>1557</v>
      </c>
      <c r="BW269" t="s">
        <v>1558</v>
      </c>
      <c r="BX269" t="s">
        <v>1559</v>
      </c>
      <c r="BY269" t="s">
        <v>1560</v>
      </c>
      <c r="BZ269" t="s">
        <v>1561</v>
      </c>
      <c r="CA269" t="s">
        <v>1562</v>
      </c>
      <c r="CB269" t="s">
        <v>1563</v>
      </c>
      <c r="CC269" t="s">
        <v>1564</v>
      </c>
      <c r="CD269" t="s">
        <v>1565</v>
      </c>
      <c r="CE269" t="s">
        <v>2275</v>
      </c>
      <c r="CF269" t="s">
        <v>1566</v>
      </c>
      <c r="CG269" t="s">
        <v>1567</v>
      </c>
      <c r="CH269" t="s">
        <v>1568</v>
      </c>
      <c r="CI269" t="s">
        <v>1569</v>
      </c>
      <c r="CJ269" t="s">
        <v>1570</v>
      </c>
      <c r="CK269" t="s">
        <v>1571</v>
      </c>
      <c r="CL269" t="s">
        <v>1572</v>
      </c>
      <c r="CM269" t="s">
        <v>1573</v>
      </c>
      <c r="CN269" t="s">
        <v>1574</v>
      </c>
      <c r="CO269" t="s">
        <v>1575</v>
      </c>
      <c r="CP269" t="s">
        <v>1576</v>
      </c>
      <c r="CQ269" t="s">
        <v>1577</v>
      </c>
      <c r="CR269" t="s">
        <v>1578</v>
      </c>
      <c r="CS269" t="s">
        <v>1579</v>
      </c>
      <c r="CT269" t="s">
        <v>1580</v>
      </c>
      <c r="CU269" t="s">
        <v>1581</v>
      </c>
      <c r="CV269" t="s">
        <v>1582</v>
      </c>
      <c r="CW269" t="s">
        <v>1583</v>
      </c>
      <c r="CX269" t="s">
        <v>1584</v>
      </c>
      <c r="CY269" t="s">
        <v>1585</v>
      </c>
    </row>
    <row r="270" spans="1:103" x14ac:dyDescent="0.3">
      <c r="A270" s="148">
        <v>973</v>
      </c>
      <c r="B270" t="s">
        <v>2276</v>
      </c>
      <c r="D270">
        <v>0</v>
      </c>
      <c r="E270">
        <v>0</v>
      </c>
      <c r="F270">
        <v>0</v>
      </c>
      <c r="G270">
        <v>0</v>
      </c>
      <c r="H270">
        <v>0</v>
      </c>
      <c r="I270">
        <v>0</v>
      </c>
      <c r="J270">
        <v>0</v>
      </c>
      <c r="K270">
        <v>0</v>
      </c>
      <c r="L270">
        <v>0</v>
      </c>
      <c r="M270">
        <v>1</v>
      </c>
      <c r="O270">
        <v>0</v>
      </c>
      <c r="P270">
        <v>0</v>
      </c>
      <c r="Q270">
        <v>0</v>
      </c>
      <c r="R270">
        <v>0</v>
      </c>
      <c r="S270">
        <v>0</v>
      </c>
      <c r="U270">
        <v>1</v>
      </c>
      <c r="V270">
        <v>0</v>
      </c>
      <c r="W270">
        <v>0</v>
      </c>
      <c r="X270">
        <v>0</v>
      </c>
      <c r="Y270">
        <v>0</v>
      </c>
      <c r="Z270">
        <v>0</v>
      </c>
      <c r="AA270">
        <v>0</v>
      </c>
      <c r="AB270">
        <v>0</v>
      </c>
      <c r="AC270">
        <v>0</v>
      </c>
      <c r="AD270">
        <v>0</v>
      </c>
      <c r="AE270">
        <v>0</v>
      </c>
      <c r="AF270">
        <v>0</v>
      </c>
      <c r="AG270">
        <v>0</v>
      </c>
      <c r="AH270">
        <v>0</v>
      </c>
      <c r="AI270">
        <v>0</v>
      </c>
      <c r="AJ270">
        <v>0</v>
      </c>
      <c r="AK270">
        <v>0</v>
      </c>
      <c r="AL270">
        <v>1</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4</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1</v>
      </c>
      <c r="CT270">
        <v>0</v>
      </c>
      <c r="CU270">
        <v>0</v>
      </c>
      <c r="CV270">
        <v>0</v>
      </c>
      <c r="CW270">
        <v>0</v>
      </c>
      <c r="CX270">
        <v>0</v>
      </c>
      <c r="CY270">
        <v>0</v>
      </c>
    </row>
    <row r="271" spans="1:103" x14ac:dyDescent="0.3">
      <c r="A271" s="148">
        <v>974</v>
      </c>
      <c r="B271" t="s">
        <v>890</v>
      </c>
      <c r="D271">
        <v>2</v>
      </c>
      <c r="E271">
        <v>2</v>
      </c>
      <c r="F271">
        <v>2</v>
      </c>
      <c r="G271">
        <v>3</v>
      </c>
      <c r="H271">
        <v>2</v>
      </c>
      <c r="I271">
        <v>3</v>
      </c>
      <c r="J271">
        <v>2</v>
      </c>
      <c r="K271">
        <v>2</v>
      </c>
      <c r="L271">
        <v>2</v>
      </c>
      <c r="M271">
        <v>2</v>
      </c>
      <c r="N271">
        <v>2</v>
      </c>
      <c r="O271">
        <v>2</v>
      </c>
      <c r="P271">
        <v>2</v>
      </c>
      <c r="Q271">
        <v>3</v>
      </c>
      <c r="R271">
        <v>2</v>
      </c>
      <c r="S271">
        <v>2</v>
      </c>
      <c r="U271">
        <v>2</v>
      </c>
      <c r="V271">
        <v>2</v>
      </c>
      <c r="W271">
        <v>2</v>
      </c>
      <c r="X271">
        <v>2</v>
      </c>
      <c r="Y271">
        <v>2</v>
      </c>
      <c r="Z271">
        <v>3</v>
      </c>
      <c r="AA271">
        <v>2</v>
      </c>
      <c r="AB271">
        <v>2</v>
      </c>
      <c r="AC271">
        <v>2</v>
      </c>
      <c r="AD271">
        <v>2</v>
      </c>
      <c r="AE271">
        <v>2</v>
      </c>
      <c r="AF271">
        <v>2</v>
      </c>
      <c r="AG271">
        <v>2</v>
      </c>
      <c r="AH271">
        <v>2</v>
      </c>
      <c r="AI271">
        <v>2</v>
      </c>
      <c r="AJ271">
        <v>2</v>
      </c>
      <c r="AK271">
        <v>2</v>
      </c>
      <c r="AL271">
        <v>2</v>
      </c>
      <c r="AM271">
        <v>3</v>
      </c>
      <c r="AN271">
        <v>2</v>
      </c>
      <c r="AO271">
        <v>2</v>
      </c>
      <c r="AP271">
        <v>2</v>
      </c>
      <c r="AQ271">
        <v>2</v>
      </c>
      <c r="AR271">
        <v>2</v>
      </c>
      <c r="AS271">
        <v>2</v>
      </c>
      <c r="AT271">
        <v>2</v>
      </c>
      <c r="AU271">
        <v>2</v>
      </c>
      <c r="AV271">
        <v>2</v>
      </c>
      <c r="AW271">
        <v>2</v>
      </c>
      <c r="AX271">
        <v>2</v>
      </c>
      <c r="AY271">
        <v>2</v>
      </c>
      <c r="AZ271">
        <v>2</v>
      </c>
      <c r="BA271">
        <v>2</v>
      </c>
      <c r="BB271">
        <v>2</v>
      </c>
      <c r="BC271">
        <v>2</v>
      </c>
      <c r="BD271">
        <v>2</v>
      </c>
      <c r="BE271">
        <v>2</v>
      </c>
      <c r="BF271">
        <v>2</v>
      </c>
      <c r="BG271">
        <v>3</v>
      </c>
      <c r="BH271">
        <v>2</v>
      </c>
      <c r="BI271">
        <v>2</v>
      </c>
      <c r="BJ271">
        <v>2</v>
      </c>
      <c r="BK271">
        <v>2</v>
      </c>
      <c r="BL271">
        <v>2</v>
      </c>
      <c r="BM271">
        <v>2</v>
      </c>
      <c r="BN271">
        <v>2</v>
      </c>
      <c r="BO271">
        <v>2</v>
      </c>
      <c r="BP271">
        <v>2</v>
      </c>
      <c r="BQ271">
        <v>2</v>
      </c>
      <c r="BR271">
        <v>2</v>
      </c>
      <c r="BS271">
        <v>2</v>
      </c>
      <c r="BT271">
        <v>2</v>
      </c>
      <c r="BU271">
        <v>2</v>
      </c>
      <c r="BV271">
        <v>2</v>
      </c>
      <c r="BW271">
        <v>2</v>
      </c>
      <c r="BX271">
        <v>2</v>
      </c>
      <c r="BY271">
        <v>2</v>
      </c>
      <c r="BZ271">
        <v>2</v>
      </c>
      <c r="CA271">
        <v>2</v>
      </c>
      <c r="CB271">
        <v>2</v>
      </c>
      <c r="CC271">
        <v>2</v>
      </c>
      <c r="CD271">
        <v>2</v>
      </c>
      <c r="CE271">
        <v>2</v>
      </c>
      <c r="CF271">
        <v>2</v>
      </c>
      <c r="CG271">
        <v>2</v>
      </c>
      <c r="CH271">
        <v>2</v>
      </c>
      <c r="CI271">
        <v>2</v>
      </c>
      <c r="CJ271">
        <v>2</v>
      </c>
      <c r="CK271">
        <v>2</v>
      </c>
      <c r="CL271">
        <v>2</v>
      </c>
      <c r="CM271">
        <v>2</v>
      </c>
      <c r="CN271">
        <v>2</v>
      </c>
      <c r="CO271">
        <v>2</v>
      </c>
      <c r="CP271">
        <v>2</v>
      </c>
      <c r="CQ271">
        <v>2</v>
      </c>
      <c r="CR271">
        <v>2</v>
      </c>
      <c r="CS271">
        <v>2</v>
      </c>
      <c r="CT271">
        <v>2</v>
      </c>
      <c r="CU271">
        <v>2</v>
      </c>
      <c r="CV271">
        <v>2</v>
      </c>
      <c r="CW271">
        <v>2</v>
      </c>
      <c r="CX271">
        <v>2</v>
      </c>
      <c r="CY271">
        <v>2</v>
      </c>
    </row>
    <row r="272" spans="1:103" x14ac:dyDescent="0.3">
      <c r="A272" s="148">
        <v>975</v>
      </c>
      <c r="B272" t="s">
        <v>492</v>
      </c>
      <c r="D272">
        <v>1</v>
      </c>
      <c r="E272">
        <v>2</v>
      </c>
      <c r="F272">
        <v>1</v>
      </c>
      <c r="G272">
        <v>1</v>
      </c>
      <c r="H272">
        <v>1</v>
      </c>
      <c r="I272">
        <v>2</v>
      </c>
      <c r="J272">
        <v>2</v>
      </c>
      <c r="K272">
        <v>1</v>
      </c>
      <c r="L272">
        <v>1</v>
      </c>
      <c r="M272">
        <v>1</v>
      </c>
      <c r="N272">
        <v>1</v>
      </c>
      <c r="O272">
        <v>1</v>
      </c>
      <c r="P272">
        <v>2</v>
      </c>
      <c r="Q272">
        <v>1</v>
      </c>
      <c r="R272">
        <v>2</v>
      </c>
      <c r="S272">
        <v>1</v>
      </c>
      <c r="U272">
        <v>1</v>
      </c>
      <c r="V272">
        <v>2</v>
      </c>
      <c r="W272">
        <v>1</v>
      </c>
      <c r="X272">
        <v>1</v>
      </c>
      <c r="Y272">
        <v>1</v>
      </c>
      <c r="Z272">
        <v>2</v>
      </c>
      <c r="AA272">
        <v>1</v>
      </c>
      <c r="AB272">
        <v>2</v>
      </c>
      <c r="AC272">
        <v>1</v>
      </c>
      <c r="AD272">
        <v>1</v>
      </c>
      <c r="AE272">
        <v>2</v>
      </c>
      <c r="AF272">
        <v>1</v>
      </c>
      <c r="AG272">
        <v>1</v>
      </c>
      <c r="AH272">
        <v>1</v>
      </c>
      <c r="AI272">
        <v>1</v>
      </c>
      <c r="AJ272">
        <v>1</v>
      </c>
      <c r="AK272">
        <v>1</v>
      </c>
      <c r="AL272">
        <v>1</v>
      </c>
      <c r="AM272">
        <v>2</v>
      </c>
      <c r="AN272">
        <v>1</v>
      </c>
      <c r="AO272">
        <v>1</v>
      </c>
      <c r="AP272">
        <v>2</v>
      </c>
      <c r="AQ272">
        <v>1</v>
      </c>
      <c r="AR272">
        <v>1</v>
      </c>
      <c r="AS272">
        <v>1</v>
      </c>
      <c r="AT272">
        <v>2</v>
      </c>
      <c r="AU272">
        <v>1</v>
      </c>
      <c r="AV272">
        <v>1</v>
      </c>
      <c r="AW272">
        <v>1</v>
      </c>
      <c r="AX272">
        <v>1</v>
      </c>
      <c r="AY272">
        <v>1</v>
      </c>
      <c r="AZ272">
        <v>1</v>
      </c>
      <c r="BA272">
        <v>2</v>
      </c>
      <c r="BB272">
        <v>1</v>
      </c>
      <c r="BC272">
        <v>1</v>
      </c>
      <c r="BD272">
        <v>2</v>
      </c>
      <c r="BE272">
        <v>1</v>
      </c>
      <c r="BF272">
        <v>1</v>
      </c>
      <c r="BG272">
        <v>2</v>
      </c>
      <c r="BH272">
        <v>1</v>
      </c>
      <c r="BI272">
        <v>1</v>
      </c>
      <c r="BJ272">
        <v>1</v>
      </c>
      <c r="BK272">
        <v>1</v>
      </c>
      <c r="BL272">
        <v>2</v>
      </c>
      <c r="BM272">
        <v>1</v>
      </c>
      <c r="BN272">
        <v>2</v>
      </c>
      <c r="BO272">
        <v>2</v>
      </c>
      <c r="BP272">
        <v>2</v>
      </c>
      <c r="BQ272">
        <v>1</v>
      </c>
      <c r="BR272">
        <v>1</v>
      </c>
      <c r="BS272">
        <v>1</v>
      </c>
      <c r="BT272">
        <v>2</v>
      </c>
      <c r="BU272">
        <v>2</v>
      </c>
      <c r="BV272">
        <v>1</v>
      </c>
      <c r="BW272">
        <v>1</v>
      </c>
      <c r="BX272">
        <v>1</v>
      </c>
      <c r="BY272">
        <v>1</v>
      </c>
      <c r="BZ272">
        <v>2</v>
      </c>
      <c r="CA272">
        <v>1</v>
      </c>
      <c r="CB272">
        <v>1</v>
      </c>
      <c r="CC272">
        <v>1</v>
      </c>
      <c r="CD272">
        <v>1</v>
      </c>
      <c r="CE272">
        <v>1</v>
      </c>
      <c r="CF272">
        <v>2</v>
      </c>
      <c r="CG272">
        <v>1</v>
      </c>
      <c r="CH272">
        <v>1</v>
      </c>
      <c r="CI272">
        <v>1</v>
      </c>
      <c r="CJ272">
        <v>1</v>
      </c>
      <c r="CK272">
        <v>1</v>
      </c>
      <c r="CL272">
        <v>2</v>
      </c>
      <c r="CM272">
        <v>1</v>
      </c>
      <c r="CN272">
        <v>1</v>
      </c>
      <c r="CO272">
        <v>1</v>
      </c>
      <c r="CP272">
        <v>1</v>
      </c>
      <c r="CQ272">
        <v>1</v>
      </c>
      <c r="CR272">
        <v>1</v>
      </c>
      <c r="CS272">
        <v>1</v>
      </c>
      <c r="CT272">
        <v>2</v>
      </c>
      <c r="CU272">
        <v>1</v>
      </c>
      <c r="CV272">
        <v>2</v>
      </c>
      <c r="CW272">
        <v>2</v>
      </c>
      <c r="CX272">
        <v>1</v>
      </c>
      <c r="CY272">
        <v>1</v>
      </c>
    </row>
    <row r="273" spans="1:103" x14ac:dyDescent="0.3">
      <c r="A273" s="148">
        <v>976</v>
      </c>
      <c r="B273" t="s">
        <v>2277</v>
      </c>
      <c r="D273">
        <v>1</v>
      </c>
      <c r="E273">
        <v>3</v>
      </c>
      <c r="F273">
        <v>1</v>
      </c>
      <c r="G273">
        <v>1</v>
      </c>
      <c r="H273">
        <v>1</v>
      </c>
      <c r="I273">
        <v>3</v>
      </c>
      <c r="J273">
        <v>3</v>
      </c>
      <c r="K273">
        <v>1</v>
      </c>
      <c r="L273">
        <v>1</v>
      </c>
      <c r="M273">
        <v>1</v>
      </c>
      <c r="N273">
        <v>1</v>
      </c>
      <c r="O273">
        <v>1</v>
      </c>
      <c r="P273">
        <v>3</v>
      </c>
      <c r="Q273">
        <v>1</v>
      </c>
      <c r="R273">
        <v>3</v>
      </c>
      <c r="S273">
        <v>1</v>
      </c>
      <c r="U273">
        <v>1</v>
      </c>
      <c r="V273">
        <v>3</v>
      </c>
      <c r="W273">
        <v>1</v>
      </c>
      <c r="X273">
        <v>1</v>
      </c>
      <c r="Y273">
        <v>1</v>
      </c>
      <c r="Z273">
        <v>3</v>
      </c>
      <c r="AA273">
        <v>1</v>
      </c>
      <c r="AB273">
        <v>3</v>
      </c>
      <c r="AC273">
        <v>1</v>
      </c>
      <c r="AD273">
        <v>1</v>
      </c>
      <c r="AE273">
        <v>3</v>
      </c>
      <c r="AF273">
        <v>1</v>
      </c>
      <c r="AG273">
        <v>1</v>
      </c>
      <c r="AH273">
        <v>1</v>
      </c>
      <c r="AI273">
        <v>1</v>
      </c>
      <c r="AJ273">
        <v>1</v>
      </c>
      <c r="AK273">
        <v>1</v>
      </c>
      <c r="AL273">
        <v>1</v>
      </c>
      <c r="AM273">
        <v>3</v>
      </c>
      <c r="AN273">
        <v>1</v>
      </c>
      <c r="AO273">
        <v>1</v>
      </c>
      <c r="AP273">
        <v>3</v>
      </c>
      <c r="AQ273">
        <v>1</v>
      </c>
      <c r="AR273">
        <v>1</v>
      </c>
      <c r="AS273">
        <v>1</v>
      </c>
      <c r="AT273">
        <v>3</v>
      </c>
      <c r="AU273">
        <v>1</v>
      </c>
      <c r="AV273">
        <v>1</v>
      </c>
      <c r="AW273">
        <v>1</v>
      </c>
      <c r="AX273">
        <v>1</v>
      </c>
      <c r="AY273">
        <v>1</v>
      </c>
      <c r="AZ273">
        <v>1</v>
      </c>
      <c r="BA273">
        <v>3</v>
      </c>
      <c r="BB273">
        <v>1</v>
      </c>
      <c r="BC273">
        <v>1</v>
      </c>
      <c r="BD273">
        <v>3</v>
      </c>
      <c r="BE273">
        <v>1</v>
      </c>
      <c r="BF273">
        <v>1</v>
      </c>
      <c r="BG273">
        <v>3</v>
      </c>
      <c r="BH273">
        <v>1</v>
      </c>
      <c r="BI273">
        <v>1</v>
      </c>
      <c r="BJ273">
        <v>1</v>
      </c>
      <c r="BK273">
        <v>1</v>
      </c>
      <c r="BL273">
        <v>3</v>
      </c>
      <c r="BM273">
        <v>1</v>
      </c>
      <c r="BN273">
        <v>3</v>
      </c>
      <c r="BO273">
        <v>3</v>
      </c>
      <c r="BP273">
        <v>3</v>
      </c>
      <c r="BQ273">
        <v>1</v>
      </c>
      <c r="BR273">
        <v>1</v>
      </c>
      <c r="BS273">
        <v>1</v>
      </c>
      <c r="BT273">
        <v>3</v>
      </c>
      <c r="BU273">
        <v>3</v>
      </c>
      <c r="BV273">
        <v>1</v>
      </c>
      <c r="BW273">
        <v>1</v>
      </c>
      <c r="BX273">
        <v>1</v>
      </c>
      <c r="BY273">
        <v>1</v>
      </c>
      <c r="BZ273">
        <v>3</v>
      </c>
      <c r="CA273">
        <v>1</v>
      </c>
      <c r="CB273">
        <v>1</v>
      </c>
      <c r="CC273">
        <v>1</v>
      </c>
      <c r="CD273">
        <v>1</v>
      </c>
      <c r="CE273">
        <v>1</v>
      </c>
      <c r="CF273">
        <v>3</v>
      </c>
      <c r="CG273">
        <v>1</v>
      </c>
      <c r="CH273">
        <v>1</v>
      </c>
      <c r="CI273">
        <v>1</v>
      </c>
      <c r="CJ273">
        <v>1</v>
      </c>
      <c r="CK273">
        <v>1</v>
      </c>
      <c r="CL273">
        <v>3</v>
      </c>
      <c r="CM273">
        <v>1</v>
      </c>
      <c r="CN273">
        <v>1</v>
      </c>
      <c r="CO273">
        <v>1</v>
      </c>
      <c r="CP273">
        <v>1</v>
      </c>
      <c r="CQ273">
        <v>1</v>
      </c>
      <c r="CR273">
        <v>1</v>
      </c>
      <c r="CS273">
        <v>1</v>
      </c>
      <c r="CT273">
        <v>3</v>
      </c>
      <c r="CU273">
        <v>1</v>
      </c>
      <c r="CV273">
        <v>3</v>
      </c>
      <c r="CW273">
        <v>3</v>
      </c>
      <c r="CX273">
        <v>1</v>
      </c>
      <c r="CY273">
        <v>1</v>
      </c>
    </row>
    <row r="274" spans="1:103" x14ac:dyDescent="0.3">
      <c r="A274" s="148">
        <v>977</v>
      </c>
      <c r="B274" t="s">
        <v>2278</v>
      </c>
      <c r="D274">
        <v>1</v>
      </c>
      <c r="E274">
        <v>1</v>
      </c>
      <c r="F274" s="611">
        <v>1</v>
      </c>
      <c r="G274">
        <v>2</v>
      </c>
      <c r="H274">
        <v>1</v>
      </c>
      <c r="I274">
        <v>1</v>
      </c>
      <c r="J274">
        <v>1</v>
      </c>
      <c r="K274">
        <v>1</v>
      </c>
      <c r="L274">
        <v>1</v>
      </c>
      <c r="M274">
        <v>1</v>
      </c>
      <c r="N274">
        <v>1</v>
      </c>
      <c r="O274">
        <v>1</v>
      </c>
      <c r="P274">
        <v>1</v>
      </c>
      <c r="Q274">
        <v>1</v>
      </c>
      <c r="R274">
        <v>1</v>
      </c>
      <c r="S274">
        <v>1</v>
      </c>
      <c r="U274">
        <v>1</v>
      </c>
      <c r="V274">
        <v>1</v>
      </c>
      <c r="W274">
        <v>1</v>
      </c>
      <c r="X274">
        <v>1</v>
      </c>
      <c r="Y274">
        <v>1</v>
      </c>
      <c r="Z274">
        <v>1</v>
      </c>
      <c r="AA274">
        <v>1</v>
      </c>
      <c r="AB274">
        <v>1</v>
      </c>
      <c r="AC274">
        <v>1</v>
      </c>
      <c r="AD274">
        <v>1</v>
      </c>
      <c r="AE274">
        <v>1</v>
      </c>
      <c r="AF274">
        <v>1</v>
      </c>
      <c r="AG274">
        <v>1</v>
      </c>
      <c r="AH274">
        <v>1</v>
      </c>
      <c r="AI274">
        <v>1</v>
      </c>
      <c r="AJ274">
        <v>2</v>
      </c>
      <c r="AK274">
        <v>1</v>
      </c>
      <c r="AL274">
        <v>1</v>
      </c>
      <c r="AM274">
        <v>1</v>
      </c>
      <c r="AN274">
        <v>1</v>
      </c>
      <c r="AO274">
        <v>1</v>
      </c>
      <c r="AP274">
        <v>1</v>
      </c>
      <c r="AQ274">
        <v>1</v>
      </c>
      <c r="AR274">
        <v>1</v>
      </c>
      <c r="AS274">
        <v>1</v>
      </c>
      <c r="AT274">
        <v>1</v>
      </c>
      <c r="AU274">
        <v>1</v>
      </c>
      <c r="AV274">
        <v>1</v>
      </c>
      <c r="AW274">
        <v>1</v>
      </c>
      <c r="AX274">
        <v>1</v>
      </c>
      <c r="AY274">
        <v>2</v>
      </c>
      <c r="AZ274">
        <v>1</v>
      </c>
      <c r="BA274">
        <v>1</v>
      </c>
      <c r="BB274">
        <v>1</v>
      </c>
      <c r="BC274">
        <v>1</v>
      </c>
      <c r="BD274">
        <v>1</v>
      </c>
      <c r="BE274">
        <v>1</v>
      </c>
      <c r="BF274">
        <v>1</v>
      </c>
      <c r="BG274">
        <v>1</v>
      </c>
      <c r="BH274">
        <v>1</v>
      </c>
      <c r="BI274">
        <v>1</v>
      </c>
      <c r="BJ274">
        <v>1</v>
      </c>
      <c r="BK274">
        <v>1</v>
      </c>
      <c r="BL274">
        <v>1</v>
      </c>
      <c r="BM274">
        <v>1</v>
      </c>
      <c r="BN274">
        <v>1</v>
      </c>
      <c r="BO274">
        <v>1</v>
      </c>
      <c r="BP274">
        <v>1</v>
      </c>
      <c r="BQ274">
        <v>2</v>
      </c>
      <c r="BR274">
        <v>1</v>
      </c>
      <c r="BS274">
        <v>1</v>
      </c>
      <c r="BT274">
        <v>1</v>
      </c>
      <c r="BU274">
        <v>1</v>
      </c>
      <c r="BV274">
        <v>2</v>
      </c>
      <c r="BW274">
        <v>1</v>
      </c>
      <c r="BX274">
        <v>1</v>
      </c>
      <c r="BY274">
        <v>1</v>
      </c>
      <c r="BZ274">
        <v>1</v>
      </c>
      <c r="CA274">
        <v>1</v>
      </c>
      <c r="CB274">
        <v>1</v>
      </c>
      <c r="CC274">
        <v>1</v>
      </c>
      <c r="CD274">
        <v>1</v>
      </c>
      <c r="CE274">
        <v>1</v>
      </c>
      <c r="CF274">
        <v>1</v>
      </c>
      <c r="CG274">
        <v>1</v>
      </c>
      <c r="CH274">
        <v>1</v>
      </c>
      <c r="CI274">
        <v>1</v>
      </c>
      <c r="CJ274">
        <v>1</v>
      </c>
      <c r="CK274">
        <v>1</v>
      </c>
      <c r="CL274">
        <v>1</v>
      </c>
      <c r="CM274">
        <v>1</v>
      </c>
      <c r="CN274">
        <v>1</v>
      </c>
      <c r="CO274">
        <v>1</v>
      </c>
      <c r="CP274">
        <v>1</v>
      </c>
      <c r="CQ274">
        <v>1</v>
      </c>
      <c r="CR274">
        <v>2</v>
      </c>
      <c r="CS274">
        <v>1</v>
      </c>
      <c r="CT274">
        <v>1</v>
      </c>
      <c r="CU274">
        <v>1</v>
      </c>
      <c r="CV274">
        <v>1</v>
      </c>
      <c r="CW274">
        <v>1</v>
      </c>
      <c r="CX274">
        <v>1</v>
      </c>
      <c r="CY274">
        <v>1</v>
      </c>
    </row>
    <row r="275" spans="1:103" x14ac:dyDescent="0.3">
      <c r="A275" s="148">
        <v>978</v>
      </c>
      <c r="B275" t="s">
        <v>2279</v>
      </c>
      <c r="D275">
        <v>2</v>
      </c>
      <c r="E275">
        <v>2</v>
      </c>
      <c r="F275">
        <v>1</v>
      </c>
      <c r="G275">
        <v>2</v>
      </c>
      <c r="H275">
        <v>2</v>
      </c>
      <c r="I275">
        <v>2</v>
      </c>
      <c r="J275">
        <v>2</v>
      </c>
      <c r="K275">
        <v>2</v>
      </c>
      <c r="L275">
        <v>1</v>
      </c>
      <c r="M275">
        <v>2</v>
      </c>
      <c r="N275">
        <v>2</v>
      </c>
      <c r="O275">
        <v>2</v>
      </c>
      <c r="P275">
        <v>2</v>
      </c>
      <c r="Q275">
        <v>2</v>
      </c>
      <c r="R275">
        <v>2</v>
      </c>
      <c r="S275">
        <v>2</v>
      </c>
      <c r="U275">
        <v>2</v>
      </c>
      <c r="V275">
        <v>2</v>
      </c>
      <c r="W275">
        <v>1</v>
      </c>
      <c r="X275">
        <v>2</v>
      </c>
      <c r="Y275">
        <v>1</v>
      </c>
      <c r="Z275">
        <v>2</v>
      </c>
      <c r="AA275">
        <v>2</v>
      </c>
      <c r="AB275">
        <v>2</v>
      </c>
      <c r="AC275">
        <v>1</v>
      </c>
      <c r="AD275">
        <v>2</v>
      </c>
      <c r="AE275">
        <v>2</v>
      </c>
      <c r="AF275">
        <v>2</v>
      </c>
      <c r="AG275">
        <v>1</v>
      </c>
      <c r="AH275">
        <v>2</v>
      </c>
      <c r="AI275">
        <v>2</v>
      </c>
      <c r="AJ275">
        <v>2</v>
      </c>
      <c r="AK275">
        <v>1</v>
      </c>
      <c r="AL275">
        <v>2</v>
      </c>
      <c r="AM275">
        <v>2</v>
      </c>
      <c r="AN275">
        <v>2</v>
      </c>
      <c r="AO275">
        <v>2</v>
      </c>
      <c r="AP275">
        <v>2</v>
      </c>
      <c r="AQ275">
        <v>2</v>
      </c>
      <c r="AR275">
        <v>2</v>
      </c>
      <c r="AS275">
        <v>1</v>
      </c>
      <c r="AT275">
        <v>2</v>
      </c>
      <c r="AU275">
        <v>2</v>
      </c>
      <c r="AV275">
        <v>1</v>
      </c>
      <c r="AW275">
        <v>2</v>
      </c>
      <c r="AX275">
        <v>2</v>
      </c>
      <c r="AY275">
        <v>2</v>
      </c>
      <c r="AZ275">
        <v>1</v>
      </c>
      <c r="BA275">
        <v>2</v>
      </c>
      <c r="BB275">
        <v>2</v>
      </c>
      <c r="BC275">
        <v>2</v>
      </c>
      <c r="BD275">
        <v>2</v>
      </c>
      <c r="BE275">
        <v>2</v>
      </c>
      <c r="BF275">
        <v>2</v>
      </c>
      <c r="BG275">
        <v>2</v>
      </c>
      <c r="BH275">
        <v>2</v>
      </c>
      <c r="BI275">
        <v>2</v>
      </c>
      <c r="BJ275">
        <v>2</v>
      </c>
      <c r="BK275">
        <v>2</v>
      </c>
      <c r="BL275">
        <v>2</v>
      </c>
      <c r="BM275">
        <v>2</v>
      </c>
      <c r="BN275">
        <v>2</v>
      </c>
      <c r="BO275">
        <v>2</v>
      </c>
      <c r="BP275">
        <v>2</v>
      </c>
      <c r="BQ275">
        <v>1</v>
      </c>
      <c r="BR275">
        <v>1</v>
      </c>
      <c r="BS275">
        <v>2</v>
      </c>
      <c r="BT275">
        <v>2</v>
      </c>
      <c r="BU275">
        <v>2</v>
      </c>
      <c r="BV275">
        <v>2</v>
      </c>
      <c r="BW275">
        <v>2</v>
      </c>
      <c r="BX275">
        <v>1</v>
      </c>
      <c r="BY275">
        <v>1</v>
      </c>
      <c r="BZ275">
        <v>2</v>
      </c>
      <c r="CA275">
        <v>2</v>
      </c>
      <c r="CB275">
        <v>2</v>
      </c>
      <c r="CC275">
        <v>2</v>
      </c>
      <c r="CD275">
        <v>2</v>
      </c>
      <c r="CE275">
        <v>1</v>
      </c>
      <c r="CF275">
        <v>2</v>
      </c>
      <c r="CG275">
        <v>2</v>
      </c>
      <c r="CH275">
        <v>2</v>
      </c>
      <c r="CI275">
        <v>2</v>
      </c>
      <c r="CJ275">
        <v>2</v>
      </c>
      <c r="CK275">
        <v>2</v>
      </c>
      <c r="CL275">
        <v>2</v>
      </c>
      <c r="CM275">
        <v>1</v>
      </c>
      <c r="CN275">
        <v>1</v>
      </c>
      <c r="CO275">
        <v>1</v>
      </c>
      <c r="CP275">
        <v>2</v>
      </c>
      <c r="CQ275">
        <v>1</v>
      </c>
      <c r="CR275">
        <v>1</v>
      </c>
      <c r="CS275">
        <v>1</v>
      </c>
      <c r="CT275">
        <v>2</v>
      </c>
      <c r="CU275">
        <v>2</v>
      </c>
      <c r="CV275">
        <v>2</v>
      </c>
      <c r="CW275">
        <v>2</v>
      </c>
      <c r="CX275">
        <v>2</v>
      </c>
      <c r="CY275">
        <v>1</v>
      </c>
    </row>
    <row r="276" spans="1:103" x14ac:dyDescent="0.3">
      <c r="A276" s="148">
        <v>979</v>
      </c>
      <c r="B276" t="s">
        <v>891</v>
      </c>
      <c r="D276">
        <v>2</v>
      </c>
      <c r="E276">
        <v>1</v>
      </c>
      <c r="F276">
        <v>1</v>
      </c>
      <c r="G276">
        <v>2</v>
      </c>
      <c r="H276">
        <v>2</v>
      </c>
      <c r="I276">
        <v>1</v>
      </c>
      <c r="J276">
        <v>1</v>
      </c>
      <c r="K276">
        <v>1</v>
      </c>
      <c r="L276">
        <v>2</v>
      </c>
      <c r="M276">
        <v>1</v>
      </c>
      <c r="N276">
        <v>2</v>
      </c>
      <c r="O276">
        <v>1</v>
      </c>
      <c r="P276">
        <v>1</v>
      </c>
      <c r="Q276">
        <v>1</v>
      </c>
      <c r="R276">
        <v>1</v>
      </c>
      <c r="S276">
        <v>2</v>
      </c>
      <c r="U276">
        <v>1</v>
      </c>
      <c r="V276">
        <v>1</v>
      </c>
      <c r="W276">
        <v>2</v>
      </c>
      <c r="X276">
        <v>2</v>
      </c>
      <c r="Y276">
        <v>2</v>
      </c>
      <c r="Z276">
        <v>1</v>
      </c>
      <c r="AA276">
        <v>2</v>
      </c>
      <c r="AB276">
        <v>1</v>
      </c>
      <c r="AC276">
        <v>1</v>
      </c>
      <c r="AD276">
        <v>2</v>
      </c>
      <c r="AE276">
        <v>1</v>
      </c>
      <c r="AF276">
        <v>2</v>
      </c>
      <c r="AG276">
        <v>1</v>
      </c>
      <c r="AH276">
        <v>2</v>
      </c>
      <c r="AI276">
        <v>2</v>
      </c>
      <c r="AJ276">
        <v>2</v>
      </c>
      <c r="AK276">
        <v>2</v>
      </c>
      <c r="AL276">
        <v>1</v>
      </c>
      <c r="AM276">
        <v>1</v>
      </c>
      <c r="AN276">
        <v>2</v>
      </c>
      <c r="AO276">
        <v>2</v>
      </c>
      <c r="AP276">
        <v>1</v>
      </c>
      <c r="AQ276">
        <v>2</v>
      </c>
      <c r="AR276">
        <v>2</v>
      </c>
      <c r="AS276">
        <v>2</v>
      </c>
      <c r="AT276">
        <v>1</v>
      </c>
      <c r="AU276">
        <v>2</v>
      </c>
      <c r="AV276">
        <v>1</v>
      </c>
      <c r="AW276">
        <v>1</v>
      </c>
      <c r="AX276">
        <v>2</v>
      </c>
      <c r="AY276">
        <v>2</v>
      </c>
      <c r="AZ276">
        <v>1</v>
      </c>
      <c r="BA276">
        <v>1</v>
      </c>
      <c r="BB276">
        <v>2</v>
      </c>
      <c r="BC276">
        <v>2</v>
      </c>
      <c r="BD276">
        <v>1</v>
      </c>
      <c r="BE276">
        <v>2</v>
      </c>
      <c r="BF276">
        <v>2</v>
      </c>
      <c r="BG276">
        <v>1</v>
      </c>
      <c r="BH276">
        <v>2</v>
      </c>
      <c r="BI276">
        <v>1</v>
      </c>
      <c r="BJ276">
        <v>2</v>
      </c>
      <c r="BK276">
        <v>2</v>
      </c>
      <c r="BL276">
        <v>1</v>
      </c>
      <c r="BM276">
        <v>2</v>
      </c>
      <c r="BN276">
        <v>1</v>
      </c>
      <c r="BO276">
        <v>1</v>
      </c>
      <c r="BP276">
        <v>1</v>
      </c>
      <c r="BQ276">
        <v>2</v>
      </c>
      <c r="BR276">
        <v>1</v>
      </c>
      <c r="BS276">
        <v>2</v>
      </c>
      <c r="BT276">
        <v>1</v>
      </c>
      <c r="BU276">
        <v>1</v>
      </c>
      <c r="BV276">
        <v>2</v>
      </c>
      <c r="BW276">
        <v>1</v>
      </c>
      <c r="BX276">
        <v>1</v>
      </c>
      <c r="BY276">
        <v>1</v>
      </c>
      <c r="BZ276">
        <v>1</v>
      </c>
      <c r="CA276">
        <v>2</v>
      </c>
      <c r="CB276">
        <v>2</v>
      </c>
      <c r="CC276">
        <v>2</v>
      </c>
      <c r="CD276">
        <v>1</v>
      </c>
      <c r="CE276">
        <v>2</v>
      </c>
      <c r="CF276">
        <v>1</v>
      </c>
      <c r="CG276">
        <v>2</v>
      </c>
      <c r="CH276">
        <v>2</v>
      </c>
      <c r="CI276">
        <v>1</v>
      </c>
      <c r="CJ276">
        <v>2</v>
      </c>
      <c r="CK276">
        <v>2</v>
      </c>
      <c r="CL276">
        <v>1</v>
      </c>
      <c r="CM276">
        <v>2</v>
      </c>
      <c r="CN276">
        <v>1</v>
      </c>
      <c r="CO276">
        <v>1</v>
      </c>
      <c r="CP276">
        <v>1</v>
      </c>
      <c r="CQ276">
        <v>2</v>
      </c>
      <c r="CR276">
        <v>2</v>
      </c>
      <c r="CS276">
        <v>2</v>
      </c>
      <c r="CT276">
        <v>1</v>
      </c>
      <c r="CU276">
        <v>2</v>
      </c>
      <c r="CV276">
        <v>1</v>
      </c>
      <c r="CW276">
        <v>1</v>
      </c>
      <c r="CX276">
        <v>1</v>
      </c>
      <c r="CY276">
        <v>2</v>
      </c>
    </row>
    <row r="277" spans="1:103" x14ac:dyDescent="0.3">
      <c r="A277" s="148">
        <v>980</v>
      </c>
      <c r="B277" t="s">
        <v>482</v>
      </c>
      <c r="D277" t="s">
        <v>2170</v>
      </c>
      <c r="E277" t="s">
        <v>2243</v>
      </c>
      <c r="F277" t="s">
        <v>2239</v>
      </c>
      <c r="G277" t="s">
        <v>2280</v>
      </c>
      <c r="H277" t="s">
        <v>2240</v>
      </c>
      <c r="I277" t="s">
        <v>2243</v>
      </c>
      <c r="J277" t="s">
        <v>2243</v>
      </c>
      <c r="K277" t="s">
        <v>2239</v>
      </c>
      <c r="L277" t="s">
        <v>2281</v>
      </c>
      <c r="M277" t="s">
        <v>2282</v>
      </c>
      <c r="N277" t="s">
        <v>2283</v>
      </c>
      <c r="O277" t="s">
        <v>2245</v>
      </c>
      <c r="P277" t="s">
        <v>2284</v>
      </c>
      <c r="Q277" t="s">
        <v>2243</v>
      </c>
      <c r="R277" t="s">
        <v>2217</v>
      </c>
      <c r="S277" t="s">
        <v>2207</v>
      </c>
      <c r="U277" t="s">
        <v>2216</v>
      </c>
      <c r="V277" t="s">
        <v>2239</v>
      </c>
      <c r="W277" t="s">
        <v>1994</v>
      </c>
      <c r="X277" t="s">
        <v>2285</v>
      </c>
      <c r="Y277" t="s">
        <v>2286</v>
      </c>
      <c r="Z277" t="s">
        <v>2287</v>
      </c>
      <c r="AA277" t="s">
        <v>2243</v>
      </c>
      <c r="AB277" t="s">
        <v>2284</v>
      </c>
      <c r="AC277" t="s">
        <v>2288</v>
      </c>
      <c r="AD277" t="s">
        <v>2216</v>
      </c>
      <c r="AE277" t="s">
        <v>2289</v>
      </c>
      <c r="AF277" t="s">
        <v>2286</v>
      </c>
      <c r="AG277" t="s">
        <v>2284</v>
      </c>
      <c r="AH277" t="s">
        <v>2290</v>
      </c>
      <c r="AI277" t="s">
        <v>960</v>
      </c>
      <c r="AJ277" t="s">
        <v>2291</v>
      </c>
      <c r="AK277" t="s">
        <v>2212</v>
      </c>
      <c r="AL277" t="s">
        <v>2284</v>
      </c>
      <c r="AM277" t="s">
        <v>2292</v>
      </c>
      <c r="AN277" t="s">
        <v>1421</v>
      </c>
      <c r="AO277" t="s">
        <v>2293</v>
      </c>
      <c r="AP277" t="s">
        <v>2289</v>
      </c>
      <c r="AQ277" t="s">
        <v>2216</v>
      </c>
      <c r="AR277" t="s">
        <v>2206</v>
      </c>
      <c r="AS277" t="s">
        <v>2243</v>
      </c>
      <c r="AT277" t="s">
        <v>2243</v>
      </c>
      <c r="AU277" t="s">
        <v>2216</v>
      </c>
      <c r="AV277" t="s">
        <v>2243</v>
      </c>
      <c r="AW277" t="s">
        <v>2243</v>
      </c>
      <c r="AX277" t="s">
        <v>2284</v>
      </c>
      <c r="AY277" t="s">
        <v>2294</v>
      </c>
      <c r="AZ277" t="s">
        <v>2287</v>
      </c>
      <c r="BA277" t="s">
        <v>2295</v>
      </c>
      <c r="BB277" t="s">
        <v>2296</v>
      </c>
      <c r="BC277" t="s">
        <v>2290</v>
      </c>
      <c r="BD277" t="s">
        <v>892</v>
      </c>
      <c r="BE277" t="s">
        <v>1586</v>
      </c>
      <c r="BF277" t="s">
        <v>2297</v>
      </c>
      <c r="BG277" t="s">
        <v>2295</v>
      </c>
      <c r="BH277" t="s">
        <v>2298</v>
      </c>
      <c r="BI277" t="s">
        <v>2292</v>
      </c>
      <c r="BJ277" t="s">
        <v>960</v>
      </c>
      <c r="BK277" t="s">
        <v>2299</v>
      </c>
      <c r="BL277" t="s">
        <v>2218</v>
      </c>
      <c r="BM277" t="s">
        <v>2216</v>
      </c>
      <c r="BN277" t="s">
        <v>2243</v>
      </c>
      <c r="BO277" t="s">
        <v>2203</v>
      </c>
      <c r="BP277" t="s">
        <v>2300</v>
      </c>
      <c r="BQ277" t="s">
        <v>1636</v>
      </c>
      <c r="BR277" t="s">
        <v>2203</v>
      </c>
      <c r="BS277" t="s">
        <v>2299</v>
      </c>
      <c r="BT277" t="s">
        <v>2220</v>
      </c>
      <c r="BU277" t="s">
        <v>2217</v>
      </c>
      <c r="BV277" t="s">
        <v>2301</v>
      </c>
      <c r="BW277" t="s">
        <v>2243</v>
      </c>
      <c r="BX277" t="s">
        <v>2243</v>
      </c>
      <c r="BY277" t="s">
        <v>2243</v>
      </c>
      <c r="BZ277" t="s">
        <v>2243</v>
      </c>
      <c r="CA277" t="s">
        <v>2284</v>
      </c>
      <c r="CB277" t="s">
        <v>2289</v>
      </c>
      <c r="CC277" t="s">
        <v>2302</v>
      </c>
      <c r="CD277" t="s">
        <v>2203</v>
      </c>
      <c r="CE277" t="s">
        <v>2296</v>
      </c>
      <c r="CF277" t="s">
        <v>2243</v>
      </c>
      <c r="CG277" t="s">
        <v>2296</v>
      </c>
      <c r="CH277" t="s">
        <v>2297</v>
      </c>
      <c r="CI277" t="s">
        <v>2203</v>
      </c>
      <c r="CJ277" t="s">
        <v>1587</v>
      </c>
      <c r="CK277" t="s">
        <v>2284</v>
      </c>
      <c r="CL277" t="s">
        <v>893</v>
      </c>
      <c r="CM277" t="s">
        <v>2303</v>
      </c>
      <c r="CN277" t="s">
        <v>2292</v>
      </c>
      <c r="CO277" t="s">
        <v>2239</v>
      </c>
      <c r="CP277" t="s">
        <v>2284</v>
      </c>
      <c r="CQ277" t="s">
        <v>2284</v>
      </c>
      <c r="CR277" t="s">
        <v>2304</v>
      </c>
      <c r="CS277" t="s">
        <v>2243</v>
      </c>
      <c r="CT277" t="s">
        <v>2287</v>
      </c>
      <c r="CU277" t="s">
        <v>2299</v>
      </c>
      <c r="CV277" t="s">
        <v>2289</v>
      </c>
      <c r="CW277" t="s">
        <v>2243</v>
      </c>
      <c r="CX277" t="s">
        <v>2282</v>
      </c>
      <c r="CY277" t="s">
        <v>892</v>
      </c>
    </row>
    <row r="278" spans="1:103" x14ac:dyDescent="0.3">
      <c r="A278" s="148">
        <v>984</v>
      </c>
      <c r="B278" t="s">
        <v>894</v>
      </c>
      <c r="D278">
        <v>101979571</v>
      </c>
      <c r="E278">
        <v>21807293</v>
      </c>
      <c r="F278">
        <v>10710239</v>
      </c>
      <c r="G278">
        <v>16298029</v>
      </c>
      <c r="H278">
        <v>19485617</v>
      </c>
      <c r="I278">
        <v>19818929</v>
      </c>
      <c r="J278">
        <v>38552966</v>
      </c>
      <c r="K278">
        <v>12349796</v>
      </c>
      <c r="L278">
        <v>25646727</v>
      </c>
      <c r="M278">
        <v>150243480</v>
      </c>
      <c r="N278">
        <v>219807334</v>
      </c>
      <c r="O278">
        <v>51768457</v>
      </c>
      <c r="P278">
        <v>214594269</v>
      </c>
      <c r="Q278">
        <v>49140196</v>
      </c>
      <c r="R278">
        <v>8919696</v>
      </c>
      <c r="S278">
        <v>55125588</v>
      </c>
      <c r="U278">
        <v>110862502</v>
      </c>
      <c r="V278">
        <v>81974219</v>
      </c>
      <c r="W278">
        <v>17669545</v>
      </c>
      <c r="X278">
        <v>11655532</v>
      </c>
      <c r="Y278">
        <v>8948864</v>
      </c>
      <c r="Z278">
        <v>70089282</v>
      </c>
      <c r="AA278">
        <v>31209707</v>
      </c>
      <c r="AB278">
        <v>55350382</v>
      </c>
      <c r="AC278">
        <v>195646766</v>
      </c>
      <c r="AD278">
        <v>32883596</v>
      </c>
      <c r="AE278">
        <v>68086093</v>
      </c>
      <c r="AF278">
        <v>82473783</v>
      </c>
      <c r="AG278">
        <v>50007078</v>
      </c>
      <c r="AH278">
        <v>34015062</v>
      </c>
      <c r="AI278">
        <v>324441553</v>
      </c>
      <c r="AJ278">
        <v>33540349</v>
      </c>
      <c r="AK278">
        <v>287346844</v>
      </c>
      <c r="AL278">
        <v>51290767</v>
      </c>
      <c r="AM278">
        <v>172048613</v>
      </c>
      <c r="AN278">
        <v>7701989</v>
      </c>
      <c r="AO278">
        <v>7913436</v>
      </c>
      <c r="AP278">
        <v>43258583</v>
      </c>
      <c r="AQ278">
        <v>9425011</v>
      </c>
      <c r="AR278">
        <v>4635701</v>
      </c>
      <c r="AS278">
        <v>30776783</v>
      </c>
      <c r="AT278">
        <v>70991210</v>
      </c>
      <c r="AU278">
        <v>46213759</v>
      </c>
      <c r="AV278">
        <v>92607262</v>
      </c>
      <c r="AW278">
        <v>14468955</v>
      </c>
      <c r="AX278">
        <v>29376103</v>
      </c>
      <c r="AY278">
        <v>7526338</v>
      </c>
      <c r="AZ278">
        <v>147839302</v>
      </c>
      <c r="BA278">
        <v>38579247</v>
      </c>
      <c r="BB278">
        <v>169864108</v>
      </c>
      <c r="BC278">
        <v>6784067</v>
      </c>
      <c r="BD278">
        <v>47907913</v>
      </c>
      <c r="BE278">
        <v>36401183</v>
      </c>
      <c r="BF278">
        <v>68720479</v>
      </c>
      <c r="BG278">
        <v>31216927</v>
      </c>
      <c r="BH278">
        <v>13816635</v>
      </c>
      <c r="BI278">
        <v>16779959</v>
      </c>
      <c r="BJ278">
        <v>27086588</v>
      </c>
      <c r="BK278">
        <v>949395473</v>
      </c>
      <c r="BL278">
        <v>10819456</v>
      </c>
      <c r="BM278">
        <v>21669073</v>
      </c>
      <c r="BN278">
        <v>72247829</v>
      </c>
      <c r="BO278">
        <v>55149112</v>
      </c>
      <c r="BP278">
        <v>177959061</v>
      </c>
      <c r="BQ278">
        <v>21519033</v>
      </c>
      <c r="BR278">
        <v>106433280</v>
      </c>
      <c r="BS278">
        <v>169609395</v>
      </c>
      <c r="BT278">
        <v>12131488</v>
      </c>
      <c r="BU278">
        <v>26432481</v>
      </c>
      <c r="BV278">
        <v>53908293</v>
      </c>
      <c r="BW278">
        <v>9560513</v>
      </c>
      <c r="BX278">
        <v>34703380</v>
      </c>
      <c r="BY278">
        <v>101971909</v>
      </c>
      <c r="BZ278">
        <v>17298840</v>
      </c>
      <c r="CA278">
        <v>75997050</v>
      </c>
      <c r="CB278">
        <v>30181673</v>
      </c>
      <c r="CC278">
        <v>60116359</v>
      </c>
      <c r="CD278">
        <v>55196121</v>
      </c>
      <c r="CE278">
        <v>92256511</v>
      </c>
      <c r="CF278">
        <v>47910935</v>
      </c>
      <c r="CG278">
        <v>42014464</v>
      </c>
      <c r="CH278">
        <v>23657170</v>
      </c>
      <c r="CI278">
        <v>35617178</v>
      </c>
      <c r="CJ278">
        <v>13356446</v>
      </c>
      <c r="CK278">
        <v>37557465</v>
      </c>
      <c r="CL278">
        <v>6446419</v>
      </c>
      <c r="CM278">
        <v>38613250</v>
      </c>
      <c r="CN278">
        <v>4571542</v>
      </c>
      <c r="CO278">
        <v>206309193</v>
      </c>
      <c r="CP278">
        <v>25792196</v>
      </c>
      <c r="CQ278">
        <v>1131821314</v>
      </c>
      <c r="CR278">
        <v>20544457</v>
      </c>
      <c r="CS278">
        <v>8550407</v>
      </c>
      <c r="CT278">
        <v>38677716</v>
      </c>
      <c r="CU278">
        <v>60960628</v>
      </c>
      <c r="CV278">
        <v>40142725</v>
      </c>
      <c r="CW278">
        <v>55262541</v>
      </c>
      <c r="CX278">
        <v>21143660</v>
      </c>
      <c r="CY278">
        <v>14254384</v>
      </c>
    </row>
    <row r="279" spans="1:103" x14ac:dyDescent="0.3">
      <c r="A279" s="148">
        <v>985</v>
      </c>
      <c r="B279" t="s">
        <v>895</v>
      </c>
      <c r="D279">
        <v>100104667</v>
      </c>
      <c r="E279">
        <v>20769798</v>
      </c>
      <c r="F279">
        <v>10268900</v>
      </c>
      <c r="G279">
        <v>15406031</v>
      </c>
      <c r="H279">
        <v>18014778</v>
      </c>
      <c r="I279">
        <v>19563000</v>
      </c>
      <c r="J279">
        <v>37329197</v>
      </c>
      <c r="K279">
        <v>12291779</v>
      </c>
      <c r="L279">
        <v>23546306</v>
      </c>
      <c r="M279">
        <v>146199992</v>
      </c>
      <c r="N279">
        <v>212211847</v>
      </c>
      <c r="O279">
        <v>49310000</v>
      </c>
      <c r="P279">
        <v>210180202</v>
      </c>
      <c r="Q279">
        <v>46968485</v>
      </c>
      <c r="R279">
        <v>8714612</v>
      </c>
      <c r="S279">
        <v>54613000</v>
      </c>
      <c r="U279">
        <v>105547711</v>
      </c>
      <c r="V279">
        <v>79772620</v>
      </c>
      <c r="W279">
        <v>17156279</v>
      </c>
      <c r="X279">
        <v>11243703</v>
      </c>
      <c r="Y279">
        <v>8920536</v>
      </c>
      <c r="Z279">
        <v>69000354</v>
      </c>
      <c r="AA279">
        <v>32438423</v>
      </c>
      <c r="AB279">
        <v>54695744</v>
      </c>
      <c r="AC279">
        <v>188498187</v>
      </c>
      <c r="AD279">
        <v>31571565</v>
      </c>
      <c r="AE279">
        <v>64549288</v>
      </c>
      <c r="AF279">
        <v>79378487</v>
      </c>
      <c r="AG279">
        <v>44591290</v>
      </c>
      <c r="AH279">
        <v>33246712</v>
      </c>
      <c r="AI279">
        <v>311132185</v>
      </c>
      <c r="AJ279">
        <v>30425000</v>
      </c>
      <c r="AK279">
        <v>281339025</v>
      </c>
      <c r="AL279">
        <v>49155288</v>
      </c>
      <c r="AM279">
        <v>163422745</v>
      </c>
      <c r="AN279">
        <v>7324989</v>
      </c>
      <c r="AO279">
        <v>7581207</v>
      </c>
      <c r="AP279">
        <v>41499658</v>
      </c>
      <c r="AQ279">
        <v>9069342</v>
      </c>
      <c r="AR279">
        <v>3250000</v>
      </c>
      <c r="AS279">
        <v>28515782</v>
      </c>
      <c r="AT279">
        <v>66850000</v>
      </c>
      <c r="AU279">
        <v>44916457</v>
      </c>
      <c r="AV279">
        <v>88629211</v>
      </c>
      <c r="AW279">
        <v>14101556</v>
      </c>
      <c r="AX279">
        <v>27462344</v>
      </c>
      <c r="AY279">
        <v>7385956</v>
      </c>
      <c r="AZ279">
        <v>143825815</v>
      </c>
      <c r="BA279">
        <v>38531120</v>
      </c>
      <c r="BB279">
        <v>158190000</v>
      </c>
      <c r="BC279">
        <v>6765713</v>
      </c>
      <c r="BD279">
        <v>45842187</v>
      </c>
      <c r="BE279">
        <v>33758276</v>
      </c>
      <c r="BF279">
        <v>68238570</v>
      </c>
      <c r="BG279">
        <v>31023246</v>
      </c>
      <c r="BH279">
        <v>13322830</v>
      </c>
      <c r="BI279">
        <v>15790625</v>
      </c>
      <c r="BJ279">
        <v>26444864</v>
      </c>
      <c r="BK279">
        <v>931663198</v>
      </c>
      <c r="BL279">
        <v>10809560</v>
      </c>
      <c r="BM279">
        <v>21318749</v>
      </c>
      <c r="BN279">
        <v>69902590</v>
      </c>
      <c r="BO279">
        <v>51118823</v>
      </c>
      <c r="BP279">
        <v>177017949</v>
      </c>
      <c r="BQ279">
        <v>17804408</v>
      </c>
      <c r="BR279">
        <v>106413345</v>
      </c>
      <c r="BS279">
        <v>167234047</v>
      </c>
      <c r="BT279">
        <v>12091871</v>
      </c>
      <c r="BU279">
        <v>25721044</v>
      </c>
      <c r="BV279">
        <v>52701098</v>
      </c>
      <c r="BW279">
        <v>9162693</v>
      </c>
      <c r="BX279">
        <v>32984615</v>
      </c>
      <c r="BY279">
        <v>98210179</v>
      </c>
      <c r="BZ279">
        <v>17029509</v>
      </c>
      <c r="CA279">
        <v>74904844</v>
      </c>
      <c r="CB279">
        <v>29301752</v>
      </c>
      <c r="CC279">
        <v>54435639</v>
      </c>
      <c r="CD279">
        <v>53594505</v>
      </c>
      <c r="CE279">
        <v>88280000</v>
      </c>
      <c r="CF279">
        <v>46254295</v>
      </c>
      <c r="CG279">
        <v>40946555</v>
      </c>
      <c r="CH279">
        <v>23674632</v>
      </c>
      <c r="CI279">
        <v>34802799</v>
      </c>
      <c r="CJ279">
        <v>13071730</v>
      </c>
      <c r="CK279">
        <v>35875718</v>
      </c>
      <c r="CL279">
        <v>6254200</v>
      </c>
      <c r="CM279">
        <v>37953276</v>
      </c>
      <c r="CN279">
        <v>4438010</v>
      </c>
      <c r="CO279">
        <v>206254947</v>
      </c>
      <c r="CP279">
        <v>24832550</v>
      </c>
      <c r="CQ279">
        <v>1124834000</v>
      </c>
      <c r="CR279">
        <v>20381862</v>
      </c>
      <c r="CS279">
        <v>8391296</v>
      </c>
      <c r="CT279">
        <v>36911375</v>
      </c>
      <c r="CU279">
        <v>58140200</v>
      </c>
      <c r="CV279">
        <v>38601558</v>
      </c>
      <c r="CW279">
        <v>52282098</v>
      </c>
      <c r="CX279">
        <v>20348500</v>
      </c>
      <c r="CY279">
        <v>14117200</v>
      </c>
    </row>
    <row r="280" spans="1:103" x14ac:dyDescent="0.3">
      <c r="A280" s="148">
        <v>986</v>
      </c>
      <c r="B280" t="s">
        <v>483</v>
      </c>
      <c r="D280">
        <v>0</v>
      </c>
      <c r="E280">
        <v>0</v>
      </c>
      <c r="F280">
        <v>0</v>
      </c>
      <c r="G280">
        <v>0</v>
      </c>
      <c r="H280">
        <v>0</v>
      </c>
      <c r="I280">
        <v>0</v>
      </c>
      <c r="J280">
        <v>0</v>
      </c>
      <c r="K280">
        <v>0</v>
      </c>
      <c r="L280">
        <v>0</v>
      </c>
      <c r="M280">
        <v>0</v>
      </c>
      <c r="O280">
        <v>0</v>
      </c>
      <c r="P280">
        <v>0</v>
      </c>
      <c r="Q280">
        <v>0</v>
      </c>
      <c r="R280">
        <v>0</v>
      </c>
      <c r="S280">
        <v>405000</v>
      </c>
      <c r="U280">
        <v>0</v>
      </c>
      <c r="V280">
        <v>0</v>
      </c>
      <c r="W280">
        <v>0</v>
      </c>
      <c r="X280">
        <v>0</v>
      </c>
      <c r="Y280">
        <v>0</v>
      </c>
      <c r="Z280">
        <v>0</v>
      </c>
      <c r="AA280">
        <v>0</v>
      </c>
      <c r="AB280">
        <v>0</v>
      </c>
      <c r="AC280">
        <v>0</v>
      </c>
      <c r="AD280">
        <v>0</v>
      </c>
      <c r="AE280">
        <v>0</v>
      </c>
      <c r="AF280">
        <v>909900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567227</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row>
    <row r="281" spans="1:103" x14ac:dyDescent="0.3">
      <c r="A281" s="148">
        <v>987</v>
      </c>
      <c r="B281" t="s">
        <v>896</v>
      </c>
      <c r="D281">
        <v>0</v>
      </c>
      <c r="E281">
        <v>0</v>
      </c>
      <c r="F281">
        <v>0</v>
      </c>
      <c r="G281">
        <v>0</v>
      </c>
      <c r="H281">
        <v>0</v>
      </c>
      <c r="I281">
        <v>0</v>
      </c>
      <c r="J281">
        <v>0</v>
      </c>
      <c r="K281">
        <v>0</v>
      </c>
      <c r="L281">
        <v>0</v>
      </c>
      <c r="M281">
        <v>0</v>
      </c>
      <c r="O281">
        <v>0</v>
      </c>
      <c r="P281">
        <v>0</v>
      </c>
      <c r="Q281">
        <v>0</v>
      </c>
      <c r="R281">
        <v>0</v>
      </c>
      <c r="S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v>0</v>
      </c>
      <c r="CV281">
        <v>0</v>
      </c>
      <c r="CW281">
        <v>0</v>
      </c>
      <c r="CX281">
        <v>0</v>
      </c>
      <c r="CY281">
        <v>0</v>
      </c>
    </row>
    <row r="282" spans="1:103" x14ac:dyDescent="0.3">
      <c r="A282" s="148">
        <v>988</v>
      </c>
      <c r="B282" t="s">
        <v>897</v>
      </c>
      <c r="D282">
        <v>1</v>
      </c>
      <c r="E282">
        <v>2</v>
      </c>
      <c r="F282">
        <v>2</v>
      </c>
      <c r="G282">
        <v>2</v>
      </c>
      <c r="H282">
        <v>2</v>
      </c>
      <c r="I282">
        <v>2</v>
      </c>
      <c r="J282">
        <v>2</v>
      </c>
      <c r="K282">
        <v>2</v>
      </c>
      <c r="L282">
        <v>2</v>
      </c>
      <c r="M282">
        <v>2</v>
      </c>
      <c r="N282">
        <v>2</v>
      </c>
      <c r="O282">
        <v>2</v>
      </c>
      <c r="P282">
        <v>1</v>
      </c>
      <c r="Q282">
        <v>2</v>
      </c>
      <c r="R282">
        <v>2</v>
      </c>
      <c r="S282">
        <v>2</v>
      </c>
      <c r="U282">
        <v>2</v>
      </c>
      <c r="V282">
        <v>2</v>
      </c>
      <c r="W282">
        <v>2</v>
      </c>
      <c r="X282">
        <v>2</v>
      </c>
      <c r="Y282">
        <v>2</v>
      </c>
      <c r="Z282">
        <v>2</v>
      </c>
      <c r="AA282">
        <v>2</v>
      </c>
      <c r="AB282">
        <v>2</v>
      </c>
      <c r="AC282">
        <v>2</v>
      </c>
      <c r="AD282">
        <v>2</v>
      </c>
      <c r="AE282">
        <v>2</v>
      </c>
      <c r="AF282">
        <v>2</v>
      </c>
      <c r="AG282">
        <v>2</v>
      </c>
      <c r="AH282">
        <v>2</v>
      </c>
      <c r="AI282">
        <v>2</v>
      </c>
      <c r="AJ282">
        <v>2</v>
      </c>
      <c r="AK282">
        <v>2</v>
      </c>
      <c r="AL282">
        <v>2</v>
      </c>
      <c r="AM282">
        <v>2</v>
      </c>
      <c r="AN282">
        <v>2</v>
      </c>
      <c r="AO282">
        <v>2</v>
      </c>
      <c r="AP282">
        <v>2</v>
      </c>
      <c r="AQ282">
        <v>2</v>
      </c>
      <c r="AR282">
        <v>2</v>
      </c>
      <c r="AS282">
        <v>1</v>
      </c>
      <c r="AT282">
        <v>2</v>
      </c>
      <c r="AU282">
        <v>2</v>
      </c>
      <c r="AV282">
        <v>2</v>
      </c>
      <c r="AW282">
        <v>2</v>
      </c>
      <c r="AX282">
        <v>2</v>
      </c>
      <c r="AY282">
        <v>2</v>
      </c>
      <c r="AZ282">
        <v>2</v>
      </c>
      <c r="BA282">
        <v>1</v>
      </c>
      <c r="BB282">
        <v>1</v>
      </c>
      <c r="BC282">
        <v>2</v>
      </c>
      <c r="BD282">
        <v>2</v>
      </c>
      <c r="BE282">
        <v>2</v>
      </c>
      <c r="BF282">
        <v>2</v>
      </c>
      <c r="BG282">
        <v>2</v>
      </c>
      <c r="BH282">
        <v>2</v>
      </c>
      <c r="BI282">
        <v>2</v>
      </c>
      <c r="BJ282">
        <v>2</v>
      </c>
      <c r="BK282">
        <v>2</v>
      </c>
      <c r="BL282">
        <v>2</v>
      </c>
      <c r="BM282">
        <v>2</v>
      </c>
      <c r="BN282">
        <v>2</v>
      </c>
      <c r="BO282">
        <v>2</v>
      </c>
      <c r="BP282">
        <v>2</v>
      </c>
      <c r="BQ282">
        <v>2</v>
      </c>
      <c r="BR282">
        <v>2</v>
      </c>
      <c r="BS282">
        <v>2</v>
      </c>
      <c r="BT282">
        <v>2</v>
      </c>
      <c r="BU282">
        <v>2</v>
      </c>
      <c r="BV282">
        <v>2</v>
      </c>
      <c r="BW282">
        <v>2</v>
      </c>
      <c r="BX282">
        <v>2</v>
      </c>
      <c r="BY282">
        <v>2</v>
      </c>
      <c r="BZ282">
        <v>2</v>
      </c>
      <c r="CA282">
        <v>2</v>
      </c>
      <c r="CB282">
        <v>2</v>
      </c>
      <c r="CC282">
        <v>1</v>
      </c>
      <c r="CD282">
        <v>1</v>
      </c>
      <c r="CE282">
        <v>2</v>
      </c>
      <c r="CF282">
        <v>2</v>
      </c>
      <c r="CG282">
        <v>2</v>
      </c>
      <c r="CH282">
        <v>2</v>
      </c>
      <c r="CI282">
        <v>2</v>
      </c>
      <c r="CJ282">
        <v>2</v>
      </c>
      <c r="CK282">
        <v>2</v>
      </c>
      <c r="CL282">
        <v>2</v>
      </c>
      <c r="CM282">
        <v>1</v>
      </c>
      <c r="CN282">
        <v>2</v>
      </c>
      <c r="CO282">
        <v>2</v>
      </c>
      <c r="CP282">
        <v>2</v>
      </c>
      <c r="CQ282">
        <v>1</v>
      </c>
      <c r="CR282">
        <v>2</v>
      </c>
      <c r="CS282">
        <v>2</v>
      </c>
      <c r="CT282">
        <v>2</v>
      </c>
      <c r="CU282">
        <v>2</v>
      </c>
      <c r="CV282">
        <v>2</v>
      </c>
      <c r="CW282">
        <v>2</v>
      </c>
      <c r="CX282">
        <v>2</v>
      </c>
      <c r="CY282">
        <v>2</v>
      </c>
    </row>
    <row r="283" spans="1:103" x14ac:dyDescent="0.3">
      <c r="A283" s="148">
        <v>989</v>
      </c>
      <c r="B283" t="s">
        <v>898</v>
      </c>
      <c r="D283">
        <v>1</v>
      </c>
      <c r="E283">
        <v>3</v>
      </c>
      <c r="F283">
        <v>3</v>
      </c>
      <c r="G283">
        <v>3</v>
      </c>
      <c r="H283">
        <v>0</v>
      </c>
      <c r="I283">
        <v>3</v>
      </c>
      <c r="J283">
        <v>3</v>
      </c>
      <c r="K283">
        <v>3</v>
      </c>
      <c r="L283">
        <v>3</v>
      </c>
      <c r="M283">
        <v>0</v>
      </c>
      <c r="N283">
        <v>3</v>
      </c>
      <c r="O283">
        <v>3</v>
      </c>
      <c r="P283">
        <v>1</v>
      </c>
      <c r="Q283">
        <v>0</v>
      </c>
      <c r="R283">
        <v>3</v>
      </c>
      <c r="S283">
        <v>3</v>
      </c>
      <c r="U283">
        <v>3</v>
      </c>
      <c r="V283">
        <v>3</v>
      </c>
      <c r="W283">
        <v>3</v>
      </c>
      <c r="X283">
        <v>3</v>
      </c>
      <c r="Y283">
        <v>0</v>
      </c>
      <c r="Z283">
        <v>3</v>
      </c>
      <c r="AA283">
        <v>3</v>
      </c>
      <c r="AB283">
        <v>3</v>
      </c>
      <c r="AC283">
        <v>3</v>
      </c>
      <c r="AD283">
        <v>3</v>
      </c>
      <c r="AE283">
        <v>3</v>
      </c>
      <c r="AF283">
        <v>3</v>
      </c>
      <c r="AG283">
        <v>3</v>
      </c>
      <c r="AH283">
        <v>3</v>
      </c>
      <c r="AI283">
        <v>3</v>
      </c>
      <c r="AJ283">
        <v>3</v>
      </c>
      <c r="AK283">
        <v>3</v>
      </c>
      <c r="AL283">
        <v>0</v>
      </c>
      <c r="AM283">
        <v>3</v>
      </c>
      <c r="AN283">
        <v>3</v>
      </c>
      <c r="AO283">
        <v>3</v>
      </c>
      <c r="AP283">
        <v>3</v>
      </c>
      <c r="AQ283">
        <v>3</v>
      </c>
      <c r="AR283">
        <v>3</v>
      </c>
      <c r="AS283">
        <v>1</v>
      </c>
      <c r="AT283">
        <v>3</v>
      </c>
      <c r="AU283">
        <v>3</v>
      </c>
      <c r="AV283">
        <v>3</v>
      </c>
      <c r="AW283">
        <v>3</v>
      </c>
      <c r="AX283">
        <v>3</v>
      </c>
      <c r="AY283">
        <v>3</v>
      </c>
      <c r="AZ283">
        <v>3</v>
      </c>
      <c r="BA283">
        <v>1</v>
      </c>
      <c r="BB283">
        <v>1</v>
      </c>
      <c r="BC283">
        <v>0</v>
      </c>
      <c r="BD283">
        <v>3</v>
      </c>
      <c r="BE283">
        <v>0</v>
      </c>
      <c r="BF283">
        <v>3</v>
      </c>
      <c r="BG283">
        <v>3</v>
      </c>
      <c r="BH283">
        <v>0</v>
      </c>
      <c r="BI283">
        <v>3</v>
      </c>
      <c r="BJ283">
        <v>3</v>
      </c>
      <c r="BK283">
        <v>3</v>
      </c>
      <c r="BL283">
        <v>3</v>
      </c>
      <c r="BM283">
        <v>3</v>
      </c>
      <c r="BN283">
        <v>3</v>
      </c>
      <c r="BO283">
        <v>3</v>
      </c>
      <c r="BP283">
        <v>0</v>
      </c>
      <c r="BQ283">
        <v>0</v>
      </c>
      <c r="BR283">
        <v>3</v>
      </c>
      <c r="BS283">
        <v>3</v>
      </c>
      <c r="BT283">
        <v>3</v>
      </c>
      <c r="BU283">
        <v>0</v>
      </c>
      <c r="BV283">
        <v>3</v>
      </c>
      <c r="BW283">
        <v>0</v>
      </c>
      <c r="BX283">
        <v>3</v>
      </c>
      <c r="BY283">
        <v>3</v>
      </c>
      <c r="BZ283">
        <v>3</v>
      </c>
      <c r="CA283">
        <v>0</v>
      </c>
      <c r="CB283">
        <v>3</v>
      </c>
      <c r="CC283">
        <v>1</v>
      </c>
      <c r="CD283">
        <v>1</v>
      </c>
      <c r="CE283">
        <v>3</v>
      </c>
      <c r="CF283">
        <v>0</v>
      </c>
      <c r="CG283">
        <v>3</v>
      </c>
      <c r="CH283">
        <v>0</v>
      </c>
      <c r="CI283">
        <v>0</v>
      </c>
      <c r="CJ283">
        <v>3</v>
      </c>
      <c r="CK283">
        <v>3</v>
      </c>
      <c r="CL283">
        <v>3</v>
      </c>
      <c r="CM283">
        <v>1</v>
      </c>
      <c r="CN283">
        <v>3</v>
      </c>
      <c r="CO283">
        <v>0</v>
      </c>
      <c r="CP283">
        <v>3</v>
      </c>
      <c r="CQ283">
        <v>1</v>
      </c>
      <c r="CR283">
        <v>3</v>
      </c>
      <c r="CS283">
        <v>3</v>
      </c>
      <c r="CT283">
        <v>3</v>
      </c>
      <c r="CU283">
        <v>3</v>
      </c>
      <c r="CV283">
        <v>3</v>
      </c>
      <c r="CW283">
        <v>3</v>
      </c>
      <c r="CX283">
        <v>3</v>
      </c>
      <c r="CY283">
        <v>3</v>
      </c>
    </row>
    <row r="284" spans="1:103" x14ac:dyDescent="0.3">
      <c r="A284" s="148">
        <v>990</v>
      </c>
      <c r="B284" t="s">
        <v>2305</v>
      </c>
      <c r="D284">
        <v>0</v>
      </c>
      <c r="E284">
        <v>0</v>
      </c>
      <c r="F284">
        <v>0</v>
      </c>
      <c r="G284">
        <v>0</v>
      </c>
      <c r="H284">
        <v>0</v>
      </c>
      <c r="I284">
        <v>0</v>
      </c>
      <c r="J284">
        <v>0</v>
      </c>
      <c r="K284">
        <v>0</v>
      </c>
      <c r="L284">
        <v>0</v>
      </c>
      <c r="M284">
        <v>0</v>
      </c>
      <c r="O284">
        <v>0</v>
      </c>
      <c r="P284">
        <v>0</v>
      </c>
      <c r="Q284">
        <v>0</v>
      </c>
      <c r="R284">
        <v>0</v>
      </c>
      <c r="S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c r="CU284">
        <v>0</v>
      </c>
      <c r="CV284">
        <v>0</v>
      </c>
      <c r="CW284">
        <v>0</v>
      </c>
      <c r="CX284">
        <v>0</v>
      </c>
      <c r="CY284">
        <v>0</v>
      </c>
    </row>
    <row r="285" spans="1:103" x14ac:dyDescent="0.3">
      <c r="A285" s="148">
        <v>991</v>
      </c>
      <c r="B285" t="s">
        <v>899</v>
      </c>
      <c r="D285">
        <v>23</v>
      </c>
      <c r="E285">
        <v>23</v>
      </c>
      <c r="F285">
        <v>23</v>
      </c>
      <c r="G285">
        <v>23</v>
      </c>
      <c r="H285">
        <v>23</v>
      </c>
      <c r="I285">
        <v>20</v>
      </c>
      <c r="J285">
        <v>0</v>
      </c>
      <c r="K285">
        <v>23</v>
      </c>
      <c r="L285">
        <v>22</v>
      </c>
      <c r="M285">
        <v>23</v>
      </c>
      <c r="O285">
        <v>23</v>
      </c>
      <c r="P285">
        <v>23</v>
      </c>
      <c r="Q285">
        <v>23</v>
      </c>
      <c r="R285">
        <v>23</v>
      </c>
      <c r="S285">
        <v>23</v>
      </c>
      <c r="U285">
        <v>23</v>
      </c>
      <c r="V285">
        <v>23</v>
      </c>
      <c r="W285">
        <v>0</v>
      </c>
      <c r="X285">
        <v>20</v>
      </c>
      <c r="Y285">
        <v>23</v>
      </c>
      <c r="Z285">
        <v>23</v>
      </c>
      <c r="AA285">
        <v>23</v>
      </c>
      <c r="AB285">
        <v>20</v>
      </c>
      <c r="AC285">
        <v>23</v>
      </c>
      <c r="AD285">
        <v>23</v>
      </c>
      <c r="AE285">
        <v>23</v>
      </c>
      <c r="AF285">
        <v>0</v>
      </c>
      <c r="AG285">
        <v>23</v>
      </c>
      <c r="AH285">
        <v>22</v>
      </c>
      <c r="AI285">
        <v>0</v>
      </c>
      <c r="AJ285">
        <v>23</v>
      </c>
      <c r="AK285">
        <v>23</v>
      </c>
      <c r="AL285">
        <v>23</v>
      </c>
      <c r="AM285">
        <v>23</v>
      </c>
      <c r="AN285">
        <v>23</v>
      </c>
      <c r="AO285">
        <v>0</v>
      </c>
      <c r="AP285">
        <v>0</v>
      </c>
      <c r="AQ285">
        <v>0</v>
      </c>
      <c r="AR285">
        <v>0</v>
      </c>
      <c r="AS285">
        <v>0</v>
      </c>
      <c r="AT285">
        <v>23</v>
      </c>
      <c r="AU285">
        <v>23</v>
      </c>
      <c r="AV285">
        <v>23</v>
      </c>
      <c r="AW285">
        <v>23</v>
      </c>
      <c r="AX285">
        <v>20</v>
      </c>
      <c r="AY285">
        <v>23</v>
      </c>
      <c r="AZ285">
        <v>22</v>
      </c>
      <c r="BA285">
        <v>23</v>
      </c>
      <c r="BB285">
        <v>23</v>
      </c>
      <c r="BC285">
        <v>20</v>
      </c>
      <c r="BD285">
        <v>0</v>
      </c>
      <c r="BE285">
        <v>20</v>
      </c>
      <c r="BF285">
        <v>23</v>
      </c>
      <c r="BG285">
        <v>23</v>
      </c>
      <c r="BH285">
        <v>22</v>
      </c>
      <c r="BI285">
        <v>23</v>
      </c>
      <c r="BJ285">
        <v>23</v>
      </c>
      <c r="BK285">
        <v>23</v>
      </c>
      <c r="BL285">
        <v>20</v>
      </c>
      <c r="BM285">
        <v>23</v>
      </c>
      <c r="BN285">
        <v>20</v>
      </c>
      <c r="BO285">
        <v>0</v>
      </c>
      <c r="BP285">
        <v>0</v>
      </c>
      <c r="BQ285">
        <v>0</v>
      </c>
      <c r="BR285">
        <v>22</v>
      </c>
      <c r="BS285">
        <v>23</v>
      </c>
      <c r="BT285">
        <v>23</v>
      </c>
      <c r="BU285">
        <v>20</v>
      </c>
      <c r="BV285">
        <v>23</v>
      </c>
      <c r="BW285">
        <v>23</v>
      </c>
      <c r="BX285">
        <v>23</v>
      </c>
      <c r="BY285">
        <v>23</v>
      </c>
      <c r="BZ285">
        <v>23</v>
      </c>
      <c r="CA285">
        <v>23</v>
      </c>
      <c r="CB285">
        <v>23</v>
      </c>
      <c r="CC285">
        <v>23</v>
      </c>
      <c r="CD285">
        <v>20</v>
      </c>
      <c r="CE285">
        <v>23</v>
      </c>
      <c r="CF285">
        <v>22</v>
      </c>
      <c r="CG285">
        <v>23</v>
      </c>
      <c r="CH285">
        <v>0</v>
      </c>
      <c r="CI285">
        <v>23</v>
      </c>
      <c r="CJ285">
        <v>23</v>
      </c>
      <c r="CK285">
        <v>23</v>
      </c>
      <c r="CL285">
        <v>23</v>
      </c>
      <c r="CM285">
        <v>23</v>
      </c>
      <c r="CN285">
        <v>23</v>
      </c>
      <c r="CO285">
        <v>23</v>
      </c>
      <c r="CP285">
        <v>23</v>
      </c>
      <c r="CQ285">
        <v>0</v>
      </c>
      <c r="CR285">
        <v>23</v>
      </c>
      <c r="CS285">
        <v>0</v>
      </c>
      <c r="CT285">
        <v>20</v>
      </c>
      <c r="CU285">
        <v>23</v>
      </c>
      <c r="CV285">
        <v>23</v>
      </c>
      <c r="CW285">
        <v>23</v>
      </c>
      <c r="CX285">
        <v>23</v>
      </c>
      <c r="CY285">
        <v>23</v>
      </c>
    </row>
    <row r="286" spans="1:103" x14ac:dyDescent="0.3">
      <c r="A286" s="148">
        <v>995</v>
      </c>
      <c r="B286" t="s">
        <v>2306</v>
      </c>
      <c r="D286">
        <v>0</v>
      </c>
      <c r="E286">
        <v>0</v>
      </c>
      <c r="F286">
        <v>0</v>
      </c>
      <c r="G286">
        <v>0</v>
      </c>
      <c r="H286">
        <v>0</v>
      </c>
      <c r="I286">
        <v>0</v>
      </c>
      <c r="J286">
        <v>0</v>
      </c>
      <c r="K286">
        <v>0</v>
      </c>
      <c r="L286">
        <v>0</v>
      </c>
      <c r="M286">
        <v>0</v>
      </c>
      <c r="N286">
        <v>0</v>
      </c>
      <c r="O286">
        <v>0</v>
      </c>
      <c r="P286">
        <v>0</v>
      </c>
      <c r="Q286">
        <v>0</v>
      </c>
      <c r="R286">
        <v>0</v>
      </c>
      <c r="S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0</v>
      </c>
      <c r="CT286">
        <v>0</v>
      </c>
      <c r="CU286">
        <v>0</v>
      </c>
      <c r="CV286">
        <v>0</v>
      </c>
      <c r="CW286">
        <v>0</v>
      </c>
      <c r="CX286">
        <v>0</v>
      </c>
      <c r="CY286">
        <v>0</v>
      </c>
    </row>
    <row r="287" spans="1:103" x14ac:dyDescent="0.3">
      <c r="A287" s="148">
        <v>996</v>
      </c>
      <c r="B287" t="s">
        <v>233</v>
      </c>
      <c r="D287">
        <v>0</v>
      </c>
      <c r="E287">
        <v>0.01</v>
      </c>
      <c r="F287">
        <v>0</v>
      </c>
      <c r="G287">
        <v>0.01</v>
      </c>
      <c r="H287">
        <v>0</v>
      </c>
      <c r="I287">
        <v>0</v>
      </c>
      <c r="J287">
        <v>0.01</v>
      </c>
      <c r="K287">
        <v>0.01</v>
      </c>
      <c r="L287">
        <v>0.01</v>
      </c>
      <c r="M287">
        <v>0.01</v>
      </c>
      <c r="N287">
        <v>0</v>
      </c>
      <c r="O287">
        <v>0.01</v>
      </c>
      <c r="P287">
        <v>0</v>
      </c>
      <c r="Q287">
        <v>0.01</v>
      </c>
      <c r="R287">
        <v>0.01</v>
      </c>
      <c r="S287">
        <v>0.01</v>
      </c>
      <c r="T287">
        <v>0</v>
      </c>
      <c r="U287">
        <v>0</v>
      </c>
      <c r="V287">
        <v>0.01</v>
      </c>
      <c r="W287">
        <v>0</v>
      </c>
      <c r="X287">
        <v>0.01</v>
      </c>
      <c r="Y287">
        <v>0.01</v>
      </c>
      <c r="Z287">
        <v>0</v>
      </c>
      <c r="AA287">
        <v>0.01</v>
      </c>
      <c r="AB287">
        <v>0.01</v>
      </c>
      <c r="AC287">
        <v>0.01</v>
      </c>
      <c r="AD287">
        <v>0.01</v>
      </c>
      <c r="AE287">
        <v>0.01</v>
      </c>
      <c r="AF287">
        <v>0.01</v>
      </c>
      <c r="AG287">
        <v>0.01</v>
      </c>
      <c r="AH287">
        <v>0.01</v>
      </c>
      <c r="AI287">
        <v>0.01</v>
      </c>
      <c r="AJ287">
        <v>0.01</v>
      </c>
      <c r="AK287">
        <v>0</v>
      </c>
      <c r="AL287">
        <v>0.01</v>
      </c>
      <c r="AM287">
        <v>0</v>
      </c>
      <c r="AN287">
        <v>0.01</v>
      </c>
      <c r="AO287">
        <v>0</v>
      </c>
      <c r="AP287">
        <v>0</v>
      </c>
      <c r="AQ287">
        <v>0.01</v>
      </c>
      <c r="AR287">
        <v>0</v>
      </c>
      <c r="AS287">
        <v>0.01</v>
      </c>
      <c r="AT287">
        <v>0.01</v>
      </c>
      <c r="AU287">
        <v>0</v>
      </c>
      <c r="AV287">
        <v>0.01</v>
      </c>
      <c r="AW287">
        <v>0.01</v>
      </c>
      <c r="AX287">
        <v>0.01</v>
      </c>
      <c r="AY287">
        <v>0.01</v>
      </c>
      <c r="AZ287">
        <v>0</v>
      </c>
      <c r="BA287">
        <v>0</v>
      </c>
      <c r="BB287">
        <v>0.01</v>
      </c>
      <c r="BC287">
        <v>0.01</v>
      </c>
      <c r="BD287">
        <v>0</v>
      </c>
      <c r="BE287">
        <v>0</v>
      </c>
      <c r="BF287">
        <v>0.01</v>
      </c>
      <c r="BG287">
        <v>0</v>
      </c>
      <c r="BH287">
        <v>0</v>
      </c>
      <c r="BI287">
        <v>0.01</v>
      </c>
      <c r="BJ287">
        <v>0.01</v>
      </c>
      <c r="BK287">
        <v>0</v>
      </c>
      <c r="BL287">
        <v>0</v>
      </c>
      <c r="BM287">
        <v>0.01</v>
      </c>
      <c r="BN287">
        <v>0.01</v>
      </c>
      <c r="BO287">
        <v>0.01</v>
      </c>
      <c r="BP287">
        <v>0</v>
      </c>
      <c r="BQ287">
        <v>0.01</v>
      </c>
      <c r="BR287">
        <v>0</v>
      </c>
      <c r="BS287">
        <v>0</v>
      </c>
      <c r="BT287">
        <v>0.01</v>
      </c>
      <c r="BU287">
        <v>0.01</v>
      </c>
      <c r="BV287">
        <v>0.01</v>
      </c>
      <c r="BW287">
        <v>0.01</v>
      </c>
      <c r="BX287">
        <v>0</v>
      </c>
      <c r="BY287">
        <v>0</v>
      </c>
      <c r="BZ287">
        <v>0</v>
      </c>
      <c r="CA287">
        <v>0</v>
      </c>
      <c r="CB287">
        <v>0.01</v>
      </c>
      <c r="CC287">
        <v>0.01</v>
      </c>
      <c r="CD287">
        <v>0.01</v>
      </c>
      <c r="CE287">
        <v>0.01</v>
      </c>
      <c r="CF287">
        <v>0</v>
      </c>
      <c r="CG287">
        <v>0.01</v>
      </c>
      <c r="CH287">
        <v>0.01</v>
      </c>
      <c r="CI287">
        <v>0.01</v>
      </c>
      <c r="CJ287">
        <v>0.01</v>
      </c>
      <c r="CK287">
        <v>0.01</v>
      </c>
      <c r="CL287">
        <v>0</v>
      </c>
      <c r="CM287">
        <v>0</v>
      </c>
      <c r="CN287">
        <v>0.01</v>
      </c>
      <c r="CO287">
        <v>0.01</v>
      </c>
      <c r="CP287">
        <v>0.01</v>
      </c>
      <c r="CQ287">
        <v>0</v>
      </c>
      <c r="CR287">
        <v>0.01</v>
      </c>
      <c r="CS287">
        <v>0.01</v>
      </c>
      <c r="CT287">
        <v>0</v>
      </c>
      <c r="CU287">
        <v>0.01</v>
      </c>
      <c r="CV287">
        <v>0</v>
      </c>
      <c r="CW287">
        <v>0.01</v>
      </c>
      <c r="CX287">
        <v>0.01</v>
      </c>
      <c r="CY287">
        <v>0</v>
      </c>
    </row>
    <row r="288" spans="1:103" x14ac:dyDescent="0.3">
      <c r="A288" s="148">
        <v>998</v>
      </c>
      <c r="B288" t="s">
        <v>234</v>
      </c>
      <c r="D288">
        <v>51</v>
      </c>
      <c r="E288">
        <v>51</v>
      </c>
      <c r="F288">
        <v>51</v>
      </c>
      <c r="G288">
        <v>51</v>
      </c>
      <c r="H288">
        <v>51</v>
      </c>
      <c r="I288">
        <v>51</v>
      </c>
      <c r="J288">
        <v>51</v>
      </c>
      <c r="K288">
        <v>51</v>
      </c>
      <c r="L288">
        <v>51</v>
      </c>
      <c r="M288">
        <v>51</v>
      </c>
      <c r="N288">
        <v>51</v>
      </c>
      <c r="O288">
        <v>51</v>
      </c>
      <c r="P288">
        <v>51</v>
      </c>
      <c r="Q288">
        <v>51</v>
      </c>
      <c r="R288">
        <v>51</v>
      </c>
      <c r="S288">
        <v>51</v>
      </c>
      <c r="T288">
        <v>51</v>
      </c>
      <c r="U288">
        <v>51</v>
      </c>
      <c r="V288">
        <v>51</v>
      </c>
      <c r="W288">
        <v>51</v>
      </c>
      <c r="X288">
        <v>51</v>
      </c>
      <c r="Y288">
        <v>51</v>
      </c>
      <c r="Z288">
        <v>51</v>
      </c>
      <c r="AA288">
        <v>51</v>
      </c>
      <c r="AB288">
        <v>51</v>
      </c>
      <c r="AC288">
        <v>51</v>
      </c>
      <c r="AD288">
        <v>51</v>
      </c>
      <c r="AE288">
        <v>51</v>
      </c>
      <c r="AF288">
        <v>51</v>
      </c>
      <c r="AG288">
        <v>51</v>
      </c>
      <c r="AH288">
        <v>51</v>
      </c>
      <c r="AI288">
        <v>51</v>
      </c>
      <c r="AJ288">
        <v>51</v>
      </c>
      <c r="AK288">
        <v>51</v>
      </c>
      <c r="AL288">
        <v>51</v>
      </c>
      <c r="AM288">
        <v>51</v>
      </c>
      <c r="AN288">
        <v>51</v>
      </c>
      <c r="AO288">
        <v>51</v>
      </c>
      <c r="AP288">
        <v>51</v>
      </c>
      <c r="AQ288">
        <v>51</v>
      </c>
      <c r="AR288">
        <v>51</v>
      </c>
      <c r="AS288">
        <v>51</v>
      </c>
      <c r="AT288">
        <v>51</v>
      </c>
      <c r="AU288">
        <v>51</v>
      </c>
      <c r="AV288">
        <v>51</v>
      </c>
      <c r="AW288">
        <v>51</v>
      </c>
      <c r="AX288">
        <v>51</v>
      </c>
      <c r="AY288">
        <v>51</v>
      </c>
      <c r="AZ288">
        <v>51</v>
      </c>
      <c r="BA288">
        <v>51</v>
      </c>
      <c r="BB288">
        <v>51</v>
      </c>
      <c r="BC288">
        <v>51</v>
      </c>
      <c r="BD288">
        <v>51</v>
      </c>
      <c r="BE288">
        <v>51</v>
      </c>
      <c r="BF288">
        <v>51</v>
      </c>
      <c r="BG288">
        <v>51</v>
      </c>
      <c r="BH288">
        <v>51</v>
      </c>
      <c r="BI288">
        <v>51</v>
      </c>
      <c r="BJ288">
        <v>51</v>
      </c>
      <c r="BK288">
        <v>51</v>
      </c>
      <c r="BL288">
        <v>51</v>
      </c>
      <c r="BM288">
        <v>51</v>
      </c>
      <c r="BN288">
        <v>51</v>
      </c>
      <c r="BO288">
        <v>51</v>
      </c>
      <c r="BP288">
        <v>51</v>
      </c>
      <c r="BQ288">
        <v>51</v>
      </c>
      <c r="BR288">
        <v>51</v>
      </c>
      <c r="BS288">
        <v>51</v>
      </c>
      <c r="BT288">
        <v>51</v>
      </c>
      <c r="BU288">
        <v>51</v>
      </c>
      <c r="BV288">
        <v>51</v>
      </c>
      <c r="BW288">
        <v>51</v>
      </c>
      <c r="BX288">
        <v>51</v>
      </c>
      <c r="BY288">
        <v>51</v>
      </c>
      <c r="BZ288">
        <v>51</v>
      </c>
      <c r="CA288">
        <v>51</v>
      </c>
      <c r="CB288">
        <v>51</v>
      </c>
      <c r="CC288">
        <v>51</v>
      </c>
      <c r="CD288">
        <v>51</v>
      </c>
      <c r="CE288">
        <v>51</v>
      </c>
      <c r="CF288">
        <v>51</v>
      </c>
      <c r="CG288">
        <v>51</v>
      </c>
      <c r="CH288">
        <v>51</v>
      </c>
      <c r="CI288">
        <v>51</v>
      </c>
      <c r="CJ288">
        <v>51</v>
      </c>
      <c r="CK288">
        <v>51</v>
      </c>
      <c r="CL288">
        <v>51</v>
      </c>
      <c r="CM288">
        <v>51</v>
      </c>
      <c r="CN288">
        <v>51</v>
      </c>
      <c r="CO288">
        <v>51</v>
      </c>
      <c r="CP288">
        <v>51</v>
      </c>
      <c r="CQ288">
        <v>51</v>
      </c>
      <c r="CR288">
        <v>51</v>
      </c>
      <c r="CS288">
        <v>51</v>
      </c>
      <c r="CT288">
        <v>51</v>
      </c>
      <c r="CU288">
        <v>51</v>
      </c>
      <c r="CV288">
        <v>51</v>
      </c>
      <c r="CW288">
        <v>51</v>
      </c>
      <c r="CX288">
        <v>51</v>
      </c>
      <c r="CY288">
        <v>51</v>
      </c>
    </row>
    <row r="289" spans="1:103" x14ac:dyDescent="0.3">
      <c r="A289" s="148">
        <v>999</v>
      </c>
      <c r="B289" t="s">
        <v>235</v>
      </c>
      <c r="D289">
        <v>5100</v>
      </c>
      <c r="E289">
        <v>5101</v>
      </c>
      <c r="F289">
        <v>5102</v>
      </c>
      <c r="G289">
        <v>5103</v>
      </c>
      <c r="H289">
        <v>5104</v>
      </c>
      <c r="I289">
        <v>5105</v>
      </c>
      <c r="J289">
        <v>5106</v>
      </c>
      <c r="K289">
        <v>5107</v>
      </c>
      <c r="L289">
        <v>5108</v>
      </c>
      <c r="M289">
        <v>5109</v>
      </c>
      <c r="N289">
        <v>5110</v>
      </c>
      <c r="O289">
        <v>5111</v>
      </c>
      <c r="P289">
        <v>5112</v>
      </c>
      <c r="Q289">
        <v>5113</v>
      </c>
      <c r="R289">
        <v>5114</v>
      </c>
      <c r="S289">
        <v>5115</v>
      </c>
      <c r="T289">
        <v>5116</v>
      </c>
      <c r="U289">
        <v>5117</v>
      </c>
      <c r="V289">
        <v>5118</v>
      </c>
      <c r="W289">
        <v>5119</v>
      </c>
      <c r="X289">
        <v>5120</v>
      </c>
      <c r="Y289">
        <v>5121</v>
      </c>
      <c r="Z289">
        <v>5122</v>
      </c>
      <c r="AA289">
        <v>5123</v>
      </c>
      <c r="AB289">
        <v>5124</v>
      </c>
      <c r="AC289">
        <v>5125</v>
      </c>
      <c r="AD289">
        <v>5126</v>
      </c>
      <c r="AE289">
        <v>5127</v>
      </c>
      <c r="AF289">
        <v>5128</v>
      </c>
      <c r="AG289">
        <v>5129</v>
      </c>
      <c r="AH289">
        <v>5130</v>
      </c>
      <c r="AI289">
        <v>5131</v>
      </c>
      <c r="AJ289">
        <v>5132</v>
      </c>
      <c r="AK289">
        <v>5133</v>
      </c>
      <c r="AL289">
        <v>5134</v>
      </c>
      <c r="AM289">
        <v>5135</v>
      </c>
      <c r="AN289">
        <v>5136</v>
      </c>
      <c r="AO289">
        <v>5137</v>
      </c>
      <c r="AP289">
        <v>5138</v>
      </c>
      <c r="AQ289">
        <v>5139</v>
      </c>
      <c r="AR289">
        <v>5140</v>
      </c>
      <c r="AS289">
        <v>5141</v>
      </c>
      <c r="AT289">
        <v>5142</v>
      </c>
      <c r="AU289">
        <v>5143</v>
      </c>
      <c r="AV289">
        <v>5144</v>
      </c>
      <c r="AW289">
        <v>5145</v>
      </c>
      <c r="AX289">
        <v>5146</v>
      </c>
      <c r="AY289">
        <v>5147</v>
      </c>
      <c r="AZ289">
        <v>5148</v>
      </c>
      <c r="BA289">
        <v>5149</v>
      </c>
      <c r="BB289">
        <v>5150</v>
      </c>
      <c r="BC289">
        <v>5151</v>
      </c>
      <c r="BD289">
        <v>5152</v>
      </c>
      <c r="BE289">
        <v>5153</v>
      </c>
      <c r="BF289">
        <v>5154</v>
      </c>
      <c r="BG289">
        <v>5155</v>
      </c>
      <c r="BH289">
        <v>5156</v>
      </c>
      <c r="BI289">
        <v>5157</v>
      </c>
      <c r="BJ289">
        <v>5158</v>
      </c>
      <c r="BK289">
        <v>5159</v>
      </c>
      <c r="BL289">
        <v>5160</v>
      </c>
      <c r="BM289">
        <v>5161</v>
      </c>
      <c r="BN289">
        <v>5162</v>
      </c>
      <c r="BO289">
        <v>5163</v>
      </c>
      <c r="BP289">
        <v>5164</v>
      </c>
      <c r="BQ289">
        <v>5165</v>
      </c>
      <c r="BR289">
        <v>5166</v>
      </c>
      <c r="BS289">
        <v>5167</v>
      </c>
      <c r="BT289">
        <v>5168</v>
      </c>
      <c r="BU289">
        <v>5169</v>
      </c>
      <c r="BV289">
        <v>5170</v>
      </c>
      <c r="BW289">
        <v>5171</v>
      </c>
      <c r="BX289">
        <v>5172</v>
      </c>
      <c r="BY289">
        <v>5173</v>
      </c>
      <c r="BZ289">
        <v>5174</v>
      </c>
      <c r="CA289">
        <v>5175</v>
      </c>
      <c r="CB289">
        <v>5176</v>
      </c>
      <c r="CC289">
        <v>5177</v>
      </c>
      <c r="CD289">
        <v>5178</v>
      </c>
      <c r="CE289">
        <v>5179</v>
      </c>
      <c r="CF289">
        <v>5180</v>
      </c>
      <c r="CG289">
        <v>5181</v>
      </c>
      <c r="CH289">
        <v>5182</v>
      </c>
      <c r="CI289">
        <v>5183</v>
      </c>
      <c r="CJ289">
        <v>5184</v>
      </c>
      <c r="CK289">
        <v>5185</v>
      </c>
      <c r="CL289">
        <v>5186</v>
      </c>
      <c r="CM289">
        <v>5187</v>
      </c>
      <c r="CN289">
        <v>5188</v>
      </c>
      <c r="CO289">
        <v>5189</v>
      </c>
      <c r="CP289">
        <v>5190</v>
      </c>
      <c r="CQ289">
        <v>5191</v>
      </c>
      <c r="CR289">
        <v>5192</v>
      </c>
      <c r="CS289">
        <v>5193</v>
      </c>
      <c r="CT289">
        <v>5194</v>
      </c>
      <c r="CU289">
        <v>5195</v>
      </c>
      <c r="CV289">
        <v>5196</v>
      </c>
      <c r="CW289">
        <v>5197</v>
      </c>
      <c r="CX289">
        <v>5198</v>
      </c>
      <c r="CY289">
        <v>5199</v>
      </c>
    </row>
    <row r="290" spans="1:103" x14ac:dyDescent="0.3">
      <c r="A290" s="148">
        <v>9000</v>
      </c>
      <c r="B290" t="s">
        <v>900</v>
      </c>
      <c r="C290" t="s">
        <v>301</v>
      </c>
      <c r="D290">
        <v>3272789272.54</v>
      </c>
      <c r="E290">
        <v>875655334.32000005</v>
      </c>
      <c r="F290">
        <v>302977133.94999999</v>
      </c>
      <c r="G290">
        <v>809058208.48000002</v>
      </c>
      <c r="H290">
        <v>647510209.26999998</v>
      </c>
      <c r="I290">
        <v>618193060.86000001</v>
      </c>
      <c r="J290">
        <v>1330059643.5999999</v>
      </c>
      <c r="K290">
        <v>574669430</v>
      </c>
      <c r="L290">
        <v>1060182721.03</v>
      </c>
      <c r="M290">
        <v>8264957313.96</v>
      </c>
      <c r="N290">
        <v>6144994854</v>
      </c>
      <c r="O290">
        <v>1547146774.3599999</v>
      </c>
      <c r="P290">
        <v>5104190808.0799999</v>
      </c>
      <c r="Q290">
        <v>1220424275.97</v>
      </c>
      <c r="R290">
        <v>401543297.49000001</v>
      </c>
      <c r="S290">
        <v>1647327703.6900001</v>
      </c>
      <c r="T290">
        <v>5167</v>
      </c>
      <c r="U290">
        <v>3498333593.8099999</v>
      </c>
      <c r="V290">
        <v>2821840398.1199999</v>
      </c>
      <c r="W290">
        <v>645815647.58000004</v>
      </c>
      <c r="X290">
        <v>451851313.36000001</v>
      </c>
      <c r="Y290">
        <v>389931570.58999997</v>
      </c>
      <c r="Z290">
        <v>2037262584.1400001</v>
      </c>
      <c r="AA290">
        <v>1443679987.8399999</v>
      </c>
      <c r="AB290">
        <v>2126647067.3806</v>
      </c>
      <c r="AC290">
        <v>5991748082.0500002</v>
      </c>
      <c r="AD290">
        <v>2059571530.46</v>
      </c>
      <c r="AE290">
        <v>3405250385.5599999</v>
      </c>
      <c r="AF290">
        <v>2746896101.5100002</v>
      </c>
      <c r="AG290">
        <v>1219342455.3800001</v>
      </c>
      <c r="AH290">
        <v>1263700933.55</v>
      </c>
      <c r="AI290">
        <v>9737299195.8999996</v>
      </c>
      <c r="AJ290">
        <v>1153902020.0599999</v>
      </c>
      <c r="AK290">
        <v>8383173888.2700005</v>
      </c>
      <c r="AL290">
        <v>1767269571.47</v>
      </c>
      <c r="AM290">
        <v>4743269999.0699997</v>
      </c>
      <c r="AN290">
        <v>257102813.16999999</v>
      </c>
      <c r="AO290">
        <v>274182713.48000002</v>
      </c>
      <c r="AP290">
        <v>1146725257.29</v>
      </c>
      <c r="AQ290">
        <v>601435066.10000002</v>
      </c>
      <c r="AR290">
        <v>7617256064.9499998</v>
      </c>
      <c r="AS290">
        <v>1269139576.3699999</v>
      </c>
      <c r="AT290">
        <v>4615559290.1999998</v>
      </c>
      <c r="AU290">
        <v>1659775081.49</v>
      </c>
      <c r="AV290">
        <v>3058411296.3800001</v>
      </c>
      <c r="AW290">
        <v>615551232.17999995</v>
      </c>
      <c r="AX290">
        <v>1410608851.1600001</v>
      </c>
      <c r="AY290">
        <v>374867359.98000002</v>
      </c>
      <c r="AZ290">
        <v>4966281117.7799997</v>
      </c>
      <c r="BA290">
        <v>1239066805.46</v>
      </c>
      <c r="BB290">
        <v>7158349324.5799999</v>
      </c>
      <c r="BC290">
        <v>482757492.49000001</v>
      </c>
      <c r="BD290">
        <v>1170566886.1600001</v>
      </c>
      <c r="BE290">
        <v>1021855202.15</v>
      </c>
      <c r="BF290">
        <v>2975531577.71</v>
      </c>
      <c r="BG290">
        <v>1082214196.2453001</v>
      </c>
      <c r="BH290">
        <v>368445349.79000002</v>
      </c>
      <c r="BI290">
        <v>684627104.47000003</v>
      </c>
      <c r="BJ290">
        <v>819719208.84000003</v>
      </c>
      <c r="BK290">
        <v>28539129604.93</v>
      </c>
      <c r="BL290">
        <v>295653646.29000002</v>
      </c>
      <c r="BM290">
        <v>1415338101.51</v>
      </c>
      <c r="BN290">
        <v>3346866316.5900002</v>
      </c>
      <c r="BO290">
        <v>1845927432.2</v>
      </c>
      <c r="BP290">
        <v>10345426200.59</v>
      </c>
      <c r="BQ290">
        <v>680631328.15999997</v>
      </c>
      <c r="BR290">
        <v>3591909283.8299999</v>
      </c>
      <c r="BS290">
        <v>4034542011.5599999</v>
      </c>
      <c r="BT290">
        <v>402366949.29000002</v>
      </c>
      <c r="BU290">
        <v>1147373119.9100001</v>
      </c>
      <c r="BV290">
        <v>2289399608.2600002</v>
      </c>
      <c r="BW290">
        <v>331580299.55000001</v>
      </c>
      <c r="BX290">
        <v>990895604.48000002</v>
      </c>
      <c r="BY290">
        <v>3077530814.8443999</v>
      </c>
      <c r="BZ290">
        <v>572307987.53040004</v>
      </c>
      <c r="CA290">
        <v>2502409776.5999999</v>
      </c>
      <c r="CB290">
        <v>1138456986.97</v>
      </c>
      <c r="CC290">
        <v>2194744615.0900002</v>
      </c>
      <c r="CD290">
        <v>1740530774.3599999</v>
      </c>
      <c r="CE290">
        <v>2355849967.7600002</v>
      </c>
      <c r="CF290">
        <v>1444607974.0999999</v>
      </c>
      <c r="CG290">
        <v>1748593253.01</v>
      </c>
      <c r="CH290">
        <v>758253259.65999997</v>
      </c>
      <c r="CI290">
        <v>1353938670.8800001</v>
      </c>
      <c r="CJ290">
        <v>852304072.20000005</v>
      </c>
      <c r="CK290">
        <v>1375590710.8199999</v>
      </c>
      <c r="CL290">
        <v>515459498.86000001</v>
      </c>
      <c r="CM290">
        <v>958449792.61000001</v>
      </c>
      <c r="CN290">
        <v>177525916.96000001</v>
      </c>
      <c r="CO290">
        <v>10365052267.690001</v>
      </c>
      <c r="CP290">
        <v>837449542.73000002</v>
      </c>
      <c r="CQ290">
        <v>27483123714.060001</v>
      </c>
      <c r="CR290">
        <v>713344502.25999999</v>
      </c>
      <c r="CS290">
        <v>358672569.42000002</v>
      </c>
      <c r="CT290">
        <v>1546653318.3</v>
      </c>
      <c r="CU290">
        <v>2243059427.0139999</v>
      </c>
      <c r="CV290">
        <v>1197862595.1199999</v>
      </c>
      <c r="CW290">
        <v>1573326833.48</v>
      </c>
      <c r="CX290">
        <v>733310266.44000006</v>
      </c>
      <c r="CY290">
        <v>380357303.02999997</v>
      </c>
    </row>
    <row r="291" spans="1:103" x14ac:dyDescent="0.3">
      <c r="A291" s="148">
        <v>9001</v>
      </c>
      <c r="B291" t="s">
        <v>901</v>
      </c>
      <c r="C291" t="s">
        <v>902</v>
      </c>
      <c r="D291">
        <v>379690421</v>
      </c>
      <c r="E291">
        <v>63619689</v>
      </c>
      <c r="F291">
        <v>32561775</v>
      </c>
      <c r="G291">
        <v>59080792</v>
      </c>
      <c r="H291">
        <v>75295285</v>
      </c>
      <c r="I291">
        <v>81925860</v>
      </c>
      <c r="J291">
        <v>80624450</v>
      </c>
      <c r="K291">
        <v>48535070</v>
      </c>
      <c r="L291">
        <v>87226008</v>
      </c>
      <c r="M291">
        <v>431010797</v>
      </c>
      <c r="N291">
        <v>593927815</v>
      </c>
      <c r="O291">
        <v>148787650</v>
      </c>
      <c r="P291">
        <v>507610303</v>
      </c>
      <c r="Q291">
        <v>85041800</v>
      </c>
      <c r="R291">
        <v>32782500</v>
      </c>
      <c r="S291">
        <v>138599955</v>
      </c>
      <c r="T291">
        <v>0</v>
      </c>
      <c r="U291">
        <v>393436523</v>
      </c>
      <c r="V291">
        <v>289923187</v>
      </c>
      <c r="W291">
        <v>83123720</v>
      </c>
      <c r="X291">
        <v>46068028</v>
      </c>
      <c r="Y291">
        <v>36519613</v>
      </c>
      <c r="Z291">
        <v>232168114</v>
      </c>
      <c r="AA291">
        <v>137658222</v>
      </c>
      <c r="AB291">
        <v>178965832</v>
      </c>
      <c r="AC291">
        <v>574476768</v>
      </c>
      <c r="AD291">
        <v>255192574</v>
      </c>
      <c r="AE291">
        <v>365692276</v>
      </c>
      <c r="AF291">
        <v>290477450</v>
      </c>
      <c r="AG291">
        <v>69359912</v>
      </c>
      <c r="AH291">
        <v>91764914</v>
      </c>
      <c r="AI291">
        <v>981498808</v>
      </c>
      <c r="AJ291">
        <v>88647369</v>
      </c>
      <c r="AK291">
        <v>929064688</v>
      </c>
      <c r="AL291">
        <v>132144033</v>
      </c>
      <c r="AM291">
        <v>441774752</v>
      </c>
      <c r="AN291">
        <v>18912252</v>
      </c>
      <c r="AO291">
        <v>32241377</v>
      </c>
      <c r="AP291">
        <v>142776007</v>
      </c>
      <c r="AQ291">
        <v>41090097</v>
      </c>
      <c r="AR291">
        <v>740987045</v>
      </c>
      <c r="AS291">
        <v>89763116</v>
      </c>
      <c r="AT291">
        <v>268045835</v>
      </c>
      <c r="AU291">
        <v>180917208</v>
      </c>
      <c r="AV291">
        <v>307256613</v>
      </c>
      <c r="AW291">
        <v>62803327</v>
      </c>
      <c r="AX291">
        <v>108966096</v>
      </c>
      <c r="AY291">
        <v>39980823</v>
      </c>
      <c r="AZ291">
        <v>660970763</v>
      </c>
      <c r="BA291">
        <v>163253891</v>
      </c>
      <c r="BB291">
        <v>421677489</v>
      </c>
      <c r="BC291">
        <v>65758764</v>
      </c>
      <c r="BD291">
        <v>97880245</v>
      </c>
      <c r="BE291">
        <v>81811175</v>
      </c>
      <c r="BF291">
        <v>234516122</v>
      </c>
      <c r="BG291">
        <v>115950091</v>
      </c>
      <c r="BH291">
        <v>27903541</v>
      </c>
      <c r="BI291">
        <v>73201034</v>
      </c>
      <c r="BJ291">
        <v>82977400</v>
      </c>
      <c r="BK291">
        <v>3156555550</v>
      </c>
      <c r="BL291">
        <v>29786327</v>
      </c>
      <c r="BM291">
        <v>158573873</v>
      </c>
      <c r="BN291">
        <v>306418376</v>
      </c>
      <c r="BO291">
        <v>173610626</v>
      </c>
      <c r="BP291">
        <v>1086103894</v>
      </c>
      <c r="BQ291">
        <v>55279423</v>
      </c>
      <c r="BR291">
        <v>336451618</v>
      </c>
      <c r="BS291">
        <v>364717193</v>
      </c>
      <c r="BT291">
        <v>26122098</v>
      </c>
      <c r="BU291">
        <v>84657554</v>
      </c>
      <c r="BV291">
        <v>119147041</v>
      </c>
      <c r="BW291">
        <v>25234256</v>
      </c>
      <c r="BX291">
        <v>108163356</v>
      </c>
      <c r="BY291">
        <v>358318101</v>
      </c>
      <c r="BZ291">
        <v>65319853</v>
      </c>
      <c r="CA291">
        <v>293444228</v>
      </c>
      <c r="CB291">
        <v>72819095</v>
      </c>
      <c r="CC291">
        <v>166859916</v>
      </c>
      <c r="CD291">
        <v>146937141</v>
      </c>
      <c r="CE291">
        <v>198150235</v>
      </c>
      <c r="CF291">
        <v>159785717</v>
      </c>
      <c r="CG291">
        <v>194561657</v>
      </c>
      <c r="CH291">
        <v>73584556</v>
      </c>
      <c r="CI291">
        <v>94993768</v>
      </c>
      <c r="CJ291">
        <v>92161484</v>
      </c>
      <c r="CK291">
        <v>138788174</v>
      </c>
      <c r="CL291">
        <v>91167252</v>
      </c>
      <c r="CM291">
        <v>99081666</v>
      </c>
      <c r="CN291">
        <v>7752087</v>
      </c>
      <c r="CO291">
        <v>454579579</v>
      </c>
      <c r="CP291">
        <v>73905217</v>
      </c>
      <c r="CQ291">
        <v>2444834863</v>
      </c>
      <c r="CR291">
        <v>48847662</v>
      </c>
      <c r="CS291">
        <v>38546615</v>
      </c>
      <c r="CT291">
        <v>241262382</v>
      </c>
      <c r="CU291">
        <v>274146720</v>
      </c>
      <c r="CV291">
        <v>106705610</v>
      </c>
      <c r="CW291">
        <v>126635843</v>
      </c>
      <c r="CX291">
        <v>89374875</v>
      </c>
      <c r="CY291">
        <v>31773086</v>
      </c>
    </row>
    <row r="292" spans="1:103" x14ac:dyDescent="0.3">
      <c r="A292" s="148">
        <v>9002</v>
      </c>
      <c r="B292" t="s">
        <v>903</v>
      </c>
      <c r="C292" t="s">
        <v>904</v>
      </c>
      <c r="D292">
        <v>36474847</v>
      </c>
      <c r="E292">
        <v>6980522</v>
      </c>
      <c r="F292">
        <v>1959799</v>
      </c>
      <c r="G292">
        <v>3154685</v>
      </c>
      <c r="H292">
        <v>4776476</v>
      </c>
      <c r="I292">
        <v>2395530</v>
      </c>
      <c r="J292">
        <v>9869927</v>
      </c>
      <c r="K292">
        <v>2865334</v>
      </c>
      <c r="L292">
        <v>7416861</v>
      </c>
      <c r="M292">
        <v>45561817</v>
      </c>
      <c r="N292">
        <v>78656388</v>
      </c>
      <c r="O292">
        <v>21033516</v>
      </c>
      <c r="P292">
        <v>83367211</v>
      </c>
      <c r="Q292">
        <v>17925217</v>
      </c>
      <c r="R292">
        <v>913643</v>
      </c>
      <c r="S292">
        <v>19215456</v>
      </c>
      <c r="T292">
        <v>0</v>
      </c>
      <c r="U292">
        <v>47984828</v>
      </c>
      <c r="V292">
        <v>28000713</v>
      </c>
      <c r="W292">
        <v>7548046</v>
      </c>
      <c r="X292">
        <v>3913445</v>
      </c>
      <c r="Y292">
        <v>3350465</v>
      </c>
      <c r="Z292">
        <v>24603303</v>
      </c>
      <c r="AA292">
        <v>28227000</v>
      </c>
      <c r="AB292">
        <v>24528544</v>
      </c>
      <c r="AC292">
        <v>73623928</v>
      </c>
      <c r="AD292">
        <v>7853930</v>
      </c>
      <c r="AE292">
        <v>32999680</v>
      </c>
      <c r="AF292">
        <v>35189185</v>
      </c>
      <c r="AG292">
        <v>14757322</v>
      </c>
      <c r="AH292">
        <v>5098376</v>
      </c>
      <c r="AI292">
        <v>115650192</v>
      </c>
      <c r="AJ292">
        <v>8162439</v>
      </c>
      <c r="AK292">
        <v>114133072</v>
      </c>
      <c r="AL292">
        <v>17466024</v>
      </c>
      <c r="AM292">
        <v>66224838</v>
      </c>
      <c r="AN292">
        <v>2661562</v>
      </c>
      <c r="AO292">
        <v>3312078</v>
      </c>
      <c r="AP292">
        <v>12004618</v>
      </c>
      <c r="AQ292">
        <v>3395589</v>
      </c>
      <c r="AR292">
        <v>164296419</v>
      </c>
      <c r="AS292">
        <v>10758130</v>
      </c>
      <c r="AT292">
        <v>25605451</v>
      </c>
      <c r="AU292">
        <v>19740093</v>
      </c>
      <c r="AV292">
        <v>40093192</v>
      </c>
      <c r="AW292">
        <v>5614379</v>
      </c>
      <c r="AX292">
        <v>6653801</v>
      </c>
      <c r="AY292">
        <v>2486008</v>
      </c>
      <c r="AZ292">
        <v>54732494</v>
      </c>
      <c r="BA292">
        <v>12386426</v>
      </c>
      <c r="BB292">
        <v>70525305</v>
      </c>
      <c r="BC292">
        <v>1985225</v>
      </c>
      <c r="BD292">
        <v>13641585</v>
      </c>
      <c r="BE292">
        <v>10986527</v>
      </c>
      <c r="BF292">
        <v>24335955</v>
      </c>
      <c r="BG292">
        <v>6605268</v>
      </c>
      <c r="BH292">
        <v>2993013</v>
      </c>
      <c r="BI292">
        <v>1200634</v>
      </c>
      <c r="BJ292">
        <v>6414995</v>
      </c>
      <c r="BK292">
        <v>585175328</v>
      </c>
      <c r="BL292">
        <v>1739117</v>
      </c>
      <c r="BM292">
        <v>7567493</v>
      </c>
      <c r="BN292">
        <v>42953392</v>
      </c>
      <c r="BO292">
        <v>15598234</v>
      </c>
      <c r="BP292">
        <v>105549168</v>
      </c>
      <c r="BQ292">
        <v>3599127</v>
      </c>
      <c r="BR292">
        <v>34581346</v>
      </c>
      <c r="BS292">
        <v>65581218</v>
      </c>
      <c r="BT292">
        <v>1548341</v>
      </c>
      <c r="BU292">
        <v>10817701</v>
      </c>
      <c r="BV292">
        <v>16339059</v>
      </c>
      <c r="BW292">
        <v>1532069</v>
      </c>
      <c r="BX292">
        <v>7015569</v>
      </c>
      <c r="BY292">
        <v>43750081</v>
      </c>
      <c r="BZ292">
        <v>5466055</v>
      </c>
      <c r="CA292">
        <v>24345736</v>
      </c>
      <c r="CB292">
        <v>10161263</v>
      </c>
      <c r="CC292">
        <v>5873581</v>
      </c>
      <c r="CD292">
        <v>13529351</v>
      </c>
      <c r="CE292">
        <v>34698694</v>
      </c>
      <c r="CF292">
        <v>21143714</v>
      </c>
      <c r="CG292">
        <v>12562846</v>
      </c>
      <c r="CH292">
        <v>6696812</v>
      </c>
      <c r="CI292">
        <v>14694576</v>
      </c>
      <c r="CJ292">
        <v>12511784</v>
      </c>
      <c r="CK292">
        <v>18088614</v>
      </c>
      <c r="CL292">
        <v>4419209</v>
      </c>
      <c r="CM292">
        <v>8430024</v>
      </c>
      <c r="CN292">
        <v>1009152</v>
      </c>
      <c r="CO292">
        <v>97498415</v>
      </c>
      <c r="CP292">
        <v>8540036</v>
      </c>
      <c r="CQ292">
        <v>501932859</v>
      </c>
      <c r="CR292">
        <v>4208904</v>
      </c>
      <c r="CS292">
        <v>1768762</v>
      </c>
      <c r="CT292">
        <v>7919712</v>
      </c>
      <c r="CU292">
        <v>19555019</v>
      </c>
      <c r="CV292">
        <v>13260331</v>
      </c>
      <c r="CW292">
        <v>8368951</v>
      </c>
      <c r="CX292">
        <v>8664732</v>
      </c>
      <c r="CY292">
        <v>4774628</v>
      </c>
    </row>
    <row r="293" spans="1:103" x14ac:dyDescent="0.3">
      <c r="A293" s="148">
        <v>9003</v>
      </c>
      <c r="B293" t="s">
        <v>905</v>
      </c>
      <c r="C293" t="s">
        <v>906</v>
      </c>
      <c r="D293">
        <v>377138712</v>
      </c>
      <c r="E293">
        <v>46449400</v>
      </c>
      <c r="F293">
        <v>21781475</v>
      </c>
      <c r="G293">
        <v>20892297</v>
      </c>
      <c r="H293">
        <v>32729164</v>
      </c>
      <c r="I293">
        <v>26912285</v>
      </c>
      <c r="J293">
        <v>37988000</v>
      </c>
      <c r="K293">
        <v>49151266</v>
      </c>
      <c r="L293">
        <v>70784001</v>
      </c>
      <c r="M293">
        <v>371671388</v>
      </c>
      <c r="N293">
        <v>729194439</v>
      </c>
      <c r="O293">
        <v>108956840</v>
      </c>
      <c r="P293">
        <v>529960982</v>
      </c>
      <c r="Q293">
        <v>72732115</v>
      </c>
      <c r="R293">
        <v>13501714</v>
      </c>
      <c r="S293">
        <v>57008454</v>
      </c>
      <c r="T293">
        <v>0</v>
      </c>
      <c r="U293">
        <v>263062455</v>
      </c>
      <c r="V293">
        <v>260638790</v>
      </c>
      <c r="W293">
        <v>52105727</v>
      </c>
      <c r="X293">
        <v>20944760</v>
      </c>
      <c r="Y293">
        <v>18324266</v>
      </c>
      <c r="Z293">
        <v>118069329</v>
      </c>
      <c r="AA293">
        <v>118601513</v>
      </c>
      <c r="AB293">
        <v>86354417</v>
      </c>
      <c r="AC293">
        <v>469908115</v>
      </c>
      <c r="AD293">
        <v>77062964</v>
      </c>
      <c r="AE293">
        <v>323956842</v>
      </c>
      <c r="AF293">
        <v>190782997</v>
      </c>
      <c r="AG293">
        <v>93468736</v>
      </c>
      <c r="AH293">
        <v>110871693</v>
      </c>
      <c r="AI293">
        <v>922518328</v>
      </c>
      <c r="AJ293">
        <v>56761163</v>
      </c>
      <c r="AK293">
        <v>1002700454</v>
      </c>
      <c r="AL293">
        <v>135038442</v>
      </c>
      <c r="AM293">
        <v>424811068</v>
      </c>
      <c r="AN293">
        <v>16403254</v>
      </c>
      <c r="AO293">
        <v>8469466</v>
      </c>
      <c r="AP293">
        <v>129720253</v>
      </c>
      <c r="AQ293">
        <v>31282529</v>
      </c>
      <c r="AR293">
        <v>1151304205</v>
      </c>
      <c r="AS293">
        <v>55504764</v>
      </c>
      <c r="AT293">
        <v>259180673</v>
      </c>
      <c r="AU293">
        <v>129586822</v>
      </c>
      <c r="AV293">
        <v>280348635</v>
      </c>
      <c r="AW293">
        <v>37800707</v>
      </c>
      <c r="AX293">
        <v>74338108</v>
      </c>
      <c r="AY293">
        <v>11521870</v>
      </c>
      <c r="AZ293">
        <v>302278375</v>
      </c>
      <c r="BA293">
        <v>109774440</v>
      </c>
      <c r="BB293">
        <v>624810184</v>
      </c>
      <c r="BC293">
        <v>20039815</v>
      </c>
      <c r="BD293">
        <v>142493013</v>
      </c>
      <c r="BE293">
        <v>71889455</v>
      </c>
      <c r="BF293">
        <v>197761529</v>
      </c>
      <c r="BG293">
        <v>137050727</v>
      </c>
      <c r="BH293">
        <v>15213803</v>
      </c>
      <c r="BI293">
        <v>47339782</v>
      </c>
      <c r="BJ293">
        <v>45901080</v>
      </c>
      <c r="BK293">
        <v>2946611524</v>
      </c>
      <c r="BL293">
        <v>16294483</v>
      </c>
      <c r="BM293">
        <v>90749882</v>
      </c>
      <c r="BN293">
        <v>371882829</v>
      </c>
      <c r="BO293">
        <v>163890335</v>
      </c>
      <c r="BP293">
        <v>1137566173</v>
      </c>
      <c r="BQ293">
        <v>46062886</v>
      </c>
      <c r="BR293">
        <v>340261800</v>
      </c>
      <c r="BS293">
        <v>546935953</v>
      </c>
      <c r="BT293">
        <v>13778153</v>
      </c>
      <c r="BU293">
        <v>66292373</v>
      </c>
      <c r="BV293">
        <v>137718895</v>
      </c>
      <c r="BW293">
        <v>13733538</v>
      </c>
      <c r="BX293">
        <v>39252511</v>
      </c>
      <c r="BY293">
        <v>307450716</v>
      </c>
      <c r="BZ293">
        <v>27247055</v>
      </c>
      <c r="CA293">
        <v>239335732</v>
      </c>
      <c r="CB293">
        <v>49395402</v>
      </c>
      <c r="CC293">
        <v>155833110</v>
      </c>
      <c r="CD293">
        <v>155438551</v>
      </c>
      <c r="CE293">
        <v>113538651</v>
      </c>
      <c r="CF293">
        <v>110479420</v>
      </c>
      <c r="CG293">
        <v>150628460</v>
      </c>
      <c r="CH293">
        <v>84888739</v>
      </c>
      <c r="CI293">
        <v>51047878</v>
      </c>
      <c r="CJ293">
        <v>57450957</v>
      </c>
      <c r="CK293">
        <v>92243880</v>
      </c>
      <c r="CL293">
        <v>26130777</v>
      </c>
      <c r="CM293">
        <v>23533035</v>
      </c>
      <c r="CN293">
        <v>7744972</v>
      </c>
      <c r="CO293">
        <v>560585289</v>
      </c>
      <c r="CP293">
        <v>63771808</v>
      </c>
      <c r="CQ293">
        <v>3953899179</v>
      </c>
      <c r="CR293">
        <v>16142751</v>
      </c>
      <c r="CS293">
        <v>23356684</v>
      </c>
      <c r="CT293">
        <v>62645265</v>
      </c>
      <c r="CU293">
        <v>159264063</v>
      </c>
      <c r="CV293">
        <v>94703633</v>
      </c>
      <c r="CW293">
        <v>119140338</v>
      </c>
      <c r="CX293">
        <v>41168564</v>
      </c>
      <c r="CY293">
        <v>27113112</v>
      </c>
    </row>
    <row r="294" spans="1:103" x14ac:dyDescent="0.3">
      <c r="A294" s="148">
        <v>9004</v>
      </c>
      <c r="B294" t="s">
        <v>907</v>
      </c>
      <c r="C294" t="s">
        <v>908</v>
      </c>
      <c r="D294" t="s">
        <v>301</v>
      </c>
      <c r="E294" t="s">
        <v>909</v>
      </c>
      <c r="F294" t="s">
        <v>301</v>
      </c>
      <c r="G294" t="s">
        <v>909</v>
      </c>
      <c r="H294" t="s">
        <v>301</v>
      </c>
      <c r="I294" t="s">
        <v>301</v>
      </c>
      <c r="J294" t="s">
        <v>909</v>
      </c>
      <c r="K294" t="s">
        <v>909</v>
      </c>
      <c r="L294" t="s">
        <v>909</v>
      </c>
      <c r="M294" t="s">
        <v>909</v>
      </c>
      <c r="N294" t="s">
        <v>301</v>
      </c>
      <c r="O294" t="s">
        <v>909</v>
      </c>
      <c r="P294" t="s">
        <v>301</v>
      </c>
      <c r="Q294" t="s">
        <v>909</v>
      </c>
      <c r="R294" t="s">
        <v>909</v>
      </c>
      <c r="S294" t="s">
        <v>909</v>
      </c>
      <c r="T294" t="s">
        <v>301</v>
      </c>
      <c r="U294" t="s">
        <v>301</v>
      </c>
      <c r="V294" t="s">
        <v>909</v>
      </c>
      <c r="W294" t="s">
        <v>301</v>
      </c>
      <c r="X294" t="s">
        <v>909</v>
      </c>
      <c r="Y294" t="s">
        <v>909</v>
      </c>
      <c r="Z294" t="s">
        <v>301</v>
      </c>
      <c r="AA294" t="s">
        <v>909</v>
      </c>
      <c r="AB294" t="s">
        <v>909</v>
      </c>
      <c r="AC294" t="s">
        <v>909</v>
      </c>
      <c r="AD294" t="s">
        <v>909</v>
      </c>
      <c r="AE294" t="s">
        <v>909</v>
      </c>
      <c r="AF294" t="s">
        <v>909</v>
      </c>
      <c r="AG294" t="s">
        <v>909</v>
      </c>
      <c r="AH294" t="s">
        <v>909</v>
      </c>
      <c r="AI294" t="s">
        <v>909</v>
      </c>
      <c r="AJ294" t="s">
        <v>909</v>
      </c>
      <c r="AK294" t="s">
        <v>301</v>
      </c>
      <c r="AL294" t="s">
        <v>909</v>
      </c>
      <c r="AM294" t="s">
        <v>301</v>
      </c>
      <c r="AN294" t="s">
        <v>909</v>
      </c>
      <c r="AO294" t="s">
        <v>301</v>
      </c>
      <c r="AP294" t="s">
        <v>301</v>
      </c>
      <c r="AQ294" t="s">
        <v>909</v>
      </c>
      <c r="AR294" t="s">
        <v>301</v>
      </c>
      <c r="AS294" t="s">
        <v>909</v>
      </c>
      <c r="AT294" t="s">
        <v>909</v>
      </c>
      <c r="AU294" t="s">
        <v>301</v>
      </c>
      <c r="AV294" t="s">
        <v>909</v>
      </c>
      <c r="AW294" t="s">
        <v>909</v>
      </c>
      <c r="AX294" t="s">
        <v>909</v>
      </c>
      <c r="AY294" t="s">
        <v>909</v>
      </c>
      <c r="AZ294" t="s">
        <v>301</v>
      </c>
      <c r="BA294" t="s">
        <v>301</v>
      </c>
      <c r="BB294" t="s">
        <v>909</v>
      </c>
      <c r="BC294" t="s">
        <v>909</v>
      </c>
      <c r="BD294" t="s">
        <v>301</v>
      </c>
      <c r="BE294" t="s">
        <v>301</v>
      </c>
      <c r="BF294" t="s">
        <v>909</v>
      </c>
      <c r="BG294" t="s">
        <v>301</v>
      </c>
      <c r="BH294" t="s">
        <v>301</v>
      </c>
      <c r="BI294" t="s">
        <v>909</v>
      </c>
      <c r="BJ294" t="s">
        <v>909</v>
      </c>
      <c r="BK294" t="s">
        <v>301</v>
      </c>
      <c r="BL294" t="s">
        <v>301</v>
      </c>
      <c r="BM294" t="s">
        <v>909</v>
      </c>
      <c r="BN294" t="s">
        <v>909</v>
      </c>
      <c r="BO294" t="s">
        <v>909</v>
      </c>
      <c r="BP294" t="s">
        <v>301</v>
      </c>
      <c r="BQ294" t="s">
        <v>909</v>
      </c>
      <c r="BR294" t="s">
        <v>301</v>
      </c>
      <c r="BS294" t="s">
        <v>301</v>
      </c>
      <c r="BT294" t="s">
        <v>909</v>
      </c>
      <c r="BU294" t="s">
        <v>909</v>
      </c>
      <c r="BV294" t="s">
        <v>909</v>
      </c>
      <c r="BW294" t="s">
        <v>909</v>
      </c>
      <c r="BX294" t="s">
        <v>301</v>
      </c>
      <c r="BY294" t="s">
        <v>301</v>
      </c>
      <c r="BZ294" t="s">
        <v>301</v>
      </c>
      <c r="CA294" t="s">
        <v>301</v>
      </c>
      <c r="CB294" t="s">
        <v>909</v>
      </c>
      <c r="CC294" t="s">
        <v>909</v>
      </c>
      <c r="CD294" t="s">
        <v>909</v>
      </c>
      <c r="CE294" t="s">
        <v>909</v>
      </c>
      <c r="CF294" t="s">
        <v>301</v>
      </c>
      <c r="CG294" t="s">
        <v>909</v>
      </c>
      <c r="CH294" t="s">
        <v>909</v>
      </c>
      <c r="CI294" t="s">
        <v>909</v>
      </c>
      <c r="CJ294" t="s">
        <v>909</v>
      </c>
      <c r="CK294" t="s">
        <v>909</v>
      </c>
      <c r="CL294" t="s">
        <v>301</v>
      </c>
      <c r="CM294" t="s">
        <v>301</v>
      </c>
      <c r="CN294" t="s">
        <v>909</v>
      </c>
      <c r="CO294" t="s">
        <v>909</v>
      </c>
      <c r="CP294" t="s">
        <v>909</v>
      </c>
      <c r="CQ294" t="s">
        <v>301</v>
      </c>
      <c r="CR294" t="s">
        <v>909</v>
      </c>
      <c r="CS294" t="s">
        <v>909</v>
      </c>
      <c r="CT294" t="s">
        <v>301</v>
      </c>
      <c r="CU294" t="s">
        <v>909</v>
      </c>
      <c r="CV294" t="s">
        <v>301</v>
      </c>
      <c r="CW294" t="s">
        <v>909</v>
      </c>
      <c r="CX294" t="s">
        <v>909</v>
      </c>
      <c r="CY294" t="s">
        <v>301</v>
      </c>
    </row>
    <row r="295" spans="1:103" x14ac:dyDescent="0.3">
      <c r="A295" s="148">
        <v>9005</v>
      </c>
      <c r="B295" t="s">
        <v>910</v>
      </c>
      <c r="C295" t="s">
        <v>911</v>
      </c>
      <c r="D295">
        <v>59399922</v>
      </c>
      <c r="E295">
        <v>19195572</v>
      </c>
      <c r="F295">
        <v>4567866</v>
      </c>
      <c r="G295">
        <v>22958492</v>
      </c>
      <c r="H295">
        <v>12628377</v>
      </c>
      <c r="I295">
        <v>19226207</v>
      </c>
      <c r="J295">
        <v>26786308</v>
      </c>
      <c r="K295">
        <v>1614064</v>
      </c>
      <c r="L295">
        <v>28610062</v>
      </c>
      <c r="M295">
        <v>106537270</v>
      </c>
      <c r="N295">
        <v>93052147</v>
      </c>
      <c r="O295">
        <v>30766870</v>
      </c>
      <c r="P295">
        <v>100264563</v>
      </c>
      <c r="Q295">
        <v>9856720</v>
      </c>
      <c r="R295">
        <v>11861631</v>
      </c>
      <c r="S295">
        <v>65054927</v>
      </c>
      <c r="T295">
        <v>0</v>
      </c>
      <c r="U295">
        <v>92717973</v>
      </c>
      <c r="V295">
        <v>44122631</v>
      </c>
      <c r="W295">
        <v>19434603</v>
      </c>
      <c r="X295">
        <v>9115812</v>
      </c>
      <c r="Y295">
        <v>5370719</v>
      </c>
      <c r="Z295">
        <v>37812743</v>
      </c>
      <c r="AA295">
        <v>24281846</v>
      </c>
      <c r="AB295">
        <v>38157957</v>
      </c>
      <c r="AC295">
        <v>197332313</v>
      </c>
      <c r="AD295">
        <v>31259426</v>
      </c>
      <c r="AE295">
        <v>53379304</v>
      </c>
      <c r="AF295">
        <v>86425868</v>
      </c>
      <c r="AG295">
        <v>11445095</v>
      </c>
      <c r="AH295">
        <v>23074460</v>
      </c>
      <c r="AI295">
        <v>248060802</v>
      </c>
      <c r="AJ295">
        <v>19926629</v>
      </c>
      <c r="AK295">
        <v>118439629</v>
      </c>
      <c r="AL295">
        <v>42407238</v>
      </c>
      <c r="AM295">
        <v>84323624</v>
      </c>
      <c r="AN295">
        <v>5012638</v>
      </c>
      <c r="AO295">
        <v>8078494</v>
      </c>
      <c r="AP295">
        <v>40400167</v>
      </c>
      <c r="AQ295">
        <v>10247833</v>
      </c>
      <c r="AR295">
        <v>158260274</v>
      </c>
      <c r="AS295">
        <v>42649216</v>
      </c>
      <c r="AT295">
        <v>62553096</v>
      </c>
      <c r="AU295">
        <v>39846815</v>
      </c>
      <c r="AV295">
        <v>72373727</v>
      </c>
      <c r="AW295">
        <v>10259160</v>
      </c>
      <c r="AX295">
        <v>29960143</v>
      </c>
      <c r="AY295">
        <v>7645034</v>
      </c>
      <c r="AZ295">
        <v>97097104</v>
      </c>
      <c r="BA295">
        <v>28658024</v>
      </c>
      <c r="BB295">
        <v>135632539</v>
      </c>
      <c r="BC295">
        <v>10048483</v>
      </c>
      <c r="BD295">
        <v>22415331</v>
      </c>
      <c r="BE295">
        <v>30046250</v>
      </c>
      <c r="BF295">
        <v>44783242</v>
      </c>
      <c r="BG295">
        <v>34849599</v>
      </c>
      <c r="BH295">
        <v>8822806</v>
      </c>
      <c r="BI295">
        <v>20383270</v>
      </c>
      <c r="BJ295">
        <v>10528577</v>
      </c>
      <c r="BK295">
        <v>699486228</v>
      </c>
      <c r="BL295">
        <v>6819333</v>
      </c>
      <c r="BM295">
        <v>23183899</v>
      </c>
      <c r="BN295">
        <v>40586131</v>
      </c>
      <c r="BO295">
        <v>34084961</v>
      </c>
      <c r="BP295">
        <v>443599845</v>
      </c>
      <c r="BQ295">
        <v>20634151</v>
      </c>
      <c r="BR295">
        <v>84851430</v>
      </c>
      <c r="BS295">
        <v>60725497</v>
      </c>
      <c r="BT295">
        <v>9129193</v>
      </c>
      <c r="BU295">
        <v>24392905</v>
      </c>
      <c r="BV295">
        <v>47874056</v>
      </c>
      <c r="BW295">
        <v>6078245</v>
      </c>
      <c r="BX295">
        <v>23887422</v>
      </c>
      <c r="BY295">
        <v>52733976</v>
      </c>
      <c r="BZ295">
        <v>11249429</v>
      </c>
      <c r="CA295">
        <v>50774723</v>
      </c>
      <c r="CB295">
        <v>14664994</v>
      </c>
      <c r="CC295">
        <v>45976674</v>
      </c>
      <c r="CD295">
        <v>39121036</v>
      </c>
      <c r="CE295">
        <v>54748454</v>
      </c>
      <c r="CF295">
        <v>40120866</v>
      </c>
      <c r="CG295">
        <v>26706760</v>
      </c>
      <c r="CH295">
        <v>9072102</v>
      </c>
      <c r="CI295">
        <v>30979532</v>
      </c>
      <c r="CJ295">
        <v>15650610</v>
      </c>
      <c r="CK295">
        <v>39575716</v>
      </c>
      <c r="CL295">
        <v>9265468</v>
      </c>
      <c r="CM295">
        <v>26142661</v>
      </c>
      <c r="CN295">
        <v>923080</v>
      </c>
      <c r="CO295">
        <v>96356268</v>
      </c>
      <c r="CP295">
        <v>24734815</v>
      </c>
      <c r="CQ295">
        <v>557686176</v>
      </c>
      <c r="CR295">
        <v>17639897</v>
      </c>
      <c r="CS295">
        <v>8569727</v>
      </c>
      <c r="CT295">
        <v>35221649</v>
      </c>
      <c r="CU295">
        <v>54477752</v>
      </c>
      <c r="CV295">
        <v>37795994</v>
      </c>
      <c r="CW295">
        <v>45692011</v>
      </c>
      <c r="CX295">
        <v>14832162</v>
      </c>
      <c r="CY295">
        <v>5159054</v>
      </c>
    </row>
    <row r="296" spans="1:103" x14ac:dyDescent="0.3">
      <c r="A296" s="148">
        <v>9006</v>
      </c>
      <c r="B296" t="s">
        <v>912</v>
      </c>
      <c r="C296" t="s">
        <v>913</v>
      </c>
      <c r="D296">
        <v>169842256</v>
      </c>
      <c r="E296">
        <v>41582924</v>
      </c>
      <c r="F296">
        <v>16306756</v>
      </c>
      <c r="G296">
        <v>30673797</v>
      </c>
      <c r="H296">
        <v>41538261</v>
      </c>
      <c r="I296">
        <v>32097221</v>
      </c>
      <c r="J296">
        <v>59345526</v>
      </c>
      <c r="K296">
        <v>25631156</v>
      </c>
      <c r="L296">
        <v>44833064</v>
      </c>
      <c r="M296">
        <v>226781613</v>
      </c>
      <c r="N296">
        <v>332113084</v>
      </c>
      <c r="O296">
        <v>86206252</v>
      </c>
      <c r="P296">
        <v>309606590</v>
      </c>
      <c r="Q296">
        <v>81345984</v>
      </c>
      <c r="R296">
        <v>13967427</v>
      </c>
      <c r="S296">
        <v>106266001</v>
      </c>
      <c r="T296">
        <v>0</v>
      </c>
      <c r="U296">
        <v>193624132</v>
      </c>
      <c r="V296">
        <v>129236184</v>
      </c>
      <c r="W296">
        <v>39974168</v>
      </c>
      <c r="X296">
        <v>18997979</v>
      </c>
      <c r="Y296">
        <v>20861202</v>
      </c>
      <c r="Z296">
        <v>126044415</v>
      </c>
      <c r="AA296">
        <v>69480411</v>
      </c>
      <c r="AB296">
        <v>118993351</v>
      </c>
      <c r="AC296">
        <v>308782822</v>
      </c>
      <c r="AD296">
        <v>56777197</v>
      </c>
      <c r="AE296">
        <v>110971509</v>
      </c>
      <c r="AF296">
        <v>152529834</v>
      </c>
      <c r="AG296">
        <v>65120444</v>
      </c>
      <c r="AH296">
        <v>60162770</v>
      </c>
      <c r="AI296">
        <v>511812097</v>
      </c>
      <c r="AJ296">
        <v>61719265</v>
      </c>
      <c r="AK296">
        <v>444197909</v>
      </c>
      <c r="AL296">
        <v>86260207</v>
      </c>
      <c r="AM296">
        <v>277941470</v>
      </c>
      <c r="AN296">
        <v>12831488</v>
      </c>
      <c r="AO296">
        <v>17547159</v>
      </c>
      <c r="AP296">
        <v>69228994</v>
      </c>
      <c r="AQ296">
        <v>20486045</v>
      </c>
      <c r="AR296">
        <v>605298271</v>
      </c>
      <c r="AS296">
        <v>60605313</v>
      </c>
      <c r="AT296">
        <v>133924845</v>
      </c>
      <c r="AU296">
        <v>93709310</v>
      </c>
      <c r="AV296">
        <v>152008326</v>
      </c>
      <c r="AW296">
        <v>26542117</v>
      </c>
      <c r="AX296">
        <v>52729853</v>
      </c>
      <c r="AY296">
        <v>15185941</v>
      </c>
      <c r="AZ296">
        <v>227652928</v>
      </c>
      <c r="BA296">
        <v>75546377</v>
      </c>
      <c r="BB296">
        <v>245642231</v>
      </c>
      <c r="BC296">
        <v>13949951</v>
      </c>
      <c r="BD296">
        <v>76683949</v>
      </c>
      <c r="BE296">
        <v>66162461</v>
      </c>
      <c r="BF296">
        <v>119802534</v>
      </c>
      <c r="BG296">
        <v>51445579</v>
      </c>
      <c r="BH296">
        <v>26429088</v>
      </c>
      <c r="BI296">
        <v>31579933</v>
      </c>
      <c r="BJ296">
        <v>51010510</v>
      </c>
      <c r="BK296">
        <v>1377140406</v>
      </c>
      <c r="BL296">
        <v>21178040</v>
      </c>
      <c r="BM296">
        <v>34219626</v>
      </c>
      <c r="BN296">
        <v>118195910</v>
      </c>
      <c r="BO296">
        <v>94002799</v>
      </c>
      <c r="BP296">
        <v>312914196</v>
      </c>
      <c r="BQ296">
        <v>32565801</v>
      </c>
      <c r="BR296">
        <v>218581907</v>
      </c>
      <c r="BS296">
        <v>239555958</v>
      </c>
      <c r="BT296">
        <v>21043802</v>
      </c>
      <c r="BU296">
        <v>54057741</v>
      </c>
      <c r="BV296">
        <v>75344603</v>
      </c>
      <c r="BW296">
        <v>16073812</v>
      </c>
      <c r="BX296">
        <v>61376734</v>
      </c>
      <c r="BY296">
        <v>157368945</v>
      </c>
      <c r="BZ296">
        <v>28157285</v>
      </c>
      <c r="CA296">
        <v>134092602</v>
      </c>
      <c r="CB296">
        <v>52822539</v>
      </c>
      <c r="CC296">
        <v>133342238</v>
      </c>
      <c r="CD296">
        <v>93363932</v>
      </c>
      <c r="CE296">
        <v>148904064</v>
      </c>
      <c r="CF296">
        <v>68032449</v>
      </c>
      <c r="CG296">
        <v>79506207</v>
      </c>
      <c r="CH296">
        <v>47197595</v>
      </c>
      <c r="CI296">
        <v>70633635</v>
      </c>
      <c r="CJ296">
        <v>52732164</v>
      </c>
      <c r="CK296">
        <v>78692607</v>
      </c>
      <c r="CL296">
        <v>23278263</v>
      </c>
      <c r="CM296">
        <v>63093602</v>
      </c>
      <c r="CN296">
        <v>7022754</v>
      </c>
      <c r="CO296">
        <v>323221987</v>
      </c>
      <c r="CP296">
        <v>49073674</v>
      </c>
      <c r="CQ296">
        <v>1477292055</v>
      </c>
      <c r="CR296">
        <v>29145522</v>
      </c>
      <c r="CS296">
        <v>13986925</v>
      </c>
      <c r="CT296">
        <v>62660329</v>
      </c>
      <c r="CU296">
        <v>115046212</v>
      </c>
      <c r="CV296">
        <v>81504305</v>
      </c>
      <c r="CW296">
        <v>96845087</v>
      </c>
      <c r="CX296">
        <v>36833519</v>
      </c>
      <c r="CY296">
        <v>26272821</v>
      </c>
    </row>
    <row r="297" spans="1:103" x14ac:dyDescent="0.3">
      <c r="A297" s="148">
        <v>9007</v>
      </c>
      <c r="B297" t="s">
        <v>1588</v>
      </c>
      <c r="C297" t="s">
        <v>914</v>
      </c>
      <c r="D297">
        <v>0.34970000000000001</v>
      </c>
      <c r="E297">
        <v>0.46160000000000001</v>
      </c>
      <c r="F297">
        <v>0.28010000000000002</v>
      </c>
      <c r="G297">
        <v>0.74850000000000005</v>
      </c>
      <c r="H297">
        <v>0.30399999999999999</v>
      </c>
      <c r="I297">
        <v>0.59899999999999998</v>
      </c>
      <c r="J297">
        <v>0.45140000000000002</v>
      </c>
      <c r="K297">
        <v>6.3E-2</v>
      </c>
      <c r="L297">
        <v>0.6381</v>
      </c>
      <c r="M297">
        <v>0.4698</v>
      </c>
      <c r="N297">
        <v>0.2802</v>
      </c>
      <c r="O297">
        <v>0.3569</v>
      </c>
      <c r="P297">
        <v>0.32379999999999998</v>
      </c>
      <c r="Q297">
        <v>0.1212</v>
      </c>
      <c r="R297">
        <v>0.84919999999999995</v>
      </c>
      <c r="S297">
        <v>0.61219999999999997</v>
      </c>
      <c r="T297">
        <v>0</v>
      </c>
      <c r="U297">
        <v>0.47889999999999999</v>
      </c>
      <c r="V297">
        <v>0.34139999999999998</v>
      </c>
      <c r="W297">
        <v>0.48620000000000002</v>
      </c>
      <c r="X297">
        <v>0.4798</v>
      </c>
      <c r="Y297">
        <v>0.25750000000000001</v>
      </c>
      <c r="Z297">
        <v>0.3</v>
      </c>
      <c r="AA297">
        <v>0.34949999999999998</v>
      </c>
      <c r="AB297">
        <v>0.32069999999999999</v>
      </c>
      <c r="AC297">
        <v>0.6391</v>
      </c>
      <c r="AD297">
        <v>0.55059999999999998</v>
      </c>
      <c r="AE297">
        <v>0.48099999999999998</v>
      </c>
      <c r="AF297">
        <v>0.56659999999999999</v>
      </c>
      <c r="AG297">
        <v>0.17580000000000001</v>
      </c>
      <c r="AH297">
        <v>0.38350000000000001</v>
      </c>
      <c r="AI297">
        <v>0.48470000000000002</v>
      </c>
      <c r="AJ297">
        <v>0.32290000000000002</v>
      </c>
      <c r="AK297">
        <v>0.2666</v>
      </c>
      <c r="AL297">
        <v>0.49159999999999998</v>
      </c>
      <c r="AM297">
        <v>0.3034</v>
      </c>
      <c r="AN297">
        <v>0.39069999999999999</v>
      </c>
      <c r="AO297">
        <v>0.46039999999999998</v>
      </c>
      <c r="AP297">
        <v>0.58360000000000001</v>
      </c>
      <c r="AQ297">
        <v>0.50019999999999998</v>
      </c>
      <c r="AR297">
        <v>0.26150000000000001</v>
      </c>
      <c r="AS297">
        <v>0.70369999999999999</v>
      </c>
      <c r="AT297">
        <v>0.46710000000000002</v>
      </c>
      <c r="AU297">
        <v>0.42520000000000002</v>
      </c>
      <c r="AV297">
        <v>0.47610000000000002</v>
      </c>
      <c r="AW297">
        <v>0.38650000000000001</v>
      </c>
      <c r="AX297">
        <v>0.56820000000000004</v>
      </c>
      <c r="AY297">
        <v>0.50339999999999996</v>
      </c>
      <c r="AZ297">
        <v>0.42649999999999999</v>
      </c>
      <c r="BA297">
        <v>0.37930000000000003</v>
      </c>
      <c r="BB297">
        <v>0.55220000000000002</v>
      </c>
      <c r="BC297">
        <v>0.72030000000000005</v>
      </c>
      <c r="BD297">
        <v>0.2923</v>
      </c>
      <c r="BE297">
        <v>0.4541</v>
      </c>
      <c r="BF297">
        <v>0.37380000000000002</v>
      </c>
      <c r="BG297">
        <v>0.6774</v>
      </c>
      <c r="BH297">
        <v>0.33379999999999999</v>
      </c>
      <c r="BI297">
        <v>0.64549999999999996</v>
      </c>
      <c r="BJ297">
        <v>0.2064</v>
      </c>
      <c r="BK297">
        <v>0.50790000000000002</v>
      </c>
      <c r="BL297">
        <v>0.32200000000000001</v>
      </c>
      <c r="BM297">
        <v>0.67749999999999999</v>
      </c>
      <c r="BN297">
        <v>0.34339999999999998</v>
      </c>
      <c r="BO297">
        <v>0.36259999999999998</v>
      </c>
      <c r="BP297">
        <v>1.4176</v>
      </c>
      <c r="BQ297">
        <v>0.63360000000000005</v>
      </c>
      <c r="BR297">
        <v>0.38819999999999999</v>
      </c>
      <c r="BS297">
        <v>0.2535</v>
      </c>
      <c r="BT297">
        <v>0.43380000000000002</v>
      </c>
      <c r="BU297">
        <v>0.45119999999999999</v>
      </c>
      <c r="BV297">
        <v>0.63539999999999996</v>
      </c>
      <c r="BW297">
        <v>0.37809999999999999</v>
      </c>
      <c r="BX297">
        <v>0.38919999999999999</v>
      </c>
      <c r="BY297">
        <v>0.33510000000000001</v>
      </c>
      <c r="BZ297">
        <v>0.39950000000000002</v>
      </c>
      <c r="CA297">
        <v>0.37869999999999998</v>
      </c>
      <c r="CB297">
        <v>0.27760000000000001</v>
      </c>
      <c r="CC297">
        <v>0.3448</v>
      </c>
      <c r="CD297">
        <v>0.41899999999999998</v>
      </c>
      <c r="CE297">
        <v>0.36770000000000003</v>
      </c>
      <c r="CF297">
        <v>0.5897</v>
      </c>
      <c r="CG297">
        <v>0.33589999999999998</v>
      </c>
      <c r="CH297">
        <v>0.19220000000000001</v>
      </c>
      <c r="CI297">
        <v>0.43859999999999999</v>
      </c>
      <c r="CJ297">
        <v>0.29680000000000001</v>
      </c>
      <c r="CK297">
        <v>0.50290000000000001</v>
      </c>
      <c r="CL297">
        <v>0.39800000000000002</v>
      </c>
      <c r="CM297">
        <v>0.4143</v>
      </c>
      <c r="CN297">
        <v>0.13139999999999999</v>
      </c>
      <c r="CO297">
        <v>0.29809999999999998</v>
      </c>
      <c r="CP297">
        <v>0.504</v>
      </c>
      <c r="CQ297">
        <v>0.3775</v>
      </c>
      <c r="CR297">
        <v>0.60519999999999996</v>
      </c>
      <c r="CS297">
        <v>0.61270000000000002</v>
      </c>
      <c r="CT297">
        <v>0.56210000000000004</v>
      </c>
      <c r="CU297">
        <v>0.47349999999999998</v>
      </c>
      <c r="CV297">
        <v>0.4637</v>
      </c>
      <c r="CW297">
        <v>0.4718</v>
      </c>
      <c r="CX297">
        <v>0.4027</v>
      </c>
      <c r="CY297">
        <v>0.19639999999999999</v>
      </c>
    </row>
    <row r="298" spans="1:103" x14ac:dyDescent="0.3">
      <c r="A298" s="148">
        <v>9008</v>
      </c>
      <c r="B298" t="s">
        <v>915</v>
      </c>
      <c r="C298" t="s">
        <v>301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0</v>
      </c>
      <c r="CW298">
        <v>0</v>
      </c>
      <c r="CX298">
        <v>0</v>
      </c>
      <c r="CY298">
        <v>0</v>
      </c>
    </row>
    <row r="299" spans="1:103" x14ac:dyDescent="0.3">
      <c r="A299" s="148">
        <v>9010</v>
      </c>
      <c r="B299" t="s">
        <v>916</v>
      </c>
      <c r="C299" t="s">
        <v>917</v>
      </c>
      <c r="D299">
        <v>0</v>
      </c>
      <c r="E299">
        <v>3.16</v>
      </c>
      <c r="F299">
        <v>0</v>
      </c>
      <c r="G299">
        <v>20.149999999999999</v>
      </c>
      <c r="H299">
        <v>0</v>
      </c>
      <c r="I299">
        <v>0</v>
      </c>
      <c r="J299">
        <v>2.52</v>
      </c>
      <c r="K299">
        <v>5.13</v>
      </c>
      <c r="L299">
        <v>11.8</v>
      </c>
      <c r="M299">
        <v>2.0499999999999998</v>
      </c>
      <c r="N299">
        <v>0</v>
      </c>
      <c r="O299">
        <v>4.01</v>
      </c>
      <c r="P299">
        <v>0</v>
      </c>
      <c r="Q299">
        <v>61.35</v>
      </c>
      <c r="R299">
        <v>9.4700000000000006</v>
      </c>
      <c r="S299">
        <v>2.52</v>
      </c>
      <c r="T299">
        <v>0</v>
      </c>
      <c r="U299">
        <v>0</v>
      </c>
      <c r="V299">
        <v>61.8</v>
      </c>
      <c r="W299">
        <v>0</v>
      </c>
      <c r="X299">
        <v>38.76</v>
      </c>
      <c r="Y299">
        <v>3.44</v>
      </c>
      <c r="Z299">
        <v>0</v>
      </c>
      <c r="AA299">
        <v>8.2799999999999994</v>
      </c>
      <c r="AB299">
        <v>9.26</v>
      </c>
      <c r="AC299">
        <v>2.59</v>
      </c>
      <c r="AD299">
        <v>7.84</v>
      </c>
      <c r="AE299">
        <v>4.63</v>
      </c>
      <c r="AF299">
        <v>1.85</v>
      </c>
      <c r="AG299">
        <v>8.59</v>
      </c>
      <c r="AH299">
        <v>10.81</v>
      </c>
      <c r="AI299">
        <v>66.16</v>
      </c>
      <c r="AJ299">
        <v>3.42</v>
      </c>
      <c r="AK299">
        <v>0</v>
      </c>
      <c r="AL299">
        <v>8.2200000000000006</v>
      </c>
      <c r="AM299">
        <v>0</v>
      </c>
      <c r="AN299">
        <v>39.979999999999997</v>
      </c>
      <c r="AO299">
        <v>0</v>
      </c>
      <c r="AP299">
        <v>0</v>
      </c>
      <c r="AQ299">
        <v>2.44</v>
      </c>
      <c r="AR299">
        <v>0</v>
      </c>
      <c r="AS299">
        <v>3.04</v>
      </c>
      <c r="AT299">
        <v>7.61</v>
      </c>
      <c r="AU299">
        <v>0</v>
      </c>
      <c r="AV299">
        <v>405.98</v>
      </c>
      <c r="AW299">
        <v>2.94</v>
      </c>
      <c r="AX299">
        <v>8.41</v>
      </c>
      <c r="AY299">
        <v>3.41</v>
      </c>
      <c r="AZ299">
        <v>0</v>
      </c>
      <c r="BA299">
        <v>0</v>
      </c>
      <c r="BB299">
        <v>4.87</v>
      </c>
      <c r="BC299">
        <v>7.08</v>
      </c>
      <c r="BD299">
        <v>0</v>
      </c>
      <c r="BE299">
        <v>0</v>
      </c>
      <c r="BF299">
        <v>7.4</v>
      </c>
      <c r="BG299">
        <v>0</v>
      </c>
      <c r="BH299">
        <v>0</v>
      </c>
      <c r="BI299">
        <v>0.16</v>
      </c>
      <c r="BJ299">
        <v>1.39</v>
      </c>
      <c r="BK299">
        <v>0</v>
      </c>
      <c r="BL299">
        <v>0</v>
      </c>
      <c r="BM299">
        <v>6.2</v>
      </c>
      <c r="BN299">
        <v>3.48</v>
      </c>
      <c r="BO299">
        <v>1.37</v>
      </c>
      <c r="BP299">
        <v>0</v>
      </c>
      <c r="BQ299">
        <v>1.8</v>
      </c>
      <c r="BR299">
        <v>0</v>
      </c>
      <c r="BS299">
        <v>0</v>
      </c>
      <c r="BT299">
        <v>9.3800000000000008</v>
      </c>
      <c r="BU299">
        <v>23.92</v>
      </c>
      <c r="BV299">
        <v>4.33</v>
      </c>
      <c r="BW299">
        <v>4.7699999999999996</v>
      </c>
      <c r="BX299">
        <v>0</v>
      </c>
      <c r="BY299">
        <v>0</v>
      </c>
      <c r="BZ299">
        <v>2.62</v>
      </c>
      <c r="CA299">
        <v>0</v>
      </c>
      <c r="CB299">
        <v>14.33</v>
      </c>
      <c r="CC299">
        <v>3.92</v>
      </c>
      <c r="CD299">
        <v>1.27</v>
      </c>
      <c r="CE299">
        <v>31.13</v>
      </c>
      <c r="CF299">
        <v>0</v>
      </c>
      <c r="CG299">
        <v>3.59</v>
      </c>
      <c r="CH299">
        <v>7.5</v>
      </c>
      <c r="CI299">
        <v>1.37</v>
      </c>
      <c r="CJ299">
        <v>45.9</v>
      </c>
      <c r="CK299">
        <v>1.71</v>
      </c>
      <c r="CL299">
        <v>0</v>
      </c>
      <c r="CM299">
        <v>0</v>
      </c>
      <c r="CN299">
        <v>13.55</v>
      </c>
      <c r="CO299">
        <v>2.56</v>
      </c>
      <c r="CP299">
        <v>8.0500000000000007</v>
      </c>
      <c r="CQ299">
        <v>0</v>
      </c>
      <c r="CR299">
        <v>5.98</v>
      </c>
      <c r="CS299">
        <v>2.34</v>
      </c>
      <c r="CT299">
        <v>0</v>
      </c>
      <c r="CU299">
        <v>1.54</v>
      </c>
      <c r="CV299">
        <v>0</v>
      </c>
      <c r="CW299">
        <v>10.9</v>
      </c>
      <c r="CX299">
        <v>45.28</v>
      </c>
      <c r="CY299">
        <v>0.28999999999999998</v>
      </c>
    </row>
    <row r="300" spans="1:103" x14ac:dyDescent="0.3">
      <c r="A300" s="148">
        <v>9011</v>
      </c>
      <c r="B300" t="s">
        <v>2052</v>
      </c>
      <c r="C300" t="s">
        <v>918</v>
      </c>
      <c r="D300">
        <v>0</v>
      </c>
      <c r="E300">
        <v>655440</v>
      </c>
      <c r="F300">
        <v>0</v>
      </c>
      <c r="G300">
        <v>1517590</v>
      </c>
      <c r="H300">
        <v>0</v>
      </c>
      <c r="I300">
        <v>0</v>
      </c>
      <c r="J300">
        <v>2514269</v>
      </c>
      <c r="K300">
        <v>-260749</v>
      </c>
      <c r="L300">
        <v>552575</v>
      </c>
      <c r="M300">
        <v>16068490</v>
      </c>
      <c r="N300">
        <v>0</v>
      </c>
      <c r="O300">
        <v>-135132</v>
      </c>
      <c r="P300">
        <v>0</v>
      </c>
      <c r="Q300">
        <v>990770</v>
      </c>
      <c r="R300">
        <v>701312</v>
      </c>
      <c r="S300">
        <v>-178896</v>
      </c>
      <c r="T300">
        <v>0</v>
      </c>
      <c r="U300">
        <v>0</v>
      </c>
      <c r="V300">
        <v>1145895</v>
      </c>
      <c r="W300">
        <v>0</v>
      </c>
      <c r="X300">
        <v>393222</v>
      </c>
      <c r="Y300">
        <v>91961</v>
      </c>
      <c r="Z300">
        <v>0</v>
      </c>
      <c r="AA300">
        <v>895869</v>
      </c>
      <c r="AB300">
        <v>879756</v>
      </c>
      <c r="AC300">
        <v>-187857</v>
      </c>
      <c r="AD300">
        <v>3967219</v>
      </c>
      <c r="AE300">
        <v>7634921</v>
      </c>
      <c r="AF300">
        <v>-727761</v>
      </c>
      <c r="AG300">
        <v>958744</v>
      </c>
      <c r="AH300">
        <v>642734</v>
      </c>
      <c r="AI300">
        <v>2745691</v>
      </c>
      <c r="AJ300">
        <v>56843</v>
      </c>
      <c r="AK300">
        <v>0</v>
      </c>
      <c r="AL300">
        <v>5252314</v>
      </c>
      <c r="AM300">
        <v>0</v>
      </c>
      <c r="AN300">
        <v>19582</v>
      </c>
      <c r="AO300">
        <v>0</v>
      </c>
      <c r="AP300">
        <v>0</v>
      </c>
      <c r="AQ300">
        <v>-484701</v>
      </c>
      <c r="AR300">
        <v>0</v>
      </c>
      <c r="AS300">
        <v>518160</v>
      </c>
      <c r="AT300">
        <v>13386092</v>
      </c>
      <c r="AU300">
        <v>0</v>
      </c>
      <c r="AV300">
        <v>-12880</v>
      </c>
      <c r="AW300">
        <v>240118</v>
      </c>
      <c r="AX300">
        <v>887207</v>
      </c>
      <c r="AY300">
        <v>-35334</v>
      </c>
      <c r="AZ300">
        <v>0</v>
      </c>
      <c r="BA300">
        <v>0</v>
      </c>
      <c r="BB300">
        <v>11048743</v>
      </c>
      <c r="BC300">
        <v>628671</v>
      </c>
      <c r="BD300">
        <v>0</v>
      </c>
      <c r="BE300">
        <v>0</v>
      </c>
      <c r="BF300">
        <v>7233711</v>
      </c>
      <c r="BG300">
        <v>0</v>
      </c>
      <c r="BH300">
        <v>0</v>
      </c>
      <c r="BI300">
        <v>-329110</v>
      </c>
      <c r="BJ300">
        <v>-47067</v>
      </c>
      <c r="BK300">
        <v>0</v>
      </c>
      <c r="BL300">
        <v>0</v>
      </c>
      <c r="BM300">
        <v>1071797</v>
      </c>
      <c r="BN300">
        <v>3783625</v>
      </c>
      <c r="BO300">
        <v>251377</v>
      </c>
      <c r="BP300">
        <v>0</v>
      </c>
      <c r="BQ300">
        <v>-294118</v>
      </c>
      <c r="BR300">
        <v>0</v>
      </c>
      <c r="BS300">
        <v>21264</v>
      </c>
      <c r="BT300">
        <v>188826</v>
      </c>
      <c r="BU300">
        <v>-45073</v>
      </c>
      <c r="BV300">
        <v>3583620</v>
      </c>
      <c r="BW300">
        <v>-92745</v>
      </c>
      <c r="BX300">
        <v>0</v>
      </c>
      <c r="BY300">
        <v>0</v>
      </c>
      <c r="BZ300">
        <v>25500</v>
      </c>
      <c r="CA300">
        <v>0</v>
      </c>
      <c r="CB300">
        <v>1318831</v>
      </c>
      <c r="CC300">
        <v>4794045</v>
      </c>
      <c r="CD300">
        <v>-1574320</v>
      </c>
      <c r="CE300">
        <v>-90323</v>
      </c>
      <c r="CF300">
        <v>0</v>
      </c>
      <c r="CG300">
        <v>478859</v>
      </c>
      <c r="CH300">
        <v>263306</v>
      </c>
      <c r="CI300">
        <v>672986</v>
      </c>
      <c r="CJ300">
        <v>11536</v>
      </c>
      <c r="CK300">
        <v>4750</v>
      </c>
      <c r="CL300">
        <v>0</v>
      </c>
      <c r="CM300">
        <v>0</v>
      </c>
      <c r="CN300">
        <v>233720</v>
      </c>
      <c r="CO300">
        <v>19422380</v>
      </c>
      <c r="CP300">
        <v>54560</v>
      </c>
      <c r="CQ300">
        <v>0</v>
      </c>
      <c r="CR300">
        <v>676586</v>
      </c>
      <c r="CS300">
        <v>310685</v>
      </c>
      <c r="CT300">
        <v>0</v>
      </c>
      <c r="CU300">
        <v>-202542</v>
      </c>
      <c r="CV300">
        <v>0</v>
      </c>
      <c r="CW300">
        <v>785490</v>
      </c>
      <c r="CX300">
        <v>-179545</v>
      </c>
      <c r="CY300">
        <v>0</v>
      </c>
    </row>
    <row r="301" spans="1:103" x14ac:dyDescent="0.3">
      <c r="A301" s="148">
        <v>9012</v>
      </c>
      <c r="B301" t="s">
        <v>2053</v>
      </c>
      <c r="C301" t="s">
        <v>918</v>
      </c>
      <c r="D301">
        <v>0</v>
      </c>
      <c r="E301">
        <v>2.5554000000000001</v>
      </c>
      <c r="F301">
        <v>0</v>
      </c>
      <c r="G301">
        <v>1.6564000000000001</v>
      </c>
      <c r="H301">
        <v>0</v>
      </c>
      <c r="I301">
        <v>0</v>
      </c>
      <c r="J301">
        <v>1.5888</v>
      </c>
      <c r="K301">
        <v>0.37309999999999999</v>
      </c>
      <c r="L301">
        <v>1.2031000000000001</v>
      </c>
      <c r="M301">
        <v>1.2189000000000001</v>
      </c>
      <c r="N301">
        <v>0</v>
      </c>
      <c r="O301">
        <v>0.32329999999999998</v>
      </c>
      <c r="P301">
        <v>0</v>
      </c>
      <c r="Q301">
        <v>2.8079999999999998</v>
      </c>
      <c r="R301">
        <v>1.7509999999999999</v>
      </c>
      <c r="S301">
        <v>2.1604999999999999</v>
      </c>
      <c r="T301">
        <v>0</v>
      </c>
      <c r="U301">
        <v>0</v>
      </c>
      <c r="V301">
        <v>3.8988</v>
      </c>
      <c r="W301">
        <v>0</v>
      </c>
      <c r="X301">
        <v>2.0499000000000001</v>
      </c>
      <c r="Y301">
        <v>0.49969999999999998</v>
      </c>
      <c r="Z301">
        <v>0</v>
      </c>
      <c r="AA301">
        <v>2.2302</v>
      </c>
      <c r="AB301">
        <v>3.9666000000000001</v>
      </c>
      <c r="AC301">
        <v>0.60050000000000003</v>
      </c>
      <c r="AD301">
        <v>1.8611</v>
      </c>
      <c r="AE301">
        <v>0.6532</v>
      </c>
      <c r="AF301">
        <v>0.81820000000000004</v>
      </c>
      <c r="AG301">
        <v>2.3683000000000001</v>
      </c>
      <c r="AH301">
        <v>3.5952999999999999</v>
      </c>
      <c r="AI301">
        <v>4.2610000000000001</v>
      </c>
      <c r="AJ301">
        <v>0.24229999999999999</v>
      </c>
      <c r="AK301">
        <v>0</v>
      </c>
      <c r="AL301">
        <v>1.4204000000000001</v>
      </c>
      <c r="AM301">
        <v>0</v>
      </c>
      <c r="AN301">
        <v>2.0777999999999999</v>
      </c>
      <c r="AO301">
        <v>0</v>
      </c>
      <c r="AP301">
        <v>0</v>
      </c>
      <c r="AQ301">
        <v>0.44269999999999998</v>
      </c>
      <c r="AR301">
        <v>0</v>
      </c>
      <c r="AS301">
        <v>0.74180000000000001</v>
      </c>
      <c r="AT301">
        <v>2.4922</v>
      </c>
      <c r="AU301">
        <v>0</v>
      </c>
      <c r="AV301">
        <v>11.8689</v>
      </c>
      <c r="AW301">
        <v>2.6555</v>
      </c>
      <c r="AX301">
        <v>1.3983000000000001</v>
      </c>
      <c r="AY301">
        <v>0.376</v>
      </c>
      <c r="AZ301">
        <v>0</v>
      </c>
      <c r="BA301">
        <v>0</v>
      </c>
      <c r="BB301">
        <v>1.508</v>
      </c>
      <c r="BC301">
        <v>4.4983000000000004</v>
      </c>
      <c r="BD301">
        <v>0</v>
      </c>
      <c r="BE301">
        <v>0</v>
      </c>
      <c r="BF301">
        <v>2.3405</v>
      </c>
      <c r="BG301">
        <v>0</v>
      </c>
      <c r="BH301">
        <v>0</v>
      </c>
      <c r="BI301">
        <v>1.0999999999999999E-2</v>
      </c>
      <c r="BJ301">
        <v>0.76100000000000001</v>
      </c>
      <c r="BK301">
        <v>0</v>
      </c>
      <c r="BL301">
        <v>0</v>
      </c>
      <c r="BM301">
        <v>2.1629999999999998</v>
      </c>
      <c r="BN301">
        <v>1.093</v>
      </c>
      <c r="BO301">
        <v>0.4899</v>
      </c>
      <c r="BP301">
        <v>0</v>
      </c>
      <c r="BQ301">
        <v>0.17910000000000001</v>
      </c>
      <c r="BR301">
        <v>0</v>
      </c>
      <c r="BS301">
        <v>0</v>
      </c>
      <c r="BT301">
        <v>1.4148000000000001</v>
      </c>
      <c r="BU301">
        <v>1.8414999999999999</v>
      </c>
      <c r="BV301">
        <v>1.2929999999999999</v>
      </c>
      <c r="BW301">
        <v>0.3977</v>
      </c>
      <c r="BX301">
        <v>0</v>
      </c>
      <c r="BY301">
        <v>0</v>
      </c>
      <c r="BZ301">
        <v>0</v>
      </c>
      <c r="CA301">
        <v>0</v>
      </c>
      <c r="CB301">
        <v>2.1707000000000001</v>
      </c>
      <c r="CC301">
        <v>0.82250000000000001</v>
      </c>
      <c r="CD301">
        <v>1.2054</v>
      </c>
      <c r="CE301">
        <v>7.0820999999999996</v>
      </c>
      <c r="CF301">
        <v>0</v>
      </c>
      <c r="CG301">
        <v>0.84289999999999998</v>
      </c>
      <c r="CH301">
        <v>1.3146</v>
      </c>
      <c r="CI301">
        <v>0.28299999999999997</v>
      </c>
      <c r="CJ301">
        <v>1.8882000000000001</v>
      </c>
      <c r="CK301">
        <v>4.1863999999999999</v>
      </c>
      <c r="CL301">
        <v>0</v>
      </c>
      <c r="CM301">
        <v>0</v>
      </c>
      <c r="CN301">
        <v>1.2413000000000001</v>
      </c>
      <c r="CO301">
        <v>1.1315</v>
      </c>
      <c r="CP301">
        <v>0.97719999999999996</v>
      </c>
      <c r="CQ301">
        <v>0</v>
      </c>
      <c r="CR301">
        <v>2.2663000000000002</v>
      </c>
      <c r="CS301">
        <v>1.3472</v>
      </c>
      <c r="CT301">
        <v>0</v>
      </c>
      <c r="CU301">
        <v>0.63370000000000004</v>
      </c>
      <c r="CV301">
        <v>0</v>
      </c>
      <c r="CW301">
        <v>2.1196999999999999</v>
      </c>
      <c r="CX301">
        <v>1.2761</v>
      </c>
      <c r="CY301">
        <v>0</v>
      </c>
    </row>
    <row r="302" spans="1:103" x14ac:dyDescent="0.3">
      <c r="A302" s="148">
        <v>9013</v>
      </c>
      <c r="B302" t="s">
        <v>919</v>
      </c>
      <c r="C302" t="s">
        <v>920</v>
      </c>
      <c r="D302">
        <v>0</v>
      </c>
      <c r="E302">
        <v>3.16</v>
      </c>
      <c r="F302">
        <v>0</v>
      </c>
      <c r="G302">
        <v>20.149999999999999</v>
      </c>
      <c r="H302">
        <v>0</v>
      </c>
      <c r="I302">
        <v>0</v>
      </c>
      <c r="J302">
        <v>2.52</v>
      </c>
      <c r="K302">
        <v>5.13</v>
      </c>
      <c r="L302">
        <v>11.8</v>
      </c>
      <c r="M302">
        <v>2.0499999999999998</v>
      </c>
      <c r="N302">
        <v>0</v>
      </c>
      <c r="O302">
        <v>4.01</v>
      </c>
      <c r="P302">
        <v>0</v>
      </c>
      <c r="Q302">
        <v>61.35</v>
      </c>
      <c r="R302">
        <v>9.4700000000000006</v>
      </c>
      <c r="S302">
        <v>2.52</v>
      </c>
      <c r="T302">
        <v>0</v>
      </c>
      <c r="U302">
        <v>0</v>
      </c>
      <c r="V302">
        <v>61.8</v>
      </c>
      <c r="W302">
        <v>0</v>
      </c>
      <c r="X302">
        <v>38.76</v>
      </c>
      <c r="Y302">
        <v>3.44</v>
      </c>
      <c r="Z302">
        <v>0</v>
      </c>
      <c r="AA302">
        <v>8.2799999999999994</v>
      </c>
      <c r="AB302">
        <v>9.26</v>
      </c>
      <c r="AC302">
        <v>2.59</v>
      </c>
      <c r="AD302">
        <v>7.84</v>
      </c>
      <c r="AE302">
        <v>4.63</v>
      </c>
      <c r="AF302">
        <v>1.85</v>
      </c>
      <c r="AG302">
        <v>8.59</v>
      </c>
      <c r="AH302">
        <v>10.81</v>
      </c>
      <c r="AI302">
        <v>66.16</v>
      </c>
      <c r="AJ302">
        <v>3.42</v>
      </c>
      <c r="AK302">
        <v>0</v>
      </c>
      <c r="AL302">
        <v>8.2200000000000006</v>
      </c>
      <c r="AM302">
        <v>0</v>
      </c>
      <c r="AN302">
        <v>39.979999999999997</v>
      </c>
      <c r="AO302">
        <v>0</v>
      </c>
      <c r="AP302">
        <v>0</v>
      </c>
      <c r="AQ302">
        <v>2.44</v>
      </c>
      <c r="AR302">
        <v>0</v>
      </c>
      <c r="AS302">
        <v>3.04</v>
      </c>
      <c r="AT302">
        <v>7.61</v>
      </c>
      <c r="AU302">
        <v>0</v>
      </c>
      <c r="AV302">
        <v>405.98</v>
      </c>
      <c r="AW302">
        <v>2.94</v>
      </c>
      <c r="AX302">
        <v>8.41</v>
      </c>
      <c r="AY302">
        <v>3.41</v>
      </c>
      <c r="AZ302">
        <v>0</v>
      </c>
      <c r="BA302">
        <v>0</v>
      </c>
      <c r="BB302">
        <v>4.87</v>
      </c>
      <c r="BC302">
        <v>7.08</v>
      </c>
      <c r="BD302">
        <v>0</v>
      </c>
      <c r="BE302">
        <v>0</v>
      </c>
      <c r="BF302">
        <v>7.4</v>
      </c>
      <c r="BG302">
        <v>0</v>
      </c>
      <c r="BH302">
        <v>0</v>
      </c>
      <c r="BI302">
        <v>0.16</v>
      </c>
      <c r="BJ302">
        <v>1.39</v>
      </c>
      <c r="BK302">
        <v>0</v>
      </c>
      <c r="BL302">
        <v>0</v>
      </c>
      <c r="BM302">
        <v>6.2</v>
      </c>
      <c r="BN302">
        <v>3.48</v>
      </c>
      <c r="BO302">
        <v>1.37</v>
      </c>
      <c r="BP302">
        <v>0</v>
      </c>
      <c r="BQ302">
        <v>1.8</v>
      </c>
      <c r="BR302">
        <v>0</v>
      </c>
      <c r="BS302">
        <v>0</v>
      </c>
      <c r="BT302">
        <v>9.3800000000000008</v>
      </c>
      <c r="BU302">
        <v>23.92</v>
      </c>
      <c r="BV302">
        <v>4.33</v>
      </c>
      <c r="BW302">
        <v>4.7699999999999996</v>
      </c>
      <c r="BX302">
        <v>0</v>
      </c>
      <c r="BY302">
        <v>0</v>
      </c>
      <c r="BZ302">
        <v>2.62</v>
      </c>
      <c r="CA302">
        <v>0</v>
      </c>
      <c r="CB302">
        <v>14.33</v>
      </c>
      <c r="CC302">
        <v>3.92</v>
      </c>
      <c r="CD302">
        <v>1.27</v>
      </c>
      <c r="CE302">
        <v>31.13</v>
      </c>
      <c r="CF302">
        <v>0</v>
      </c>
      <c r="CG302">
        <v>3.59</v>
      </c>
      <c r="CH302">
        <v>7.5</v>
      </c>
      <c r="CI302">
        <v>1.37</v>
      </c>
      <c r="CJ302">
        <v>45.9</v>
      </c>
      <c r="CK302">
        <v>1.71</v>
      </c>
      <c r="CL302">
        <v>0</v>
      </c>
      <c r="CM302">
        <v>0</v>
      </c>
      <c r="CN302">
        <v>13.55</v>
      </c>
      <c r="CO302">
        <v>2.56</v>
      </c>
      <c r="CP302">
        <v>8.0500000000000007</v>
      </c>
      <c r="CQ302">
        <v>0</v>
      </c>
      <c r="CR302">
        <v>5.98</v>
      </c>
      <c r="CS302">
        <v>2.34</v>
      </c>
      <c r="CT302">
        <v>0</v>
      </c>
      <c r="CU302">
        <v>1.54</v>
      </c>
      <c r="CV302">
        <v>0</v>
      </c>
      <c r="CW302">
        <v>10.9</v>
      </c>
      <c r="CX302">
        <v>45.28</v>
      </c>
      <c r="CY302">
        <v>0.28999999999999998</v>
      </c>
    </row>
    <row r="303" spans="1:103" x14ac:dyDescent="0.3">
      <c r="A303" s="148">
        <v>9014</v>
      </c>
      <c r="B303" t="s">
        <v>921</v>
      </c>
      <c r="C303" t="s">
        <v>922</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row>
    <row r="304" spans="1:103" x14ac:dyDescent="0.3">
      <c r="A304" s="148">
        <v>9015</v>
      </c>
      <c r="B304" t="s">
        <v>2054</v>
      </c>
      <c r="C304" t="s">
        <v>301</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row>
    <row r="305" spans="1:103" x14ac:dyDescent="0.3">
      <c r="A305" s="148">
        <v>9016</v>
      </c>
      <c r="B305" t="s">
        <v>2055</v>
      </c>
      <c r="C305" t="s">
        <v>301</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row>
    <row r="306" spans="1:103" x14ac:dyDescent="0.3">
      <c r="A306" s="148">
        <v>9017</v>
      </c>
      <c r="B306" t="s">
        <v>923</v>
      </c>
      <c r="C306" t="s">
        <v>924</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row>
    <row r="307" spans="1:103" x14ac:dyDescent="0.3">
      <c r="A307" s="148">
        <v>9018</v>
      </c>
      <c r="B307" t="s">
        <v>925</v>
      </c>
      <c r="C307" t="s">
        <v>926</v>
      </c>
      <c r="D307">
        <v>21813951</v>
      </c>
      <c r="E307">
        <v>2534012</v>
      </c>
      <c r="F307">
        <v>1671297</v>
      </c>
      <c r="G307">
        <v>3154685</v>
      </c>
      <c r="H307">
        <v>4776476</v>
      </c>
      <c r="I307">
        <v>2395530</v>
      </c>
      <c r="J307">
        <v>9461470</v>
      </c>
      <c r="K307">
        <v>2103204</v>
      </c>
      <c r="L307">
        <v>6838305</v>
      </c>
      <c r="M307">
        <v>31176594</v>
      </c>
      <c r="N307">
        <v>77129368</v>
      </c>
      <c r="O307">
        <v>21031126</v>
      </c>
      <c r="P307">
        <v>51144342</v>
      </c>
      <c r="Q307">
        <v>8185063</v>
      </c>
      <c r="R307">
        <v>735643</v>
      </c>
      <c r="S307">
        <v>18064806</v>
      </c>
      <c r="T307">
        <v>0</v>
      </c>
      <c r="U307">
        <v>45102895</v>
      </c>
      <c r="V307">
        <v>24991973</v>
      </c>
      <c r="W307">
        <v>7072046</v>
      </c>
      <c r="X307">
        <v>3620782</v>
      </c>
      <c r="Y307">
        <v>2259720</v>
      </c>
      <c r="Z307">
        <v>24197689</v>
      </c>
      <c r="AA307">
        <v>28227000</v>
      </c>
      <c r="AB307">
        <v>22502976</v>
      </c>
      <c r="AC307">
        <v>67107139</v>
      </c>
      <c r="AD307">
        <v>7238567</v>
      </c>
      <c r="AE307">
        <v>32301230</v>
      </c>
      <c r="AF307">
        <v>15725787</v>
      </c>
      <c r="AG307">
        <v>9882689</v>
      </c>
      <c r="AH307">
        <v>4348376</v>
      </c>
      <c r="AI307">
        <v>60855544</v>
      </c>
      <c r="AJ307">
        <v>8162439</v>
      </c>
      <c r="AK307">
        <v>107746157</v>
      </c>
      <c r="AL307">
        <v>16990175</v>
      </c>
      <c r="AM307">
        <v>63337898</v>
      </c>
      <c r="AN307">
        <v>2516372</v>
      </c>
      <c r="AO307">
        <v>2481332</v>
      </c>
      <c r="AP307">
        <v>11655742</v>
      </c>
      <c r="AQ307">
        <v>3395589</v>
      </c>
      <c r="AR307">
        <v>161134754</v>
      </c>
      <c r="AS307">
        <v>9915400</v>
      </c>
      <c r="AT307">
        <v>25957939</v>
      </c>
      <c r="AU307">
        <v>11976156</v>
      </c>
      <c r="AV307">
        <v>24994843</v>
      </c>
      <c r="AW307">
        <v>5614379</v>
      </c>
      <c r="AX307">
        <v>5646994</v>
      </c>
      <c r="AY307">
        <v>2486008</v>
      </c>
      <c r="AZ307">
        <v>24174865</v>
      </c>
      <c r="BA307">
        <v>7714888</v>
      </c>
      <c r="BB307">
        <v>40307279</v>
      </c>
      <c r="BC307">
        <v>1755108</v>
      </c>
      <c r="BD307">
        <v>10875280</v>
      </c>
      <c r="BE307">
        <v>10111527</v>
      </c>
      <c r="BF307">
        <v>21230728</v>
      </c>
      <c r="BG307">
        <v>6434222</v>
      </c>
      <c r="BH307">
        <v>3544048</v>
      </c>
      <c r="BI307">
        <v>1000634</v>
      </c>
      <c r="BJ307">
        <v>6414995</v>
      </c>
      <c r="BK307">
        <v>553583580</v>
      </c>
      <c r="BL307">
        <v>1739117</v>
      </c>
      <c r="BM307">
        <v>7457692</v>
      </c>
      <c r="BN307">
        <v>35264521</v>
      </c>
      <c r="BO307">
        <v>6292361</v>
      </c>
      <c r="BP307">
        <v>100370703</v>
      </c>
      <c r="BQ307">
        <v>3599127</v>
      </c>
      <c r="BR307">
        <v>34581346</v>
      </c>
      <c r="BS307">
        <v>62481218</v>
      </c>
      <c r="BT307">
        <v>1398341</v>
      </c>
      <c r="BU307">
        <v>10222701</v>
      </c>
      <c r="BV307">
        <v>15177488</v>
      </c>
      <c r="BW307">
        <v>1239250</v>
      </c>
      <c r="BX307">
        <v>6698056</v>
      </c>
      <c r="BY307">
        <v>24145932</v>
      </c>
      <c r="BZ307">
        <v>5125055</v>
      </c>
      <c r="CA307">
        <v>15318930</v>
      </c>
      <c r="CB307">
        <v>10161263</v>
      </c>
      <c r="CC307">
        <v>5992915</v>
      </c>
      <c r="CD307">
        <v>11868203</v>
      </c>
      <c r="CE307">
        <v>18914728</v>
      </c>
      <c r="CF307">
        <v>11411726</v>
      </c>
      <c r="CG307">
        <v>10971415</v>
      </c>
      <c r="CH307">
        <v>3314832</v>
      </c>
      <c r="CI307">
        <v>13746222</v>
      </c>
      <c r="CJ307">
        <v>11028859</v>
      </c>
      <c r="CK307">
        <v>6755412</v>
      </c>
      <c r="CL307">
        <v>4089209</v>
      </c>
      <c r="CM307">
        <v>7177082</v>
      </c>
      <c r="CN307">
        <v>619121</v>
      </c>
      <c r="CO307">
        <v>91090000</v>
      </c>
      <c r="CP307">
        <v>8540036</v>
      </c>
      <c r="CQ307">
        <v>333110197</v>
      </c>
      <c r="CR307">
        <v>3994155</v>
      </c>
      <c r="CS307">
        <v>1768762</v>
      </c>
      <c r="CT307">
        <v>7606487</v>
      </c>
      <c r="CU307">
        <v>17177134</v>
      </c>
      <c r="CV307">
        <v>11600011</v>
      </c>
      <c r="CW307">
        <v>6109565</v>
      </c>
      <c r="CX307">
        <v>8441909</v>
      </c>
      <c r="CY307">
        <v>2528074</v>
      </c>
    </row>
    <row r="308" spans="1:103" x14ac:dyDescent="0.3">
      <c r="A308" s="148">
        <v>9019</v>
      </c>
      <c r="B308" t="s">
        <v>927</v>
      </c>
      <c r="C308" t="s">
        <v>928</v>
      </c>
      <c r="D308">
        <v>21813951</v>
      </c>
      <c r="E308">
        <v>2534012</v>
      </c>
      <c r="F308">
        <v>1671297</v>
      </c>
      <c r="G308">
        <v>3154685</v>
      </c>
      <c r="H308">
        <v>4776476</v>
      </c>
      <c r="I308">
        <v>2395530</v>
      </c>
      <c r="J308">
        <v>9461470</v>
      </c>
      <c r="K308">
        <v>2103204</v>
      </c>
      <c r="L308">
        <v>6838305</v>
      </c>
      <c r="M308">
        <v>31176594</v>
      </c>
      <c r="N308">
        <v>77129368</v>
      </c>
      <c r="O308">
        <v>21031126</v>
      </c>
      <c r="P308">
        <v>51144342</v>
      </c>
      <c r="Q308">
        <v>8185063</v>
      </c>
      <c r="R308">
        <v>735643</v>
      </c>
      <c r="S308">
        <v>18064806</v>
      </c>
      <c r="T308">
        <v>0</v>
      </c>
      <c r="U308">
        <v>45102895</v>
      </c>
      <c r="V308">
        <v>24991973</v>
      </c>
      <c r="W308">
        <v>7072046</v>
      </c>
      <c r="X308">
        <v>3620782</v>
      </c>
      <c r="Y308">
        <v>2259720</v>
      </c>
      <c r="Z308">
        <v>24197689</v>
      </c>
      <c r="AA308">
        <v>28227000</v>
      </c>
      <c r="AB308">
        <v>22502976</v>
      </c>
      <c r="AC308">
        <v>67107139</v>
      </c>
      <c r="AD308">
        <v>7238567</v>
      </c>
      <c r="AE308">
        <v>32301230</v>
      </c>
      <c r="AF308">
        <v>15725787</v>
      </c>
      <c r="AG308">
        <v>9882689</v>
      </c>
      <c r="AH308">
        <v>4348376</v>
      </c>
      <c r="AI308">
        <v>60855544</v>
      </c>
      <c r="AJ308">
        <v>8162439</v>
      </c>
      <c r="AK308">
        <v>107746157</v>
      </c>
      <c r="AL308">
        <v>16990175</v>
      </c>
      <c r="AM308">
        <v>63337898</v>
      </c>
      <c r="AN308">
        <v>2516372</v>
      </c>
      <c r="AO308">
        <v>2481332</v>
      </c>
      <c r="AP308">
        <v>11655742</v>
      </c>
      <c r="AQ308">
        <v>3395589</v>
      </c>
      <c r="AR308">
        <v>161134754</v>
      </c>
      <c r="AS308">
        <v>9915400</v>
      </c>
      <c r="AT308">
        <v>25957939</v>
      </c>
      <c r="AU308">
        <v>11976156</v>
      </c>
      <c r="AV308">
        <v>24994843</v>
      </c>
      <c r="AW308">
        <v>5614379</v>
      </c>
      <c r="AX308">
        <v>5646994</v>
      </c>
      <c r="AY308">
        <v>2486008</v>
      </c>
      <c r="AZ308">
        <v>24174865</v>
      </c>
      <c r="BA308">
        <v>7714888</v>
      </c>
      <c r="BB308">
        <v>40307279</v>
      </c>
      <c r="BC308">
        <v>1755108</v>
      </c>
      <c r="BD308">
        <v>10875280</v>
      </c>
      <c r="BE308">
        <v>10111527</v>
      </c>
      <c r="BF308">
        <v>21230728</v>
      </c>
      <c r="BG308">
        <v>6434222</v>
      </c>
      <c r="BH308">
        <v>3544048</v>
      </c>
      <c r="BI308">
        <v>1000634</v>
      </c>
      <c r="BJ308">
        <v>6414995</v>
      </c>
      <c r="BK308">
        <v>553583580</v>
      </c>
      <c r="BL308">
        <v>1739117</v>
      </c>
      <c r="BM308">
        <v>7457692</v>
      </c>
      <c r="BN308">
        <v>35264521</v>
      </c>
      <c r="BO308">
        <v>6292361</v>
      </c>
      <c r="BP308">
        <v>100370703</v>
      </c>
      <c r="BQ308">
        <v>3599127</v>
      </c>
      <c r="BR308">
        <v>34581346</v>
      </c>
      <c r="BS308">
        <v>62481218</v>
      </c>
      <c r="BT308">
        <v>1398341</v>
      </c>
      <c r="BU308">
        <v>10222701</v>
      </c>
      <c r="BV308">
        <v>15177488</v>
      </c>
      <c r="BW308">
        <v>1239250</v>
      </c>
      <c r="BX308">
        <v>6698056</v>
      </c>
      <c r="BY308">
        <v>24145932</v>
      </c>
      <c r="BZ308">
        <v>5125055</v>
      </c>
      <c r="CA308">
        <v>15318930</v>
      </c>
      <c r="CB308">
        <v>10161263</v>
      </c>
      <c r="CC308">
        <v>5992915</v>
      </c>
      <c r="CD308">
        <v>11868203</v>
      </c>
      <c r="CE308">
        <v>18914728</v>
      </c>
      <c r="CF308">
        <v>11411726</v>
      </c>
      <c r="CG308">
        <v>10971415</v>
      </c>
      <c r="CH308">
        <v>3314832</v>
      </c>
      <c r="CI308">
        <v>13746222</v>
      </c>
      <c r="CJ308">
        <v>11028859</v>
      </c>
      <c r="CK308">
        <v>6755412</v>
      </c>
      <c r="CL308">
        <v>4089209</v>
      </c>
      <c r="CM308">
        <v>7177082</v>
      </c>
      <c r="CN308">
        <v>619121</v>
      </c>
      <c r="CO308">
        <v>91090000</v>
      </c>
      <c r="CP308">
        <v>8540036</v>
      </c>
      <c r="CQ308">
        <v>333110197</v>
      </c>
      <c r="CR308">
        <v>3994155</v>
      </c>
      <c r="CS308">
        <v>1768762</v>
      </c>
      <c r="CT308">
        <v>7606487</v>
      </c>
      <c r="CU308">
        <v>17177134</v>
      </c>
      <c r="CV308">
        <v>11600011</v>
      </c>
      <c r="CW308">
        <v>6109565</v>
      </c>
      <c r="CX308">
        <v>8441909</v>
      </c>
      <c r="CY308">
        <v>2528074</v>
      </c>
    </row>
    <row r="311" spans="1:103" x14ac:dyDescent="0.3">
      <c r="D311" s="834">
        <v>3272789272.54</v>
      </c>
      <c r="E311" s="834">
        <v>875655334.32000005</v>
      </c>
      <c r="F311" s="834">
        <v>302977133.94999999</v>
      </c>
      <c r="G311" s="834">
        <v>809058208.48000002</v>
      </c>
      <c r="H311" s="834">
        <v>647510209.26999998</v>
      </c>
      <c r="I311" s="834">
        <v>618193060.86000001</v>
      </c>
      <c r="J311" s="834">
        <v>1330059643.5999999</v>
      </c>
      <c r="K311" s="834">
        <v>574669430</v>
      </c>
      <c r="L311" s="834">
        <v>1060182721.03</v>
      </c>
      <c r="M311" s="834">
        <v>8264957313.96</v>
      </c>
      <c r="N311" s="834">
        <v>6144994854.1400003</v>
      </c>
      <c r="O311" s="834">
        <v>1547146774.3599999</v>
      </c>
      <c r="P311" s="834">
        <v>5104190808.0799999</v>
      </c>
      <c r="Q311" s="834">
        <v>1220424275.97</v>
      </c>
      <c r="R311" s="834">
        <v>401543297.49000001</v>
      </c>
      <c r="S311" s="834">
        <v>1647327703.6900001</v>
      </c>
      <c r="T311" s="835" t="s">
        <v>2059</v>
      </c>
      <c r="U311" s="834">
        <v>3498333593.8099999</v>
      </c>
      <c r="V311" s="834">
        <v>2821840398.1199999</v>
      </c>
      <c r="W311" s="834">
        <v>645815647.58000004</v>
      </c>
      <c r="X311" s="834">
        <v>451851313.36000001</v>
      </c>
      <c r="Y311" s="834">
        <v>389931570.58999997</v>
      </c>
      <c r="Z311" s="834">
        <v>2037262584.1400001</v>
      </c>
      <c r="AA311" s="834">
        <v>1443679987.8399999</v>
      </c>
      <c r="AB311" s="834">
        <v>2126647067.3800001</v>
      </c>
      <c r="AC311" s="834">
        <v>5991748082.0500002</v>
      </c>
      <c r="AD311" s="834">
        <v>2059571530.46</v>
      </c>
      <c r="AE311" s="834">
        <v>3405250385.5599999</v>
      </c>
      <c r="AF311" s="834">
        <v>2746896101.5100002</v>
      </c>
      <c r="AG311" s="834">
        <v>1219342455.3800001</v>
      </c>
      <c r="AH311" s="834">
        <v>1263700933.55</v>
      </c>
      <c r="AI311" s="834">
        <v>9737299195.8999996</v>
      </c>
      <c r="AJ311" s="834">
        <v>1153902035.0599999</v>
      </c>
      <c r="AK311" s="834">
        <v>8383173888.2700005</v>
      </c>
      <c r="AL311" s="834">
        <v>1767269571.47</v>
      </c>
      <c r="AM311" s="834">
        <v>4743269999.0699997</v>
      </c>
      <c r="AN311" s="834">
        <v>257102813.16999999</v>
      </c>
      <c r="AO311" s="834">
        <v>279988474.48000002</v>
      </c>
      <c r="AP311" s="834">
        <v>1146725257.29</v>
      </c>
      <c r="AQ311" s="834">
        <v>601435066.10000002</v>
      </c>
      <c r="AR311" s="834">
        <v>7617256064.9499998</v>
      </c>
      <c r="AS311" s="834">
        <v>1269139576.3699999</v>
      </c>
      <c r="AT311" s="834">
        <v>4615559290.1999998</v>
      </c>
      <c r="AU311" s="834">
        <v>1659775081.49</v>
      </c>
      <c r="AV311" s="834">
        <v>3052115512.3800001</v>
      </c>
      <c r="AW311" s="834">
        <v>615551232.17999995</v>
      </c>
      <c r="AX311" s="834">
        <v>1410608851.1600001</v>
      </c>
      <c r="AY311" s="834">
        <v>374867359.98000002</v>
      </c>
      <c r="AZ311" s="834">
        <v>4966281117.7799997</v>
      </c>
      <c r="BA311" s="834">
        <v>1239066805.46</v>
      </c>
      <c r="BB311" s="834">
        <v>7158349324.5799999</v>
      </c>
      <c r="BC311" s="834">
        <v>482757492.49000001</v>
      </c>
      <c r="BD311" s="834">
        <v>1170566886.1600001</v>
      </c>
      <c r="BE311" s="834">
        <v>1021855202.15</v>
      </c>
      <c r="BF311" s="834">
        <v>2975531577.71</v>
      </c>
      <c r="BG311" s="834">
        <v>1082214196.25</v>
      </c>
      <c r="BH311" s="834">
        <v>379375252.79000002</v>
      </c>
      <c r="BI311" s="834">
        <v>684627104.47000003</v>
      </c>
      <c r="BJ311" s="834">
        <v>819719208.84000003</v>
      </c>
      <c r="BK311" s="834">
        <v>28539129604.93</v>
      </c>
      <c r="BL311" s="834">
        <v>295653646.29000002</v>
      </c>
      <c r="BM311" s="834">
        <v>1415338101.51</v>
      </c>
      <c r="BN311" s="834">
        <v>3346866316.5900002</v>
      </c>
      <c r="BO311" s="834">
        <v>1845927432.2</v>
      </c>
      <c r="BP311" s="834">
        <v>10345426200.59</v>
      </c>
      <c r="BQ311" s="834">
        <v>680631328.15999997</v>
      </c>
      <c r="BR311" s="834">
        <v>3591909283.8299999</v>
      </c>
      <c r="BS311" s="834">
        <v>4034542011.5599999</v>
      </c>
      <c r="BT311" s="834">
        <v>402366949.29000002</v>
      </c>
      <c r="BU311" s="834">
        <v>1147373119.9100001</v>
      </c>
      <c r="BV311" s="834">
        <v>2289399608.2600002</v>
      </c>
      <c r="BW311" s="834">
        <v>331580299.55000001</v>
      </c>
      <c r="BX311" s="834">
        <v>990895604.48000002</v>
      </c>
      <c r="BY311" s="834">
        <v>3077530814.8400002</v>
      </c>
      <c r="BZ311" s="834">
        <v>572307987.52999997</v>
      </c>
      <c r="CA311" s="834">
        <v>2502409776.5999999</v>
      </c>
      <c r="CB311" s="834">
        <v>1138456986.97</v>
      </c>
      <c r="CC311" s="834">
        <v>2194744615.0900002</v>
      </c>
      <c r="CD311" s="834">
        <v>1740530774.3599999</v>
      </c>
      <c r="CE311" s="834">
        <v>2355849967.75</v>
      </c>
      <c r="CF311" s="834">
        <v>1444607974.0999999</v>
      </c>
      <c r="CG311" s="834">
        <v>1748593253.01</v>
      </c>
      <c r="CH311" s="834">
        <v>758253259.65999997</v>
      </c>
      <c r="CI311" s="834">
        <v>1353938670.8800001</v>
      </c>
      <c r="CJ311" s="834">
        <v>852304072.20000005</v>
      </c>
      <c r="CK311" s="834">
        <v>1375590710.8199999</v>
      </c>
      <c r="CL311" s="834">
        <v>515459498.86000001</v>
      </c>
      <c r="CM311" s="834">
        <v>958449792.61000001</v>
      </c>
      <c r="CN311" s="834">
        <v>177525916.96000001</v>
      </c>
      <c r="CO311" s="834">
        <v>10365052267.690001</v>
      </c>
      <c r="CP311" s="834">
        <v>837449542.73000002</v>
      </c>
      <c r="CQ311" s="834">
        <v>27483123714.060001</v>
      </c>
      <c r="CR311" s="834">
        <v>713344502.25999999</v>
      </c>
      <c r="CS311" s="834">
        <v>358672569.42000002</v>
      </c>
      <c r="CT311" s="834">
        <v>1546653318.3</v>
      </c>
      <c r="CU311" s="834">
        <v>2243059427.0100002</v>
      </c>
      <c r="CV311" s="834">
        <v>1197862595.1199999</v>
      </c>
      <c r="CW311" s="834">
        <v>1573326833.48</v>
      </c>
      <c r="CX311" s="834">
        <v>733310266.44000006</v>
      </c>
      <c r="CY311" s="834">
        <v>380357303.02999997</v>
      </c>
    </row>
    <row r="312" spans="1:103" x14ac:dyDescent="0.3">
      <c r="D312" s="570">
        <f>D290-D311</f>
        <v>0</v>
      </c>
      <c r="E312" s="570">
        <f t="shared" ref="E312:BP312" si="0">E290-E311</f>
        <v>0</v>
      </c>
      <c r="F312" s="570">
        <f t="shared" si="0"/>
        <v>0</v>
      </c>
      <c r="G312" s="570">
        <f t="shared" si="0"/>
        <v>0</v>
      </c>
      <c r="H312" s="570">
        <f t="shared" si="0"/>
        <v>0</v>
      </c>
      <c r="I312" s="570">
        <f t="shared" si="0"/>
        <v>0</v>
      </c>
      <c r="J312" s="570">
        <f t="shared" si="0"/>
        <v>0</v>
      </c>
      <c r="K312" s="570">
        <f t="shared" si="0"/>
        <v>0</v>
      </c>
      <c r="L312" s="570">
        <f t="shared" si="0"/>
        <v>0</v>
      </c>
      <c r="M312" s="570">
        <f t="shared" si="0"/>
        <v>0</v>
      </c>
      <c r="N312" s="570">
        <f t="shared" si="0"/>
        <v>-0.14000034332275391</v>
      </c>
      <c r="O312" s="570">
        <f t="shared" si="0"/>
        <v>0</v>
      </c>
      <c r="P312" s="570">
        <f t="shared" si="0"/>
        <v>0</v>
      </c>
      <c r="Q312" s="570">
        <f t="shared" si="0"/>
        <v>0</v>
      </c>
      <c r="R312" s="570">
        <f t="shared" si="0"/>
        <v>0</v>
      </c>
      <c r="S312" s="570">
        <f t="shared" si="0"/>
        <v>0</v>
      </c>
      <c r="T312" s="570" t="e">
        <f t="shared" si="0"/>
        <v>#VALUE!</v>
      </c>
      <c r="U312" s="570">
        <f t="shared" si="0"/>
        <v>0</v>
      </c>
      <c r="V312" s="570">
        <f t="shared" si="0"/>
        <v>0</v>
      </c>
      <c r="W312" s="570">
        <f t="shared" si="0"/>
        <v>0</v>
      </c>
      <c r="X312" s="570">
        <f t="shared" si="0"/>
        <v>0</v>
      </c>
      <c r="Y312" s="570">
        <f t="shared" si="0"/>
        <v>0</v>
      </c>
      <c r="Z312" s="570">
        <f t="shared" si="0"/>
        <v>0</v>
      </c>
      <c r="AA312" s="570">
        <f t="shared" si="0"/>
        <v>0</v>
      </c>
      <c r="AB312" s="570">
        <f t="shared" si="0"/>
        <v>5.9986114501953125E-4</v>
      </c>
      <c r="AC312" s="570">
        <f t="shared" si="0"/>
        <v>0</v>
      </c>
      <c r="AD312" s="570">
        <f t="shared" si="0"/>
        <v>0</v>
      </c>
      <c r="AE312" s="570">
        <f t="shared" si="0"/>
        <v>0</v>
      </c>
      <c r="AF312" s="570">
        <f t="shared" si="0"/>
        <v>0</v>
      </c>
      <c r="AG312" s="570">
        <f t="shared" si="0"/>
        <v>0</v>
      </c>
      <c r="AH312" s="570">
        <f t="shared" si="0"/>
        <v>0</v>
      </c>
      <c r="AI312" s="570">
        <f t="shared" si="0"/>
        <v>0</v>
      </c>
      <c r="AJ312" s="570">
        <f t="shared" si="0"/>
        <v>-15</v>
      </c>
      <c r="AK312" s="570">
        <f t="shared" si="0"/>
        <v>0</v>
      </c>
      <c r="AL312" s="570">
        <f t="shared" si="0"/>
        <v>0</v>
      </c>
      <c r="AM312" s="570">
        <f t="shared" si="0"/>
        <v>0</v>
      </c>
      <c r="AN312" s="570">
        <f t="shared" si="0"/>
        <v>0</v>
      </c>
      <c r="AO312" s="570">
        <f t="shared" si="0"/>
        <v>-5805761</v>
      </c>
      <c r="AP312" s="570">
        <f t="shared" si="0"/>
        <v>0</v>
      </c>
      <c r="AQ312" s="570">
        <f t="shared" si="0"/>
        <v>0</v>
      </c>
      <c r="AR312" s="570">
        <f t="shared" si="0"/>
        <v>0</v>
      </c>
      <c r="AS312" s="570">
        <f t="shared" si="0"/>
        <v>0</v>
      </c>
      <c r="AT312" s="570">
        <f t="shared" si="0"/>
        <v>0</v>
      </c>
      <c r="AU312" s="570">
        <f t="shared" si="0"/>
        <v>0</v>
      </c>
      <c r="AV312" s="570">
        <f t="shared" si="0"/>
        <v>6295784</v>
      </c>
      <c r="AW312" s="570">
        <f t="shared" si="0"/>
        <v>0</v>
      </c>
      <c r="AX312" s="570">
        <f t="shared" si="0"/>
        <v>0</v>
      </c>
      <c r="AY312" s="570">
        <f t="shared" si="0"/>
        <v>0</v>
      </c>
      <c r="AZ312" s="570">
        <f t="shared" si="0"/>
        <v>0</v>
      </c>
      <c r="BA312" s="570">
        <f t="shared" si="0"/>
        <v>0</v>
      </c>
      <c r="BB312" s="570">
        <f t="shared" si="0"/>
        <v>0</v>
      </c>
      <c r="BC312" s="570">
        <f t="shared" si="0"/>
        <v>0</v>
      </c>
      <c r="BD312" s="570">
        <f t="shared" si="0"/>
        <v>0</v>
      </c>
      <c r="BE312" s="570">
        <f t="shared" si="0"/>
        <v>0</v>
      </c>
      <c r="BF312" s="570">
        <f t="shared" si="0"/>
        <v>0</v>
      </c>
      <c r="BG312" s="570">
        <f t="shared" si="0"/>
        <v>-4.6999454498291016E-3</v>
      </c>
      <c r="BH312" s="570">
        <f t="shared" si="0"/>
        <v>-10929903</v>
      </c>
      <c r="BI312" s="570">
        <f t="shared" si="0"/>
        <v>0</v>
      </c>
      <c r="BJ312" s="570">
        <f t="shared" si="0"/>
        <v>0</v>
      </c>
      <c r="BK312" s="570">
        <f t="shared" si="0"/>
        <v>0</v>
      </c>
      <c r="BL312" s="570">
        <f t="shared" si="0"/>
        <v>0</v>
      </c>
      <c r="BM312" s="570">
        <f t="shared" si="0"/>
        <v>0</v>
      </c>
      <c r="BN312" s="570">
        <f t="shared" si="0"/>
        <v>0</v>
      </c>
      <c r="BO312" s="570">
        <f t="shared" si="0"/>
        <v>0</v>
      </c>
      <c r="BP312" s="570">
        <f t="shared" si="0"/>
        <v>0</v>
      </c>
      <c r="BQ312" s="570">
        <f t="shared" ref="BQ312:CY312" si="1">BQ290-BQ311</f>
        <v>0</v>
      </c>
      <c r="BR312" s="570">
        <f t="shared" si="1"/>
        <v>0</v>
      </c>
      <c r="BS312" s="570">
        <f t="shared" si="1"/>
        <v>0</v>
      </c>
      <c r="BT312" s="570">
        <f t="shared" si="1"/>
        <v>0</v>
      </c>
      <c r="BU312" s="570">
        <f t="shared" si="1"/>
        <v>0</v>
      </c>
      <c r="BV312" s="570">
        <f t="shared" si="1"/>
        <v>0</v>
      </c>
      <c r="BW312" s="570">
        <f t="shared" si="1"/>
        <v>0</v>
      </c>
      <c r="BX312" s="570">
        <f t="shared" si="1"/>
        <v>0</v>
      </c>
      <c r="BY312" s="570">
        <f t="shared" si="1"/>
        <v>4.3997764587402344E-3</v>
      </c>
      <c r="BZ312" s="570">
        <f t="shared" si="1"/>
        <v>4.0006637573242188E-4</v>
      </c>
      <c r="CA312" s="570">
        <f t="shared" si="1"/>
        <v>0</v>
      </c>
      <c r="CB312" s="570">
        <f t="shared" si="1"/>
        <v>0</v>
      </c>
      <c r="CC312" s="570">
        <f t="shared" si="1"/>
        <v>0</v>
      </c>
      <c r="CD312" s="570">
        <f t="shared" si="1"/>
        <v>0</v>
      </c>
      <c r="CE312" s="570">
        <f t="shared" si="1"/>
        <v>1.0000228881835938E-2</v>
      </c>
      <c r="CF312" s="570">
        <f t="shared" si="1"/>
        <v>0</v>
      </c>
      <c r="CG312" s="570">
        <f t="shared" si="1"/>
        <v>0</v>
      </c>
      <c r="CH312" s="570">
        <f t="shared" si="1"/>
        <v>0</v>
      </c>
      <c r="CI312" s="570">
        <f t="shared" si="1"/>
        <v>0</v>
      </c>
      <c r="CJ312" s="570">
        <f t="shared" si="1"/>
        <v>0</v>
      </c>
      <c r="CK312" s="570">
        <f t="shared" si="1"/>
        <v>0</v>
      </c>
      <c r="CL312" s="570">
        <f t="shared" si="1"/>
        <v>0</v>
      </c>
      <c r="CM312" s="570">
        <f t="shared" si="1"/>
        <v>0</v>
      </c>
      <c r="CN312" s="570">
        <f t="shared" si="1"/>
        <v>0</v>
      </c>
      <c r="CO312" s="570">
        <f t="shared" si="1"/>
        <v>0</v>
      </c>
      <c r="CP312" s="570">
        <f t="shared" si="1"/>
        <v>0</v>
      </c>
      <c r="CQ312" s="570">
        <f t="shared" si="1"/>
        <v>0</v>
      </c>
      <c r="CR312" s="570">
        <f t="shared" si="1"/>
        <v>0</v>
      </c>
      <c r="CS312" s="570">
        <f t="shared" si="1"/>
        <v>0</v>
      </c>
      <c r="CT312" s="570">
        <f t="shared" si="1"/>
        <v>0</v>
      </c>
      <c r="CU312" s="570">
        <f t="shared" si="1"/>
        <v>3.9997100830078125E-3</v>
      </c>
      <c r="CV312" s="570">
        <f t="shared" si="1"/>
        <v>0</v>
      </c>
      <c r="CW312" s="570">
        <f t="shared" si="1"/>
        <v>0</v>
      </c>
      <c r="CX312" s="570">
        <f t="shared" si="1"/>
        <v>0</v>
      </c>
      <c r="CY312" s="570">
        <f t="shared" si="1"/>
        <v>0</v>
      </c>
    </row>
    <row r="314" spans="1:103" x14ac:dyDescent="0.3">
      <c r="A314" s="966"/>
      <c r="B314" s="964" t="s">
        <v>2394</v>
      </c>
      <c r="C314" s="964"/>
      <c r="D314" s="964" t="e">
        <f>1-((D146+D147+D148+D149)/(D138+D139+D140+D141))</f>
        <v>#DIV/0!</v>
      </c>
      <c r="E314" s="964">
        <f t="shared" ref="E314:BP314" si="2">1-((E146+E147+E148+E149)/(E138+E139+E140+E141))</f>
        <v>0.51695142092146762</v>
      </c>
      <c r="F314" s="964" t="e">
        <f t="shared" si="2"/>
        <v>#DIV/0!</v>
      </c>
      <c r="G314" s="964">
        <f t="shared" si="2"/>
        <v>0.36779310166167245</v>
      </c>
      <c r="H314" s="964" t="e">
        <f t="shared" si="2"/>
        <v>#DIV/0!</v>
      </c>
      <c r="I314" s="964" t="e">
        <f t="shared" si="2"/>
        <v>#DIV/0!</v>
      </c>
      <c r="J314" s="964">
        <f t="shared" si="2"/>
        <v>0.66308378540672253</v>
      </c>
      <c r="K314" s="964">
        <f t="shared" si="2"/>
        <v>0.67977318975665835</v>
      </c>
      <c r="L314" s="964">
        <f t="shared" si="2"/>
        <v>0.5953952675332661</v>
      </c>
      <c r="M314" s="964">
        <f t="shared" si="2"/>
        <v>0.67333946411451162</v>
      </c>
      <c r="N314" s="964" t="e">
        <f t="shared" si="2"/>
        <v>#DIV/0!</v>
      </c>
      <c r="O314" s="964">
        <f t="shared" si="2"/>
        <v>0.50260337664579802</v>
      </c>
      <c r="P314" s="964" t="e">
        <f t="shared" si="2"/>
        <v>#DIV/0!</v>
      </c>
      <c r="Q314" s="964">
        <f t="shared" si="2"/>
        <v>0.24982559141602823</v>
      </c>
      <c r="R314" s="964">
        <f t="shared" si="2"/>
        <v>0.7323475485498081</v>
      </c>
      <c r="S314" s="964">
        <f t="shared" si="2"/>
        <v>0.46244611058652652</v>
      </c>
      <c r="T314" s="964" t="e">
        <f t="shared" si="2"/>
        <v>#DIV/0!</v>
      </c>
      <c r="U314" s="964" t="e">
        <f t="shared" si="2"/>
        <v>#DIV/0!</v>
      </c>
      <c r="V314" s="964">
        <f t="shared" si="2"/>
        <v>0.62275842819930016</v>
      </c>
      <c r="W314" s="964" t="e">
        <f t="shared" si="2"/>
        <v>#DIV/0!</v>
      </c>
      <c r="X314" s="964">
        <f t="shared" si="2"/>
        <v>0.23682166077768974</v>
      </c>
      <c r="Y314" s="964">
        <f t="shared" si="2"/>
        <v>0.34922842098271423</v>
      </c>
      <c r="Z314" s="964" t="e">
        <f t="shared" si="2"/>
        <v>#DIV/0!</v>
      </c>
      <c r="AA314" s="964">
        <f t="shared" si="2"/>
        <v>0.58551529199967323</v>
      </c>
      <c r="AB314" s="964">
        <f t="shared" si="2"/>
        <v>0.6168213734700605</v>
      </c>
      <c r="AC314" s="964">
        <f t="shared" si="2"/>
        <v>0.69637636327267127</v>
      </c>
      <c r="AD314" s="964">
        <f t="shared" si="2"/>
        <v>0.48332616823006957</v>
      </c>
      <c r="AE314" s="964">
        <f t="shared" si="2"/>
        <v>0.46183395060145171</v>
      </c>
      <c r="AF314" s="964">
        <f t="shared" si="2"/>
        <v>0.76829085911210349</v>
      </c>
      <c r="AG314" s="964">
        <f t="shared" si="2"/>
        <v>0.46570778337816987</v>
      </c>
      <c r="AH314" s="964">
        <f t="shared" si="2"/>
        <v>0.63237320570581645</v>
      </c>
      <c r="AI314" s="964">
        <f t="shared" si="2"/>
        <v>0.5803651519599724</v>
      </c>
      <c r="AJ314" s="964">
        <f t="shared" si="2"/>
        <v>0.75361451029690929</v>
      </c>
      <c r="AK314" s="964" t="e">
        <f t="shared" si="2"/>
        <v>#DIV/0!</v>
      </c>
      <c r="AL314" s="964">
        <f t="shared" si="2"/>
        <v>0.55687791493115912</v>
      </c>
      <c r="AM314" s="964" t="e">
        <f t="shared" si="2"/>
        <v>#DIV/0!</v>
      </c>
      <c r="AN314" s="964">
        <f t="shared" si="2"/>
        <v>0.52226714118586059</v>
      </c>
      <c r="AO314" s="964" t="e">
        <f t="shared" si="2"/>
        <v>#DIV/0!</v>
      </c>
      <c r="AP314" s="964" t="e">
        <f t="shared" si="2"/>
        <v>#DIV/0!</v>
      </c>
      <c r="AQ314" s="964">
        <f t="shared" si="2"/>
        <v>0.71672973238950144</v>
      </c>
      <c r="AR314" s="964" t="e">
        <f t="shared" si="2"/>
        <v>#DIV/0!</v>
      </c>
      <c r="AS314" s="964">
        <f t="shared" si="2"/>
        <v>0.45913164667214479</v>
      </c>
      <c r="AT314" s="964">
        <f t="shared" si="2"/>
        <v>0.69287999762391728</v>
      </c>
      <c r="AU314" s="964" t="e">
        <f t="shared" si="2"/>
        <v>#DIV/0!</v>
      </c>
      <c r="AV314" s="964">
        <f t="shared" si="2"/>
        <v>0.40878613945107656</v>
      </c>
      <c r="AW314" s="964">
        <f t="shared" si="2"/>
        <v>0.6327594629145612</v>
      </c>
      <c r="AX314" s="964">
        <f t="shared" si="2"/>
        <v>0.7314852035860695</v>
      </c>
      <c r="AY314" s="964">
        <f t="shared" si="2"/>
        <v>0.50726535156617203</v>
      </c>
      <c r="AZ314" s="964" t="e">
        <f t="shared" si="2"/>
        <v>#DIV/0!</v>
      </c>
      <c r="BA314" s="964" t="e">
        <f t="shared" si="2"/>
        <v>#DIV/0!</v>
      </c>
      <c r="BB314" s="964">
        <f t="shared" si="2"/>
        <v>0.5794969112606555</v>
      </c>
      <c r="BC314" s="964">
        <f t="shared" si="2"/>
        <v>0.44509814709368212</v>
      </c>
      <c r="BD314" s="964" t="e">
        <f t="shared" si="2"/>
        <v>#DIV/0!</v>
      </c>
      <c r="BE314" s="964" t="e">
        <f t="shared" si="2"/>
        <v>#DIV/0!</v>
      </c>
      <c r="BF314" s="964">
        <f t="shared" si="2"/>
        <v>0.58916891552630513</v>
      </c>
      <c r="BG314" s="964" t="e">
        <f t="shared" si="2"/>
        <v>#DIV/0!</v>
      </c>
      <c r="BH314" s="964" t="e">
        <f t="shared" si="2"/>
        <v>#DIV/0!</v>
      </c>
      <c r="BI314" s="964">
        <f t="shared" si="2"/>
        <v>0.72944348456857733</v>
      </c>
      <c r="BJ314" s="964">
        <f t="shared" si="2"/>
        <v>0.82747920057115465</v>
      </c>
      <c r="BK314" s="964" t="e">
        <f t="shared" si="2"/>
        <v>#DIV/0!</v>
      </c>
      <c r="BL314" s="964" t="e">
        <f t="shared" si="2"/>
        <v>#DIV/0!</v>
      </c>
      <c r="BM314" s="964">
        <f t="shared" si="2"/>
        <v>0.46004340981906244</v>
      </c>
      <c r="BN314" s="964">
        <f t="shared" si="2"/>
        <v>0.47464532500102619</v>
      </c>
      <c r="BO314" s="964">
        <f t="shared" si="2"/>
        <v>0.78886762522862841</v>
      </c>
      <c r="BP314" s="964" t="e">
        <f t="shared" si="2"/>
        <v>#DIV/0!</v>
      </c>
      <c r="BQ314" s="964">
        <f t="shared" ref="BQ314:CY314" si="3">1-((BQ146+BQ147+BQ148+BQ149)/(BQ138+BQ139+BQ140+BQ141))</f>
        <v>0.61160062941283744</v>
      </c>
      <c r="BR314" s="964" t="e">
        <f t="shared" si="3"/>
        <v>#DIV/0!</v>
      </c>
      <c r="BS314" s="964" t="e">
        <f t="shared" si="3"/>
        <v>#DIV/0!</v>
      </c>
      <c r="BT314" s="964">
        <f t="shared" si="3"/>
        <v>0.47887027312386365</v>
      </c>
      <c r="BU314" s="964">
        <f t="shared" si="3"/>
        <v>0.48740725618940683</v>
      </c>
      <c r="BV314" s="964">
        <f t="shared" si="3"/>
        <v>0.80946336182552303</v>
      </c>
      <c r="BW314" s="964">
        <f t="shared" si="3"/>
        <v>0.43250247460192948</v>
      </c>
      <c r="BX314" s="964" t="e">
        <f t="shared" si="3"/>
        <v>#DIV/0!</v>
      </c>
      <c r="BY314" s="964" t="e">
        <f t="shared" si="3"/>
        <v>#DIV/0!</v>
      </c>
      <c r="BZ314" s="964">
        <f t="shared" si="3"/>
        <v>0.78518071730153571</v>
      </c>
      <c r="CA314" s="964" t="e">
        <f t="shared" si="3"/>
        <v>#DIV/0!</v>
      </c>
      <c r="CB314" s="964">
        <f t="shared" si="3"/>
        <v>0.4510208359159541</v>
      </c>
      <c r="CC314" s="964">
        <f t="shared" si="3"/>
        <v>0.31674856169809917</v>
      </c>
      <c r="CD314" s="964">
        <f t="shared" si="3"/>
        <v>0.64433819747030907</v>
      </c>
      <c r="CE314" s="964">
        <f t="shared" si="3"/>
        <v>0.93946368365030175</v>
      </c>
      <c r="CF314" s="964" t="e">
        <f t="shared" si="3"/>
        <v>#DIV/0!</v>
      </c>
      <c r="CG314" s="964">
        <f t="shared" si="3"/>
        <v>0.59517461030688068</v>
      </c>
      <c r="CH314" s="964">
        <f t="shared" si="3"/>
        <v>0.53171640148813204</v>
      </c>
      <c r="CI314" s="964">
        <f t="shared" si="3"/>
        <v>0.1796030433979976</v>
      </c>
      <c r="CJ314" s="964">
        <f t="shared" si="3"/>
        <v>0.67630636466324412</v>
      </c>
      <c r="CK314" s="964">
        <f t="shared" si="3"/>
        <v>0.79859851614015465</v>
      </c>
      <c r="CL314" s="964" t="e">
        <f t="shared" si="3"/>
        <v>#DIV/0!</v>
      </c>
      <c r="CM314" s="964" t="e">
        <f t="shared" si="3"/>
        <v>#DIV/0!</v>
      </c>
      <c r="CN314" s="964">
        <f t="shared" si="3"/>
        <v>0.72637807367778451</v>
      </c>
      <c r="CO314" s="964">
        <f t="shared" si="3"/>
        <v>0.54953318782192984</v>
      </c>
      <c r="CP314" s="964">
        <f t="shared" si="3"/>
        <v>0.87697790915511586</v>
      </c>
      <c r="CQ314" s="964" t="e">
        <f t="shared" si="3"/>
        <v>#DIV/0!</v>
      </c>
      <c r="CR314" s="964">
        <f t="shared" si="3"/>
        <v>0.5950099566227196</v>
      </c>
      <c r="CS314" s="964">
        <f t="shared" si="3"/>
        <v>0.52007726288029854</v>
      </c>
      <c r="CT314" s="964" t="e">
        <f t="shared" si="3"/>
        <v>#DIV/0!</v>
      </c>
      <c r="CU314" s="964">
        <f t="shared" si="3"/>
        <v>0.56344057958758764</v>
      </c>
      <c r="CV314" s="964" t="e">
        <f t="shared" si="3"/>
        <v>#DIV/0!</v>
      </c>
      <c r="CW314" s="964">
        <f t="shared" si="3"/>
        <v>0.63327901484132476</v>
      </c>
      <c r="CX314" s="964">
        <f t="shared" si="3"/>
        <v>0.68560038827986303</v>
      </c>
      <c r="CY314" s="964" t="e">
        <f t="shared" si="3"/>
        <v>#DIV/0!</v>
      </c>
    </row>
  </sheetData>
  <sheetProtection algorithmName="SHA-512" hashValue="ZxmX2Quii15cAcFaPhiuJd92mRbD/kudmlMi4gRK1/kObRFEZ2wzm3Kg1+bJCbeBNCMk2L0orN84RjD558flnQ==" saltValue="5hYDakZIJc/NT31/Lvgpjw==" spinCount="100000" sheet="1" objects="1" scenarios="1"/>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101"/>
  <sheetViews>
    <sheetView workbookViewId="0">
      <selection activeCell="M31" sqref="M31"/>
    </sheetView>
  </sheetViews>
  <sheetFormatPr defaultColWidth="9.109375" defaultRowHeight="14.4" x14ac:dyDescent="0.3"/>
  <cols>
    <col min="1" max="1" width="28.5546875" style="372" customWidth="1"/>
    <col min="2" max="12" width="9.109375" style="372"/>
    <col min="13" max="13" width="21.6640625" style="372" customWidth="1"/>
    <col min="14" max="14" width="16.88671875" style="372" customWidth="1"/>
    <col min="15" max="16" width="9.109375" style="372"/>
    <col min="17" max="17" width="18.109375" style="372" customWidth="1"/>
    <col min="18" max="18" width="11" style="372" customWidth="1"/>
    <col min="19" max="16384" width="9.109375" style="372"/>
  </cols>
  <sheetData>
    <row r="1" spans="1:20" x14ac:dyDescent="0.3">
      <c r="A1" s="372" t="s">
        <v>761</v>
      </c>
    </row>
    <row r="2" spans="1:20" ht="15" thickBot="1" x14ac:dyDescent="0.35">
      <c r="A2" s="364" t="s">
        <v>1054</v>
      </c>
      <c r="B2" s="149">
        <v>5100</v>
      </c>
      <c r="C2" s="360">
        <v>51</v>
      </c>
      <c r="D2" s="50"/>
      <c r="E2" s="50"/>
      <c r="G2" s="372">
        <v>100</v>
      </c>
      <c r="I2" s="372" t="s">
        <v>282</v>
      </c>
    </row>
    <row r="3" spans="1:20" ht="15" customHeight="1" thickBot="1" x14ac:dyDescent="0.35">
      <c r="A3" s="371" t="s">
        <v>1055</v>
      </c>
      <c r="B3" s="149">
        <v>5101</v>
      </c>
      <c r="C3" s="360">
        <v>51</v>
      </c>
      <c r="D3" s="49"/>
      <c r="E3" s="50"/>
      <c r="G3" s="372">
        <v>200</v>
      </c>
      <c r="I3" s="372" t="s">
        <v>283</v>
      </c>
      <c r="O3" s="374"/>
      <c r="P3" s="374"/>
      <c r="S3" s="374"/>
      <c r="T3" s="374"/>
    </row>
    <row r="4" spans="1:20" ht="15" customHeight="1" thickBot="1" x14ac:dyDescent="0.35">
      <c r="A4" s="371" t="s">
        <v>1056</v>
      </c>
      <c r="B4" s="149">
        <v>5102</v>
      </c>
      <c r="C4" s="360">
        <v>51</v>
      </c>
      <c r="D4" s="49"/>
      <c r="E4" s="50"/>
      <c r="G4" s="372">
        <v>300</v>
      </c>
      <c r="I4" s="372" t="s">
        <v>284</v>
      </c>
      <c r="O4" s="374"/>
      <c r="P4" s="374"/>
      <c r="S4" s="374"/>
      <c r="T4" s="374"/>
    </row>
    <row r="5" spans="1:20" ht="15" thickBot="1" x14ac:dyDescent="0.35">
      <c r="A5" s="371" t="s">
        <v>406</v>
      </c>
      <c r="B5" s="149">
        <v>5103</v>
      </c>
      <c r="C5" s="360">
        <v>51</v>
      </c>
      <c r="D5" s="49"/>
      <c r="E5" s="50"/>
      <c r="G5" s="372">
        <v>400</v>
      </c>
      <c r="O5" s="374"/>
      <c r="P5" s="374"/>
      <c r="S5" s="374"/>
      <c r="T5" s="374"/>
    </row>
    <row r="6" spans="1:20" ht="15" thickBot="1" x14ac:dyDescent="0.35">
      <c r="A6" s="371" t="s">
        <v>1057</v>
      </c>
      <c r="B6" s="149">
        <v>5104</v>
      </c>
      <c r="C6" s="360">
        <v>51</v>
      </c>
      <c r="D6" s="49"/>
      <c r="E6" s="50"/>
      <c r="G6" s="372">
        <v>500</v>
      </c>
      <c r="O6" s="374"/>
      <c r="P6" s="374"/>
      <c r="S6" s="374"/>
      <c r="T6" s="374"/>
    </row>
    <row r="7" spans="1:20" ht="15" thickBot="1" x14ac:dyDescent="0.35">
      <c r="A7" s="371" t="s">
        <v>1058</v>
      </c>
      <c r="B7" s="149">
        <v>5105</v>
      </c>
      <c r="C7" s="360">
        <v>51</v>
      </c>
      <c r="D7" s="49"/>
      <c r="E7" s="50"/>
      <c r="O7" s="374"/>
      <c r="P7" s="374"/>
      <c r="S7" s="374"/>
      <c r="T7" s="374"/>
    </row>
    <row r="8" spans="1:20" ht="15" thickBot="1" x14ac:dyDescent="0.35">
      <c r="A8" s="371" t="s">
        <v>1059</v>
      </c>
      <c r="B8" s="149">
        <v>5106</v>
      </c>
      <c r="C8" s="360">
        <v>51</v>
      </c>
      <c r="D8" s="49"/>
      <c r="E8" s="50"/>
      <c r="O8" s="374"/>
      <c r="P8" s="374"/>
      <c r="S8" s="374"/>
      <c r="T8" s="374"/>
    </row>
    <row r="9" spans="1:20" ht="15" thickBot="1" x14ac:dyDescent="0.35">
      <c r="A9" s="371" t="s">
        <v>411</v>
      </c>
      <c r="B9" s="149">
        <v>5107</v>
      </c>
      <c r="C9" s="360">
        <v>51</v>
      </c>
      <c r="D9" s="49"/>
      <c r="E9" s="50"/>
      <c r="O9" s="374"/>
      <c r="P9" s="374"/>
      <c r="S9" s="374"/>
      <c r="T9" s="374"/>
    </row>
    <row r="10" spans="1:20" ht="15" thickBot="1" x14ac:dyDescent="0.35">
      <c r="A10" s="371" t="s">
        <v>1060</v>
      </c>
      <c r="B10" s="149">
        <v>5108</v>
      </c>
      <c r="C10" s="360">
        <v>51</v>
      </c>
      <c r="D10" s="49"/>
      <c r="E10" s="50"/>
      <c r="O10" s="374"/>
      <c r="P10" s="374"/>
      <c r="S10" s="374"/>
      <c r="T10" s="374"/>
    </row>
    <row r="11" spans="1:20" ht="15" thickBot="1" x14ac:dyDescent="0.35">
      <c r="A11" s="371" t="s">
        <v>1061</v>
      </c>
      <c r="B11" s="149">
        <v>5109</v>
      </c>
      <c r="C11" s="360">
        <v>51</v>
      </c>
      <c r="D11" s="49"/>
      <c r="E11" s="50"/>
      <c r="O11" s="374"/>
      <c r="P11" s="374"/>
      <c r="S11" s="374"/>
      <c r="T11" s="374"/>
    </row>
    <row r="12" spans="1:20" ht="15" thickBot="1" x14ac:dyDescent="0.35">
      <c r="A12" s="371" t="s">
        <v>1062</v>
      </c>
      <c r="B12" s="149">
        <v>5110</v>
      </c>
      <c r="C12" s="360">
        <v>51</v>
      </c>
      <c r="D12" s="49"/>
      <c r="E12" s="50"/>
      <c r="O12" s="374"/>
      <c r="P12" s="374"/>
      <c r="S12" s="374"/>
      <c r="T12" s="374"/>
    </row>
    <row r="13" spans="1:20" ht="15" thickBot="1" x14ac:dyDescent="0.35">
      <c r="A13" s="371" t="s">
        <v>1063</v>
      </c>
      <c r="B13" s="149">
        <v>5111</v>
      </c>
      <c r="C13" s="360">
        <v>51</v>
      </c>
      <c r="D13" s="49"/>
      <c r="E13" s="50"/>
      <c r="O13" s="374"/>
      <c r="P13" s="374"/>
      <c r="S13" s="374"/>
      <c r="T13" s="374"/>
    </row>
    <row r="14" spans="1:20" ht="15" thickBot="1" x14ac:dyDescent="0.35">
      <c r="A14" s="371" t="s">
        <v>1064</v>
      </c>
      <c r="B14" s="149">
        <v>5112</v>
      </c>
      <c r="C14" s="360">
        <v>51</v>
      </c>
      <c r="D14" s="49"/>
      <c r="E14" s="50"/>
      <c r="O14" s="374"/>
      <c r="P14" s="374"/>
      <c r="S14" s="374"/>
      <c r="T14" s="374"/>
    </row>
    <row r="15" spans="1:20" ht="15" thickBot="1" x14ac:dyDescent="0.35">
      <c r="A15" s="371" t="s">
        <v>1065</v>
      </c>
      <c r="B15" s="149">
        <v>5113</v>
      </c>
      <c r="C15" s="360">
        <v>51</v>
      </c>
      <c r="D15" s="49"/>
      <c r="E15" s="50"/>
      <c r="O15" s="374"/>
      <c r="P15" s="374"/>
      <c r="S15" s="374"/>
      <c r="T15" s="374"/>
    </row>
    <row r="16" spans="1:20" ht="15" thickBot="1" x14ac:dyDescent="0.35">
      <c r="A16" s="371" t="s">
        <v>1066</v>
      </c>
      <c r="B16" s="149">
        <v>5114</v>
      </c>
      <c r="C16" s="360">
        <v>51</v>
      </c>
      <c r="D16" s="49"/>
      <c r="E16" s="50"/>
      <c r="O16" s="374"/>
      <c r="P16" s="374"/>
      <c r="S16" s="374"/>
      <c r="T16" s="374"/>
    </row>
    <row r="17" spans="1:20" ht="15" thickBot="1" x14ac:dyDescent="0.35">
      <c r="A17" s="371" t="s">
        <v>1067</v>
      </c>
      <c r="B17" s="149">
        <v>5115</v>
      </c>
      <c r="C17" s="360">
        <v>51</v>
      </c>
      <c r="D17" s="49"/>
      <c r="E17" s="50"/>
      <c r="O17" s="374"/>
      <c r="P17" s="374"/>
      <c r="S17" s="374"/>
      <c r="T17" s="374"/>
    </row>
    <row r="18" spans="1:20" ht="15" thickBot="1" x14ac:dyDescent="0.35">
      <c r="A18" s="371" t="s">
        <v>788</v>
      </c>
      <c r="B18" s="149">
        <v>5116</v>
      </c>
      <c r="C18" s="360">
        <v>51</v>
      </c>
      <c r="D18" s="49"/>
      <c r="E18" s="50"/>
      <c r="O18" s="374"/>
      <c r="P18" s="374"/>
      <c r="S18" s="374"/>
      <c r="T18" s="374"/>
    </row>
    <row r="19" spans="1:20" ht="15" thickBot="1" x14ac:dyDescent="0.35">
      <c r="A19" s="371" t="s">
        <v>1068</v>
      </c>
      <c r="B19" s="149">
        <v>5117</v>
      </c>
      <c r="C19" s="360">
        <v>51</v>
      </c>
      <c r="D19" s="49"/>
      <c r="E19" s="50"/>
      <c r="O19" s="374"/>
      <c r="P19" s="374"/>
      <c r="S19" s="374"/>
      <c r="T19" s="374"/>
    </row>
    <row r="20" spans="1:20" ht="15" thickBot="1" x14ac:dyDescent="0.35">
      <c r="A20" s="371" t="s">
        <v>1069</v>
      </c>
      <c r="B20" s="149">
        <v>5118</v>
      </c>
      <c r="C20" s="360">
        <v>51</v>
      </c>
      <c r="D20" s="49"/>
      <c r="E20" s="50"/>
      <c r="O20" s="374"/>
      <c r="P20" s="374"/>
      <c r="S20" s="374"/>
      <c r="T20" s="374"/>
    </row>
    <row r="21" spans="1:20" ht="15" thickBot="1" x14ac:dyDescent="0.35">
      <c r="A21" s="371" t="s">
        <v>789</v>
      </c>
      <c r="B21" s="149">
        <v>5119</v>
      </c>
      <c r="C21" s="360">
        <v>51</v>
      </c>
      <c r="D21" s="49"/>
      <c r="E21" s="50"/>
      <c r="O21" s="374"/>
      <c r="P21" s="374"/>
      <c r="S21" s="374"/>
      <c r="T21" s="374"/>
    </row>
    <row r="22" spans="1:20" ht="15" thickBot="1" x14ac:dyDescent="0.35">
      <c r="A22" s="371" t="s">
        <v>1070</v>
      </c>
      <c r="B22" s="149">
        <v>5120</v>
      </c>
      <c r="C22" s="360">
        <v>51</v>
      </c>
      <c r="D22" s="49"/>
      <c r="E22" s="50"/>
      <c r="O22" s="374"/>
      <c r="P22" s="374"/>
      <c r="S22" s="374"/>
      <c r="T22" s="374"/>
    </row>
    <row r="23" spans="1:20" ht="15" thickBot="1" x14ac:dyDescent="0.35">
      <c r="A23" s="371" t="s">
        <v>1071</v>
      </c>
      <c r="B23" s="149">
        <v>5121</v>
      </c>
      <c r="C23" s="360">
        <v>51</v>
      </c>
      <c r="D23" s="49"/>
      <c r="E23" s="50"/>
      <c r="O23" s="374"/>
      <c r="P23" s="374"/>
      <c r="S23" s="374"/>
      <c r="T23" s="374"/>
    </row>
    <row r="24" spans="1:20" ht="15" thickBot="1" x14ac:dyDescent="0.35">
      <c r="A24" s="371" t="s">
        <v>1072</v>
      </c>
      <c r="B24" s="149">
        <v>5122</v>
      </c>
      <c r="C24" s="360">
        <v>51</v>
      </c>
      <c r="D24" s="49"/>
      <c r="E24" s="50"/>
      <c r="O24" s="374"/>
      <c r="P24" s="374"/>
      <c r="S24" s="374"/>
      <c r="T24" s="374"/>
    </row>
    <row r="25" spans="1:20" ht="15" thickBot="1" x14ac:dyDescent="0.35">
      <c r="A25" s="371" t="s">
        <v>790</v>
      </c>
      <c r="B25" s="149">
        <v>5123</v>
      </c>
      <c r="C25" s="360">
        <v>51</v>
      </c>
      <c r="D25" s="49"/>
      <c r="E25" s="50"/>
      <c r="O25" s="374"/>
      <c r="P25" s="374"/>
      <c r="S25" s="374"/>
      <c r="T25" s="374"/>
    </row>
    <row r="26" spans="1:20" ht="15" thickBot="1" x14ac:dyDescent="0.35">
      <c r="A26" s="371" t="s">
        <v>1073</v>
      </c>
      <c r="B26" s="149">
        <v>5124</v>
      </c>
      <c r="C26" s="360">
        <v>51</v>
      </c>
      <c r="D26" s="49"/>
      <c r="E26" s="50"/>
      <c r="O26" s="374"/>
      <c r="P26" s="374"/>
      <c r="S26" s="374"/>
      <c r="T26" s="374"/>
    </row>
    <row r="27" spans="1:20" ht="15" thickBot="1" x14ac:dyDescent="0.35">
      <c r="A27" s="371" t="s">
        <v>1074</v>
      </c>
      <c r="B27" s="149">
        <v>5125</v>
      </c>
      <c r="C27" s="360">
        <v>51</v>
      </c>
      <c r="D27" s="49"/>
      <c r="E27" s="50"/>
      <c r="O27" s="374"/>
      <c r="P27" s="374"/>
      <c r="S27" s="374"/>
      <c r="T27" s="374"/>
    </row>
    <row r="28" spans="1:20" ht="15" thickBot="1" x14ac:dyDescent="0.35">
      <c r="A28" s="371" t="s">
        <v>1075</v>
      </c>
      <c r="B28" s="149">
        <v>5126</v>
      </c>
      <c r="C28" s="360">
        <v>51</v>
      </c>
      <c r="D28" s="49"/>
      <c r="E28" s="50"/>
      <c r="O28" s="374"/>
      <c r="P28" s="374"/>
      <c r="S28" s="374"/>
      <c r="T28" s="374"/>
    </row>
    <row r="29" spans="1:20" ht="15" thickBot="1" x14ac:dyDescent="0.35">
      <c r="A29" s="371" t="s">
        <v>1076</v>
      </c>
      <c r="B29" s="149">
        <v>5127</v>
      </c>
      <c r="C29" s="360">
        <v>51</v>
      </c>
      <c r="D29" s="49"/>
      <c r="E29" s="50"/>
      <c r="O29" s="374"/>
      <c r="P29" s="374"/>
      <c r="S29" s="374"/>
      <c r="T29" s="374"/>
    </row>
    <row r="30" spans="1:20" ht="15" thickBot="1" x14ac:dyDescent="0.35">
      <c r="A30" s="371" t="s">
        <v>1077</v>
      </c>
      <c r="B30" s="149">
        <v>5128</v>
      </c>
      <c r="C30" s="360">
        <v>51</v>
      </c>
      <c r="D30" s="49"/>
      <c r="E30" s="50"/>
      <c r="O30" s="374"/>
      <c r="P30" s="374"/>
      <c r="S30" s="374"/>
      <c r="T30" s="374"/>
    </row>
    <row r="31" spans="1:20" ht="15" thickBot="1" x14ac:dyDescent="0.35">
      <c r="A31" s="371" t="s">
        <v>791</v>
      </c>
      <c r="B31" s="149">
        <v>5129</v>
      </c>
      <c r="C31" s="360">
        <v>51</v>
      </c>
      <c r="D31" s="49"/>
      <c r="E31" s="50"/>
      <c r="O31" s="374"/>
      <c r="P31" s="374"/>
      <c r="S31" s="374"/>
      <c r="T31" s="374"/>
    </row>
    <row r="32" spans="1:20" ht="15" thickBot="1" x14ac:dyDescent="0.35">
      <c r="A32" s="371" t="s">
        <v>1078</v>
      </c>
      <c r="B32" s="149">
        <v>5130</v>
      </c>
      <c r="C32" s="360">
        <v>51</v>
      </c>
      <c r="D32" s="49"/>
      <c r="E32" s="50"/>
      <c r="O32" s="374"/>
      <c r="P32" s="374"/>
      <c r="S32" s="374"/>
      <c r="T32" s="374"/>
    </row>
    <row r="33" spans="1:20" ht="15" thickBot="1" x14ac:dyDescent="0.35">
      <c r="A33" s="371" t="s">
        <v>1079</v>
      </c>
      <c r="B33" s="149">
        <v>5131</v>
      </c>
      <c r="C33" s="360">
        <v>51</v>
      </c>
      <c r="D33" s="49"/>
      <c r="E33" s="50"/>
      <c r="O33" s="374"/>
      <c r="P33" s="374"/>
      <c r="S33" s="374"/>
      <c r="T33" s="374"/>
    </row>
    <row r="34" spans="1:20" ht="15" thickBot="1" x14ac:dyDescent="0.35">
      <c r="A34" s="371" t="s">
        <v>421</v>
      </c>
      <c r="B34" s="149">
        <v>5132</v>
      </c>
      <c r="C34" s="360">
        <v>51</v>
      </c>
      <c r="D34" s="49"/>
      <c r="E34" s="50"/>
      <c r="O34" s="374"/>
      <c r="P34" s="374"/>
      <c r="S34" s="374"/>
      <c r="T34" s="374"/>
    </row>
    <row r="35" spans="1:20" ht="15" thickBot="1" x14ac:dyDescent="0.35">
      <c r="A35" s="371" t="s">
        <v>1080</v>
      </c>
      <c r="B35" s="149">
        <v>5133</v>
      </c>
      <c r="C35" s="360">
        <v>51</v>
      </c>
      <c r="D35" s="49"/>
      <c r="E35" s="50"/>
      <c r="O35" s="374"/>
      <c r="P35" s="374"/>
      <c r="S35" s="374"/>
      <c r="T35" s="374"/>
    </row>
    <row r="36" spans="1:20" ht="15" thickBot="1" x14ac:dyDescent="0.35">
      <c r="A36" s="371" t="s">
        <v>1081</v>
      </c>
      <c r="B36" s="149">
        <v>5134</v>
      </c>
      <c r="C36" s="360">
        <v>51</v>
      </c>
      <c r="D36" s="49"/>
      <c r="E36" s="50"/>
      <c r="O36" s="374"/>
      <c r="P36" s="374"/>
      <c r="S36" s="374"/>
      <c r="T36" s="374"/>
    </row>
    <row r="37" spans="1:20" ht="15" thickBot="1" x14ac:dyDescent="0.35">
      <c r="A37" s="371" t="s">
        <v>1082</v>
      </c>
      <c r="B37" s="149">
        <v>5135</v>
      </c>
      <c r="C37" s="360">
        <v>51</v>
      </c>
      <c r="D37" s="49"/>
      <c r="E37" s="50"/>
      <c r="O37" s="374"/>
      <c r="P37" s="374"/>
      <c r="S37" s="374"/>
      <c r="T37" s="374"/>
    </row>
    <row r="38" spans="1:20" ht="15" thickBot="1" x14ac:dyDescent="0.35">
      <c r="A38" s="371" t="s">
        <v>1083</v>
      </c>
      <c r="B38" s="149">
        <v>5136</v>
      </c>
      <c r="C38" s="360">
        <v>51</v>
      </c>
      <c r="D38" s="49"/>
      <c r="E38" s="50"/>
      <c r="O38" s="374"/>
      <c r="P38" s="374"/>
      <c r="S38" s="374"/>
      <c r="T38" s="374"/>
    </row>
    <row r="39" spans="1:20" ht="15" thickBot="1" x14ac:dyDescent="0.35">
      <c r="A39" s="371" t="s">
        <v>792</v>
      </c>
      <c r="B39" s="149">
        <v>5137</v>
      </c>
      <c r="C39" s="360">
        <v>51</v>
      </c>
      <c r="D39" s="49"/>
      <c r="E39" s="50"/>
      <c r="O39" s="374"/>
      <c r="P39" s="374"/>
      <c r="S39" s="374"/>
      <c r="T39" s="374"/>
    </row>
    <row r="40" spans="1:20" ht="15" thickBot="1" x14ac:dyDescent="0.35">
      <c r="A40" s="371" t="s">
        <v>1084</v>
      </c>
      <c r="B40" s="149">
        <v>5138</v>
      </c>
      <c r="C40" s="360">
        <v>51</v>
      </c>
      <c r="D40" s="49"/>
      <c r="E40" s="50"/>
      <c r="O40" s="374"/>
      <c r="P40" s="374"/>
      <c r="S40" s="374"/>
      <c r="T40" s="374"/>
    </row>
    <row r="41" spans="1:20" ht="15" thickBot="1" x14ac:dyDescent="0.35">
      <c r="A41" s="371" t="s">
        <v>1085</v>
      </c>
      <c r="B41" s="149">
        <v>5139</v>
      </c>
      <c r="C41" s="360">
        <v>51</v>
      </c>
      <c r="D41" s="49"/>
      <c r="E41" s="50"/>
      <c r="O41" s="374"/>
      <c r="P41" s="374"/>
      <c r="S41" s="374"/>
      <c r="T41" s="374"/>
    </row>
    <row r="42" spans="1:20" ht="15" thickBot="1" x14ac:dyDescent="0.35">
      <c r="A42" s="371" t="s">
        <v>1086</v>
      </c>
      <c r="B42" s="149">
        <v>5140</v>
      </c>
      <c r="C42" s="360">
        <v>51</v>
      </c>
      <c r="D42" s="49"/>
      <c r="E42" s="50"/>
      <c r="O42" s="374"/>
      <c r="P42" s="374"/>
      <c r="S42" s="374"/>
      <c r="T42" s="374"/>
    </row>
    <row r="43" spans="1:20" ht="15" thickBot="1" x14ac:dyDescent="0.35">
      <c r="A43" s="371" t="s">
        <v>1087</v>
      </c>
      <c r="B43" s="149">
        <v>5141</v>
      </c>
      <c r="C43" s="360">
        <v>51</v>
      </c>
      <c r="D43" s="49"/>
      <c r="E43" s="50"/>
      <c r="O43" s="374"/>
      <c r="P43" s="374"/>
      <c r="S43" s="374"/>
      <c r="T43" s="374"/>
    </row>
    <row r="44" spans="1:20" ht="15" thickBot="1" x14ac:dyDescent="0.35">
      <c r="A44" s="371" t="s">
        <v>1088</v>
      </c>
      <c r="B44" s="149">
        <v>5142</v>
      </c>
      <c r="C44" s="360">
        <v>51</v>
      </c>
      <c r="D44" s="49"/>
      <c r="E44" s="50"/>
      <c r="O44" s="374"/>
      <c r="P44" s="374"/>
      <c r="S44" s="374"/>
      <c r="T44" s="374"/>
    </row>
    <row r="45" spans="1:20" ht="15" thickBot="1" x14ac:dyDescent="0.35">
      <c r="A45" s="371" t="s">
        <v>1089</v>
      </c>
      <c r="B45" s="149">
        <v>5143</v>
      </c>
      <c r="C45" s="360">
        <v>51</v>
      </c>
      <c r="D45" s="49"/>
      <c r="E45" s="50"/>
      <c r="O45" s="374"/>
      <c r="P45" s="374"/>
      <c r="S45" s="374"/>
      <c r="T45" s="374"/>
    </row>
    <row r="46" spans="1:20" ht="15" thickBot="1" x14ac:dyDescent="0.35">
      <c r="A46" s="371" t="s">
        <v>1090</v>
      </c>
      <c r="B46" s="149">
        <v>5144</v>
      </c>
      <c r="C46" s="360">
        <v>51</v>
      </c>
      <c r="D46" s="49"/>
      <c r="E46" s="50"/>
      <c r="O46" s="374"/>
      <c r="P46" s="374"/>
      <c r="S46" s="374"/>
      <c r="T46" s="374"/>
    </row>
    <row r="47" spans="1:20" ht="15" thickBot="1" x14ac:dyDescent="0.35">
      <c r="A47" s="371" t="s">
        <v>1091</v>
      </c>
      <c r="B47" s="149">
        <v>5145</v>
      </c>
      <c r="C47" s="360">
        <v>51</v>
      </c>
      <c r="D47" s="49"/>
      <c r="E47" s="50"/>
      <c r="O47" s="374"/>
      <c r="P47" s="374"/>
      <c r="S47" s="374"/>
      <c r="T47" s="374"/>
    </row>
    <row r="48" spans="1:20" ht="15" thickBot="1" x14ac:dyDescent="0.35">
      <c r="A48" s="371" t="s">
        <v>1092</v>
      </c>
      <c r="B48" s="149">
        <v>5146</v>
      </c>
      <c r="C48" s="360">
        <v>51</v>
      </c>
      <c r="D48" s="49"/>
      <c r="E48" s="50"/>
      <c r="O48" s="374"/>
      <c r="P48" s="374"/>
      <c r="S48" s="374"/>
      <c r="T48" s="374"/>
    </row>
    <row r="49" spans="1:20" ht="15" thickBot="1" x14ac:dyDescent="0.35">
      <c r="A49" s="371" t="s">
        <v>438</v>
      </c>
      <c r="B49" s="149">
        <v>5147</v>
      </c>
      <c r="C49" s="360">
        <v>51</v>
      </c>
      <c r="D49" s="49"/>
      <c r="E49" s="50"/>
      <c r="O49" s="374"/>
      <c r="P49" s="374"/>
      <c r="S49" s="374"/>
      <c r="T49" s="374"/>
    </row>
    <row r="50" spans="1:20" ht="15" thickBot="1" x14ac:dyDescent="0.35">
      <c r="A50" s="371" t="s">
        <v>1093</v>
      </c>
      <c r="B50" s="149">
        <v>5148</v>
      </c>
      <c r="C50" s="360">
        <v>51</v>
      </c>
      <c r="D50" s="49"/>
      <c r="E50" s="50"/>
      <c r="O50" s="374"/>
      <c r="P50" s="374"/>
      <c r="S50" s="374"/>
      <c r="T50" s="374"/>
    </row>
    <row r="51" spans="1:20" ht="15" thickBot="1" x14ac:dyDescent="0.35">
      <c r="A51" s="371" t="s">
        <v>1094</v>
      </c>
      <c r="B51" s="149">
        <v>5149</v>
      </c>
      <c r="C51" s="360">
        <v>51</v>
      </c>
      <c r="D51" s="49"/>
      <c r="E51" s="50"/>
      <c r="O51" s="374"/>
      <c r="P51" s="374"/>
      <c r="S51" s="374"/>
      <c r="T51" s="374"/>
    </row>
    <row r="52" spans="1:20" ht="15" thickBot="1" x14ac:dyDescent="0.35">
      <c r="A52" s="371" t="s">
        <v>1095</v>
      </c>
      <c r="B52" s="149">
        <v>5150</v>
      </c>
      <c r="C52" s="360">
        <v>51</v>
      </c>
      <c r="D52" s="49"/>
      <c r="E52" s="50"/>
      <c r="O52" s="374"/>
      <c r="P52" s="374"/>
      <c r="S52" s="374"/>
      <c r="T52" s="374"/>
    </row>
    <row r="53" spans="1:20" ht="15" thickBot="1" x14ac:dyDescent="0.35">
      <c r="A53" s="371" t="s">
        <v>1096</v>
      </c>
      <c r="B53" s="149">
        <v>5151</v>
      </c>
      <c r="C53" s="360">
        <v>51</v>
      </c>
      <c r="D53" s="49"/>
      <c r="E53" s="50"/>
      <c r="O53" s="374"/>
      <c r="P53" s="374"/>
      <c r="S53" s="374"/>
      <c r="T53" s="374"/>
    </row>
    <row r="54" spans="1:20" ht="15" thickBot="1" x14ac:dyDescent="0.35">
      <c r="A54" s="371" t="s">
        <v>1097</v>
      </c>
      <c r="B54" s="149">
        <v>5152</v>
      </c>
      <c r="C54" s="360">
        <v>51</v>
      </c>
      <c r="D54" s="49"/>
      <c r="E54" s="50"/>
      <c r="O54" s="374"/>
      <c r="P54" s="374"/>
      <c r="S54" s="374"/>
      <c r="T54" s="374"/>
    </row>
    <row r="55" spans="1:20" ht="15" thickBot="1" x14ac:dyDescent="0.35">
      <c r="A55" s="371" t="s">
        <v>1098</v>
      </c>
      <c r="B55" s="149">
        <v>5153</v>
      </c>
      <c r="C55" s="360">
        <v>51</v>
      </c>
      <c r="D55" s="49"/>
      <c r="E55" s="50"/>
      <c r="O55" s="374"/>
      <c r="P55" s="374"/>
      <c r="S55" s="374"/>
      <c r="T55" s="374"/>
    </row>
    <row r="56" spans="1:20" ht="15" thickBot="1" x14ac:dyDescent="0.35">
      <c r="A56" s="371" t="s">
        <v>1099</v>
      </c>
      <c r="B56" s="149">
        <v>5154</v>
      </c>
      <c r="C56" s="360">
        <v>51</v>
      </c>
      <c r="D56" s="49"/>
      <c r="E56" s="50"/>
      <c r="O56" s="374"/>
      <c r="P56" s="374"/>
      <c r="S56" s="374"/>
      <c r="T56" s="374"/>
    </row>
    <row r="57" spans="1:20" ht="15" thickBot="1" x14ac:dyDescent="0.35">
      <c r="A57" s="371" t="s">
        <v>1100</v>
      </c>
      <c r="B57" s="149">
        <v>5155</v>
      </c>
      <c r="C57" s="360">
        <v>51</v>
      </c>
      <c r="D57" s="49"/>
      <c r="E57" s="50"/>
      <c r="O57" s="374"/>
      <c r="P57" s="374"/>
      <c r="S57" s="374"/>
      <c r="T57" s="374"/>
    </row>
    <row r="58" spans="1:20" ht="15" thickBot="1" x14ac:dyDescent="0.35">
      <c r="A58" s="371" t="s">
        <v>439</v>
      </c>
      <c r="B58" s="149">
        <v>5156</v>
      </c>
      <c r="C58" s="360">
        <v>51</v>
      </c>
      <c r="D58" s="49"/>
      <c r="E58" s="50"/>
      <c r="O58" s="374"/>
      <c r="P58" s="374"/>
      <c r="S58" s="374"/>
      <c r="T58" s="374"/>
    </row>
    <row r="59" spans="1:20" ht="15" thickBot="1" x14ac:dyDescent="0.35">
      <c r="A59" s="371" t="s">
        <v>793</v>
      </c>
      <c r="B59" s="149">
        <v>5157</v>
      </c>
      <c r="C59" s="360">
        <v>51</v>
      </c>
      <c r="D59" s="49"/>
      <c r="E59" s="50"/>
      <c r="O59" s="374"/>
      <c r="P59" s="374"/>
      <c r="S59" s="374"/>
      <c r="T59" s="374"/>
    </row>
    <row r="60" spans="1:20" ht="15" thickBot="1" x14ac:dyDescent="0.35">
      <c r="A60" s="371" t="s">
        <v>1101</v>
      </c>
      <c r="B60" s="149">
        <v>5158</v>
      </c>
      <c r="C60" s="360">
        <v>51</v>
      </c>
      <c r="D60" s="49"/>
      <c r="E60" s="50"/>
      <c r="O60" s="374"/>
      <c r="P60" s="374"/>
      <c r="S60" s="374"/>
      <c r="T60" s="374"/>
    </row>
    <row r="61" spans="1:20" ht="15" thickBot="1" x14ac:dyDescent="0.35">
      <c r="A61" s="371" t="s">
        <v>1102</v>
      </c>
      <c r="B61" s="149">
        <v>5159</v>
      </c>
      <c r="C61" s="360">
        <v>51</v>
      </c>
      <c r="D61" s="49"/>
      <c r="E61" s="50"/>
      <c r="O61" s="374"/>
      <c r="P61" s="374"/>
      <c r="S61" s="374"/>
      <c r="T61" s="374"/>
    </row>
    <row r="62" spans="1:20" ht="15" thickBot="1" x14ac:dyDescent="0.35">
      <c r="A62" s="371" t="s">
        <v>1103</v>
      </c>
      <c r="B62" s="149">
        <v>5160</v>
      </c>
      <c r="C62" s="360">
        <v>51</v>
      </c>
      <c r="D62" s="49"/>
      <c r="E62" s="50"/>
      <c r="O62" s="374"/>
      <c r="P62" s="374"/>
      <c r="S62" s="374"/>
      <c r="T62" s="374"/>
    </row>
    <row r="63" spans="1:20" ht="15" thickBot="1" x14ac:dyDescent="0.35">
      <c r="A63" s="371" t="s">
        <v>1104</v>
      </c>
      <c r="B63" s="149">
        <v>5161</v>
      </c>
      <c r="C63" s="360">
        <v>51</v>
      </c>
      <c r="D63" s="49"/>
      <c r="E63" s="50"/>
      <c r="O63" s="374"/>
      <c r="P63" s="374"/>
      <c r="S63" s="374"/>
      <c r="T63" s="374"/>
    </row>
    <row r="64" spans="1:20" ht="15" thickBot="1" x14ac:dyDescent="0.35">
      <c r="A64" s="371" t="s">
        <v>1105</v>
      </c>
      <c r="B64" s="149">
        <v>5162</v>
      </c>
      <c r="C64" s="360">
        <v>51</v>
      </c>
      <c r="D64" s="49"/>
      <c r="E64" s="50"/>
      <c r="O64" s="374"/>
      <c r="P64" s="374"/>
      <c r="S64" s="374"/>
      <c r="T64" s="374"/>
    </row>
    <row r="65" spans="1:20" ht="15" thickBot="1" x14ac:dyDescent="0.35">
      <c r="A65" s="371" t="s">
        <v>1106</v>
      </c>
      <c r="B65" s="149">
        <v>5163</v>
      </c>
      <c r="C65" s="360">
        <v>51</v>
      </c>
      <c r="D65" s="49"/>
      <c r="E65" s="50"/>
      <c r="O65" s="374"/>
      <c r="P65" s="374"/>
      <c r="S65" s="374"/>
      <c r="T65" s="374"/>
    </row>
    <row r="66" spans="1:20" ht="15" thickBot="1" x14ac:dyDescent="0.35">
      <c r="A66" s="371" t="s">
        <v>1107</v>
      </c>
      <c r="B66" s="149">
        <v>5164</v>
      </c>
      <c r="C66" s="360">
        <v>51</v>
      </c>
      <c r="D66" s="49"/>
      <c r="E66" s="50"/>
      <c r="O66" s="374"/>
      <c r="P66" s="374"/>
      <c r="S66" s="374"/>
      <c r="T66" s="374"/>
    </row>
    <row r="67" spans="1:20" ht="15" thickBot="1" x14ac:dyDescent="0.35">
      <c r="A67" s="371" t="s">
        <v>447</v>
      </c>
      <c r="B67" s="149">
        <v>5165</v>
      </c>
      <c r="C67" s="360">
        <v>51</v>
      </c>
      <c r="D67" s="49"/>
      <c r="E67" s="50"/>
      <c r="O67" s="374"/>
      <c r="P67" s="374"/>
      <c r="S67" s="374"/>
      <c r="T67" s="374"/>
    </row>
    <row r="68" spans="1:20" ht="15" thickBot="1" x14ac:dyDescent="0.35">
      <c r="A68" s="371" t="s">
        <v>1108</v>
      </c>
      <c r="B68" s="149">
        <v>5166</v>
      </c>
      <c r="C68" s="360">
        <v>51</v>
      </c>
      <c r="D68" s="49"/>
      <c r="E68" s="50"/>
      <c r="O68" s="374"/>
      <c r="P68" s="374"/>
      <c r="S68" s="374"/>
      <c r="T68" s="374"/>
    </row>
    <row r="69" spans="1:20" x14ac:dyDescent="0.3">
      <c r="A69" s="372" t="s">
        <v>450</v>
      </c>
      <c r="B69" s="372">
        <v>5167</v>
      </c>
      <c r="C69" s="360">
        <v>51</v>
      </c>
    </row>
    <row r="70" spans="1:20" x14ac:dyDescent="0.3">
      <c r="A70" s="372" t="s">
        <v>1109</v>
      </c>
      <c r="B70" s="372">
        <v>5168</v>
      </c>
      <c r="C70" s="360">
        <v>51</v>
      </c>
    </row>
    <row r="71" spans="1:20" x14ac:dyDescent="0.3">
      <c r="A71" s="372" t="s">
        <v>1110</v>
      </c>
      <c r="B71" s="372">
        <v>5169</v>
      </c>
      <c r="C71" s="360">
        <v>51</v>
      </c>
    </row>
    <row r="72" spans="1:20" x14ac:dyDescent="0.3">
      <c r="A72" s="372" t="s">
        <v>451</v>
      </c>
      <c r="B72" s="372">
        <v>5170</v>
      </c>
      <c r="C72" s="360">
        <v>51</v>
      </c>
    </row>
    <row r="73" spans="1:20" x14ac:dyDescent="0.3">
      <c r="A73" s="372" t="s">
        <v>1111</v>
      </c>
      <c r="B73" s="372">
        <v>5171</v>
      </c>
      <c r="C73" s="360">
        <v>51</v>
      </c>
    </row>
    <row r="74" spans="1:20" x14ac:dyDescent="0.3">
      <c r="A74" s="372" t="s">
        <v>794</v>
      </c>
      <c r="B74" s="372">
        <v>5172</v>
      </c>
      <c r="C74" s="360">
        <v>51</v>
      </c>
    </row>
    <row r="75" spans="1:20" x14ac:dyDescent="0.3">
      <c r="A75" s="372" t="s">
        <v>1112</v>
      </c>
      <c r="B75" s="372">
        <v>5173</v>
      </c>
      <c r="C75" s="360">
        <v>51</v>
      </c>
    </row>
    <row r="76" spans="1:20" x14ac:dyDescent="0.3">
      <c r="A76" s="372" t="s">
        <v>1113</v>
      </c>
      <c r="B76" s="372">
        <v>5174</v>
      </c>
      <c r="C76" s="360">
        <v>51</v>
      </c>
    </row>
    <row r="77" spans="1:20" x14ac:dyDescent="0.3">
      <c r="A77" s="372" t="s">
        <v>1114</v>
      </c>
      <c r="B77" s="372">
        <v>5175</v>
      </c>
      <c r="C77" s="360">
        <v>51</v>
      </c>
    </row>
    <row r="78" spans="1:20" x14ac:dyDescent="0.3">
      <c r="A78" s="372" t="s">
        <v>1115</v>
      </c>
      <c r="B78" s="372">
        <v>5176</v>
      </c>
      <c r="C78" s="360">
        <v>51</v>
      </c>
    </row>
    <row r="79" spans="1:20" x14ac:dyDescent="0.3">
      <c r="A79" s="372" t="s">
        <v>1116</v>
      </c>
      <c r="B79" s="372">
        <v>5177</v>
      </c>
      <c r="C79" s="360">
        <v>51</v>
      </c>
    </row>
    <row r="80" spans="1:20" x14ac:dyDescent="0.3">
      <c r="A80" s="372" t="s">
        <v>1117</v>
      </c>
      <c r="B80" s="372">
        <v>5178</v>
      </c>
      <c r="C80" s="360">
        <v>51</v>
      </c>
    </row>
    <row r="81" spans="1:3" x14ac:dyDescent="0.3">
      <c r="A81" s="372" t="s">
        <v>1118</v>
      </c>
      <c r="B81" s="372">
        <v>5179</v>
      </c>
      <c r="C81" s="360">
        <v>51</v>
      </c>
    </row>
    <row r="82" spans="1:3" x14ac:dyDescent="0.3">
      <c r="A82" s="372" t="s">
        <v>1119</v>
      </c>
      <c r="B82" s="372">
        <v>5180</v>
      </c>
      <c r="C82" s="360">
        <v>51</v>
      </c>
    </row>
    <row r="83" spans="1:3" x14ac:dyDescent="0.3">
      <c r="A83" s="372" t="s">
        <v>1120</v>
      </c>
      <c r="B83" s="372">
        <v>5181</v>
      </c>
      <c r="C83" s="360">
        <v>51</v>
      </c>
    </row>
    <row r="84" spans="1:3" x14ac:dyDescent="0.3">
      <c r="A84" s="372" t="s">
        <v>465</v>
      </c>
      <c r="B84" s="372">
        <v>5182</v>
      </c>
      <c r="C84" s="360">
        <v>51</v>
      </c>
    </row>
    <row r="85" spans="1:3" x14ac:dyDescent="0.3">
      <c r="A85" s="372" t="s">
        <v>1121</v>
      </c>
      <c r="B85" s="372">
        <v>5183</v>
      </c>
      <c r="C85" s="360">
        <v>51</v>
      </c>
    </row>
    <row r="86" spans="1:3" x14ac:dyDescent="0.3">
      <c r="A86" s="372" t="s">
        <v>1122</v>
      </c>
      <c r="B86" s="372">
        <v>5184</v>
      </c>
      <c r="C86" s="360">
        <v>51</v>
      </c>
    </row>
    <row r="87" spans="1:3" x14ac:dyDescent="0.3">
      <c r="A87" s="372" t="s">
        <v>1123</v>
      </c>
      <c r="B87" s="372">
        <v>5185</v>
      </c>
      <c r="C87" s="360">
        <v>51</v>
      </c>
    </row>
    <row r="88" spans="1:3" x14ac:dyDescent="0.3">
      <c r="A88" s="372" t="s">
        <v>1124</v>
      </c>
      <c r="B88" s="372">
        <v>5186</v>
      </c>
      <c r="C88" s="360">
        <v>51</v>
      </c>
    </row>
    <row r="89" spans="1:3" x14ac:dyDescent="0.3">
      <c r="A89" s="372" t="s">
        <v>1125</v>
      </c>
      <c r="B89" s="372">
        <v>5187</v>
      </c>
      <c r="C89" s="360">
        <v>51</v>
      </c>
    </row>
    <row r="90" spans="1:3" x14ac:dyDescent="0.3">
      <c r="A90" s="372" t="s">
        <v>472</v>
      </c>
      <c r="B90" s="372">
        <v>5188</v>
      </c>
      <c r="C90" s="360">
        <v>51</v>
      </c>
    </row>
    <row r="91" spans="1:3" x14ac:dyDescent="0.3">
      <c r="A91" s="372" t="s">
        <v>1126</v>
      </c>
      <c r="B91" s="372">
        <v>5189</v>
      </c>
      <c r="C91" s="360">
        <v>51</v>
      </c>
    </row>
    <row r="92" spans="1:3" x14ac:dyDescent="0.3">
      <c r="A92" s="372" t="s">
        <v>1127</v>
      </c>
      <c r="B92" s="372">
        <v>5190</v>
      </c>
      <c r="C92" s="360">
        <v>51</v>
      </c>
    </row>
    <row r="93" spans="1:3" x14ac:dyDescent="0.3">
      <c r="A93" s="372" t="s">
        <v>1128</v>
      </c>
      <c r="B93" s="372">
        <v>5191</v>
      </c>
      <c r="C93" s="360">
        <v>51</v>
      </c>
    </row>
    <row r="94" spans="1:3" x14ac:dyDescent="0.3">
      <c r="A94" s="372" t="s">
        <v>1129</v>
      </c>
      <c r="B94" s="372">
        <v>5192</v>
      </c>
      <c r="C94" s="360">
        <v>51</v>
      </c>
    </row>
    <row r="95" spans="1:3" x14ac:dyDescent="0.3">
      <c r="A95" s="372" t="s">
        <v>1130</v>
      </c>
      <c r="B95" s="372">
        <v>5193</v>
      </c>
      <c r="C95" s="360">
        <v>51</v>
      </c>
    </row>
    <row r="96" spans="1:3" x14ac:dyDescent="0.3">
      <c r="A96" s="372" t="s">
        <v>1131</v>
      </c>
      <c r="B96" s="372">
        <v>5194</v>
      </c>
      <c r="C96" s="360">
        <v>51</v>
      </c>
    </row>
    <row r="97" spans="1:3" x14ac:dyDescent="0.3">
      <c r="A97" s="372" t="s">
        <v>1132</v>
      </c>
      <c r="B97" s="372">
        <v>5195</v>
      </c>
      <c r="C97" s="360">
        <v>51</v>
      </c>
    </row>
    <row r="98" spans="1:3" x14ac:dyDescent="0.3">
      <c r="A98" s="372" t="s">
        <v>1133</v>
      </c>
      <c r="B98" s="372">
        <v>5196</v>
      </c>
      <c r="C98" s="360">
        <v>51</v>
      </c>
    </row>
    <row r="99" spans="1:3" x14ac:dyDescent="0.3">
      <c r="A99" s="372" t="s">
        <v>1134</v>
      </c>
      <c r="B99" s="372">
        <v>5197</v>
      </c>
      <c r="C99" s="360">
        <v>51</v>
      </c>
    </row>
    <row r="100" spans="1:3" x14ac:dyDescent="0.3">
      <c r="A100" s="372" t="s">
        <v>1135</v>
      </c>
      <c r="B100" s="372">
        <v>5198</v>
      </c>
      <c r="C100" s="360">
        <v>51</v>
      </c>
    </row>
    <row r="101" spans="1:3" x14ac:dyDescent="0.3">
      <c r="A101" s="372" t="s">
        <v>1136</v>
      </c>
      <c r="B101" s="372">
        <v>5199</v>
      </c>
      <c r="C101" s="360">
        <v>51</v>
      </c>
    </row>
  </sheetData>
  <sheetProtection algorithmName="SHA-512" hashValue="/PXxjPYPHOQhpKeK45LC+8vce+SaPIiIKk+3zee/Z4+vHv5di8TqszC1Z1OxAjP4L0KLBTL2Jo9fjKyOcUgJ2w==" saltValue="BZDbY80sMcpG4aon6yzLO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360"/>
  <sheetViews>
    <sheetView zoomScale="95" zoomScaleNormal="95" workbookViewId="0">
      <pane ySplit="5" topLeftCell="A6" activePane="bottomLeft" state="frozen"/>
      <selection activeCell="B2" sqref="B2"/>
      <selection pane="bottomLeft" activeCell="D2" sqref="D2"/>
    </sheetView>
  </sheetViews>
  <sheetFormatPr defaultColWidth="9.109375" defaultRowHeight="14.4" x14ac:dyDescent="0.3"/>
  <cols>
    <col min="1" max="1" width="10.21875" style="18" customWidth="1"/>
    <col min="2" max="2" width="21.21875" style="5" customWidth="1"/>
    <col min="3" max="3" width="18.21875" style="5" customWidth="1"/>
    <col min="4" max="4" width="54.109375" style="374" customWidth="1"/>
    <col min="5" max="5" width="17.109375" style="18" customWidth="1"/>
    <col min="6" max="6" width="21.5546875" style="374" customWidth="1"/>
    <col min="7" max="7" width="33.21875" style="440" customWidth="1"/>
    <col min="8" max="8" width="25.109375" style="287" customWidth="1"/>
    <col min="9" max="9" width="26.77734375" style="374" customWidth="1"/>
    <col min="10" max="10" width="16.109375" style="18" customWidth="1"/>
    <col min="11" max="11" width="5.5546875" style="18" hidden="1" customWidth="1"/>
    <col min="12" max="12" width="4" hidden="1" customWidth="1"/>
    <col min="13" max="13" width="12" style="18" hidden="1" customWidth="1"/>
    <col min="14" max="14" width="3.33203125" style="178" hidden="1" customWidth="1"/>
    <col min="15" max="15" width="2.109375" style="18" hidden="1" customWidth="1"/>
    <col min="16" max="16" width="13.44140625" style="18" hidden="1" customWidth="1"/>
    <col min="17" max="17" width="13.109375" style="18" hidden="1" customWidth="1"/>
    <col min="18" max="24" width="9.109375" style="18"/>
    <col min="25" max="25" width="8.88671875" customWidth="1"/>
    <col min="26" max="28" width="10.5546875" customWidth="1"/>
    <col min="29" max="95" width="20.6640625" customWidth="1"/>
    <col min="123" max="1880" width="9.109375" style="18"/>
    <col min="1881" max="16384" width="9.109375" style="374"/>
  </cols>
  <sheetData>
    <row r="1" spans="1:122" ht="15" thickBot="1" x14ac:dyDescent="0.35">
      <c r="B1" s="442" t="s">
        <v>331</v>
      </c>
      <c r="C1" s="442"/>
      <c r="E1" s="375" t="s">
        <v>31</v>
      </c>
      <c r="F1" s="376">
        <v>2023</v>
      </c>
      <c r="G1" s="114" t="s">
        <v>104</v>
      </c>
      <c r="H1" s="377"/>
      <c r="I1" s="378"/>
      <c r="J1" s="379"/>
      <c r="M1" s="18" t="s">
        <v>46</v>
      </c>
      <c r="O1" s="18">
        <v>1</v>
      </c>
      <c r="P1" s="18" t="s">
        <v>965</v>
      </c>
      <c r="Q1" s="18">
        <v>20</v>
      </c>
    </row>
    <row r="2" spans="1:122" ht="44.25" customHeight="1" thickBot="1" x14ac:dyDescent="0.35">
      <c r="B2" s="978" t="s">
        <v>239</v>
      </c>
      <c r="C2" s="979"/>
      <c r="D2" s="380" t="s">
        <v>761</v>
      </c>
      <c r="E2" s="976" t="s">
        <v>250</v>
      </c>
      <c r="F2" s="976"/>
      <c r="G2" s="977"/>
      <c r="H2" s="556" t="s">
        <v>2396</v>
      </c>
      <c r="M2" s="18" t="s">
        <v>47</v>
      </c>
      <c r="N2" s="178">
        <v>50</v>
      </c>
      <c r="O2" s="18">
        <v>2</v>
      </c>
      <c r="P2" s="18">
        <v>9004</v>
      </c>
      <c r="Q2" s="18">
        <v>21</v>
      </c>
    </row>
    <row r="3" spans="1:122" ht="15" thickBot="1" x14ac:dyDescent="0.35">
      <c r="B3" s="443" t="s">
        <v>0</v>
      </c>
      <c r="C3" s="444"/>
      <c r="D3" s="382" t="e">
        <f>VLOOKUP(D2,'Unit Names(H)'!A2:B139,2,FALSE)</f>
        <v>#N/A</v>
      </c>
      <c r="E3" s="503"/>
      <c r="F3" s="383"/>
      <c r="G3" s="384"/>
      <c r="H3" s="381"/>
      <c r="N3" s="178">
        <v>51</v>
      </c>
      <c r="O3" s="18">
        <v>3</v>
      </c>
      <c r="Q3" s="18">
        <v>22</v>
      </c>
    </row>
    <row r="4" spans="1:122" ht="15" thickBot="1" x14ac:dyDescent="0.35">
      <c r="B4" s="445" t="s">
        <v>656</v>
      </c>
      <c r="C4" s="446"/>
      <c r="D4" s="385"/>
      <c r="E4" s="385"/>
      <c r="F4" s="386"/>
      <c r="G4" s="387"/>
      <c r="H4" s="381"/>
      <c r="I4" s="2"/>
      <c r="M4" s="18" t="s">
        <v>274</v>
      </c>
      <c r="N4" s="178">
        <v>52</v>
      </c>
      <c r="O4" s="18">
        <v>4</v>
      </c>
      <c r="Q4" s="18">
        <v>23</v>
      </c>
    </row>
    <row r="5" spans="1:122" ht="37.5" customHeight="1" thickBot="1" x14ac:dyDescent="0.35">
      <c r="A5" s="347" t="s">
        <v>328</v>
      </c>
      <c r="B5" s="258" t="s">
        <v>92</v>
      </c>
      <c r="C5" s="258" t="s">
        <v>106</v>
      </c>
      <c r="D5" s="388" t="s">
        <v>1</v>
      </c>
      <c r="E5" s="388">
        <v>2022</v>
      </c>
      <c r="F5" s="389">
        <v>2023</v>
      </c>
      <c r="G5" s="390" t="s">
        <v>742</v>
      </c>
      <c r="H5" s="391" t="s">
        <v>254</v>
      </c>
      <c r="I5" s="376" t="s">
        <v>11</v>
      </c>
      <c r="M5" s="18" t="s">
        <v>361</v>
      </c>
      <c r="O5" s="18">
        <v>0</v>
      </c>
    </row>
    <row r="6" spans="1:122" ht="54" customHeight="1" thickBot="1" x14ac:dyDescent="0.35">
      <c r="A6" s="347"/>
      <c r="B6" s="985" t="s">
        <v>2307</v>
      </c>
      <c r="C6" s="986"/>
      <c r="D6" s="986"/>
      <c r="E6" s="986"/>
      <c r="F6" s="986"/>
      <c r="G6" s="987"/>
      <c r="H6" s="920"/>
      <c r="I6" s="932"/>
      <c r="L6" s="173"/>
      <c r="M6" s="319" t="s">
        <v>2375</v>
      </c>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c r="CF6" s="173"/>
      <c r="CG6" s="173"/>
      <c r="CH6" s="173"/>
      <c r="CI6" s="173"/>
      <c r="CJ6" s="173"/>
      <c r="CK6" s="173"/>
      <c r="CL6" s="173"/>
      <c r="CM6" s="173"/>
      <c r="CN6" s="173"/>
      <c r="CO6" s="173"/>
      <c r="CP6" s="173"/>
      <c r="CQ6" s="173"/>
      <c r="CR6" s="173"/>
      <c r="CS6" s="173"/>
      <c r="CT6" s="173"/>
      <c r="CU6" s="173"/>
      <c r="CV6" s="173"/>
      <c r="CW6" s="173"/>
      <c r="CX6" s="173"/>
      <c r="CY6" s="173"/>
      <c r="CZ6" s="173"/>
      <c r="DA6" s="173"/>
      <c r="DB6" s="173"/>
      <c r="DC6" s="173"/>
      <c r="DD6" s="173"/>
      <c r="DE6" s="173"/>
      <c r="DF6" s="173"/>
      <c r="DG6" s="173"/>
      <c r="DH6" s="173"/>
      <c r="DI6" s="173"/>
      <c r="DJ6" s="173"/>
      <c r="DK6" s="173"/>
      <c r="DL6" s="173"/>
      <c r="DM6" s="173"/>
      <c r="DN6" s="173"/>
      <c r="DO6" s="173"/>
      <c r="DP6" s="173"/>
      <c r="DQ6" s="173"/>
      <c r="DR6" s="173"/>
    </row>
    <row r="7" spans="1:122" ht="60.6" customHeight="1" thickBot="1" x14ac:dyDescent="0.35">
      <c r="A7" s="347"/>
      <c r="B7" s="985" t="s">
        <v>1753</v>
      </c>
      <c r="C7" s="986"/>
      <c r="D7" s="986"/>
      <c r="E7" s="986"/>
      <c r="F7" s="986"/>
      <c r="G7" s="987"/>
      <c r="H7" s="920"/>
      <c r="I7" s="932"/>
      <c r="L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c r="CF7" s="173"/>
      <c r="CG7" s="173"/>
      <c r="CH7" s="173"/>
      <c r="CI7" s="173"/>
      <c r="CJ7" s="173"/>
      <c r="CK7" s="173"/>
      <c r="CL7" s="173"/>
      <c r="CM7" s="173"/>
      <c r="CN7" s="173"/>
      <c r="CO7" s="173"/>
      <c r="CP7" s="173"/>
      <c r="CQ7" s="173"/>
      <c r="CR7" s="173"/>
      <c r="CS7" s="173"/>
      <c r="CT7" s="173"/>
      <c r="CU7" s="173"/>
      <c r="CV7" s="173"/>
      <c r="CW7" s="173"/>
      <c r="CX7" s="173"/>
      <c r="CY7" s="173"/>
      <c r="CZ7" s="173"/>
      <c r="DA7" s="173"/>
      <c r="DB7" s="173"/>
      <c r="DC7" s="173"/>
      <c r="DD7" s="173"/>
      <c r="DE7" s="173"/>
      <c r="DF7" s="173"/>
      <c r="DG7" s="173"/>
      <c r="DH7" s="173"/>
      <c r="DI7" s="173"/>
      <c r="DJ7" s="173"/>
      <c r="DK7" s="173"/>
      <c r="DL7" s="173"/>
      <c r="DM7" s="173"/>
      <c r="DN7" s="173"/>
      <c r="DO7" s="173"/>
      <c r="DP7" s="173"/>
      <c r="DQ7" s="173"/>
      <c r="DR7" s="173"/>
    </row>
    <row r="8" spans="1:122" ht="22.2" customHeight="1" x14ac:dyDescent="0.3">
      <c r="A8" s="257"/>
      <c r="B8" s="468" t="s">
        <v>105</v>
      </c>
      <c r="C8" s="469"/>
      <c r="D8" s="470"/>
      <c r="E8" s="471"/>
      <c r="F8" s="472"/>
      <c r="G8" s="465"/>
      <c r="H8" s="17"/>
      <c r="I8" s="72"/>
      <c r="M8" s="18" t="s">
        <v>345</v>
      </c>
    </row>
    <row r="9" spans="1:122" s="18" customFormat="1" ht="63.75" customHeight="1" x14ac:dyDescent="0.3">
      <c r="A9" s="559">
        <v>333</v>
      </c>
      <c r="B9" s="347" t="s">
        <v>59</v>
      </c>
      <c r="C9" s="347" t="s">
        <v>107</v>
      </c>
      <c r="D9" s="373" t="s">
        <v>657</v>
      </c>
      <c r="E9" s="345" t="e">
        <f>INDEX('PY1 Data(H)'!$A$1:$CZ$231,MATCH('Unit Data from Audit Worksheet'!$A9,'PY1 Data(H)'!$A$1:$A$231,0),MATCH('Unit Data from Audit Worksheet'!$D$2,'PY1 Data(H)'!$A$1:$CZ$1,0))</f>
        <v>#N/A</v>
      </c>
      <c r="F9" s="948">
        <v>0</v>
      </c>
      <c r="G9" s="393">
        <f>IF(F9&lt;0,"Note: Number is normally positive.",)</f>
        <v>0</v>
      </c>
      <c r="H9" s="394"/>
      <c r="I9" s="395"/>
      <c r="J9" s="271"/>
      <c r="L9"/>
      <c r="M9" s="18" t="s">
        <v>362</v>
      </c>
      <c r="N9" s="178"/>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row>
    <row r="10" spans="1:122" s="18" customFormat="1" ht="51" customHeight="1" x14ac:dyDescent="0.3">
      <c r="A10" s="100">
        <v>500</v>
      </c>
      <c r="B10" s="347" t="s">
        <v>50</v>
      </c>
      <c r="C10" s="347" t="s">
        <v>107</v>
      </c>
      <c r="D10" s="373" t="s">
        <v>658</v>
      </c>
      <c r="E10" s="345" t="e">
        <f>INDEX('PY1 Data(H)'!$A$1:$CZ$231,MATCH('Unit Data from Audit Worksheet'!$A10,'PY1 Data(H)'!$A$1:$A$231,0),MATCH('Unit Data from Audit Worksheet'!$D$2,'PY1 Data(H)'!$A$1:$CZ$1,0))</f>
        <v>#N/A</v>
      </c>
      <c r="F10" s="948">
        <v>0</v>
      </c>
      <c r="G10" s="393">
        <f>IF(F10&lt;0,"Note: Number is normally positive.",)</f>
        <v>0</v>
      </c>
      <c r="H10" s="394"/>
      <c r="I10" s="394"/>
      <c r="J10" s="271"/>
      <c r="L10"/>
      <c r="M10" s="18" t="s">
        <v>363</v>
      </c>
      <c r="N10" s="178"/>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ht="51" customHeight="1" x14ac:dyDescent="0.3">
      <c r="A11" s="565">
        <v>385</v>
      </c>
      <c r="B11" s="4" t="s">
        <v>54</v>
      </c>
      <c r="C11" s="347" t="s">
        <v>107</v>
      </c>
      <c r="D11" s="99" t="s">
        <v>108</v>
      </c>
      <c r="E11" s="345" t="e">
        <f>INDEX('PY1 Data(H)'!$A$1:$CZ$231,MATCH('Unit Data from Audit Worksheet'!$A11,'PY1 Data(H)'!$A$1:$A$231,0),MATCH('Unit Data from Audit Worksheet'!$D$2,'PY1 Data(H)'!$A$1:$CZ$1,0))-INDEX('PY1 Data(H)'!$A$1:$CZ$231,MATCH('Unit Data from Audit Worksheet'!$A13,'PY1 Data(H)'!$A$1:$A$231,0),MATCH('Unit Data from Audit Worksheet'!$D$2,'PY1 Data(H)'!$A$1:$CZ$1,0))</f>
        <v>#N/A</v>
      </c>
      <c r="F11" s="948">
        <v>0</v>
      </c>
      <c r="G11" s="393">
        <f>IF((F9+F10)&gt;F11,"Error: Please review Account numbers (333+500)&gt;385",)</f>
        <v>0</v>
      </c>
      <c r="H11" s="17"/>
      <c r="I11" s="394"/>
      <c r="J11"/>
    </row>
    <row r="12" spans="1:122" s="18" customFormat="1" ht="90" customHeight="1" x14ac:dyDescent="0.3">
      <c r="A12" s="100">
        <v>575</v>
      </c>
      <c r="B12" s="347" t="s">
        <v>62</v>
      </c>
      <c r="C12" s="347" t="s">
        <v>107</v>
      </c>
      <c r="D12" s="447" t="s">
        <v>659</v>
      </c>
      <c r="E12" s="345" t="e">
        <f>INDEX('PY1 Data(H)'!$A$1:$CZ$231,MATCH('Unit Data from Audit Worksheet'!$A12,'PY1 Data(H)'!$A$1:$A$231,0),MATCH('Unit Data from Audit Worksheet'!$D$2,'PY1 Data(H)'!$A$1:$CZ$1,0))</f>
        <v>#N/A</v>
      </c>
      <c r="F12" s="948">
        <v>0</v>
      </c>
      <c r="G12" s="393">
        <f>IF(F12&lt;0,"Note: Number is normally positive.",)</f>
        <v>0</v>
      </c>
      <c r="H12" s="396"/>
      <c r="I12" s="397"/>
      <c r="J12"/>
      <c r="L12"/>
      <c r="N12" s="178"/>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row>
    <row r="13" spans="1:122" s="18" customFormat="1" ht="93.75" customHeight="1" x14ac:dyDescent="0.3">
      <c r="A13" s="100">
        <v>576</v>
      </c>
      <c r="B13" s="347" t="s">
        <v>62</v>
      </c>
      <c r="C13" s="347" t="s">
        <v>107</v>
      </c>
      <c r="D13" s="447" t="s">
        <v>660</v>
      </c>
      <c r="E13" s="345" t="e">
        <f>INDEX('PY1 Data(H)'!$A$1:$CZ$231,MATCH('Unit Data from Audit Worksheet'!$A13,'PY1 Data(H)'!$A$1:$A$231,0),MATCH('Unit Data from Audit Worksheet'!$D$2,'PY1 Data(H)'!$A$1:$CZ$1,0))</f>
        <v>#N/A</v>
      </c>
      <c r="F13" s="948">
        <v>0</v>
      </c>
      <c r="G13" s="393">
        <f>IF(F13&lt;0,"Error: Enter as positive.",)</f>
        <v>0</v>
      </c>
      <c r="H13" s="396"/>
      <c r="I13" s="397"/>
      <c r="J13"/>
      <c r="L13"/>
      <c r="N13" s="178"/>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row>
    <row r="14" spans="1:122" ht="94.8" customHeight="1" x14ac:dyDescent="0.3">
      <c r="A14" s="566">
        <v>626</v>
      </c>
      <c r="B14" s="450" t="s">
        <v>376</v>
      </c>
      <c r="C14" s="450" t="s">
        <v>107</v>
      </c>
      <c r="D14" s="205" t="s">
        <v>661</v>
      </c>
      <c r="E14" s="345" t="e">
        <f>INDEX('PY1 Data(H)'!$A$1:$CZ$231,MATCH('Unit Data from Audit Worksheet'!$A14,'PY1 Data(H)'!$A$1:$A$231,0),MATCH('Unit Data from Audit Worksheet'!$D$2,'PY1 Data(H)'!$A$1:$CZ$1,0))-INDEX('PY1 Data(H)'!$A$1:$CZ$231,MATCH('Unit Data from Audit Worksheet'!$A13,'PY1 Data(H)'!$A$1:$A$231,0),MATCH('Unit Data from Audit Worksheet'!$D$2,'PY1 Data(H)'!$A$1:$CZ$1,0))</f>
        <v>#N/A</v>
      </c>
      <c r="F14" s="948">
        <v>0</v>
      </c>
      <c r="G14" s="393">
        <f>IF(F14&lt;0,"Error: Enter as positive.",)</f>
        <v>0</v>
      </c>
      <c r="H14" s="398"/>
      <c r="I14" s="398"/>
      <c r="J14"/>
    </row>
    <row r="15" spans="1:122" ht="94.8" customHeight="1" x14ac:dyDescent="0.3">
      <c r="A15" s="183">
        <v>627</v>
      </c>
      <c r="B15" s="753" t="s">
        <v>308</v>
      </c>
      <c r="C15" s="450" t="s">
        <v>107</v>
      </c>
      <c r="D15" s="205" t="s">
        <v>662</v>
      </c>
      <c r="E15" s="345" t="e">
        <f>INDEX('PY1 Data(H)'!$A$1:$CZ$231,MATCH('Unit Data from Audit Worksheet'!$A15,'PY1 Data(H)'!$A$1:$A$231,0),MATCH('Unit Data from Audit Worksheet'!$D$2,'PY1 Data(H)'!$A$1:$CZ$1,0))</f>
        <v>#N/A</v>
      </c>
      <c r="F15" s="948">
        <v>0</v>
      </c>
      <c r="G15" s="393">
        <f>IF(F15&gt;F14,"Please review account numbers 627 &gt;626",)</f>
        <v>0</v>
      </c>
      <c r="H15" s="398"/>
      <c r="I15" s="398"/>
      <c r="J15"/>
    </row>
    <row r="16" spans="1:122" ht="105" customHeight="1" x14ac:dyDescent="0.3">
      <c r="A16" s="183">
        <v>628</v>
      </c>
      <c r="B16" s="753" t="s">
        <v>308</v>
      </c>
      <c r="C16" s="450" t="s">
        <v>107</v>
      </c>
      <c r="D16" s="205" t="s">
        <v>663</v>
      </c>
      <c r="E16" s="345" t="e">
        <f>INDEX('PY1 Data(H)'!$A$1:$CZ$231,MATCH('Unit Data from Audit Worksheet'!$A16,'PY1 Data(H)'!$A$1:$A$231,0),MATCH('Unit Data from Audit Worksheet'!$D$2,'PY1 Data(H)'!$A$1:$CZ$1,0))</f>
        <v>#N/A</v>
      </c>
      <c r="F16" s="948">
        <v>0</v>
      </c>
      <c r="G16" s="393">
        <f>IF(F16&gt;F14,"Please review account numbers 628 &gt; 626",)</f>
        <v>0</v>
      </c>
      <c r="H16" s="398"/>
      <c r="I16" s="398"/>
      <c r="J16"/>
    </row>
    <row r="17" spans="1:10" ht="95.25" customHeight="1" x14ac:dyDescent="0.3">
      <c r="A17" s="183">
        <v>629</v>
      </c>
      <c r="B17" s="753" t="s">
        <v>308</v>
      </c>
      <c r="C17" s="450" t="s">
        <v>107</v>
      </c>
      <c r="D17" s="205" t="s">
        <v>664</v>
      </c>
      <c r="E17" s="345" t="e">
        <f>INDEX('PY1 Data(H)'!$A$1:$CZ$231,MATCH('Unit Data from Audit Worksheet'!$A17,'PY1 Data(H)'!$A$1:$A$231,0),MATCH('Unit Data from Audit Worksheet'!$D$2,'PY1 Data(H)'!$A$1:$CZ$1,0))</f>
        <v>#N/A</v>
      </c>
      <c r="F17" s="948">
        <v>0</v>
      </c>
      <c r="G17" s="393">
        <f>IF(F17&gt;F14,"Please review account numbers 629 &gt; 626",)</f>
        <v>0</v>
      </c>
      <c r="H17" s="398"/>
      <c r="I17" s="398"/>
      <c r="J17"/>
    </row>
    <row r="18" spans="1:10" ht="69" customHeight="1" x14ac:dyDescent="0.3">
      <c r="A18" s="183">
        <v>630</v>
      </c>
      <c r="B18" s="753" t="s">
        <v>308</v>
      </c>
      <c r="C18" s="450" t="s">
        <v>107</v>
      </c>
      <c r="D18" s="205" t="s">
        <v>357</v>
      </c>
      <c r="E18" s="345" t="e">
        <f>INDEX('PY1 Data(H)'!$A$1:$CZ$231,MATCH('Unit Data from Audit Worksheet'!$A18,'PY1 Data(H)'!$A$1:$A$231,0),MATCH('Unit Data from Audit Worksheet'!$D$2,'PY1 Data(H)'!$A$1:$CZ$1,0))</f>
        <v>#N/A</v>
      </c>
      <c r="F18" s="948">
        <v>0</v>
      </c>
      <c r="G18" s="393">
        <f>IF(F18&gt;F14,"Please review account numbers 630 &gt; 626",)</f>
        <v>0</v>
      </c>
      <c r="H18" s="398"/>
      <c r="I18" s="398"/>
      <c r="J18"/>
    </row>
    <row r="19" spans="1:10" ht="95.25" customHeight="1" x14ac:dyDescent="0.3">
      <c r="A19" s="183">
        <v>631</v>
      </c>
      <c r="B19" s="753" t="s">
        <v>308</v>
      </c>
      <c r="C19" s="450" t="s">
        <v>107</v>
      </c>
      <c r="D19" s="205" t="s">
        <v>665</v>
      </c>
      <c r="E19" s="345" t="e">
        <f>INDEX('PY1 Data(H)'!$A$1:$CZ$231,MATCH('Unit Data from Audit Worksheet'!$A19,'PY1 Data(H)'!$A$1:$A$231,0),MATCH('Unit Data from Audit Worksheet'!$D$2,'PY1 Data(H)'!$A$1:$CZ$1,0))</f>
        <v>#N/A</v>
      </c>
      <c r="F19" s="948">
        <v>0</v>
      </c>
      <c r="G19" s="393">
        <f>IF(F19&gt;F14,"Please review account numbers 631 &gt; 626",)</f>
        <v>0</v>
      </c>
      <c r="H19" s="398"/>
      <c r="I19" s="398"/>
      <c r="J19"/>
    </row>
    <row r="20" spans="1:10" ht="111.75" customHeight="1" x14ac:dyDescent="0.3">
      <c r="A20" s="183">
        <v>632</v>
      </c>
      <c r="B20" s="753" t="s">
        <v>308</v>
      </c>
      <c r="C20" s="450" t="s">
        <v>107</v>
      </c>
      <c r="D20" s="205" t="s">
        <v>666</v>
      </c>
      <c r="E20" s="345" t="e">
        <f>INDEX('PY1 Data(H)'!$A$1:$CZ$231,MATCH('Unit Data from Audit Worksheet'!$A20,'PY1 Data(H)'!$A$1:$A$231,0),MATCH('Unit Data from Audit Worksheet'!$D$2,'PY1 Data(H)'!$A$1:$CZ$1,0))</f>
        <v>#N/A</v>
      </c>
      <c r="F20" s="948">
        <v>0</v>
      </c>
      <c r="G20" s="393">
        <f>IF(F20&gt;F14,"Please review account numbers 632 &gt; 626",)</f>
        <v>0</v>
      </c>
      <c r="H20" s="398"/>
      <c r="I20" s="398"/>
      <c r="J20"/>
    </row>
    <row r="21" spans="1:10" ht="69.599999999999994" customHeight="1" x14ac:dyDescent="0.3">
      <c r="A21" s="565">
        <v>338</v>
      </c>
      <c r="B21" s="4" t="s">
        <v>51</v>
      </c>
      <c r="C21" s="347" t="s">
        <v>107</v>
      </c>
      <c r="D21" s="99" t="s">
        <v>109</v>
      </c>
      <c r="E21" s="345" t="e">
        <f>INDEX('PY1 Data(H)'!$A$1:$CZ$231,MATCH('Unit Data from Audit Worksheet'!$A21,'PY1 Data(H)'!$A$1:$A$231,0),MATCH('Unit Data from Audit Worksheet'!$D$2,'PY1 Data(H)'!$A$1:$CZ$1,0))-INDEX('PY1 Data(H)'!$A$1:$CZ$231,MATCH('Unit Data from Audit Worksheet'!$A13,'PY1 Data(H)'!$A$1:$A$231,0),MATCH('Unit Data from Audit Worksheet'!$D$2,'PY1 Data(H)'!$A$1:$CZ$1,0))</f>
        <v>#N/A</v>
      </c>
      <c r="F21" s="948">
        <v>0</v>
      </c>
      <c r="G21" s="393" t="str">
        <f>IF(F14&gt;F21,"Error: Please review accts 626 &gt; 338","")</f>
        <v/>
      </c>
      <c r="H21" s="17"/>
      <c r="I21" s="394"/>
      <c r="J21"/>
    </row>
    <row r="22" spans="1:10" ht="89.25" customHeight="1" x14ac:dyDescent="0.3">
      <c r="A22" s="100">
        <v>335</v>
      </c>
      <c r="B22" s="4" t="s">
        <v>51</v>
      </c>
      <c r="C22" s="347" t="s">
        <v>107</v>
      </c>
      <c r="D22" s="373" t="s">
        <v>667</v>
      </c>
      <c r="E22" s="345" t="e">
        <f>INDEX('PY1 Data(H)'!$A$1:$CZ$231,MATCH('Unit Data from Audit Worksheet'!$A22,'PY1 Data(H)'!$A$1:$A$231,0),MATCH('Unit Data from Audit Worksheet'!$D$2,'PY1 Data(H)'!$A$1:$CZ$1,0))</f>
        <v>#N/A</v>
      </c>
      <c r="F22" s="948">
        <v>0</v>
      </c>
      <c r="G22" s="393">
        <f>IF(F22&lt;0,"Error: Enter as positive.",)</f>
        <v>0</v>
      </c>
      <c r="H22" s="17"/>
      <c r="I22" s="231"/>
      <c r="J22"/>
    </row>
    <row r="23" spans="1:10" ht="60" customHeight="1" x14ac:dyDescent="0.3">
      <c r="A23" s="100">
        <v>252</v>
      </c>
      <c r="B23" s="4" t="s">
        <v>51</v>
      </c>
      <c r="C23" s="347" t="s">
        <v>107</v>
      </c>
      <c r="D23" s="99" t="s">
        <v>110</v>
      </c>
      <c r="E23" s="345" t="e">
        <f>INDEX('PY1 Data(H)'!$A$1:$CZ$231,MATCH('Unit Data from Audit Worksheet'!$A23,'PY1 Data(H)'!$A$1:$A$231,0),MATCH('Unit Data from Audit Worksheet'!$D$2,'PY1 Data(H)'!$A$1:$CZ$1,0))</f>
        <v>#N/A</v>
      </c>
      <c r="F23" s="948">
        <v>0</v>
      </c>
      <c r="G23" s="399"/>
      <c r="H23" s="17"/>
      <c r="I23" s="72"/>
      <c r="J23"/>
    </row>
    <row r="24" spans="1:10" ht="43.2" x14ac:dyDescent="0.3">
      <c r="A24" s="100">
        <v>253</v>
      </c>
      <c r="B24" s="4" t="s">
        <v>51</v>
      </c>
      <c r="C24" s="347" t="s">
        <v>107</v>
      </c>
      <c r="D24" s="99" t="s">
        <v>111</v>
      </c>
      <c r="E24" s="345" t="e">
        <f>INDEX('PY1 Data(H)'!$A$1:$CZ$231,MATCH('Unit Data from Audit Worksheet'!$A24,'PY1 Data(H)'!$A$1:$A$231,0),MATCH('Unit Data from Audit Worksheet'!$D$2,'PY1 Data(H)'!$A$1:$CZ$1,0))</f>
        <v>#N/A</v>
      </c>
      <c r="F24" s="948">
        <v>0</v>
      </c>
      <c r="G24" s="393"/>
      <c r="H24" s="17"/>
      <c r="I24" s="72"/>
      <c r="J24"/>
    </row>
    <row r="25" spans="1:10" ht="73.5" customHeight="1" x14ac:dyDescent="0.3">
      <c r="A25" s="100">
        <v>254</v>
      </c>
      <c r="B25" s="4" t="s">
        <v>51</v>
      </c>
      <c r="C25" s="347" t="s">
        <v>107</v>
      </c>
      <c r="D25" s="99" t="s">
        <v>668</v>
      </c>
      <c r="E25" s="345" t="e">
        <f>INDEX('PY1 Data(H)'!$A$1:$CZ$231,MATCH('Unit Data from Audit Worksheet'!$A25,'PY1 Data(H)'!$A$1:$A$231,0),MATCH('Unit Data from Audit Worksheet'!$D$2,'PY1 Data(H)'!$A$1:$CZ$1,0))</f>
        <v>#N/A</v>
      </c>
      <c r="F25" s="948">
        <v>0</v>
      </c>
      <c r="G25" s="393">
        <f>IF(H25=0,,"Error: Total assets and deferred outflows less total liabilities and deferred inflows do not equal total net position. Account numbers  385-338-252-253-254 = 0.  The amount the formula is off is located in the cell to the right")</f>
        <v>0</v>
      </c>
      <c r="H25" s="396">
        <f>F11-F21-F23-F24-F25</f>
        <v>0</v>
      </c>
      <c r="I25" s="72"/>
      <c r="J25"/>
    </row>
    <row r="26" spans="1:10" ht="21.75" customHeight="1" x14ac:dyDescent="0.3">
      <c r="A26" s="100"/>
      <c r="B26" s="459" t="s">
        <v>112</v>
      </c>
      <c r="C26" s="460"/>
      <c r="D26" s="463"/>
      <c r="E26" s="464"/>
      <c r="F26" s="797"/>
      <c r="G26" s="473"/>
      <c r="H26" s="17"/>
      <c r="I26" s="72"/>
      <c r="J26"/>
    </row>
    <row r="27" spans="1:10" ht="59.25" customHeight="1" x14ac:dyDescent="0.3">
      <c r="A27" s="100">
        <v>502</v>
      </c>
      <c r="B27" s="4" t="s">
        <v>50</v>
      </c>
      <c r="C27" s="347" t="s">
        <v>114</v>
      </c>
      <c r="D27" s="373" t="s">
        <v>669</v>
      </c>
      <c r="E27" s="345" t="e">
        <f>INDEX('PY1 Data(H)'!$A$1:$CZ$231,MATCH('Unit Data from Audit Worksheet'!$A27,'PY1 Data(H)'!$A$1:$A$231,0),MATCH('Unit Data from Audit Worksheet'!$D$2,'PY1 Data(H)'!$A$1:$CZ$1,0))</f>
        <v>#N/A</v>
      </c>
      <c r="F27" s="948">
        <v>0</v>
      </c>
      <c r="G27" s="393">
        <f>IF(F27&lt;0,"Note: Number is normally positive.",)</f>
        <v>0</v>
      </c>
      <c r="H27" s="17"/>
      <c r="I27" s="72"/>
      <c r="J27"/>
    </row>
    <row r="28" spans="1:10" ht="59.25" customHeight="1" x14ac:dyDescent="0.3">
      <c r="A28" s="100">
        <v>503</v>
      </c>
      <c r="B28" s="4" t="s">
        <v>50</v>
      </c>
      <c r="C28" s="347" t="s">
        <v>114</v>
      </c>
      <c r="D28" s="99" t="s">
        <v>113</v>
      </c>
      <c r="E28" s="345" t="e">
        <f>INDEX('PY1 Data(H)'!$A$1:$CZ$231,MATCH('Unit Data from Audit Worksheet'!$A28,'PY1 Data(H)'!$A$1:$A$231,0),MATCH('Unit Data from Audit Worksheet'!$D$2,'PY1 Data(H)'!$A$1:$CZ$1,0))</f>
        <v>#N/A</v>
      </c>
      <c r="F28" s="948">
        <v>0</v>
      </c>
      <c r="G28" s="393">
        <f>IF(F28&lt;0,"Note: Number is normally positive.",)</f>
        <v>0</v>
      </c>
      <c r="H28" s="17"/>
      <c r="I28" s="72"/>
      <c r="J28"/>
    </row>
    <row r="29" spans="1:10" ht="27" customHeight="1" x14ac:dyDescent="0.3">
      <c r="A29" s="100"/>
      <c r="B29" s="476" t="s">
        <v>115</v>
      </c>
      <c r="C29" s="477"/>
      <c r="D29" s="463"/>
      <c r="E29" s="464"/>
      <c r="F29" s="949"/>
      <c r="G29" s="465"/>
      <c r="H29" s="17"/>
      <c r="I29" s="72"/>
      <c r="J29"/>
    </row>
    <row r="30" spans="1:10" ht="49.5" customHeight="1" x14ac:dyDescent="0.3">
      <c r="A30" s="100">
        <v>344</v>
      </c>
      <c r="B30" s="4" t="s">
        <v>51</v>
      </c>
      <c r="C30" s="4" t="s">
        <v>122</v>
      </c>
      <c r="D30" s="99" t="s">
        <v>116</v>
      </c>
      <c r="E30" s="345" t="e">
        <f>INDEX('PY1 Data(H)'!$A$1:$CZ$231,MATCH('Unit Data from Audit Worksheet'!$A30,'PY1 Data(H)'!$A$1:$A$231,0),MATCH('Unit Data from Audit Worksheet'!$D$2,'PY1 Data(H)'!$A$1:$CZ$1,0))</f>
        <v>#N/A</v>
      </c>
      <c r="F30" s="948">
        <v>0</v>
      </c>
      <c r="G30" s="393">
        <f t="shared" ref="G30:G37" si="0">IF(F30&lt;0,"Error: Enter as positive.",)</f>
        <v>0</v>
      </c>
      <c r="H30" s="17"/>
      <c r="I30" s="72"/>
      <c r="J30"/>
    </row>
    <row r="31" spans="1:10" ht="49.5" customHeight="1" x14ac:dyDescent="0.3">
      <c r="A31" s="100">
        <v>388</v>
      </c>
      <c r="B31" s="4" t="s">
        <v>54</v>
      </c>
      <c r="C31" s="4" t="s">
        <v>122</v>
      </c>
      <c r="D31" s="99" t="s">
        <v>117</v>
      </c>
      <c r="E31" s="345" t="e">
        <f>INDEX('PY1 Data(H)'!$A$1:$CZ$231,MATCH('Unit Data from Audit Worksheet'!$A31,'PY1 Data(H)'!$A$1:$A$231,0),MATCH('Unit Data from Audit Worksheet'!$D$2,'PY1 Data(H)'!$A$1:$CZ$1,0))</f>
        <v>#N/A</v>
      </c>
      <c r="F31" s="948">
        <v>0</v>
      </c>
      <c r="G31" s="393">
        <f t="shared" si="0"/>
        <v>0</v>
      </c>
      <c r="H31" s="17"/>
      <c r="I31" s="72"/>
      <c r="J31"/>
    </row>
    <row r="32" spans="1:10" ht="51.75" customHeight="1" x14ac:dyDescent="0.3">
      <c r="A32" s="100">
        <v>339</v>
      </c>
      <c r="B32" s="4" t="s">
        <v>51</v>
      </c>
      <c r="C32" s="4" t="s">
        <v>122</v>
      </c>
      <c r="D32" s="99" t="s">
        <v>118</v>
      </c>
      <c r="E32" s="345" t="e">
        <f>INDEX('PY1 Data(H)'!$A$1:$CZ$231,MATCH('Unit Data from Audit Worksheet'!$A32,'PY1 Data(H)'!$A$1:$A$231,0),MATCH('Unit Data from Audit Worksheet'!$D$2,'PY1 Data(H)'!$A$1:$CZ$1,0))</f>
        <v>#N/A</v>
      </c>
      <c r="F32" s="948">
        <v>0</v>
      </c>
      <c r="G32" s="393">
        <f t="shared" si="0"/>
        <v>0</v>
      </c>
      <c r="H32" s="17"/>
      <c r="I32" s="72"/>
      <c r="J32"/>
    </row>
    <row r="33" spans="1:122" ht="50.25" customHeight="1" x14ac:dyDescent="0.3">
      <c r="A33" s="100">
        <v>504</v>
      </c>
      <c r="B33" s="4" t="s">
        <v>51</v>
      </c>
      <c r="C33" s="4" t="s">
        <v>122</v>
      </c>
      <c r="D33" s="99" t="s">
        <v>119</v>
      </c>
      <c r="E33" s="345" t="e">
        <f>INDEX('PY1 Data(H)'!$A$1:$CZ$231,MATCH('Unit Data from Audit Worksheet'!$A33,'PY1 Data(H)'!$A$1:$A$231,0),MATCH('Unit Data from Audit Worksheet'!$D$2,'PY1 Data(H)'!$A$1:$CZ$1,0))</f>
        <v>#N/A</v>
      </c>
      <c r="F33" s="948">
        <v>0</v>
      </c>
      <c r="G33" s="393">
        <f t="shared" si="0"/>
        <v>0</v>
      </c>
      <c r="H33" s="17"/>
      <c r="I33" s="72"/>
      <c r="J33"/>
    </row>
    <row r="34" spans="1:122" ht="60" customHeight="1" x14ac:dyDescent="0.3">
      <c r="A34" s="100">
        <v>505</v>
      </c>
      <c r="B34" s="4" t="s">
        <v>51</v>
      </c>
      <c r="C34" s="4" t="s">
        <v>122</v>
      </c>
      <c r="D34" s="359" t="s">
        <v>120</v>
      </c>
      <c r="E34" s="345" t="e">
        <f>INDEX('PY1 Data(H)'!$A$1:$CZ$231,MATCH('Unit Data from Audit Worksheet'!$A34,'PY1 Data(H)'!$A$1:$A$231,0),MATCH('Unit Data from Audit Worksheet'!$D$2,'PY1 Data(H)'!$A$1:$CZ$1,0))</f>
        <v>#N/A</v>
      </c>
      <c r="F34" s="948">
        <v>0</v>
      </c>
      <c r="G34" s="393">
        <f t="shared" si="0"/>
        <v>0</v>
      </c>
      <c r="H34" s="17"/>
      <c r="I34" s="72"/>
      <c r="J34"/>
    </row>
    <row r="35" spans="1:122" ht="67.95" customHeight="1" x14ac:dyDescent="0.3">
      <c r="A35" s="100">
        <v>341</v>
      </c>
      <c r="B35" s="4" t="s">
        <v>51</v>
      </c>
      <c r="C35" s="4" t="s">
        <v>122</v>
      </c>
      <c r="D35" s="373" t="s">
        <v>670</v>
      </c>
      <c r="E35" s="345" t="e">
        <f>INDEX('PY1 Data(H)'!$A$1:$CZ$231,MATCH('Unit Data from Audit Worksheet'!$A35,'PY1 Data(H)'!$A$1:$A$231,0),MATCH('Unit Data from Audit Worksheet'!$D$2,'PY1 Data(H)'!$A$1:$CZ$1,0))</f>
        <v>#N/A</v>
      </c>
      <c r="F35" s="948">
        <v>0</v>
      </c>
      <c r="G35" s="393">
        <f t="shared" si="0"/>
        <v>0</v>
      </c>
      <c r="H35" s="17"/>
      <c r="I35" s="72"/>
      <c r="J35"/>
    </row>
    <row r="36" spans="1:122" ht="61.2" customHeight="1" x14ac:dyDescent="0.3">
      <c r="A36" s="100">
        <v>386</v>
      </c>
      <c r="B36" s="4" t="s">
        <v>51</v>
      </c>
      <c r="C36" s="4" t="s">
        <v>122</v>
      </c>
      <c r="D36" s="99" t="s">
        <v>671</v>
      </c>
      <c r="E36" s="345" t="e">
        <f>INDEX('PY1 Data(H)'!$A$1:$CZ$231,MATCH('Unit Data from Audit Worksheet'!$A36,'PY1 Data(H)'!$A$1:$A$231,0),MATCH('Unit Data from Audit Worksheet'!$D$2,'PY1 Data(H)'!$A$1:$CZ$1,0))</f>
        <v>#N/A</v>
      </c>
      <c r="F36" s="948">
        <v>0</v>
      </c>
      <c r="G36" s="393">
        <f t="shared" si="0"/>
        <v>0</v>
      </c>
      <c r="H36" s="17"/>
      <c r="I36" s="72"/>
      <c r="J36"/>
    </row>
    <row r="37" spans="1:122" ht="57.6" customHeight="1" x14ac:dyDescent="0.3">
      <c r="A37" s="100">
        <v>387</v>
      </c>
      <c r="B37" s="4" t="s">
        <v>54</v>
      </c>
      <c r="C37" s="4" t="s">
        <v>122</v>
      </c>
      <c r="D37" s="99" t="s">
        <v>672</v>
      </c>
      <c r="E37" s="345" t="e">
        <f>INDEX('PY1 Data(H)'!$A$1:$CZ$231,MATCH('Unit Data from Audit Worksheet'!$A37,'PY1 Data(H)'!$A$1:$A$231,0),MATCH('Unit Data from Audit Worksheet'!$D$2,'PY1 Data(H)'!$A$1:$CZ$1,0))</f>
        <v>#N/A</v>
      </c>
      <c r="F37" s="948">
        <v>0</v>
      </c>
      <c r="G37" s="393">
        <f t="shared" si="0"/>
        <v>0</v>
      </c>
      <c r="H37" s="17"/>
      <c r="I37" s="72"/>
      <c r="J37"/>
    </row>
    <row r="38" spans="1:122" ht="92.25" customHeight="1" x14ac:dyDescent="0.3">
      <c r="A38" s="100">
        <v>389</v>
      </c>
      <c r="B38" s="4" t="s">
        <v>54</v>
      </c>
      <c r="C38" s="4" t="s">
        <v>122</v>
      </c>
      <c r="D38" s="373" t="s">
        <v>673</v>
      </c>
      <c r="E38" s="345" t="e">
        <f>INDEX('PY1 Data(H)'!$A$1:$CZ$231,MATCH('Unit Data from Audit Worksheet'!$A38,'PY1 Data(H)'!$A$1:$A$231,0),MATCH('Unit Data from Audit Worksheet'!$D$2,'PY1 Data(H)'!$A$1:$CZ$1,0))</f>
        <v>#N/A</v>
      </c>
      <c r="F38" s="948">
        <v>0</v>
      </c>
      <c r="G38" s="393"/>
      <c r="H38" s="17"/>
      <c r="I38" s="72"/>
      <c r="J38"/>
    </row>
    <row r="39" spans="1:122" ht="138" customHeight="1" x14ac:dyDescent="0.3">
      <c r="A39" s="100">
        <v>255</v>
      </c>
      <c r="B39" s="4" t="s">
        <v>51</v>
      </c>
      <c r="C39" s="4" t="s">
        <v>122</v>
      </c>
      <c r="D39" s="373" t="s">
        <v>674</v>
      </c>
      <c r="E39" s="345" t="e">
        <f>INDEX('PY1 Data(H)'!$A$1:$CZ$231,MATCH('Unit Data from Audit Worksheet'!$A39,'PY1 Data(H)'!$A$1:$A$231,0),MATCH('Unit Data from Audit Worksheet'!$D$2,'PY1 Data(H)'!$A$1:$CZ$1,0))</f>
        <v>#N/A</v>
      </c>
      <c r="F39" s="948">
        <v>0</v>
      </c>
      <c r="G39" s="702">
        <f>IF(H39=0,,"Error: Total revenues less total expenses do not equal total change in net position. Account numbers 339+504+505+341+386-387+389-388-255 = 0  The amount the formula is off is located in the cell to the right")</f>
        <v>0</v>
      </c>
      <c r="H39" s="396">
        <f>F32+F33+F34+F35+F36-F37+F38-F31-F39</f>
        <v>0</v>
      </c>
      <c r="I39" s="72"/>
      <c r="J39"/>
    </row>
    <row r="40" spans="1:122" ht="138" customHeight="1" x14ac:dyDescent="0.3">
      <c r="A40" s="100">
        <v>376</v>
      </c>
      <c r="B40" s="4" t="s">
        <v>51</v>
      </c>
      <c r="C40" s="4" t="s">
        <v>122</v>
      </c>
      <c r="D40" s="373" t="s">
        <v>675</v>
      </c>
      <c r="E40" s="345" t="e">
        <f>INDEX('PY1 Data(H)'!$A$1:$CZ$231,MATCH('Unit Data from Audit Worksheet'!$A40,'PY1 Data(H)'!$A$1:$A$231,0),MATCH('Unit Data from Audit Worksheet'!$D$2,'PY1 Data(H)'!$A$1:$CZ$1,0))</f>
        <v>#N/A</v>
      </c>
      <c r="F40" s="948">
        <v>0</v>
      </c>
      <c r="G40" s="571" t="e">
        <f>IF(H40=0,,"Error: Beginning Balance does not agree with our records.  Account numbers  252+253+254-255-376-(Prior Year 252+253+254)=0  The amount the formula is off is located in the cell to the right")</f>
        <v>#N/A</v>
      </c>
      <c r="H40" s="778" t="e">
        <f>F23+F24+F25-F39-F40-(E23+E24+E25)</f>
        <v>#N/A</v>
      </c>
      <c r="I40" s="943" t="e">
        <f>IF(H40=0," ","If the out of balance is because prior years data is not populated in cells E23,E24,E25, disregard the error message.  Do not include prior year's ending balances in cell F40")</f>
        <v>#N/A</v>
      </c>
      <c r="J40"/>
    </row>
    <row r="41" spans="1:122" s="18" customFormat="1" ht="126.6" customHeight="1" x14ac:dyDescent="0.3">
      <c r="A41" s="100">
        <v>597</v>
      </c>
      <c r="B41" s="347" t="s">
        <v>276</v>
      </c>
      <c r="C41" s="347" t="s">
        <v>286</v>
      </c>
      <c r="D41" s="448" t="s">
        <v>676</v>
      </c>
      <c r="E41" s="345" t="e">
        <f>INDEX('PY1 Data(H)'!$A$1:$CZ$231,MATCH('Unit Data from Audit Worksheet'!$A41,'PY1 Data(H)'!$A$1:$A$231,0),MATCH('Unit Data from Audit Worksheet'!$D$2,'PY1 Data(H)'!$A$1:$CZ$1,0))</f>
        <v>#N/A</v>
      </c>
      <c r="F41" s="948">
        <v>0</v>
      </c>
      <c r="G41" s="393">
        <f>IF(F41&lt;0,"Note: Number is normally positive.",)</f>
        <v>0</v>
      </c>
      <c r="H41" s="394"/>
      <c r="I41" s="395"/>
      <c r="J41"/>
      <c r="L41"/>
      <c r="N41" s="178"/>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ht="25.5" customHeight="1" x14ac:dyDescent="0.3">
      <c r="A42" s="100"/>
      <c r="B42" s="476" t="s">
        <v>275</v>
      </c>
      <c r="C42" s="477"/>
      <c r="D42" s="463"/>
      <c r="E42" s="464"/>
      <c r="F42" s="949"/>
      <c r="G42" s="465"/>
      <c r="H42" s="17"/>
      <c r="I42" s="72"/>
      <c r="J42"/>
    </row>
    <row r="43" spans="1:122" s="18" customFormat="1" ht="86.25" customHeight="1" x14ac:dyDescent="0.3">
      <c r="A43" s="100">
        <v>592</v>
      </c>
      <c r="B43" s="347" t="s">
        <v>53</v>
      </c>
      <c r="C43" s="347" t="s">
        <v>277</v>
      </c>
      <c r="D43" s="373" t="s">
        <v>677</v>
      </c>
      <c r="E43" s="345" t="e">
        <f>INDEX('PY1 Data(H)'!$A$1:$CZ$231,MATCH('Unit Data from Audit Worksheet'!$A43,'PY1 Data(H)'!$A$1:$A$231,0),MATCH('Unit Data from Audit Worksheet'!$D$2,'PY1 Data(H)'!$A$1:$CZ$1,0))</f>
        <v>#N/A</v>
      </c>
      <c r="F43" s="948">
        <v>0</v>
      </c>
      <c r="G43" s="393"/>
      <c r="H43" s="394"/>
      <c r="I43" s="395"/>
      <c r="J43"/>
      <c r="L43"/>
      <c r="N43" s="178"/>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s="18" customFormat="1" ht="71.25" customHeight="1" x14ac:dyDescent="0.3">
      <c r="A44" s="100">
        <v>591</v>
      </c>
      <c r="B44" s="347" t="s">
        <v>53</v>
      </c>
      <c r="C44" s="347" t="s">
        <v>277</v>
      </c>
      <c r="D44" s="99" t="s">
        <v>278</v>
      </c>
      <c r="E44" s="345" t="e">
        <f>INDEX('PY1 Data(H)'!$A$1:$CZ$231,MATCH('Unit Data from Audit Worksheet'!$A44,'PY1 Data(H)'!$A$1:$A$231,0),MATCH('Unit Data from Audit Worksheet'!$D$2,'PY1 Data(H)'!$A$1:$CZ$1,0))</f>
        <v>#N/A</v>
      </c>
      <c r="F44" s="948">
        <v>0</v>
      </c>
      <c r="G44" s="393">
        <f>IF(F44&lt;0,"Error: Enter as positive.",)</f>
        <v>0</v>
      </c>
      <c r="H44" s="394"/>
      <c r="I44" s="395"/>
      <c r="J44"/>
      <c r="L44"/>
      <c r="N44" s="178"/>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ht="27" customHeight="1" x14ac:dyDescent="0.3">
      <c r="A45" s="100"/>
      <c r="B45" s="476" t="s">
        <v>123</v>
      </c>
      <c r="C45" s="477"/>
      <c r="D45" s="466"/>
      <c r="E45" s="464"/>
      <c r="F45" s="797"/>
      <c r="G45" s="467"/>
      <c r="H45" s="17"/>
      <c r="I45" s="72"/>
      <c r="J45"/>
    </row>
    <row r="46" spans="1:122" s="18" customFormat="1" ht="64.8" customHeight="1" x14ac:dyDescent="0.3">
      <c r="A46" s="100">
        <v>506</v>
      </c>
      <c r="B46" s="844" t="s">
        <v>2314</v>
      </c>
      <c r="C46" s="754" t="s">
        <v>127</v>
      </c>
      <c r="D46" s="99" t="s">
        <v>678</v>
      </c>
      <c r="E46" s="345" t="e">
        <f>INDEX('PY1 Data(H)'!$A$1:$CZ$231,MATCH('Unit Data from Audit Worksheet'!$A46,'PY1 Data(H)'!$A$1:$A$231,0),MATCH('Unit Data from Audit Worksheet'!$D$2,'PY1 Data(H)'!$A$1:$CZ$1,0))</f>
        <v>#N/A</v>
      </c>
      <c r="F46" s="948">
        <v>0</v>
      </c>
      <c r="G46" s="393">
        <f>IF(F46&lt;0,"Note: Number is normally positive.",)</f>
        <v>0</v>
      </c>
      <c r="H46" s="394"/>
      <c r="I46" s="72"/>
      <c r="J46"/>
      <c r="L46"/>
      <c r="N46" s="178"/>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s="18" customFormat="1" ht="59.4" customHeight="1" x14ac:dyDescent="0.3">
      <c r="A47" s="100">
        <v>536</v>
      </c>
      <c r="B47" s="844" t="s">
        <v>2314</v>
      </c>
      <c r="C47" s="754" t="s">
        <v>127</v>
      </c>
      <c r="D47" s="99" t="s">
        <v>124</v>
      </c>
      <c r="E47" s="345" t="e">
        <f>INDEX('PY1 Data(H)'!$A$1:$CZ$231,MATCH('Unit Data from Audit Worksheet'!$A47,'PY1 Data(H)'!$A$1:$A$231,0),MATCH('Unit Data from Audit Worksheet'!$D$2,'PY1 Data(H)'!$A$1:$CZ$1,0))</f>
        <v>#N/A</v>
      </c>
      <c r="F47" s="948">
        <v>0</v>
      </c>
      <c r="G47" s="393">
        <f>IF(F47&lt;0,"Note: Number is normally positive.",)</f>
        <v>0</v>
      </c>
      <c r="H47" s="394"/>
      <c r="I47" s="395"/>
      <c r="J47"/>
      <c r="L47"/>
      <c r="N47" s="178"/>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row>
    <row r="48" spans="1:122" s="18" customFormat="1" ht="66" customHeight="1" x14ac:dyDescent="0.3">
      <c r="A48" s="100">
        <v>586</v>
      </c>
      <c r="B48" s="754" t="s">
        <v>53</v>
      </c>
      <c r="C48" s="754" t="s">
        <v>127</v>
      </c>
      <c r="D48" s="352" t="s">
        <v>266</v>
      </c>
      <c r="E48" s="345" t="e">
        <f>INDEX('PY1 Data(H)'!$A$1:$CZ$231,MATCH('Unit Data from Audit Worksheet'!$A48,'PY1 Data(H)'!$A$1:$A$231,0),MATCH('Unit Data from Audit Worksheet'!$D$2,'PY1 Data(H)'!$A$1:$CZ$1,0))</f>
        <v>#N/A</v>
      </c>
      <c r="F48" s="948">
        <v>0</v>
      </c>
      <c r="G48" s="393">
        <f>IF(F48&lt;0,"Note: Number is normally positive.",)</f>
        <v>0</v>
      </c>
      <c r="H48" s="394"/>
      <c r="I48" s="395"/>
      <c r="J48"/>
      <c r="L48"/>
      <c r="N48" s="17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row>
    <row r="49" spans="1:122" ht="58.2" customHeight="1" x14ac:dyDescent="0.3">
      <c r="A49" s="100">
        <v>379</v>
      </c>
      <c r="B49" s="754" t="s">
        <v>54</v>
      </c>
      <c r="C49" s="754" t="s">
        <v>127</v>
      </c>
      <c r="D49" s="99" t="s">
        <v>108</v>
      </c>
      <c r="E49" s="345" t="e">
        <f>INDEX('PY1 Data(H)'!$A$1:$CZ$231,MATCH('Unit Data from Audit Worksheet'!$A49,'PY1 Data(H)'!$A$1:$A$231,0),MATCH('Unit Data from Audit Worksheet'!$D$2,'PY1 Data(H)'!$A$1:$CZ$1,0))</f>
        <v>#N/A</v>
      </c>
      <c r="F49" s="948">
        <v>0</v>
      </c>
      <c r="G49" s="393">
        <f>IF((F46+F47)&gt;F49,"Error: Please review account numbers (506+536)&gt;379",)</f>
        <v>0</v>
      </c>
      <c r="H49" s="17"/>
      <c r="I49" s="72"/>
      <c r="J49"/>
    </row>
    <row r="50" spans="1:122" ht="93" customHeight="1" x14ac:dyDescent="0.3">
      <c r="A50" s="100">
        <v>368</v>
      </c>
      <c r="B50" s="754" t="s">
        <v>61</v>
      </c>
      <c r="C50" s="754" t="s">
        <v>127</v>
      </c>
      <c r="D50" s="373" t="s">
        <v>679</v>
      </c>
      <c r="E50" s="345" t="e">
        <f>INDEX('PY1 Data(H)'!$A$1:$CZ$231,MATCH('Unit Data from Audit Worksheet'!$A50,'PY1 Data(H)'!$A$1:$A$231,0),MATCH('Unit Data from Audit Worksheet'!$D$2,'PY1 Data(H)'!$A$1:$CZ$1,0))</f>
        <v>#N/A</v>
      </c>
      <c r="F50" s="948">
        <v>0</v>
      </c>
      <c r="G50" s="393">
        <f t="shared" ref="G50:G55" si="1">IF(F50&lt;0,"Error: Enter as positive.",)</f>
        <v>0</v>
      </c>
      <c r="H50" s="17"/>
      <c r="I50" s="394"/>
      <c r="J50"/>
    </row>
    <row r="51" spans="1:122" ht="99.75" customHeight="1" x14ac:dyDescent="0.3">
      <c r="A51" s="100">
        <v>4</v>
      </c>
      <c r="B51" s="844" t="s">
        <v>2314</v>
      </c>
      <c r="C51" s="754" t="s">
        <v>127</v>
      </c>
      <c r="D51" s="182" t="s">
        <v>680</v>
      </c>
      <c r="E51" s="345" t="e">
        <f>INDEX('PY1 Data(H)'!$A$1:$CZ$231,MATCH('Unit Data from Audit Worksheet'!$A51,'PY1 Data(H)'!$A$1:$A$231,0),MATCH('Unit Data from Audit Worksheet'!$D$2,'PY1 Data(H)'!$A$1:$CZ$1,0))</f>
        <v>#N/A</v>
      </c>
      <c r="F51" s="948">
        <v>0</v>
      </c>
      <c r="G51" s="393">
        <f t="shared" si="1"/>
        <v>0</v>
      </c>
      <c r="H51" s="17"/>
      <c r="I51" s="72"/>
      <c r="J51"/>
    </row>
    <row r="52" spans="1:122" ht="119.4" customHeight="1" x14ac:dyDescent="0.3">
      <c r="A52" s="100">
        <v>5</v>
      </c>
      <c r="B52" s="844" t="s">
        <v>2314</v>
      </c>
      <c r="C52" s="754" t="s">
        <v>127</v>
      </c>
      <c r="D52" s="202" t="s">
        <v>681</v>
      </c>
      <c r="E52" s="345" t="e">
        <f>INDEX('PY1 Data(H)'!$A$1:$CZ$231,MATCH('Unit Data from Audit Worksheet'!$A52,'PY1 Data(H)'!$A$1:$A$231,0),MATCH('Unit Data from Audit Worksheet'!$D$2,'PY1 Data(H)'!$A$1:$CZ$1,0))</f>
        <v>#N/A</v>
      </c>
      <c r="F52" s="948">
        <v>0</v>
      </c>
      <c r="G52" s="393">
        <f t="shared" si="1"/>
        <v>0</v>
      </c>
      <c r="H52" s="17"/>
      <c r="I52" s="72"/>
      <c r="J52"/>
    </row>
    <row r="53" spans="1:122" ht="93.75" customHeight="1" x14ac:dyDescent="0.3">
      <c r="A53" s="100">
        <v>380</v>
      </c>
      <c r="B53" s="754" t="s">
        <v>54</v>
      </c>
      <c r="C53" s="754" t="s">
        <v>127</v>
      </c>
      <c r="D53" s="202" t="s">
        <v>682</v>
      </c>
      <c r="E53" s="345" t="e">
        <f>INDEX('PY1 Data(H)'!$A$1:$CZ$231,MATCH('Unit Data from Audit Worksheet'!$A53,'PY1 Data(H)'!$A$1:$A$231,0),MATCH('Unit Data from Audit Worksheet'!$D$2,'PY1 Data(H)'!$A$1:$CZ$1,0))</f>
        <v>#N/A</v>
      </c>
      <c r="F53" s="948">
        <v>0</v>
      </c>
      <c r="G53" s="393">
        <f t="shared" si="1"/>
        <v>0</v>
      </c>
      <c r="H53" s="17"/>
      <c r="I53" s="72"/>
      <c r="J53"/>
    </row>
    <row r="54" spans="1:122" ht="59.4" customHeight="1" x14ac:dyDescent="0.3">
      <c r="A54" s="100">
        <v>391</v>
      </c>
      <c r="B54" s="754" t="s">
        <v>61</v>
      </c>
      <c r="C54" s="754" t="s">
        <v>127</v>
      </c>
      <c r="D54" s="99" t="s">
        <v>125</v>
      </c>
      <c r="E54" s="345" t="e">
        <f>INDEX('PY1 Data(H)'!$A$1:$CZ$231,MATCH('Unit Data from Audit Worksheet'!$A54,'PY1 Data(H)'!$A$1:$A$231,0),MATCH('Unit Data from Audit Worksheet'!$D$2,'PY1 Data(H)'!$A$1:$CZ$1,0))</f>
        <v>#N/A</v>
      </c>
      <c r="F54" s="948">
        <v>0</v>
      </c>
      <c r="G54" s="393">
        <f t="shared" si="1"/>
        <v>0</v>
      </c>
      <c r="H54" s="17"/>
      <c r="I54" s="72"/>
      <c r="J54"/>
    </row>
    <row r="55" spans="1:122" ht="63" customHeight="1" x14ac:dyDescent="0.3">
      <c r="A55" s="100">
        <v>7</v>
      </c>
      <c r="B55" s="754" t="s">
        <v>61</v>
      </c>
      <c r="C55" s="754" t="s">
        <v>127</v>
      </c>
      <c r="D55" s="99" t="s">
        <v>126</v>
      </c>
      <c r="E55" s="345" t="e">
        <f>INDEX('PY1 Data(H)'!$A$1:$CZ$231,MATCH('Unit Data from Audit Worksheet'!$A55,'PY1 Data(H)'!$A$1:$A$231,0),MATCH('Unit Data from Audit Worksheet'!$D$2,'PY1 Data(H)'!$A$1:$CZ$1,0))</f>
        <v>#N/A</v>
      </c>
      <c r="F55" s="948">
        <v>0</v>
      </c>
      <c r="G55" s="393">
        <f t="shared" si="1"/>
        <v>0</v>
      </c>
      <c r="H55" s="17"/>
      <c r="I55" s="72"/>
      <c r="J55"/>
    </row>
    <row r="56" spans="1:122" ht="66.599999999999994" customHeight="1" x14ac:dyDescent="0.3">
      <c r="A56" s="183">
        <v>645</v>
      </c>
      <c r="B56" s="753" t="s">
        <v>308</v>
      </c>
      <c r="C56" s="753" t="s">
        <v>127</v>
      </c>
      <c r="D56" s="664" t="s">
        <v>329</v>
      </c>
      <c r="E56" s="345" t="e">
        <f>INDEX('PY1 Data(H)'!$A$1:$CZ$231,MATCH('Unit Data from Audit Worksheet'!$A56,'PY1 Data(H)'!$A$1:$A$231,0),MATCH('Unit Data from Audit Worksheet'!$D$2,'PY1 Data(H)'!$A$1:$CZ$1,0))</f>
        <v>#N/A</v>
      </c>
      <c r="F56" s="948">
        <v>0</v>
      </c>
      <c r="G56" s="393"/>
      <c r="H56" s="394"/>
      <c r="I56" s="395"/>
      <c r="J56"/>
    </row>
    <row r="57" spans="1:122" ht="69" customHeight="1" x14ac:dyDescent="0.3">
      <c r="A57" s="183">
        <v>646</v>
      </c>
      <c r="B57" s="753" t="s">
        <v>308</v>
      </c>
      <c r="C57" s="753" t="s">
        <v>127</v>
      </c>
      <c r="D57" s="182" t="s">
        <v>309</v>
      </c>
      <c r="E57" s="345" t="e">
        <f>INDEX('PY1 Data(H)'!$A$1:$CZ$231,MATCH('Unit Data from Audit Worksheet'!$A57,'PY1 Data(H)'!$A$1:$A$231,0),MATCH('Unit Data from Audit Worksheet'!$D$2,'PY1 Data(H)'!$A$1:$CZ$1,0))</f>
        <v>#N/A</v>
      </c>
      <c r="F57" s="948">
        <v>0</v>
      </c>
      <c r="G57" s="393"/>
      <c r="H57" s="394"/>
      <c r="I57" s="395"/>
      <c r="J57"/>
    </row>
    <row r="58" spans="1:122" ht="57.75" customHeight="1" x14ac:dyDescent="0.3">
      <c r="A58" s="100">
        <v>9</v>
      </c>
      <c r="B58" s="844" t="s">
        <v>2315</v>
      </c>
      <c r="C58" s="754" t="s">
        <v>127</v>
      </c>
      <c r="D58" s="373" t="s">
        <v>683</v>
      </c>
      <c r="E58" s="345" t="e">
        <f>INDEX('PY1 Data(H)'!$A$1:$CZ$231,MATCH('Unit Data from Audit Worksheet'!$A58,'PY1 Data(H)'!$A$1:$A$231,0),MATCH('Unit Data from Audit Worksheet'!$D$2,'PY1 Data(H)'!$A$1:$CZ$1,0))</f>
        <v>#N/A</v>
      </c>
      <c r="F58" s="948">
        <v>0</v>
      </c>
      <c r="G58" s="393">
        <f>IF(F49-F51-F52-F53-F58=0,,"Error: Total assets less total liabilities do not equal total fund balance. Account numbers 379-4-5-380-9= 0  The amount of the formula is in the cell to the right")</f>
        <v>0</v>
      </c>
      <c r="H58" s="396">
        <f>F49-F51-F52-F53-F58</f>
        <v>0</v>
      </c>
      <c r="I58" s="72"/>
      <c r="J58"/>
    </row>
    <row r="59" spans="1:122" s="18" customFormat="1" ht="74.400000000000006" customHeight="1" x14ac:dyDescent="0.3">
      <c r="A59" s="100">
        <v>540</v>
      </c>
      <c r="B59" s="347" t="s">
        <v>53</v>
      </c>
      <c r="C59" s="347" t="s">
        <v>684</v>
      </c>
      <c r="D59" s="99" t="s">
        <v>330</v>
      </c>
      <c r="E59" s="345" t="e">
        <f>INDEX('PY1 Data(H)'!$A$1:$CZ$231,MATCH('Unit Data from Audit Worksheet'!$A59,'PY1 Data(H)'!$A$1:$A$231,0),MATCH('Unit Data from Audit Worksheet'!$D$2,'PY1 Data(H)'!$A$1:$CZ$1,0))</f>
        <v>#N/A</v>
      </c>
      <c r="F59" s="948">
        <v>0</v>
      </c>
      <c r="G59" s="393"/>
      <c r="H59" s="394"/>
      <c r="I59" s="395"/>
      <c r="J59"/>
      <c r="L59"/>
      <c r="N59" s="178"/>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row>
    <row r="60" spans="1:122" s="18" customFormat="1" ht="68.400000000000006" customHeight="1" x14ac:dyDescent="0.3">
      <c r="A60" s="100">
        <v>1052</v>
      </c>
      <c r="B60" s="829" t="s">
        <v>477</v>
      </c>
      <c r="C60" s="829" t="s">
        <v>130</v>
      </c>
      <c r="D60" s="830" t="s">
        <v>1624</v>
      </c>
      <c r="E60" s="345" t="e">
        <f>INDEX('PY1 Data(H)'!$A$1:$CZ$231,MATCH('Unit Data from Audit Worksheet'!$A60,'PY1 Data(H)'!$A$1:$A$231,0),MATCH('Unit Data from Audit Worksheet'!$D$2,'PY1 Data(H)'!$A$1:$CZ$1,0))</f>
        <v>#N/A</v>
      </c>
      <c r="F60" s="798">
        <v>0</v>
      </c>
      <c r="G60" s="393"/>
      <c r="H60" s="394"/>
      <c r="I60" s="395"/>
      <c r="J60" s="173"/>
      <c r="L60" s="173"/>
      <c r="N60" s="178"/>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c r="BX60" s="173"/>
      <c r="BY60" s="173"/>
      <c r="BZ60" s="173"/>
      <c r="CA60" s="173"/>
      <c r="CB60" s="173"/>
      <c r="CC60" s="173"/>
      <c r="CD60" s="173"/>
      <c r="CE60" s="173"/>
      <c r="CF60" s="173"/>
      <c r="CG60" s="173"/>
      <c r="CH60" s="173"/>
      <c r="CI60" s="173"/>
      <c r="CJ60" s="173"/>
      <c r="CK60" s="173"/>
      <c r="CL60" s="173"/>
      <c r="CM60" s="173"/>
      <c r="CN60" s="173"/>
      <c r="CO60" s="173"/>
      <c r="CP60" s="173"/>
      <c r="CQ60" s="173"/>
      <c r="CR60" s="173"/>
      <c r="CS60" s="173"/>
      <c r="CT60" s="173"/>
      <c r="CU60" s="173"/>
      <c r="CV60" s="173"/>
      <c r="CW60" s="173"/>
      <c r="CX60" s="173"/>
      <c r="CY60" s="173"/>
      <c r="CZ60" s="173"/>
      <c r="DA60" s="173"/>
      <c r="DB60" s="173"/>
      <c r="DC60" s="173"/>
      <c r="DD60" s="173"/>
      <c r="DE60" s="173"/>
      <c r="DF60" s="173"/>
      <c r="DG60" s="173"/>
      <c r="DH60" s="173"/>
      <c r="DI60" s="173"/>
      <c r="DJ60" s="173"/>
      <c r="DK60" s="173"/>
      <c r="DL60" s="173"/>
      <c r="DM60" s="173"/>
      <c r="DN60" s="173"/>
      <c r="DO60" s="173"/>
      <c r="DP60" s="173"/>
      <c r="DQ60" s="173"/>
      <c r="DR60" s="173"/>
    </row>
    <row r="61" spans="1:122" ht="30" customHeight="1" x14ac:dyDescent="0.3">
      <c r="A61" s="100"/>
      <c r="B61" s="476" t="s">
        <v>129</v>
      </c>
      <c r="C61" s="477"/>
      <c r="D61" s="463"/>
      <c r="E61" s="464"/>
      <c r="F61" s="949"/>
      <c r="G61" s="465"/>
      <c r="H61" s="17"/>
      <c r="I61" s="72"/>
      <c r="J61"/>
    </row>
    <row r="62" spans="1:122" ht="82.5" customHeight="1" x14ac:dyDescent="0.3">
      <c r="A62" s="100">
        <v>984</v>
      </c>
      <c r="B62" s="845" t="s">
        <v>2316</v>
      </c>
      <c r="C62" s="347" t="s">
        <v>684</v>
      </c>
      <c r="D62" s="373" t="s">
        <v>743</v>
      </c>
      <c r="E62" s="345" t="e">
        <f>INDEX('PY1 Data(H)'!$A$1:$CZ$231,MATCH('Unit Data from Audit Worksheet'!$A62,'PY1 Data(H)'!$A$1:$A$231,0),MATCH('Unit Data from Audit Worksheet'!$D$2,'PY1 Data(H)'!$A$1:$CZ$1,0))</f>
        <v>#N/A</v>
      </c>
      <c r="F62" s="948">
        <v>0</v>
      </c>
      <c r="G62" s="393"/>
      <c r="H62" s="17"/>
      <c r="I62" s="72"/>
      <c r="J62"/>
    </row>
    <row r="63" spans="1:122" ht="69" customHeight="1" x14ac:dyDescent="0.3">
      <c r="A63" s="100">
        <v>985</v>
      </c>
      <c r="B63" s="845" t="s">
        <v>2316</v>
      </c>
      <c r="C63" s="347" t="s">
        <v>684</v>
      </c>
      <c r="D63" s="373" t="s">
        <v>744</v>
      </c>
      <c r="E63" s="345" t="e">
        <f>INDEX('PY1 Data(H)'!$A$1:$CZ$231,MATCH('Unit Data from Audit Worksheet'!$A63,'PY1 Data(H)'!$A$1:$A$231,0),MATCH('Unit Data from Audit Worksheet'!$D$2,'PY1 Data(H)'!$A$1:$CZ$1,0))</f>
        <v>#N/A</v>
      </c>
      <c r="F63" s="948">
        <v>0</v>
      </c>
      <c r="G63" s="393"/>
      <c r="H63" s="17"/>
      <c r="I63" s="72"/>
      <c r="J63"/>
    </row>
    <row r="64" spans="1:122" ht="52.5" customHeight="1" x14ac:dyDescent="0.3">
      <c r="A64" s="100">
        <v>369</v>
      </c>
      <c r="B64" s="4" t="s">
        <v>51</v>
      </c>
      <c r="C64" s="4" t="s">
        <v>130</v>
      </c>
      <c r="D64" s="373" t="s">
        <v>685</v>
      </c>
      <c r="E64" s="345" t="e">
        <f>INDEX('PY1 Data(H)'!$A$1:$CZ$231,MATCH('Unit Data from Audit Worksheet'!$A64,'PY1 Data(H)'!$A$1:$A$231,0),MATCH('Unit Data from Audit Worksheet'!$D$2,'PY1 Data(H)'!$A$1:$CZ$1,0))</f>
        <v>#N/A</v>
      </c>
      <c r="F64" s="948">
        <v>0</v>
      </c>
      <c r="G64" s="393"/>
      <c r="H64" s="17"/>
      <c r="I64" s="72"/>
      <c r="J64"/>
    </row>
    <row r="65" spans="1:122" ht="63" customHeight="1" x14ac:dyDescent="0.3">
      <c r="A65" s="100">
        <v>16</v>
      </c>
      <c r="B65" s="4" t="s">
        <v>58</v>
      </c>
      <c r="C65" s="4" t="s">
        <v>130</v>
      </c>
      <c r="D65" s="99" t="s">
        <v>128</v>
      </c>
      <c r="E65" s="345" t="e">
        <f>INDEX('PY1 Data(H)'!$A$1:$CZ$231,MATCH('Unit Data from Audit Worksheet'!$A65,'PY1 Data(H)'!$A$1:$A$231,0),MATCH('Unit Data from Audit Worksheet'!$D$2,'PY1 Data(H)'!$A$1:$CZ$1,0))</f>
        <v>#N/A</v>
      </c>
      <c r="F65" s="948">
        <v>0</v>
      </c>
      <c r="G65" s="393"/>
      <c r="H65" s="17"/>
      <c r="I65" s="72"/>
      <c r="J65"/>
    </row>
    <row r="66" spans="1:122" ht="69" customHeight="1" x14ac:dyDescent="0.3">
      <c r="A66" s="100">
        <v>370</v>
      </c>
      <c r="B66" s="4" t="s">
        <v>51</v>
      </c>
      <c r="C66" s="4" t="s">
        <v>130</v>
      </c>
      <c r="D66" s="373" t="s">
        <v>686</v>
      </c>
      <c r="E66" s="345" t="e">
        <f>INDEX('PY1 Data(H)'!$A$1:$CZ$231,MATCH('Unit Data from Audit Worksheet'!$A66,'PY1 Data(H)'!$A$1:$A$231,0),MATCH('Unit Data from Audit Worksheet'!$D$2,'PY1 Data(H)'!$A$1:$CZ$1,0))</f>
        <v>#N/A</v>
      </c>
      <c r="F66" s="948">
        <v>0</v>
      </c>
      <c r="G66" s="393">
        <f>IF(F66&lt;0,"Error: Enter as positive.",)</f>
        <v>0</v>
      </c>
      <c r="H66" s="17"/>
      <c r="I66" s="72"/>
      <c r="J66"/>
    </row>
    <row r="67" spans="1:122" ht="73.8" customHeight="1" x14ac:dyDescent="0.3">
      <c r="A67" s="100">
        <v>532</v>
      </c>
      <c r="B67" s="845" t="s">
        <v>2314</v>
      </c>
      <c r="C67" s="4" t="s">
        <v>130</v>
      </c>
      <c r="D67" s="362" t="s">
        <v>687</v>
      </c>
      <c r="E67" s="345" t="e">
        <f>INDEX('PY1 Data(H)'!$A$1:$CZ$231,MATCH('Unit Data from Audit Worksheet'!$A67,'PY1 Data(H)'!$A$1:$A$231,0),MATCH('Unit Data from Audit Worksheet'!$D$2,'PY1 Data(H)'!$A$1:$CZ$1,0))</f>
        <v>#N/A</v>
      </c>
      <c r="F67" s="948">
        <v>0</v>
      </c>
      <c r="G67" s="393">
        <f>IF(F67&lt;0,"Error: Enter as positive.",)</f>
        <v>0</v>
      </c>
      <c r="H67" s="17"/>
      <c r="I67" s="72"/>
      <c r="J67"/>
    </row>
    <row r="68" spans="1:122" ht="54" customHeight="1" x14ac:dyDescent="0.3">
      <c r="A68" s="100">
        <v>17</v>
      </c>
      <c r="B68" s="4" t="s">
        <v>54</v>
      </c>
      <c r="C68" s="4" t="s">
        <v>130</v>
      </c>
      <c r="D68" s="99" t="s">
        <v>688</v>
      </c>
      <c r="E68" s="345" t="e">
        <f>INDEX('PY1 Data(H)'!$A$1:$CZ$231,MATCH('Unit Data from Audit Worksheet'!$A68,'PY1 Data(H)'!$A$1:$A$231,0),MATCH('Unit Data from Audit Worksheet'!$D$2,'PY1 Data(H)'!$A$1:$CZ$1,0))</f>
        <v>#N/A</v>
      </c>
      <c r="F68" s="948">
        <v>0</v>
      </c>
      <c r="G68" s="393"/>
      <c r="H68" s="17"/>
      <c r="I68" s="72"/>
      <c r="J68"/>
    </row>
    <row r="69" spans="1:122" ht="58.5" customHeight="1" x14ac:dyDescent="0.3">
      <c r="A69" s="100">
        <v>20</v>
      </c>
      <c r="B69" s="845" t="s">
        <v>2314</v>
      </c>
      <c r="C69" s="4" t="s">
        <v>130</v>
      </c>
      <c r="D69" s="99" t="s">
        <v>689</v>
      </c>
      <c r="E69" s="345" t="e">
        <f>INDEX('PY1 Data(H)'!$A$1:$CZ$231,MATCH('Unit Data from Audit Worksheet'!$A69,'PY1 Data(H)'!$A$1:$A$231,0),MATCH('Unit Data from Audit Worksheet'!$D$2,'PY1 Data(H)'!$A$1:$CZ$1,0))</f>
        <v>#N/A</v>
      </c>
      <c r="F69" s="948">
        <v>0</v>
      </c>
      <c r="G69" s="393">
        <f>IF(F69&lt;0,"Error: Enter as positive.",)</f>
        <v>0</v>
      </c>
      <c r="H69" s="17"/>
      <c r="I69" s="72"/>
      <c r="J69"/>
    </row>
    <row r="70" spans="1:122" ht="54" customHeight="1" x14ac:dyDescent="0.3">
      <c r="A70" s="100">
        <v>533</v>
      </c>
      <c r="B70" s="845" t="s">
        <v>2314</v>
      </c>
      <c r="C70" s="4" t="s">
        <v>130</v>
      </c>
      <c r="D70" s="362" t="s">
        <v>690</v>
      </c>
      <c r="E70" s="345" t="e">
        <f>INDEX('PY1 Data(H)'!$A$1:$CZ$231,MATCH('Unit Data from Audit Worksheet'!$A70,'PY1 Data(H)'!$A$1:$A$231,0),MATCH('Unit Data from Audit Worksheet'!$D$2,'PY1 Data(H)'!$A$1:$CZ$1,0))</f>
        <v>#N/A</v>
      </c>
      <c r="F70" s="948">
        <v>0</v>
      </c>
      <c r="G70" s="400"/>
      <c r="H70" s="17"/>
      <c r="I70" s="72"/>
      <c r="J70"/>
    </row>
    <row r="71" spans="1:122" s="18" customFormat="1" ht="62.25" customHeight="1" x14ac:dyDescent="0.3">
      <c r="A71" s="100">
        <v>508</v>
      </c>
      <c r="B71" s="845" t="s">
        <v>2314</v>
      </c>
      <c r="C71" s="4" t="s">
        <v>130</v>
      </c>
      <c r="D71" s="99" t="s">
        <v>247</v>
      </c>
      <c r="E71" s="345" t="e">
        <f>INDEX('PY1 Data(H)'!$A$1:$CZ$231,MATCH('Unit Data from Audit Worksheet'!$A71,'PY1 Data(H)'!$A$1:$A$231,0),MATCH('Unit Data from Audit Worksheet'!$D$2,'PY1 Data(H)'!$A$1:$CZ$1,0))</f>
        <v>#N/A</v>
      </c>
      <c r="F71" s="948">
        <v>0</v>
      </c>
      <c r="G71" s="393"/>
      <c r="H71" s="394"/>
      <c r="I71" s="395"/>
      <c r="J71"/>
      <c r="L71"/>
      <c r="N71" s="178"/>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22" s="18" customFormat="1" ht="81.75" customHeight="1" x14ac:dyDescent="0.3">
      <c r="A72" s="100">
        <v>509</v>
      </c>
      <c r="B72" s="845" t="s">
        <v>2314</v>
      </c>
      <c r="C72" s="4" t="s">
        <v>130</v>
      </c>
      <c r="D72" s="99" t="s">
        <v>245</v>
      </c>
      <c r="E72" s="345" t="e">
        <f>INDEX('PY1 Data(H)'!$A$1:$CZ$231,MATCH('Unit Data from Audit Worksheet'!$A72,'PY1 Data(H)'!$A$1:$A$231,0),MATCH('Unit Data from Audit Worksheet'!$D$2,'PY1 Data(H)'!$A$1:$CZ$1,0))</f>
        <v>#N/A</v>
      </c>
      <c r="F72" s="948">
        <v>0</v>
      </c>
      <c r="G72" s="393">
        <f>IF(F72&lt;0,"Error: Enter as positive.",)</f>
        <v>0</v>
      </c>
      <c r="H72" s="394"/>
      <c r="I72" s="395"/>
      <c r="J72"/>
      <c r="L72"/>
      <c r="N72" s="178"/>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row>
    <row r="73" spans="1:122" ht="69" customHeight="1" x14ac:dyDescent="0.3">
      <c r="A73" s="100">
        <v>22</v>
      </c>
      <c r="B73" s="4" t="s">
        <v>54</v>
      </c>
      <c r="C73" s="4" t="s">
        <v>130</v>
      </c>
      <c r="D73" s="99" t="s">
        <v>246</v>
      </c>
      <c r="E73" s="345" t="e">
        <f>INDEX('PY1 Data(H)'!$A$1:$CZ$231,MATCH('Unit Data from Audit Worksheet'!$A73,'PY1 Data(H)'!$A$1:$A$231,0),MATCH('Unit Data from Audit Worksheet'!$D$2,'PY1 Data(H)'!$A$1:$CZ$1,0))</f>
        <v>#N/A</v>
      </c>
      <c r="F73" s="948">
        <v>0</v>
      </c>
      <c r="G73" s="400"/>
      <c r="H73" s="17"/>
      <c r="I73" s="72"/>
      <c r="J73"/>
    </row>
    <row r="74" spans="1:122" ht="138" customHeight="1" x14ac:dyDescent="0.3">
      <c r="A74" s="100">
        <v>23</v>
      </c>
      <c r="B74" s="4" t="s">
        <v>54</v>
      </c>
      <c r="C74" s="4" t="s">
        <v>130</v>
      </c>
      <c r="D74" s="373" t="s">
        <v>691</v>
      </c>
      <c r="E74" s="345" t="e">
        <f>INDEX('PY1 Data(H)'!$A$1:$CZ$231,MATCH('Unit Data from Audit Worksheet'!$A74,'PY1 Data(H)'!$A$1:$A$231,0),MATCH('Unit Data from Audit Worksheet'!$D$2,'PY1 Data(H)'!$A$1:$CZ$1,0))</f>
        <v>#N/A</v>
      </c>
      <c r="F74" s="948">
        <v>0</v>
      </c>
      <c r="G74" s="393">
        <f>IF(H74=0,,"Error: Total revenues less total expenditures do not equal total change in fund balance.  Account numbers 16-532+17-20+533+22+508-509-23=0  The amount of the formula is located in the cell to the right")</f>
        <v>0</v>
      </c>
      <c r="H74" s="396">
        <f>+F65-F67+F68-F69+F70+F73+F71-F72-F74</f>
        <v>0</v>
      </c>
      <c r="I74" s="72"/>
      <c r="J74"/>
    </row>
    <row r="75" spans="1:122" ht="126.6" customHeight="1" x14ac:dyDescent="0.3">
      <c r="A75" s="100">
        <v>590</v>
      </c>
      <c r="B75" s="845" t="s">
        <v>2384</v>
      </c>
      <c r="C75" s="4"/>
      <c r="D75" s="836" t="s">
        <v>2308</v>
      </c>
      <c r="E75" s="502"/>
      <c r="F75" s="948"/>
      <c r="G75" s="695"/>
      <c r="H75" s="894" t="str">
        <f>IF(F75&lt;&gt;""," ","Please do not leave cell F75 blank.")</f>
        <v>Please do not leave cell F75 blank.</v>
      </c>
      <c r="I75" s="933"/>
      <c r="J75"/>
      <c r="K75" s="401"/>
    </row>
    <row r="76" spans="1:122" ht="138" customHeight="1" x14ac:dyDescent="0.3">
      <c r="A76" s="100">
        <v>507</v>
      </c>
      <c r="B76" s="347" t="s">
        <v>54</v>
      </c>
      <c r="C76" s="347" t="s">
        <v>130</v>
      </c>
      <c r="D76" s="373" t="s">
        <v>692</v>
      </c>
      <c r="E76" s="345" t="e">
        <f>INDEX('PY1 Data(H)'!$A$1:$CZ$231,MATCH('Unit Data from Audit Worksheet'!$A76,'PY1 Data(H)'!$A$1:$A$231,0),MATCH('Unit Data from Audit Worksheet'!$D$2,'PY1 Data(H)'!$A$1:$CZ$1,0))</f>
        <v>#N/A</v>
      </c>
      <c r="F76" s="948">
        <v>0</v>
      </c>
      <c r="G76" s="702" t="e">
        <f>IF(F58-F74-F76=E58,,"Error: Beginning Balance does not agree with our records.  (Acct# 9-23-507)= Prior Years Acct # 9 The amount of the formula is in the cell to the right")</f>
        <v>#N/A</v>
      </c>
      <c r="H76" s="843" t="e">
        <f>+F58-F74-F76-E58</f>
        <v>#N/A</v>
      </c>
      <c r="I76" s="943" t="e">
        <f>IF(H76=0," ","If the out of balance is because prior years data is not populated in cell E58, disregard the error message.  Do not include prior year's balance in cell F76.")</f>
        <v>#N/A</v>
      </c>
      <c r="J76"/>
    </row>
    <row r="77" spans="1:122" s="18" customFormat="1" ht="137.4" customHeight="1" x14ac:dyDescent="0.3">
      <c r="A77" s="100">
        <v>147</v>
      </c>
      <c r="B77" s="347" t="s">
        <v>1045</v>
      </c>
      <c r="C77" s="347" t="s">
        <v>1046</v>
      </c>
      <c r="D77" s="373" t="s">
        <v>1047</v>
      </c>
      <c r="E77" s="345" t="e">
        <f>INDEX('PY1 Data(H)'!$A$1:$CZ$231,MATCH('Unit Data from Audit Worksheet'!$A77,'PY1 Data(H)'!$A$1:$A$231,0),MATCH('Unit Data from Audit Worksheet'!$D$2,'PY1 Data(H)'!$A$1:$CZ$1,0))</f>
        <v>#N/A</v>
      </c>
      <c r="F77" s="948">
        <v>0</v>
      </c>
      <c r="G77" s="393"/>
      <c r="H77" s="396"/>
      <c r="I77" s="684"/>
      <c r="J77" s="563"/>
      <c r="L77" s="563"/>
      <c r="N77" s="179"/>
      <c r="Y77" s="563"/>
      <c r="Z77" s="563"/>
      <c r="AA77" s="563"/>
      <c r="AB77" s="563"/>
      <c r="AC77" s="563"/>
      <c r="AD77" s="563"/>
      <c r="AE77" s="563"/>
      <c r="AF77" s="563"/>
      <c r="AG77" s="563"/>
      <c r="AH77" s="563"/>
      <c r="AI77" s="563"/>
      <c r="AJ77" s="563"/>
      <c r="AK77" s="563"/>
      <c r="AL77" s="563"/>
      <c r="AM77" s="563"/>
      <c r="AN77" s="563"/>
      <c r="AO77" s="563"/>
      <c r="AP77" s="563"/>
      <c r="AQ77" s="563"/>
      <c r="AR77" s="563"/>
      <c r="AS77" s="563"/>
      <c r="AT77" s="563"/>
      <c r="AU77" s="563"/>
      <c r="AV77" s="563"/>
      <c r="AW77" s="563"/>
      <c r="AX77" s="563"/>
      <c r="AY77" s="563"/>
      <c r="AZ77" s="563"/>
      <c r="BA77" s="563"/>
      <c r="BB77" s="563"/>
      <c r="BC77" s="563"/>
      <c r="BD77" s="563"/>
      <c r="BE77" s="563"/>
      <c r="BF77" s="563"/>
      <c r="BG77" s="563"/>
      <c r="BH77" s="563"/>
      <c r="BI77" s="563"/>
      <c r="BJ77" s="563"/>
      <c r="BK77" s="563"/>
      <c r="BL77" s="563"/>
      <c r="BM77" s="563"/>
      <c r="BN77" s="563"/>
      <c r="BO77" s="563"/>
      <c r="BP77" s="563"/>
      <c r="BQ77" s="563"/>
      <c r="BR77" s="563"/>
      <c r="BS77" s="563"/>
      <c r="BT77" s="563"/>
      <c r="BU77" s="563"/>
      <c r="BV77" s="563"/>
      <c r="BW77" s="563"/>
      <c r="BX77" s="563"/>
      <c r="BY77" s="563"/>
      <c r="BZ77" s="563"/>
      <c r="CA77" s="563"/>
      <c r="CB77" s="563"/>
      <c r="CC77" s="563"/>
      <c r="CD77" s="563"/>
      <c r="CE77" s="563"/>
      <c r="CF77" s="563"/>
      <c r="CG77" s="563"/>
      <c r="CH77" s="563"/>
      <c r="CI77" s="563"/>
      <c r="CJ77" s="563"/>
      <c r="CK77" s="563"/>
      <c r="CL77" s="563"/>
      <c r="CM77" s="563"/>
      <c r="CN77" s="563"/>
      <c r="CO77" s="563"/>
      <c r="CP77" s="563"/>
      <c r="CQ77" s="563"/>
      <c r="CR77" s="563"/>
      <c r="CS77" s="563"/>
      <c r="CT77" s="563"/>
      <c r="CU77" s="563"/>
      <c r="CV77" s="563"/>
      <c r="CW77" s="563"/>
      <c r="CX77" s="563"/>
      <c r="CY77" s="563"/>
      <c r="CZ77" s="563"/>
      <c r="DA77" s="563"/>
      <c r="DB77" s="563"/>
      <c r="DC77" s="563"/>
      <c r="DD77" s="563"/>
      <c r="DE77" s="563"/>
      <c r="DF77" s="563"/>
      <c r="DG77" s="563"/>
      <c r="DH77" s="563"/>
      <c r="DI77" s="563"/>
      <c r="DJ77" s="563"/>
      <c r="DK77" s="563"/>
      <c r="DL77" s="563"/>
      <c r="DM77" s="563"/>
      <c r="DN77" s="563"/>
      <c r="DO77" s="563"/>
      <c r="DP77" s="563"/>
      <c r="DQ77" s="563"/>
      <c r="DR77" s="563"/>
    </row>
    <row r="78" spans="1:122" s="18" customFormat="1" ht="106.2" customHeight="1" x14ac:dyDescent="0.3">
      <c r="A78" s="100">
        <v>585</v>
      </c>
      <c r="B78" s="347" t="s">
        <v>1045</v>
      </c>
      <c r="C78" s="347" t="s">
        <v>1046</v>
      </c>
      <c r="D78" s="373" t="s">
        <v>1048</v>
      </c>
      <c r="E78" s="345" t="e">
        <f>INDEX('PY1 Data(H)'!$A$1:$CZ$231,MATCH('Unit Data from Audit Worksheet'!$A78,'PY1 Data(H)'!$A$1:$A$231,0),MATCH('Unit Data from Audit Worksheet'!$D$2,'PY1 Data(H)'!$A$1:$CZ$1,0))</f>
        <v>#N/A</v>
      </c>
      <c r="F78" s="948">
        <v>0</v>
      </c>
      <c r="G78" s="393"/>
      <c r="H78" s="396"/>
      <c r="I78" s="684"/>
      <c r="J78" s="563"/>
      <c r="L78" s="563"/>
      <c r="N78" s="179"/>
      <c r="Y78" s="563"/>
      <c r="Z78" s="563"/>
      <c r="AA78" s="563"/>
      <c r="AB78" s="563"/>
      <c r="AC78" s="563"/>
      <c r="AD78" s="563"/>
      <c r="AE78" s="563"/>
      <c r="AF78" s="563"/>
      <c r="AG78" s="563"/>
      <c r="AH78" s="563"/>
      <c r="AI78" s="563"/>
      <c r="AJ78" s="563"/>
      <c r="AK78" s="563"/>
      <c r="AL78" s="563"/>
      <c r="AM78" s="563"/>
      <c r="AN78" s="563"/>
      <c r="AO78" s="563"/>
      <c r="AP78" s="563"/>
      <c r="AQ78" s="563"/>
      <c r="AR78" s="563"/>
      <c r="AS78" s="563"/>
      <c r="AT78" s="563"/>
      <c r="AU78" s="563"/>
      <c r="AV78" s="563"/>
      <c r="AW78" s="563"/>
      <c r="AX78" s="563"/>
      <c r="AY78" s="563"/>
      <c r="AZ78" s="563"/>
      <c r="BA78" s="563"/>
      <c r="BB78" s="563"/>
      <c r="BC78" s="563"/>
      <c r="BD78" s="563"/>
      <c r="BE78" s="563"/>
      <c r="BF78" s="563"/>
      <c r="BG78" s="563"/>
      <c r="BH78" s="563"/>
      <c r="BI78" s="563"/>
      <c r="BJ78" s="563"/>
      <c r="BK78" s="563"/>
      <c r="BL78" s="563"/>
      <c r="BM78" s="563"/>
      <c r="BN78" s="563"/>
      <c r="BO78" s="563"/>
      <c r="BP78" s="563"/>
      <c r="BQ78" s="563"/>
      <c r="BR78" s="563"/>
      <c r="BS78" s="563"/>
      <c r="BT78" s="563"/>
      <c r="BU78" s="563"/>
      <c r="BV78" s="563"/>
      <c r="BW78" s="563"/>
      <c r="BX78" s="563"/>
      <c r="BY78" s="563"/>
      <c r="BZ78" s="563"/>
      <c r="CA78" s="563"/>
      <c r="CB78" s="563"/>
      <c r="CC78" s="563"/>
      <c r="CD78" s="563"/>
      <c r="CE78" s="563"/>
      <c r="CF78" s="563"/>
      <c r="CG78" s="563"/>
      <c r="CH78" s="563"/>
      <c r="CI78" s="563"/>
      <c r="CJ78" s="563"/>
      <c r="CK78" s="563"/>
      <c r="CL78" s="563"/>
      <c r="CM78" s="563"/>
      <c r="CN78" s="563"/>
      <c r="CO78" s="563"/>
      <c r="CP78" s="563"/>
      <c r="CQ78" s="563"/>
      <c r="CR78" s="563"/>
      <c r="CS78" s="563"/>
      <c r="CT78" s="563"/>
      <c r="CU78" s="563"/>
      <c r="CV78" s="563"/>
      <c r="CW78" s="563"/>
      <c r="CX78" s="563"/>
      <c r="CY78" s="563"/>
      <c r="CZ78" s="563"/>
      <c r="DA78" s="563"/>
      <c r="DB78" s="563"/>
      <c r="DC78" s="563"/>
      <c r="DD78" s="563"/>
      <c r="DE78" s="563"/>
      <c r="DF78" s="563"/>
      <c r="DG78" s="563"/>
      <c r="DH78" s="563"/>
      <c r="DI78" s="563"/>
      <c r="DJ78" s="563"/>
      <c r="DK78" s="563"/>
      <c r="DL78" s="563"/>
      <c r="DM78" s="563"/>
      <c r="DN78" s="563"/>
      <c r="DO78" s="563"/>
      <c r="DP78" s="563"/>
      <c r="DQ78" s="563"/>
      <c r="DR78" s="563"/>
    </row>
    <row r="79" spans="1:122" s="18" customFormat="1" ht="104.4" customHeight="1" x14ac:dyDescent="0.3">
      <c r="A79" s="100">
        <v>546</v>
      </c>
      <c r="B79" s="347" t="s">
        <v>1045</v>
      </c>
      <c r="C79" s="347" t="s">
        <v>1046</v>
      </c>
      <c r="D79" s="373" t="s">
        <v>1049</v>
      </c>
      <c r="E79" s="345" t="e">
        <f>INDEX('PY1 Data(H)'!$A$1:$CZ$231,MATCH('Unit Data from Audit Worksheet'!$A79,'PY1 Data(H)'!$A$1:$A$231,0),MATCH('Unit Data from Audit Worksheet'!$D$2,'PY1 Data(H)'!$A$1:$CZ$1,0))</f>
        <v>#N/A</v>
      </c>
      <c r="F79" s="948">
        <v>0</v>
      </c>
      <c r="G79" s="393"/>
      <c r="H79" s="396"/>
      <c r="I79" s="684"/>
      <c r="J79" s="563"/>
      <c r="L79" s="563"/>
      <c r="N79" s="179"/>
      <c r="Y79" s="563"/>
      <c r="Z79" s="563"/>
      <c r="AA79" s="563"/>
      <c r="AB79" s="563"/>
      <c r="AC79" s="563"/>
      <c r="AD79" s="563"/>
      <c r="AE79" s="563"/>
      <c r="AF79" s="563"/>
      <c r="AG79" s="563"/>
      <c r="AH79" s="563"/>
      <c r="AI79" s="563"/>
      <c r="AJ79" s="563"/>
      <c r="AK79" s="563"/>
      <c r="AL79" s="563"/>
      <c r="AM79" s="563"/>
      <c r="AN79" s="563"/>
      <c r="AO79" s="563"/>
      <c r="AP79" s="563"/>
      <c r="AQ79" s="563"/>
      <c r="AR79" s="563"/>
      <c r="AS79" s="563"/>
      <c r="AT79" s="563"/>
      <c r="AU79" s="563"/>
      <c r="AV79" s="563"/>
      <c r="AW79" s="563"/>
      <c r="AX79" s="563"/>
      <c r="AY79" s="563"/>
      <c r="AZ79" s="563"/>
      <c r="BA79" s="563"/>
      <c r="BB79" s="563"/>
      <c r="BC79" s="563"/>
      <c r="BD79" s="563"/>
      <c r="BE79" s="563"/>
      <c r="BF79" s="563"/>
      <c r="BG79" s="563"/>
      <c r="BH79" s="563"/>
      <c r="BI79" s="563"/>
      <c r="BJ79" s="563"/>
      <c r="BK79" s="563"/>
      <c r="BL79" s="563"/>
      <c r="BM79" s="563"/>
      <c r="BN79" s="563"/>
      <c r="BO79" s="563"/>
      <c r="BP79" s="563"/>
      <c r="BQ79" s="563"/>
      <c r="BR79" s="563"/>
      <c r="BS79" s="563"/>
      <c r="BT79" s="563"/>
      <c r="BU79" s="563"/>
      <c r="BV79" s="563"/>
      <c r="BW79" s="563"/>
      <c r="BX79" s="563"/>
      <c r="BY79" s="563"/>
      <c r="BZ79" s="563"/>
      <c r="CA79" s="563"/>
      <c r="CB79" s="563"/>
      <c r="CC79" s="563"/>
      <c r="CD79" s="563"/>
      <c r="CE79" s="563"/>
      <c r="CF79" s="563"/>
      <c r="CG79" s="563"/>
      <c r="CH79" s="563"/>
      <c r="CI79" s="563"/>
      <c r="CJ79" s="563"/>
      <c r="CK79" s="563"/>
      <c r="CL79" s="563"/>
      <c r="CM79" s="563"/>
      <c r="CN79" s="563"/>
      <c r="CO79" s="563"/>
      <c r="CP79" s="563"/>
      <c r="CQ79" s="563"/>
      <c r="CR79" s="563"/>
      <c r="CS79" s="563"/>
      <c r="CT79" s="563"/>
      <c r="CU79" s="563"/>
      <c r="CV79" s="563"/>
      <c r="CW79" s="563"/>
      <c r="CX79" s="563"/>
      <c r="CY79" s="563"/>
      <c r="CZ79" s="563"/>
      <c r="DA79" s="563"/>
      <c r="DB79" s="563"/>
      <c r="DC79" s="563"/>
      <c r="DD79" s="563"/>
      <c r="DE79" s="563"/>
      <c r="DF79" s="563"/>
      <c r="DG79" s="563"/>
      <c r="DH79" s="563"/>
      <c r="DI79" s="563"/>
      <c r="DJ79" s="563"/>
      <c r="DK79" s="563"/>
      <c r="DL79" s="563"/>
      <c r="DM79" s="563"/>
      <c r="DN79" s="563"/>
      <c r="DO79" s="563"/>
      <c r="DP79" s="563"/>
      <c r="DQ79" s="563"/>
      <c r="DR79" s="563"/>
    </row>
    <row r="80" spans="1:122" s="18" customFormat="1" ht="97.8" customHeight="1" x14ac:dyDescent="0.3">
      <c r="A80" s="100">
        <v>589</v>
      </c>
      <c r="B80" s="347" t="s">
        <v>1045</v>
      </c>
      <c r="C80" s="347" t="s">
        <v>1046</v>
      </c>
      <c r="D80" s="373" t="s">
        <v>1050</v>
      </c>
      <c r="E80" s="345" t="e">
        <f>INDEX('PY1 Data(H)'!$A$1:$CZ$231,MATCH('Unit Data from Audit Worksheet'!$A80,'PY1 Data(H)'!$A$1:$A$231,0),MATCH('Unit Data from Audit Worksheet'!$D$2,'PY1 Data(H)'!$A$1:$CZ$1,0))</f>
        <v>#N/A</v>
      </c>
      <c r="F80" s="948">
        <v>0</v>
      </c>
      <c r="G80" s="393"/>
      <c r="H80" s="396"/>
      <c r="I80" s="684"/>
      <c r="J80" s="563"/>
      <c r="L80" s="563"/>
      <c r="N80" s="179"/>
      <c r="Y80" s="563"/>
      <c r="Z80" s="563"/>
      <c r="AA80" s="563"/>
      <c r="AB80" s="563"/>
      <c r="AC80" s="563"/>
      <c r="AD80" s="563"/>
      <c r="AE80" s="563"/>
      <c r="AF80" s="563"/>
      <c r="AG80" s="563"/>
      <c r="AH80" s="563"/>
      <c r="AI80" s="563"/>
      <c r="AJ80" s="563"/>
      <c r="AK80" s="563"/>
      <c r="AL80" s="563"/>
      <c r="AM80" s="563"/>
      <c r="AN80" s="563"/>
      <c r="AO80" s="563"/>
      <c r="AP80" s="563"/>
      <c r="AQ80" s="563"/>
      <c r="AR80" s="563"/>
      <c r="AS80" s="563"/>
      <c r="AT80" s="563"/>
      <c r="AU80" s="563"/>
      <c r="AV80" s="563"/>
      <c r="AW80" s="563"/>
      <c r="AX80" s="563"/>
      <c r="AY80" s="563"/>
      <c r="AZ80" s="563"/>
      <c r="BA80" s="563"/>
      <c r="BB80" s="563"/>
      <c r="BC80" s="563"/>
      <c r="BD80" s="563"/>
      <c r="BE80" s="563"/>
      <c r="BF80" s="563"/>
      <c r="BG80" s="563"/>
      <c r="BH80" s="563"/>
      <c r="BI80" s="563"/>
      <c r="BJ80" s="563"/>
      <c r="BK80" s="563"/>
      <c r="BL80" s="563"/>
      <c r="BM80" s="563"/>
      <c r="BN80" s="563"/>
      <c r="BO80" s="563"/>
      <c r="BP80" s="563"/>
      <c r="BQ80" s="563"/>
      <c r="BR80" s="563"/>
      <c r="BS80" s="563"/>
      <c r="BT80" s="563"/>
      <c r="BU80" s="563"/>
      <c r="BV80" s="563"/>
      <c r="BW80" s="563"/>
      <c r="BX80" s="563"/>
      <c r="BY80" s="563"/>
      <c r="BZ80" s="563"/>
      <c r="CA80" s="563"/>
      <c r="CB80" s="563"/>
      <c r="CC80" s="563"/>
      <c r="CD80" s="563"/>
      <c r="CE80" s="563"/>
      <c r="CF80" s="563"/>
      <c r="CG80" s="563"/>
      <c r="CH80" s="563"/>
      <c r="CI80" s="563"/>
      <c r="CJ80" s="563"/>
      <c r="CK80" s="563"/>
      <c r="CL80" s="563"/>
      <c r="CM80" s="563"/>
      <c r="CN80" s="563"/>
      <c r="CO80" s="563"/>
      <c r="CP80" s="563"/>
      <c r="CQ80" s="563"/>
      <c r="CR80" s="563"/>
      <c r="CS80" s="563"/>
      <c r="CT80" s="563"/>
      <c r="CU80" s="563"/>
      <c r="CV80" s="563"/>
      <c r="CW80" s="563"/>
      <c r="CX80" s="563"/>
      <c r="CY80" s="563"/>
      <c r="CZ80" s="563"/>
      <c r="DA80" s="563"/>
      <c r="DB80" s="563"/>
      <c r="DC80" s="563"/>
      <c r="DD80" s="563"/>
      <c r="DE80" s="563"/>
      <c r="DF80" s="563"/>
      <c r="DG80" s="563"/>
      <c r="DH80" s="563"/>
      <c r="DI80" s="563"/>
      <c r="DJ80" s="563"/>
      <c r="DK80" s="563"/>
      <c r="DL80" s="563"/>
      <c r="DM80" s="563"/>
      <c r="DN80" s="563"/>
      <c r="DO80" s="563"/>
      <c r="DP80" s="563"/>
      <c r="DQ80" s="563"/>
      <c r="DR80" s="563"/>
    </row>
    <row r="81" spans="1:122" ht="82.5" customHeight="1" x14ac:dyDescent="0.3">
      <c r="A81" s="183">
        <v>647</v>
      </c>
      <c r="B81" s="846" t="s">
        <v>2317</v>
      </c>
      <c r="C81" s="450" t="s">
        <v>310</v>
      </c>
      <c r="D81" s="182" t="s">
        <v>311</v>
      </c>
      <c r="E81" s="345" t="e">
        <f>INDEX('PY1 Data(H)'!$A$1:$CZ$231,MATCH('Unit Data from Audit Worksheet'!$A81,'PY1 Data(H)'!$A$1:$A$231,0),MATCH('Unit Data from Audit Worksheet'!$D$2,'PY1 Data(H)'!$A$1:$CZ$1,0))</f>
        <v>#N/A</v>
      </c>
      <c r="F81" s="948">
        <v>0</v>
      </c>
      <c r="G81" s="393">
        <f>IF(F81&lt;0,"Error: Enter as positive.",)</f>
        <v>0</v>
      </c>
      <c r="H81" s="402"/>
      <c r="I81" s="72"/>
      <c r="J81"/>
    </row>
    <row r="82" spans="1:122" ht="25.5" customHeight="1" x14ac:dyDescent="0.3">
      <c r="A82" s="100"/>
      <c r="B82" s="476" t="s">
        <v>9</v>
      </c>
      <c r="C82" s="477"/>
      <c r="D82" s="461"/>
      <c r="E82" s="457"/>
      <c r="F82" s="799"/>
      <c r="G82" s="462"/>
      <c r="H82" s="17"/>
      <c r="I82" s="72"/>
      <c r="J82"/>
    </row>
    <row r="83" spans="1:122" ht="81" customHeight="1" x14ac:dyDescent="0.3">
      <c r="A83" s="100">
        <v>148</v>
      </c>
      <c r="B83" s="347" t="s">
        <v>1051</v>
      </c>
      <c r="C83" s="347" t="s">
        <v>1052</v>
      </c>
      <c r="D83" s="344" t="s">
        <v>1053</v>
      </c>
      <c r="E83" s="345" t="e">
        <f>INDEX('PY1 Data(H)'!$A$1:$CZ$231,MATCH('Unit Data from Audit Worksheet'!$A83,'PY1 Data(H)'!$A$1:$A$231,0),MATCH('Unit Data from Audit Worksheet'!$D$2,'PY1 Data(H)'!$A$1:$CZ$1,0))</f>
        <v>#N/A</v>
      </c>
      <c r="F83" s="798">
        <v>0</v>
      </c>
      <c r="G83" s="689"/>
      <c r="H83" s="17"/>
      <c r="I83" s="72"/>
      <c r="J83" s="173"/>
      <c r="L83" s="173"/>
      <c r="Y83" s="173"/>
      <c r="Z83" s="173"/>
      <c r="AA83" s="173"/>
      <c r="AB83" s="173"/>
      <c r="AC83" s="173"/>
      <c r="AD83" s="173"/>
      <c r="AE83" s="173"/>
      <c r="AF83" s="173"/>
      <c r="AG83" s="173"/>
      <c r="AH83" s="173"/>
      <c r="AI83" s="173"/>
      <c r="AJ83" s="173"/>
      <c r="AK83" s="173"/>
      <c r="AL83" s="173"/>
      <c r="AM83" s="173"/>
      <c r="AN83" s="173"/>
      <c r="AO83" s="173"/>
      <c r="AP83" s="173"/>
      <c r="AQ83" s="173"/>
      <c r="AR83" s="173"/>
      <c r="AS83" s="173"/>
      <c r="AT83" s="173"/>
      <c r="AU83" s="173"/>
      <c r="AV83" s="173"/>
      <c r="AW83" s="173"/>
      <c r="AX83" s="173"/>
      <c r="AY83" s="173"/>
      <c r="AZ83" s="173"/>
      <c r="BA83" s="173"/>
      <c r="BB83" s="173"/>
      <c r="BC83" s="173"/>
      <c r="BD83" s="173"/>
      <c r="BE83" s="173"/>
      <c r="BF83" s="173"/>
      <c r="BG83" s="173"/>
      <c r="BH83" s="173"/>
      <c r="BI83" s="173"/>
      <c r="BJ83" s="173"/>
      <c r="BK83" s="173"/>
      <c r="BL83" s="173"/>
      <c r="BM83" s="173"/>
      <c r="BN83" s="173"/>
      <c r="BO83" s="173"/>
      <c r="BP83" s="173"/>
      <c r="BQ83" s="173"/>
      <c r="BR83" s="173"/>
      <c r="BS83" s="173"/>
      <c r="BT83" s="173"/>
      <c r="BU83" s="173"/>
      <c r="BV83" s="173"/>
      <c r="BW83" s="173"/>
      <c r="BX83" s="173"/>
      <c r="BY83" s="173"/>
      <c r="BZ83" s="173"/>
      <c r="CA83" s="173"/>
      <c r="CB83" s="173"/>
      <c r="CC83" s="173"/>
      <c r="CD83" s="173"/>
      <c r="CE83" s="173"/>
      <c r="CF83" s="173"/>
      <c r="CG83" s="173"/>
      <c r="CH83" s="173"/>
      <c r="CI83" s="173"/>
      <c r="CJ83" s="173"/>
      <c r="CK83" s="173"/>
      <c r="CL83" s="173"/>
      <c r="CM83" s="173"/>
      <c r="CN83" s="173"/>
      <c r="CO83" s="173"/>
      <c r="CP83" s="173"/>
      <c r="CQ83" s="173"/>
      <c r="CR83" s="173"/>
      <c r="CS83" s="173"/>
      <c r="CT83" s="173"/>
      <c r="CU83" s="173"/>
      <c r="CV83" s="173"/>
      <c r="CW83" s="173"/>
      <c r="CX83" s="173"/>
      <c r="CY83" s="173"/>
      <c r="CZ83" s="173"/>
      <c r="DA83" s="173"/>
      <c r="DB83" s="173"/>
      <c r="DC83" s="173"/>
      <c r="DD83" s="173"/>
      <c r="DE83" s="173"/>
      <c r="DF83" s="173"/>
      <c r="DG83" s="173"/>
      <c r="DH83" s="173"/>
      <c r="DI83" s="173"/>
      <c r="DJ83" s="173"/>
      <c r="DK83" s="173"/>
      <c r="DL83" s="173"/>
      <c r="DM83" s="173"/>
      <c r="DN83" s="173"/>
      <c r="DO83" s="173"/>
      <c r="DP83" s="173"/>
      <c r="DQ83" s="173"/>
      <c r="DR83" s="173"/>
    </row>
    <row r="84" spans="1:122" ht="78" customHeight="1" x14ac:dyDescent="0.3">
      <c r="A84" s="100">
        <v>171</v>
      </c>
      <c r="B84" s="4" t="s">
        <v>249</v>
      </c>
      <c r="C84" s="4" t="s">
        <v>248</v>
      </c>
      <c r="D84" s="21" t="s">
        <v>693</v>
      </c>
      <c r="E84" s="345" t="e">
        <f>INDEX('PY1 Data(H)'!$A$1:$CZ$231,MATCH('Unit Data from Audit Worksheet'!$A84,'PY1 Data(H)'!$A$1:$A$231,0),MATCH('Unit Data from Audit Worksheet'!$D$2,'PY1 Data(H)'!$A$1:$CZ$1,0))</f>
        <v>#N/A</v>
      </c>
      <c r="F84" s="950">
        <v>0</v>
      </c>
      <c r="G84" s="702">
        <f>IF(F84&lt;0,"Error: Enter as positive.",)</f>
        <v>0</v>
      </c>
      <c r="H84" s="17"/>
      <c r="I84" s="72"/>
      <c r="J84"/>
    </row>
    <row r="85" spans="1:122" ht="19.2" customHeight="1" x14ac:dyDescent="0.3">
      <c r="A85" s="100"/>
      <c r="B85" s="477" t="s">
        <v>694</v>
      </c>
      <c r="C85" s="477"/>
      <c r="D85" s="458"/>
      <c r="E85" s="458"/>
      <c r="F85" s="800"/>
      <c r="G85" s="474"/>
      <c r="H85" s="17"/>
      <c r="I85" s="72"/>
      <c r="J85"/>
    </row>
    <row r="86" spans="1:122" ht="19.2" customHeight="1" x14ac:dyDescent="0.3">
      <c r="A86" s="100"/>
      <c r="B86" s="477" t="s">
        <v>20</v>
      </c>
      <c r="C86" s="477"/>
      <c r="D86" s="471"/>
      <c r="E86" s="456"/>
      <c r="F86" s="801"/>
      <c r="G86" s="475"/>
      <c r="H86" s="17"/>
      <c r="I86" s="72"/>
      <c r="J86"/>
    </row>
    <row r="87" spans="1:122" ht="19.2" customHeight="1" x14ac:dyDescent="0.3">
      <c r="A87" s="100"/>
      <c r="B87" s="477" t="s">
        <v>18</v>
      </c>
      <c r="C87" s="477"/>
      <c r="D87" s="471"/>
      <c r="E87" s="456"/>
      <c r="F87" s="801"/>
      <c r="G87" s="475"/>
      <c r="H87" s="403"/>
      <c r="I87" s="72"/>
      <c r="J87"/>
    </row>
    <row r="88" spans="1:122" ht="104.4" customHeight="1" x14ac:dyDescent="0.3">
      <c r="A88" s="100">
        <v>596</v>
      </c>
      <c r="B88" s="347" t="s">
        <v>52</v>
      </c>
      <c r="C88" s="257"/>
      <c r="D88" s="344" t="s">
        <v>1740</v>
      </c>
      <c r="E88" s="345" t="e">
        <f>INDEX('PY1 Data(H)'!$A$1:$CZ$231,MATCH('Unit Data from Audit Worksheet'!$A88,'PY1 Data(H)'!$A$1:$A$231,0),MATCH('Unit Data from Audit Worksheet'!$D$2,'PY1 Data(H)'!$A$1:$CZ$1,0))</f>
        <v>#N/A</v>
      </c>
      <c r="F88" s="798"/>
      <c r="G88" s="837" t="s">
        <v>2309</v>
      </c>
      <c r="H88" s="403"/>
      <c r="I88" s="72"/>
      <c r="J88"/>
    </row>
    <row r="89" spans="1:122" ht="94.8" customHeight="1" x14ac:dyDescent="0.3">
      <c r="A89" s="100">
        <v>80</v>
      </c>
      <c r="B89" s="845" t="s">
        <v>2318</v>
      </c>
      <c r="C89" s="4" t="s">
        <v>695</v>
      </c>
      <c r="D89" s="21" t="s">
        <v>696</v>
      </c>
      <c r="E89" s="345" t="e">
        <f>INDEX('PY1 Data(H)'!$A$1:$CZ$231,MATCH('Unit Data from Audit Worksheet'!$A89,'PY1 Data(H)'!$A$1:$A$231,0),MATCH('Unit Data from Audit Worksheet'!$D$2,'PY1 Data(H)'!$A$1:$CZ$1,0))</f>
        <v>#N/A</v>
      </c>
      <c r="F89" s="950">
        <v>0</v>
      </c>
      <c r="G89" s="838" t="e">
        <f>INDEX('PY1 Data(H)'!$A$1:$CZ$233,MATCH('PY1 Data(H)'!$A217,'PY1 Data(H)'!$A$1:$A$233,0),MATCH('Unit Data from Audit Worksheet'!$D$2,'PY1 Data(H)'!$A$1:$CZ$1,0))</f>
        <v>#N/A</v>
      </c>
      <c r="H89" s="404"/>
      <c r="I89" s="72"/>
      <c r="J89"/>
    </row>
    <row r="90" spans="1:122" ht="63.75" customHeight="1" x14ac:dyDescent="0.3">
      <c r="A90" s="100">
        <v>81</v>
      </c>
      <c r="B90" s="4" t="s">
        <v>56</v>
      </c>
      <c r="C90" s="4" t="s">
        <v>695</v>
      </c>
      <c r="D90" s="21" t="s">
        <v>697</v>
      </c>
      <c r="E90" s="345" t="e">
        <f>INDEX('PY1 Data(H)'!$A$1:$CZ$231,MATCH('Unit Data from Audit Worksheet'!$A90,'PY1 Data(H)'!$A$1:$A$231,0),MATCH('Unit Data from Audit Worksheet'!$D$2,'PY1 Data(H)'!$A$1:$CZ$1,0))</f>
        <v>#N/A</v>
      </c>
      <c r="F90" s="798">
        <v>0</v>
      </c>
      <c r="G90" s="400"/>
      <c r="H90" s="17"/>
      <c r="I90" s="72"/>
      <c r="J90"/>
    </row>
    <row r="91" spans="1:122" ht="84" customHeight="1" x14ac:dyDescent="0.3">
      <c r="A91" s="100">
        <v>579</v>
      </c>
      <c r="B91" s="844" t="s">
        <v>2319</v>
      </c>
      <c r="C91" s="347" t="s">
        <v>695</v>
      </c>
      <c r="D91" s="449" t="s">
        <v>698</v>
      </c>
      <c r="E91" s="345" t="e">
        <f>INDEX('PY1 Data(H)'!$A$1:$CZ$231,MATCH('Unit Data from Audit Worksheet'!$A91,'PY1 Data(H)'!$A$1:$A$231,0),MATCH('Unit Data from Audit Worksheet'!$D$2,'PY1 Data(H)'!$A$1:$CZ$1,0))</f>
        <v>#N/A</v>
      </c>
      <c r="F91" s="798">
        <v>0</v>
      </c>
      <c r="G91" s="393"/>
      <c r="H91" s="17"/>
      <c r="I91" s="394"/>
      <c r="J91"/>
    </row>
    <row r="92" spans="1:122" ht="64.2" customHeight="1" x14ac:dyDescent="0.3">
      <c r="A92" s="100">
        <v>510</v>
      </c>
      <c r="B92" s="845" t="s">
        <v>2318</v>
      </c>
      <c r="C92" s="4" t="s">
        <v>695</v>
      </c>
      <c r="D92" s="25" t="s">
        <v>244</v>
      </c>
      <c r="E92" s="345" t="e">
        <f>INDEX('PY1 Data(H)'!$A$1:$CZ$231,MATCH('Unit Data from Audit Worksheet'!$A92,'PY1 Data(H)'!$A$1:$A$231,0),MATCH('Unit Data from Audit Worksheet'!$D$2,'PY1 Data(H)'!$A$1:$CZ$1,0))</f>
        <v>#N/A</v>
      </c>
      <c r="F92" s="798">
        <v>0</v>
      </c>
      <c r="G92" s="400"/>
      <c r="H92" s="17"/>
      <c r="I92" s="72"/>
      <c r="J92"/>
    </row>
    <row r="93" spans="1:122" ht="68.25" customHeight="1" x14ac:dyDescent="0.3">
      <c r="A93" s="183">
        <v>654</v>
      </c>
      <c r="B93" s="847" t="s">
        <v>2320</v>
      </c>
      <c r="C93" s="450" t="s">
        <v>695</v>
      </c>
      <c r="D93" s="205" t="s">
        <v>699</v>
      </c>
      <c r="E93" s="345" t="e">
        <f>INDEX('PY1 Data(H)'!$A$1:$CZ$231,MATCH('Unit Data from Audit Worksheet'!$A93,'PY1 Data(H)'!$A$1:$A$231,0),MATCH('Unit Data from Audit Worksheet'!$D$2,'PY1 Data(H)'!$A$1:$CZ$1,0))</f>
        <v>#N/A</v>
      </c>
      <c r="F93" s="798">
        <v>0</v>
      </c>
      <c r="G93" s="393">
        <f>IF((F89+F90+F92)&gt;F93,"Error: Please review components of current assets above.  Account numbers (80+81+510)&gt;654",)</f>
        <v>0</v>
      </c>
      <c r="H93" s="17"/>
      <c r="I93" s="72"/>
      <c r="J93"/>
    </row>
    <row r="94" spans="1:122" ht="75.75" customHeight="1" x14ac:dyDescent="0.3">
      <c r="A94" s="183">
        <v>655</v>
      </c>
      <c r="B94" s="847" t="s">
        <v>2320</v>
      </c>
      <c r="C94" s="450" t="s">
        <v>695</v>
      </c>
      <c r="D94" s="185" t="s">
        <v>377</v>
      </c>
      <c r="E94" s="345" t="e">
        <f>INDEX('PY1 Data(H)'!$A$1:$CZ$231,MATCH('Unit Data from Audit Worksheet'!$A94,'PY1 Data(H)'!$A$1:$A$231,0),MATCH('Unit Data from Audit Worksheet'!$D$2,'PY1 Data(H)'!$A$1:$CZ$1,0))</f>
        <v>#N/A</v>
      </c>
      <c r="F94" s="798">
        <v>0</v>
      </c>
      <c r="G94" s="393"/>
      <c r="H94" s="17"/>
      <c r="I94" s="72"/>
      <c r="J94"/>
    </row>
    <row r="95" spans="1:122" ht="48" customHeight="1" x14ac:dyDescent="0.3">
      <c r="A95" s="100">
        <v>381</v>
      </c>
      <c r="B95" s="4" t="s">
        <v>32</v>
      </c>
      <c r="C95" s="4" t="s">
        <v>695</v>
      </c>
      <c r="D95" s="98" t="s">
        <v>108</v>
      </c>
      <c r="E95" s="345" t="e">
        <f>INDEX('PY1 Data(H)'!$A$1:$CZ$231,MATCH('Unit Data from Audit Worksheet'!$A95,'PY1 Data(H)'!$A$1:$A$231,0),MATCH('Unit Data from Audit Worksheet'!$D$2,'PY1 Data(H)'!$A$1:$CZ$1,0))</f>
        <v>#N/A</v>
      </c>
      <c r="F95" s="798">
        <v>0</v>
      </c>
      <c r="G95" s="393">
        <f>IF(F93&gt;F95,"Error: Please review components of current assets above. Account numbers 654&gt;381",)</f>
        <v>0</v>
      </c>
      <c r="H95" s="17"/>
      <c r="I95" s="72"/>
      <c r="J95"/>
    </row>
    <row r="96" spans="1:122" ht="63" customHeight="1" x14ac:dyDescent="0.3">
      <c r="A96" s="100">
        <v>578</v>
      </c>
      <c r="B96" s="845" t="s">
        <v>2319</v>
      </c>
      <c r="C96" s="347" t="s">
        <v>695</v>
      </c>
      <c r="D96" s="449" t="s">
        <v>700</v>
      </c>
      <c r="E96" s="345" t="e">
        <f>INDEX('PY1 Data(H)'!$A$1:$CZ$231,MATCH('Unit Data from Audit Worksheet'!$A96,'PY1 Data(H)'!$A$1:$A$231,0),MATCH('Unit Data from Audit Worksheet'!$D$2,'PY1 Data(H)'!$A$1:$CZ$1,0))</f>
        <v>#N/A</v>
      </c>
      <c r="F96" s="798">
        <v>0</v>
      </c>
      <c r="G96" s="393"/>
      <c r="H96" s="394"/>
      <c r="I96" s="395"/>
      <c r="J96"/>
    </row>
    <row r="97" spans="1:122" ht="120.6" customHeight="1" x14ac:dyDescent="0.3">
      <c r="A97" s="184">
        <v>633</v>
      </c>
      <c r="B97" s="847" t="s">
        <v>2321</v>
      </c>
      <c r="C97" s="450" t="s">
        <v>312</v>
      </c>
      <c r="D97" s="205" t="s">
        <v>745</v>
      </c>
      <c r="E97" s="345" t="e">
        <f>INDEX('PY1 Data(H)'!$A$1:$CZ$231,MATCH('Unit Data from Audit Worksheet'!$A97,'PY1 Data(H)'!$A$1:$A$231,0),MATCH('Unit Data from Audit Worksheet'!$D$2,'PY1 Data(H)'!$A$1:$CZ$1,0))</f>
        <v>#N/A</v>
      </c>
      <c r="F97" s="798">
        <v>0</v>
      </c>
      <c r="G97" s="405" t="str">
        <f>IF(F97&gt;=(F98+F99+F100+F101+F102+F103),"","Account 633 is less than the total sum of accounts 634 through 638 + 383")</f>
        <v/>
      </c>
      <c r="H97" s="409">
        <f>F97-(F98+F99+F100+F101+F102+F103)</f>
        <v>0</v>
      </c>
      <c r="I97" s="398"/>
      <c r="J97"/>
    </row>
    <row r="98" spans="1:122" ht="109.5" customHeight="1" x14ac:dyDescent="0.3">
      <c r="A98" s="183">
        <v>634</v>
      </c>
      <c r="B98" s="846" t="s">
        <v>2322</v>
      </c>
      <c r="C98" s="450" t="s">
        <v>312</v>
      </c>
      <c r="D98" s="205" t="s">
        <v>747</v>
      </c>
      <c r="E98" s="345" t="e">
        <f>INDEX('PY1 Data(H)'!$A$1:$CZ$231,MATCH('Unit Data from Audit Worksheet'!$A98,'PY1 Data(H)'!$A$1:$A$231,0),MATCH('Unit Data from Audit Worksheet'!$D$2,'PY1 Data(H)'!$A$1:$CZ$1,0))</f>
        <v>#N/A</v>
      </c>
      <c r="F98" s="798">
        <v>0</v>
      </c>
      <c r="G98" s="406">
        <f>IF(F98&gt;F97,"Please review account numbers 634&gt;633",)</f>
        <v>0</v>
      </c>
      <c r="H98" s="398"/>
      <c r="I98" s="398"/>
      <c r="J98"/>
    </row>
    <row r="99" spans="1:122" ht="130.5" customHeight="1" x14ac:dyDescent="0.3">
      <c r="A99" s="183">
        <v>635</v>
      </c>
      <c r="B99" s="846" t="s">
        <v>2322</v>
      </c>
      <c r="C99" s="450" t="s">
        <v>312</v>
      </c>
      <c r="D99" s="205" t="s">
        <v>746</v>
      </c>
      <c r="E99" s="345" t="e">
        <f>INDEX('PY1 Data(H)'!$A$1:$CZ$231,MATCH('Unit Data from Audit Worksheet'!$A99,'PY1 Data(H)'!$A$1:$A$231,0),MATCH('Unit Data from Audit Worksheet'!$D$2,'PY1 Data(H)'!$A$1:$CZ$1,0))</f>
        <v>#N/A</v>
      </c>
      <c r="F99" s="798">
        <v>0</v>
      </c>
      <c r="G99" s="406">
        <f>IF(F99&gt;F97,"Please review account numbers 635&gt;633",)</f>
        <v>0</v>
      </c>
      <c r="H99" s="398"/>
      <c r="I99" s="398"/>
      <c r="J99"/>
    </row>
    <row r="100" spans="1:122" ht="106.5" customHeight="1" x14ac:dyDescent="0.3">
      <c r="A100" s="183">
        <v>636</v>
      </c>
      <c r="B100" s="846" t="s">
        <v>2322</v>
      </c>
      <c r="C100" s="450" t="s">
        <v>312</v>
      </c>
      <c r="D100" s="205" t="s">
        <v>751</v>
      </c>
      <c r="E100" s="345" t="e">
        <f>INDEX('PY1 Data(H)'!$A$1:$CZ$231,MATCH('Unit Data from Audit Worksheet'!$A100,'PY1 Data(H)'!$A$1:$A$231,0),MATCH('Unit Data from Audit Worksheet'!$D$2,'PY1 Data(H)'!$A$1:$CZ$1,0))</f>
        <v>#N/A</v>
      </c>
      <c r="F100" s="798">
        <v>0</v>
      </c>
      <c r="G100" s="406">
        <f>IF(F100&gt;F97,"Please review account numbers 636&gt;633",)</f>
        <v>0</v>
      </c>
      <c r="H100" s="398"/>
      <c r="I100" s="398"/>
      <c r="J100"/>
    </row>
    <row r="101" spans="1:122" ht="80.25" customHeight="1" x14ac:dyDescent="0.3">
      <c r="A101" s="183">
        <v>637</v>
      </c>
      <c r="B101" s="846" t="s">
        <v>2322</v>
      </c>
      <c r="C101" s="450" t="s">
        <v>312</v>
      </c>
      <c r="D101" s="205" t="s">
        <v>750</v>
      </c>
      <c r="E101" s="345" t="e">
        <f>INDEX('PY1 Data(H)'!$A$1:$CZ$231,MATCH('Unit Data from Audit Worksheet'!$A101,'PY1 Data(H)'!$A$1:$A$231,0),MATCH('Unit Data from Audit Worksheet'!$D$2,'PY1 Data(H)'!$A$1:$CZ$1,0))</f>
        <v>#N/A</v>
      </c>
      <c r="F101" s="798">
        <v>0</v>
      </c>
      <c r="G101" s="406">
        <f>IF(F101&gt;F97,"Please review account numbers 637&gt;633",)</f>
        <v>0</v>
      </c>
      <c r="H101" s="398"/>
      <c r="I101" s="398"/>
      <c r="J101"/>
    </row>
    <row r="102" spans="1:122" ht="110.25" customHeight="1" x14ac:dyDescent="0.3">
      <c r="A102" s="183">
        <v>638</v>
      </c>
      <c r="B102" s="846" t="s">
        <v>2322</v>
      </c>
      <c r="C102" s="450" t="s">
        <v>312</v>
      </c>
      <c r="D102" s="205" t="s">
        <v>749</v>
      </c>
      <c r="E102" s="345" t="e">
        <f>INDEX('PY1 Data(H)'!$A$1:$CZ$231,MATCH('Unit Data from Audit Worksheet'!$A102,'PY1 Data(H)'!$A$1:$A$231,0),MATCH('Unit Data from Audit Worksheet'!$D$2,'PY1 Data(H)'!$A$1:$CZ$1,0))</f>
        <v>#N/A</v>
      </c>
      <c r="F102" s="798">
        <v>0</v>
      </c>
      <c r="G102" s="406">
        <f>IF(F102&gt;F97,"Please review account numbers 638&gt;633",)</f>
        <v>0</v>
      </c>
      <c r="H102" s="398"/>
      <c r="I102" s="398"/>
      <c r="J102"/>
    </row>
    <row r="103" spans="1:122" ht="93.75" customHeight="1" x14ac:dyDescent="0.3">
      <c r="A103" s="100">
        <v>383</v>
      </c>
      <c r="B103" s="4" t="s">
        <v>56</v>
      </c>
      <c r="C103" s="4" t="s">
        <v>695</v>
      </c>
      <c r="D103" s="25" t="s">
        <v>748</v>
      </c>
      <c r="E103" s="345" t="e">
        <f>INDEX('PY1 Data(H)'!$A$1:$CZ$231,MATCH('Unit Data from Audit Worksheet'!$A103,'PY1 Data(H)'!$A$1:$A$231,0),MATCH('Unit Data from Audit Worksheet'!$D$2,'PY1 Data(H)'!$A$1:$CZ$1,0))</f>
        <v>#N/A</v>
      </c>
      <c r="F103" s="798">
        <v>0</v>
      </c>
      <c r="G103" s="407">
        <f>IF(F103&gt;F97,"Error: Please review components of current liabilities above. Account number 383&gt;633",)</f>
        <v>0</v>
      </c>
      <c r="H103" s="408"/>
      <c r="I103" s="72"/>
      <c r="J103"/>
    </row>
    <row r="104" spans="1:122" ht="61.5" customHeight="1" x14ac:dyDescent="0.3">
      <c r="A104" s="100">
        <v>349</v>
      </c>
      <c r="B104" s="4" t="s">
        <v>56</v>
      </c>
      <c r="C104" s="4" t="s">
        <v>695</v>
      </c>
      <c r="D104" s="99" t="s">
        <v>131</v>
      </c>
      <c r="E104" s="345" t="e">
        <f>INDEX('PY1 Data(H)'!$A$1:$CZ$231,MATCH('Unit Data from Audit Worksheet'!$A104,'PY1 Data(H)'!$A$1:$A$231,0),MATCH('Unit Data from Audit Worksheet'!$D$2,'PY1 Data(H)'!$A$1:$CZ$1,0))</f>
        <v>#N/A</v>
      </c>
      <c r="F104" s="798">
        <v>0</v>
      </c>
      <c r="G104" s="393" t="str">
        <f>IF(F97&gt;F104,"Error: Please review accts 633&gt;349","")</f>
        <v/>
      </c>
      <c r="H104" s="17"/>
      <c r="I104" s="72"/>
      <c r="J104"/>
    </row>
    <row r="105" spans="1:122" ht="105" customHeight="1" x14ac:dyDescent="0.3">
      <c r="A105" s="100">
        <v>375</v>
      </c>
      <c r="B105" s="4" t="s">
        <v>56</v>
      </c>
      <c r="C105" s="4" t="s">
        <v>695</v>
      </c>
      <c r="D105" s="373" t="s">
        <v>701</v>
      </c>
      <c r="E105" s="345" t="e">
        <f>INDEX('PY1 Data(H)'!$A$1:$CZ$231,MATCH('Unit Data from Audit Worksheet'!$A105,'PY1 Data(H)'!$A$1:$A$231,0),MATCH('Unit Data from Audit Worksheet'!$D$2,'PY1 Data(H)'!$A$1:$CZ$1,0))</f>
        <v>#N/A</v>
      </c>
      <c r="F105" s="798">
        <v>0</v>
      </c>
      <c r="G105" s="400"/>
      <c r="H105" s="17"/>
      <c r="I105" s="72"/>
      <c r="J105"/>
    </row>
    <row r="106" spans="1:122" ht="67.5" customHeight="1" x14ac:dyDescent="0.3">
      <c r="A106" s="100">
        <v>83</v>
      </c>
      <c r="B106" s="4" t="s">
        <v>55</v>
      </c>
      <c r="C106" s="4" t="s">
        <v>695</v>
      </c>
      <c r="D106" s="99" t="s">
        <v>132</v>
      </c>
      <c r="E106" s="345" t="e">
        <f>INDEX('PY1 Data(H)'!$A$1:$CZ$231,MATCH('Unit Data from Audit Worksheet'!$A106,'PY1 Data(H)'!$A$1:$A$231,0),MATCH('Unit Data from Audit Worksheet'!$D$2,'PY1 Data(H)'!$A$1:$CZ$1,0))</f>
        <v>#N/A</v>
      </c>
      <c r="F106" s="798">
        <v>0</v>
      </c>
      <c r="G106" s="393">
        <f>IF(F95-F104-F106=0,,"Error: Total assets less total liabilities do not equal total net assets.  Account numbers 381-349-83=0  The amount of the formula is in the cell to the right")</f>
        <v>0</v>
      </c>
      <c r="H106" s="396">
        <f>F95-F104-F106</f>
        <v>0</v>
      </c>
      <c r="I106" s="72"/>
      <c r="J106"/>
    </row>
    <row r="107" spans="1:122" ht="26.25" customHeight="1" x14ac:dyDescent="0.3">
      <c r="A107" s="100"/>
      <c r="B107" s="468" t="s">
        <v>152</v>
      </c>
      <c r="C107" s="469"/>
      <c r="D107" s="478"/>
      <c r="E107" s="464"/>
      <c r="F107" s="802"/>
      <c r="G107" s="467"/>
      <c r="H107" s="17"/>
      <c r="I107" s="72"/>
      <c r="J107"/>
    </row>
    <row r="108" spans="1:122" s="18" customFormat="1" ht="99.75" customHeight="1" x14ac:dyDescent="0.3">
      <c r="A108" s="100"/>
      <c r="B108" s="980" t="s">
        <v>760</v>
      </c>
      <c r="C108" s="980"/>
      <c r="D108" s="980"/>
      <c r="E108" s="458"/>
      <c r="F108" s="803"/>
      <c r="G108" s="474"/>
      <c r="H108" s="17"/>
      <c r="I108" s="72"/>
      <c r="J108"/>
      <c r="L108"/>
      <c r="N108" s="17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row>
    <row r="109" spans="1:122" ht="87" customHeight="1" x14ac:dyDescent="0.3">
      <c r="A109" s="100">
        <v>88</v>
      </c>
      <c r="B109" s="4" t="s">
        <v>55</v>
      </c>
      <c r="C109" s="4" t="s">
        <v>702</v>
      </c>
      <c r="D109" s="21" t="s">
        <v>703</v>
      </c>
      <c r="E109" s="345" t="e">
        <f>INDEX('PY1 Data(H)'!$A$1:$CZ$231,MATCH('Unit Data from Audit Worksheet'!$A109,'PY1 Data(H)'!$A$1:$A$231,0),MATCH('Unit Data from Audit Worksheet'!$D$2,'PY1 Data(H)'!$A$1:$CZ$1,0))</f>
        <v>#N/A</v>
      </c>
      <c r="F109" s="948">
        <v>0</v>
      </c>
      <c r="G109" s="400"/>
      <c r="H109" s="17"/>
      <c r="I109" s="72"/>
      <c r="J109"/>
    </row>
    <row r="110" spans="1:122" ht="94.5" customHeight="1" x14ac:dyDescent="0.3">
      <c r="A110" s="100">
        <v>84</v>
      </c>
      <c r="B110" s="845" t="s">
        <v>2318</v>
      </c>
      <c r="C110" s="4" t="s">
        <v>702</v>
      </c>
      <c r="D110" s="25" t="s">
        <v>133</v>
      </c>
      <c r="E110" s="345" t="e">
        <f>INDEX('PY1 Data(H)'!$A$1:$CZ$231,MATCH('Unit Data from Audit Worksheet'!$A110,'PY1 Data(H)'!$A$1:$A$231,0),MATCH('Unit Data from Audit Worksheet'!$D$2,'PY1 Data(H)'!$A$1:$CZ$1,0))</f>
        <v>#N/A</v>
      </c>
      <c r="F110" s="948">
        <v>0</v>
      </c>
      <c r="G110" s="393">
        <f>IF(F110&gt;=F109,,"Error: Charges for services exceed total operating revenues. Account numbers 84&gt;=88")</f>
        <v>0</v>
      </c>
      <c r="H110" s="17"/>
      <c r="I110" s="72"/>
      <c r="J110"/>
    </row>
    <row r="111" spans="1:122" ht="90" customHeight="1" x14ac:dyDescent="0.3">
      <c r="A111" s="100">
        <v>49</v>
      </c>
      <c r="B111" s="845" t="s">
        <v>2318</v>
      </c>
      <c r="C111" s="4" t="s">
        <v>702</v>
      </c>
      <c r="D111" s="25" t="s">
        <v>134</v>
      </c>
      <c r="E111" s="345" t="e">
        <f>INDEX('PY1 Data(H)'!$A$1:$CZ$231,MATCH('Unit Data from Audit Worksheet'!$A111,'PY1 Data(H)'!$A$1:$A$231,0),MATCH('Unit Data from Audit Worksheet'!$D$2,'PY1 Data(H)'!$A$1:$CZ$1,0))</f>
        <v>#N/A</v>
      </c>
      <c r="F111" s="948">
        <v>0</v>
      </c>
      <c r="G111" s="393">
        <f>IF(F111&lt;0,"Error: Enter as positive.",)</f>
        <v>0</v>
      </c>
      <c r="H111" s="17"/>
      <c r="I111" s="72"/>
      <c r="J111"/>
    </row>
    <row r="112" spans="1:122" ht="106.5" customHeight="1" x14ac:dyDescent="0.3">
      <c r="A112" s="100">
        <v>85</v>
      </c>
      <c r="B112" s="845" t="s">
        <v>2318</v>
      </c>
      <c r="C112" s="4" t="s">
        <v>702</v>
      </c>
      <c r="D112" s="25" t="s">
        <v>135</v>
      </c>
      <c r="E112" s="345" t="e">
        <f>INDEX('PY1 Data(H)'!$A$1:$CZ$231,MATCH('Unit Data from Audit Worksheet'!$A112,'PY1 Data(H)'!$A$1:$A$231,0),MATCH('Unit Data from Audit Worksheet'!$D$2,'PY1 Data(H)'!$A$1:$CZ$1,0))</f>
        <v>#N/A</v>
      </c>
      <c r="F112" s="948">
        <v>0</v>
      </c>
      <c r="G112" s="393">
        <f>IF(F112&lt;0,"Error: Enter as positive.",)</f>
        <v>0</v>
      </c>
      <c r="H112" s="17"/>
      <c r="I112" s="72"/>
      <c r="J112"/>
    </row>
    <row r="113" spans="1:122" ht="88.5" customHeight="1" x14ac:dyDescent="0.3">
      <c r="A113" s="100">
        <v>89</v>
      </c>
      <c r="B113" s="845" t="s">
        <v>2318</v>
      </c>
      <c r="C113" s="4" t="s">
        <v>702</v>
      </c>
      <c r="D113" s="25" t="s">
        <v>136</v>
      </c>
      <c r="E113" s="345" t="e">
        <f>INDEX('PY1 Data(H)'!$A$1:$CZ$231,MATCH('Unit Data from Audit Worksheet'!$A113,'PY1 Data(H)'!$A$1:$A$231,0),MATCH('Unit Data from Audit Worksheet'!$D$2,'PY1 Data(H)'!$A$1:$CZ$1,0))</f>
        <v>#N/A</v>
      </c>
      <c r="F113" s="948">
        <v>0</v>
      </c>
      <c r="G113" s="393">
        <f>IF(F113&lt;0,"Error: Enter as positive.",)</f>
        <v>0</v>
      </c>
      <c r="H113" s="17"/>
      <c r="I113" s="72"/>
      <c r="J113"/>
    </row>
    <row r="114" spans="1:122" ht="100.5" customHeight="1" x14ac:dyDescent="0.3">
      <c r="A114" s="100">
        <v>350</v>
      </c>
      <c r="B114" s="4" t="s">
        <v>51</v>
      </c>
      <c r="C114" s="4" t="s">
        <v>702</v>
      </c>
      <c r="D114" s="21" t="s">
        <v>704</v>
      </c>
      <c r="E114" s="345" t="e">
        <f>INDEX('PY1 Data(H)'!$A$1:$CZ$231,MATCH('Unit Data from Audit Worksheet'!$A114,'PY1 Data(H)'!$A$1:$A$231,0),MATCH('Unit Data from Audit Worksheet'!$D$2,'PY1 Data(H)'!$A$1:$CZ$1,0))</f>
        <v>#N/A</v>
      </c>
      <c r="F114" s="948">
        <v>0</v>
      </c>
      <c r="G114" s="400"/>
      <c r="H114" s="17"/>
      <c r="I114" s="72"/>
      <c r="J114"/>
    </row>
    <row r="115" spans="1:122" ht="66" customHeight="1" x14ac:dyDescent="0.3">
      <c r="A115" s="100">
        <v>351</v>
      </c>
      <c r="B115" s="845" t="s">
        <v>2318</v>
      </c>
      <c r="C115" s="4" t="s">
        <v>702</v>
      </c>
      <c r="D115" s="21" t="s">
        <v>705</v>
      </c>
      <c r="E115" s="345" t="e">
        <f>INDEX('PY1 Data(H)'!$A$1:$CZ$231,MATCH('Unit Data from Audit Worksheet'!$A115,'PY1 Data(H)'!$A$1:$A$231,0),MATCH('Unit Data from Audit Worksheet'!$D$2,'PY1 Data(H)'!$A$1:$CZ$1,0))</f>
        <v>#N/A</v>
      </c>
      <c r="F115" s="948">
        <v>0</v>
      </c>
      <c r="G115" s="393">
        <f t="shared" ref="G115:G120" si="2">IF(F115&lt;0,"Error: Enter as positive.",)</f>
        <v>0</v>
      </c>
      <c r="H115" s="17"/>
      <c r="I115" s="72"/>
      <c r="J115"/>
    </row>
    <row r="116" spans="1:122" ht="93.75" customHeight="1" x14ac:dyDescent="0.3">
      <c r="A116" s="100">
        <v>191</v>
      </c>
      <c r="B116" s="4" t="s">
        <v>52</v>
      </c>
      <c r="C116" s="4" t="s">
        <v>702</v>
      </c>
      <c r="D116" s="21" t="s">
        <v>706</v>
      </c>
      <c r="E116" s="345" t="e">
        <f>INDEX('PY1 Data(H)'!$A$1:$CZ$231,MATCH('Unit Data from Audit Worksheet'!$A116,'PY1 Data(H)'!$A$1:$A$231,0),MATCH('Unit Data from Audit Worksheet'!$D$2,'PY1 Data(H)'!$A$1:$CZ$1,0))</f>
        <v>#N/A</v>
      </c>
      <c r="F116" s="948">
        <v>0</v>
      </c>
      <c r="G116" s="393"/>
      <c r="H116" s="17"/>
      <c r="I116" s="72"/>
      <c r="J116"/>
    </row>
    <row r="117" spans="1:122" ht="93.75" customHeight="1" x14ac:dyDescent="0.3">
      <c r="A117" s="100">
        <v>1053</v>
      </c>
      <c r="B117" s="828" t="s">
        <v>477</v>
      </c>
      <c r="C117" s="829" t="s">
        <v>1016</v>
      </c>
      <c r="D117" s="833" t="s">
        <v>1625</v>
      </c>
      <c r="E117" s="345" t="e">
        <f>INDEX('PY1 Data(H)'!$A$1:$CZ$231,MATCH('Unit Data from Audit Worksheet'!$A117,'PY1 Data(H)'!$A$1:$A$231,0),MATCH('Unit Data from Audit Worksheet'!$D$2,'PY1 Data(H)'!$A$1:$CZ$1,0))</f>
        <v>#N/A</v>
      </c>
      <c r="F117" s="948">
        <v>0</v>
      </c>
      <c r="G117" s="393"/>
      <c r="H117" s="17"/>
      <c r="I117" s="72"/>
      <c r="J117" s="173"/>
      <c r="L117" s="173"/>
      <c r="Y117" s="173"/>
      <c r="Z117" s="173"/>
      <c r="AA117" s="173"/>
      <c r="AB117" s="173"/>
      <c r="AC117" s="173"/>
      <c r="AD117" s="173"/>
      <c r="AE117" s="173"/>
      <c r="AF117" s="173"/>
      <c r="AG117" s="173"/>
      <c r="AH117" s="173"/>
      <c r="AI117" s="173"/>
      <c r="AJ117" s="173"/>
      <c r="AK117" s="173"/>
      <c r="AL117" s="173"/>
      <c r="AM117" s="173"/>
      <c r="AN117" s="173"/>
      <c r="AO117" s="173"/>
      <c r="AP117" s="173"/>
      <c r="AQ117" s="173"/>
      <c r="AR117" s="173"/>
      <c r="AS117" s="173"/>
      <c r="AT117" s="173"/>
      <c r="AU117" s="173"/>
      <c r="AV117" s="173"/>
      <c r="AW117" s="173"/>
      <c r="AX117" s="173"/>
      <c r="AY117" s="173"/>
      <c r="AZ117" s="173"/>
      <c r="BA117" s="173"/>
      <c r="BB117" s="173"/>
      <c r="BC117" s="173"/>
      <c r="BD117" s="173"/>
      <c r="BE117" s="173"/>
      <c r="BF117" s="173"/>
      <c r="BG117" s="173"/>
      <c r="BH117" s="173"/>
      <c r="BI117" s="173"/>
      <c r="BJ117" s="173"/>
      <c r="BK117" s="173"/>
      <c r="BL117" s="173"/>
      <c r="BM117" s="173"/>
      <c r="BN117" s="173"/>
      <c r="BO117" s="173"/>
      <c r="BP117" s="173"/>
      <c r="BQ117" s="173"/>
      <c r="BR117" s="173"/>
      <c r="BS117" s="173"/>
      <c r="BT117" s="173"/>
      <c r="BU117" s="173"/>
      <c r="BV117" s="173"/>
      <c r="BW117" s="173"/>
      <c r="BX117" s="173"/>
      <c r="BY117" s="173"/>
      <c r="BZ117" s="173"/>
      <c r="CA117" s="173"/>
      <c r="CB117" s="173"/>
      <c r="CC117" s="173"/>
      <c r="CD117" s="173"/>
      <c r="CE117" s="173"/>
      <c r="CF117" s="173"/>
      <c r="CG117" s="173"/>
      <c r="CH117" s="173"/>
      <c r="CI117" s="173"/>
      <c r="CJ117" s="173"/>
      <c r="CK117" s="173"/>
      <c r="CL117" s="173"/>
      <c r="CM117" s="173"/>
      <c r="CN117" s="173"/>
      <c r="CO117" s="173"/>
      <c r="CP117" s="173"/>
      <c r="CQ117" s="173"/>
      <c r="CR117" s="173"/>
      <c r="CS117" s="173"/>
      <c r="CT117" s="173"/>
      <c r="CU117" s="173"/>
      <c r="CV117" s="173"/>
      <c r="CW117" s="173"/>
      <c r="CX117" s="173"/>
      <c r="CY117" s="173"/>
      <c r="CZ117" s="173"/>
      <c r="DA117" s="173"/>
      <c r="DB117" s="173"/>
      <c r="DC117" s="173"/>
      <c r="DD117" s="173"/>
      <c r="DE117" s="173"/>
      <c r="DF117" s="173"/>
      <c r="DG117" s="173"/>
      <c r="DH117" s="173"/>
      <c r="DI117" s="173"/>
      <c r="DJ117" s="173"/>
      <c r="DK117" s="173"/>
      <c r="DL117" s="173"/>
      <c r="DM117" s="173"/>
      <c r="DN117" s="173"/>
      <c r="DO117" s="173"/>
      <c r="DP117" s="173"/>
      <c r="DQ117" s="173"/>
      <c r="DR117" s="173"/>
    </row>
    <row r="118" spans="1:122" ht="98.25" customHeight="1" x14ac:dyDescent="0.3">
      <c r="A118" s="100">
        <v>352</v>
      </c>
      <c r="B118" s="4" t="s">
        <v>60</v>
      </c>
      <c r="C118" s="4" t="s">
        <v>702</v>
      </c>
      <c r="D118" s="25" t="s">
        <v>642</v>
      </c>
      <c r="E118" s="345" t="e">
        <f>INDEX('PY1 Data(H)'!$A$1:$CZ$231,MATCH('Unit Data from Audit Worksheet'!$A118,'PY1 Data(H)'!$A$1:$A$231,0),MATCH('Unit Data from Audit Worksheet'!$D$2,'PY1 Data(H)'!$A$1:$CZ$1,0))</f>
        <v>#N/A</v>
      </c>
      <c r="F118" s="948">
        <v>0</v>
      </c>
      <c r="G118" s="393">
        <f t="shared" si="2"/>
        <v>0</v>
      </c>
      <c r="H118" s="374"/>
      <c r="I118" s="17"/>
      <c r="J118"/>
    </row>
    <row r="119" spans="1:122" ht="91.5" customHeight="1" x14ac:dyDescent="0.3">
      <c r="A119" s="100">
        <v>986</v>
      </c>
      <c r="B119" s="845" t="s">
        <v>2323</v>
      </c>
      <c r="C119" s="347" t="s">
        <v>702</v>
      </c>
      <c r="D119" s="25" t="s">
        <v>483</v>
      </c>
      <c r="E119" s="345" t="e">
        <f>INDEX('PY1 Data(H)'!$A$1:$CZ$231,MATCH('Unit Data from Audit Worksheet'!$A119,'PY1 Data(H)'!$A$1:$A$231,0),MATCH('Unit Data from Audit Worksheet'!$D$2,'PY1 Data(H)'!$A$1:$CZ$1,0))</f>
        <v>#N/A</v>
      </c>
      <c r="F119" s="948">
        <v>0</v>
      </c>
      <c r="G119" s="393">
        <f t="shared" si="2"/>
        <v>0</v>
      </c>
      <c r="H119" s="17"/>
      <c r="I119" s="72"/>
      <c r="J119"/>
    </row>
    <row r="120" spans="1:122" ht="90" customHeight="1" x14ac:dyDescent="0.3">
      <c r="A120" s="100">
        <v>353</v>
      </c>
      <c r="B120" s="4" t="s">
        <v>60</v>
      </c>
      <c r="C120" s="4" t="s">
        <v>702</v>
      </c>
      <c r="D120" s="25" t="s">
        <v>121</v>
      </c>
      <c r="E120" s="345" t="e">
        <f>INDEX('PY1 Data(H)'!$A$1:$CZ$231,MATCH('Unit Data from Audit Worksheet'!$A120,'PY1 Data(H)'!$A$1:$A$231,0),MATCH('Unit Data from Audit Worksheet'!$D$2,'PY1 Data(H)'!$A$1:$CZ$1,0))</f>
        <v>#N/A</v>
      </c>
      <c r="F120" s="948">
        <v>0</v>
      </c>
      <c r="G120" s="393">
        <f t="shared" si="2"/>
        <v>0</v>
      </c>
      <c r="H120" s="17"/>
      <c r="I120" s="72"/>
      <c r="J120"/>
    </row>
    <row r="121" spans="1:122" ht="138" customHeight="1" x14ac:dyDescent="0.3">
      <c r="A121" s="100">
        <v>50</v>
      </c>
      <c r="B121" s="4" t="s">
        <v>57</v>
      </c>
      <c r="C121" s="4" t="s">
        <v>702</v>
      </c>
      <c r="D121" s="373" t="s">
        <v>707</v>
      </c>
      <c r="E121" s="345" t="e">
        <f>INDEX('PY1 Data(H)'!$A$1:$CZ$231,MATCH('Unit Data from Audit Worksheet'!$A121,'PY1 Data(H)'!$A$1:$A$231,0),MATCH('Unit Data from Audit Worksheet'!$D$2,'PY1 Data(H)'!$A$1:$CZ$1,0))</f>
        <v>#N/A</v>
      </c>
      <c r="F121" s="948">
        <v>0</v>
      </c>
      <c r="G121" s="393">
        <f>IF(H121=0,,"Error: Total revenues less total expenses do not equal total change in net position. Account number 84-85+350-351+191+352-353-50=0  The amount of the formula is in the cell to the right")</f>
        <v>0</v>
      </c>
      <c r="H121" s="396">
        <f>F110-F112+F114-F115+F116+F118-F120-F121</f>
        <v>0</v>
      </c>
      <c r="I121" s="72"/>
      <c r="J121"/>
    </row>
    <row r="122" spans="1:122" ht="138" customHeight="1" x14ac:dyDescent="0.3">
      <c r="A122" s="100">
        <v>377</v>
      </c>
      <c r="B122" s="4" t="s">
        <v>60</v>
      </c>
      <c r="C122" s="4" t="s">
        <v>702</v>
      </c>
      <c r="D122" s="373" t="s">
        <v>708</v>
      </c>
      <c r="E122" s="345" t="e">
        <f>INDEX('PY1 Data(H)'!$A$1:$CZ$231,MATCH('Unit Data from Audit Worksheet'!$A122,'PY1 Data(H)'!$A$1:$A$231,0),MATCH('Unit Data from Audit Worksheet'!$D$2,'PY1 Data(H)'!$A$1:$CZ$1,0))</f>
        <v>#N/A</v>
      </c>
      <c r="F122" s="948">
        <v>0</v>
      </c>
      <c r="G122" s="702" t="e">
        <f>IF(F106-F121-F122=E106,,"Error: Beginning Balance does not agree with our records.  Acct #s (83-50-377)=prior year 83 The amount of the formula is in the cell to the right")</f>
        <v>#N/A</v>
      </c>
      <c r="H122" s="843" t="e">
        <f>+F106-F121-F122-E106</f>
        <v>#N/A</v>
      </c>
      <c r="I122" s="944" t="e">
        <f>IF(H122=0," ","If the out of balance is because prior years data is not populated in cell E106, disregard the error message.  Do not include prior year's balance in cell F122.")</f>
        <v>#N/A</v>
      </c>
      <c r="J122"/>
    </row>
    <row r="123" spans="1:122" ht="97.5" customHeight="1" x14ac:dyDescent="0.3">
      <c r="A123" s="100">
        <v>537</v>
      </c>
      <c r="B123" s="347" t="s">
        <v>53</v>
      </c>
      <c r="C123" s="347" t="s">
        <v>702</v>
      </c>
      <c r="D123" s="344" t="s">
        <v>1619</v>
      </c>
      <c r="E123" s="345" t="e">
        <f>INDEX('PY1 Data(H)'!$A$1:$CZ$231,MATCH('Unit Data from Audit Worksheet'!$A123,'PY1 Data(H)'!$A$1:$A$231,0),MATCH('Unit Data from Audit Worksheet'!$D$2,'PY1 Data(H)'!$A$1:$CZ$1,0))</f>
        <v>#N/A</v>
      </c>
      <c r="F123" s="948"/>
      <c r="G123" s="393"/>
      <c r="H123" s="394"/>
      <c r="I123" s="395"/>
      <c r="J123"/>
    </row>
    <row r="124" spans="1:122" ht="96.75" customHeight="1" x14ac:dyDescent="0.3">
      <c r="A124" s="100">
        <v>538</v>
      </c>
      <c r="B124" s="347" t="s">
        <v>53</v>
      </c>
      <c r="C124" s="347" t="s">
        <v>702</v>
      </c>
      <c r="D124" s="344" t="s">
        <v>1747</v>
      </c>
      <c r="E124" s="345" t="e">
        <f>INDEX('PY1 Data(H)'!$A$1:$CZ$231,MATCH('Unit Data from Audit Worksheet'!$A124,'PY1 Data(H)'!$A$1:$A$231,0),MATCH('Unit Data from Audit Worksheet'!$D$2,'PY1 Data(H)'!$A$1:$CZ$1,0))</f>
        <v>#N/A</v>
      </c>
      <c r="F124" s="948"/>
      <c r="G124" s="393"/>
      <c r="H124" s="394"/>
      <c r="I124" s="395"/>
      <c r="J124"/>
    </row>
    <row r="125" spans="1:122" ht="30.75" customHeight="1" x14ac:dyDescent="0.3">
      <c r="A125" s="100"/>
      <c r="B125" s="476" t="s">
        <v>358</v>
      </c>
      <c r="C125" s="476"/>
      <c r="D125" s="479"/>
      <c r="E125" s="464"/>
      <c r="F125" s="808"/>
      <c r="G125" s="465"/>
      <c r="H125" s="17"/>
      <c r="I125" s="72"/>
      <c r="J125"/>
    </row>
    <row r="126" spans="1:122" ht="19.2" customHeight="1" x14ac:dyDescent="0.3">
      <c r="A126" s="100"/>
      <c r="B126" s="480" t="s">
        <v>709</v>
      </c>
      <c r="C126" s="477"/>
      <c r="D126" s="458"/>
      <c r="E126" s="458"/>
      <c r="F126" s="804"/>
      <c r="G126" s="474"/>
      <c r="H126" s="17"/>
      <c r="I126" s="72"/>
      <c r="J126"/>
    </row>
    <row r="127" spans="1:122" ht="19.2" customHeight="1" x14ac:dyDescent="0.3">
      <c r="A127" s="100"/>
      <c r="B127" s="477" t="s">
        <v>710</v>
      </c>
      <c r="C127" s="477"/>
      <c r="D127" s="471"/>
      <c r="E127" s="456"/>
      <c r="F127" s="805"/>
      <c r="G127" s="475"/>
      <c r="H127" s="17"/>
      <c r="I127" s="72"/>
      <c r="J127"/>
    </row>
    <row r="128" spans="1:122" ht="19.2" customHeight="1" x14ac:dyDescent="0.3">
      <c r="A128" s="100"/>
      <c r="B128" s="477" t="s">
        <v>19</v>
      </c>
      <c r="C128" s="477"/>
      <c r="D128" s="471"/>
      <c r="E128" s="456"/>
      <c r="F128" s="805"/>
      <c r="G128" s="475"/>
      <c r="H128" s="17"/>
      <c r="I128" s="72"/>
      <c r="J128"/>
    </row>
    <row r="129" spans="1:122" ht="65.400000000000006" customHeight="1" x14ac:dyDescent="0.3">
      <c r="A129" s="100">
        <v>51</v>
      </c>
      <c r="B129" s="4" t="s">
        <v>240</v>
      </c>
      <c r="C129" s="755" t="s">
        <v>711</v>
      </c>
      <c r="D129" s="21" t="s">
        <v>712</v>
      </c>
      <c r="E129" s="345" t="e">
        <f>INDEX('PY1 Data(H)'!$A$1:$CZ$231,MATCH('Unit Data from Audit Worksheet'!$A129,'PY1 Data(H)'!$A$1:$A$231,0),MATCH('Unit Data from Audit Worksheet'!$D$2,'PY1 Data(H)'!$A$1:$CZ$1,0))</f>
        <v>#N/A</v>
      </c>
      <c r="F129" s="948">
        <v>0</v>
      </c>
      <c r="G129" s="400"/>
      <c r="H129" s="17"/>
      <c r="I129" s="72"/>
      <c r="J129"/>
    </row>
    <row r="130" spans="1:122" ht="65.400000000000006" customHeight="1" x14ac:dyDescent="0.3">
      <c r="A130" s="100">
        <v>332</v>
      </c>
      <c r="B130" s="4" t="s">
        <v>32</v>
      </c>
      <c r="C130" s="755" t="s">
        <v>711</v>
      </c>
      <c r="D130" s="21" t="s">
        <v>713</v>
      </c>
      <c r="E130" s="345" t="e">
        <f>INDEX('PY1 Data(H)'!$A$1:$CZ$231,MATCH('Unit Data from Audit Worksheet'!$A130,'PY1 Data(H)'!$A$1:$A$231,0),MATCH('Unit Data from Audit Worksheet'!$D$2,'PY1 Data(H)'!$A$1:$CZ$1,0))</f>
        <v>#N/A</v>
      </c>
      <c r="F130" s="948">
        <v>0</v>
      </c>
      <c r="G130" s="393">
        <f>IF(F130&lt;0,"Error: Enter as positive.",)</f>
        <v>0</v>
      </c>
      <c r="H130" s="17"/>
      <c r="I130" s="72"/>
      <c r="J130"/>
    </row>
    <row r="131" spans="1:122" ht="72" customHeight="1" x14ac:dyDescent="0.3">
      <c r="A131" s="100">
        <v>331</v>
      </c>
      <c r="B131" s="845" t="s">
        <v>2318</v>
      </c>
      <c r="C131" s="755" t="s">
        <v>711</v>
      </c>
      <c r="D131" s="21" t="s">
        <v>714</v>
      </c>
      <c r="E131" s="345" t="e">
        <f>INDEX('PY1 Data(H)'!$A$1:$CZ$231,MATCH('Unit Data from Audit Worksheet'!$A131,'PY1 Data(H)'!$A$1:$A$231,0),MATCH('Unit Data from Audit Worksheet'!$D$2,'PY1 Data(H)'!$A$1:$CZ$1,0))</f>
        <v>#N/A</v>
      </c>
      <c r="F131" s="948">
        <v>0</v>
      </c>
      <c r="G131" s="393">
        <f>IF(F131&lt;0,"Error: Enter as positive.",)</f>
        <v>0</v>
      </c>
      <c r="H131" s="17"/>
      <c r="I131" s="72"/>
      <c r="J131"/>
    </row>
    <row r="132" spans="1:122" ht="31.2" customHeight="1" x14ac:dyDescent="0.3">
      <c r="A132" s="100"/>
      <c r="B132" s="476" t="s">
        <v>1018</v>
      </c>
      <c r="C132" s="476"/>
      <c r="D132" s="476"/>
      <c r="E132" s="476"/>
      <c r="F132" s="806"/>
      <c r="G132" s="476"/>
      <c r="H132" s="17"/>
      <c r="I132" s="72"/>
      <c r="J132" s="173"/>
      <c r="L132" s="173"/>
      <c r="Y132" s="173"/>
      <c r="Z132" s="173"/>
      <c r="AA132" s="173"/>
      <c r="AB132" s="173"/>
      <c r="AC132" s="173"/>
      <c r="AD132" s="173"/>
      <c r="AE132" s="173"/>
      <c r="AF132" s="173"/>
      <c r="AG132" s="173"/>
      <c r="AH132" s="173"/>
      <c r="AI132" s="173"/>
      <c r="AJ132" s="173"/>
      <c r="AK132" s="173"/>
      <c r="AL132" s="173"/>
      <c r="AM132" s="173"/>
      <c r="AN132" s="173"/>
      <c r="AO132" s="173"/>
      <c r="AP132" s="173"/>
      <c r="AQ132" s="173"/>
      <c r="AR132" s="173"/>
      <c r="AS132" s="173"/>
      <c r="AT132" s="173"/>
      <c r="AU132" s="173"/>
      <c r="AV132" s="173"/>
      <c r="AW132" s="173"/>
      <c r="AX132" s="173"/>
      <c r="AY132" s="173"/>
      <c r="AZ132" s="173"/>
      <c r="BA132" s="173"/>
      <c r="BB132" s="173"/>
      <c r="BC132" s="173"/>
      <c r="BD132" s="173"/>
      <c r="BE132" s="173"/>
      <c r="BF132" s="173"/>
      <c r="BG132" s="173"/>
      <c r="BH132" s="173"/>
      <c r="BI132" s="173"/>
      <c r="BJ132" s="173"/>
      <c r="BK132" s="173"/>
      <c r="BL132" s="173"/>
      <c r="BM132" s="173"/>
      <c r="BN132" s="173"/>
      <c r="BO132" s="173"/>
      <c r="BP132" s="173"/>
      <c r="BQ132" s="173"/>
      <c r="BR132" s="173"/>
      <c r="BS132" s="173"/>
      <c r="BT132" s="173"/>
      <c r="BU132" s="173"/>
      <c r="BV132" s="173"/>
      <c r="BW132" s="173"/>
      <c r="BX132" s="173"/>
      <c r="BY132" s="173"/>
      <c r="BZ132" s="173"/>
      <c r="CA132" s="173"/>
      <c r="CB132" s="173"/>
      <c r="CC132" s="173"/>
      <c r="CD132" s="173"/>
      <c r="CE132" s="173"/>
      <c r="CF132" s="173"/>
      <c r="CG132" s="173"/>
      <c r="CH132" s="173"/>
      <c r="CI132" s="173"/>
      <c r="CJ132" s="173"/>
      <c r="CK132" s="173"/>
      <c r="CL132" s="173"/>
      <c r="CM132" s="173"/>
      <c r="CN132" s="173"/>
      <c r="CO132" s="173"/>
      <c r="CP132" s="173"/>
      <c r="CQ132" s="173"/>
      <c r="CR132" s="173"/>
      <c r="CS132" s="173"/>
      <c r="CT132" s="173"/>
      <c r="CU132" s="173"/>
      <c r="CV132" s="173"/>
      <c r="CW132" s="173"/>
      <c r="CX132" s="173"/>
      <c r="CY132" s="173"/>
      <c r="CZ132" s="173"/>
      <c r="DA132" s="173"/>
      <c r="DB132" s="173"/>
      <c r="DC132" s="173"/>
      <c r="DD132" s="173"/>
      <c r="DE132" s="173"/>
      <c r="DF132" s="173"/>
      <c r="DG132" s="173"/>
      <c r="DH132" s="173"/>
      <c r="DI132" s="173"/>
      <c r="DJ132" s="173"/>
      <c r="DK132" s="173"/>
      <c r="DL132" s="173"/>
      <c r="DM132" s="173"/>
      <c r="DN132" s="173"/>
      <c r="DO132" s="173"/>
      <c r="DP132" s="173"/>
      <c r="DQ132" s="173"/>
      <c r="DR132" s="173"/>
    </row>
    <row r="133" spans="1:122" ht="71.25" customHeight="1" x14ac:dyDescent="0.3">
      <c r="A133" s="828">
        <v>1060</v>
      </c>
      <c r="B133" s="347" t="s">
        <v>1028</v>
      </c>
      <c r="C133" s="403"/>
      <c r="D133" s="830" t="s">
        <v>1039</v>
      </c>
      <c r="E133" s="345" t="e">
        <f>INDEX('PY1 Data(H)'!$A$1:$CZ$231,MATCH('Unit Data from Audit Worksheet'!$A133,'PY1 Data(H)'!$A$1:$A$231,0),MATCH('Unit Data from Audit Worksheet'!$D$2,'PY1 Data(H)'!$A$1:$CZ$1,0))</f>
        <v>#N/A</v>
      </c>
      <c r="F133" s="798">
        <v>0</v>
      </c>
      <c r="G133" s="393"/>
      <c r="H133" s="17"/>
      <c r="I133" s="72"/>
      <c r="J133" s="173"/>
      <c r="L133" s="173"/>
      <c r="Y133" s="173"/>
      <c r="Z133" s="173"/>
      <c r="AA133" s="173"/>
      <c r="AB133" s="173"/>
      <c r="AC133" s="173"/>
      <c r="AD133" s="173"/>
      <c r="AE133" s="173"/>
      <c r="AF133" s="173"/>
      <c r="AG133" s="173"/>
      <c r="AH133" s="173"/>
      <c r="AI133" s="173"/>
      <c r="AJ133" s="173"/>
      <c r="AK133" s="173"/>
      <c r="AL133" s="173"/>
      <c r="AM133" s="173"/>
      <c r="AN133" s="173"/>
      <c r="AO133" s="173"/>
      <c r="AP133" s="173"/>
      <c r="AQ133" s="173"/>
      <c r="AR133" s="173"/>
      <c r="AS133" s="173"/>
      <c r="AT133" s="173"/>
      <c r="AU133" s="173"/>
      <c r="AV133" s="173"/>
      <c r="AW133" s="173"/>
      <c r="AX133" s="173"/>
      <c r="AY133" s="173"/>
      <c r="AZ133" s="173"/>
      <c r="BA133" s="173"/>
      <c r="BB133" s="173"/>
      <c r="BC133" s="173"/>
      <c r="BD133" s="173"/>
      <c r="BE133" s="173"/>
      <c r="BF133" s="173"/>
      <c r="BG133" s="173"/>
      <c r="BH133" s="173"/>
      <c r="BI133" s="173"/>
      <c r="BJ133" s="173"/>
      <c r="BK133" s="173"/>
      <c r="BL133" s="173"/>
      <c r="BM133" s="173"/>
      <c r="BN133" s="173"/>
      <c r="BO133" s="173"/>
      <c r="BP133" s="173"/>
      <c r="BQ133" s="173"/>
      <c r="BR133" s="173"/>
      <c r="BS133" s="173"/>
      <c r="BT133" s="173"/>
      <c r="BU133" s="173"/>
      <c r="BV133" s="173"/>
      <c r="BW133" s="173"/>
      <c r="BX133" s="173"/>
      <c r="BY133" s="173"/>
      <c r="BZ133" s="173"/>
      <c r="CA133" s="173"/>
      <c r="CB133" s="173"/>
      <c r="CC133" s="173"/>
      <c r="CD133" s="173"/>
      <c r="CE133" s="173"/>
      <c r="CF133" s="173"/>
      <c r="CG133" s="173"/>
      <c r="CH133" s="173"/>
      <c r="CI133" s="173"/>
      <c r="CJ133" s="173"/>
      <c r="CK133" s="173"/>
      <c r="CL133" s="173"/>
      <c r="CM133" s="173"/>
      <c r="CN133" s="173"/>
      <c r="CO133" s="173"/>
      <c r="CP133" s="173"/>
      <c r="CQ133" s="173"/>
      <c r="CR133" s="173"/>
      <c r="CS133" s="173"/>
      <c r="CT133" s="173"/>
      <c r="CU133" s="173"/>
      <c r="CV133" s="173"/>
      <c r="CW133" s="173"/>
      <c r="CX133" s="173"/>
      <c r="CY133" s="173"/>
      <c r="CZ133" s="173"/>
      <c r="DA133" s="173"/>
      <c r="DB133" s="173"/>
      <c r="DC133" s="173"/>
      <c r="DD133" s="173"/>
      <c r="DE133" s="173"/>
      <c r="DF133" s="173"/>
      <c r="DG133" s="173"/>
      <c r="DH133" s="173"/>
      <c r="DI133" s="173"/>
      <c r="DJ133" s="173"/>
      <c r="DK133" s="173"/>
      <c r="DL133" s="173"/>
      <c r="DM133" s="173"/>
      <c r="DN133" s="173"/>
      <c r="DO133" s="173"/>
      <c r="DP133" s="173"/>
      <c r="DQ133" s="173"/>
      <c r="DR133" s="173"/>
    </row>
    <row r="134" spans="1:122" ht="71.25" customHeight="1" x14ac:dyDescent="0.3">
      <c r="A134" s="828">
        <v>1061</v>
      </c>
      <c r="B134" s="347" t="s">
        <v>1028</v>
      </c>
      <c r="C134" s="403"/>
      <c r="D134" s="830" t="s">
        <v>1040</v>
      </c>
      <c r="E134" s="345" t="e">
        <f>INDEX('PY1 Data(H)'!$A$1:$CZ$231,MATCH('Unit Data from Audit Worksheet'!$A134,'PY1 Data(H)'!$A$1:$A$231,0),MATCH('Unit Data from Audit Worksheet'!$D$2,'PY1 Data(H)'!$A$1:$CZ$1,0))</f>
        <v>#N/A</v>
      </c>
      <c r="F134" s="798">
        <v>0</v>
      </c>
      <c r="G134" s="393"/>
      <c r="H134" s="17"/>
      <c r="I134" s="72"/>
      <c r="J134" s="173"/>
      <c r="L134" s="173"/>
      <c r="Y134" s="173"/>
      <c r="Z134" s="173"/>
      <c r="AA134" s="173"/>
      <c r="AB134" s="173"/>
      <c r="AC134" s="173"/>
      <c r="AD134" s="173"/>
      <c r="AE134" s="173"/>
      <c r="AF134" s="173"/>
      <c r="AG134" s="173"/>
      <c r="AH134" s="173"/>
      <c r="AI134" s="173"/>
      <c r="AJ134" s="173"/>
      <c r="AK134" s="173"/>
      <c r="AL134" s="173"/>
      <c r="AM134" s="173"/>
      <c r="AN134" s="173"/>
      <c r="AO134" s="173"/>
      <c r="AP134" s="173"/>
      <c r="AQ134" s="173"/>
      <c r="AR134" s="173"/>
      <c r="AS134" s="173"/>
      <c r="AT134" s="173"/>
      <c r="AU134" s="173"/>
      <c r="AV134" s="173"/>
      <c r="AW134" s="173"/>
      <c r="AX134" s="173"/>
      <c r="AY134" s="173"/>
      <c r="AZ134" s="173"/>
      <c r="BA134" s="173"/>
      <c r="BB134" s="173"/>
      <c r="BC134" s="173"/>
      <c r="BD134" s="173"/>
      <c r="BE134" s="173"/>
      <c r="BF134" s="173"/>
      <c r="BG134" s="173"/>
      <c r="BH134" s="173"/>
      <c r="BI134" s="173"/>
      <c r="BJ134" s="173"/>
      <c r="BK134" s="173"/>
      <c r="BL134" s="173"/>
      <c r="BM134" s="173"/>
      <c r="BN134" s="173"/>
      <c r="BO134" s="173"/>
      <c r="BP134" s="173"/>
      <c r="BQ134" s="173"/>
      <c r="BR134" s="173"/>
      <c r="BS134" s="173"/>
      <c r="BT134" s="173"/>
      <c r="BU134" s="173"/>
      <c r="BV134" s="173"/>
      <c r="BW134" s="173"/>
      <c r="BX134" s="173"/>
      <c r="BY134" s="173"/>
      <c r="BZ134" s="173"/>
      <c r="CA134" s="173"/>
      <c r="CB134" s="173"/>
      <c r="CC134" s="173"/>
      <c r="CD134" s="173"/>
      <c r="CE134" s="173"/>
      <c r="CF134" s="173"/>
      <c r="CG134" s="173"/>
      <c r="CH134" s="173"/>
      <c r="CI134" s="173"/>
      <c r="CJ134" s="173"/>
      <c r="CK134" s="173"/>
      <c r="CL134" s="173"/>
      <c r="CM134" s="173"/>
      <c r="CN134" s="173"/>
      <c r="CO134" s="173"/>
      <c r="CP134" s="173"/>
      <c r="CQ134" s="173"/>
      <c r="CR134" s="173"/>
      <c r="CS134" s="173"/>
      <c r="CT134" s="173"/>
      <c r="CU134" s="173"/>
      <c r="CV134" s="173"/>
      <c r="CW134" s="173"/>
      <c r="CX134" s="173"/>
      <c r="CY134" s="173"/>
      <c r="CZ134" s="173"/>
      <c r="DA134" s="173"/>
      <c r="DB134" s="173"/>
      <c r="DC134" s="173"/>
      <c r="DD134" s="173"/>
      <c r="DE134" s="173"/>
      <c r="DF134" s="173"/>
      <c r="DG134" s="173"/>
      <c r="DH134" s="173"/>
      <c r="DI134" s="173"/>
      <c r="DJ134" s="173"/>
      <c r="DK134" s="173"/>
      <c r="DL134" s="173"/>
      <c r="DM134" s="173"/>
      <c r="DN134" s="173"/>
      <c r="DO134" s="173"/>
      <c r="DP134" s="173"/>
      <c r="DQ134" s="173"/>
      <c r="DR134" s="173"/>
    </row>
    <row r="135" spans="1:122" ht="79.8" customHeight="1" x14ac:dyDescent="0.3">
      <c r="A135" s="828">
        <v>1062</v>
      </c>
      <c r="B135" s="347" t="s">
        <v>1028</v>
      </c>
      <c r="C135" s="403"/>
      <c r="D135" s="690" t="s">
        <v>2376</v>
      </c>
      <c r="E135" s="345" t="e">
        <f>INDEX('PY1 Data(H)'!$A$1:$CZ$231,MATCH('Unit Data from Audit Worksheet'!$A135,'PY1 Data(H)'!$A$1:$A$231,0),MATCH('Unit Data from Audit Worksheet'!$D$2,'PY1 Data(H)'!$A$1:$CZ$1,0))</f>
        <v>#N/A</v>
      </c>
      <c r="F135" s="807"/>
      <c r="G135" s="393"/>
      <c r="H135" s="17"/>
      <c r="I135" s="72"/>
      <c r="J135" s="173"/>
      <c r="L135" s="173"/>
      <c r="Y135" s="173"/>
      <c r="Z135" s="173"/>
      <c r="AA135" s="173"/>
      <c r="AB135" s="173"/>
      <c r="AC135" s="173"/>
      <c r="AD135" s="173"/>
      <c r="AE135" s="173"/>
      <c r="AF135" s="173"/>
      <c r="AG135" s="173"/>
      <c r="AH135" s="173"/>
      <c r="AI135" s="173"/>
      <c r="AJ135" s="173"/>
      <c r="AK135" s="173"/>
      <c r="AL135" s="173"/>
      <c r="AM135" s="173"/>
      <c r="AN135" s="173"/>
      <c r="AO135" s="173"/>
      <c r="AP135" s="173"/>
      <c r="AQ135" s="173"/>
      <c r="AR135" s="173"/>
      <c r="AS135" s="173"/>
      <c r="AT135" s="173"/>
      <c r="AU135" s="173"/>
      <c r="AV135" s="173"/>
      <c r="AW135" s="173"/>
      <c r="AX135" s="173"/>
      <c r="AY135" s="173"/>
      <c r="AZ135" s="173"/>
      <c r="BA135" s="173"/>
      <c r="BB135" s="173"/>
      <c r="BC135" s="173"/>
      <c r="BD135" s="173"/>
      <c r="BE135" s="173"/>
      <c r="BF135" s="173"/>
      <c r="BG135" s="173"/>
      <c r="BH135" s="173"/>
      <c r="BI135" s="173"/>
      <c r="BJ135" s="173"/>
      <c r="BK135" s="173"/>
      <c r="BL135" s="173"/>
      <c r="BM135" s="173"/>
      <c r="BN135" s="173"/>
      <c r="BO135" s="173"/>
      <c r="BP135" s="173"/>
      <c r="BQ135" s="173"/>
      <c r="BR135" s="173"/>
      <c r="BS135" s="173"/>
      <c r="BT135" s="173"/>
      <c r="BU135" s="173"/>
      <c r="BV135" s="173"/>
      <c r="BW135" s="173"/>
      <c r="BX135" s="173"/>
      <c r="BY135" s="173"/>
      <c r="BZ135" s="173"/>
      <c r="CA135" s="173"/>
      <c r="CB135" s="173"/>
      <c r="CC135" s="173"/>
      <c r="CD135" s="173"/>
      <c r="CE135" s="173"/>
      <c r="CF135" s="173"/>
      <c r="CG135" s="173"/>
      <c r="CH135" s="173"/>
      <c r="CI135" s="173"/>
      <c r="CJ135" s="173"/>
      <c r="CK135" s="173"/>
      <c r="CL135" s="173"/>
      <c r="CM135" s="173"/>
      <c r="CN135" s="173"/>
      <c r="CO135" s="173"/>
      <c r="CP135" s="173"/>
      <c r="CQ135" s="173"/>
      <c r="CR135" s="173"/>
      <c r="CS135" s="173"/>
      <c r="CT135" s="173"/>
      <c r="CU135" s="173"/>
      <c r="CV135" s="173"/>
      <c r="CW135" s="173"/>
      <c r="CX135" s="173"/>
      <c r="CY135" s="173"/>
      <c r="CZ135" s="173"/>
      <c r="DA135" s="173"/>
      <c r="DB135" s="173"/>
      <c r="DC135" s="173"/>
      <c r="DD135" s="173"/>
      <c r="DE135" s="173"/>
      <c r="DF135" s="173"/>
      <c r="DG135" s="173"/>
      <c r="DH135" s="173"/>
      <c r="DI135" s="173"/>
      <c r="DJ135" s="173"/>
      <c r="DK135" s="173"/>
      <c r="DL135" s="173"/>
      <c r="DM135" s="173"/>
      <c r="DN135" s="173"/>
      <c r="DO135" s="173"/>
      <c r="DP135" s="173"/>
      <c r="DQ135" s="173"/>
      <c r="DR135" s="173"/>
    </row>
    <row r="136" spans="1:122" ht="89.4" customHeight="1" x14ac:dyDescent="0.3">
      <c r="A136" s="828">
        <v>1063</v>
      </c>
      <c r="B136" s="347" t="s">
        <v>1028</v>
      </c>
      <c r="C136" s="403"/>
      <c r="D136" s="690" t="s">
        <v>2377</v>
      </c>
      <c r="E136" s="345" t="e">
        <f>INDEX('PY1 Data(H)'!$A$1:$CZ$231,MATCH('Unit Data from Audit Worksheet'!$A136,'PY1 Data(H)'!$A$1:$A$231,0),MATCH('Unit Data from Audit Worksheet'!$D$2,'PY1 Data(H)'!$A$1:$CZ$1,0))</f>
        <v>#N/A</v>
      </c>
      <c r="F136" s="807"/>
      <c r="G136" s="393"/>
      <c r="H136" s="17"/>
      <c r="I136" s="72"/>
      <c r="J136" s="173"/>
      <c r="L136" s="173"/>
      <c r="Y136" s="173"/>
      <c r="Z136" s="173"/>
      <c r="AA136" s="173"/>
      <c r="AB136" s="173"/>
      <c r="AC136" s="173"/>
      <c r="AD136" s="173"/>
      <c r="AE136" s="173"/>
      <c r="AF136" s="173"/>
      <c r="AG136" s="173"/>
      <c r="AH136" s="173"/>
      <c r="AI136" s="173"/>
      <c r="AJ136" s="173"/>
      <c r="AK136" s="173"/>
      <c r="AL136" s="173"/>
      <c r="AM136" s="173"/>
      <c r="AN136" s="173"/>
      <c r="AO136" s="173"/>
      <c r="AP136" s="173"/>
      <c r="AQ136" s="173"/>
      <c r="AR136" s="173"/>
      <c r="AS136" s="173"/>
      <c r="AT136" s="173"/>
      <c r="AU136" s="173"/>
      <c r="AV136" s="173"/>
      <c r="AW136" s="173"/>
      <c r="AX136" s="173"/>
      <c r="AY136" s="173"/>
      <c r="AZ136" s="173"/>
      <c r="BA136" s="173"/>
      <c r="BB136" s="173"/>
      <c r="BC136" s="173"/>
      <c r="BD136" s="173"/>
      <c r="BE136" s="173"/>
      <c r="BF136" s="173"/>
      <c r="BG136" s="173"/>
      <c r="BH136" s="173"/>
      <c r="BI136" s="173"/>
      <c r="BJ136" s="173"/>
      <c r="BK136" s="173"/>
      <c r="BL136" s="173"/>
      <c r="BM136" s="173"/>
      <c r="BN136" s="173"/>
      <c r="BO136" s="173"/>
      <c r="BP136" s="173"/>
      <c r="BQ136" s="173"/>
      <c r="BR136" s="173"/>
      <c r="BS136" s="173"/>
      <c r="BT136" s="173"/>
      <c r="BU136" s="173"/>
      <c r="BV136" s="173"/>
      <c r="BW136" s="173"/>
      <c r="BX136" s="173"/>
      <c r="BY136" s="173"/>
      <c r="BZ136" s="173"/>
      <c r="CA136" s="173"/>
      <c r="CB136" s="173"/>
      <c r="CC136" s="173"/>
      <c r="CD136" s="173"/>
      <c r="CE136" s="173"/>
      <c r="CF136" s="173"/>
      <c r="CG136" s="173"/>
      <c r="CH136" s="173"/>
      <c r="CI136" s="173"/>
      <c r="CJ136" s="173"/>
      <c r="CK136" s="173"/>
      <c r="CL136" s="173"/>
      <c r="CM136" s="173"/>
      <c r="CN136" s="173"/>
      <c r="CO136" s="173"/>
      <c r="CP136" s="173"/>
      <c r="CQ136" s="173"/>
      <c r="CR136" s="173"/>
      <c r="CS136" s="173"/>
      <c r="CT136" s="173"/>
      <c r="CU136" s="173"/>
      <c r="CV136" s="173"/>
      <c r="CW136" s="173"/>
      <c r="CX136" s="173"/>
      <c r="CY136" s="173"/>
      <c r="CZ136" s="173"/>
      <c r="DA136" s="173"/>
      <c r="DB136" s="173"/>
      <c r="DC136" s="173"/>
      <c r="DD136" s="173"/>
      <c r="DE136" s="173"/>
      <c r="DF136" s="173"/>
      <c r="DG136" s="173"/>
      <c r="DH136" s="173"/>
      <c r="DI136" s="173"/>
      <c r="DJ136" s="173"/>
      <c r="DK136" s="173"/>
      <c r="DL136" s="173"/>
      <c r="DM136" s="173"/>
      <c r="DN136" s="173"/>
      <c r="DO136" s="173"/>
      <c r="DP136" s="173"/>
      <c r="DQ136" s="173"/>
      <c r="DR136" s="173"/>
    </row>
    <row r="137" spans="1:122" x14ac:dyDescent="0.3">
      <c r="A137" s="100"/>
      <c r="B137" s="476" t="s">
        <v>63</v>
      </c>
      <c r="C137" s="477"/>
      <c r="D137" s="458"/>
      <c r="E137" s="458"/>
      <c r="F137" s="808"/>
      <c r="G137" s="473"/>
      <c r="H137" s="17"/>
      <c r="I137" s="72"/>
      <c r="J137"/>
    </row>
    <row r="138" spans="1:122" ht="106.5" customHeight="1" x14ac:dyDescent="0.3">
      <c r="A138" s="100">
        <v>512</v>
      </c>
      <c r="B138" s="257"/>
      <c r="C138" s="755" t="s">
        <v>137</v>
      </c>
      <c r="D138" s="21" t="s">
        <v>715</v>
      </c>
      <c r="E138" s="345" t="e">
        <f>INDEX('PY1 Data(H)'!$A$1:$CZ$231,MATCH('Unit Data from Audit Worksheet'!$A138,'PY1 Data(H)'!$A$1:$A$231,0),MATCH('Unit Data from Audit Worksheet'!$D$2,'PY1 Data(H)'!$A$1:$CZ$1,0))</f>
        <v>#N/A</v>
      </c>
      <c r="F138" s="798">
        <v>0</v>
      </c>
      <c r="G138" s="393">
        <f>IF(F138&lt;0,"Error: Enter as positive.",)</f>
        <v>0</v>
      </c>
      <c r="H138" s="17"/>
      <c r="I138" s="72"/>
      <c r="J138"/>
    </row>
    <row r="139" spans="1:122" x14ac:dyDescent="0.3">
      <c r="A139" s="100"/>
      <c r="B139" s="476" t="s">
        <v>349</v>
      </c>
      <c r="C139" s="477"/>
      <c r="D139" s="479"/>
      <c r="E139" s="481"/>
      <c r="F139" s="808"/>
      <c r="G139" s="473"/>
      <c r="H139" s="394"/>
      <c r="I139" s="395"/>
      <c r="J139"/>
    </row>
    <row r="140" spans="1:122" ht="59.25" customHeight="1" x14ac:dyDescent="0.3">
      <c r="A140" s="183">
        <v>656</v>
      </c>
      <c r="B140" s="700"/>
      <c r="C140" s="700"/>
      <c r="D140" s="410" t="s">
        <v>1737</v>
      </c>
      <c r="E140" s="345" t="e">
        <f>INDEX('PY1 Data(H)'!$A$1:$CZ$231,MATCH('Unit Data from Audit Worksheet'!$A140,'PY1 Data(H)'!$A$1:$A$231,0),MATCH('Unit Data from Audit Worksheet'!$D$2,'PY1 Data(H)'!$A$1:$CZ$1,0))</f>
        <v>#N/A</v>
      </c>
      <c r="F140" s="798"/>
      <c r="G140" s="393"/>
      <c r="H140" s="17"/>
      <c r="I140" s="72"/>
      <c r="J140"/>
    </row>
    <row r="141" spans="1:122" x14ac:dyDescent="0.3">
      <c r="A141" s="100"/>
      <c r="B141" s="476" t="s">
        <v>243</v>
      </c>
      <c r="C141" s="477"/>
      <c r="D141" s="479"/>
      <c r="E141" s="481"/>
      <c r="F141" s="808"/>
      <c r="G141" s="473"/>
      <c r="H141" s="394"/>
      <c r="I141" s="395"/>
      <c r="J141"/>
    </row>
    <row r="142" spans="1:122" ht="121.5" customHeight="1" x14ac:dyDescent="0.3">
      <c r="A142" s="100">
        <v>535</v>
      </c>
      <c r="B142" s="347" t="s">
        <v>50</v>
      </c>
      <c r="C142" s="347" t="s">
        <v>138</v>
      </c>
      <c r="D142" s="21" t="s">
        <v>716</v>
      </c>
      <c r="E142" s="345" t="e">
        <f>INDEX('PY1 Data(H)'!$A$1:$CZ$231,MATCH('Unit Data from Audit Worksheet'!$A142,'PY1 Data(H)'!$A$1:$A$231,0),MATCH('Unit Data from Audit Worksheet'!$D$2,'PY1 Data(H)'!$A$1:$CZ$1,0))</f>
        <v>#N/A</v>
      </c>
      <c r="F142" s="798">
        <v>0</v>
      </c>
      <c r="G142" s="702" t="str">
        <f>IF(F142&lt;1,"Reminder: Please make sure you have entered all cash and investments from bond/Debt proceeds, if applicable.",)</f>
        <v>Reminder: Please make sure you have entered all cash and investments from bond/Debt proceeds, if applicable.</v>
      </c>
      <c r="H142" s="394"/>
      <c r="I142" s="395"/>
      <c r="J142"/>
    </row>
    <row r="143" spans="1:122" x14ac:dyDescent="0.3">
      <c r="A143" s="100"/>
      <c r="B143" s="476" t="s">
        <v>25</v>
      </c>
      <c r="C143" s="477"/>
      <c r="D143" s="459"/>
      <c r="E143" s="459"/>
      <c r="F143" s="804"/>
      <c r="G143" s="474"/>
      <c r="H143" s="17"/>
      <c r="I143" s="72"/>
      <c r="J143"/>
    </row>
    <row r="144" spans="1:122" x14ac:dyDescent="0.3">
      <c r="A144" s="100"/>
      <c r="B144" s="699"/>
      <c r="C144" s="699"/>
      <c r="D144" s="411" t="s">
        <v>2</v>
      </c>
      <c r="E144" s="1"/>
      <c r="F144" s="809"/>
      <c r="G144" s="400"/>
      <c r="H144" s="17"/>
      <c r="I144" s="72"/>
      <c r="J144"/>
    </row>
    <row r="145" spans="1:10" ht="36" customHeight="1" x14ac:dyDescent="0.3">
      <c r="A145" s="100"/>
      <c r="B145" s="699"/>
      <c r="C145" s="699"/>
      <c r="D145" s="346" t="s">
        <v>717</v>
      </c>
      <c r="E145" s="345"/>
      <c r="F145" s="809"/>
      <c r="G145" s="400"/>
      <c r="H145" s="17"/>
      <c r="I145" s="72"/>
      <c r="J145"/>
    </row>
    <row r="146" spans="1:10" ht="54" customHeight="1" x14ac:dyDescent="0.3">
      <c r="A146" s="100">
        <v>334</v>
      </c>
      <c r="B146" s="4" t="s">
        <v>51</v>
      </c>
      <c r="C146" s="4" t="s">
        <v>145</v>
      </c>
      <c r="D146" s="21" t="s">
        <v>718</v>
      </c>
      <c r="E146" s="345" t="e">
        <f>INDEX('PY1 Data(H)'!$A$1:$CZ$231,MATCH('Unit Data from Audit Worksheet'!$A146,'PY1 Data(H)'!$A$1:$A$231,0),MATCH('Unit Data from Audit Worksheet'!$D$2,'PY1 Data(H)'!$A$1:$CZ$1,0))</f>
        <v>#N/A</v>
      </c>
      <c r="F146" s="948">
        <v>0</v>
      </c>
      <c r="G146" s="400"/>
      <c r="H146" s="17"/>
      <c r="I146" s="72"/>
      <c r="J146"/>
    </row>
    <row r="147" spans="1:10" ht="57" customHeight="1" x14ac:dyDescent="0.3">
      <c r="A147" s="100">
        <v>373</v>
      </c>
      <c r="B147" s="4" t="s">
        <v>51</v>
      </c>
      <c r="C147" s="4" t="s">
        <v>145</v>
      </c>
      <c r="D147" s="25" t="s">
        <v>144</v>
      </c>
      <c r="E147" s="345" t="e">
        <f>INDEX('PY1 Data(H)'!$A$1:$CZ$231,MATCH('Unit Data from Audit Worksheet'!$A147,'PY1 Data(H)'!$A$1:$A$231,0),MATCH('Unit Data from Audit Worksheet'!$D$2,'PY1 Data(H)'!$A$1:$CZ$1,0))</f>
        <v>#N/A</v>
      </c>
      <c r="F147" s="948">
        <v>0</v>
      </c>
      <c r="G147" s="393">
        <f>IF(F147&lt;0,"Error: Enter as positive.",)</f>
        <v>0</v>
      </c>
      <c r="H147" s="17"/>
      <c r="I147" s="72"/>
      <c r="J147"/>
    </row>
    <row r="148" spans="1:10" ht="92.25" customHeight="1" x14ac:dyDescent="0.3">
      <c r="A148" s="100">
        <v>987</v>
      </c>
      <c r="B148" s="848" t="s">
        <v>2324</v>
      </c>
      <c r="C148" s="347"/>
      <c r="D148" s="21" t="s">
        <v>632</v>
      </c>
      <c r="E148" s="345" t="e">
        <f>INDEX('PY1 Data(H)'!$A$1:$CZ$231,MATCH('Unit Data from Audit Worksheet'!$A148,'PY1 Data(H)'!$A$1:$A$231,0),MATCH('Unit Data from Audit Worksheet'!$D$2,'PY1 Data(H)'!$A$1:$CZ$1,0))</f>
        <v>#N/A</v>
      </c>
      <c r="F148" s="948">
        <v>0</v>
      </c>
      <c r="G148" s="412" t="str">
        <f>IF(F148="","If this question is not applicable please place a zero in the cell to the left","")</f>
        <v/>
      </c>
      <c r="H148" s="374"/>
      <c r="I148" s="72"/>
      <c r="J148"/>
    </row>
    <row r="149" spans="1:10" ht="66.75" customHeight="1" x14ac:dyDescent="0.3">
      <c r="A149" s="100">
        <v>988</v>
      </c>
      <c r="B149" s="848" t="s">
        <v>2324</v>
      </c>
      <c r="C149" s="347"/>
      <c r="D149" s="21" t="s">
        <v>631</v>
      </c>
      <c r="E149" s="345" t="e">
        <f>INDEX('PY1 Data(H)'!$A$1:$CZ$231,MATCH('Unit Data from Audit Worksheet'!$A149,'PY1 Data(H)'!$A$1:$A$231,0),MATCH('Unit Data from Audit Worksheet'!$D$2,'PY1 Data(H)'!$A$1:$CZ$1,0))</f>
        <v>#N/A</v>
      </c>
      <c r="F149" s="948"/>
      <c r="G149" s="393"/>
      <c r="H149" s="17"/>
      <c r="I149" s="72"/>
      <c r="J149"/>
    </row>
    <row r="150" spans="1:10" ht="81" customHeight="1" x14ac:dyDescent="0.3">
      <c r="A150" s="100">
        <v>989</v>
      </c>
      <c r="B150" s="848" t="s">
        <v>2324</v>
      </c>
      <c r="C150" s="347"/>
      <c r="D150" s="21" t="s">
        <v>752</v>
      </c>
      <c r="E150" s="345" t="e">
        <f>INDEX('PY1 Data(H)'!$A$1:$CZ$231,MATCH('Unit Data from Audit Worksheet'!$A150,'PY1 Data(H)'!$A$1:$A$231,0),MATCH('Unit Data from Audit Worksheet'!$D$2,'PY1 Data(H)'!$A$1:$CZ$1,0))</f>
        <v>#N/A</v>
      </c>
      <c r="F150" s="948"/>
      <c r="G150" s="393"/>
      <c r="H150" s="17"/>
      <c r="I150" s="72"/>
      <c r="J150"/>
    </row>
    <row r="151" spans="1:10" x14ac:dyDescent="0.3">
      <c r="A151" s="100"/>
      <c r="B151" s="477"/>
      <c r="C151" s="477"/>
      <c r="D151" s="482"/>
      <c r="E151" s="483"/>
      <c r="F151" s="810"/>
      <c r="G151" s="484"/>
      <c r="H151" s="17"/>
      <c r="I151" s="72"/>
      <c r="J151"/>
    </row>
    <row r="152" spans="1:10" ht="108" customHeight="1" x14ac:dyDescent="0.3">
      <c r="A152" s="100"/>
      <c r="B152" s="699"/>
      <c r="C152" s="699"/>
      <c r="D152" s="413" t="s">
        <v>719</v>
      </c>
      <c r="E152" s="1"/>
      <c r="F152" s="809"/>
      <c r="G152" s="400"/>
      <c r="H152" s="17"/>
      <c r="I152" s="72"/>
      <c r="J152"/>
    </row>
    <row r="153" spans="1:10" ht="48.75" customHeight="1" x14ac:dyDescent="0.3">
      <c r="A153" s="100"/>
      <c r="B153" s="699"/>
      <c r="C153" s="699"/>
      <c r="D153" s="21" t="s">
        <v>720</v>
      </c>
      <c r="E153" s="1"/>
      <c r="F153" s="809"/>
      <c r="G153" s="400"/>
      <c r="H153" s="17"/>
      <c r="I153" s="72"/>
      <c r="J153"/>
    </row>
    <row r="154" spans="1:10" ht="51.75" customHeight="1" x14ac:dyDescent="0.3">
      <c r="A154" s="100">
        <v>327</v>
      </c>
      <c r="B154" s="347" t="s">
        <v>32</v>
      </c>
      <c r="C154" s="347" t="s">
        <v>146</v>
      </c>
      <c r="D154" s="414" t="s">
        <v>721</v>
      </c>
      <c r="E154" s="345" t="e">
        <f>INDEX('PY1 Data(H)'!$A$1:$CZ$231,MATCH('Unit Data from Audit Worksheet'!$A154,'PY1 Data(H)'!$A$1:$A$231,0),MATCH('Unit Data from Audit Worksheet'!$D$2,'PY1 Data(H)'!$A$1:$CZ$1,0))</f>
        <v>#N/A</v>
      </c>
      <c r="F154" s="948">
        <v>0</v>
      </c>
      <c r="G154" s="400"/>
      <c r="H154" s="17"/>
      <c r="I154" s="395"/>
      <c r="J154"/>
    </row>
    <row r="155" spans="1:10" ht="51.75" customHeight="1" x14ac:dyDescent="0.3">
      <c r="A155" s="100">
        <v>328</v>
      </c>
      <c r="B155" s="347" t="s">
        <v>32</v>
      </c>
      <c r="C155" s="347" t="s">
        <v>146</v>
      </c>
      <c r="D155" s="26" t="s">
        <v>6</v>
      </c>
      <c r="E155" s="345" t="e">
        <f>INDEX('PY1 Data(H)'!$A$1:$CZ$231,MATCH('Unit Data from Audit Worksheet'!$A155,'PY1 Data(H)'!$A$1:$A$231,0),MATCH('Unit Data from Audit Worksheet'!$D$2,'PY1 Data(H)'!$A$1:$CZ$1,0))</f>
        <v>#N/A</v>
      </c>
      <c r="F155" s="948">
        <v>0</v>
      </c>
      <c r="G155" s="400"/>
      <c r="H155" s="17"/>
      <c r="I155" s="395"/>
      <c r="J155"/>
    </row>
    <row r="156" spans="1:10" ht="42" customHeight="1" x14ac:dyDescent="0.3">
      <c r="A156" s="100"/>
      <c r="B156" s="699"/>
      <c r="C156" s="699"/>
      <c r="D156" s="27" t="s">
        <v>722</v>
      </c>
      <c r="E156" s="93" t="e">
        <f>E154+E155</f>
        <v>#N/A</v>
      </c>
      <c r="F156" s="951">
        <f>SUM(F154:F155)</f>
        <v>0</v>
      </c>
      <c r="G156" s="400"/>
      <c r="H156" s="17"/>
      <c r="I156" s="72"/>
      <c r="J156"/>
    </row>
    <row r="157" spans="1:10" x14ac:dyDescent="0.3">
      <c r="A157" s="100"/>
      <c r="B157" s="699"/>
      <c r="C157" s="699"/>
      <c r="D157" s="21" t="s">
        <v>723</v>
      </c>
      <c r="E157" s="1"/>
      <c r="F157" s="809"/>
      <c r="G157" s="400"/>
      <c r="H157" s="17"/>
      <c r="I157" s="72"/>
      <c r="J157"/>
    </row>
    <row r="158" spans="1:10" ht="24" customHeight="1" x14ac:dyDescent="0.3">
      <c r="A158" s="100"/>
      <c r="B158" s="699"/>
      <c r="C158" s="699"/>
      <c r="D158" s="24" t="s">
        <v>7</v>
      </c>
      <c r="F158" s="952"/>
      <c r="G158" s="400"/>
      <c r="H158" s="17"/>
      <c r="I158" s="72"/>
      <c r="J158"/>
    </row>
    <row r="159" spans="1:10" ht="58.2" customHeight="1" x14ac:dyDescent="0.3">
      <c r="A159" s="100">
        <v>515</v>
      </c>
      <c r="B159" s="845" t="s">
        <v>2318</v>
      </c>
      <c r="C159" s="347" t="s">
        <v>147</v>
      </c>
      <c r="D159" s="28" t="s">
        <v>3</v>
      </c>
      <c r="E159" s="345" t="e">
        <f>INDEX('PY1 Data(H)'!$A$1:$CZ$231,MATCH('Unit Data from Audit Worksheet'!$A159,'PY1 Data(H)'!$A$1:$A$231,0),MATCH('Unit Data from Audit Worksheet'!$D$2,'PY1 Data(H)'!$A$1:$CZ$1,0))</f>
        <v>#N/A</v>
      </c>
      <c r="F159" s="948">
        <v>0</v>
      </c>
      <c r="G159" s="393"/>
      <c r="H159" s="17"/>
      <c r="I159" s="72"/>
      <c r="J159"/>
    </row>
    <row r="160" spans="1:10" ht="69.599999999999994" customHeight="1" x14ac:dyDescent="0.3">
      <c r="A160" s="100">
        <v>516</v>
      </c>
      <c r="B160" s="845" t="s">
        <v>2318</v>
      </c>
      <c r="C160" s="347" t="s">
        <v>147</v>
      </c>
      <c r="D160" s="28" t="s">
        <v>4</v>
      </c>
      <c r="E160" s="345" t="e">
        <f>INDEX('PY1 Data(H)'!$A$1:$CZ$231,MATCH('Unit Data from Audit Worksheet'!$A160,'PY1 Data(H)'!$A$1:$A$231,0),MATCH('Unit Data from Audit Worksheet'!$D$2,'PY1 Data(H)'!$A$1:$CZ$1,0))</f>
        <v>#N/A</v>
      </c>
      <c r="F160" s="948">
        <v>0</v>
      </c>
      <c r="G160" s="393"/>
      <c r="H160" s="17"/>
      <c r="I160" s="72"/>
      <c r="J160"/>
    </row>
    <row r="161" spans="1:10" ht="62.4" customHeight="1" x14ac:dyDescent="0.3">
      <c r="A161" s="100">
        <v>517</v>
      </c>
      <c r="B161" s="845" t="s">
        <v>2318</v>
      </c>
      <c r="C161" s="347" t="s">
        <v>147</v>
      </c>
      <c r="D161" s="28" t="s">
        <v>5</v>
      </c>
      <c r="E161" s="345" t="e">
        <f>INDEX('PY1 Data(H)'!$A$1:$CZ$231,MATCH('Unit Data from Audit Worksheet'!$A161,'PY1 Data(H)'!$A$1:$A$231,0),MATCH('Unit Data from Audit Worksheet'!$D$2,'PY1 Data(H)'!$A$1:$CZ$1,0))</f>
        <v>#N/A</v>
      </c>
      <c r="F161" s="948">
        <v>0</v>
      </c>
      <c r="G161" s="393"/>
      <c r="H161" s="17"/>
      <c r="I161" s="72"/>
      <c r="J161"/>
    </row>
    <row r="162" spans="1:10" ht="69" customHeight="1" x14ac:dyDescent="0.3">
      <c r="A162" s="100">
        <v>518</v>
      </c>
      <c r="B162" s="845" t="s">
        <v>2318</v>
      </c>
      <c r="C162" s="347" t="s">
        <v>147</v>
      </c>
      <c r="D162" s="28" t="s">
        <v>34</v>
      </c>
      <c r="E162" s="345" t="e">
        <f>INDEX('PY1 Data(H)'!$A$1:$CZ$231,MATCH('Unit Data from Audit Worksheet'!$A162,'PY1 Data(H)'!$A$1:$A$231,0),MATCH('Unit Data from Audit Worksheet'!$D$2,'PY1 Data(H)'!$A$1:$CZ$1,0))</f>
        <v>#N/A</v>
      </c>
      <c r="F162" s="948">
        <v>0</v>
      </c>
      <c r="G162" s="393"/>
      <c r="H162" s="17"/>
      <c r="I162" s="72"/>
      <c r="J162"/>
    </row>
    <row r="163" spans="1:10" ht="51" customHeight="1" x14ac:dyDescent="0.3">
      <c r="A163" s="179"/>
      <c r="B163" s="699"/>
      <c r="C163" s="699"/>
      <c r="D163" s="415" t="s">
        <v>724</v>
      </c>
      <c r="E163" s="93" t="e">
        <f>E159+E160+E161+E162</f>
        <v>#N/A</v>
      </c>
      <c r="F163" s="951">
        <f>SUM(F159:F162)</f>
        <v>0</v>
      </c>
      <c r="G163" s="400"/>
      <c r="H163" s="17"/>
      <c r="I163" s="72"/>
      <c r="J163"/>
    </row>
    <row r="164" spans="1:10" ht="30.75" customHeight="1" x14ac:dyDescent="0.3">
      <c r="A164" s="100"/>
      <c r="B164" s="699"/>
      <c r="C164" s="699"/>
      <c r="D164" s="24" t="s">
        <v>43</v>
      </c>
      <c r="E164" s="1"/>
      <c r="F164" s="809"/>
      <c r="G164" s="400"/>
      <c r="H164" s="17"/>
      <c r="I164" s="72"/>
      <c r="J164"/>
    </row>
    <row r="165" spans="1:10" ht="63" customHeight="1" x14ac:dyDescent="0.3">
      <c r="A165" s="100">
        <v>519</v>
      </c>
      <c r="B165" s="347" t="s">
        <v>32</v>
      </c>
      <c r="C165" s="347" t="s">
        <v>148</v>
      </c>
      <c r="D165" s="28" t="s">
        <v>12</v>
      </c>
      <c r="E165" s="345" t="e">
        <f>INDEX('PY1 Data(H)'!$A$1:$CZ$231,MATCH('Unit Data from Audit Worksheet'!$A165,'PY1 Data(H)'!$A$1:$A$231,0),MATCH('Unit Data from Audit Worksheet'!$D$2,'PY1 Data(H)'!$A$1:$CZ$1,0))</f>
        <v>#N/A</v>
      </c>
      <c r="F165" s="948">
        <v>0</v>
      </c>
      <c r="G165" s="393">
        <f>IF(F165&lt;0,"Error: Enter as positive.",)</f>
        <v>0</v>
      </c>
      <c r="H165" s="17"/>
      <c r="I165" s="72"/>
      <c r="J165"/>
    </row>
    <row r="166" spans="1:10" ht="69.75" customHeight="1" x14ac:dyDescent="0.3">
      <c r="A166" s="100">
        <v>520</v>
      </c>
      <c r="B166" s="347" t="s">
        <v>32</v>
      </c>
      <c r="C166" s="347" t="s">
        <v>148</v>
      </c>
      <c r="D166" s="28" t="s">
        <v>14</v>
      </c>
      <c r="E166" s="345" t="e">
        <f>INDEX('PY1 Data(H)'!$A$1:$CZ$231,MATCH('Unit Data from Audit Worksheet'!$A166,'PY1 Data(H)'!$A$1:$A$231,0),MATCH('Unit Data from Audit Worksheet'!$D$2,'PY1 Data(H)'!$A$1:$CZ$1,0))</f>
        <v>#N/A</v>
      </c>
      <c r="F166" s="948">
        <v>0</v>
      </c>
      <c r="G166" s="393">
        <f>IF(F166&lt;0,"Error: Enter as positive.",)</f>
        <v>0</v>
      </c>
      <c r="H166" s="17"/>
      <c r="I166" s="72"/>
      <c r="J166"/>
    </row>
    <row r="167" spans="1:10" ht="72" customHeight="1" x14ac:dyDescent="0.3">
      <c r="A167" s="100">
        <v>521</v>
      </c>
      <c r="B167" s="347" t="s">
        <v>32</v>
      </c>
      <c r="C167" s="347" t="s">
        <v>148</v>
      </c>
      <c r="D167" s="28" t="s">
        <v>16</v>
      </c>
      <c r="E167" s="345" t="e">
        <f>INDEX('PY1 Data(H)'!$A$1:$CZ$231,MATCH('Unit Data from Audit Worksheet'!$A167,'PY1 Data(H)'!$A$1:$A$231,0),MATCH('Unit Data from Audit Worksheet'!$D$2,'PY1 Data(H)'!$A$1:$CZ$1,0))</f>
        <v>#N/A</v>
      </c>
      <c r="F167" s="948">
        <v>0</v>
      </c>
      <c r="G167" s="393">
        <f>IF(F167&lt;0,"Error: Enter as positive.",)</f>
        <v>0</v>
      </c>
      <c r="H167" s="17"/>
      <c r="I167" s="72"/>
      <c r="J167"/>
    </row>
    <row r="168" spans="1:10" ht="74.25" customHeight="1" x14ac:dyDescent="0.3">
      <c r="A168" s="100">
        <v>522</v>
      </c>
      <c r="B168" s="347" t="s">
        <v>32</v>
      </c>
      <c r="C168" s="347" t="s">
        <v>148</v>
      </c>
      <c r="D168" s="28" t="s">
        <v>35</v>
      </c>
      <c r="E168" s="345" t="e">
        <f>INDEX('PY1 Data(H)'!$A$1:$CZ$231,MATCH('Unit Data from Audit Worksheet'!$A168,'PY1 Data(H)'!$A$1:$A$231,0),MATCH('Unit Data from Audit Worksheet'!$D$2,'PY1 Data(H)'!$A$1:$CZ$1,0))</f>
        <v>#N/A</v>
      </c>
      <c r="F168" s="948">
        <v>0</v>
      </c>
      <c r="G168" s="393">
        <f>IF(F168&lt;0,"Error: Enter as positive.",)</f>
        <v>0</v>
      </c>
      <c r="H168" s="17"/>
      <c r="I168" s="72"/>
      <c r="J168"/>
    </row>
    <row r="169" spans="1:10" ht="31.5" customHeight="1" x14ac:dyDescent="0.3">
      <c r="A169" s="6"/>
      <c r="B169" s="699"/>
      <c r="C169" s="699"/>
      <c r="D169" s="416" t="s">
        <v>29</v>
      </c>
      <c r="E169" s="93" t="e">
        <f>E165+E166+E167+E168</f>
        <v>#N/A</v>
      </c>
      <c r="F169" s="951">
        <f>SUM(F165:F168)</f>
        <v>0</v>
      </c>
      <c r="G169" s="120"/>
      <c r="H169" s="17"/>
      <c r="I169" s="72"/>
      <c r="J169"/>
    </row>
    <row r="170" spans="1:10" ht="26.25" customHeight="1" x14ac:dyDescent="0.3">
      <c r="A170" s="6"/>
      <c r="B170" s="699"/>
      <c r="C170" s="699"/>
      <c r="D170" s="24" t="s">
        <v>27</v>
      </c>
      <c r="E170" s="6"/>
      <c r="F170" s="953"/>
      <c r="G170" s="120"/>
      <c r="H170" s="17"/>
      <c r="I170" s="72"/>
      <c r="J170"/>
    </row>
    <row r="171" spans="1:10" ht="89.25" customHeight="1" x14ac:dyDescent="0.3">
      <c r="A171" s="100">
        <v>523</v>
      </c>
      <c r="B171" s="845" t="s">
        <v>2318</v>
      </c>
      <c r="C171" s="347" t="s">
        <v>149</v>
      </c>
      <c r="D171" s="28" t="s">
        <v>13</v>
      </c>
      <c r="E171" s="345" t="e">
        <f>INDEX('PY1 Data(H)'!$A$1:$CZ$231,MATCH('Unit Data from Audit Worksheet'!$A171,'PY1 Data(H)'!$A$1:$A$231,0),MATCH('Unit Data from Audit Worksheet'!$D$2,'PY1 Data(H)'!$A$1:$CZ$1,0))</f>
        <v>#N/A</v>
      </c>
      <c r="F171" s="948">
        <v>0</v>
      </c>
      <c r="G171" s="393">
        <f>IF(F171&lt;0,"Error: Enter as positive.",)</f>
        <v>0</v>
      </c>
      <c r="H171" s="17"/>
      <c r="I171" s="72"/>
      <c r="J171"/>
    </row>
    <row r="172" spans="1:10" ht="75" customHeight="1" x14ac:dyDescent="0.3">
      <c r="A172" s="100">
        <v>524</v>
      </c>
      <c r="B172" s="845" t="s">
        <v>2318</v>
      </c>
      <c r="C172" s="347" t="s">
        <v>149</v>
      </c>
      <c r="D172" s="28" t="s">
        <v>15</v>
      </c>
      <c r="E172" s="345" t="e">
        <f>INDEX('PY1 Data(H)'!$A$1:$CZ$231,MATCH('Unit Data from Audit Worksheet'!$A172,'PY1 Data(H)'!$A$1:$A$231,0),MATCH('Unit Data from Audit Worksheet'!$D$2,'PY1 Data(H)'!$A$1:$CZ$1,0))</f>
        <v>#N/A</v>
      </c>
      <c r="F172" s="948">
        <v>0</v>
      </c>
      <c r="G172" s="393">
        <f>IF(F172&lt;0,"Error: Enter as positive.",)</f>
        <v>0</v>
      </c>
      <c r="H172" s="17"/>
      <c r="I172" s="72"/>
      <c r="J172"/>
    </row>
    <row r="173" spans="1:10" ht="75" customHeight="1" x14ac:dyDescent="0.3">
      <c r="A173" s="100">
        <v>525</v>
      </c>
      <c r="B173" s="845" t="s">
        <v>2318</v>
      </c>
      <c r="C173" s="347" t="s">
        <v>149</v>
      </c>
      <c r="D173" s="28" t="s">
        <v>17</v>
      </c>
      <c r="E173" s="345" t="e">
        <f>INDEX('PY1 Data(H)'!$A$1:$CZ$231,MATCH('Unit Data from Audit Worksheet'!$A173,'PY1 Data(H)'!$A$1:$A$231,0),MATCH('Unit Data from Audit Worksheet'!$D$2,'PY1 Data(H)'!$A$1:$CZ$1,0))</f>
        <v>#N/A</v>
      </c>
      <c r="F173" s="948">
        <v>0</v>
      </c>
      <c r="G173" s="393">
        <f>IF(F173&lt;0,"Error: Enter as positive.",)</f>
        <v>0</v>
      </c>
      <c r="H173" s="17"/>
      <c r="I173" s="72"/>
      <c r="J173"/>
    </row>
    <row r="174" spans="1:10" ht="76.5" customHeight="1" x14ac:dyDescent="0.3">
      <c r="A174" s="100">
        <v>526</v>
      </c>
      <c r="B174" s="845" t="s">
        <v>2318</v>
      </c>
      <c r="C174" s="347" t="s">
        <v>149</v>
      </c>
      <c r="D174" s="28" t="s">
        <v>36</v>
      </c>
      <c r="E174" s="345" t="e">
        <f>INDEX('PY1 Data(H)'!$A$1:$CZ$231,MATCH('Unit Data from Audit Worksheet'!$A174,'PY1 Data(H)'!$A$1:$A$231,0),MATCH('Unit Data from Audit Worksheet'!$D$2,'PY1 Data(H)'!$A$1:$CZ$1,0))</f>
        <v>#N/A</v>
      </c>
      <c r="F174" s="948">
        <v>0</v>
      </c>
      <c r="G174" s="393">
        <f>IF(F174&lt;0,"Error: Enter as positive.",)</f>
        <v>0</v>
      </c>
      <c r="H174" s="17"/>
      <c r="I174" s="72"/>
      <c r="J174"/>
    </row>
    <row r="175" spans="1:10" ht="24.75" customHeight="1" x14ac:dyDescent="0.3">
      <c r="A175" s="100"/>
      <c r="B175" s="701"/>
      <c r="C175" s="701"/>
      <c r="D175" s="416" t="s">
        <v>28</v>
      </c>
      <c r="E175" s="93" t="e">
        <f>E171+E172+E173+E174</f>
        <v>#N/A</v>
      </c>
      <c r="F175" s="951">
        <f>SUM(F171:F174)</f>
        <v>0</v>
      </c>
      <c r="G175" s="400"/>
      <c r="H175" s="17"/>
      <c r="I175" s="72"/>
      <c r="J175"/>
    </row>
    <row r="176" spans="1:10" ht="61.5" customHeight="1" x14ac:dyDescent="0.3">
      <c r="A176" s="100"/>
      <c r="B176" s="701"/>
      <c r="C176" s="701"/>
      <c r="D176" s="417" t="s">
        <v>30</v>
      </c>
      <c r="E176" s="93" t="e">
        <f>E156+E163-E175</f>
        <v>#N/A</v>
      </c>
      <c r="F176" s="951">
        <f>F156+F163-F175</f>
        <v>0</v>
      </c>
      <c r="G176" s="400"/>
      <c r="H176" s="17"/>
      <c r="I176" s="72"/>
      <c r="J176"/>
    </row>
    <row r="177" spans="1:1880" ht="21.6" customHeight="1" x14ac:dyDescent="0.3">
      <c r="A177" s="100"/>
      <c r="B177" s="699"/>
      <c r="C177" s="699"/>
      <c r="D177" s="411"/>
      <c r="E177" s="1"/>
      <c r="F177" s="809"/>
      <c r="G177" s="400"/>
      <c r="H177" s="17"/>
      <c r="I177" s="72"/>
      <c r="J177"/>
    </row>
    <row r="178" spans="1:1880" s="18" customFormat="1" ht="35.25" customHeight="1" x14ac:dyDescent="0.3">
      <c r="A178" s="100"/>
      <c r="B178" s="476" t="s">
        <v>8</v>
      </c>
      <c r="C178" s="477"/>
      <c r="D178" s="458"/>
      <c r="E178" s="459"/>
      <c r="F178" s="804"/>
      <c r="G178" s="474"/>
      <c r="H178" s="17"/>
      <c r="I178" s="72"/>
      <c r="J178"/>
      <c r="L178"/>
      <c r="N178" s="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row>
    <row r="179" spans="1:1880" s="18" customFormat="1" ht="273.75" customHeight="1" x14ac:dyDescent="0.3">
      <c r="A179" s="100">
        <v>337</v>
      </c>
      <c r="B179" s="4" t="s">
        <v>51</v>
      </c>
      <c r="C179" s="4" t="s">
        <v>725</v>
      </c>
      <c r="D179" s="21" t="s">
        <v>633</v>
      </c>
      <c r="E179" s="345" t="e">
        <f>INDEX('PY1 Data(H)'!$A$1:$CZ$231,MATCH('Unit Data from Audit Worksheet'!$A179,'PY1 Data(H)'!$A$1:$A$231,0),MATCH('Unit Data from Audit Worksheet'!$D$2,'PY1 Data(H)'!$A$1:$CZ$1,0))</f>
        <v>#N/A</v>
      </c>
      <c r="F179" s="798">
        <v>0</v>
      </c>
      <c r="G179" s="393">
        <f>IF(F179&lt;0,"Error: Enter as positive.",)</f>
        <v>0</v>
      </c>
      <c r="H179" s="17"/>
      <c r="I179" s="72"/>
      <c r="J179"/>
      <c r="L179"/>
      <c r="N179" s="178"/>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row>
    <row r="180" spans="1:1880" s="18" customFormat="1" ht="81.75" customHeight="1" x14ac:dyDescent="0.3">
      <c r="A180" s="100">
        <v>343</v>
      </c>
      <c r="B180" s="4" t="s">
        <v>51</v>
      </c>
      <c r="C180" s="4" t="s">
        <v>289</v>
      </c>
      <c r="D180" s="25" t="s">
        <v>726</v>
      </c>
      <c r="E180" s="345" t="e">
        <f>INDEX('PY1 Data(H)'!$A$1:$CZ$231,MATCH('Unit Data from Audit Worksheet'!$A180,'PY1 Data(H)'!$A$1:$A$231,0),MATCH('Unit Data from Audit Worksheet'!$D$2,'PY1 Data(H)'!$A$1:$CZ$1,0))</f>
        <v>#N/A</v>
      </c>
      <c r="F180" s="948">
        <v>0</v>
      </c>
      <c r="G180" s="393">
        <f>IF(F180&lt;0,"Error: Enter as positive.",)</f>
        <v>0</v>
      </c>
      <c r="H180" s="17"/>
      <c r="I180" s="72"/>
      <c r="J180"/>
      <c r="L180"/>
      <c r="M180" s="91"/>
      <c r="N180" s="178"/>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row>
    <row r="181" spans="1:1880" ht="274.5" customHeight="1" x14ac:dyDescent="0.3">
      <c r="A181" s="100">
        <v>82</v>
      </c>
      <c r="B181" s="4" t="s">
        <v>55</v>
      </c>
      <c r="C181" s="4" t="s">
        <v>727</v>
      </c>
      <c r="D181" s="21" t="s">
        <v>384</v>
      </c>
      <c r="E181" s="345" t="e">
        <f>INDEX('PY1 Data(H)'!$A$1:$CZ$231,MATCH('Unit Data from Audit Worksheet'!$A181,'PY1 Data(H)'!$A$1:$A$231,0),MATCH('Unit Data from Audit Worksheet'!$D$2,'PY1 Data(H)'!$A$1:$CZ$1,0))</f>
        <v>#N/A</v>
      </c>
      <c r="F181" s="948">
        <v>0</v>
      </c>
      <c r="G181" s="393">
        <f>IF(F181&lt;0,"Error: Enter as positive.",)</f>
        <v>0</v>
      </c>
      <c r="H181" s="17"/>
      <c r="I181" s="418"/>
      <c r="J181"/>
    </row>
    <row r="182" spans="1:1880" s="420" customFormat="1" ht="33" customHeight="1" x14ac:dyDescent="0.3">
      <c r="A182" s="100"/>
      <c r="B182" s="757" t="s">
        <v>305</v>
      </c>
      <c r="C182" s="758"/>
      <c r="D182" s="89"/>
      <c r="E182" s="419"/>
      <c r="F182" s="954"/>
      <c r="G182" s="392"/>
      <c r="H182" s="17"/>
      <c r="I182" s="418"/>
      <c r="J182"/>
      <c r="K182" s="18"/>
      <c r="L182"/>
      <c r="M182" s="18"/>
      <c r="N182" s="178"/>
      <c r="O182" s="18"/>
      <c r="P182" s="18"/>
      <c r="Q182" s="18"/>
      <c r="R182" s="18"/>
      <c r="S182" s="18"/>
      <c r="T182" s="18"/>
      <c r="U182" s="18"/>
      <c r="V182" s="18"/>
      <c r="W182" s="18"/>
      <c r="X182" s="18"/>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c r="GQ182" s="18"/>
      <c r="GR182" s="18"/>
      <c r="GS182" s="18"/>
      <c r="GT182" s="18"/>
      <c r="GU182" s="18"/>
      <c r="GV182" s="18"/>
      <c r="GW182" s="18"/>
      <c r="GX182" s="18"/>
      <c r="GY182" s="18"/>
      <c r="GZ182" s="18"/>
      <c r="HA182" s="18"/>
      <c r="HB182" s="18"/>
      <c r="HC182" s="18"/>
      <c r="HD182" s="18"/>
      <c r="HE182" s="18"/>
      <c r="HF182" s="18"/>
      <c r="HG182" s="18"/>
      <c r="HH182" s="18"/>
      <c r="HI182" s="18"/>
      <c r="HJ182" s="18"/>
      <c r="HK182" s="18"/>
      <c r="HL182" s="18"/>
      <c r="HM182" s="18"/>
      <c r="HN182" s="18"/>
      <c r="HO182" s="18"/>
      <c r="HP182" s="18"/>
      <c r="HQ182" s="18"/>
      <c r="HR182" s="18"/>
      <c r="HS182" s="18"/>
      <c r="HT182" s="18"/>
      <c r="HU182" s="18"/>
      <c r="HV182" s="18"/>
      <c r="HW182" s="18"/>
      <c r="HX182" s="18"/>
      <c r="HY182" s="18"/>
      <c r="HZ182" s="18"/>
      <c r="IA182" s="18"/>
      <c r="IB182" s="18"/>
      <c r="IC182" s="18"/>
      <c r="ID182" s="18"/>
      <c r="IE182" s="18"/>
      <c r="IF182" s="18"/>
      <c r="IG182" s="18"/>
      <c r="IH182" s="18"/>
      <c r="II182" s="18"/>
      <c r="IJ182" s="18"/>
      <c r="IK182" s="18"/>
      <c r="IL182" s="18"/>
      <c r="IM182" s="18"/>
      <c r="IN182" s="18"/>
      <c r="IO182" s="18"/>
      <c r="IP182" s="18"/>
      <c r="IQ182" s="18"/>
      <c r="IR182" s="18"/>
      <c r="IS182" s="18"/>
      <c r="IT182" s="18"/>
      <c r="IU182" s="18"/>
      <c r="IV182" s="18"/>
      <c r="IW182" s="18"/>
      <c r="IX182" s="18"/>
      <c r="IY182" s="18"/>
      <c r="IZ182" s="18"/>
      <c r="JA182" s="18"/>
      <c r="JB182" s="18"/>
      <c r="JC182" s="18"/>
      <c r="JD182" s="18"/>
      <c r="JE182" s="18"/>
      <c r="JF182" s="18"/>
      <c r="JG182" s="18"/>
      <c r="JH182" s="18"/>
      <c r="JI182" s="18"/>
      <c r="JJ182" s="18"/>
      <c r="JK182" s="18"/>
      <c r="JL182" s="18"/>
      <c r="JM182" s="18"/>
      <c r="JN182" s="18"/>
      <c r="JO182" s="18"/>
      <c r="JP182" s="18"/>
      <c r="JQ182" s="18"/>
      <c r="JR182" s="18"/>
      <c r="JS182" s="18"/>
      <c r="JT182" s="18"/>
      <c r="JU182" s="18"/>
      <c r="JV182" s="18"/>
      <c r="JW182" s="18"/>
      <c r="JX182" s="18"/>
      <c r="JY182" s="18"/>
      <c r="JZ182" s="18"/>
      <c r="KA182" s="18"/>
      <c r="KB182" s="18"/>
      <c r="KC182" s="18"/>
      <c r="KD182" s="18"/>
      <c r="KE182" s="18"/>
      <c r="KF182" s="18"/>
      <c r="KG182" s="18"/>
      <c r="KH182" s="18"/>
      <c r="KI182" s="18"/>
      <c r="KJ182" s="18"/>
      <c r="KK182" s="18"/>
      <c r="KL182" s="18"/>
      <c r="KM182" s="18"/>
      <c r="KN182" s="18"/>
      <c r="KO182" s="18"/>
      <c r="KP182" s="18"/>
      <c r="KQ182" s="18"/>
      <c r="KR182" s="18"/>
      <c r="KS182" s="18"/>
      <c r="KT182" s="18"/>
      <c r="KU182" s="18"/>
      <c r="KV182" s="18"/>
      <c r="KW182" s="18"/>
      <c r="KX182" s="18"/>
      <c r="KY182" s="18"/>
      <c r="KZ182" s="18"/>
      <c r="LA182" s="18"/>
      <c r="LB182" s="18"/>
      <c r="LC182" s="18"/>
      <c r="LD182" s="18"/>
      <c r="LE182" s="18"/>
      <c r="LF182" s="18"/>
      <c r="LG182" s="18"/>
      <c r="LH182" s="18"/>
      <c r="LI182" s="18"/>
      <c r="LJ182" s="18"/>
      <c r="LK182" s="18"/>
      <c r="LL182" s="18"/>
      <c r="LM182" s="18"/>
      <c r="LN182" s="18"/>
      <c r="LO182" s="18"/>
      <c r="LP182" s="18"/>
      <c r="LQ182" s="18"/>
      <c r="LR182" s="18"/>
      <c r="LS182" s="18"/>
      <c r="LT182" s="18"/>
      <c r="LU182" s="18"/>
      <c r="LV182" s="18"/>
      <c r="LW182" s="18"/>
      <c r="LX182" s="18"/>
      <c r="LY182" s="18"/>
      <c r="LZ182" s="18"/>
      <c r="MA182" s="18"/>
      <c r="MB182" s="18"/>
      <c r="MC182" s="18"/>
      <c r="MD182" s="18"/>
      <c r="ME182" s="18"/>
      <c r="MF182" s="18"/>
      <c r="MG182" s="18"/>
      <c r="MH182" s="18"/>
      <c r="MI182" s="18"/>
      <c r="MJ182" s="18"/>
      <c r="MK182" s="18"/>
      <c r="ML182" s="18"/>
      <c r="MM182" s="18"/>
      <c r="MN182" s="18"/>
      <c r="MO182" s="18"/>
      <c r="MP182" s="18"/>
      <c r="MQ182" s="18"/>
      <c r="MR182" s="18"/>
      <c r="MS182" s="18"/>
      <c r="MT182" s="18"/>
      <c r="MU182" s="18"/>
      <c r="MV182" s="18"/>
      <c r="MW182" s="18"/>
      <c r="MX182" s="18"/>
      <c r="MY182" s="18"/>
      <c r="MZ182" s="18"/>
      <c r="NA182" s="18"/>
      <c r="NB182" s="18"/>
      <c r="NC182" s="18"/>
      <c r="ND182" s="18"/>
      <c r="NE182" s="18"/>
      <c r="NF182" s="18"/>
      <c r="NG182" s="18"/>
      <c r="NH182" s="18"/>
      <c r="NI182" s="18"/>
      <c r="NJ182" s="18"/>
      <c r="NK182" s="18"/>
      <c r="NL182" s="18"/>
      <c r="NM182" s="18"/>
      <c r="NN182" s="18"/>
      <c r="NO182" s="18"/>
      <c r="NP182" s="18"/>
      <c r="NQ182" s="18"/>
      <c r="NR182" s="18"/>
      <c r="NS182" s="18"/>
      <c r="NT182" s="18"/>
      <c r="NU182" s="18"/>
      <c r="NV182" s="18"/>
      <c r="NW182" s="18"/>
      <c r="NX182" s="18"/>
      <c r="NY182" s="18"/>
      <c r="NZ182" s="18"/>
      <c r="OA182" s="18"/>
      <c r="OB182" s="18"/>
      <c r="OC182" s="18"/>
      <c r="OD182" s="18"/>
      <c r="OE182" s="18"/>
      <c r="OF182" s="18"/>
      <c r="OG182" s="18"/>
      <c r="OH182" s="18"/>
      <c r="OI182" s="18"/>
      <c r="OJ182" s="18"/>
      <c r="OK182" s="18"/>
      <c r="OL182" s="18"/>
      <c r="OM182" s="18"/>
      <c r="ON182" s="18"/>
      <c r="OO182" s="18"/>
      <c r="OP182" s="18"/>
      <c r="OQ182" s="18"/>
      <c r="OR182" s="18"/>
      <c r="OS182" s="18"/>
      <c r="OT182" s="18"/>
      <c r="OU182" s="18"/>
      <c r="OV182" s="18"/>
      <c r="OW182" s="18"/>
      <c r="OX182" s="18"/>
      <c r="OY182" s="18"/>
      <c r="OZ182" s="18"/>
      <c r="PA182" s="18"/>
      <c r="PB182" s="18"/>
      <c r="PC182" s="18"/>
      <c r="PD182" s="18"/>
      <c r="PE182" s="18"/>
      <c r="PF182" s="18"/>
      <c r="PG182" s="18"/>
      <c r="PH182" s="18"/>
      <c r="PI182" s="18"/>
      <c r="PJ182" s="18"/>
      <c r="PK182" s="18"/>
      <c r="PL182" s="18"/>
      <c r="PM182" s="18"/>
      <c r="PN182" s="18"/>
      <c r="PO182" s="18"/>
      <c r="PP182" s="18"/>
      <c r="PQ182" s="18"/>
      <c r="PR182" s="18"/>
      <c r="PS182" s="18"/>
      <c r="PT182" s="18"/>
      <c r="PU182" s="18"/>
      <c r="PV182" s="18"/>
      <c r="PW182" s="18"/>
      <c r="PX182" s="18"/>
      <c r="PY182" s="18"/>
      <c r="PZ182" s="18"/>
      <c r="QA182" s="18"/>
      <c r="QB182" s="18"/>
      <c r="QC182" s="18"/>
      <c r="QD182" s="18"/>
      <c r="QE182" s="18"/>
      <c r="QF182" s="18"/>
      <c r="QG182" s="18"/>
      <c r="QH182" s="18"/>
      <c r="QI182" s="18"/>
      <c r="QJ182" s="18"/>
      <c r="QK182" s="18"/>
      <c r="QL182" s="18"/>
      <c r="QM182" s="18"/>
      <c r="QN182" s="18"/>
      <c r="QO182" s="18"/>
      <c r="QP182" s="18"/>
      <c r="QQ182" s="18"/>
      <c r="QR182" s="18"/>
      <c r="QS182" s="18"/>
      <c r="QT182" s="18"/>
      <c r="QU182" s="18"/>
      <c r="QV182" s="18"/>
      <c r="QW182" s="18"/>
      <c r="QX182" s="18"/>
      <c r="QY182" s="18"/>
      <c r="QZ182" s="18"/>
      <c r="RA182" s="18"/>
      <c r="RB182" s="18"/>
      <c r="RC182" s="18"/>
      <c r="RD182" s="18"/>
      <c r="RE182" s="18"/>
      <c r="RF182" s="18"/>
      <c r="RG182" s="18"/>
      <c r="RH182" s="18"/>
      <c r="RI182" s="18"/>
      <c r="RJ182" s="18"/>
      <c r="RK182" s="18"/>
      <c r="RL182" s="18"/>
      <c r="RM182" s="18"/>
      <c r="RN182" s="18"/>
      <c r="RO182" s="18"/>
      <c r="RP182" s="18"/>
      <c r="RQ182" s="18"/>
      <c r="RR182" s="18"/>
      <c r="RS182" s="18"/>
      <c r="RT182" s="18"/>
      <c r="RU182" s="18"/>
      <c r="RV182" s="18"/>
      <c r="RW182" s="18"/>
      <c r="RX182" s="18"/>
      <c r="RY182" s="18"/>
      <c r="RZ182" s="18"/>
      <c r="SA182" s="18"/>
      <c r="SB182" s="18"/>
      <c r="SC182" s="18"/>
      <c r="SD182" s="18"/>
      <c r="SE182" s="18"/>
      <c r="SF182" s="18"/>
      <c r="SG182" s="18"/>
      <c r="SH182" s="18"/>
      <c r="SI182" s="18"/>
      <c r="SJ182" s="18"/>
      <c r="SK182" s="18"/>
      <c r="SL182" s="18"/>
      <c r="SM182" s="18"/>
      <c r="SN182" s="18"/>
      <c r="SO182" s="18"/>
      <c r="SP182" s="18"/>
      <c r="SQ182" s="18"/>
      <c r="SR182" s="18"/>
      <c r="SS182" s="18"/>
      <c r="ST182" s="18"/>
      <c r="SU182" s="18"/>
      <c r="SV182" s="18"/>
      <c r="SW182" s="18"/>
      <c r="SX182" s="18"/>
      <c r="SY182" s="18"/>
      <c r="SZ182" s="18"/>
      <c r="TA182" s="18"/>
      <c r="TB182" s="18"/>
      <c r="TC182" s="18"/>
      <c r="TD182" s="18"/>
      <c r="TE182" s="18"/>
      <c r="TF182" s="18"/>
      <c r="TG182" s="18"/>
      <c r="TH182" s="18"/>
      <c r="TI182" s="18"/>
      <c r="TJ182" s="18"/>
      <c r="TK182" s="18"/>
      <c r="TL182" s="18"/>
      <c r="TM182" s="18"/>
      <c r="TN182" s="18"/>
      <c r="TO182" s="18"/>
      <c r="TP182" s="18"/>
      <c r="TQ182" s="18"/>
      <c r="TR182" s="18"/>
      <c r="TS182" s="18"/>
      <c r="TT182" s="18"/>
      <c r="TU182" s="18"/>
      <c r="TV182" s="18"/>
      <c r="TW182" s="18"/>
      <c r="TX182" s="18"/>
      <c r="TY182" s="18"/>
      <c r="TZ182" s="18"/>
      <c r="UA182" s="18"/>
      <c r="UB182" s="18"/>
      <c r="UC182" s="18"/>
      <c r="UD182" s="18"/>
      <c r="UE182" s="18"/>
      <c r="UF182" s="18"/>
      <c r="UG182" s="18"/>
      <c r="UH182" s="18"/>
      <c r="UI182" s="18"/>
      <c r="UJ182" s="18"/>
      <c r="UK182" s="18"/>
      <c r="UL182" s="18"/>
      <c r="UM182" s="18"/>
      <c r="UN182" s="18"/>
      <c r="UO182" s="18"/>
      <c r="UP182" s="18"/>
      <c r="UQ182" s="18"/>
      <c r="UR182" s="18"/>
      <c r="US182" s="18"/>
      <c r="UT182" s="18"/>
      <c r="UU182" s="18"/>
      <c r="UV182" s="18"/>
      <c r="UW182" s="18"/>
      <c r="UX182" s="18"/>
      <c r="UY182" s="18"/>
      <c r="UZ182" s="18"/>
      <c r="VA182" s="18"/>
      <c r="VB182" s="18"/>
      <c r="VC182" s="18"/>
      <c r="VD182" s="18"/>
      <c r="VE182" s="18"/>
      <c r="VF182" s="18"/>
      <c r="VG182" s="18"/>
      <c r="VH182" s="18"/>
      <c r="VI182" s="18"/>
      <c r="VJ182" s="18"/>
      <c r="VK182" s="18"/>
      <c r="VL182" s="18"/>
      <c r="VM182" s="18"/>
      <c r="VN182" s="18"/>
      <c r="VO182" s="18"/>
      <c r="VP182" s="18"/>
      <c r="VQ182" s="18"/>
      <c r="VR182" s="18"/>
      <c r="VS182" s="18"/>
      <c r="VT182" s="18"/>
      <c r="VU182" s="18"/>
      <c r="VV182" s="18"/>
      <c r="VW182" s="18"/>
      <c r="VX182" s="18"/>
      <c r="VY182" s="18"/>
      <c r="VZ182" s="18"/>
      <c r="WA182" s="18"/>
      <c r="WB182" s="18"/>
      <c r="WC182" s="18"/>
      <c r="WD182" s="18"/>
      <c r="WE182" s="18"/>
      <c r="WF182" s="18"/>
      <c r="WG182" s="18"/>
      <c r="WH182" s="18"/>
      <c r="WI182" s="18"/>
      <c r="WJ182" s="18"/>
      <c r="WK182" s="18"/>
      <c r="WL182" s="18"/>
      <c r="WM182" s="18"/>
      <c r="WN182" s="18"/>
      <c r="WO182" s="18"/>
      <c r="WP182" s="18"/>
      <c r="WQ182" s="18"/>
      <c r="WR182" s="18"/>
      <c r="WS182" s="18"/>
      <c r="WT182" s="18"/>
      <c r="WU182" s="18"/>
      <c r="WV182" s="18"/>
      <c r="WW182" s="18"/>
      <c r="WX182" s="18"/>
      <c r="WY182" s="18"/>
      <c r="WZ182" s="18"/>
      <c r="XA182" s="18"/>
      <c r="XB182" s="18"/>
      <c r="XC182" s="18"/>
      <c r="XD182" s="18"/>
      <c r="XE182" s="18"/>
      <c r="XF182" s="18"/>
      <c r="XG182" s="18"/>
      <c r="XH182" s="18"/>
      <c r="XI182" s="18"/>
      <c r="XJ182" s="18"/>
      <c r="XK182" s="18"/>
      <c r="XL182" s="18"/>
      <c r="XM182" s="18"/>
      <c r="XN182" s="18"/>
      <c r="XO182" s="18"/>
      <c r="XP182" s="18"/>
      <c r="XQ182" s="18"/>
      <c r="XR182" s="18"/>
      <c r="XS182" s="18"/>
      <c r="XT182" s="18"/>
      <c r="XU182" s="18"/>
      <c r="XV182" s="18"/>
      <c r="XW182" s="18"/>
      <c r="XX182" s="18"/>
      <c r="XY182" s="18"/>
      <c r="XZ182" s="18"/>
      <c r="YA182" s="18"/>
      <c r="YB182" s="18"/>
      <c r="YC182" s="18"/>
      <c r="YD182" s="18"/>
      <c r="YE182" s="18"/>
      <c r="YF182" s="18"/>
      <c r="YG182" s="18"/>
      <c r="YH182" s="18"/>
      <c r="YI182" s="18"/>
      <c r="YJ182" s="18"/>
      <c r="YK182" s="18"/>
      <c r="YL182" s="18"/>
      <c r="YM182" s="18"/>
      <c r="YN182" s="18"/>
      <c r="YO182" s="18"/>
      <c r="YP182" s="18"/>
      <c r="YQ182" s="18"/>
      <c r="YR182" s="18"/>
      <c r="YS182" s="18"/>
      <c r="YT182" s="18"/>
      <c r="YU182" s="18"/>
      <c r="YV182" s="18"/>
      <c r="YW182" s="18"/>
      <c r="YX182" s="18"/>
      <c r="YY182" s="18"/>
      <c r="YZ182" s="18"/>
      <c r="ZA182" s="18"/>
      <c r="ZB182" s="18"/>
      <c r="ZC182" s="18"/>
      <c r="ZD182" s="18"/>
      <c r="ZE182" s="18"/>
      <c r="ZF182" s="18"/>
      <c r="ZG182" s="18"/>
      <c r="ZH182" s="18"/>
      <c r="ZI182" s="18"/>
      <c r="ZJ182" s="18"/>
      <c r="ZK182" s="18"/>
      <c r="ZL182" s="18"/>
      <c r="ZM182" s="18"/>
      <c r="ZN182" s="18"/>
      <c r="ZO182" s="18"/>
      <c r="ZP182" s="18"/>
      <c r="ZQ182" s="18"/>
      <c r="ZR182" s="18"/>
      <c r="ZS182" s="18"/>
      <c r="ZT182" s="18"/>
      <c r="ZU182" s="18"/>
      <c r="ZV182" s="18"/>
      <c r="ZW182" s="18"/>
      <c r="ZX182" s="18"/>
      <c r="ZY182" s="18"/>
      <c r="ZZ182" s="18"/>
      <c r="AAA182" s="18"/>
      <c r="AAB182" s="18"/>
      <c r="AAC182" s="18"/>
      <c r="AAD182" s="18"/>
      <c r="AAE182" s="18"/>
      <c r="AAF182" s="18"/>
      <c r="AAG182" s="18"/>
      <c r="AAH182" s="18"/>
      <c r="AAI182" s="18"/>
      <c r="AAJ182" s="18"/>
      <c r="AAK182" s="18"/>
      <c r="AAL182" s="18"/>
      <c r="AAM182" s="18"/>
      <c r="AAN182" s="18"/>
      <c r="AAO182" s="18"/>
      <c r="AAP182" s="18"/>
      <c r="AAQ182" s="18"/>
      <c r="AAR182" s="18"/>
      <c r="AAS182" s="18"/>
      <c r="AAT182" s="18"/>
      <c r="AAU182" s="18"/>
      <c r="AAV182" s="18"/>
      <c r="AAW182" s="18"/>
      <c r="AAX182" s="18"/>
      <c r="AAY182" s="18"/>
      <c r="AAZ182" s="18"/>
      <c r="ABA182" s="18"/>
      <c r="ABB182" s="18"/>
      <c r="ABC182" s="18"/>
      <c r="ABD182" s="18"/>
      <c r="ABE182" s="18"/>
      <c r="ABF182" s="18"/>
      <c r="ABG182" s="18"/>
      <c r="ABH182" s="18"/>
      <c r="ABI182" s="18"/>
      <c r="ABJ182" s="18"/>
      <c r="ABK182" s="18"/>
      <c r="ABL182" s="18"/>
      <c r="ABM182" s="18"/>
      <c r="ABN182" s="18"/>
      <c r="ABO182" s="18"/>
      <c r="ABP182" s="18"/>
      <c r="ABQ182" s="18"/>
      <c r="ABR182" s="18"/>
      <c r="ABS182" s="18"/>
      <c r="ABT182" s="18"/>
      <c r="ABU182" s="18"/>
      <c r="ABV182" s="18"/>
      <c r="ABW182" s="18"/>
      <c r="ABX182" s="18"/>
      <c r="ABY182" s="18"/>
      <c r="ABZ182" s="18"/>
      <c r="ACA182" s="18"/>
      <c r="ACB182" s="18"/>
      <c r="ACC182" s="18"/>
      <c r="ACD182" s="18"/>
      <c r="ACE182" s="18"/>
      <c r="ACF182" s="18"/>
      <c r="ACG182" s="18"/>
      <c r="ACH182" s="18"/>
      <c r="ACI182" s="18"/>
      <c r="ACJ182" s="18"/>
      <c r="ACK182" s="18"/>
      <c r="ACL182" s="18"/>
      <c r="ACM182" s="18"/>
      <c r="ACN182" s="18"/>
      <c r="ACO182" s="18"/>
      <c r="ACP182" s="18"/>
      <c r="ACQ182" s="18"/>
      <c r="ACR182" s="18"/>
      <c r="ACS182" s="18"/>
      <c r="ACT182" s="18"/>
      <c r="ACU182" s="18"/>
      <c r="ACV182" s="18"/>
      <c r="ACW182" s="18"/>
      <c r="ACX182" s="18"/>
      <c r="ACY182" s="18"/>
      <c r="ACZ182" s="18"/>
      <c r="ADA182" s="18"/>
      <c r="ADB182" s="18"/>
      <c r="ADC182" s="18"/>
      <c r="ADD182" s="18"/>
      <c r="ADE182" s="18"/>
      <c r="ADF182" s="18"/>
      <c r="ADG182" s="18"/>
      <c r="ADH182" s="18"/>
      <c r="ADI182" s="18"/>
      <c r="ADJ182" s="18"/>
      <c r="ADK182" s="18"/>
      <c r="ADL182" s="18"/>
      <c r="ADM182" s="18"/>
      <c r="ADN182" s="18"/>
      <c r="ADO182" s="18"/>
      <c r="ADP182" s="18"/>
      <c r="ADQ182" s="18"/>
      <c r="ADR182" s="18"/>
      <c r="ADS182" s="18"/>
      <c r="ADT182" s="18"/>
      <c r="ADU182" s="18"/>
      <c r="ADV182" s="18"/>
      <c r="ADW182" s="18"/>
      <c r="ADX182" s="18"/>
      <c r="ADY182" s="18"/>
      <c r="ADZ182" s="18"/>
      <c r="AEA182" s="18"/>
      <c r="AEB182" s="18"/>
      <c r="AEC182" s="18"/>
      <c r="AED182" s="18"/>
      <c r="AEE182" s="18"/>
      <c r="AEF182" s="18"/>
      <c r="AEG182" s="18"/>
      <c r="AEH182" s="18"/>
      <c r="AEI182" s="18"/>
      <c r="AEJ182" s="18"/>
      <c r="AEK182" s="18"/>
      <c r="AEL182" s="18"/>
      <c r="AEM182" s="18"/>
      <c r="AEN182" s="18"/>
      <c r="AEO182" s="18"/>
      <c r="AEP182" s="18"/>
      <c r="AEQ182" s="18"/>
      <c r="AER182" s="18"/>
      <c r="AES182" s="18"/>
      <c r="AET182" s="18"/>
      <c r="AEU182" s="18"/>
      <c r="AEV182" s="18"/>
      <c r="AEW182" s="18"/>
      <c r="AEX182" s="18"/>
      <c r="AEY182" s="18"/>
      <c r="AEZ182" s="18"/>
      <c r="AFA182" s="18"/>
      <c r="AFB182" s="18"/>
      <c r="AFC182" s="18"/>
      <c r="AFD182" s="18"/>
      <c r="AFE182" s="18"/>
      <c r="AFF182" s="18"/>
      <c r="AFG182" s="18"/>
      <c r="AFH182" s="18"/>
      <c r="AFI182" s="18"/>
      <c r="AFJ182" s="18"/>
      <c r="AFK182" s="18"/>
      <c r="AFL182" s="18"/>
      <c r="AFM182" s="18"/>
      <c r="AFN182" s="18"/>
      <c r="AFO182" s="18"/>
      <c r="AFP182" s="18"/>
      <c r="AFQ182" s="18"/>
      <c r="AFR182" s="18"/>
      <c r="AFS182" s="18"/>
      <c r="AFT182" s="18"/>
      <c r="AFU182" s="18"/>
      <c r="AFV182" s="18"/>
      <c r="AFW182" s="18"/>
      <c r="AFX182" s="18"/>
      <c r="AFY182" s="18"/>
      <c r="AFZ182" s="18"/>
      <c r="AGA182" s="18"/>
      <c r="AGB182" s="18"/>
      <c r="AGC182" s="18"/>
      <c r="AGD182" s="18"/>
      <c r="AGE182" s="18"/>
      <c r="AGF182" s="18"/>
      <c r="AGG182" s="18"/>
      <c r="AGH182" s="18"/>
      <c r="AGI182" s="18"/>
      <c r="AGJ182" s="18"/>
      <c r="AGK182" s="18"/>
      <c r="AGL182" s="18"/>
      <c r="AGM182" s="18"/>
      <c r="AGN182" s="18"/>
      <c r="AGO182" s="18"/>
      <c r="AGP182" s="18"/>
      <c r="AGQ182" s="18"/>
      <c r="AGR182" s="18"/>
      <c r="AGS182" s="18"/>
      <c r="AGT182" s="18"/>
      <c r="AGU182" s="18"/>
      <c r="AGV182" s="18"/>
      <c r="AGW182" s="18"/>
      <c r="AGX182" s="18"/>
      <c r="AGY182" s="18"/>
      <c r="AGZ182" s="18"/>
      <c r="AHA182" s="18"/>
      <c r="AHB182" s="18"/>
      <c r="AHC182" s="18"/>
      <c r="AHD182" s="18"/>
      <c r="AHE182" s="18"/>
      <c r="AHF182" s="18"/>
      <c r="AHG182" s="18"/>
      <c r="AHH182" s="18"/>
      <c r="AHI182" s="18"/>
      <c r="AHJ182" s="18"/>
      <c r="AHK182" s="18"/>
      <c r="AHL182" s="18"/>
      <c r="AHM182" s="18"/>
      <c r="AHN182" s="18"/>
      <c r="AHO182" s="18"/>
      <c r="AHP182" s="18"/>
      <c r="AHQ182" s="18"/>
      <c r="AHR182" s="18"/>
      <c r="AHS182" s="18"/>
      <c r="AHT182" s="18"/>
      <c r="AHU182" s="18"/>
      <c r="AHV182" s="18"/>
      <c r="AHW182" s="18"/>
      <c r="AHX182" s="18"/>
      <c r="AHY182" s="18"/>
      <c r="AHZ182" s="18"/>
      <c r="AIA182" s="18"/>
      <c r="AIB182" s="18"/>
      <c r="AIC182" s="18"/>
      <c r="AID182" s="18"/>
      <c r="AIE182" s="18"/>
      <c r="AIF182" s="18"/>
      <c r="AIG182" s="18"/>
      <c r="AIH182" s="18"/>
      <c r="AII182" s="18"/>
      <c r="AIJ182" s="18"/>
      <c r="AIK182" s="18"/>
      <c r="AIL182" s="18"/>
      <c r="AIM182" s="18"/>
      <c r="AIN182" s="18"/>
      <c r="AIO182" s="18"/>
      <c r="AIP182" s="18"/>
      <c r="AIQ182" s="18"/>
      <c r="AIR182" s="18"/>
      <c r="AIS182" s="18"/>
      <c r="AIT182" s="18"/>
      <c r="AIU182" s="18"/>
      <c r="AIV182" s="18"/>
      <c r="AIW182" s="18"/>
      <c r="AIX182" s="18"/>
      <c r="AIY182" s="18"/>
      <c r="AIZ182" s="18"/>
      <c r="AJA182" s="18"/>
      <c r="AJB182" s="18"/>
      <c r="AJC182" s="18"/>
      <c r="AJD182" s="18"/>
      <c r="AJE182" s="18"/>
      <c r="AJF182" s="18"/>
      <c r="AJG182" s="18"/>
      <c r="AJH182" s="18"/>
      <c r="AJI182" s="18"/>
      <c r="AJJ182" s="18"/>
      <c r="AJK182" s="18"/>
      <c r="AJL182" s="18"/>
      <c r="AJM182" s="18"/>
      <c r="AJN182" s="18"/>
      <c r="AJO182" s="18"/>
      <c r="AJP182" s="18"/>
      <c r="AJQ182" s="18"/>
      <c r="AJR182" s="18"/>
      <c r="AJS182" s="18"/>
      <c r="AJT182" s="18"/>
      <c r="AJU182" s="18"/>
      <c r="AJV182" s="18"/>
      <c r="AJW182" s="18"/>
      <c r="AJX182" s="18"/>
      <c r="AJY182" s="18"/>
      <c r="AJZ182" s="18"/>
      <c r="AKA182" s="18"/>
      <c r="AKB182" s="18"/>
      <c r="AKC182" s="18"/>
      <c r="AKD182" s="18"/>
      <c r="AKE182" s="18"/>
      <c r="AKF182" s="18"/>
      <c r="AKG182" s="18"/>
      <c r="AKH182" s="18"/>
      <c r="AKI182" s="18"/>
      <c r="AKJ182" s="18"/>
      <c r="AKK182" s="18"/>
      <c r="AKL182" s="18"/>
      <c r="AKM182" s="18"/>
      <c r="AKN182" s="18"/>
      <c r="AKO182" s="18"/>
      <c r="AKP182" s="18"/>
      <c r="AKQ182" s="18"/>
      <c r="AKR182" s="18"/>
      <c r="AKS182" s="18"/>
      <c r="AKT182" s="18"/>
      <c r="AKU182" s="18"/>
      <c r="AKV182" s="18"/>
      <c r="AKW182" s="18"/>
      <c r="AKX182" s="18"/>
      <c r="AKY182" s="18"/>
      <c r="AKZ182" s="18"/>
      <c r="ALA182" s="18"/>
      <c r="ALB182" s="18"/>
      <c r="ALC182" s="18"/>
      <c r="ALD182" s="18"/>
      <c r="ALE182" s="18"/>
      <c r="ALF182" s="18"/>
      <c r="ALG182" s="18"/>
      <c r="ALH182" s="18"/>
      <c r="ALI182" s="18"/>
      <c r="ALJ182" s="18"/>
      <c r="ALK182" s="18"/>
      <c r="ALL182" s="18"/>
      <c r="ALM182" s="18"/>
      <c r="ALN182" s="18"/>
      <c r="ALO182" s="18"/>
      <c r="ALP182" s="18"/>
      <c r="ALQ182" s="18"/>
      <c r="ALR182" s="18"/>
      <c r="ALS182" s="18"/>
      <c r="ALT182" s="18"/>
      <c r="ALU182" s="18"/>
      <c r="ALV182" s="18"/>
      <c r="ALW182" s="18"/>
      <c r="ALX182" s="18"/>
      <c r="ALY182" s="18"/>
      <c r="ALZ182" s="18"/>
      <c r="AMA182" s="18"/>
      <c r="AMB182" s="18"/>
      <c r="AMC182" s="18"/>
      <c r="AMD182" s="18"/>
      <c r="AME182" s="18"/>
      <c r="AMF182" s="18"/>
      <c r="AMG182" s="18"/>
      <c r="AMH182" s="18"/>
      <c r="AMI182" s="18"/>
      <c r="AMJ182" s="18"/>
      <c r="AMK182" s="18"/>
      <c r="AML182" s="18"/>
      <c r="AMM182" s="18"/>
      <c r="AMN182" s="18"/>
      <c r="AMO182" s="18"/>
      <c r="AMP182" s="18"/>
      <c r="AMQ182" s="18"/>
      <c r="AMR182" s="18"/>
      <c r="AMS182" s="18"/>
      <c r="AMT182" s="18"/>
      <c r="AMU182" s="18"/>
      <c r="AMV182" s="18"/>
      <c r="AMW182" s="18"/>
      <c r="AMX182" s="18"/>
      <c r="AMY182" s="18"/>
      <c r="AMZ182" s="18"/>
      <c r="ANA182" s="18"/>
      <c r="ANB182" s="18"/>
      <c r="ANC182" s="18"/>
      <c r="AND182" s="18"/>
      <c r="ANE182" s="18"/>
      <c r="ANF182" s="18"/>
      <c r="ANG182" s="18"/>
      <c r="ANH182" s="18"/>
      <c r="ANI182" s="18"/>
      <c r="ANJ182" s="18"/>
      <c r="ANK182" s="18"/>
      <c r="ANL182" s="18"/>
      <c r="ANM182" s="18"/>
      <c r="ANN182" s="18"/>
      <c r="ANO182" s="18"/>
      <c r="ANP182" s="18"/>
      <c r="ANQ182" s="18"/>
      <c r="ANR182" s="18"/>
      <c r="ANS182" s="18"/>
      <c r="ANT182" s="18"/>
      <c r="ANU182" s="18"/>
      <c r="ANV182" s="18"/>
      <c r="ANW182" s="18"/>
      <c r="ANX182" s="18"/>
      <c r="ANY182" s="18"/>
      <c r="ANZ182" s="18"/>
      <c r="AOA182" s="18"/>
      <c r="AOB182" s="18"/>
      <c r="AOC182" s="18"/>
      <c r="AOD182" s="18"/>
      <c r="AOE182" s="18"/>
      <c r="AOF182" s="18"/>
      <c r="AOG182" s="18"/>
      <c r="AOH182" s="18"/>
      <c r="AOI182" s="18"/>
      <c r="AOJ182" s="18"/>
      <c r="AOK182" s="18"/>
      <c r="AOL182" s="18"/>
      <c r="AOM182" s="18"/>
      <c r="AON182" s="18"/>
      <c r="AOO182" s="18"/>
      <c r="AOP182" s="18"/>
      <c r="AOQ182" s="18"/>
      <c r="AOR182" s="18"/>
      <c r="AOS182" s="18"/>
      <c r="AOT182" s="18"/>
      <c r="AOU182" s="18"/>
      <c r="AOV182" s="18"/>
      <c r="AOW182" s="18"/>
      <c r="AOX182" s="18"/>
      <c r="AOY182" s="18"/>
      <c r="AOZ182" s="18"/>
      <c r="APA182" s="18"/>
      <c r="APB182" s="18"/>
      <c r="APC182" s="18"/>
      <c r="APD182" s="18"/>
      <c r="APE182" s="18"/>
      <c r="APF182" s="18"/>
      <c r="APG182" s="18"/>
      <c r="APH182" s="18"/>
      <c r="API182" s="18"/>
      <c r="APJ182" s="18"/>
      <c r="APK182" s="18"/>
      <c r="APL182" s="18"/>
      <c r="APM182" s="18"/>
      <c r="APN182" s="18"/>
      <c r="APO182" s="18"/>
      <c r="APP182" s="18"/>
      <c r="APQ182" s="18"/>
      <c r="APR182" s="18"/>
      <c r="APS182" s="18"/>
      <c r="APT182" s="18"/>
      <c r="APU182" s="18"/>
      <c r="APV182" s="18"/>
      <c r="APW182" s="18"/>
      <c r="APX182" s="18"/>
      <c r="APY182" s="18"/>
      <c r="APZ182" s="18"/>
      <c r="AQA182" s="18"/>
      <c r="AQB182" s="18"/>
      <c r="AQC182" s="18"/>
      <c r="AQD182" s="18"/>
      <c r="AQE182" s="18"/>
      <c r="AQF182" s="18"/>
      <c r="AQG182" s="18"/>
      <c r="AQH182" s="18"/>
      <c r="AQI182" s="18"/>
      <c r="AQJ182" s="18"/>
      <c r="AQK182" s="18"/>
      <c r="AQL182" s="18"/>
      <c r="AQM182" s="18"/>
      <c r="AQN182" s="18"/>
      <c r="AQO182" s="18"/>
      <c r="AQP182" s="18"/>
      <c r="AQQ182" s="18"/>
      <c r="AQR182" s="18"/>
      <c r="AQS182" s="18"/>
      <c r="AQT182" s="18"/>
      <c r="AQU182" s="18"/>
      <c r="AQV182" s="18"/>
      <c r="AQW182" s="18"/>
      <c r="AQX182" s="18"/>
      <c r="AQY182" s="18"/>
      <c r="AQZ182" s="18"/>
      <c r="ARA182" s="18"/>
      <c r="ARB182" s="18"/>
      <c r="ARC182" s="18"/>
      <c r="ARD182" s="18"/>
      <c r="ARE182" s="18"/>
      <c r="ARF182" s="18"/>
      <c r="ARG182" s="18"/>
      <c r="ARH182" s="18"/>
      <c r="ARI182" s="18"/>
      <c r="ARJ182" s="18"/>
      <c r="ARK182" s="18"/>
      <c r="ARL182" s="18"/>
      <c r="ARM182" s="18"/>
      <c r="ARN182" s="18"/>
      <c r="ARO182" s="18"/>
      <c r="ARP182" s="18"/>
      <c r="ARQ182" s="18"/>
      <c r="ARR182" s="18"/>
      <c r="ARS182" s="18"/>
      <c r="ART182" s="18"/>
      <c r="ARU182" s="18"/>
      <c r="ARV182" s="18"/>
      <c r="ARW182" s="18"/>
      <c r="ARX182" s="18"/>
      <c r="ARY182" s="18"/>
      <c r="ARZ182" s="18"/>
      <c r="ASA182" s="18"/>
      <c r="ASB182" s="18"/>
      <c r="ASC182" s="18"/>
      <c r="ASD182" s="18"/>
      <c r="ASE182" s="18"/>
      <c r="ASF182" s="18"/>
      <c r="ASG182" s="18"/>
      <c r="ASH182" s="18"/>
      <c r="ASI182" s="18"/>
      <c r="ASJ182" s="18"/>
      <c r="ASK182" s="18"/>
      <c r="ASL182" s="18"/>
      <c r="ASM182" s="18"/>
      <c r="ASN182" s="18"/>
      <c r="ASO182" s="18"/>
      <c r="ASP182" s="18"/>
      <c r="ASQ182" s="18"/>
      <c r="ASR182" s="18"/>
      <c r="ASS182" s="18"/>
      <c r="AST182" s="18"/>
      <c r="ASU182" s="18"/>
      <c r="ASV182" s="18"/>
      <c r="ASW182" s="18"/>
      <c r="ASX182" s="18"/>
      <c r="ASY182" s="18"/>
      <c r="ASZ182" s="18"/>
      <c r="ATA182" s="18"/>
      <c r="ATB182" s="18"/>
      <c r="ATC182" s="18"/>
      <c r="ATD182" s="18"/>
      <c r="ATE182" s="18"/>
      <c r="ATF182" s="18"/>
      <c r="ATG182" s="18"/>
      <c r="ATH182" s="18"/>
      <c r="ATI182" s="18"/>
      <c r="ATJ182" s="18"/>
      <c r="ATK182" s="18"/>
      <c r="ATL182" s="18"/>
      <c r="ATM182" s="18"/>
      <c r="ATN182" s="18"/>
      <c r="ATO182" s="18"/>
      <c r="ATP182" s="18"/>
      <c r="ATQ182" s="18"/>
      <c r="ATR182" s="18"/>
      <c r="ATS182" s="18"/>
      <c r="ATT182" s="18"/>
      <c r="ATU182" s="18"/>
      <c r="ATV182" s="18"/>
      <c r="ATW182" s="18"/>
      <c r="ATX182" s="18"/>
      <c r="ATY182" s="18"/>
      <c r="ATZ182" s="18"/>
      <c r="AUA182" s="18"/>
      <c r="AUB182" s="18"/>
      <c r="AUC182" s="18"/>
      <c r="AUD182" s="18"/>
      <c r="AUE182" s="18"/>
      <c r="AUF182" s="18"/>
      <c r="AUG182" s="18"/>
      <c r="AUH182" s="18"/>
      <c r="AUI182" s="18"/>
      <c r="AUJ182" s="18"/>
      <c r="AUK182" s="18"/>
      <c r="AUL182" s="18"/>
      <c r="AUM182" s="18"/>
      <c r="AUN182" s="18"/>
      <c r="AUO182" s="18"/>
      <c r="AUP182" s="18"/>
      <c r="AUQ182" s="18"/>
      <c r="AUR182" s="18"/>
      <c r="AUS182" s="18"/>
      <c r="AUT182" s="18"/>
      <c r="AUU182" s="18"/>
      <c r="AUV182" s="18"/>
      <c r="AUW182" s="18"/>
      <c r="AUX182" s="18"/>
      <c r="AUY182" s="18"/>
      <c r="AUZ182" s="18"/>
      <c r="AVA182" s="18"/>
      <c r="AVB182" s="18"/>
      <c r="AVC182" s="18"/>
      <c r="AVD182" s="18"/>
      <c r="AVE182" s="18"/>
      <c r="AVF182" s="18"/>
      <c r="AVG182" s="18"/>
      <c r="AVH182" s="18"/>
      <c r="AVI182" s="18"/>
      <c r="AVJ182" s="18"/>
      <c r="AVK182" s="18"/>
      <c r="AVL182" s="18"/>
      <c r="AVM182" s="18"/>
      <c r="AVN182" s="18"/>
      <c r="AVO182" s="18"/>
      <c r="AVP182" s="18"/>
      <c r="AVQ182" s="18"/>
      <c r="AVR182" s="18"/>
      <c r="AVS182" s="18"/>
      <c r="AVT182" s="18"/>
      <c r="AVU182" s="18"/>
      <c r="AVV182" s="18"/>
      <c r="AVW182" s="18"/>
      <c r="AVX182" s="18"/>
      <c r="AVY182" s="18"/>
      <c r="AVZ182" s="18"/>
      <c r="AWA182" s="18"/>
      <c r="AWB182" s="18"/>
      <c r="AWC182" s="18"/>
      <c r="AWD182" s="18"/>
      <c r="AWE182" s="18"/>
      <c r="AWF182" s="18"/>
      <c r="AWG182" s="18"/>
      <c r="AWH182" s="18"/>
      <c r="AWI182" s="18"/>
      <c r="AWJ182" s="18"/>
      <c r="AWK182" s="18"/>
      <c r="AWL182" s="18"/>
      <c r="AWM182" s="18"/>
      <c r="AWN182" s="18"/>
      <c r="AWO182" s="18"/>
      <c r="AWP182" s="18"/>
      <c r="AWQ182" s="18"/>
      <c r="AWR182" s="18"/>
      <c r="AWS182" s="18"/>
      <c r="AWT182" s="18"/>
      <c r="AWU182" s="18"/>
      <c r="AWV182" s="18"/>
      <c r="AWW182" s="18"/>
      <c r="AWX182" s="18"/>
      <c r="AWY182" s="18"/>
      <c r="AWZ182" s="18"/>
      <c r="AXA182" s="18"/>
      <c r="AXB182" s="18"/>
      <c r="AXC182" s="18"/>
      <c r="AXD182" s="18"/>
      <c r="AXE182" s="18"/>
      <c r="AXF182" s="18"/>
      <c r="AXG182" s="18"/>
      <c r="AXH182" s="18"/>
      <c r="AXI182" s="18"/>
      <c r="AXJ182" s="18"/>
      <c r="AXK182" s="18"/>
      <c r="AXL182" s="18"/>
      <c r="AXM182" s="18"/>
      <c r="AXN182" s="18"/>
      <c r="AXO182" s="18"/>
      <c r="AXP182" s="18"/>
      <c r="AXQ182" s="18"/>
      <c r="AXR182" s="18"/>
      <c r="AXS182" s="18"/>
      <c r="AXT182" s="18"/>
      <c r="AXU182" s="18"/>
      <c r="AXV182" s="18"/>
      <c r="AXW182" s="18"/>
      <c r="AXX182" s="18"/>
      <c r="AXY182" s="18"/>
      <c r="AXZ182" s="18"/>
      <c r="AYA182" s="18"/>
      <c r="AYB182" s="18"/>
      <c r="AYC182" s="18"/>
      <c r="AYD182" s="18"/>
      <c r="AYE182" s="18"/>
      <c r="AYF182" s="18"/>
      <c r="AYG182" s="18"/>
      <c r="AYH182" s="18"/>
      <c r="AYI182" s="18"/>
      <c r="AYJ182" s="18"/>
      <c r="AYK182" s="18"/>
      <c r="AYL182" s="18"/>
      <c r="AYM182" s="18"/>
      <c r="AYN182" s="18"/>
      <c r="AYO182" s="18"/>
      <c r="AYP182" s="18"/>
      <c r="AYQ182" s="18"/>
      <c r="AYR182" s="18"/>
      <c r="AYS182" s="18"/>
      <c r="AYT182" s="18"/>
      <c r="AYU182" s="18"/>
      <c r="AYV182" s="18"/>
      <c r="AYW182" s="18"/>
      <c r="AYX182" s="18"/>
      <c r="AYY182" s="18"/>
      <c r="AYZ182" s="18"/>
      <c r="AZA182" s="18"/>
      <c r="AZB182" s="18"/>
      <c r="AZC182" s="18"/>
      <c r="AZD182" s="18"/>
      <c r="AZE182" s="18"/>
      <c r="AZF182" s="18"/>
      <c r="AZG182" s="18"/>
      <c r="AZH182" s="18"/>
      <c r="AZI182" s="18"/>
      <c r="AZJ182" s="18"/>
      <c r="AZK182" s="18"/>
      <c r="AZL182" s="18"/>
      <c r="AZM182" s="18"/>
      <c r="AZN182" s="18"/>
      <c r="AZO182" s="18"/>
      <c r="AZP182" s="18"/>
      <c r="AZQ182" s="18"/>
      <c r="AZR182" s="18"/>
      <c r="AZS182" s="18"/>
      <c r="AZT182" s="18"/>
      <c r="AZU182" s="18"/>
      <c r="AZV182" s="18"/>
      <c r="AZW182" s="18"/>
      <c r="AZX182" s="18"/>
      <c r="AZY182" s="18"/>
      <c r="AZZ182" s="18"/>
      <c r="BAA182" s="18"/>
      <c r="BAB182" s="18"/>
      <c r="BAC182" s="18"/>
      <c r="BAD182" s="18"/>
      <c r="BAE182" s="18"/>
      <c r="BAF182" s="18"/>
      <c r="BAG182" s="18"/>
      <c r="BAH182" s="18"/>
      <c r="BAI182" s="18"/>
      <c r="BAJ182" s="18"/>
      <c r="BAK182" s="18"/>
      <c r="BAL182" s="18"/>
      <c r="BAM182" s="18"/>
      <c r="BAN182" s="18"/>
      <c r="BAO182" s="18"/>
      <c r="BAP182" s="18"/>
      <c r="BAQ182" s="18"/>
      <c r="BAR182" s="18"/>
      <c r="BAS182" s="18"/>
      <c r="BAT182" s="18"/>
      <c r="BAU182" s="18"/>
      <c r="BAV182" s="18"/>
      <c r="BAW182" s="18"/>
      <c r="BAX182" s="18"/>
      <c r="BAY182" s="18"/>
      <c r="BAZ182" s="18"/>
      <c r="BBA182" s="18"/>
      <c r="BBB182" s="18"/>
      <c r="BBC182" s="18"/>
      <c r="BBD182" s="18"/>
      <c r="BBE182" s="18"/>
      <c r="BBF182" s="18"/>
      <c r="BBG182" s="18"/>
      <c r="BBH182" s="18"/>
      <c r="BBI182" s="18"/>
      <c r="BBJ182" s="18"/>
      <c r="BBK182" s="18"/>
      <c r="BBL182" s="18"/>
      <c r="BBM182" s="18"/>
      <c r="BBN182" s="18"/>
      <c r="BBO182" s="18"/>
      <c r="BBP182" s="18"/>
      <c r="BBQ182" s="18"/>
      <c r="BBR182" s="18"/>
      <c r="BBS182" s="18"/>
      <c r="BBT182" s="18"/>
      <c r="BBU182" s="18"/>
      <c r="BBV182" s="18"/>
      <c r="BBW182" s="18"/>
      <c r="BBX182" s="18"/>
      <c r="BBY182" s="18"/>
      <c r="BBZ182" s="18"/>
      <c r="BCA182" s="18"/>
      <c r="BCB182" s="18"/>
      <c r="BCC182" s="18"/>
      <c r="BCD182" s="18"/>
      <c r="BCE182" s="18"/>
      <c r="BCF182" s="18"/>
      <c r="BCG182" s="18"/>
      <c r="BCH182" s="18"/>
      <c r="BCI182" s="18"/>
      <c r="BCJ182" s="18"/>
      <c r="BCK182" s="18"/>
      <c r="BCL182" s="18"/>
      <c r="BCM182" s="18"/>
      <c r="BCN182" s="18"/>
      <c r="BCO182" s="18"/>
      <c r="BCP182" s="18"/>
      <c r="BCQ182" s="18"/>
      <c r="BCR182" s="18"/>
      <c r="BCS182" s="18"/>
      <c r="BCT182" s="18"/>
      <c r="BCU182" s="18"/>
      <c r="BCV182" s="18"/>
      <c r="BCW182" s="18"/>
      <c r="BCX182" s="18"/>
      <c r="BCY182" s="18"/>
      <c r="BCZ182" s="18"/>
      <c r="BDA182" s="18"/>
      <c r="BDB182" s="18"/>
      <c r="BDC182" s="18"/>
      <c r="BDD182" s="18"/>
      <c r="BDE182" s="18"/>
      <c r="BDF182" s="18"/>
      <c r="BDG182" s="18"/>
      <c r="BDH182" s="18"/>
      <c r="BDI182" s="18"/>
      <c r="BDJ182" s="18"/>
      <c r="BDK182" s="18"/>
      <c r="BDL182" s="18"/>
      <c r="BDM182" s="18"/>
      <c r="BDN182" s="18"/>
      <c r="BDO182" s="18"/>
      <c r="BDP182" s="18"/>
      <c r="BDQ182" s="18"/>
      <c r="BDR182" s="18"/>
      <c r="BDS182" s="18"/>
      <c r="BDT182" s="18"/>
      <c r="BDU182" s="18"/>
      <c r="BDV182" s="18"/>
      <c r="BDW182" s="18"/>
      <c r="BDX182" s="18"/>
      <c r="BDY182" s="18"/>
      <c r="BDZ182" s="18"/>
      <c r="BEA182" s="18"/>
      <c r="BEB182" s="18"/>
      <c r="BEC182" s="18"/>
      <c r="BED182" s="18"/>
      <c r="BEE182" s="18"/>
      <c r="BEF182" s="18"/>
      <c r="BEG182" s="18"/>
      <c r="BEH182" s="18"/>
      <c r="BEI182" s="18"/>
      <c r="BEJ182" s="18"/>
      <c r="BEK182" s="18"/>
      <c r="BEL182" s="18"/>
      <c r="BEM182" s="18"/>
      <c r="BEN182" s="18"/>
      <c r="BEO182" s="18"/>
      <c r="BEP182" s="18"/>
      <c r="BEQ182" s="18"/>
      <c r="BER182" s="18"/>
      <c r="BES182" s="18"/>
      <c r="BET182" s="18"/>
      <c r="BEU182" s="18"/>
      <c r="BEV182" s="18"/>
      <c r="BEW182" s="18"/>
      <c r="BEX182" s="18"/>
      <c r="BEY182" s="18"/>
      <c r="BEZ182" s="18"/>
      <c r="BFA182" s="18"/>
      <c r="BFB182" s="18"/>
      <c r="BFC182" s="18"/>
      <c r="BFD182" s="18"/>
      <c r="BFE182" s="18"/>
      <c r="BFF182" s="18"/>
      <c r="BFG182" s="18"/>
      <c r="BFH182" s="18"/>
      <c r="BFI182" s="18"/>
      <c r="BFJ182" s="18"/>
      <c r="BFK182" s="18"/>
      <c r="BFL182" s="18"/>
      <c r="BFM182" s="18"/>
      <c r="BFN182" s="18"/>
      <c r="BFO182" s="18"/>
      <c r="BFP182" s="18"/>
      <c r="BFQ182" s="18"/>
      <c r="BFR182" s="18"/>
      <c r="BFS182" s="18"/>
      <c r="BFT182" s="18"/>
      <c r="BFU182" s="18"/>
      <c r="BFV182" s="18"/>
      <c r="BFW182" s="18"/>
      <c r="BFX182" s="18"/>
      <c r="BFY182" s="18"/>
      <c r="BFZ182" s="18"/>
      <c r="BGA182" s="18"/>
      <c r="BGB182" s="18"/>
      <c r="BGC182" s="18"/>
      <c r="BGD182" s="18"/>
      <c r="BGE182" s="18"/>
      <c r="BGF182" s="18"/>
      <c r="BGG182" s="18"/>
      <c r="BGH182" s="18"/>
      <c r="BGI182" s="18"/>
      <c r="BGJ182" s="18"/>
      <c r="BGK182" s="18"/>
      <c r="BGL182" s="18"/>
      <c r="BGM182" s="18"/>
      <c r="BGN182" s="18"/>
      <c r="BGO182" s="18"/>
      <c r="BGP182" s="18"/>
      <c r="BGQ182" s="18"/>
      <c r="BGR182" s="18"/>
      <c r="BGS182" s="18"/>
      <c r="BGT182" s="18"/>
      <c r="BGU182" s="18"/>
      <c r="BGV182" s="18"/>
      <c r="BGW182" s="18"/>
      <c r="BGX182" s="18"/>
      <c r="BGY182" s="18"/>
      <c r="BGZ182" s="18"/>
      <c r="BHA182" s="18"/>
      <c r="BHB182" s="18"/>
      <c r="BHC182" s="18"/>
      <c r="BHD182" s="18"/>
      <c r="BHE182" s="18"/>
      <c r="BHF182" s="18"/>
      <c r="BHG182" s="18"/>
      <c r="BHH182" s="18"/>
      <c r="BHI182" s="18"/>
      <c r="BHJ182" s="18"/>
      <c r="BHK182" s="18"/>
      <c r="BHL182" s="18"/>
      <c r="BHM182" s="18"/>
      <c r="BHN182" s="18"/>
      <c r="BHO182" s="18"/>
      <c r="BHP182" s="18"/>
      <c r="BHQ182" s="18"/>
      <c r="BHR182" s="18"/>
      <c r="BHS182" s="18"/>
      <c r="BHT182" s="18"/>
      <c r="BHU182" s="18"/>
      <c r="BHV182" s="18"/>
      <c r="BHW182" s="18"/>
      <c r="BHX182" s="18"/>
      <c r="BHY182" s="18"/>
      <c r="BHZ182" s="18"/>
      <c r="BIA182" s="18"/>
      <c r="BIB182" s="18"/>
      <c r="BIC182" s="18"/>
      <c r="BID182" s="18"/>
      <c r="BIE182" s="18"/>
      <c r="BIF182" s="18"/>
      <c r="BIG182" s="18"/>
      <c r="BIH182" s="18"/>
      <c r="BII182" s="18"/>
      <c r="BIJ182" s="18"/>
      <c r="BIK182" s="18"/>
      <c r="BIL182" s="18"/>
      <c r="BIM182" s="18"/>
      <c r="BIN182" s="18"/>
      <c r="BIO182" s="18"/>
      <c r="BIP182" s="18"/>
      <c r="BIQ182" s="18"/>
      <c r="BIR182" s="18"/>
      <c r="BIS182" s="18"/>
      <c r="BIT182" s="18"/>
      <c r="BIU182" s="18"/>
      <c r="BIV182" s="18"/>
      <c r="BIW182" s="18"/>
      <c r="BIX182" s="18"/>
      <c r="BIY182" s="18"/>
      <c r="BIZ182" s="18"/>
      <c r="BJA182" s="18"/>
      <c r="BJB182" s="18"/>
      <c r="BJC182" s="18"/>
      <c r="BJD182" s="18"/>
      <c r="BJE182" s="18"/>
      <c r="BJF182" s="18"/>
      <c r="BJG182" s="18"/>
      <c r="BJH182" s="18"/>
      <c r="BJI182" s="18"/>
      <c r="BJJ182" s="18"/>
      <c r="BJK182" s="18"/>
      <c r="BJL182" s="18"/>
      <c r="BJM182" s="18"/>
      <c r="BJN182" s="18"/>
      <c r="BJO182" s="18"/>
      <c r="BJP182" s="18"/>
      <c r="BJQ182" s="18"/>
      <c r="BJR182" s="18"/>
      <c r="BJS182" s="18"/>
      <c r="BJT182" s="18"/>
      <c r="BJU182" s="18"/>
      <c r="BJV182" s="18"/>
      <c r="BJW182" s="18"/>
      <c r="BJX182" s="18"/>
      <c r="BJY182" s="18"/>
      <c r="BJZ182" s="18"/>
      <c r="BKA182" s="18"/>
      <c r="BKB182" s="18"/>
      <c r="BKC182" s="18"/>
      <c r="BKD182" s="18"/>
      <c r="BKE182" s="18"/>
      <c r="BKF182" s="18"/>
      <c r="BKG182" s="18"/>
      <c r="BKH182" s="18"/>
      <c r="BKI182" s="18"/>
      <c r="BKJ182" s="18"/>
      <c r="BKK182" s="18"/>
      <c r="BKL182" s="18"/>
      <c r="BKM182" s="18"/>
      <c r="BKN182" s="18"/>
      <c r="BKO182" s="18"/>
      <c r="BKP182" s="18"/>
      <c r="BKQ182" s="18"/>
      <c r="BKR182" s="18"/>
      <c r="BKS182" s="18"/>
      <c r="BKT182" s="18"/>
      <c r="BKU182" s="18"/>
      <c r="BKV182" s="18"/>
      <c r="BKW182" s="18"/>
      <c r="BKX182" s="18"/>
      <c r="BKY182" s="18"/>
      <c r="BKZ182" s="18"/>
      <c r="BLA182" s="18"/>
      <c r="BLB182" s="18"/>
      <c r="BLC182" s="18"/>
      <c r="BLD182" s="18"/>
      <c r="BLE182" s="18"/>
      <c r="BLF182" s="18"/>
      <c r="BLG182" s="18"/>
      <c r="BLH182" s="18"/>
      <c r="BLI182" s="18"/>
      <c r="BLJ182" s="18"/>
      <c r="BLK182" s="18"/>
      <c r="BLL182" s="18"/>
      <c r="BLM182" s="18"/>
      <c r="BLN182" s="18"/>
      <c r="BLO182" s="18"/>
      <c r="BLP182" s="18"/>
      <c r="BLQ182" s="18"/>
      <c r="BLR182" s="18"/>
      <c r="BLS182" s="18"/>
      <c r="BLT182" s="18"/>
      <c r="BLU182" s="18"/>
      <c r="BLV182" s="18"/>
      <c r="BLW182" s="18"/>
      <c r="BLX182" s="18"/>
      <c r="BLY182" s="18"/>
      <c r="BLZ182" s="18"/>
      <c r="BMA182" s="18"/>
      <c r="BMB182" s="18"/>
      <c r="BMC182" s="18"/>
      <c r="BMD182" s="18"/>
      <c r="BME182" s="18"/>
      <c r="BMF182" s="18"/>
      <c r="BMG182" s="18"/>
      <c r="BMH182" s="18"/>
      <c r="BMI182" s="18"/>
      <c r="BMJ182" s="18"/>
      <c r="BMK182" s="18"/>
      <c r="BML182" s="18"/>
      <c r="BMM182" s="18"/>
      <c r="BMN182" s="18"/>
      <c r="BMO182" s="18"/>
      <c r="BMP182" s="18"/>
      <c r="BMQ182" s="18"/>
      <c r="BMR182" s="18"/>
      <c r="BMS182" s="18"/>
      <c r="BMT182" s="18"/>
      <c r="BMU182" s="18"/>
      <c r="BMV182" s="18"/>
      <c r="BMW182" s="18"/>
      <c r="BMX182" s="18"/>
      <c r="BMY182" s="18"/>
      <c r="BMZ182" s="18"/>
      <c r="BNA182" s="18"/>
      <c r="BNB182" s="18"/>
      <c r="BNC182" s="18"/>
      <c r="BND182" s="18"/>
      <c r="BNE182" s="18"/>
      <c r="BNF182" s="18"/>
      <c r="BNG182" s="18"/>
      <c r="BNH182" s="18"/>
      <c r="BNI182" s="18"/>
      <c r="BNJ182" s="18"/>
      <c r="BNK182" s="18"/>
      <c r="BNL182" s="18"/>
      <c r="BNM182" s="18"/>
      <c r="BNN182" s="18"/>
      <c r="BNO182" s="18"/>
      <c r="BNP182" s="18"/>
      <c r="BNQ182" s="18"/>
      <c r="BNR182" s="18"/>
      <c r="BNS182" s="18"/>
      <c r="BNT182" s="18"/>
      <c r="BNU182" s="18"/>
      <c r="BNV182" s="18"/>
      <c r="BNW182" s="18"/>
      <c r="BNX182" s="18"/>
      <c r="BNY182" s="18"/>
      <c r="BNZ182" s="18"/>
      <c r="BOA182" s="18"/>
      <c r="BOB182" s="18"/>
      <c r="BOC182" s="18"/>
      <c r="BOD182" s="18"/>
      <c r="BOE182" s="18"/>
      <c r="BOF182" s="18"/>
      <c r="BOG182" s="18"/>
      <c r="BOH182" s="18"/>
      <c r="BOI182" s="18"/>
      <c r="BOJ182" s="18"/>
      <c r="BOK182" s="18"/>
      <c r="BOL182" s="18"/>
      <c r="BOM182" s="18"/>
      <c r="BON182" s="18"/>
      <c r="BOO182" s="18"/>
      <c r="BOP182" s="18"/>
      <c r="BOQ182" s="18"/>
      <c r="BOR182" s="18"/>
      <c r="BOS182" s="18"/>
      <c r="BOT182" s="18"/>
      <c r="BOU182" s="18"/>
      <c r="BOV182" s="18"/>
      <c r="BOW182" s="18"/>
      <c r="BOX182" s="18"/>
      <c r="BOY182" s="18"/>
      <c r="BOZ182" s="18"/>
      <c r="BPA182" s="18"/>
      <c r="BPB182" s="18"/>
      <c r="BPC182" s="18"/>
      <c r="BPD182" s="18"/>
      <c r="BPE182" s="18"/>
      <c r="BPF182" s="18"/>
      <c r="BPG182" s="18"/>
      <c r="BPH182" s="18"/>
      <c r="BPI182" s="18"/>
      <c r="BPJ182" s="18"/>
      <c r="BPK182" s="18"/>
      <c r="BPL182" s="18"/>
      <c r="BPM182" s="18"/>
      <c r="BPN182" s="18"/>
      <c r="BPO182" s="18"/>
      <c r="BPP182" s="18"/>
      <c r="BPQ182" s="18"/>
      <c r="BPR182" s="18"/>
      <c r="BPS182" s="18"/>
      <c r="BPT182" s="18"/>
      <c r="BPU182" s="18"/>
      <c r="BPV182" s="18"/>
      <c r="BPW182" s="18"/>
      <c r="BPX182" s="18"/>
      <c r="BPY182" s="18"/>
      <c r="BPZ182" s="18"/>
      <c r="BQA182" s="18"/>
      <c r="BQB182" s="18"/>
      <c r="BQC182" s="18"/>
      <c r="BQD182" s="18"/>
      <c r="BQE182" s="18"/>
      <c r="BQF182" s="18"/>
      <c r="BQG182" s="18"/>
      <c r="BQH182" s="18"/>
      <c r="BQI182" s="18"/>
      <c r="BQJ182" s="18"/>
      <c r="BQK182" s="18"/>
      <c r="BQL182" s="18"/>
      <c r="BQM182" s="18"/>
      <c r="BQN182" s="18"/>
      <c r="BQO182" s="18"/>
      <c r="BQP182" s="18"/>
      <c r="BQQ182" s="18"/>
      <c r="BQR182" s="18"/>
      <c r="BQS182" s="18"/>
      <c r="BQT182" s="18"/>
      <c r="BQU182" s="18"/>
      <c r="BQV182" s="18"/>
      <c r="BQW182" s="18"/>
      <c r="BQX182" s="18"/>
      <c r="BQY182" s="18"/>
      <c r="BQZ182" s="18"/>
      <c r="BRA182" s="18"/>
      <c r="BRB182" s="18"/>
      <c r="BRC182" s="18"/>
      <c r="BRD182" s="18"/>
      <c r="BRE182" s="18"/>
      <c r="BRF182" s="18"/>
      <c r="BRG182" s="18"/>
      <c r="BRH182" s="18"/>
      <c r="BRI182" s="18"/>
      <c r="BRJ182" s="18"/>
      <c r="BRK182" s="18"/>
      <c r="BRL182" s="18"/>
      <c r="BRM182" s="18"/>
      <c r="BRN182" s="18"/>
      <c r="BRO182" s="18"/>
      <c r="BRP182" s="18"/>
      <c r="BRQ182" s="18"/>
      <c r="BRR182" s="18"/>
      <c r="BRS182" s="18"/>
      <c r="BRT182" s="18"/>
      <c r="BRU182" s="18"/>
      <c r="BRV182" s="18"/>
      <c r="BRW182" s="18"/>
      <c r="BRX182" s="18"/>
      <c r="BRY182" s="18"/>
      <c r="BRZ182" s="18"/>
      <c r="BSA182" s="18"/>
      <c r="BSB182" s="18"/>
      <c r="BSC182" s="18"/>
      <c r="BSD182" s="18"/>
      <c r="BSE182" s="18"/>
      <c r="BSF182" s="18"/>
      <c r="BSG182" s="18"/>
      <c r="BSH182" s="18"/>
      <c r="BSI182" s="18"/>
      <c r="BSJ182" s="18"/>
      <c r="BSK182" s="18"/>
      <c r="BSL182" s="18"/>
      <c r="BSM182" s="18"/>
      <c r="BSN182" s="18"/>
      <c r="BSO182" s="18"/>
      <c r="BSP182" s="18"/>
      <c r="BSQ182" s="18"/>
      <c r="BSR182" s="18"/>
      <c r="BSS182" s="18"/>
      <c r="BST182" s="18"/>
      <c r="BSU182" s="18"/>
      <c r="BSV182" s="18"/>
      <c r="BSW182" s="18"/>
      <c r="BSX182" s="18"/>
      <c r="BSY182" s="18"/>
      <c r="BSZ182" s="18"/>
      <c r="BTA182" s="18"/>
      <c r="BTB182" s="18"/>
      <c r="BTC182" s="18"/>
      <c r="BTD182" s="18"/>
      <c r="BTE182" s="18"/>
      <c r="BTF182" s="18"/>
      <c r="BTG182" s="18"/>
      <c r="BTH182" s="18"/>
    </row>
    <row r="183" spans="1:1880" s="420" customFormat="1" ht="110.25" customHeight="1" x14ac:dyDescent="0.3">
      <c r="A183" s="115">
        <v>622</v>
      </c>
      <c r="B183" s="759" t="s">
        <v>276</v>
      </c>
      <c r="C183" s="116" t="s">
        <v>304</v>
      </c>
      <c r="D183" s="115" t="s">
        <v>649</v>
      </c>
      <c r="E183" s="345" t="e">
        <f>INDEX('PY1 Data(H)'!$A$1:$CZ$231,MATCH('Unit Data from Audit Worksheet'!$A183,'PY1 Data(H)'!$A$1:$A$231,0),MATCH('Unit Data from Audit Worksheet'!$D$2,'PY1 Data(H)'!$A$1:$CZ$1,0))</f>
        <v>#N/A</v>
      </c>
      <c r="F183" s="798">
        <v>0</v>
      </c>
      <c r="G183" s="393"/>
      <c r="H183" s="17"/>
      <c r="I183" s="418"/>
      <c r="J183"/>
      <c r="K183" s="18"/>
      <c r="L183"/>
      <c r="M183" s="18"/>
      <c r="N183" s="178"/>
      <c r="O183" s="18"/>
      <c r="P183" s="18"/>
      <c r="Q183" s="18"/>
      <c r="R183" s="18"/>
      <c r="S183" s="18"/>
      <c r="T183" s="18"/>
      <c r="U183" s="18"/>
      <c r="V183" s="18"/>
      <c r="W183" s="18"/>
      <c r="X183" s="18"/>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c r="IM183" s="18"/>
      <c r="IN183" s="18"/>
      <c r="IO183" s="18"/>
      <c r="IP183" s="18"/>
      <c r="IQ183" s="18"/>
      <c r="IR183" s="18"/>
      <c r="IS183" s="18"/>
      <c r="IT183" s="18"/>
      <c r="IU183" s="18"/>
      <c r="IV183" s="18"/>
      <c r="IW183" s="18"/>
      <c r="IX183" s="18"/>
      <c r="IY183" s="18"/>
      <c r="IZ183" s="18"/>
      <c r="JA183" s="18"/>
      <c r="JB183" s="18"/>
      <c r="JC183" s="18"/>
      <c r="JD183" s="18"/>
      <c r="JE183" s="18"/>
      <c r="JF183" s="18"/>
      <c r="JG183" s="18"/>
      <c r="JH183" s="18"/>
      <c r="JI183" s="18"/>
      <c r="JJ183" s="18"/>
      <c r="JK183" s="18"/>
      <c r="JL183" s="18"/>
      <c r="JM183" s="18"/>
      <c r="JN183" s="18"/>
      <c r="JO183" s="18"/>
      <c r="JP183" s="18"/>
      <c r="JQ183" s="18"/>
      <c r="JR183" s="18"/>
      <c r="JS183" s="18"/>
      <c r="JT183" s="18"/>
      <c r="JU183" s="18"/>
      <c r="JV183" s="18"/>
      <c r="JW183" s="18"/>
      <c r="JX183" s="18"/>
      <c r="JY183" s="18"/>
      <c r="JZ183" s="18"/>
      <c r="KA183" s="18"/>
      <c r="KB183" s="18"/>
      <c r="KC183" s="18"/>
      <c r="KD183" s="18"/>
      <c r="KE183" s="18"/>
      <c r="KF183" s="18"/>
      <c r="KG183" s="18"/>
      <c r="KH183" s="18"/>
      <c r="KI183" s="18"/>
      <c r="KJ183" s="18"/>
      <c r="KK183" s="18"/>
      <c r="KL183" s="18"/>
      <c r="KM183" s="18"/>
      <c r="KN183" s="18"/>
      <c r="KO183" s="18"/>
      <c r="KP183" s="18"/>
      <c r="KQ183" s="18"/>
      <c r="KR183" s="18"/>
      <c r="KS183" s="18"/>
      <c r="KT183" s="18"/>
      <c r="KU183" s="18"/>
      <c r="KV183" s="18"/>
      <c r="KW183" s="18"/>
      <c r="KX183" s="18"/>
      <c r="KY183" s="18"/>
      <c r="KZ183" s="18"/>
      <c r="LA183" s="18"/>
      <c r="LB183" s="18"/>
      <c r="LC183" s="18"/>
      <c r="LD183" s="18"/>
      <c r="LE183" s="18"/>
      <c r="LF183" s="18"/>
      <c r="LG183" s="18"/>
      <c r="LH183" s="18"/>
      <c r="LI183" s="18"/>
      <c r="LJ183" s="18"/>
      <c r="LK183" s="18"/>
      <c r="LL183" s="18"/>
      <c r="LM183" s="18"/>
      <c r="LN183" s="18"/>
      <c r="LO183" s="18"/>
      <c r="LP183" s="18"/>
      <c r="LQ183" s="18"/>
      <c r="LR183" s="18"/>
      <c r="LS183" s="18"/>
      <c r="LT183" s="18"/>
      <c r="LU183" s="18"/>
      <c r="LV183" s="18"/>
      <c r="LW183" s="18"/>
      <c r="LX183" s="18"/>
      <c r="LY183" s="18"/>
      <c r="LZ183" s="18"/>
      <c r="MA183" s="18"/>
      <c r="MB183" s="18"/>
      <c r="MC183" s="18"/>
      <c r="MD183" s="18"/>
      <c r="ME183" s="18"/>
      <c r="MF183" s="18"/>
      <c r="MG183" s="18"/>
      <c r="MH183" s="18"/>
      <c r="MI183" s="18"/>
      <c r="MJ183" s="18"/>
      <c r="MK183" s="18"/>
      <c r="ML183" s="18"/>
      <c r="MM183" s="18"/>
      <c r="MN183" s="18"/>
      <c r="MO183" s="18"/>
      <c r="MP183" s="18"/>
      <c r="MQ183" s="18"/>
      <c r="MR183" s="18"/>
      <c r="MS183" s="18"/>
      <c r="MT183" s="18"/>
      <c r="MU183" s="18"/>
      <c r="MV183" s="18"/>
      <c r="MW183" s="18"/>
      <c r="MX183" s="18"/>
      <c r="MY183" s="18"/>
      <c r="MZ183" s="18"/>
      <c r="NA183" s="18"/>
      <c r="NB183" s="18"/>
      <c r="NC183" s="18"/>
      <c r="ND183" s="18"/>
      <c r="NE183" s="18"/>
      <c r="NF183" s="18"/>
      <c r="NG183" s="18"/>
      <c r="NH183" s="18"/>
      <c r="NI183" s="18"/>
      <c r="NJ183" s="18"/>
      <c r="NK183" s="18"/>
      <c r="NL183" s="18"/>
      <c r="NM183" s="18"/>
      <c r="NN183" s="18"/>
      <c r="NO183" s="18"/>
      <c r="NP183" s="18"/>
      <c r="NQ183" s="18"/>
      <c r="NR183" s="18"/>
      <c r="NS183" s="18"/>
      <c r="NT183" s="18"/>
      <c r="NU183" s="18"/>
      <c r="NV183" s="18"/>
      <c r="NW183" s="18"/>
      <c r="NX183" s="18"/>
      <c r="NY183" s="18"/>
      <c r="NZ183" s="18"/>
      <c r="OA183" s="18"/>
      <c r="OB183" s="18"/>
      <c r="OC183" s="18"/>
      <c r="OD183" s="18"/>
      <c r="OE183" s="18"/>
      <c r="OF183" s="18"/>
      <c r="OG183" s="18"/>
      <c r="OH183" s="18"/>
      <c r="OI183" s="18"/>
      <c r="OJ183" s="18"/>
      <c r="OK183" s="18"/>
      <c r="OL183" s="18"/>
      <c r="OM183" s="18"/>
      <c r="ON183" s="18"/>
      <c r="OO183" s="18"/>
      <c r="OP183" s="18"/>
      <c r="OQ183" s="18"/>
      <c r="OR183" s="18"/>
      <c r="OS183" s="18"/>
      <c r="OT183" s="18"/>
      <c r="OU183" s="18"/>
      <c r="OV183" s="18"/>
      <c r="OW183" s="18"/>
      <c r="OX183" s="18"/>
      <c r="OY183" s="18"/>
      <c r="OZ183" s="18"/>
      <c r="PA183" s="18"/>
      <c r="PB183" s="18"/>
      <c r="PC183" s="18"/>
      <c r="PD183" s="18"/>
      <c r="PE183" s="18"/>
      <c r="PF183" s="18"/>
      <c r="PG183" s="18"/>
      <c r="PH183" s="18"/>
      <c r="PI183" s="18"/>
      <c r="PJ183" s="18"/>
      <c r="PK183" s="18"/>
      <c r="PL183" s="18"/>
      <c r="PM183" s="18"/>
      <c r="PN183" s="18"/>
      <c r="PO183" s="18"/>
      <c r="PP183" s="18"/>
      <c r="PQ183" s="18"/>
      <c r="PR183" s="18"/>
      <c r="PS183" s="18"/>
      <c r="PT183" s="18"/>
      <c r="PU183" s="18"/>
      <c r="PV183" s="18"/>
      <c r="PW183" s="18"/>
      <c r="PX183" s="18"/>
      <c r="PY183" s="18"/>
      <c r="PZ183" s="18"/>
      <c r="QA183" s="18"/>
      <c r="QB183" s="18"/>
      <c r="QC183" s="18"/>
      <c r="QD183" s="18"/>
      <c r="QE183" s="18"/>
      <c r="QF183" s="18"/>
      <c r="QG183" s="18"/>
      <c r="QH183" s="18"/>
      <c r="QI183" s="18"/>
      <c r="QJ183" s="18"/>
      <c r="QK183" s="18"/>
      <c r="QL183" s="18"/>
      <c r="QM183" s="18"/>
      <c r="QN183" s="18"/>
      <c r="QO183" s="18"/>
      <c r="QP183" s="18"/>
      <c r="QQ183" s="18"/>
      <c r="QR183" s="18"/>
      <c r="QS183" s="18"/>
      <c r="QT183" s="18"/>
      <c r="QU183" s="18"/>
      <c r="QV183" s="18"/>
      <c r="QW183" s="18"/>
      <c r="QX183" s="18"/>
      <c r="QY183" s="18"/>
      <c r="QZ183" s="18"/>
      <c r="RA183" s="18"/>
      <c r="RB183" s="18"/>
      <c r="RC183" s="18"/>
      <c r="RD183" s="18"/>
      <c r="RE183" s="18"/>
      <c r="RF183" s="18"/>
      <c r="RG183" s="18"/>
      <c r="RH183" s="18"/>
      <c r="RI183" s="18"/>
      <c r="RJ183" s="18"/>
      <c r="RK183" s="18"/>
      <c r="RL183" s="18"/>
      <c r="RM183" s="18"/>
      <c r="RN183" s="18"/>
      <c r="RO183" s="18"/>
      <c r="RP183" s="18"/>
      <c r="RQ183" s="18"/>
      <c r="RR183" s="18"/>
      <c r="RS183" s="18"/>
      <c r="RT183" s="18"/>
      <c r="RU183" s="18"/>
      <c r="RV183" s="18"/>
      <c r="RW183" s="18"/>
      <c r="RX183" s="18"/>
      <c r="RY183" s="18"/>
      <c r="RZ183" s="18"/>
      <c r="SA183" s="18"/>
      <c r="SB183" s="18"/>
      <c r="SC183" s="18"/>
      <c r="SD183" s="18"/>
      <c r="SE183" s="18"/>
      <c r="SF183" s="18"/>
      <c r="SG183" s="18"/>
      <c r="SH183" s="18"/>
      <c r="SI183" s="18"/>
      <c r="SJ183" s="18"/>
      <c r="SK183" s="18"/>
      <c r="SL183" s="18"/>
      <c r="SM183" s="18"/>
      <c r="SN183" s="18"/>
      <c r="SO183" s="18"/>
      <c r="SP183" s="18"/>
      <c r="SQ183" s="18"/>
      <c r="SR183" s="18"/>
      <c r="SS183" s="18"/>
      <c r="ST183" s="18"/>
      <c r="SU183" s="18"/>
      <c r="SV183" s="18"/>
      <c r="SW183" s="18"/>
      <c r="SX183" s="18"/>
      <c r="SY183" s="18"/>
      <c r="SZ183" s="18"/>
      <c r="TA183" s="18"/>
      <c r="TB183" s="18"/>
      <c r="TC183" s="18"/>
      <c r="TD183" s="18"/>
      <c r="TE183" s="18"/>
      <c r="TF183" s="18"/>
      <c r="TG183" s="18"/>
      <c r="TH183" s="18"/>
      <c r="TI183" s="18"/>
      <c r="TJ183" s="18"/>
      <c r="TK183" s="18"/>
      <c r="TL183" s="18"/>
      <c r="TM183" s="18"/>
      <c r="TN183" s="18"/>
      <c r="TO183" s="18"/>
      <c r="TP183" s="18"/>
      <c r="TQ183" s="18"/>
      <c r="TR183" s="18"/>
      <c r="TS183" s="18"/>
      <c r="TT183" s="18"/>
      <c r="TU183" s="18"/>
      <c r="TV183" s="18"/>
      <c r="TW183" s="18"/>
      <c r="TX183" s="18"/>
      <c r="TY183" s="18"/>
      <c r="TZ183" s="18"/>
      <c r="UA183" s="18"/>
      <c r="UB183" s="18"/>
      <c r="UC183" s="18"/>
      <c r="UD183" s="18"/>
      <c r="UE183" s="18"/>
      <c r="UF183" s="18"/>
      <c r="UG183" s="18"/>
      <c r="UH183" s="18"/>
      <c r="UI183" s="18"/>
      <c r="UJ183" s="18"/>
      <c r="UK183" s="18"/>
      <c r="UL183" s="18"/>
      <c r="UM183" s="18"/>
      <c r="UN183" s="18"/>
      <c r="UO183" s="18"/>
      <c r="UP183" s="18"/>
      <c r="UQ183" s="18"/>
      <c r="UR183" s="18"/>
      <c r="US183" s="18"/>
      <c r="UT183" s="18"/>
      <c r="UU183" s="18"/>
      <c r="UV183" s="18"/>
      <c r="UW183" s="18"/>
      <c r="UX183" s="18"/>
      <c r="UY183" s="18"/>
      <c r="UZ183" s="18"/>
      <c r="VA183" s="18"/>
      <c r="VB183" s="18"/>
      <c r="VC183" s="18"/>
      <c r="VD183" s="18"/>
      <c r="VE183" s="18"/>
      <c r="VF183" s="18"/>
      <c r="VG183" s="18"/>
      <c r="VH183" s="18"/>
      <c r="VI183" s="18"/>
      <c r="VJ183" s="18"/>
      <c r="VK183" s="18"/>
      <c r="VL183" s="18"/>
      <c r="VM183" s="18"/>
      <c r="VN183" s="18"/>
      <c r="VO183" s="18"/>
      <c r="VP183" s="18"/>
      <c r="VQ183" s="18"/>
      <c r="VR183" s="18"/>
      <c r="VS183" s="18"/>
      <c r="VT183" s="18"/>
      <c r="VU183" s="18"/>
      <c r="VV183" s="18"/>
      <c r="VW183" s="18"/>
      <c r="VX183" s="18"/>
      <c r="VY183" s="18"/>
      <c r="VZ183" s="18"/>
      <c r="WA183" s="18"/>
      <c r="WB183" s="18"/>
      <c r="WC183" s="18"/>
      <c r="WD183" s="18"/>
      <c r="WE183" s="18"/>
      <c r="WF183" s="18"/>
      <c r="WG183" s="18"/>
      <c r="WH183" s="18"/>
      <c r="WI183" s="18"/>
      <c r="WJ183" s="18"/>
      <c r="WK183" s="18"/>
      <c r="WL183" s="18"/>
      <c r="WM183" s="18"/>
      <c r="WN183" s="18"/>
      <c r="WO183" s="18"/>
      <c r="WP183" s="18"/>
      <c r="WQ183" s="18"/>
      <c r="WR183" s="18"/>
      <c r="WS183" s="18"/>
      <c r="WT183" s="18"/>
      <c r="WU183" s="18"/>
      <c r="WV183" s="18"/>
      <c r="WW183" s="18"/>
      <c r="WX183" s="18"/>
      <c r="WY183" s="18"/>
      <c r="WZ183" s="18"/>
      <c r="XA183" s="18"/>
      <c r="XB183" s="18"/>
      <c r="XC183" s="18"/>
      <c r="XD183" s="18"/>
      <c r="XE183" s="18"/>
      <c r="XF183" s="18"/>
      <c r="XG183" s="18"/>
      <c r="XH183" s="18"/>
      <c r="XI183" s="18"/>
      <c r="XJ183" s="18"/>
      <c r="XK183" s="18"/>
      <c r="XL183" s="18"/>
      <c r="XM183" s="18"/>
      <c r="XN183" s="18"/>
      <c r="XO183" s="18"/>
      <c r="XP183" s="18"/>
      <c r="XQ183" s="18"/>
      <c r="XR183" s="18"/>
      <c r="XS183" s="18"/>
      <c r="XT183" s="18"/>
      <c r="XU183" s="18"/>
      <c r="XV183" s="18"/>
      <c r="XW183" s="18"/>
      <c r="XX183" s="18"/>
      <c r="XY183" s="18"/>
      <c r="XZ183" s="18"/>
      <c r="YA183" s="18"/>
      <c r="YB183" s="18"/>
      <c r="YC183" s="18"/>
      <c r="YD183" s="18"/>
      <c r="YE183" s="18"/>
      <c r="YF183" s="18"/>
      <c r="YG183" s="18"/>
      <c r="YH183" s="18"/>
      <c r="YI183" s="18"/>
      <c r="YJ183" s="18"/>
      <c r="YK183" s="18"/>
      <c r="YL183" s="18"/>
      <c r="YM183" s="18"/>
      <c r="YN183" s="18"/>
      <c r="YO183" s="18"/>
      <c r="YP183" s="18"/>
      <c r="YQ183" s="18"/>
      <c r="YR183" s="18"/>
      <c r="YS183" s="18"/>
      <c r="YT183" s="18"/>
      <c r="YU183" s="18"/>
      <c r="YV183" s="18"/>
      <c r="YW183" s="18"/>
      <c r="YX183" s="18"/>
      <c r="YY183" s="18"/>
      <c r="YZ183" s="18"/>
      <c r="ZA183" s="18"/>
      <c r="ZB183" s="18"/>
      <c r="ZC183" s="18"/>
      <c r="ZD183" s="18"/>
      <c r="ZE183" s="18"/>
      <c r="ZF183" s="18"/>
      <c r="ZG183" s="18"/>
      <c r="ZH183" s="18"/>
      <c r="ZI183" s="18"/>
      <c r="ZJ183" s="18"/>
      <c r="ZK183" s="18"/>
      <c r="ZL183" s="18"/>
      <c r="ZM183" s="18"/>
      <c r="ZN183" s="18"/>
      <c r="ZO183" s="18"/>
      <c r="ZP183" s="18"/>
      <c r="ZQ183" s="18"/>
      <c r="ZR183" s="18"/>
      <c r="ZS183" s="18"/>
      <c r="ZT183" s="18"/>
      <c r="ZU183" s="18"/>
      <c r="ZV183" s="18"/>
      <c r="ZW183" s="18"/>
      <c r="ZX183" s="18"/>
      <c r="ZY183" s="18"/>
      <c r="ZZ183" s="18"/>
      <c r="AAA183" s="18"/>
      <c r="AAB183" s="18"/>
      <c r="AAC183" s="18"/>
      <c r="AAD183" s="18"/>
      <c r="AAE183" s="18"/>
      <c r="AAF183" s="18"/>
      <c r="AAG183" s="18"/>
      <c r="AAH183" s="18"/>
      <c r="AAI183" s="18"/>
      <c r="AAJ183" s="18"/>
      <c r="AAK183" s="18"/>
      <c r="AAL183" s="18"/>
      <c r="AAM183" s="18"/>
      <c r="AAN183" s="18"/>
      <c r="AAO183" s="18"/>
      <c r="AAP183" s="18"/>
      <c r="AAQ183" s="18"/>
      <c r="AAR183" s="18"/>
      <c r="AAS183" s="18"/>
      <c r="AAT183" s="18"/>
      <c r="AAU183" s="18"/>
      <c r="AAV183" s="18"/>
      <c r="AAW183" s="18"/>
      <c r="AAX183" s="18"/>
      <c r="AAY183" s="18"/>
      <c r="AAZ183" s="18"/>
      <c r="ABA183" s="18"/>
      <c r="ABB183" s="18"/>
      <c r="ABC183" s="18"/>
      <c r="ABD183" s="18"/>
      <c r="ABE183" s="18"/>
      <c r="ABF183" s="18"/>
      <c r="ABG183" s="18"/>
      <c r="ABH183" s="18"/>
      <c r="ABI183" s="18"/>
      <c r="ABJ183" s="18"/>
      <c r="ABK183" s="18"/>
      <c r="ABL183" s="18"/>
      <c r="ABM183" s="18"/>
      <c r="ABN183" s="18"/>
      <c r="ABO183" s="18"/>
      <c r="ABP183" s="18"/>
      <c r="ABQ183" s="18"/>
      <c r="ABR183" s="18"/>
      <c r="ABS183" s="18"/>
      <c r="ABT183" s="18"/>
      <c r="ABU183" s="18"/>
      <c r="ABV183" s="18"/>
      <c r="ABW183" s="18"/>
      <c r="ABX183" s="18"/>
      <c r="ABY183" s="18"/>
      <c r="ABZ183" s="18"/>
      <c r="ACA183" s="18"/>
      <c r="ACB183" s="18"/>
      <c r="ACC183" s="18"/>
      <c r="ACD183" s="18"/>
      <c r="ACE183" s="18"/>
      <c r="ACF183" s="18"/>
      <c r="ACG183" s="18"/>
      <c r="ACH183" s="18"/>
      <c r="ACI183" s="18"/>
      <c r="ACJ183" s="18"/>
      <c r="ACK183" s="18"/>
      <c r="ACL183" s="18"/>
      <c r="ACM183" s="18"/>
      <c r="ACN183" s="18"/>
      <c r="ACO183" s="18"/>
      <c r="ACP183" s="18"/>
      <c r="ACQ183" s="18"/>
      <c r="ACR183" s="18"/>
      <c r="ACS183" s="18"/>
      <c r="ACT183" s="18"/>
      <c r="ACU183" s="18"/>
      <c r="ACV183" s="18"/>
      <c r="ACW183" s="18"/>
      <c r="ACX183" s="18"/>
      <c r="ACY183" s="18"/>
      <c r="ACZ183" s="18"/>
      <c r="ADA183" s="18"/>
      <c r="ADB183" s="18"/>
      <c r="ADC183" s="18"/>
      <c r="ADD183" s="18"/>
      <c r="ADE183" s="18"/>
      <c r="ADF183" s="18"/>
      <c r="ADG183" s="18"/>
      <c r="ADH183" s="18"/>
      <c r="ADI183" s="18"/>
      <c r="ADJ183" s="18"/>
      <c r="ADK183" s="18"/>
      <c r="ADL183" s="18"/>
      <c r="ADM183" s="18"/>
      <c r="ADN183" s="18"/>
      <c r="ADO183" s="18"/>
      <c r="ADP183" s="18"/>
      <c r="ADQ183" s="18"/>
      <c r="ADR183" s="18"/>
      <c r="ADS183" s="18"/>
      <c r="ADT183" s="18"/>
      <c r="ADU183" s="18"/>
      <c r="ADV183" s="18"/>
      <c r="ADW183" s="18"/>
      <c r="ADX183" s="18"/>
      <c r="ADY183" s="18"/>
      <c r="ADZ183" s="18"/>
      <c r="AEA183" s="18"/>
      <c r="AEB183" s="18"/>
      <c r="AEC183" s="18"/>
      <c r="AED183" s="18"/>
      <c r="AEE183" s="18"/>
      <c r="AEF183" s="18"/>
      <c r="AEG183" s="18"/>
      <c r="AEH183" s="18"/>
      <c r="AEI183" s="18"/>
      <c r="AEJ183" s="18"/>
      <c r="AEK183" s="18"/>
      <c r="AEL183" s="18"/>
      <c r="AEM183" s="18"/>
      <c r="AEN183" s="18"/>
      <c r="AEO183" s="18"/>
      <c r="AEP183" s="18"/>
      <c r="AEQ183" s="18"/>
      <c r="AER183" s="18"/>
      <c r="AES183" s="18"/>
      <c r="AET183" s="18"/>
      <c r="AEU183" s="18"/>
      <c r="AEV183" s="18"/>
      <c r="AEW183" s="18"/>
      <c r="AEX183" s="18"/>
      <c r="AEY183" s="18"/>
      <c r="AEZ183" s="18"/>
      <c r="AFA183" s="18"/>
      <c r="AFB183" s="18"/>
      <c r="AFC183" s="18"/>
      <c r="AFD183" s="18"/>
      <c r="AFE183" s="18"/>
      <c r="AFF183" s="18"/>
      <c r="AFG183" s="18"/>
      <c r="AFH183" s="18"/>
      <c r="AFI183" s="18"/>
      <c r="AFJ183" s="18"/>
      <c r="AFK183" s="18"/>
      <c r="AFL183" s="18"/>
      <c r="AFM183" s="18"/>
      <c r="AFN183" s="18"/>
      <c r="AFO183" s="18"/>
      <c r="AFP183" s="18"/>
      <c r="AFQ183" s="18"/>
      <c r="AFR183" s="18"/>
      <c r="AFS183" s="18"/>
      <c r="AFT183" s="18"/>
      <c r="AFU183" s="18"/>
      <c r="AFV183" s="18"/>
      <c r="AFW183" s="18"/>
      <c r="AFX183" s="18"/>
      <c r="AFY183" s="18"/>
      <c r="AFZ183" s="18"/>
      <c r="AGA183" s="18"/>
      <c r="AGB183" s="18"/>
      <c r="AGC183" s="18"/>
      <c r="AGD183" s="18"/>
      <c r="AGE183" s="18"/>
      <c r="AGF183" s="18"/>
      <c r="AGG183" s="18"/>
      <c r="AGH183" s="18"/>
      <c r="AGI183" s="18"/>
      <c r="AGJ183" s="18"/>
      <c r="AGK183" s="18"/>
      <c r="AGL183" s="18"/>
      <c r="AGM183" s="18"/>
      <c r="AGN183" s="18"/>
      <c r="AGO183" s="18"/>
      <c r="AGP183" s="18"/>
      <c r="AGQ183" s="18"/>
      <c r="AGR183" s="18"/>
      <c r="AGS183" s="18"/>
      <c r="AGT183" s="18"/>
      <c r="AGU183" s="18"/>
      <c r="AGV183" s="18"/>
      <c r="AGW183" s="18"/>
      <c r="AGX183" s="18"/>
      <c r="AGY183" s="18"/>
      <c r="AGZ183" s="18"/>
      <c r="AHA183" s="18"/>
      <c r="AHB183" s="18"/>
      <c r="AHC183" s="18"/>
      <c r="AHD183" s="18"/>
      <c r="AHE183" s="18"/>
      <c r="AHF183" s="18"/>
      <c r="AHG183" s="18"/>
      <c r="AHH183" s="18"/>
      <c r="AHI183" s="18"/>
      <c r="AHJ183" s="18"/>
      <c r="AHK183" s="18"/>
      <c r="AHL183" s="18"/>
      <c r="AHM183" s="18"/>
      <c r="AHN183" s="18"/>
      <c r="AHO183" s="18"/>
      <c r="AHP183" s="18"/>
      <c r="AHQ183" s="18"/>
      <c r="AHR183" s="18"/>
      <c r="AHS183" s="18"/>
      <c r="AHT183" s="18"/>
      <c r="AHU183" s="18"/>
      <c r="AHV183" s="18"/>
      <c r="AHW183" s="18"/>
      <c r="AHX183" s="18"/>
      <c r="AHY183" s="18"/>
      <c r="AHZ183" s="18"/>
      <c r="AIA183" s="18"/>
      <c r="AIB183" s="18"/>
      <c r="AIC183" s="18"/>
      <c r="AID183" s="18"/>
      <c r="AIE183" s="18"/>
      <c r="AIF183" s="18"/>
      <c r="AIG183" s="18"/>
      <c r="AIH183" s="18"/>
      <c r="AII183" s="18"/>
      <c r="AIJ183" s="18"/>
      <c r="AIK183" s="18"/>
      <c r="AIL183" s="18"/>
      <c r="AIM183" s="18"/>
      <c r="AIN183" s="18"/>
      <c r="AIO183" s="18"/>
      <c r="AIP183" s="18"/>
      <c r="AIQ183" s="18"/>
      <c r="AIR183" s="18"/>
      <c r="AIS183" s="18"/>
      <c r="AIT183" s="18"/>
      <c r="AIU183" s="18"/>
      <c r="AIV183" s="18"/>
      <c r="AIW183" s="18"/>
      <c r="AIX183" s="18"/>
      <c r="AIY183" s="18"/>
      <c r="AIZ183" s="18"/>
      <c r="AJA183" s="18"/>
      <c r="AJB183" s="18"/>
      <c r="AJC183" s="18"/>
      <c r="AJD183" s="18"/>
      <c r="AJE183" s="18"/>
      <c r="AJF183" s="18"/>
      <c r="AJG183" s="18"/>
      <c r="AJH183" s="18"/>
      <c r="AJI183" s="18"/>
      <c r="AJJ183" s="18"/>
      <c r="AJK183" s="18"/>
      <c r="AJL183" s="18"/>
      <c r="AJM183" s="18"/>
      <c r="AJN183" s="18"/>
      <c r="AJO183" s="18"/>
      <c r="AJP183" s="18"/>
      <c r="AJQ183" s="18"/>
      <c r="AJR183" s="18"/>
      <c r="AJS183" s="18"/>
      <c r="AJT183" s="18"/>
      <c r="AJU183" s="18"/>
      <c r="AJV183" s="18"/>
      <c r="AJW183" s="18"/>
      <c r="AJX183" s="18"/>
      <c r="AJY183" s="18"/>
      <c r="AJZ183" s="18"/>
      <c r="AKA183" s="18"/>
      <c r="AKB183" s="18"/>
      <c r="AKC183" s="18"/>
      <c r="AKD183" s="18"/>
      <c r="AKE183" s="18"/>
      <c r="AKF183" s="18"/>
      <c r="AKG183" s="18"/>
      <c r="AKH183" s="18"/>
      <c r="AKI183" s="18"/>
      <c r="AKJ183" s="18"/>
      <c r="AKK183" s="18"/>
      <c r="AKL183" s="18"/>
      <c r="AKM183" s="18"/>
      <c r="AKN183" s="18"/>
      <c r="AKO183" s="18"/>
      <c r="AKP183" s="18"/>
      <c r="AKQ183" s="18"/>
      <c r="AKR183" s="18"/>
      <c r="AKS183" s="18"/>
      <c r="AKT183" s="18"/>
      <c r="AKU183" s="18"/>
      <c r="AKV183" s="18"/>
      <c r="AKW183" s="18"/>
      <c r="AKX183" s="18"/>
      <c r="AKY183" s="18"/>
      <c r="AKZ183" s="18"/>
      <c r="ALA183" s="18"/>
      <c r="ALB183" s="18"/>
      <c r="ALC183" s="18"/>
      <c r="ALD183" s="18"/>
      <c r="ALE183" s="18"/>
      <c r="ALF183" s="18"/>
      <c r="ALG183" s="18"/>
      <c r="ALH183" s="18"/>
      <c r="ALI183" s="18"/>
      <c r="ALJ183" s="18"/>
      <c r="ALK183" s="18"/>
      <c r="ALL183" s="18"/>
      <c r="ALM183" s="18"/>
      <c r="ALN183" s="18"/>
      <c r="ALO183" s="18"/>
      <c r="ALP183" s="18"/>
      <c r="ALQ183" s="18"/>
      <c r="ALR183" s="18"/>
      <c r="ALS183" s="18"/>
      <c r="ALT183" s="18"/>
      <c r="ALU183" s="18"/>
      <c r="ALV183" s="18"/>
      <c r="ALW183" s="18"/>
      <c r="ALX183" s="18"/>
      <c r="ALY183" s="18"/>
      <c r="ALZ183" s="18"/>
      <c r="AMA183" s="18"/>
      <c r="AMB183" s="18"/>
      <c r="AMC183" s="18"/>
      <c r="AMD183" s="18"/>
      <c r="AME183" s="18"/>
      <c r="AMF183" s="18"/>
      <c r="AMG183" s="18"/>
      <c r="AMH183" s="18"/>
      <c r="AMI183" s="18"/>
      <c r="AMJ183" s="18"/>
      <c r="AMK183" s="18"/>
      <c r="AML183" s="18"/>
      <c r="AMM183" s="18"/>
      <c r="AMN183" s="18"/>
      <c r="AMO183" s="18"/>
      <c r="AMP183" s="18"/>
      <c r="AMQ183" s="18"/>
      <c r="AMR183" s="18"/>
      <c r="AMS183" s="18"/>
      <c r="AMT183" s="18"/>
      <c r="AMU183" s="18"/>
      <c r="AMV183" s="18"/>
      <c r="AMW183" s="18"/>
      <c r="AMX183" s="18"/>
      <c r="AMY183" s="18"/>
      <c r="AMZ183" s="18"/>
      <c r="ANA183" s="18"/>
      <c r="ANB183" s="18"/>
      <c r="ANC183" s="18"/>
      <c r="AND183" s="18"/>
      <c r="ANE183" s="18"/>
      <c r="ANF183" s="18"/>
      <c r="ANG183" s="18"/>
      <c r="ANH183" s="18"/>
      <c r="ANI183" s="18"/>
      <c r="ANJ183" s="18"/>
      <c r="ANK183" s="18"/>
      <c r="ANL183" s="18"/>
      <c r="ANM183" s="18"/>
      <c r="ANN183" s="18"/>
      <c r="ANO183" s="18"/>
      <c r="ANP183" s="18"/>
      <c r="ANQ183" s="18"/>
      <c r="ANR183" s="18"/>
      <c r="ANS183" s="18"/>
      <c r="ANT183" s="18"/>
      <c r="ANU183" s="18"/>
      <c r="ANV183" s="18"/>
      <c r="ANW183" s="18"/>
      <c r="ANX183" s="18"/>
      <c r="ANY183" s="18"/>
      <c r="ANZ183" s="18"/>
      <c r="AOA183" s="18"/>
      <c r="AOB183" s="18"/>
      <c r="AOC183" s="18"/>
      <c r="AOD183" s="18"/>
      <c r="AOE183" s="18"/>
      <c r="AOF183" s="18"/>
      <c r="AOG183" s="18"/>
      <c r="AOH183" s="18"/>
      <c r="AOI183" s="18"/>
      <c r="AOJ183" s="18"/>
      <c r="AOK183" s="18"/>
      <c r="AOL183" s="18"/>
      <c r="AOM183" s="18"/>
      <c r="AON183" s="18"/>
      <c r="AOO183" s="18"/>
      <c r="AOP183" s="18"/>
      <c r="AOQ183" s="18"/>
      <c r="AOR183" s="18"/>
      <c r="AOS183" s="18"/>
      <c r="AOT183" s="18"/>
      <c r="AOU183" s="18"/>
      <c r="AOV183" s="18"/>
      <c r="AOW183" s="18"/>
      <c r="AOX183" s="18"/>
      <c r="AOY183" s="18"/>
      <c r="AOZ183" s="18"/>
      <c r="APA183" s="18"/>
      <c r="APB183" s="18"/>
      <c r="APC183" s="18"/>
      <c r="APD183" s="18"/>
      <c r="APE183" s="18"/>
      <c r="APF183" s="18"/>
      <c r="APG183" s="18"/>
      <c r="APH183" s="18"/>
      <c r="API183" s="18"/>
      <c r="APJ183" s="18"/>
      <c r="APK183" s="18"/>
      <c r="APL183" s="18"/>
      <c r="APM183" s="18"/>
      <c r="APN183" s="18"/>
      <c r="APO183" s="18"/>
      <c r="APP183" s="18"/>
      <c r="APQ183" s="18"/>
      <c r="APR183" s="18"/>
      <c r="APS183" s="18"/>
      <c r="APT183" s="18"/>
      <c r="APU183" s="18"/>
      <c r="APV183" s="18"/>
      <c r="APW183" s="18"/>
      <c r="APX183" s="18"/>
      <c r="APY183" s="18"/>
      <c r="APZ183" s="18"/>
      <c r="AQA183" s="18"/>
      <c r="AQB183" s="18"/>
      <c r="AQC183" s="18"/>
      <c r="AQD183" s="18"/>
      <c r="AQE183" s="18"/>
      <c r="AQF183" s="18"/>
      <c r="AQG183" s="18"/>
      <c r="AQH183" s="18"/>
      <c r="AQI183" s="18"/>
      <c r="AQJ183" s="18"/>
      <c r="AQK183" s="18"/>
      <c r="AQL183" s="18"/>
      <c r="AQM183" s="18"/>
      <c r="AQN183" s="18"/>
      <c r="AQO183" s="18"/>
      <c r="AQP183" s="18"/>
      <c r="AQQ183" s="18"/>
      <c r="AQR183" s="18"/>
      <c r="AQS183" s="18"/>
      <c r="AQT183" s="18"/>
      <c r="AQU183" s="18"/>
      <c r="AQV183" s="18"/>
      <c r="AQW183" s="18"/>
      <c r="AQX183" s="18"/>
      <c r="AQY183" s="18"/>
      <c r="AQZ183" s="18"/>
      <c r="ARA183" s="18"/>
      <c r="ARB183" s="18"/>
      <c r="ARC183" s="18"/>
      <c r="ARD183" s="18"/>
      <c r="ARE183" s="18"/>
      <c r="ARF183" s="18"/>
      <c r="ARG183" s="18"/>
      <c r="ARH183" s="18"/>
      <c r="ARI183" s="18"/>
      <c r="ARJ183" s="18"/>
      <c r="ARK183" s="18"/>
      <c r="ARL183" s="18"/>
      <c r="ARM183" s="18"/>
      <c r="ARN183" s="18"/>
      <c r="ARO183" s="18"/>
      <c r="ARP183" s="18"/>
      <c r="ARQ183" s="18"/>
      <c r="ARR183" s="18"/>
      <c r="ARS183" s="18"/>
      <c r="ART183" s="18"/>
      <c r="ARU183" s="18"/>
      <c r="ARV183" s="18"/>
      <c r="ARW183" s="18"/>
      <c r="ARX183" s="18"/>
      <c r="ARY183" s="18"/>
      <c r="ARZ183" s="18"/>
      <c r="ASA183" s="18"/>
      <c r="ASB183" s="18"/>
      <c r="ASC183" s="18"/>
      <c r="ASD183" s="18"/>
      <c r="ASE183" s="18"/>
      <c r="ASF183" s="18"/>
      <c r="ASG183" s="18"/>
      <c r="ASH183" s="18"/>
      <c r="ASI183" s="18"/>
      <c r="ASJ183" s="18"/>
      <c r="ASK183" s="18"/>
      <c r="ASL183" s="18"/>
      <c r="ASM183" s="18"/>
      <c r="ASN183" s="18"/>
      <c r="ASO183" s="18"/>
      <c r="ASP183" s="18"/>
      <c r="ASQ183" s="18"/>
      <c r="ASR183" s="18"/>
      <c r="ASS183" s="18"/>
      <c r="AST183" s="18"/>
      <c r="ASU183" s="18"/>
      <c r="ASV183" s="18"/>
      <c r="ASW183" s="18"/>
      <c r="ASX183" s="18"/>
      <c r="ASY183" s="18"/>
      <c r="ASZ183" s="18"/>
      <c r="ATA183" s="18"/>
      <c r="ATB183" s="18"/>
      <c r="ATC183" s="18"/>
      <c r="ATD183" s="18"/>
      <c r="ATE183" s="18"/>
      <c r="ATF183" s="18"/>
      <c r="ATG183" s="18"/>
      <c r="ATH183" s="18"/>
      <c r="ATI183" s="18"/>
      <c r="ATJ183" s="18"/>
      <c r="ATK183" s="18"/>
      <c r="ATL183" s="18"/>
      <c r="ATM183" s="18"/>
      <c r="ATN183" s="18"/>
      <c r="ATO183" s="18"/>
      <c r="ATP183" s="18"/>
      <c r="ATQ183" s="18"/>
      <c r="ATR183" s="18"/>
      <c r="ATS183" s="18"/>
      <c r="ATT183" s="18"/>
      <c r="ATU183" s="18"/>
      <c r="ATV183" s="18"/>
      <c r="ATW183" s="18"/>
      <c r="ATX183" s="18"/>
      <c r="ATY183" s="18"/>
      <c r="ATZ183" s="18"/>
      <c r="AUA183" s="18"/>
      <c r="AUB183" s="18"/>
      <c r="AUC183" s="18"/>
      <c r="AUD183" s="18"/>
      <c r="AUE183" s="18"/>
      <c r="AUF183" s="18"/>
      <c r="AUG183" s="18"/>
      <c r="AUH183" s="18"/>
      <c r="AUI183" s="18"/>
      <c r="AUJ183" s="18"/>
      <c r="AUK183" s="18"/>
      <c r="AUL183" s="18"/>
      <c r="AUM183" s="18"/>
      <c r="AUN183" s="18"/>
      <c r="AUO183" s="18"/>
      <c r="AUP183" s="18"/>
      <c r="AUQ183" s="18"/>
      <c r="AUR183" s="18"/>
      <c r="AUS183" s="18"/>
      <c r="AUT183" s="18"/>
      <c r="AUU183" s="18"/>
      <c r="AUV183" s="18"/>
      <c r="AUW183" s="18"/>
      <c r="AUX183" s="18"/>
      <c r="AUY183" s="18"/>
      <c r="AUZ183" s="18"/>
      <c r="AVA183" s="18"/>
      <c r="AVB183" s="18"/>
      <c r="AVC183" s="18"/>
      <c r="AVD183" s="18"/>
      <c r="AVE183" s="18"/>
      <c r="AVF183" s="18"/>
      <c r="AVG183" s="18"/>
      <c r="AVH183" s="18"/>
      <c r="AVI183" s="18"/>
      <c r="AVJ183" s="18"/>
      <c r="AVK183" s="18"/>
      <c r="AVL183" s="18"/>
      <c r="AVM183" s="18"/>
      <c r="AVN183" s="18"/>
      <c r="AVO183" s="18"/>
      <c r="AVP183" s="18"/>
      <c r="AVQ183" s="18"/>
      <c r="AVR183" s="18"/>
      <c r="AVS183" s="18"/>
      <c r="AVT183" s="18"/>
      <c r="AVU183" s="18"/>
      <c r="AVV183" s="18"/>
      <c r="AVW183" s="18"/>
      <c r="AVX183" s="18"/>
      <c r="AVY183" s="18"/>
      <c r="AVZ183" s="18"/>
      <c r="AWA183" s="18"/>
      <c r="AWB183" s="18"/>
      <c r="AWC183" s="18"/>
      <c r="AWD183" s="18"/>
      <c r="AWE183" s="18"/>
      <c r="AWF183" s="18"/>
      <c r="AWG183" s="18"/>
      <c r="AWH183" s="18"/>
      <c r="AWI183" s="18"/>
      <c r="AWJ183" s="18"/>
      <c r="AWK183" s="18"/>
      <c r="AWL183" s="18"/>
      <c r="AWM183" s="18"/>
      <c r="AWN183" s="18"/>
      <c r="AWO183" s="18"/>
      <c r="AWP183" s="18"/>
      <c r="AWQ183" s="18"/>
      <c r="AWR183" s="18"/>
      <c r="AWS183" s="18"/>
      <c r="AWT183" s="18"/>
      <c r="AWU183" s="18"/>
      <c r="AWV183" s="18"/>
      <c r="AWW183" s="18"/>
      <c r="AWX183" s="18"/>
      <c r="AWY183" s="18"/>
      <c r="AWZ183" s="18"/>
      <c r="AXA183" s="18"/>
      <c r="AXB183" s="18"/>
      <c r="AXC183" s="18"/>
      <c r="AXD183" s="18"/>
      <c r="AXE183" s="18"/>
      <c r="AXF183" s="18"/>
      <c r="AXG183" s="18"/>
      <c r="AXH183" s="18"/>
      <c r="AXI183" s="18"/>
      <c r="AXJ183" s="18"/>
      <c r="AXK183" s="18"/>
      <c r="AXL183" s="18"/>
      <c r="AXM183" s="18"/>
      <c r="AXN183" s="18"/>
      <c r="AXO183" s="18"/>
      <c r="AXP183" s="18"/>
      <c r="AXQ183" s="18"/>
      <c r="AXR183" s="18"/>
      <c r="AXS183" s="18"/>
      <c r="AXT183" s="18"/>
      <c r="AXU183" s="18"/>
      <c r="AXV183" s="18"/>
      <c r="AXW183" s="18"/>
      <c r="AXX183" s="18"/>
      <c r="AXY183" s="18"/>
      <c r="AXZ183" s="18"/>
      <c r="AYA183" s="18"/>
      <c r="AYB183" s="18"/>
      <c r="AYC183" s="18"/>
      <c r="AYD183" s="18"/>
      <c r="AYE183" s="18"/>
      <c r="AYF183" s="18"/>
      <c r="AYG183" s="18"/>
      <c r="AYH183" s="18"/>
      <c r="AYI183" s="18"/>
      <c r="AYJ183" s="18"/>
      <c r="AYK183" s="18"/>
      <c r="AYL183" s="18"/>
      <c r="AYM183" s="18"/>
      <c r="AYN183" s="18"/>
      <c r="AYO183" s="18"/>
      <c r="AYP183" s="18"/>
      <c r="AYQ183" s="18"/>
      <c r="AYR183" s="18"/>
      <c r="AYS183" s="18"/>
      <c r="AYT183" s="18"/>
      <c r="AYU183" s="18"/>
      <c r="AYV183" s="18"/>
      <c r="AYW183" s="18"/>
      <c r="AYX183" s="18"/>
      <c r="AYY183" s="18"/>
      <c r="AYZ183" s="18"/>
      <c r="AZA183" s="18"/>
      <c r="AZB183" s="18"/>
      <c r="AZC183" s="18"/>
      <c r="AZD183" s="18"/>
      <c r="AZE183" s="18"/>
      <c r="AZF183" s="18"/>
      <c r="AZG183" s="18"/>
      <c r="AZH183" s="18"/>
      <c r="AZI183" s="18"/>
      <c r="AZJ183" s="18"/>
      <c r="AZK183" s="18"/>
      <c r="AZL183" s="18"/>
      <c r="AZM183" s="18"/>
      <c r="AZN183" s="18"/>
      <c r="AZO183" s="18"/>
      <c r="AZP183" s="18"/>
      <c r="AZQ183" s="18"/>
      <c r="AZR183" s="18"/>
      <c r="AZS183" s="18"/>
      <c r="AZT183" s="18"/>
      <c r="AZU183" s="18"/>
      <c r="AZV183" s="18"/>
      <c r="AZW183" s="18"/>
      <c r="AZX183" s="18"/>
      <c r="AZY183" s="18"/>
      <c r="AZZ183" s="18"/>
      <c r="BAA183" s="18"/>
      <c r="BAB183" s="18"/>
      <c r="BAC183" s="18"/>
      <c r="BAD183" s="18"/>
      <c r="BAE183" s="18"/>
      <c r="BAF183" s="18"/>
      <c r="BAG183" s="18"/>
      <c r="BAH183" s="18"/>
      <c r="BAI183" s="18"/>
      <c r="BAJ183" s="18"/>
      <c r="BAK183" s="18"/>
      <c r="BAL183" s="18"/>
      <c r="BAM183" s="18"/>
      <c r="BAN183" s="18"/>
      <c r="BAO183" s="18"/>
      <c r="BAP183" s="18"/>
      <c r="BAQ183" s="18"/>
      <c r="BAR183" s="18"/>
      <c r="BAS183" s="18"/>
      <c r="BAT183" s="18"/>
      <c r="BAU183" s="18"/>
      <c r="BAV183" s="18"/>
      <c r="BAW183" s="18"/>
      <c r="BAX183" s="18"/>
      <c r="BAY183" s="18"/>
      <c r="BAZ183" s="18"/>
      <c r="BBA183" s="18"/>
      <c r="BBB183" s="18"/>
      <c r="BBC183" s="18"/>
      <c r="BBD183" s="18"/>
      <c r="BBE183" s="18"/>
      <c r="BBF183" s="18"/>
      <c r="BBG183" s="18"/>
      <c r="BBH183" s="18"/>
      <c r="BBI183" s="18"/>
      <c r="BBJ183" s="18"/>
      <c r="BBK183" s="18"/>
      <c r="BBL183" s="18"/>
      <c r="BBM183" s="18"/>
      <c r="BBN183" s="18"/>
      <c r="BBO183" s="18"/>
      <c r="BBP183" s="18"/>
      <c r="BBQ183" s="18"/>
      <c r="BBR183" s="18"/>
      <c r="BBS183" s="18"/>
      <c r="BBT183" s="18"/>
      <c r="BBU183" s="18"/>
      <c r="BBV183" s="18"/>
      <c r="BBW183" s="18"/>
      <c r="BBX183" s="18"/>
      <c r="BBY183" s="18"/>
      <c r="BBZ183" s="18"/>
      <c r="BCA183" s="18"/>
      <c r="BCB183" s="18"/>
      <c r="BCC183" s="18"/>
      <c r="BCD183" s="18"/>
      <c r="BCE183" s="18"/>
      <c r="BCF183" s="18"/>
      <c r="BCG183" s="18"/>
      <c r="BCH183" s="18"/>
      <c r="BCI183" s="18"/>
      <c r="BCJ183" s="18"/>
      <c r="BCK183" s="18"/>
      <c r="BCL183" s="18"/>
      <c r="BCM183" s="18"/>
      <c r="BCN183" s="18"/>
      <c r="BCO183" s="18"/>
      <c r="BCP183" s="18"/>
      <c r="BCQ183" s="18"/>
      <c r="BCR183" s="18"/>
      <c r="BCS183" s="18"/>
      <c r="BCT183" s="18"/>
      <c r="BCU183" s="18"/>
      <c r="BCV183" s="18"/>
      <c r="BCW183" s="18"/>
      <c r="BCX183" s="18"/>
      <c r="BCY183" s="18"/>
      <c r="BCZ183" s="18"/>
      <c r="BDA183" s="18"/>
      <c r="BDB183" s="18"/>
      <c r="BDC183" s="18"/>
      <c r="BDD183" s="18"/>
      <c r="BDE183" s="18"/>
      <c r="BDF183" s="18"/>
      <c r="BDG183" s="18"/>
      <c r="BDH183" s="18"/>
      <c r="BDI183" s="18"/>
      <c r="BDJ183" s="18"/>
      <c r="BDK183" s="18"/>
      <c r="BDL183" s="18"/>
      <c r="BDM183" s="18"/>
      <c r="BDN183" s="18"/>
      <c r="BDO183" s="18"/>
      <c r="BDP183" s="18"/>
      <c r="BDQ183" s="18"/>
      <c r="BDR183" s="18"/>
      <c r="BDS183" s="18"/>
      <c r="BDT183" s="18"/>
      <c r="BDU183" s="18"/>
      <c r="BDV183" s="18"/>
      <c r="BDW183" s="18"/>
      <c r="BDX183" s="18"/>
      <c r="BDY183" s="18"/>
      <c r="BDZ183" s="18"/>
      <c r="BEA183" s="18"/>
      <c r="BEB183" s="18"/>
      <c r="BEC183" s="18"/>
      <c r="BED183" s="18"/>
      <c r="BEE183" s="18"/>
      <c r="BEF183" s="18"/>
      <c r="BEG183" s="18"/>
      <c r="BEH183" s="18"/>
      <c r="BEI183" s="18"/>
      <c r="BEJ183" s="18"/>
      <c r="BEK183" s="18"/>
      <c r="BEL183" s="18"/>
      <c r="BEM183" s="18"/>
      <c r="BEN183" s="18"/>
      <c r="BEO183" s="18"/>
      <c r="BEP183" s="18"/>
      <c r="BEQ183" s="18"/>
      <c r="BER183" s="18"/>
      <c r="BES183" s="18"/>
      <c r="BET183" s="18"/>
      <c r="BEU183" s="18"/>
      <c r="BEV183" s="18"/>
      <c r="BEW183" s="18"/>
      <c r="BEX183" s="18"/>
      <c r="BEY183" s="18"/>
      <c r="BEZ183" s="18"/>
      <c r="BFA183" s="18"/>
      <c r="BFB183" s="18"/>
      <c r="BFC183" s="18"/>
      <c r="BFD183" s="18"/>
      <c r="BFE183" s="18"/>
      <c r="BFF183" s="18"/>
      <c r="BFG183" s="18"/>
      <c r="BFH183" s="18"/>
      <c r="BFI183" s="18"/>
      <c r="BFJ183" s="18"/>
      <c r="BFK183" s="18"/>
      <c r="BFL183" s="18"/>
      <c r="BFM183" s="18"/>
      <c r="BFN183" s="18"/>
      <c r="BFO183" s="18"/>
      <c r="BFP183" s="18"/>
      <c r="BFQ183" s="18"/>
      <c r="BFR183" s="18"/>
      <c r="BFS183" s="18"/>
      <c r="BFT183" s="18"/>
      <c r="BFU183" s="18"/>
      <c r="BFV183" s="18"/>
      <c r="BFW183" s="18"/>
      <c r="BFX183" s="18"/>
      <c r="BFY183" s="18"/>
      <c r="BFZ183" s="18"/>
      <c r="BGA183" s="18"/>
      <c r="BGB183" s="18"/>
      <c r="BGC183" s="18"/>
      <c r="BGD183" s="18"/>
      <c r="BGE183" s="18"/>
      <c r="BGF183" s="18"/>
      <c r="BGG183" s="18"/>
      <c r="BGH183" s="18"/>
      <c r="BGI183" s="18"/>
      <c r="BGJ183" s="18"/>
      <c r="BGK183" s="18"/>
      <c r="BGL183" s="18"/>
      <c r="BGM183" s="18"/>
      <c r="BGN183" s="18"/>
      <c r="BGO183" s="18"/>
      <c r="BGP183" s="18"/>
      <c r="BGQ183" s="18"/>
      <c r="BGR183" s="18"/>
      <c r="BGS183" s="18"/>
      <c r="BGT183" s="18"/>
      <c r="BGU183" s="18"/>
      <c r="BGV183" s="18"/>
      <c r="BGW183" s="18"/>
      <c r="BGX183" s="18"/>
      <c r="BGY183" s="18"/>
      <c r="BGZ183" s="18"/>
      <c r="BHA183" s="18"/>
      <c r="BHB183" s="18"/>
      <c r="BHC183" s="18"/>
      <c r="BHD183" s="18"/>
      <c r="BHE183" s="18"/>
      <c r="BHF183" s="18"/>
      <c r="BHG183" s="18"/>
      <c r="BHH183" s="18"/>
      <c r="BHI183" s="18"/>
      <c r="BHJ183" s="18"/>
      <c r="BHK183" s="18"/>
      <c r="BHL183" s="18"/>
      <c r="BHM183" s="18"/>
      <c r="BHN183" s="18"/>
      <c r="BHO183" s="18"/>
      <c r="BHP183" s="18"/>
      <c r="BHQ183" s="18"/>
      <c r="BHR183" s="18"/>
      <c r="BHS183" s="18"/>
      <c r="BHT183" s="18"/>
      <c r="BHU183" s="18"/>
      <c r="BHV183" s="18"/>
      <c r="BHW183" s="18"/>
      <c r="BHX183" s="18"/>
      <c r="BHY183" s="18"/>
      <c r="BHZ183" s="18"/>
      <c r="BIA183" s="18"/>
      <c r="BIB183" s="18"/>
      <c r="BIC183" s="18"/>
      <c r="BID183" s="18"/>
      <c r="BIE183" s="18"/>
      <c r="BIF183" s="18"/>
      <c r="BIG183" s="18"/>
      <c r="BIH183" s="18"/>
      <c r="BII183" s="18"/>
      <c r="BIJ183" s="18"/>
      <c r="BIK183" s="18"/>
      <c r="BIL183" s="18"/>
      <c r="BIM183" s="18"/>
      <c r="BIN183" s="18"/>
      <c r="BIO183" s="18"/>
      <c r="BIP183" s="18"/>
      <c r="BIQ183" s="18"/>
      <c r="BIR183" s="18"/>
      <c r="BIS183" s="18"/>
      <c r="BIT183" s="18"/>
      <c r="BIU183" s="18"/>
      <c r="BIV183" s="18"/>
      <c r="BIW183" s="18"/>
      <c r="BIX183" s="18"/>
      <c r="BIY183" s="18"/>
      <c r="BIZ183" s="18"/>
      <c r="BJA183" s="18"/>
      <c r="BJB183" s="18"/>
      <c r="BJC183" s="18"/>
      <c r="BJD183" s="18"/>
      <c r="BJE183" s="18"/>
      <c r="BJF183" s="18"/>
      <c r="BJG183" s="18"/>
      <c r="BJH183" s="18"/>
      <c r="BJI183" s="18"/>
      <c r="BJJ183" s="18"/>
      <c r="BJK183" s="18"/>
      <c r="BJL183" s="18"/>
      <c r="BJM183" s="18"/>
      <c r="BJN183" s="18"/>
      <c r="BJO183" s="18"/>
      <c r="BJP183" s="18"/>
      <c r="BJQ183" s="18"/>
      <c r="BJR183" s="18"/>
      <c r="BJS183" s="18"/>
      <c r="BJT183" s="18"/>
      <c r="BJU183" s="18"/>
      <c r="BJV183" s="18"/>
      <c r="BJW183" s="18"/>
      <c r="BJX183" s="18"/>
      <c r="BJY183" s="18"/>
      <c r="BJZ183" s="18"/>
      <c r="BKA183" s="18"/>
      <c r="BKB183" s="18"/>
      <c r="BKC183" s="18"/>
      <c r="BKD183" s="18"/>
      <c r="BKE183" s="18"/>
      <c r="BKF183" s="18"/>
      <c r="BKG183" s="18"/>
      <c r="BKH183" s="18"/>
      <c r="BKI183" s="18"/>
      <c r="BKJ183" s="18"/>
      <c r="BKK183" s="18"/>
      <c r="BKL183" s="18"/>
      <c r="BKM183" s="18"/>
      <c r="BKN183" s="18"/>
      <c r="BKO183" s="18"/>
      <c r="BKP183" s="18"/>
      <c r="BKQ183" s="18"/>
      <c r="BKR183" s="18"/>
      <c r="BKS183" s="18"/>
      <c r="BKT183" s="18"/>
      <c r="BKU183" s="18"/>
      <c r="BKV183" s="18"/>
      <c r="BKW183" s="18"/>
      <c r="BKX183" s="18"/>
      <c r="BKY183" s="18"/>
      <c r="BKZ183" s="18"/>
      <c r="BLA183" s="18"/>
      <c r="BLB183" s="18"/>
      <c r="BLC183" s="18"/>
      <c r="BLD183" s="18"/>
      <c r="BLE183" s="18"/>
      <c r="BLF183" s="18"/>
      <c r="BLG183" s="18"/>
      <c r="BLH183" s="18"/>
      <c r="BLI183" s="18"/>
      <c r="BLJ183" s="18"/>
      <c r="BLK183" s="18"/>
      <c r="BLL183" s="18"/>
      <c r="BLM183" s="18"/>
      <c r="BLN183" s="18"/>
      <c r="BLO183" s="18"/>
      <c r="BLP183" s="18"/>
      <c r="BLQ183" s="18"/>
      <c r="BLR183" s="18"/>
      <c r="BLS183" s="18"/>
      <c r="BLT183" s="18"/>
      <c r="BLU183" s="18"/>
      <c r="BLV183" s="18"/>
      <c r="BLW183" s="18"/>
      <c r="BLX183" s="18"/>
      <c r="BLY183" s="18"/>
      <c r="BLZ183" s="18"/>
      <c r="BMA183" s="18"/>
      <c r="BMB183" s="18"/>
      <c r="BMC183" s="18"/>
      <c r="BMD183" s="18"/>
      <c r="BME183" s="18"/>
      <c r="BMF183" s="18"/>
      <c r="BMG183" s="18"/>
      <c r="BMH183" s="18"/>
      <c r="BMI183" s="18"/>
      <c r="BMJ183" s="18"/>
      <c r="BMK183" s="18"/>
      <c r="BML183" s="18"/>
      <c r="BMM183" s="18"/>
      <c r="BMN183" s="18"/>
      <c r="BMO183" s="18"/>
      <c r="BMP183" s="18"/>
      <c r="BMQ183" s="18"/>
      <c r="BMR183" s="18"/>
      <c r="BMS183" s="18"/>
      <c r="BMT183" s="18"/>
      <c r="BMU183" s="18"/>
      <c r="BMV183" s="18"/>
      <c r="BMW183" s="18"/>
      <c r="BMX183" s="18"/>
      <c r="BMY183" s="18"/>
      <c r="BMZ183" s="18"/>
      <c r="BNA183" s="18"/>
      <c r="BNB183" s="18"/>
      <c r="BNC183" s="18"/>
      <c r="BND183" s="18"/>
      <c r="BNE183" s="18"/>
      <c r="BNF183" s="18"/>
      <c r="BNG183" s="18"/>
      <c r="BNH183" s="18"/>
      <c r="BNI183" s="18"/>
      <c r="BNJ183" s="18"/>
      <c r="BNK183" s="18"/>
      <c r="BNL183" s="18"/>
      <c r="BNM183" s="18"/>
      <c r="BNN183" s="18"/>
      <c r="BNO183" s="18"/>
      <c r="BNP183" s="18"/>
      <c r="BNQ183" s="18"/>
      <c r="BNR183" s="18"/>
      <c r="BNS183" s="18"/>
      <c r="BNT183" s="18"/>
      <c r="BNU183" s="18"/>
      <c r="BNV183" s="18"/>
      <c r="BNW183" s="18"/>
      <c r="BNX183" s="18"/>
      <c r="BNY183" s="18"/>
      <c r="BNZ183" s="18"/>
      <c r="BOA183" s="18"/>
      <c r="BOB183" s="18"/>
      <c r="BOC183" s="18"/>
      <c r="BOD183" s="18"/>
      <c r="BOE183" s="18"/>
      <c r="BOF183" s="18"/>
      <c r="BOG183" s="18"/>
      <c r="BOH183" s="18"/>
      <c r="BOI183" s="18"/>
      <c r="BOJ183" s="18"/>
      <c r="BOK183" s="18"/>
      <c r="BOL183" s="18"/>
      <c r="BOM183" s="18"/>
      <c r="BON183" s="18"/>
      <c r="BOO183" s="18"/>
      <c r="BOP183" s="18"/>
      <c r="BOQ183" s="18"/>
      <c r="BOR183" s="18"/>
      <c r="BOS183" s="18"/>
      <c r="BOT183" s="18"/>
      <c r="BOU183" s="18"/>
      <c r="BOV183" s="18"/>
      <c r="BOW183" s="18"/>
      <c r="BOX183" s="18"/>
      <c r="BOY183" s="18"/>
      <c r="BOZ183" s="18"/>
      <c r="BPA183" s="18"/>
      <c r="BPB183" s="18"/>
      <c r="BPC183" s="18"/>
      <c r="BPD183" s="18"/>
      <c r="BPE183" s="18"/>
      <c r="BPF183" s="18"/>
      <c r="BPG183" s="18"/>
      <c r="BPH183" s="18"/>
      <c r="BPI183" s="18"/>
      <c r="BPJ183" s="18"/>
      <c r="BPK183" s="18"/>
      <c r="BPL183" s="18"/>
      <c r="BPM183" s="18"/>
      <c r="BPN183" s="18"/>
      <c r="BPO183" s="18"/>
      <c r="BPP183" s="18"/>
      <c r="BPQ183" s="18"/>
      <c r="BPR183" s="18"/>
      <c r="BPS183" s="18"/>
      <c r="BPT183" s="18"/>
      <c r="BPU183" s="18"/>
      <c r="BPV183" s="18"/>
      <c r="BPW183" s="18"/>
      <c r="BPX183" s="18"/>
      <c r="BPY183" s="18"/>
      <c r="BPZ183" s="18"/>
      <c r="BQA183" s="18"/>
      <c r="BQB183" s="18"/>
      <c r="BQC183" s="18"/>
      <c r="BQD183" s="18"/>
      <c r="BQE183" s="18"/>
      <c r="BQF183" s="18"/>
      <c r="BQG183" s="18"/>
      <c r="BQH183" s="18"/>
      <c r="BQI183" s="18"/>
      <c r="BQJ183" s="18"/>
      <c r="BQK183" s="18"/>
      <c r="BQL183" s="18"/>
      <c r="BQM183" s="18"/>
      <c r="BQN183" s="18"/>
      <c r="BQO183" s="18"/>
      <c r="BQP183" s="18"/>
      <c r="BQQ183" s="18"/>
      <c r="BQR183" s="18"/>
      <c r="BQS183" s="18"/>
      <c r="BQT183" s="18"/>
      <c r="BQU183" s="18"/>
      <c r="BQV183" s="18"/>
      <c r="BQW183" s="18"/>
      <c r="BQX183" s="18"/>
      <c r="BQY183" s="18"/>
      <c r="BQZ183" s="18"/>
      <c r="BRA183" s="18"/>
      <c r="BRB183" s="18"/>
      <c r="BRC183" s="18"/>
      <c r="BRD183" s="18"/>
      <c r="BRE183" s="18"/>
      <c r="BRF183" s="18"/>
      <c r="BRG183" s="18"/>
      <c r="BRH183" s="18"/>
      <c r="BRI183" s="18"/>
      <c r="BRJ183" s="18"/>
      <c r="BRK183" s="18"/>
      <c r="BRL183" s="18"/>
      <c r="BRM183" s="18"/>
      <c r="BRN183" s="18"/>
      <c r="BRO183" s="18"/>
      <c r="BRP183" s="18"/>
      <c r="BRQ183" s="18"/>
      <c r="BRR183" s="18"/>
      <c r="BRS183" s="18"/>
      <c r="BRT183" s="18"/>
      <c r="BRU183" s="18"/>
      <c r="BRV183" s="18"/>
      <c r="BRW183" s="18"/>
      <c r="BRX183" s="18"/>
      <c r="BRY183" s="18"/>
      <c r="BRZ183" s="18"/>
      <c r="BSA183" s="18"/>
      <c r="BSB183" s="18"/>
      <c r="BSC183" s="18"/>
      <c r="BSD183" s="18"/>
      <c r="BSE183" s="18"/>
      <c r="BSF183" s="18"/>
      <c r="BSG183" s="18"/>
      <c r="BSH183" s="18"/>
      <c r="BSI183" s="18"/>
      <c r="BSJ183" s="18"/>
      <c r="BSK183" s="18"/>
      <c r="BSL183" s="18"/>
      <c r="BSM183" s="18"/>
      <c r="BSN183" s="18"/>
      <c r="BSO183" s="18"/>
      <c r="BSP183" s="18"/>
      <c r="BSQ183" s="18"/>
      <c r="BSR183" s="18"/>
      <c r="BSS183" s="18"/>
      <c r="BST183" s="18"/>
      <c r="BSU183" s="18"/>
      <c r="BSV183" s="18"/>
      <c r="BSW183" s="18"/>
      <c r="BSX183" s="18"/>
      <c r="BSY183" s="18"/>
      <c r="BSZ183" s="18"/>
      <c r="BTA183" s="18"/>
      <c r="BTB183" s="18"/>
      <c r="BTC183" s="18"/>
      <c r="BTD183" s="18"/>
      <c r="BTE183" s="18"/>
      <c r="BTF183" s="18"/>
      <c r="BTG183" s="18"/>
      <c r="BTH183" s="18"/>
    </row>
    <row r="184" spans="1:1880" s="420" customFormat="1" ht="225" customHeight="1" x14ac:dyDescent="0.3">
      <c r="A184" s="100">
        <v>577</v>
      </c>
      <c r="B184" s="347"/>
      <c r="C184" s="347" t="s">
        <v>252</v>
      </c>
      <c r="D184" s="217" t="s">
        <v>1738</v>
      </c>
      <c r="E184" s="537"/>
      <c r="F184" s="798"/>
      <c r="G184" s="539" t="str">
        <f>IF(F184="Yes","In this cell - Please include the name of the plan, a brief description of the benefit and the population group that received the benefits."," ")</f>
        <v xml:space="preserve"> </v>
      </c>
      <c r="H184" s="17"/>
      <c r="I184" s="418"/>
      <c r="J184"/>
      <c r="K184" s="18"/>
      <c r="L184"/>
      <c r="M184" s="18"/>
      <c r="N184" s="178"/>
      <c r="O184" s="18"/>
      <c r="P184" s="18"/>
      <c r="Q184" s="18"/>
      <c r="R184" s="18"/>
      <c r="S184" s="18"/>
      <c r="T184" s="18"/>
      <c r="U184" s="18"/>
      <c r="V184" s="18"/>
      <c r="W184" s="18"/>
      <c r="X184" s="18"/>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c r="GQ184" s="18"/>
      <c r="GR184" s="18"/>
      <c r="GS184" s="18"/>
      <c r="GT184" s="18"/>
      <c r="GU184" s="18"/>
      <c r="GV184" s="18"/>
      <c r="GW184" s="18"/>
      <c r="GX184" s="18"/>
      <c r="GY184" s="18"/>
      <c r="GZ184" s="18"/>
      <c r="HA184" s="18"/>
      <c r="HB184" s="18"/>
      <c r="HC184" s="18"/>
      <c r="HD184" s="18"/>
      <c r="HE184" s="18"/>
      <c r="HF184" s="18"/>
      <c r="HG184" s="18"/>
      <c r="HH184" s="18"/>
      <c r="HI184" s="18"/>
      <c r="HJ184" s="18"/>
      <c r="HK184" s="18"/>
      <c r="HL184" s="18"/>
      <c r="HM184" s="18"/>
      <c r="HN184" s="18"/>
      <c r="HO184" s="18"/>
      <c r="HP184" s="18"/>
      <c r="HQ184" s="18"/>
      <c r="HR184" s="18"/>
      <c r="HS184" s="18"/>
      <c r="HT184" s="18"/>
      <c r="HU184" s="18"/>
      <c r="HV184" s="18"/>
      <c r="HW184" s="18"/>
      <c r="HX184" s="18"/>
      <c r="HY184" s="18"/>
      <c r="HZ184" s="18"/>
      <c r="IA184" s="18"/>
      <c r="IB184" s="18"/>
      <c r="IC184" s="18"/>
      <c r="ID184" s="18"/>
      <c r="IE184" s="18"/>
      <c r="IF184" s="18"/>
      <c r="IG184" s="18"/>
      <c r="IH184" s="18"/>
      <c r="II184" s="18"/>
      <c r="IJ184" s="18"/>
      <c r="IK184" s="18"/>
      <c r="IL184" s="18"/>
      <c r="IM184" s="18"/>
      <c r="IN184" s="18"/>
      <c r="IO184" s="18"/>
      <c r="IP184" s="18"/>
      <c r="IQ184" s="18"/>
      <c r="IR184" s="18"/>
      <c r="IS184" s="18"/>
      <c r="IT184" s="18"/>
      <c r="IU184" s="18"/>
      <c r="IV184" s="18"/>
      <c r="IW184" s="18"/>
      <c r="IX184" s="18"/>
      <c r="IY184" s="18"/>
      <c r="IZ184" s="18"/>
      <c r="JA184" s="18"/>
      <c r="JB184" s="18"/>
      <c r="JC184" s="18"/>
      <c r="JD184" s="18"/>
      <c r="JE184" s="18"/>
      <c r="JF184" s="18"/>
      <c r="JG184" s="18"/>
      <c r="JH184" s="18"/>
      <c r="JI184" s="18"/>
      <c r="JJ184" s="18"/>
      <c r="JK184" s="18"/>
      <c r="JL184" s="18"/>
      <c r="JM184" s="18"/>
      <c r="JN184" s="18"/>
      <c r="JO184" s="18"/>
      <c r="JP184" s="18"/>
      <c r="JQ184" s="18"/>
      <c r="JR184" s="18"/>
      <c r="JS184" s="18"/>
      <c r="JT184" s="18"/>
      <c r="JU184" s="18"/>
      <c r="JV184" s="18"/>
      <c r="JW184" s="18"/>
      <c r="JX184" s="18"/>
      <c r="JY184" s="18"/>
      <c r="JZ184" s="18"/>
      <c r="KA184" s="18"/>
      <c r="KB184" s="18"/>
      <c r="KC184" s="18"/>
      <c r="KD184" s="18"/>
      <c r="KE184" s="18"/>
      <c r="KF184" s="18"/>
      <c r="KG184" s="18"/>
      <c r="KH184" s="18"/>
      <c r="KI184" s="18"/>
      <c r="KJ184" s="18"/>
      <c r="KK184" s="18"/>
      <c r="KL184" s="18"/>
      <c r="KM184" s="18"/>
      <c r="KN184" s="18"/>
      <c r="KO184" s="18"/>
      <c r="KP184" s="18"/>
      <c r="KQ184" s="18"/>
      <c r="KR184" s="18"/>
      <c r="KS184" s="18"/>
      <c r="KT184" s="18"/>
      <c r="KU184" s="18"/>
      <c r="KV184" s="18"/>
      <c r="KW184" s="18"/>
      <c r="KX184" s="18"/>
      <c r="KY184" s="18"/>
      <c r="KZ184" s="18"/>
      <c r="LA184" s="18"/>
      <c r="LB184" s="18"/>
      <c r="LC184" s="18"/>
      <c r="LD184" s="18"/>
      <c r="LE184" s="18"/>
      <c r="LF184" s="18"/>
      <c r="LG184" s="18"/>
      <c r="LH184" s="18"/>
      <c r="LI184" s="18"/>
      <c r="LJ184" s="18"/>
      <c r="LK184" s="18"/>
      <c r="LL184" s="18"/>
      <c r="LM184" s="18"/>
      <c r="LN184" s="18"/>
      <c r="LO184" s="18"/>
      <c r="LP184" s="18"/>
      <c r="LQ184" s="18"/>
      <c r="LR184" s="18"/>
      <c r="LS184" s="18"/>
      <c r="LT184" s="18"/>
      <c r="LU184" s="18"/>
      <c r="LV184" s="18"/>
      <c r="LW184" s="18"/>
      <c r="LX184" s="18"/>
      <c r="LY184" s="18"/>
      <c r="LZ184" s="18"/>
      <c r="MA184" s="18"/>
      <c r="MB184" s="18"/>
      <c r="MC184" s="18"/>
      <c r="MD184" s="18"/>
      <c r="ME184" s="18"/>
      <c r="MF184" s="18"/>
      <c r="MG184" s="18"/>
      <c r="MH184" s="18"/>
      <c r="MI184" s="18"/>
      <c r="MJ184" s="18"/>
      <c r="MK184" s="18"/>
      <c r="ML184" s="18"/>
      <c r="MM184" s="18"/>
      <c r="MN184" s="18"/>
      <c r="MO184" s="18"/>
      <c r="MP184" s="18"/>
      <c r="MQ184" s="18"/>
      <c r="MR184" s="18"/>
      <c r="MS184" s="18"/>
      <c r="MT184" s="18"/>
      <c r="MU184" s="18"/>
      <c r="MV184" s="18"/>
      <c r="MW184" s="18"/>
      <c r="MX184" s="18"/>
      <c r="MY184" s="18"/>
      <c r="MZ184" s="18"/>
      <c r="NA184" s="18"/>
      <c r="NB184" s="18"/>
      <c r="NC184" s="18"/>
      <c r="ND184" s="18"/>
      <c r="NE184" s="18"/>
      <c r="NF184" s="18"/>
      <c r="NG184" s="18"/>
      <c r="NH184" s="18"/>
      <c r="NI184" s="18"/>
      <c r="NJ184" s="18"/>
      <c r="NK184" s="18"/>
      <c r="NL184" s="18"/>
      <c r="NM184" s="18"/>
      <c r="NN184" s="18"/>
      <c r="NO184" s="18"/>
      <c r="NP184" s="18"/>
      <c r="NQ184" s="18"/>
      <c r="NR184" s="18"/>
      <c r="NS184" s="18"/>
      <c r="NT184" s="18"/>
      <c r="NU184" s="18"/>
      <c r="NV184" s="18"/>
      <c r="NW184" s="18"/>
      <c r="NX184" s="18"/>
      <c r="NY184" s="18"/>
      <c r="NZ184" s="18"/>
      <c r="OA184" s="18"/>
      <c r="OB184" s="18"/>
      <c r="OC184" s="18"/>
      <c r="OD184" s="18"/>
      <c r="OE184" s="18"/>
      <c r="OF184" s="18"/>
      <c r="OG184" s="18"/>
      <c r="OH184" s="18"/>
      <c r="OI184" s="18"/>
      <c r="OJ184" s="18"/>
      <c r="OK184" s="18"/>
      <c r="OL184" s="18"/>
      <c r="OM184" s="18"/>
      <c r="ON184" s="18"/>
      <c r="OO184" s="18"/>
      <c r="OP184" s="18"/>
      <c r="OQ184" s="18"/>
      <c r="OR184" s="18"/>
      <c r="OS184" s="18"/>
      <c r="OT184" s="18"/>
      <c r="OU184" s="18"/>
      <c r="OV184" s="18"/>
      <c r="OW184" s="18"/>
      <c r="OX184" s="18"/>
      <c r="OY184" s="18"/>
      <c r="OZ184" s="18"/>
      <c r="PA184" s="18"/>
      <c r="PB184" s="18"/>
      <c r="PC184" s="18"/>
      <c r="PD184" s="18"/>
      <c r="PE184" s="18"/>
      <c r="PF184" s="18"/>
      <c r="PG184" s="18"/>
      <c r="PH184" s="18"/>
      <c r="PI184" s="18"/>
      <c r="PJ184" s="18"/>
      <c r="PK184" s="18"/>
      <c r="PL184" s="18"/>
      <c r="PM184" s="18"/>
      <c r="PN184" s="18"/>
      <c r="PO184" s="18"/>
      <c r="PP184" s="18"/>
      <c r="PQ184" s="18"/>
      <c r="PR184" s="18"/>
      <c r="PS184" s="18"/>
      <c r="PT184" s="18"/>
      <c r="PU184" s="18"/>
      <c r="PV184" s="18"/>
      <c r="PW184" s="18"/>
      <c r="PX184" s="18"/>
      <c r="PY184" s="18"/>
      <c r="PZ184" s="18"/>
      <c r="QA184" s="18"/>
      <c r="QB184" s="18"/>
      <c r="QC184" s="18"/>
      <c r="QD184" s="18"/>
      <c r="QE184" s="18"/>
      <c r="QF184" s="18"/>
      <c r="QG184" s="18"/>
      <c r="QH184" s="18"/>
      <c r="QI184" s="18"/>
      <c r="QJ184" s="18"/>
      <c r="QK184" s="18"/>
      <c r="QL184" s="18"/>
      <c r="QM184" s="18"/>
      <c r="QN184" s="18"/>
      <c r="QO184" s="18"/>
      <c r="QP184" s="18"/>
      <c r="QQ184" s="18"/>
      <c r="QR184" s="18"/>
      <c r="QS184" s="18"/>
      <c r="QT184" s="18"/>
      <c r="QU184" s="18"/>
      <c r="QV184" s="18"/>
      <c r="QW184" s="18"/>
      <c r="QX184" s="18"/>
      <c r="QY184" s="18"/>
      <c r="QZ184" s="18"/>
      <c r="RA184" s="18"/>
      <c r="RB184" s="18"/>
      <c r="RC184" s="18"/>
      <c r="RD184" s="18"/>
      <c r="RE184" s="18"/>
      <c r="RF184" s="18"/>
      <c r="RG184" s="18"/>
      <c r="RH184" s="18"/>
      <c r="RI184" s="18"/>
      <c r="RJ184" s="18"/>
      <c r="RK184" s="18"/>
      <c r="RL184" s="18"/>
      <c r="RM184" s="18"/>
      <c r="RN184" s="18"/>
      <c r="RO184" s="18"/>
      <c r="RP184" s="18"/>
      <c r="RQ184" s="18"/>
      <c r="RR184" s="18"/>
      <c r="RS184" s="18"/>
      <c r="RT184" s="18"/>
      <c r="RU184" s="18"/>
      <c r="RV184" s="18"/>
      <c r="RW184" s="18"/>
      <c r="RX184" s="18"/>
      <c r="RY184" s="18"/>
      <c r="RZ184" s="18"/>
      <c r="SA184" s="18"/>
      <c r="SB184" s="18"/>
      <c r="SC184" s="18"/>
      <c r="SD184" s="18"/>
      <c r="SE184" s="18"/>
      <c r="SF184" s="18"/>
      <c r="SG184" s="18"/>
      <c r="SH184" s="18"/>
      <c r="SI184" s="18"/>
      <c r="SJ184" s="18"/>
      <c r="SK184" s="18"/>
      <c r="SL184" s="18"/>
      <c r="SM184" s="18"/>
      <c r="SN184" s="18"/>
      <c r="SO184" s="18"/>
      <c r="SP184" s="18"/>
      <c r="SQ184" s="18"/>
      <c r="SR184" s="18"/>
      <c r="SS184" s="18"/>
      <c r="ST184" s="18"/>
      <c r="SU184" s="18"/>
      <c r="SV184" s="18"/>
      <c r="SW184" s="18"/>
      <c r="SX184" s="18"/>
      <c r="SY184" s="18"/>
      <c r="SZ184" s="18"/>
      <c r="TA184" s="18"/>
      <c r="TB184" s="18"/>
      <c r="TC184" s="18"/>
      <c r="TD184" s="18"/>
      <c r="TE184" s="18"/>
      <c r="TF184" s="18"/>
      <c r="TG184" s="18"/>
      <c r="TH184" s="18"/>
      <c r="TI184" s="18"/>
      <c r="TJ184" s="18"/>
      <c r="TK184" s="18"/>
      <c r="TL184" s="18"/>
      <c r="TM184" s="18"/>
      <c r="TN184" s="18"/>
      <c r="TO184" s="18"/>
      <c r="TP184" s="18"/>
      <c r="TQ184" s="18"/>
      <c r="TR184" s="18"/>
      <c r="TS184" s="18"/>
      <c r="TT184" s="18"/>
      <c r="TU184" s="18"/>
      <c r="TV184" s="18"/>
      <c r="TW184" s="18"/>
      <c r="TX184" s="18"/>
      <c r="TY184" s="18"/>
      <c r="TZ184" s="18"/>
      <c r="UA184" s="18"/>
      <c r="UB184" s="18"/>
      <c r="UC184" s="18"/>
      <c r="UD184" s="18"/>
      <c r="UE184" s="18"/>
      <c r="UF184" s="18"/>
      <c r="UG184" s="18"/>
      <c r="UH184" s="18"/>
      <c r="UI184" s="18"/>
      <c r="UJ184" s="18"/>
      <c r="UK184" s="18"/>
      <c r="UL184" s="18"/>
      <c r="UM184" s="18"/>
      <c r="UN184" s="18"/>
      <c r="UO184" s="18"/>
      <c r="UP184" s="18"/>
      <c r="UQ184" s="18"/>
      <c r="UR184" s="18"/>
      <c r="US184" s="18"/>
      <c r="UT184" s="18"/>
      <c r="UU184" s="18"/>
      <c r="UV184" s="18"/>
      <c r="UW184" s="18"/>
      <c r="UX184" s="18"/>
      <c r="UY184" s="18"/>
      <c r="UZ184" s="18"/>
      <c r="VA184" s="18"/>
      <c r="VB184" s="18"/>
      <c r="VC184" s="18"/>
      <c r="VD184" s="18"/>
      <c r="VE184" s="18"/>
      <c r="VF184" s="18"/>
      <c r="VG184" s="18"/>
      <c r="VH184" s="18"/>
      <c r="VI184" s="18"/>
      <c r="VJ184" s="18"/>
      <c r="VK184" s="18"/>
      <c r="VL184" s="18"/>
      <c r="VM184" s="18"/>
      <c r="VN184" s="18"/>
      <c r="VO184" s="18"/>
      <c r="VP184" s="18"/>
      <c r="VQ184" s="18"/>
      <c r="VR184" s="18"/>
      <c r="VS184" s="18"/>
      <c r="VT184" s="18"/>
      <c r="VU184" s="18"/>
      <c r="VV184" s="18"/>
      <c r="VW184" s="18"/>
      <c r="VX184" s="18"/>
      <c r="VY184" s="18"/>
      <c r="VZ184" s="18"/>
      <c r="WA184" s="18"/>
      <c r="WB184" s="18"/>
      <c r="WC184" s="18"/>
      <c r="WD184" s="18"/>
      <c r="WE184" s="18"/>
      <c r="WF184" s="18"/>
      <c r="WG184" s="18"/>
      <c r="WH184" s="18"/>
      <c r="WI184" s="18"/>
      <c r="WJ184" s="18"/>
      <c r="WK184" s="18"/>
      <c r="WL184" s="18"/>
      <c r="WM184" s="18"/>
      <c r="WN184" s="18"/>
      <c r="WO184" s="18"/>
      <c r="WP184" s="18"/>
      <c r="WQ184" s="18"/>
      <c r="WR184" s="18"/>
      <c r="WS184" s="18"/>
      <c r="WT184" s="18"/>
      <c r="WU184" s="18"/>
      <c r="WV184" s="18"/>
      <c r="WW184" s="18"/>
      <c r="WX184" s="18"/>
      <c r="WY184" s="18"/>
      <c r="WZ184" s="18"/>
      <c r="XA184" s="18"/>
      <c r="XB184" s="18"/>
      <c r="XC184" s="18"/>
      <c r="XD184" s="18"/>
      <c r="XE184" s="18"/>
      <c r="XF184" s="18"/>
      <c r="XG184" s="18"/>
      <c r="XH184" s="18"/>
      <c r="XI184" s="18"/>
      <c r="XJ184" s="18"/>
      <c r="XK184" s="18"/>
      <c r="XL184" s="18"/>
      <c r="XM184" s="18"/>
      <c r="XN184" s="18"/>
      <c r="XO184" s="18"/>
      <c r="XP184" s="18"/>
      <c r="XQ184" s="18"/>
      <c r="XR184" s="18"/>
      <c r="XS184" s="18"/>
      <c r="XT184" s="18"/>
      <c r="XU184" s="18"/>
      <c r="XV184" s="18"/>
      <c r="XW184" s="18"/>
      <c r="XX184" s="18"/>
      <c r="XY184" s="18"/>
      <c r="XZ184" s="18"/>
      <c r="YA184" s="18"/>
      <c r="YB184" s="18"/>
      <c r="YC184" s="18"/>
      <c r="YD184" s="18"/>
      <c r="YE184" s="18"/>
      <c r="YF184" s="18"/>
      <c r="YG184" s="18"/>
      <c r="YH184" s="18"/>
      <c r="YI184" s="18"/>
      <c r="YJ184" s="18"/>
      <c r="YK184" s="18"/>
      <c r="YL184" s="18"/>
      <c r="YM184" s="18"/>
      <c r="YN184" s="18"/>
      <c r="YO184" s="18"/>
      <c r="YP184" s="18"/>
      <c r="YQ184" s="18"/>
      <c r="YR184" s="18"/>
      <c r="YS184" s="18"/>
      <c r="YT184" s="18"/>
      <c r="YU184" s="18"/>
      <c r="YV184" s="18"/>
      <c r="YW184" s="18"/>
      <c r="YX184" s="18"/>
      <c r="YY184" s="18"/>
      <c r="YZ184" s="18"/>
      <c r="ZA184" s="18"/>
      <c r="ZB184" s="18"/>
      <c r="ZC184" s="18"/>
      <c r="ZD184" s="18"/>
      <c r="ZE184" s="18"/>
      <c r="ZF184" s="18"/>
      <c r="ZG184" s="18"/>
      <c r="ZH184" s="18"/>
      <c r="ZI184" s="18"/>
      <c r="ZJ184" s="18"/>
      <c r="ZK184" s="18"/>
      <c r="ZL184" s="18"/>
      <c r="ZM184" s="18"/>
      <c r="ZN184" s="18"/>
      <c r="ZO184" s="18"/>
      <c r="ZP184" s="18"/>
      <c r="ZQ184" s="18"/>
      <c r="ZR184" s="18"/>
      <c r="ZS184" s="18"/>
      <c r="ZT184" s="18"/>
      <c r="ZU184" s="18"/>
      <c r="ZV184" s="18"/>
      <c r="ZW184" s="18"/>
      <c r="ZX184" s="18"/>
      <c r="ZY184" s="18"/>
      <c r="ZZ184" s="18"/>
      <c r="AAA184" s="18"/>
      <c r="AAB184" s="18"/>
      <c r="AAC184" s="18"/>
      <c r="AAD184" s="18"/>
      <c r="AAE184" s="18"/>
      <c r="AAF184" s="18"/>
      <c r="AAG184" s="18"/>
      <c r="AAH184" s="18"/>
      <c r="AAI184" s="18"/>
      <c r="AAJ184" s="18"/>
      <c r="AAK184" s="18"/>
      <c r="AAL184" s="18"/>
      <c r="AAM184" s="18"/>
      <c r="AAN184" s="18"/>
      <c r="AAO184" s="18"/>
      <c r="AAP184" s="18"/>
      <c r="AAQ184" s="18"/>
      <c r="AAR184" s="18"/>
      <c r="AAS184" s="18"/>
      <c r="AAT184" s="18"/>
      <c r="AAU184" s="18"/>
      <c r="AAV184" s="18"/>
      <c r="AAW184" s="18"/>
      <c r="AAX184" s="18"/>
      <c r="AAY184" s="18"/>
      <c r="AAZ184" s="18"/>
      <c r="ABA184" s="18"/>
      <c r="ABB184" s="18"/>
      <c r="ABC184" s="18"/>
      <c r="ABD184" s="18"/>
      <c r="ABE184" s="18"/>
      <c r="ABF184" s="18"/>
      <c r="ABG184" s="18"/>
      <c r="ABH184" s="18"/>
      <c r="ABI184" s="18"/>
      <c r="ABJ184" s="18"/>
      <c r="ABK184" s="18"/>
      <c r="ABL184" s="18"/>
      <c r="ABM184" s="18"/>
      <c r="ABN184" s="18"/>
      <c r="ABO184" s="18"/>
      <c r="ABP184" s="18"/>
      <c r="ABQ184" s="18"/>
      <c r="ABR184" s="18"/>
      <c r="ABS184" s="18"/>
      <c r="ABT184" s="18"/>
      <c r="ABU184" s="18"/>
      <c r="ABV184" s="18"/>
      <c r="ABW184" s="18"/>
      <c r="ABX184" s="18"/>
      <c r="ABY184" s="18"/>
      <c r="ABZ184" s="18"/>
      <c r="ACA184" s="18"/>
      <c r="ACB184" s="18"/>
      <c r="ACC184" s="18"/>
      <c r="ACD184" s="18"/>
      <c r="ACE184" s="18"/>
      <c r="ACF184" s="18"/>
      <c r="ACG184" s="18"/>
      <c r="ACH184" s="18"/>
      <c r="ACI184" s="18"/>
      <c r="ACJ184" s="18"/>
      <c r="ACK184" s="18"/>
      <c r="ACL184" s="18"/>
      <c r="ACM184" s="18"/>
      <c r="ACN184" s="18"/>
      <c r="ACO184" s="18"/>
      <c r="ACP184" s="18"/>
      <c r="ACQ184" s="18"/>
      <c r="ACR184" s="18"/>
      <c r="ACS184" s="18"/>
      <c r="ACT184" s="18"/>
      <c r="ACU184" s="18"/>
      <c r="ACV184" s="18"/>
      <c r="ACW184" s="18"/>
      <c r="ACX184" s="18"/>
      <c r="ACY184" s="18"/>
      <c r="ACZ184" s="18"/>
      <c r="ADA184" s="18"/>
      <c r="ADB184" s="18"/>
      <c r="ADC184" s="18"/>
      <c r="ADD184" s="18"/>
      <c r="ADE184" s="18"/>
      <c r="ADF184" s="18"/>
      <c r="ADG184" s="18"/>
      <c r="ADH184" s="18"/>
      <c r="ADI184" s="18"/>
      <c r="ADJ184" s="18"/>
      <c r="ADK184" s="18"/>
      <c r="ADL184" s="18"/>
      <c r="ADM184" s="18"/>
      <c r="ADN184" s="18"/>
      <c r="ADO184" s="18"/>
      <c r="ADP184" s="18"/>
      <c r="ADQ184" s="18"/>
      <c r="ADR184" s="18"/>
      <c r="ADS184" s="18"/>
      <c r="ADT184" s="18"/>
      <c r="ADU184" s="18"/>
      <c r="ADV184" s="18"/>
      <c r="ADW184" s="18"/>
      <c r="ADX184" s="18"/>
      <c r="ADY184" s="18"/>
      <c r="ADZ184" s="18"/>
      <c r="AEA184" s="18"/>
      <c r="AEB184" s="18"/>
      <c r="AEC184" s="18"/>
      <c r="AED184" s="18"/>
      <c r="AEE184" s="18"/>
      <c r="AEF184" s="18"/>
      <c r="AEG184" s="18"/>
      <c r="AEH184" s="18"/>
      <c r="AEI184" s="18"/>
      <c r="AEJ184" s="18"/>
      <c r="AEK184" s="18"/>
      <c r="AEL184" s="18"/>
      <c r="AEM184" s="18"/>
      <c r="AEN184" s="18"/>
      <c r="AEO184" s="18"/>
      <c r="AEP184" s="18"/>
      <c r="AEQ184" s="18"/>
      <c r="AER184" s="18"/>
      <c r="AES184" s="18"/>
      <c r="AET184" s="18"/>
      <c r="AEU184" s="18"/>
      <c r="AEV184" s="18"/>
      <c r="AEW184" s="18"/>
      <c r="AEX184" s="18"/>
      <c r="AEY184" s="18"/>
      <c r="AEZ184" s="18"/>
      <c r="AFA184" s="18"/>
      <c r="AFB184" s="18"/>
      <c r="AFC184" s="18"/>
      <c r="AFD184" s="18"/>
      <c r="AFE184" s="18"/>
      <c r="AFF184" s="18"/>
      <c r="AFG184" s="18"/>
      <c r="AFH184" s="18"/>
      <c r="AFI184" s="18"/>
      <c r="AFJ184" s="18"/>
      <c r="AFK184" s="18"/>
      <c r="AFL184" s="18"/>
      <c r="AFM184" s="18"/>
      <c r="AFN184" s="18"/>
      <c r="AFO184" s="18"/>
      <c r="AFP184" s="18"/>
      <c r="AFQ184" s="18"/>
      <c r="AFR184" s="18"/>
      <c r="AFS184" s="18"/>
      <c r="AFT184" s="18"/>
      <c r="AFU184" s="18"/>
      <c r="AFV184" s="18"/>
      <c r="AFW184" s="18"/>
      <c r="AFX184" s="18"/>
      <c r="AFY184" s="18"/>
      <c r="AFZ184" s="18"/>
      <c r="AGA184" s="18"/>
      <c r="AGB184" s="18"/>
      <c r="AGC184" s="18"/>
      <c r="AGD184" s="18"/>
      <c r="AGE184" s="18"/>
      <c r="AGF184" s="18"/>
      <c r="AGG184" s="18"/>
      <c r="AGH184" s="18"/>
      <c r="AGI184" s="18"/>
      <c r="AGJ184" s="18"/>
      <c r="AGK184" s="18"/>
      <c r="AGL184" s="18"/>
      <c r="AGM184" s="18"/>
      <c r="AGN184" s="18"/>
      <c r="AGO184" s="18"/>
      <c r="AGP184" s="18"/>
      <c r="AGQ184" s="18"/>
      <c r="AGR184" s="18"/>
      <c r="AGS184" s="18"/>
      <c r="AGT184" s="18"/>
      <c r="AGU184" s="18"/>
      <c r="AGV184" s="18"/>
      <c r="AGW184" s="18"/>
      <c r="AGX184" s="18"/>
      <c r="AGY184" s="18"/>
      <c r="AGZ184" s="18"/>
      <c r="AHA184" s="18"/>
      <c r="AHB184" s="18"/>
      <c r="AHC184" s="18"/>
      <c r="AHD184" s="18"/>
      <c r="AHE184" s="18"/>
      <c r="AHF184" s="18"/>
      <c r="AHG184" s="18"/>
      <c r="AHH184" s="18"/>
      <c r="AHI184" s="18"/>
      <c r="AHJ184" s="18"/>
      <c r="AHK184" s="18"/>
      <c r="AHL184" s="18"/>
      <c r="AHM184" s="18"/>
      <c r="AHN184" s="18"/>
      <c r="AHO184" s="18"/>
      <c r="AHP184" s="18"/>
      <c r="AHQ184" s="18"/>
      <c r="AHR184" s="18"/>
      <c r="AHS184" s="18"/>
      <c r="AHT184" s="18"/>
      <c r="AHU184" s="18"/>
      <c r="AHV184" s="18"/>
      <c r="AHW184" s="18"/>
      <c r="AHX184" s="18"/>
      <c r="AHY184" s="18"/>
      <c r="AHZ184" s="18"/>
      <c r="AIA184" s="18"/>
      <c r="AIB184" s="18"/>
      <c r="AIC184" s="18"/>
      <c r="AID184" s="18"/>
      <c r="AIE184" s="18"/>
      <c r="AIF184" s="18"/>
      <c r="AIG184" s="18"/>
      <c r="AIH184" s="18"/>
      <c r="AII184" s="18"/>
      <c r="AIJ184" s="18"/>
      <c r="AIK184" s="18"/>
      <c r="AIL184" s="18"/>
      <c r="AIM184" s="18"/>
      <c r="AIN184" s="18"/>
      <c r="AIO184" s="18"/>
      <c r="AIP184" s="18"/>
      <c r="AIQ184" s="18"/>
      <c r="AIR184" s="18"/>
      <c r="AIS184" s="18"/>
      <c r="AIT184" s="18"/>
      <c r="AIU184" s="18"/>
      <c r="AIV184" s="18"/>
      <c r="AIW184" s="18"/>
      <c r="AIX184" s="18"/>
      <c r="AIY184" s="18"/>
      <c r="AIZ184" s="18"/>
      <c r="AJA184" s="18"/>
      <c r="AJB184" s="18"/>
      <c r="AJC184" s="18"/>
      <c r="AJD184" s="18"/>
      <c r="AJE184" s="18"/>
      <c r="AJF184" s="18"/>
      <c r="AJG184" s="18"/>
      <c r="AJH184" s="18"/>
      <c r="AJI184" s="18"/>
      <c r="AJJ184" s="18"/>
      <c r="AJK184" s="18"/>
      <c r="AJL184" s="18"/>
      <c r="AJM184" s="18"/>
      <c r="AJN184" s="18"/>
      <c r="AJO184" s="18"/>
      <c r="AJP184" s="18"/>
      <c r="AJQ184" s="18"/>
      <c r="AJR184" s="18"/>
      <c r="AJS184" s="18"/>
      <c r="AJT184" s="18"/>
      <c r="AJU184" s="18"/>
      <c r="AJV184" s="18"/>
      <c r="AJW184" s="18"/>
      <c r="AJX184" s="18"/>
      <c r="AJY184" s="18"/>
      <c r="AJZ184" s="18"/>
      <c r="AKA184" s="18"/>
      <c r="AKB184" s="18"/>
      <c r="AKC184" s="18"/>
      <c r="AKD184" s="18"/>
      <c r="AKE184" s="18"/>
      <c r="AKF184" s="18"/>
      <c r="AKG184" s="18"/>
      <c r="AKH184" s="18"/>
      <c r="AKI184" s="18"/>
      <c r="AKJ184" s="18"/>
      <c r="AKK184" s="18"/>
      <c r="AKL184" s="18"/>
      <c r="AKM184" s="18"/>
      <c r="AKN184" s="18"/>
      <c r="AKO184" s="18"/>
      <c r="AKP184" s="18"/>
      <c r="AKQ184" s="18"/>
      <c r="AKR184" s="18"/>
      <c r="AKS184" s="18"/>
      <c r="AKT184" s="18"/>
      <c r="AKU184" s="18"/>
      <c r="AKV184" s="18"/>
      <c r="AKW184" s="18"/>
      <c r="AKX184" s="18"/>
      <c r="AKY184" s="18"/>
      <c r="AKZ184" s="18"/>
      <c r="ALA184" s="18"/>
      <c r="ALB184" s="18"/>
      <c r="ALC184" s="18"/>
      <c r="ALD184" s="18"/>
      <c r="ALE184" s="18"/>
      <c r="ALF184" s="18"/>
      <c r="ALG184" s="18"/>
      <c r="ALH184" s="18"/>
      <c r="ALI184" s="18"/>
      <c r="ALJ184" s="18"/>
      <c r="ALK184" s="18"/>
      <c r="ALL184" s="18"/>
      <c r="ALM184" s="18"/>
      <c r="ALN184" s="18"/>
      <c r="ALO184" s="18"/>
      <c r="ALP184" s="18"/>
      <c r="ALQ184" s="18"/>
      <c r="ALR184" s="18"/>
      <c r="ALS184" s="18"/>
      <c r="ALT184" s="18"/>
      <c r="ALU184" s="18"/>
      <c r="ALV184" s="18"/>
      <c r="ALW184" s="18"/>
      <c r="ALX184" s="18"/>
      <c r="ALY184" s="18"/>
      <c r="ALZ184" s="18"/>
      <c r="AMA184" s="18"/>
      <c r="AMB184" s="18"/>
      <c r="AMC184" s="18"/>
      <c r="AMD184" s="18"/>
      <c r="AME184" s="18"/>
      <c r="AMF184" s="18"/>
      <c r="AMG184" s="18"/>
      <c r="AMH184" s="18"/>
      <c r="AMI184" s="18"/>
      <c r="AMJ184" s="18"/>
      <c r="AMK184" s="18"/>
      <c r="AML184" s="18"/>
      <c r="AMM184" s="18"/>
      <c r="AMN184" s="18"/>
      <c r="AMO184" s="18"/>
      <c r="AMP184" s="18"/>
      <c r="AMQ184" s="18"/>
      <c r="AMR184" s="18"/>
      <c r="AMS184" s="18"/>
      <c r="AMT184" s="18"/>
      <c r="AMU184" s="18"/>
      <c r="AMV184" s="18"/>
      <c r="AMW184" s="18"/>
      <c r="AMX184" s="18"/>
      <c r="AMY184" s="18"/>
      <c r="AMZ184" s="18"/>
      <c r="ANA184" s="18"/>
      <c r="ANB184" s="18"/>
      <c r="ANC184" s="18"/>
      <c r="AND184" s="18"/>
      <c r="ANE184" s="18"/>
      <c r="ANF184" s="18"/>
      <c r="ANG184" s="18"/>
      <c r="ANH184" s="18"/>
      <c r="ANI184" s="18"/>
      <c r="ANJ184" s="18"/>
      <c r="ANK184" s="18"/>
      <c r="ANL184" s="18"/>
      <c r="ANM184" s="18"/>
      <c r="ANN184" s="18"/>
      <c r="ANO184" s="18"/>
      <c r="ANP184" s="18"/>
      <c r="ANQ184" s="18"/>
      <c r="ANR184" s="18"/>
      <c r="ANS184" s="18"/>
      <c r="ANT184" s="18"/>
      <c r="ANU184" s="18"/>
      <c r="ANV184" s="18"/>
      <c r="ANW184" s="18"/>
      <c r="ANX184" s="18"/>
      <c r="ANY184" s="18"/>
      <c r="ANZ184" s="18"/>
      <c r="AOA184" s="18"/>
      <c r="AOB184" s="18"/>
      <c r="AOC184" s="18"/>
      <c r="AOD184" s="18"/>
      <c r="AOE184" s="18"/>
      <c r="AOF184" s="18"/>
      <c r="AOG184" s="18"/>
      <c r="AOH184" s="18"/>
      <c r="AOI184" s="18"/>
      <c r="AOJ184" s="18"/>
      <c r="AOK184" s="18"/>
      <c r="AOL184" s="18"/>
      <c r="AOM184" s="18"/>
      <c r="AON184" s="18"/>
      <c r="AOO184" s="18"/>
      <c r="AOP184" s="18"/>
      <c r="AOQ184" s="18"/>
      <c r="AOR184" s="18"/>
      <c r="AOS184" s="18"/>
      <c r="AOT184" s="18"/>
      <c r="AOU184" s="18"/>
      <c r="AOV184" s="18"/>
      <c r="AOW184" s="18"/>
      <c r="AOX184" s="18"/>
      <c r="AOY184" s="18"/>
      <c r="AOZ184" s="18"/>
      <c r="APA184" s="18"/>
      <c r="APB184" s="18"/>
      <c r="APC184" s="18"/>
      <c r="APD184" s="18"/>
      <c r="APE184" s="18"/>
      <c r="APF184" s="18"/>
      <c r="APG184" s="18"/>
      <c r="APH184" s="18"/>
      <c r="API184" s="18"/>
      <c r="APJ184" s="18"/>
      <c r="APK184" s="18"/>
      <c r="APL184" s="18"/>
      <c r="APM184" s="18"/>
      <c r="APN184" s="18"/>
      <c r="APO184" s="18"/>
      <c r="APP184" s="18"/>
      <c r="APQ184" s="18"/>
      <c r="APR184" s="18"/>
      <c r="APS184" s="18"/>
      <c r="APT184" s="18"/>
      <c r="APU184" s="18"/>
      <c r="APV184" s="18"/>
      <c r="APW184" s="18"/>
      <c r="APX184" s="18"/>
      <c r="APY184" s="18"/>
      <c r="APZ184" s="18"/>
      <c r="AQA184" s="18"/>
      <c r="AQB184" s="18"/>
      <c r="AQC184" s="18"/>
      <c r="AQD184" s="18"/>
      <c r="AQE184" s="18"/>
      <c r="AQF184" s="18"/>
      <c r="AQG184" s="18"/>
      <c r="AQH184" s="18"/>
      <c r="AQI184" s="18"/>
      <c r="AQJ184" s="18"/>
      <c r="AQK184" s="18"/>
      <c r="AQL184" s="18"/>
      <c r="AQM184" s="18"/>
      <c r="AQN184" s="18"/>
      <c r="AQO184" s="18"/>
      <c r="AQP184" s="18"/>
      <c r="AQQ184" s="18"/>
      <c r="AQR184" s="18"/>
      <c r="AQS184" s="18"/>
      <c r="AQT184" s="18"/>
      <c r="AQU184" s="18"/>
      <c r="AQV184" s="18"/>
      <c r="AQW184" s="18"/>
      <c r="AQX184" s="18"/>
      <c r="AQY184" s="18"/>
      <c r="AQZ184" s="18"/>
      <c r="ARA184" s="18"/>
      <c r="ARB184" s="18"/>
      <c r="ARC184" s="18"/>
      <c r="ARD184" s="18"/>
      <c r="ARE184" s="18"/>
      <c r="ARF184" s="18"/>
      <c r="ARG184" s="18"/>
      <c r="ARH184" s="18"/>
      <c r="ARI184" s="18"/>
      <c r="ARJ184" s="18"/>
      <c r="ARK184" s="18"/>
      <c r="ARL184" s="18"/>
      <c r="ARM184" s="18"/>
      <c r="ARN184" s="18"/>
      <c r="ARO184" s="18"/>
      <c r="ARP184" s="18"/>
      <c r="ARQ184" s="18"/>
      <c r="ARR184" s="18"/>
      <c r="ARS184" s="18"/>
      <c r="ART184" s="18"/>
      <c r="ARU184" s="18"/>
      <c r="ARV184" s="18"/>
      <c r="ARW184" s="18"/>
      <c r="ARX184" s="18"/>
      <c r="ARY184" s="18"/>
      <c r="ARZ184" s="18"/>
      <c r="ASA184" s="18"/>
      <c r="ASB184" s="18"/>
      <c r="ASC184" s="18"/>
      <c r="ASD184" s="18"/>
      <c r="ASE184" s="18"/>
      <c r="ASF184" s="18"/>
      <c r="ASG184" s="18"/>
      <c r="ASH184" s="18"/>
      <c r="ASI184" s="18"/>
      <c r="ASJ184" s="18"/>
      <c r="ASK184" s="18"/>
      <c r="ASL184" s="18"/>
      <c r="ASM184" s="18"/>
      <c r="ASN184" s="18"/>
      <c r="ASO184" s="18"/>
      <c r="ASP184" s="18"/>
      <c r="ASQ184" s="18"/>
      <c r="ASR184" s="18"/>
      <c r="ASS184" s="18"/>
      <c r="AST184" s="18"/>
      <c r="ASU184" s="18"/>
      <c r="ASV184" s="18"/>
      <c r="ASW184" s="18"/>
      <c r="ASX184" s="18"/>
      <c r="ASY184" s="18"/>
      <c r="ASZ184" s="18"/>
      <c r="ATA184" s="18"/>
      <c r="ATB184" s="18"/>
      <c r="ATC184" s="18"/>
      <c r="ATD184" s="18"/>
      <c r="ATE184" s="18"/>
      <c r="ATF184" s="18"/>
      <c r="ATG184" s="18"/>
      <c r="ATH184" s="18"/>
      <c r="ATI184" s="18"/>
      <c r="ATJ184" s="18"/>
      <c r="ATK184" s="18"/>
      <c r="ATL184" s="18"/>
      <c r="ATM184" s="18"/>
      <c r="ATN184" s="18"/>
      <c r="ATO184" s="18"/>
      <c r="ATP184" s="18"/>
      <c r="ATQ184" s="18"/>
      <c r="ATR184" s="18"/>
      <c r="ATS184" s="18"/>
      <c r="ATT184" s="18"/>
      <c r="ATU184" s="18"/>
      <c r="ATV184" s="18"/>
      <c r="ATW184" s="18"/>
      <c r="ATX184" s="18"/>
      <c r="ATY184" s="18"/>
      <c r="ATZ184" s="18"/>
      <c r="AUA184" s="18"/>
      <c r="AUB184" s="18"/>
      <c r="AUC184" s="18"/>
      <c r="AUD184" s="18"/>
      <c r="AUE184" s="18"/>
      <c r="AUF184" s="18"/>
      <c r="AUG184" s="18"/>
      <c r="AUH184" s="18"/>
      <c r="AUI184" s="18"/>
      <c r="AUJ184" s="18"/>
      <c r="AUK184" s="18"/>
      <c r="AUL184" s="18"/>
      <c r="AUM184" s="18"/>
      <c r="AUN184" s="18"/>
      <c r="AUO184" s="18"/>
      <c r="AUP184" s="18"/>
      <c r="AUQ184" s="18"/>
      <c r="AUR184" s="18"/>
      <c r="AUS184" s="18"/>
      <c r="AUT184" s="18"/>
      <c r="AUU184" s="18"/>
      <c r="AUV184" s="18"/>
      <c r="AUW184" s="18"/>
      <c r="AUX184" s="18"/>
      <c r="AUY184" s="18"/>
      <c r="AUZ184" s="18"/>
      <c r="AVA184" s="18"/>
      <c r="AVB184" s="18"/>
      <c r="AVC184" s="18"/>
      <c r="AVD184" s="18"/>
      <c r="AVE184" s="18"/>
      <c r="AVF184" s="18"/>
      <c r="AVG184" s="18"/>
      <c r="AVH184" s="18"/>
      <c r="AVI184" s="18"/>
      <c r="AVJ184" s="18"/>
      <c r="AVK184" s="18"/>
      <c r="AVL184" s="18"/>
      <c r="AVM184" s="18"/>
      <c r="AVN184" s="18"/>
      <c r="AVO184" s="18"/>
      <c r="AVP184" s="18"/>
      <c r="AVQ184" s="18"/>
      <c r="AVR184" s="18"/>
      <c r="AVS184" s="18"/>
      <c r="AVT184" s="18"/>
      <c r="AVU184" s="18"/>
      <c r="AVV184" s="18"/>
      <c r="AVW184" s="18"/>
      <c r="AVX184" s="18"/>
      <c r="AVY184" s="18"/>
      <c r="AVZ184" s="18"/>
      <c r="AWA184" s="18"/>
      <c r="AWB184" s="18"/>
      <c r="AWC184" s="18"/>
      <c r="AWD184" s="18"/>
      <c r="AWE184" s="18"/>
      <c r="AWF184" s="18"/>
      <c r="AWG184" s="18"/>
      <c r="AWH184" s="18"/>
      <c r="AWI184" s="18"/>
      <c r="AWJ184" s="18"/>
      <c r="AWK184" s="18"/>
      <c r="AWL184" s="18"/>
      <c r="AWM184" s="18"/>
      <c r="AWN184" s="18"/>
      <c r="AWO184" s="18"/>
      <c r="AWP184" s="18"/>
      <c r="AWQ184" s="18"/>
      <c r="AWR184" s="18"/>
      <c r="AWS184" s="18"/>
      <c r="AWT184" s="18"/>
      <c r="AWU184" s="18"/>
      <c r="AWV184" s="18"/>
      <c r="AWW184" s="18"/>
      <c r="AWX184" s="18"/>
      <c r="AWY184" s="18"/>
      <c r="AWZ184" s="18"/>
      <c r="AXA184" s="18"/>
      <c r="AXB184" s="18"/>
      <c r="AXC184" s="18"/>
      <c r="AXD184" s="18"/>
      <c r="AXE184" s="18"/>
      <c r="AXF184" s="18"/>
      <c r="AXG184" s="18"/>
      <c r="AXH184" s="18"/>
      <c r="AXI184" s="18"/>
      <c r="AXJ184" s="18"/>
      <c r="AXK184" s="18"/>
      <c r="AXL184" s="18"/>
      <c r="AXM184" s="18"/>
      <c r="AXN184" s="18"/>
      <c r="AXO184" s="18"/>
      <c r="AXP184" s="18"/>
      <c r="AXQ184" s="18"/>
      <c r="AXR184" s="18"/>
      <c r="AXS184" s="18"/>
      <c r="AXT184" s="18"/>
      <c r="AXU184" s="18"/>
      <c r="AXV184" s="18"/>
      <c r="AXW184" s="18"/>
      <c r="AXX184" s="18"/>
      <c r="AXY184" s="18"/>
      <c r="AXZ184" s="18"/>
      <c r="AYA184" s="18"/>
      <c r="AYB184" s="18"/>
      <c r="AYC184" s="18"/>
      <c r="AYD184" s="18"/>
      <c r="AYE184" s="18"/>
      <c r="AYF184" s="18"/>
      <c r="AYG184" s="18"/>
      <c r="AYH184" s="18"/>
      <c r="AYI184" s="18"/>
      <c r="AYJ184" s="18"/>
      <c r="AYK184" s="18"/>
      <c r="AYL184" s="18"/>
      <c r="AYM184" s="18"/>
      <c r="AYN184" s="18"/>
      <c r="AYO184" s="18"/>
      <c r="AYP184" s="18"/>
      <c r="AYQ184" s="18"/>
      <c r="AYR184" s="18"/>
      <c r="AYS184" s="18"/>
      <c r="AYT184" s="18"/>
      <c r="AYU184" s="18"/>
      <c r="AYV184" s="18"/>
      <c r="AYW184" s="18"/>
      <c r="AYX184" s="18"/>
      <c r="AYY184" s="18"/>
      <c r="AYZ184" s="18"/>
      <c r="AZA184" s="18"/>
      <c r="AZB184" s="18"/>
      <c r="AZC184" s="18"/>
      <c r="AZD184" s="18"/>
      <c r="AZE184" s="18"/>
      <c r="AZF184" s="18"/>
      <c r="AZG184" s="18"/>
      <c r="AZH184" s="18"/>
      <c r="AZI184" s="18"/>
      <c r="AZJ184" s="18"/>
      <c r="AZK184" s="18"/>
      <c r="AZL184" s="18"/>
      <c r="AZM184" s="18"/>
      <c r="AZN184" s="18"/>
      <c r="AZO184" s="18"/>
      <c r="AZP184" s="18"/>
      <c r="AZQ184" s="18"/>
      <c r="AZR184" s="18"/>
      <c r="AZS184" s="18"/>
      <c r="AZT184" s="18"/>
      <c r="AZU184" s="18"/>
      <c r="AZV184" s="18"/>
      <c r="AZW184" s="18"/>
      <c r="AZX184" s="18"/>
      <c r="AZY184" s="18"/>
      <c r="AZZ184" s="18"/>
      <c r="BAA184" s="18"/>
      <c r="BAB184" s="18"/>
      <c r="BAC184" s="18"/>
      <c r="BAD184" s="18"/>
      <c r="BAE184" s="18"/>
      <c r="BAF184" s="18"/>
      <c r="BAG184" s="18"/>
      <c r="BAH184" s="18"/>
      <c r="BAI184" s="18"/>
      <c r="BAJ184" s="18"/>
      <c r="BAK184" s="18"/>
      <c r="BAL184" s="18"/>
      <c r="BAM184" s="18"/>
      <c r="BAN184" s="18"/>
      <c r="BAO184" s="18"/>
      <c r="BAP184" s="18"/>
      <c r="BAQ184" s="18"/>
      <c r="BAR184" s="18"/>
      <c r="BAS184" s="18"/>
      <c r="BAT184" s="18"/>
      <c r="BAU184" s="18"/>
      <c r="BAV184" s="18"/>
      <c r="BAW184" s="18"/>
      <c r="BAX184" s="18"/>
      <c r="BAY184" s="18"/>
      <c r="BAZ184" s="18"/>
      <c r="BBA184" s="18"/>
      <c r="BBB184" s="18"/>
      <c r="BBC184" s="18"/>
      <c r="BBD184" s="18"/>
      <c r="BBE184" s="18"/>
      <c r="BBF184" s="18"/>
      <c r="BBG184" s="18"/>
      <c r="BBH184" s="18"/>
      <c r="BBI184" s="18"/>
      <c r="BBJ184" s="18"/>
      <c r="BBK184" s="18"/>
      <c r="BBL184" s="18"/>
      <c r="BBM184" s="18"/>
      <c r="BBN184" s="18"/>
      <c r="BBO184" s="18"/>
      <c r="BBP184" s="18"/>
      <c r="BBQ184" s="18"/>
      <c r="BBR184" s="18"/>
      <c r="BBS184" s="18"/>
      <c r="BBT184" s="18"/>
      <c r="BBU184" s="18"/>
      <c r="BBV184" s="18"/>
      <c r="BBW184" s="18"/>
      <c r="BBX184" s="18"/>
      <c r="BBY184" s="18"/>
      <c r="BBZ184" s="18"/>
      <c r="BCA184" s="18"/>
      <c r="BCB184" s="18"/>
      <c r="BCC184" s="18"/>
      <c r="BCD184" s="18"/>
      <c r="BCE184" s="18"/>
      <c r="BCF184" s="18"/>
      <c r="BCG184" s="18"/>
      <c r="BCH184" s="18"/>
      <c r="BCI184" s="18"/>
      <c r="BCJ184" s="18"/>
      <c r="BCK184" s="18"/>
      <c r="BCL184" s="18"/>
      <c r="BCM184" s="18"/>
      <c r="BCN184" s="18"/>
      <c r="BCO184" s="18"/>
      <c r="BCP184" s="18"/>
      <c r="BCQ184" s="18"/>
      <c r="BCR184" s="18"/>
      <c r="BCS184" s="18"/>
      <c r="BCT184" s="18"/>
      <c r="BCU184" s="18"/>
      <c r="BCV184" s="18"/>
      <c r="BCW184" s="18"/>
      <c r="BCX184" s="18"/>
      <c r="BCY184" s="18"/>
      <c r="BCZ184" s="18"/>
      <c r="BDA184" s="18"/>
      <c r="BDB184" s="18"/>
      <c r="BDC184" s="18"/>
      <c r="BDD184" s="18"/>
      <c r="BDE184" s="18"/>
      <c r="BDF184" s="18"/>
      <c r="BDG184" s="18"/>
      <c r="BDH184" s="18"/>
      <c r="BDI184" s="18"/>
      <c r="BDJ184" s="18"/>
      <c r="BDK184" s="18"/>
      <c r="BDL184" s="18"/>
      <c r="BDM184" s="18"/>
      <c r="BDN184" s="18"/>
      <c r="BDO184" s="18"/>
      <c r="BDP184" s="18"/>
      <c r="BDQ184" s="18"/>
      <c r="BDR184" s="18"/>
      <c r="BDS184" s="18"/>
      <c r="BDT184" s="18"/>
      <c r="BDU184" s="18"/>
      <c r="BDV184" s="18"/>
      <c r="BDW184" s="18"/>
      <c r="BDX184" s="18"/>
      <c r="BDY184" s="18"/>
      <c r="BDZ184" s="18"/>
      <c r="BEA184" s="18"/>
      <c r="BEB184" s="18"/>
      <c r="BEC184" s="18"/>
      <c r="BED184" s="18"/>
      <c r="BEE184" s="18"/>
      <c r="BEF184" s="18"/>
      <c r="BEG184" s="18"/>
      <c r="BEH184" s="18"/>
      <c r="BEI184" s="18"/>
      <c r="BEJ184" s="18"/>
      <c r="BEK184" s="18"/>
      <c r="BEL184" s="18"/>
      <c r="BEM184" s="18"/>
      <c r="BEN184" s="18"/>
      <c r="BEO184" s="18"/>
      <c r="BEP184" s="18"/>
      <c r="BEQ184" s="18"/>
      <c r="BER184" s="18"/>
      <c r="BES184" s="18"/>
      <c r="BET184" s="18"/>
      <c r="BEU184" s="18"/>
      <c r="BEV184" s="18"/>
      <c r="BEW184" s="18"/>
      <c r="BEX184" s="18"/>
      <c r="BEY184" s="18"/>
      <c r="BEZ184" s="18"/>
      <c r="BFA184" s="18"/>
      <c r="BFB184" s="18"/>
      <c r="BFC184" s="18"/>
      <c r="BFD184" s="18"/>
      <c r="BFE184" s="18"/>
      <c r="BFF184" s="18"/>
      <c r="BFG184" s="18"/>
      <c r="BFH184" s="18"/>
      <c r="BFI184" s="18"/>
      <c r="BFJ184" s="18"/>
      <c r="BFK184" s="18"/>
      <c r="BFL184" s="18"/>
      <c r="BFM184" s="18"/>
      <c r="BFN184" s="18"/>
      <c r="BFO184" s="18"/>
      <c r="BFP184" s="18"/>
      <c r="BFQ184" s="18"/>
      <c r="BFR184" s="18"/>
      <c r="BFS184" s="18"/>
      <c r="BFT184" s="18"/>
      <c r="BFU184" s="18"/>
      <c r="BFV184" s="18"/>
      <c r="BFW184" s="18"/>
      <c r="BFX184" s="18"/>
      <c r="BFY184" s="18"/>
      <c r="BFZ184" s="18"/>
      <c r="BGA184" s="18"/>
      <c r="BGB184" s="18"/>
      <c r="BGC184" s="18"/>
      <c r="BGD184" s="18"/>
      <c r="BGE184" s="18"/>
      <c r="BGF184" s="18"/>
      <c r="BGG184" s="18"/>
      <c r="BGH184" s="18"/>
      <c r="BGI184" s="18"/>
      <c r="BGJ184" s="18"/>
      <c r="BGK184" s="18"/>
      <c r="BGL184" s="18"/>
      <c r="BGM184" s="18"/>
      <c r="BGN184" s="18"/>
      <c r="BGO184" s="18"/>
      <c r="BGP184" s="18"/>
      <c r="BGQ184" s="18"/>
      <c r="BGR184" s="18"/>
      <c r="BGS184" s="18"/>
      <c r="BGT184" s="18"/>
      <c r="BGU184" s="18"/>
      <c r="BGV184" s="18"/>
      <c r="BGW184" s="18"/>
      <c r="BGX184" s="18"/>
      <c r="BGY184" s="18"/>
      <c r="BGZ184" s="18"/>
      <c r="BHA184" s="18"/>
      <c r="BHB184" s="18"/>
      <c r="BHC184" s="18"/>
      <c r="BHD184" s="18"/>
      <c r="BHE184" s="18"/>
      <c r="BHF184" s="18"/>
      <c r="BHG184" s="18"/>
      <c r="BHH184" s="18"/>
      <c r="BHI184" s="18"/>
      <c r="BHJ184" s="18"/>
      <c r="BHK184" s="18"/>
      <c r="BHL184" s="18"/>
      <c r="BHM184" s="18"/>
      <c r="BHN184" s="18"/>
      <c r="BHO184" s="18"/>
      <c r="BHP184" s="18"/>
      <c r="BHQ184" s="18"/>
      <c r="BHR184" s="18"/>
      <c r="BHS184" s="18"/>
      <c r="BHT184" s="18"/>
      <c r="BHU184" s="18"/>
      <c r="BHV184" s="18"/>
      <c r="BHW184" s="18"/>
      <c r="BHX184" s="18"/>
      <c r="BHY184" s="18"/>
      <c r="BHZ184" s="18"/>
      <c r="BIA184" s="18"/>
      <c r="BIB184" s="18"/>
      <c r="BIC184" s="18"/>
      <c r="BID184" s="18"/>
      <c r="BIE184" s="18"/>
      <c r="BIF184" s="18"/>
      <c r="BIG184" s="18"/>
      <c r="BIH184" s="18"/>
      <c r="BII184" s="18"/>
      <c r="BIJ184" s="18"/>
      <c r="BIK184" s="18"/>
      <c r="BIL184" s="18"/>
      <c r="BIM184" s="18"/>
      <c r="BIN184" s="18"/>
      <c r="BIO184" s="18"/>
      <c r="BIP184" s="18"/>
      <c r="BIQ184" s="18"/>
      <c r="BIR184" s="18"/>
      <c r="BIS184" s="18"/>
      <c r="BIT184" s="18"/>
      <c r="BIU184" s="18"/>
      <c r="BIV184" s="18"/>
      <c r="BIW184" s="18"/>
      <c r="BIX184" s="18"/>
      <c r="BIY184" s="18"/>
      <c r="BIZ184" s="18"/>
      <c r="BJA184" s="18"/>
      <c r="BJB184" s="18"/>
      <c r="BJC184" s="18"/>
      <c r="BJD184" s="18"/>
      <c r="BJE184" s="18"/>
      <c r="BJF184" s="18"/>
      <c r="BJG184" s="18"/>
      <c r="BJH184" s="18"/>
      <c r="BJI184" s="18"/>
      <c r="BJJ184" s="18"/>
      <c r="BJK184" s="18"/>
      <c r="BJL184" s="18"/>
      <c r="BJM184" s="18"/>
      <c r="BJN184" s="18"/>
      <c r="BJO184" s="18"/>
      <c r="BJP184" s="18"/>
      <c r="BJQ184" s="18"/>
      <c r="BJR184" s="18"/>
      <c r="BJS184" s="18"/>
      <c r="BJT184" s="18"/>
      <c r="BJU184" s="18"/>
      <c r="BJV184" s="18"/>
      <c r="BJW184" s="18"/>
      <c r="BJX184" s="18"/>
      <c r="BJY184" s="18"/>
      <c r="BJZ184" s="18"/>
      <c r="BKA184" s="18"/>
      <c r="BKB184" s="18"/>
      <c r="BKC184" s="18"/>
      <c r="BKD184" s="18"/>
      <c r="BKE184" s="18"/>
      <c r="BKF184" s="18"/>
      <c r="BKG184" s="18"/>
      <c r="BKH184" s="18"/>
      <c r="BKI184" s="18"/>
      <c r="BKJ184" s="18"/>
      <c r="BKK184" s="18"/>
      <c r="BKL184" s="18"/>
      <c r="BKM184" s="18"/>
      <c r="BKN184" s="18"/>
      <c r="BKO184" s="18"/>
      <c r="BKP184" s="18"/>
      <c r="BKQ184" s="18"/>
      <c r="BKR184" s="18"/>
      <c r="BKS184" s="18"/>
      <c r="BKT184" s="18"/>
      <c r="BKU184" s="18"/>
      <c r="BKV184" s="18"/>
      <c r="BKW184" s="18"/>
      <c r="BKX184" s="18"/>
      <c r="BKY184" s="18"/>
      <c r="BKZ184" s="18"/>
      <c r="BLA184" s="18"/>
      <c r="BLB184" s="18"/>
      <c r="BLC184" s="18"/>
      <c r="BLD184" s="18"/>
      <c r="BLE184" s="18"/>
      <c r="BLF184" s="18"/>
      <c r="BLG184" s="18"/>
      <c r="BLH184" s="18"/>
      <c r="BLI184" s="18"/>
      <c r="BLJ184" s="18"/>
      <c r="BLK184" s="18"/>
      <c r="BLL184" s="18"/>
      <c r="BLM184" s="18"/>
      <c r="BLN184" s="18"/>
      <c r="BLO184" s="18"/>
      <c r="BLP184" s="18"/>
      <c r="BLQ184" s="18"/>
      <c r="BLR184" s="18"/>
      <c r="BLS184" s="18"/>
      <c r="BLT184" s="18"/>
      <c r="BLU184" s="18"/>
      <c r="BLV184" s="18"/>
      <c r="BLW184" s="18"/>
      <c r="BLX184" s="18"/>
      <c r="BLY184" s="18"/>
      <c r="BLZ184" s="18"/>
      <c r="BMA184" s="18"/>
      <c r="BMB184" s="18"/>
      <c r="BMC184" s="18"/>
      <c r="BMD184" s="18"/>
      <c r="BME184" s="18"/>
      <c r="BMF184" s="18"/>
      <c r="BMG184" s="18"/>
      <c r="BMH184" s="18"/>
      <c r="BMI184" s="18"/>
      <c r="BMJ184" s="18"/>
      <c r="BMK184" s="18"/>
      <c r="BML184" s="18"/>
      <c r="BMM184" s="18"/>
      <c r="BMN184" s="18"/>
      <c r="BMO184" s="18"/>
      <c r="BMP184" s="18"/>
      <c r="BMQ184" s="18"/>
      <c r="BMR184" s="18"/>
      <c r="BMS184" s="18"/>
      <c r="BMT184" s="18"/>
      <c r="BMU184" s="18"/>
      <c r="BMV184" s="18"/>
      <c r="BMW184" s="18"/>
      <c r="BMX184" s="18"/>
      <c r="BMY184" s="18"/>
      <c r="BMZ184" s="18"/>
      <c r="BNA184" s="18"/>
      <c r="BNB184" s="18"/>
      <c r="BNC184" s="18"/>
      <c r="BND184" s="18"/>
      <c r="BNE184" s="18"/>
      <c r="BNF184" s="18"/>
      <c r="BNG184" s="18"/>
      <c r="BNH184" s="18"/>
      <c r="BNI184" s="18"/>
      <c r="BNJ184" s="18"/>
      <c r="BNK184" s="18"/>
      <c r="BNL184" s="18"/>
      <c r="BNM184" s="18"/>
      <c r="BNN184" s="18"/>
      <c r="BNO184" s="18"/>
      <c r="BNP184" s="18"/>
      <c r="BNQ184" s="18"/>
      <c r="BNR184" s="18"/>
      <c r="BNS184" s="18"/>
      <c r="BNT184" s="18"/>
      <c r="BNU184" s="18"/>
      <c r="BNV184" s="18"/>
      <c r="BNW184" s="18"/>
      <c r="BNX184" s="18"/>
      <c r="BNY184" s="18"/>
      <c r="BNZ184" s="18"/>
      <c r="BOA184" s="18"/>
      <c r="BOB184" s="18"/>
      <c r="BOC184" s="18"/>
      <c r="BOD184" s="18"/>
      <c r="BOE184" s="18"/>
      <c r="BOF184" s="18"/>
      <c r="BOG184" s="18"/>
      <c r="BOH184" s="18"/>
      <c r="BOI184" s="18"/>
      <c r="BOJ184" s="18"/>
      <c r="BOK184" s="18"/>
      <c r="BOL184" s="18"/>
      <c r="BOM184" s="18"/>
      <c r="BON184" s="18"/>
      <c r="BOO184" s="18"/>
      <c r="BOP184" s="18"/>
      <c r="BOQ184" s="18"/>
      <c r="BOR184" s="18"/>
      <c r="BOS184" s="18"/>
      <c r="BOT184" s="18"/>
      <c r="BOU184" s="18"/>
      <c r="BOV184" s="18"/>
      <c r="BOW184" s="18"/>
      <c r="BOX184" s="18"/>
      <c r="BOY184" s="18"/>
      <c r="BOZ184" s="18"/>
      <c r="BPA184" s="18"/>
      <c r="BPB184" s="18"/>
      <c r="BPC184" s="18"/>
      <c r="BPD184" s="18"/>
      <c r="BPE184" s="18"/>
      <c r="BPF184" s="18"/>
      <c r="BPG184" s="18"/>
      <c r="BPH184" s="18"/>
      <c r="BPI184" s="18"/>
      <c r="BPJ184" s="18"/>
      <c r="BPK184" s="18"/>
      <c r="BPL184" s="18"/>
      <c r="BPM184" s="18"/>
      <c r="BPN184" s="18"/>
      <c r="BPO184" s="18"/>
      <c r="BPP184" s="18"/>
      <c r="BPQ184" s="18"/>
      <c r="BPR184" s="18"/>
      <c r="BPS184" s="18"/>
      <c r="BPT184" s="18"/>
      <c r="BPU184" s="18"/>
      <c r="BPV184" s="18"/>
      <c r="BPW184" s="18"/>
      <c r="BPX184" s="18"/>
      <c r="BPY184" s="18"/>
      <c r="BPZ184" s="18"/>
      <c r="BQA184" s="18"/>
      <c r="BQB184" s="18"/>
      <c r="BQC184" s="18"/>
      <c r="BQD184" s="18"/>
      <c r="BQE184" s="18"/>
      <c r="BQF184" s="18"/>
      <c r="BQG184" s="18"/>
      <c r="BQH184" s="18"/>
      <c r="BQI184" s="18"/>
      <c r="BQJ184" s="18"/>
      <c r="BQK184" s="18"/>
      <c r="BQL184" s="18"/>
      <c r="BQM184" s="18"/>
      <c r="BQN184" s="18"/>
      <c r="BQO184" s="18"/>
      <c r="BQP184" s="18"/>
      <c r="BQQ184" s="18"/>
      <c r="BQR184" s="18"/>
      <c r="BQS184" s="18"/>
      <c r="BQT184" s="18"/>
      <c r="BQU184" s="18"/>
      <c r="BQV184" s="18"/>
      <c r="BQW184" s="18"/>
      <c r="BQX184" s="18"/>
      <c r="BQY184" s="18"/>
      <c r="BQZ184" s="18"/>
      <c r="BRA184" s="18"/>
      <c r="BRB184" s="18"/>
      <c r="BRC184" s="18"/>
      <c r="BRD184" s="18"/>
      <c r="BRE184" s="18"/>
      <c r="BRF184" s="18"/>
      <c r="BRG184" s="18"/>
      <c r="BRH184" s="18"/>
      <c r="BRI184" s="18"/>
      <c r="BRJ184" s="18"/>
      <c r="BRK184" s="18"/>
      <c r="BRL184" s="18"/>
      <c r="BRM184" s="18"/>
      <c r="BRN184" s="18"/>
      <c r="BRO184" s="18"/>
      <c r="BRP184" s="18"/>
      <c r="BRQ184" s="18"/>
      <c r="BRR184" s="18"/>
      <c r="BRS184" s="18"/>
      <c r="BRT184" s="18"/>
      <c r="BRU184" s="18"/>
      <c r="BRV184" s="18"/>
      <c r="BRW184" s="18"/>
      <c r="BRX184" s="18"/>
      <c r="BRY184" s="18"/>
      <c r="BRZ184" s="18"/>
      <c r="BSA184" s="18"/>
      <c r="BSB184" s="18"/>
      <c r="BSC184" s="18"/>
      <c r="BSD184" s="18"/>
      <c r="BSE184" s="18"/>
      <c r="BSF184" s="18"/>
      <c r="BSG184" s="18"/>
      <c r="BSH184" s="18"/>
      <c r="BSI184" s="18"/>
      <c r="BSJ184" s="18"/>
      <c r="BSK184" s="18"/>
      <c r="BSL184" s="18"/>
      <c r="BSM184" s="18"/>
      <c r="BSN184" s="18"/>
      <c r="BSO184" s="18"/>
      <c r="BSP184" s="18"/>
      <c r="BSQ184" s="18"/>
      <c r="BSR184" s="18"/>
      <c r="BSS184" s="18"/>
      <c r="BST184" s="18"/>
      <c r="BSU184" s="18"/>
      <c r="BSV184" s="18"/>
      <c r="BSW184" s="18"/>
      <c r="BSX184" s="18"/>
      <c r="BSY184" s="18"/>
      <c r="BSZ184" s="18"/>
      <c r="BTA184" s="18"/>
      <c r="BTB184" s="18"/>
      <c r="BTC184" s="18"/>
      <c r="BTD184" s="18"/>
      <c r="BTE184" s="18"/>
      <c r="BTF184" s="18"/>
      <c r="BTG184" s="18"/>
      <c r="BTH184" s="18"/>
    </row>
    <row r="185" spans="1:1880" s="420" customFormat="1" ht="30.75" customHeight="1" x14ac:dyDescent="0.3">
      <c r="A185" s="100"/>
      <c r="B185" s="451" t="s">
        <v>241</v>
      </c>
      <c r="C185" s="452"/>
      <c r="D185" s="89"/>
      <c r="E185" s="419"/>
      <c r="F185" s="955"/>
      <c r="G185" s="392"/>
      <c r="H185" s="17"/>
      <c r="I185" s="72"/>
      <c r="J185"/>
      <c r="K185" s="18"/>
      <c r="L185"/>
      <c r="M185" s="18"/>
      <c r="N185" s="178"/>
      <c r="O185" s="18"/>
      <c r="P185" s="18"/>
      <c r="Q185" s="18"/>
      <c r="R185" s="18"/>
      <c r="S185" s="18"/>
      <c r="T185" s="18"/>
      <c r="U185" s="18"/>
      <c r="V185" s="18"/>
      <c r="W185" s="18"/>
      <c r="X185" s="18"/>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c r="GQ185" s="18"/>
      <c r="GR185" s="18"/>
      <c r="GS185" s="18"/>
      <c r="GT185" s="18"/>
      <c r="GU185" s="18"/>
      <c r="GV185" s="18"/>
      <c r="GW185" s="18"/>
      <c r="GX185" s="18"/>
      <c r="GY185" s="18"/>
      <c r="GZ185" s="18"/>
      <c r="HA185" s="18"/>
      <c r="HB185" s="18"/>
      <c r="HC185" s="18"/>
      <c r="HD185" s="18"/>
      <c r="HE185" s="18"/>
      <c r="HF185" s="18"/>
      <c r="HG185" s="18"/>
      <c r="HH185" s="18"/>
      <c r="HI185" s="18"/>
      <c r="HJ185" s="18"/>
      <c r="HK185" s="18"/>
      <c r="HL185" s="18"/>
      <c r="HM185" s="18"/>
      <c r="HN185" s="18"/>
      <c r="HO185" s="18"/>
      <c r="HP185" s="18"/>
      <c r="HQ185" s="18"/>
      <c r="HR185" s="18"/>
      <c r="HS185" s="18"/>
      <c r="HT185" s="18"/>
      <c r="HU185" s="18"/>
      <c r="HV185" s="18"/>
      <c r="HW185" s="18"/>
      <c r="HX185" s="18"/>
      <c r="HY185" s="18"/>
      <c r="HZ185" s="18"/>
      <c r="IA185" s="18"/>
      <c r="IB185" s="18"/>
      <c r="IC185" s="18"/>
      <c r="ID185" s="18"/>
      <c r="IE185" s="18"/>
      <c r="IF185" s="18"/>
      <c r="IG185" s="18"/>
      <c r="IH185" s="18"/>
      <c r="II185" s="18"/>
      <c r="IJ185" s="18"/>
      <c r="IK185" s="18"/>
      <c r="IL185" s="18"/>
      <c r="IM185" s="18"/>
      <c r="IN185" s="18"/>
      <c r="IO185" s="18"/>
      <c r="IP185" s="18"/>
      <c r="IQ185" s="18"/>
      <c r="IR185" s="18"/>
      <c r="IS185" s="18"/>
      <c r="IT185" s="18"/>
      <c r="IU185" s="18"/>
      <c r="IV185" s="18"/>
      <c r="IW185" s="18"/>
      <c r="IX185" s="18"/>
      <c r="IY185" s="18"/>
      <c r="IZ185" s="18"/>
      <c r="JA185" s="18"/>
      <c r="JB185" s="18"/>
      <c r="JC185" s="18"/>
      <c r="JD185" s="18"/>
      <c r="JE185" s="18"/>
      <c r="JF185" s="18"/>
      <c r="JG185" s="18"/>
      <c r="JH185" s="18"/>
      <c r="JI185" s="18"/>
      <c r="JJ185" s="18"/>
      <c r="JK185" s="18"/>
      <c r="JL185" s="18"/>
      <c r="JM185" s="18"/>
      <c r="JN185" s="18"/>
      <c r="JO185" s="18"/>
      <c r="JP185" s="18"/>
      <c r="JQ185" s="18"/>
      <c r="JR185" s="18"/>
      <c r="JS185" s="18"/>
      <c r="JT185" s="18"/>
      <c r="JU185" s="18"/>
      <c r="JV185" s="18"/>
      <c r="JW185" s="18"/>
      <c r="JX185" s="18"/>
      <c r="JY185" s="18"/>
      <c r="JZ185" s="18"/>
      <c r="KA185" s="18"/>
      <c r="KB185" s="18"/>
      <c r="KC185" s="18"/>
      <c r="KD185" s="18"/>
      <c r="KE185" s="18"/>
      <c r="KF185" s="18"/>
      <c r="KG185" s="18"/>
      <c r="KH185" s="18"/>
      <c r="KI185" s="18"/>
      <c r="KJ185" s="18"/>
      <c r="KK185" s="18"/>
      <c r="KL185" s="18"/>
      <c r="KM185" s="18"/>
      <c r="KN185" s="18"/>
      <c r="KO185" s="18"/>
      <c r="KP185" s="18"/>
      <c r="KQ185" s="18"/>
      <c r="KR185" s="18"/>
      <c r="KS185" s="18"/>
      <c r="KT185" s="18"/>
      <c r="KU185" s="18"/>
      <c r="KV185" s="18"/>
      <c r="KW185" s="18"/>
      <c r="KX185" s="18"/>
      <c r="KY185" s="18"/>
      <c r="KZ185" s="18"/>
      <c r="LA185" s="18"/>
      <c r="LB185" s="18"/>
      <c r="LC185" s="18"/>
      <c r="LD185" s="18"/>
      <c r="LE185" s="18"/>
      <c r="LF185" s="18"/>
      <c r="LG185" s="18"/>
      <c r="LH185" s="18"/>
      <c r="LI185" s="18"/>
      <c r="LJ185" s="18"/>
      <c r="LK185" s="18"/>
      <c r="LL185" s="18"/>
      <c r="LM185" s="18"/>
      <c r="LN185" s="18"/>
      <c r="LO185" s="18"/>
      <c r="LP185" s="18"/>
      <c r="LQ185" s="18"/>
      <c r="LR185" s="18"/>
      <c r="LS185" s="18"/>
      <c r="LT185" s="18"/>
      <c r="LU185" s="18"/>
      <c r="LV185" s="18"/>
      <c r="LW185" s="18"/>
      <c r="LX185" s="18"/>
      <c r="LY185" s="18"/>
      <c r="LZ185" s="18"/>
      <c r="MA185" s="18"/>
      <c r="MB185" s="18"/>
      <c r="MC185" s="18"/>
      <c r="MD185" s="18"/>
      <c r="ME185" s="18"/>
      <c r="MF185" s="18"/>
      <c r="MG185" s="18"/>
      <c r="MH185" s="18"/>
      <c r="MI185" s="18"/>
      <c r="MJ185" s="18"/>
      <c r="MK185" s="18"/>
      <c r="ML185" s="18"/>
      <c r="MM185" s="18"/>
      <c r="MN185" s="18"/>
      <c r="MO185" s="18"/>
      <c r="MP185" s="18"/>
      <c r="MQ185" s="18"/>
      <c r="MR185" s="18"/>
      <c r="MS185" s="18"/>
      <c r="MT185" s="18"/>
      <c r="MU185" s="18"/>
      <c r="MV185" s="18"/>
      <c r="MW185" s="18"/>
      <c r="MX185" s="18"/>
      <c r="MY185" s="18"/>
      <c r="MZ185" s="18"/>
      <c r="NA185" s="18"/>
      <c r="NB185" s="18"/>
      <c r="NC185" s="18"/>
      <c r="ND185" s="18"/>
      <c r="NE185" s="18"/>
      <c r="NF185" s="18"/>
      <c r="NG185" s="18"/>
      <c r="NH185" s="18"/>
      <c r="NI185" s="18"/>
      <c r="NJ185" s="18"/>
      <c r="NK185" s="18"/>
      <c r="NL185" s="18"/>
      <c r="NM185" s="18"/>
      <c r="NN185" s="18"/>
      <c r="NO185" s="18"/>
      <c r="NP185" s="18"/>
      <c r="NQ185" s="18"/>
      <c r="NR185" s="18"/>
      <c r="NS185" s="18"/>
      <c r="NT185" s="18"/>
      <c r="NU185" s="18"/>
      <c r="NV185" s="18"/>
      <c r="NW185" s="18"/>
      <c r="NX185" s="18"/>
      <c r="NY185" s="18"/>
      <c r="NZ185" s="18"/>
      <c r="OA185" s="18"/>
      <c r="OB185" s="18"/>
      <c r="OC185" s="18"/>
      <c r="OD185" s="18"/>
      <c r="OE185" s="18"/>
      <c r="OF185" s="18"/>
      <c r="OG185" s="18"/>
      <c r="OH185" s="18"/>
      <c r="OI185" s="18"/>
      <c r="OJ185" s="18"/>
      <c r="OK185" s="18"/>
      <c r="OL185" s="18"/>
      <c r="OM185" s="18"/>
      <c r="ON185" s="18"/>
      <c r="OO185" s="18"/>
      <c r="OP185" s="18"/>
      <c r="OQ185" s="18"/>
      <c r="OR185" s="18"/>
      <c r="OS185" s="18"/>
      <c r="OT185" s="18"/>
      <c r="OU185" s="18"/>
      <c r="OV185" s="18"/>
      <c r="OW185" s="18"/>
      <c r="OX185" s="18"/>
      <c r="OY185" s="18"/>
      <c r="OZ185" s="18"/>
      <c r="PA185" s="18"/>
      <c r="PB185" s="18"/>
      <c r="PC185" s="18"/>
      <c r="PD185" s="18"/>
      <c r="PE185" s="18"/>
      <c r="PF185" s="18"/>
      <c r="PG185" s="18"/>
      <c r="PH185" s="18"/>
      <c r="PI185" s="18"/>
      <c r="PJ185" s="18"/>
      <c r="PK185" s="18"/>
      <c r="PL185" s="18"/>
      <c r="PM185" s="18"/>
      <c r="PN185" s="18"/>
      <c r="PO185" s="18"/>
      <c r="PP185" s="18"/>
      <c r="PQ185" s="18"/>
      <c r="PR185" s="18"/>
      <c r="PS185" s="18"/>
      <c r="PT185" s="18"/>
      <c r="PU185" s="18"/>
      <c r="PV185" s="18"/>
      <c r="PW185" s="18"/>
      <c r="PX185" s="18"/>
      <c r="PY185" s="18"/>
      <c r="PZ185" s="18"/>
      <c r="QA185" s="18"/>
      <c r="QB185" s="18"/>
      <c r="QC185" s="18"/>
      <c r="QD185" s="18"/>
      <c r="QE185" s="18"/>
      <c r="QF185" s="18"/>
      <c r="QG185" s="18"/>
      <c r="QH185" s="18"/>
      <c r="QI185" s="18"/>
      <c r="QJ185" s="18"/>
      <c r="QK185" s="18"/>
      <c r="QL185" s="18"/>
      <c r="QM185" s="18"/>
      <c r="QN185" s="18"/>
      <c r="QO185" s="18"/>
      <c r="QP185" s="18"/>
      <c r="QQ185" s="18"/>
      <c r="QR185" s="18"/>
      <c r="QS185" s="18"/>
      <c r="QT185" s="18"/>
      <c r="QU185" s="18"/>
      <c r="QV185" s="18"/>
      <c r="QW185" s="18"/>
      <c r="QX185" s="18"/>
      <c r="QY185" s="18"/>
      <c r="QZ185" s="18"/>
      <c r="RA185" s="18"/>
      <c r="RB185" s="18"/>
      <c r="RC185" s="18"/>
      <c r="RD185" s="18"/>
      <c r="RE185" s="18"/>
      <c r="RF185" s="18"/>
      <c r="RG185" s="18"/>
      <c r="RH185" s="18"/>
      <c r="RI185" s="18"/>
      <c r="RJ185" s="18"/>
      <c r="RK185" s="18"/>
      <c r="RL185" s="18"/>
      <c r="RM185" s="18"/>
      <c r="RN185" s="18"/>
      <c r="RO185" s="18"/>
      <c r="RP185" s="18"/>
      <c r="RQ185" s="18"/>
      <c r="RR185" s="18"/>
      <c r="RS185" s="18"/>
      <c r="RT185" s="18"/>
      <c r="RU185" s="18"/>
      <c r="RV185" s="18"/>
      <c r="RW185" s="18"/>
      <c r="RX185" s="18"/>
      <c r="RY185" s="18"/>
      <c r="RZ185" s="18"/>
      <c r="SA185" s="18"/>
      <c r="SB185" s="18"/>
      <c r="SC185" s="18"/>
      <c r="SD185" s="18"/>
      <c r="SE185" s="18"/>
      <c r="SF185" s="18"/>
      <c r="SG185" s="18"/>
      <c r="SH185" s="18"/>
      <c r="SI185" s="18"/>
      <c r="SJ185" s="18"/>
      <c r="SK185" s="18"/>
      <c r="SL185" s="18"/>
      <c r="SM185" s="18"/>
      <c r="SN185" s="18"/>
      <c r="SO185" s="18"/>
      <c r="SP185" s="18"/>
      <c r="SQ185" s="18"/>
      <c r="SR185" s="18"/>
      <c r="SS185" s="18"/>
      <c r="ST185" s="18"/>
      <c r="SU185" s="18"/>
      <c r="SV185" s="18"/>
      <c r="SW185" s="18"/>
      <c r="SX185" s="18"/>
      <c r="SY185" s="18"/>
      <c r="SZ185" s="18"/>
      <c r="TA185" s="18"/>
      <c r="TB185" s="18"/>
      <c r="TC185" s="18"/>
      <c r="TD185" s="18"/>
      <c r="TE185" s="18"/>
      <c r="TF185" s="18"/>
      <c r="TG185" s="18"/>
      <c r="TH185" s="18"/>
      <c r="TI185" s="18"/>
      <c r="TJ185" s="18"/>
      <c r="TK185" s="18"/>
      <c r="TL185" s="18"/>
      <c r="TM185" s="18"/>
      <c r="TN185" s="18"/>
      <c r="TO185" s="18"/>
      <c r="TP185" s="18"/>
      <c r="TQ185" s="18"/>
      <c r="TR185" s="18"/>
      <c r="TS185" s="18"/>
      <c r="TT185" s="18"/>
      <c r="TU185" s="18"/>
      <c r="TV185" s="18"/>
      <c r="TW185" s="18"/>
      <c r="TX185" s="18"/>
      <c r="TY185" s="18"/>
      <c r="TZ185" s="18"/>
      <c r="UA185" s="18"/>
      <c r="UB185" s="18"/>
      <c r="UC185" s="18"/>
      <c r="UD185" s="18"/>
      <c r="UE185" s="18"/>
      <c r="UF185" s="18"/>
      <c r="UG185" s="18"/>
      <c r="UH185" s="18"/>
      <c r="UI185" s="18"/>
      <c r="UJ185" s="18"/>
      <c r="UK185" s="18"/>
      <c r="UL185" s="18"/>
      <c r="UM185" s="18"/>
      <c r="UN185" s="18"/>
      <c r="UO185" s="18"/>
      <c r="UP185" s="18"/>
      <c r="UQ185" s="18"/>
      <c r="UR185" s="18"/>
      <c r="US185" s="18"/>
      <c r="UT185" s="18"/>
      <c r="UU185" s="18"/>
      <c r="UV185" s="18"/>
      <c r="UW185" s="18"/>
      <c r="UX185" s="18"/>
      <c r="UY185" s="18"/>
      <c r="UZ185" s="18"/>
      <c r="VA185" s="18"/>
      <c r="VB185" s="18"/>
      <c r="VC185" s="18"/>
      <c r="VD185" s="18"/>
      <c r="VE185" s="18"/>
      <c r="VF185" s="18"/>
      <c r="VG185" s="18"/>
      <c r="VH185" s="18"/>
      <c r="VI185" s="18"/>
      <c r="VJ185" s="18"/>
      <c r="VK185" s="18"/>
      <c r="VL185" s="18"/>
      <c r="VM185" s="18"/>
      <c r="VN185" s="18"/>
      <c r="VO185" s="18"/>
      <c r="VP185" s="18"/>
      <c r="VQ185" s="18"/>
      <c r="VR185" s="18"/>
      <c r="VS185" s="18"/>
      <c r="VT185" s="18"/>
      <c r="VU185" s="18"/>
      <c r="VV185" s="18"/>
      <c r="VW185" s="18"/>
      <c r="VX185" s="18"/>
      <c r="VY185" s="18"/>
      <c r="VZ185" s="18"/>
      <c r="WA185" s="18"/>
      <c r="WB185" s="18"/>
      <c r="WC185" s="18"/>
      <c r="WD185" s="18"/>
      <c r="WE185" s="18"/>
      <c r="WF185" s="18"/>
      <c r="WG185" s="18"/>
      <c r="WH185" s="18"/>
      <c r="WI185" s="18"/>
      <c r="WJ185" s="18"/>
      <c r="WK185" s="18"/>
      <c r="WL185" s="18"/>
      <c r="WM185" s="18"/>
      <c r="WN185" s="18"/>
      <c r="WO185" s="18"/>
      <c r="WP185" s="18"/>
      <c r="WQ185" s="18"/>
      <c r="WR185" s="18"/>
      <c r="WS185" s="18"/>
      <c r="WT185" s="18"/>
      <c r="WU185" s="18"/>
      <c r="WV185" s="18"/>
      <c r="WW185" s="18"/>
      <c r="WX185" s="18"/>
      <c r="WY185" s="18"/>
      <c r="WZ185" s="18"/>
      <c r="XA185" s="18"/>
      <c r="XB185" s="18"/>
      <c r="XC185" s="18"/>
      <c r="XD185" s="18"/>
      <c r="XE185" s="18"/>
      <c r="XF185" s="18"/>
      <c r="XG185" s="18"/>
      <c r="XH185" s="18"/>
      <c r="XI185" s="18"/>
      <c r="XJ185" s="18"/>
      <c r="XK185" s="18"/>
      <c r="XL185" s="18"/>
      <c r="XM185" s="18"/>
      <c r="XN185" s="18"/>
      <c r="XO185" s="18"/>
      <c r="XP185" s="18"/>
      <c r="XQ185" s="18"/>
      <c r="XR185" s="18"/>
      <c r="XS185" s="18"/>
      <c r="XT185" s="18"/>
      <c r="XU185" s="18"/>
      <c r="XV185" s="18"/>
      <c r="XW185" s="18"/>
      <c r="XX185" s="18"/>
      <c r="XY185" s="18"/>
      <c r="XZ185" s="18"/>
      <c r="YA185" s="18"/>
      <c r="YB185" s="18"/>
      <c r="YC185" s="18"/>
      <c r="YD185" s="18"/>
      <c r="YE185" s="18"/>
      <c r="YF185" s="18"/>
      <c r="YG185" s="18"/>
      <c r="YH185" s="18"/>
      <c r="YI185" s="18"/>
      <c r="YJ185" s="18"/>
      <c r="YK185" s="18"/>
      <c r="YL185" s="18"/>
      <c r="YM185" s="18"/>
      <c r="YN185" s="18"/>
      <c r="YO185" s="18"/>
      <c r="YP185" s="18"/>
      <c r="YQ185" s="18"/>
      <c r="YR185" s="18"/>
      <c r="YS185" s="18"/>
      <c r="YT185" s="18"/>
      <c r="YU185" s="18"/>
      <c r="YV185" s="18"/>
      <c r="YW185" s="18"/>
      <c r="YX185" s="18"/>
      <c r="YY185" s="18"/>
      <c r="YZ185" s="18"/>
      <c r="ZA185" s="18"/>
      <c r="ZB185" s="18"/>
      <c r="ZC185" s="18"/>
      <c r="ZD185" s="18"/>
      <c r="ZE185" s="18"/>
      <c r="ZF185" s="18"/>
      <c r="ZG185" s="18"/>
      <c r="ZH185" s="18"/>
      <c r="ZI185" s="18"/>
      <c r="ZJ185" s="18"/>
      <c r="ZK185" s="18"/>
      <c r="ZL185" s="18"/>
      <c r="ZM185" s="18"/>
      <c r="ZN185" s="18"/>
      <c r="ZO185" s="18"/>
      <c r="ZP185" s="18"/>
      <c r="ZQ185" s="18"/>
      <c r="ZR185" s="18"/>
      <c r="ZS185" s="18"/>
      <c r="ZT185" s="18"/>
      <c r="ZU185" s="18"/>
      <c r="ZV185" s="18"/>
      <c r="ZW185" s="18"/>
      <c r="ZX185" s="18"/>
      <c r="ZY185" s="18"/>
      <c r="ZZ185" s="18"/>
      <c r="AAA185" s="18"/>
      <c r="AAB185" s="18"/>
      <c r="AAC185" s="18"/>
      <c r="AAD185" s="18"/>
      <c r="AAE185" s="18"/>
      <c r="AAF185" s="18"/>
      <c r="AAG185" s="18"/>
      <c r="AAH185" s="18"/>
      <c r="AAI185" s="18"/>
      <c r="AAJ185" s="18"/>
      <c r="AAK185" s="18"/>
      <c r="AAL185" s="18"/>
      <c r="AAM185" s="18"/>
      <c r="AAN185" s="18"/>
      <c r="AAO185" s="18"/>
      <c r="AAP185" s="18"/>
      <c r="AAQ185" s="18"/>
      <c r="AAR185" s="18"/>
      <c r="AAS185" s="18"/>
      <c r="AAT185" s="18"/>
      <c r="AAU185" s="18"/>
      <c r="AAV185" s="18"/>
      <c r="AAW185" s="18"/>
      <c r="AAX185" s="18"/>
      <c r="AAY185" s="18"/>
      <c r="AAZ185" s="18"/>
      <c r="ABA185" s="18"/>
      <c r="ABB185" s="18"/>
      <c r="ABC185" s="18"/>
      <c r="ABD185" s="18"/>
      <c r="ABE185" s="18"/>
      <c r="ABF185" s="18"/>
      <c r="ABG185" s="18"/>
      <c r="ABH185" s="18"/>
      <c r="ABI185" s="18"/>
      <c r="ABJ185" s="18"/>
      <c r="ABK185" s="18"/>
      <c r="ABL185" s="18"/>
      <c r="ABM185" s="18"/>
      <c r="ABN185" s="18"/>
      <c r="ABO185" s="18"/>
      <c r="ABP185" s="18"/>
      <c r="ABQ185" s="18"/>
      <c r="ABR185" s="18"/>
      <c r="ABS185" s="18"/>
      <c r="ABT185" s="18"/>
      <c r="ABU185" s="18"/>
      <c r="ABV185" s="18"/>
      <c r="ABW185" s="18"/>
      <c r="ABX185" s="18"/>
      <c r="ABY185" s="18"/>
      <c r="ABZ185" s="18"/>
      <c r="ACA185" s="18"/>
      <c r="ACB185" s="18"/>
      <c r="ACC185" s="18"/>
      <c r="ACD185" s="18"/>
      <c r="ACE185" s="18"/>
      <c r="ACF185" s="18"/>
      <c r="ACG185" s="18"/>
      <c r="ACH185" s="18"/>
      <c r="ACI185" s="18"/>
      <c r="ACJ185" s="18"/>
      <c r="ACK185" s="18"/>
      <c r="ACL185" s="18"/>
      <c r="ACM185" s="18"/>
      <c r="ACN185" s="18"/>
      <c r="ACO185" s="18"/>
      <c r="ACP185" s="18"/>
      <c r="ACQ185" s="18"/>
      <c r="ACR185" s="18"/>
      <c r="ACS185" s="18"/>
      <c r="ACT185" s="18"/>
      <c r="ACU185" s="18"/>
      <c r="ACV185" s="18"/>
      <c r="ACW185" s="18"/>
      <c r="ACX185" s="18"/>
      <c r="ACY185" s="18"/>
      <c r="ACZ185" s="18"/>
      <c r="ADA185" s="18"/>
      <c r="ADB185" s="18"/>
      <c r="ADC185" s="18"/>
      <c r="ADD185" s="18"/>
      <c r="ADE185" s="18"/>
      <c r="ADF185" s="18"/>
      <c r="ADG185" s="18"/>
      <c r="ADH185" s="18"/>
      <c r="ADI185" s="18"/>
      <c r="ADJ185" s="18"/>
      <c r="ADK185" s="18"/>
      <c r="ADL185" s="18"/>
      <c r="ADM185" s="18"/>
      <c r="ADN185" s="18"/>
      <c r="ADO185" s="18"/>
      <c r="ADP185" s="18"/>
      <c r="ADQ185" s="18"/>
      <c r="ADR185" s="18"/>
      <c r="ADS185" s="18"/>
      <c r="ADT185" s="18"/>
      <c r="ADU185" s="18"/>
      <c r="ADV185" s="18"/>
      <c r="ADW185" s="18"/>
      <c r="ADX185" s="18"/>
      <c r="ADY185" s="18"/>
      <c r="ADZ185" s="18"/>
      <c r="AEA185" s="18"/>
      <c r="AEB185" s="18"/>
      <c r="AEC185" s="18"/>
      <c r="AED185" s="18"/>
      <c r="AEE185" s="18"/>
      <c r="AEF185" s="18"/>
      <c r="AEG185" s="18"/>
      <c r="AEH185" s="18"/>
      <c r="AEI185" s="18"/>
      <c r="AEJ185" s="18"/>
      <c r="AEK185" s="18"/>
      <c r="AEL185" s="18"/>
      <c r="AEM185" s="18"/>
      <c r="AEN185" s="18"/>
      <c r="AEO185" s="18"/>
      <c r="AEP185" s="18"/>
      <c r="AEQ185" s="18"/>
      <c r="AER185" s="18"/>
      <c r="AES185" s="18"/>
      <c r="AET185" s="18"/>
      <c r="AEU185" s="18"/>
      <c r="AEV185" s="18"/>
      <c r="AEW185" s="18"/>
      <c r="AEX185" s="18"/>
      <c r="AEY185" s="18"/>
      <c r="AEZ185" s="18"/>
      <c r="AFA185" s="18"/>
      <c r="AFB185" s="18"/>
      <c r="AFC185" s="18"/>
      <c r="AFD185" s="18"/>
      <c r="AFE185" s="18"/>
      <c r="AFF185" s="18"/>
      <c r="AFG185" s="18"/>
      <c r="AFH185" s="18"/>
      <c r="AFI185" s="18"/>
      <c r="AFJ185" s="18"/>
      <c r="AFK185" s="18"/>
      <c r="AFL185" s="18"/>
      <c r="AFM185" s="18"/>
      <c r="AFN185" s="18"/>
      <c r="AFO185" s="18"/>
      <c r="AFP185" s="18"/>
      <c r="AFQ185" s="18"/>
      <c r="AFR185" s="18"/>
      <c r="AFS185" s="18"/>
      <c r="AFT185" s="18"/>
      <c r="AFU185" s="18"/>
      <c r="AFV185" s="18"/>
      <c r="AFW185" s="18"/>
      <c r="AFX185" s="18"/>
      <c r="AFY185" s="18"/>
      <c r="AFZ185" s="18"/>
      <c r="AGA185" s="18"/>
      <c r="AGB185" s="18"/>
      <c r="AGC185" s="18"/>
      <c r="AGD185" s="18"/>
      <c r="AGE185" s="18"/>
      <c r="AGF185" s="18"/>
      <c r="AGG185" s="18"/>
      <c r="AGH185" s="18"/>
      <c r="AGI185" s="18"/>
      <c r="AGJ185" s="18"/>
      <c r="AGK185" s="18"/>
      <c r="AGL185" s="18"/>
      <c r="AGM185" s="18"/>
      <c r="AGN185" s="18"/>
      <c r="AGO185" s="18"/>
      <c r="AGP185" s="18"/>
      <c r="AGQ185" s="18"/>
      <c r="AGR185" s="18"/>
      <c r="AGS185" s="18"/>
      <c r="AGT185" s="18"/>
      <c r="AGU185" s="18"/>
      <c r="AGV185" s="18"/>
      <c r="AGW185" s="18"/>
      <c r="AGX185" s="18"/>
      <c r="AGY185" s="18"/>
      <c r="AGZ185" s="18"/>
      <c r="AHA185" s="18"/>
      <c r="AHB185" s="18"/>
      <c r="AHC185" s="18"/>
      <c r="AHD185" s="18"/>
      <c r="AHE185" s="18"/>
      <c r="AHF185" s="18"/>
      <c r="AHG185" s="18"/>
      <c r="AHH185" s="18"/>
      <c r="AHI185" s="18"/>
      <c r="AHJ185" s="18"/>
      <c r="AHK185" s="18"/>
      <c r="AHL185" s="18"/>
      <c r="AHM185" s="18"/>
      <c r="AHN185" s="18"/>
      <c r="AHO185" s="18"/>
      <c r="AHP185" s="18"/>
      <c r="AHQ185" s="18"/>
      <c r="AHR185" s="18"/>
      <c r="AHS185" s="18"/>
      <c r="AHT185" s="18"/>
      <c r="AHU185" s="18"/>
      <c r="AHV185" s="18"/>
      <c r="AHW185" s="18"/>
      <c r="AHX185" s="18"/>
      <c r="AHY185" s="18"/>
      <c r="AHZ185" s="18"/>
      <c r="AIA185" s="18"/>
      <c r="AIB185" s="18"/>
      <c r="AIC185" s="18"/>
      <c r="AID185" s="18"/>
      <c r="AIE185" s="18"/>
      <c r="AIF185" s="18"/>
      <c r="AIG185" s="18"/>
      <c r="AIH185" s="18"/>
      <c r="AII185" s="18"/>
      <c r="AIJ185" s="18"/>
      <c r="AIK185" s="18"/>
      <c r="AIL185" s="18"/>
      <c r="AIM185" s="18"/>
      <c r="AIN185" s="18"/>
      <c r="AIO185" s="18"/>
      <c r="AIP185" s="18"/>
      <c r="AIQ185" s="18"/>
      <c r="AIR185" s="18"/>
      <c r="AIS185" s="18"/>
      <c r="AIT185" s="18"/>
      <c r="AIU185" s="18"/>
      <c r="AIV185" s="18"/>
      <c r="AIW185" s="18"/>
      <c r="AIX185" s="18"/>
      <c r="AIY185" s="18"/>
      <c r="AIZ185" s="18"/>
      <c r="AJA185" s="18"/>
      <c r="AJB185" s="18"/>
      <c r="AJC185" s="18"/>
      <c r="AJD185" s="18"/>
      <c r="AJE185" s="18"/>
      <c r="AJF185" s="18"/>
      <c r="AJG185" s="18"/>
      <c r="AJH185" s="18"/>
      <c r="AJI185" s="18"/>
      <c r="AJJ185" s="18"/>
      <c r="AJK185" s="18"/>
      <c r="AJL185" s="18"/>
      <c r="AJM185" s="18"/>
      <c r="AJN185" s="18"/>
      <c r="AJO185" s="18"/>
      <c r="AJP185" s="18"/>
      <c r="AJQ185" s="18"/>
      <c r="AJR185" s="18"/>
      <c r="AJS185" s="18"/>
      <c r="AJT185" s="18"/>
      <c r="AJU185" s="18"/>
      <c r="AJV185" s="18"/>
      <c r="AJW185" s="18"/>
      <c r="AJX185" s="18"/>
      <c r="AJY185" s="18"/>
      <c r="AJZ185" s="18"/>
      <c r="AKA185" s="18"/>
      <c r="AKB185" s="18"/>
      <c r="AKC185" s="18"/>
      <c r="AKD185" s="18"/>
      <c r="AKE185" s="18"/>
      <c r="AKF185" s="18"/>
      <c r="AKG185" s="18"/>
      <c r="AKH185" s="18"/>
      <c r="AKI185" s="18"/>
      <c r="AKJ185" s="18"/>
      <c r="AKK185" s="18"/>
      <c r="AKL185" s="18"/>
      <c r="AKM185" s="18"/>
      <c r="AKN185" s="18"/>
      <c r="AKO185" s="18"/>
      <c r="AKP185" s="18"/>
      <c r="AKQ185" s="18"/>
      <c r="AKR185" s="18"/>
      <c r="AKS185" s="18"/>
      <c r="AKT185" s="18"/>
      <c r="AKU185" s="18"/>
      <c r="AKV185" s="18"/>
      <c r="AKW185" s="18"/>
      <c r="AKX185" s="18"/>
      <c r="AKY185" s="18"/>
      <c r="AKZ185" s="18"/>
      <c r="ALA185" s="18"/>
      <c r="ALB185" s="18"/>
      <c r="ALC185" s="18"/>
      <c r="ALD185" s="18"/>
      <c r="ALE185" s="18"/>
      <c r="ALF185" s="18"/>
      <c r="ALG185" s="18"/>
      <c r="ALH185" s="18"/>
      <c r="ALI185" s="18"/>
      <c r="ALJ185" s="18"/>
      <c r="ALK185" s="18"/>
      <c r="ALL185" s="18"/>
      <c r="ALM185" s="18"/>
      <c r="ALN185" s="18"/>
      <c r="ALO185" s="18"/>
      <c r="ALP185" s="18"/>
      <c r="ALQ185" s="18"/>
      <c r="ALR185" s="18"/>
      <c r="ALS185" s="18"/>
      <c r="ALT185" s="18"/>
      <c r="ALU185" s="18"/>
      <c r="ALV185" s="18"/>
      <c r="ALW185" s="18"/>
      <c r="ALX185" s="18"/>
      <c r="ALY185" s="18"/>
      <c r="ALZ185" s="18"/>
      <c r="AMA185" s="18"/>
      <c r="AMB185" s="18"/>
      <c r="AMC185" s="18"/>
      <c r="AMD185" s="18"/>
      <c r="AME185" s="18"/>
      <c r="AMF185" s="18"/>
      <c r="AMG185" s="18"/>
      <c r="AMH185" s="18"/>
      <c r="AMI185" s="18"/>
      <c r="AMJ185" s="18"/>
      <c r="AMK185" s="18"/>
      <c r="AML185" s="18"/>
      <c r="AMM185" s="18"/>
      <c r="AMN185" s="18"/>
      <c r="AMO185" s="18"/>
      <c r="AMP185" s="18"/>
      <c r="AMQ185" s="18"/>
      <c r="AMR185" s="18"/>
      <c r="AMS185" s="18"/>
      <c r="AMT185" s="18"/>
      <c r="AMU185" s="18"/>
      <c r="AMV185" s="18"/>
      <c r="AMW185" s="18"/>
      <c r="AMX185" s="18"/>
      <c r="AMY185" s="18"/>
      <c r="AMZ185" s="18"/>
      <c r="ANA185" s="18"/>
      <c r="ANB185" s="18"/>
      <c r="ANC185" s="18"/>
      <c r="AND185" s="18"/>
      <c r="ANE185" s="18"/>
      <c r="ANF185" s="18"/>
      <c r="ANG185" s="18"/>
      <c r="ANH185" s="18"/>
      <c r="ANI185" s="18"/>
      <c r="ANJ185" s="18"/>
      <c r="ANK185" s="18"/>
      <c r="ANL185" s="18"/>
      <c r="ANM185" s="18"/>
      <c r="ANN185" s="18"/>
      <c r="ANO185" s="18"/>
      <c r="ANP185" s="18"/>
      <c r="ANQ185" s="18"/>
      <c r="ANR185" s="18"/>
      <c r="ANS185" s="18"/>
      <c r="ANT185" s="18"/>
      <c r="ANU185" s="18"/>
      <c r="ANV185" s="18"/>
      <c r="ANW185" s="18"/>
      <c r="ANX185" s="18"/>
      <c r="ANY185" s="18"/>
      <c r="ANZ185" s="18"/>
      <c r="AOA185" s="18"/>
      <c r="AOB185" s="18"/>
      <c r="AOC185" s="18"/>
      <c r="AOD185" s="18"/>
      <c r="AOE185" s="18"/>
      <c r="AOF185" s="18"/>
      <c r="AOG185" s="18"/>
      <c r="AOH185" s="18"/>
      <c r="AOI185" s="18"/>
      <c r="AOJ185" s="18"/>
      <c r="AOK185" s="18"/>
      <c r="AOL185" s="18"/>
      <c r="AOM185" s="18"/>
      <c r="AON185" s="18"/>
      <c r="AOO185" s="18"/>
      <c r="AOP185" s="18"/>
      <c r="AOQ185" s="18"/>
      <c r="AOR185" s="18"/>
      <c r="AOS185" s="18"/>
      <c r="AOT185" s="18"/>
      <c r="AOU185" s="18"/>
      <c r="AOV185" s="18"/>
      <c r="AOW185" s="18"/>
      <c r="AOX185" s="18"/>
      <c r="AOY185" s="18"/>
      <c r="AOZ185" s="18"/>
      <c r="APA185" s="18"/>
      <c r="APB185" s="18"/>
      <c r="APC185" s="18"/>
      <c r="APD185" s="18"/>
      <c r="APE185" s="18"/>
      <c r="APF185" s="18"/>
      <c r="APG185" s="18"/>
      <c r="APH185" s="18"/>
      <c r="API185" s="18"/>
      <c r="APJ185" s="18"/>
      <c r="APK185" s="18"/>
      <c r="APL185" s="18"/>
      <c r="APM185" s="18"/>
      <c r="APN185" s="18"/>
      <c r="APO185" s="18"/>
      <c r="APP185" s="18"/>
      <c r="APQ185" s="18"/>
      <c r="APR185" s="18"/>
      <c r="APS185" s="18"/>
      <c r="APT185" s="18"/>
      <c r="APU185" s="18"/>
      <c r="APV185" s="18"/>
      <c r="APW185" s="18"/>
      <c r="APX185" s="18"/>
      <c r="APY185" s="18"/>
      <c r="APZ185" s="18"/>
      <c r="AQA185" s="18"/>
      <c r="AQB185" s="18"/>
      <c r="AQC185" s="18"/>
      <c r="AQD185" s="18"/>
      <c r="AQE185" s="18"/>
      <c r="AQF185" s="18"/>
      <c r="AQG185" s="18"/>
      <c r="AQH185" s="18"/>
      <c r="AQI185" s="18"/>
      <c r="AQJ185" s="18"/>
      <c r="AQK185" s="18"/>
      <c r="AQL185" s="18"/>
      <c r="AQM185" s="18"/>
      <c r="AQN185" s="18"/>
      <c r="AQO185" s="18"/>
      <c r="AQP185" s="18"/>
      <c r="AQQ185" s="18"/>
      <c r="AQR185" s="18"/>
      <c r="AQS185" s="18"/>
      <c r="AQT185" s="18"/>
      <c r="AQU185" s="18"/>
      <c r="AQV185" s="18"/>
      <c r="AQW185" s="18"/>
      <c r="AQX185" s="18"/>
      <c r="AQY185" s="18"/>
      <c r="AQZ185" s="18"/>
      <c r="ARA185" s="18"/>
      <c r="ARB185" s="18"/>
      <c r="ARC185" s="18"/>
      <c r="ARD185" s="18"/>
      <c r="ARE185" s="18"/>
      <c r="ARF185" s="18"/>
      <c r="ARG185" s="18"/>
      <c r="ARH185" s="18"/>
      <c r="ARI185" s="18"/>
      <c r="ARJ185" s="18"/>
      <c r="ARK185" s="18"/>
      <c r="ARL185" s="18"/>
      <c r="ARM185" s="18"/>
      <c r="ARN185" s="18"/>
      <c r="ARO185" s="18"/>
      <c r="ARP185" s="18"/>
      <c r="ARQ185" s="18"/>
      <c r="ARR185" s="18"/>
      <c r="ARS185" s="18"/>
      <c r="ART185" s="18"/>
      <c r="ARU185" s="18"/>
      <c r="ARV185" s="18"/>
      <c r="ARW185" s="18"/>
      <c r="ARX185" s="18"/>
      <c r="ARY185" s="18"/>
      <c r="ARZ185" s="18"/>
      <c r="ASA185" s="18"/>
      <c r="ASB185" s="18"/>
      <c r="ASC185" s="18"/>
      <c r="ASD185" s="18"/>
      <c r="ASE185" s="18"/>
      <c r="ASF185" s="18"/>
      <c r="ASG185" s="18"/>
      <c r="ASH185" s="18"/>
      <c r="ASI185" s="18"/>
      <c r="ASJ185" s="18"/>
      <c r="ASK185" s="18"/>
      <c r="ASL185" s="18"/>
      <c r="ASM185" s="18"/>
      <c r="ASN185" s="18"/>
      <c r="ASO185" s="18"/>
      <c r="ASP185" s="18"/>
      <c r="ASQ185" s="18"/>
      <c r="ASR185" s="18"/>
      <c r="ASS185" s="18"/>
      <c r="AST185" s="18"/>
      <c r="ASU185" s="18"/>
      <c r="ASV185" s="18"/>
      <c r="ASW185" s="18"/>
      <c r="ASX185" s="18"/>
      <c r="ASY185" s="18"/>
      <c r="ASZ185" s="18"/>
      <c r="ATA185" s="18"/>
      <c r="ATB185" s="18"/>
      <c r="ATC185" s="18"/>
      <c r="ATD185" s="18"/>
      <c r="ATE185" s="18"/>
      <c r="ATF185" s="18"/>
      <c r="ATG185" s="18"/>
      <c r="ATH185" s="18"/>
      <c r="ATI185" s="18"/>
      <c r="ATJ185" s="18"/>
      <c r="ATK185" s="18"/>
      <c r="ATL185" s="18"/>
      <c r="ATM185" s="18"/>
      <c r="ATN185" s="18"/>
      <c r="ATO185" s="18"/>
      <c r="ATP185" s="18"/>
      <c r="ATQ185" s="18"/>
      <c r="ATR185" s="18"/>
      <c r="ATS185" s="18"/>
      <c r="ATT185" s="18"/>
      <c r="ATU185" s="18"/>
      <c r="ATV185" s="18"/>
      <c r="ATW185" s="18"/>
      <c r="ATX185" s="18"/>
      <c r="ATY185" s="18"/>
      <c r="ATZ185" s="18"/>
      <c r="AUA185" s="18"/>
      <c r="AUB185" s="18"/>
      <c r="AUC185" s="18"/>
      <c r="AUD185" s="18"/>
      <c r="AUE185" s="18"/>
      <c r="AUF185" s="18"/>
      <c r="AUG185" s="18"/>
      <c r="AUH185" s="18"/>
      <c r="AUI185" s="18"/>
      <c r="AUJ185" s="18"/>
      <c r="AUK185" s="18"/>
      <c r="AUL185" s="18"/>
      <c r="AUM185" s="18"/>
      <c r="AUN185" s="18"/>
      <c r="AUO185" s="18"/>
      <c r="AUP185" s="18"/>
      <c r="AUQ185" s="18"/>
      <c r="AUR185" s="18"/>
      <c r="AUS185" s="18"/>
      <c r="AUT185" s="18"/>
      <c r="AUU185" s="18"/>
      <c r="AUV185" s="18"/>
      <c r="AUW185" s="18"/>
      <c r="AUX185" s="18"/>
      <c r="AUY185" s="18"/>
      <c r="AUZ185" s="18"/>
      <c r="AVA185" s="18"/>
      <c r="AVB185" s="18"/>
      <c r="AVC185" s="18"/>
      <c r="AVD185" s="18"/>
      <c r="AVE185" s="18"/>
      <c r="AVF185" s="18"/>
      <c r="AVG185" s="18"/>
      <c r="AVH185" s="18"/>
      <c r="AVI185" s="18"/>
      <c r="AVJ185" s="18"/>
      <c r="AVK185" s="18"/>
      <c r="AVL185" s="18"/>
      <c r="AVM185" s="18"/>
      <c r="AVN185" s="18"/>
      <c r="AVO185" s="18"/>
      <c r="AVP185" s="18"/>
      <c r="AVQ185" s="18"/>
      <c r="AVR185" s="18"/>
      <c r="AVS185" s="18"/>
      <c r="AVT185" s="18"/>
      <c r="AVU185" s="18"/>
      <c r="AVV185" s="18"/>
      <c r="AVW185" s="18"/>
      <c r="AVX185" s="18"/>
      <c r="AVY185" s="18"/>
      <c r="AVZ185" s="18"/>
      <c r="AWA185" s="18"/>
      <c r="AWB185" s="18"/>
      <c r="AWC185" s="18"/>
      <c r="AWD185" s="18"/>
      <c r="AWE185" s="18"/>
      <c r="AWF185" s="18"/>
      <c r="AWG185" s="18"/>
      <c r="AWH185" s="18"/>
      <c r="AWI185" s="18"/>
      <c r="AWJ185" s="18"/>
      <c r="AWK185" s="18"/>
      <c r="AWL185" s="18"/>
      <c r="AWM185" s="18"/>
      <c r="AWN185" s="18"/>
      <c r="AWO185" s="18"/>
      <c r="AWP185" s="18"/>
      <c r="AWQ185" s="18"/>
      <c r="AWR185" s="18"/>
      <c r="AWS185" s="18"/>
      <c r="AWT185" s="18"/>
      <c r="AWU185" s="18"/>
      <c r="AWV185" s="18"/>
      <c r="AWW185" s="18"/>
      <c r="AWX185" s="18"/>
      <c r="AWY185" s="18"/>
      <c r="AWZ185" s="18"/>
      <c r="AXA185" s="18"/>
      <c r="AXB185" s="18"/>
      <c r="AXC185" s="18"/>
      <c r="AXD185" s="18"/>
      <c r="AXE185" s="18"/>
      <c r="AXF185" s="18"/>
      <c r="AXG185" s="18"/>
      <c r="AXH185" s="18"/>
      <c r="AXI185" s="18"/>
      <c r="AXJ185" s="18"/>
      <c r="AXK185" s="18"/>
      <c r="AXL185" s="18"/>
      <c r="AXM185" s="18"/>
      <c r="AXN185" s="18"/>
      <c r="AXO185" s="18"/>
      <c r="AXP185" s="18"/>
      <c r="AXQ185" s="18"/>
      <c r="AXR185" s="18"/>
      <c r="AXS185" s="18"/>
      <c r="AXT185" s="18"/>
      <c r="AXU185" s="18"/>
      <c r="AXV185" s="18"/>
      <c r="AXW185" s="18"/>
      <c r="AXX185" s="18"/>
      <c r="AXY185" s="18"/>
      <c r="AXZ185" s="18"/>
      <c r="AYA185" s="18"/>
      <c r="AYB185" s="18"/>
      <c r="AYC185" s="18"/>
      <c r="AYD185" s="18"/>
      <c r="AYE185" s="18"/>
      <c r="AYF185" s="18"/>
      <c r="AYG185" s="18"/>
      <c r="AYH185" s="18"/>
      <c r="AYI185" s="18"/>
      <c r="AYJ185" s="18"/>
      <c r="AYK185" s="18"/>
      <c r="AYL185" s="18"/>
      <c r="AYM185" s="18"/>
      <c r="AYN185" s="18"/>
      <c r="AYO185" s="18"/>
      <c r="AYP185" s="18"/>
      <c r="AYQ185" s="18"/>
      <c r="AYR185" s="18"/>
      <c r="AYS185" s="18"/>
      <c r="AYT185" s="18"/>
      <c r="AYU185" s="18"/>
      <c r="AYV185" s="18"/>
      <c r="AYW185" s="18"/>
      <c r="AYX185" s="18"/>
      <c r="AYY185" s="18"/>
      <c r="AYZ185" s="18"/>
      <c r="AZA185" s="18"/>
      <c r="AZB185" s="18"/>
      <c r="AZC185" s="18"/>
      <c r="AZD185" s="18"/>
      <c r="AZE185" s="18"/>
      <c r="AZF185" s="18"/>
      <c r="AZG185" s="18"/>
      <c r="AZH185" s="18"/>
      <c r="AZI185" s="18"/>
      <c r="AZJ185" s="18"/>
      <c r="AZK185" s="18"/>
      <c r="AZL185" s="18"/>
      <c r="AZM185" s="18"/>
      <c r="AZN185" s="18"/>
      <c r="AZO185" s="18"/>
      <c r="AZP185" s="18"/>
      <c r="AZQ185" s="18"/>
      <c r="AZR185" s="18"/>
      <c r="AZS185" s="18"/>
      <c r="AZT185" s="18"/>
      <c r="AZU185" s="18"/>
      <c r="AZV185" s="18"/>
      <c r="AZW185" s="18"/>
      <c r="AZX185" s="18"/>
      <c r="AZY185" s="18"/>
      <c r="AZZ185" s="18"/>
      <c r="BAA185" s="18"/>
      <c r="BAB185" s="18"/>
      <c r="BAC185" s="18"/>
      <c r="BAD185" s="18"/>
      <c r="BAE185" s="18"/>
      <c r="BAF185" s="18"/>
      <c r="BAG185" s="18"/>
      <c r="BAH185" s="18"/>
      <c r="BAI185" s="18"/>
      <c r="BAJ185" s="18"/>
      <c r="BAK185" s="18"/>
      <c r="BAL185" s="18"/>
      <c r="BAM185" s="18"/>
      <c r="BAN185" s="18"/>
      <c r="BAO185" s="18"/>
      <c r="BAP185" s="18"/>
      <c r="BAQ185" s="18"/>
      <c r="BAR185" s="18"/>
      <c r="BAS185" s="18"/>
      <c r="BAT185" s="18"/>
      <c r="BAU185" s="18"/>
      <c r="BAV185" s="18"/>
      <c r="BAW185" s="18"/>
      <c r="BAX185" s="18"/>
      <c r="BAY185" s="18"/>
      <c r="BAZ185" s="18"/>
      <c r="BBA185" s="18"/>
      <c r="BBB185" s="18"/>
      <c r="BBC185" s="18"/>
      <c r="BBD185" s="18"/>
      <c r="BBE185" s="18"/>
      <c r="BBF185" s="18"/>
      <c r="BBG185" s="18"/>
      <c r="BBH185" s="18"/>
      <c r="BBI185" s="18"/>
      <c r="BBJ185" s="18"/>
      <c r="BBK185" s="18"/>
      <c r="BBL185" s="18"/>
      <c r="BBM185" s="18"/>
      <c r="BBN185" s="18"/>
      <c r="BBO185" s="18"/>
      <c r="BBP185" s="18"/>
      <c r="BBQ185" s="18"/>
      <c r="BBR185" s="18"/>
      <c r="BBS185" s="18"/>
      <c r="BBT185" s="18"/>
      <c r="BBU185" s="18"/>
      <c r="BBV185" s="18"/>
      <c r="BBW185" s="18"/>
      <c r="BBX185" s="18"/>
      <c r="BBY185" s="18"/>
      <c r="BBZ185" s="18"/>
      <c r="BCA185" s="18"/>
      <c r="BCB185" s="18"/>
      <c r="BCC185" s="18"/>
      <c r="BCD185" s="18"/>
      <c r="BCE185" s="18"/>
      <c r="BCF185" s="18"/>
      <c r="BCG185" s="18"/>
      <c r="BCH185" s="18"/>
      <c r="BCI185" s="18"/>
      <c r="BCJ185" s="18"/>
      <c r="BCK185" s="18"/>
      <c r="BCL185" s="18"/>
      <c r="BCM185" s="18"/>
      <c r="BCN185" s="18"/>
      <c r="BCO185" s="18"/>
      <c r="BCP185" s="18"/>
      <c r="BCQ185" s="18"/>
      <c r="BCR185" s="18"/>
      <c r="BCS185" s="18"/>
      <c r="BCT185" s="18"/>
      <c r="BCU185" s="18"/>
      <c r="BCV185" s="18"/>
      <c r="BCW185" s="18"/>
      <c r="BCX185" s="18"/>
      <c r="BCY185" s="18"/>
      <c r="BCZ185" s="18"/>
      <c r="BDA185" s="18"/>
      <c r="BDB185" s="18"/>
      <c r="BDC185" s="18"/>
      <c r="BDD185" s="18"/>
      <c r="BDE185" s="18"/>
      <c r="BDF185" s="18"/>
      <c r="BDG185" s="18"/>
      <c r="BDH185" s="18"/>
      <c r="BDI185" s="18"/>
      <c r="BDJ185" s="18"/>
      <c r="BDK185" s="18"/>
      <c r="BDL185" s="18"/>
      <c r="BDM185" s="18"/>
      <c r="BDN185" s="18"/>
      <c r="BDO185" s="18"/>
      <c r="BDP185" s="18"/>
      <c r="BDQ185" s="18"/>
      <c r="BDR185" s="18"/>
      <c r="BDS185" s="18"/>
      <c r="BDT185" s="18"/>
      <c r="BDU185" s="18"/>
      <c r="BDV185" s="18"/>
      <c r="BDW185" s="18"/>
      <c r="BDX185" s="18"/>
      <c r="BDY185" s="18"/>
      <c r="BDZ185" s="18"/>
      <c r="BEA185" s="18"/>
      <c r="BEB185" s="18"/>
      <c r="BEC185" s="18"/>
      <c r="BED185" s="18"/>
      <c r="BEE185" s="18"/>
      <c r="BEF185" s="18"/>
      <c r="BEG185" s="18"/>
      <c r="BEH185" s="18"/>
      <c r="BEI185" s="18"/>
      <c r="BEJ185" s="18"/>
      <c r="BEK185" s="18"/>
      <c r="BEL185" s="18"/>
      <c r="BEM185" s="18"/>
      <c r="BEN185" s="18"/>
      <c r="BEO185" s="18"/>
      <c r="BEP185" s="18"/>
      <c r="BEQ185" s="18"/>
      <c r="BER185" s="18"/>
      <c r="BES185" s="18"/>
      <c r="BET185" s="18"/>
      <c r="BEU185" s="18"/>
      <c r="BEV185" s="18"/>
      <c r="BEW185" s="18"/>
      <c r="BEX185" s="18"/>
      <c r="BEY185" s="18"/>
      <c r="BEZ185" s="18"/>
      <c r="BFA185" s="18"/>
      <c r="BFB185" s="18"/>
      <c r="BFC185" s="18"/>
      <c r="BFD185" s="18"/>
      <c r="BFE185" s="18"/>
      <c r="BFF185" s="18"/>
      <c r="BFG185" s="18"/>
      <c r="BFH185" s="18"/>
      <c r="BFI185" s="18"/>
      <c r="BFJ185" s="18"/>
      <c r="BFK185" s="18"/>
      <c r="BFL185" s="18"/>
      <c r="BFM185" s="18"/>
      <c r="BFN185" s="18"/>
      <c r="BFO185" s="18"/>
      <c r="BFP185" s="18"/>
      <c r="BFQ185" s="18"/>
      <c r="BFR185" s="18"/>
      <c r="BFS185" s="18"/>
      <c r="BFT185" s="18"/>
      <c r="BFU185" s="18"/>
      <c r="BFV185" s="18"/>
      <c r="BFW185" s="18"/>
      <c r="BFX185" s="18"/>
      <c r="BFY185" s="18"/>
      <c r="BFZ185" s="18"/>
      <c r="BGA185" s="18"/>
      <c r="BGB185" s="18"/>
      <c r="BGC185" s="18"/>
      <c r="BGD185" s="18"/>
      <c r="BGE185" s="18"/>
      <c r="BGF185" s="18"/>
      <c r="BGG185" s="18"/>
      <c r="BGH185" s="18"/>
      <c r="BGI185" s="18"/>
      <c r="BGJ185" s="18"/>
      <c r="BGK185" s="18"/>
      <c r="BGL185" s="18"/>
      <c r="BGM185" s="18"/>
      <c r="BGN185" s="18"/>
      <c r="BGO185" s="18"/>
      <c r="BGP185" s="18"/>
      <c r="BGQ185" s="18"/>
      <c r="BGR185" s="18"/>
      <c r="BGS185" s="18"/>
      <c r="BGT185" s="18"/>
      <c r="BGU185" s="18"/>
      <c r="BGV185" s="18"/>
      <c r="BGW185" s="18"/>
      <c r="BGX185" s="18"/>
      <c r="BGY185" s="18"/>
      <c r="BGZ185" s="18"/>
      <c r="BHA185" s="18"/>
      <c r="BHB185" s="18"/>
      <c r="BHC185" s="18"/>
      <c r="BHD185" s="18"/>
      <c r="BHE185" s="18"/>
      <c r="BHF185" s="18"/>
      <c r="BHG185" s="18"/>
      <c r="BHH185" s="18"/>
      <c r="BHI185" s="18"/>
      <c r="BHJ185" s="18"/>
      <c r="BHK185" s="18"/>
      <c r="BHL185" s="18"/>
      <c r="BHM185" s="18"/>
      <c r="BHN185" s="18"/>
      <c r="BHO185" s="18"/>
      <c r="BHP185" s="18"/>
      <c r="BHQ185" s="18"/>
      <c r="BHR185" s="18"/>
      <c r="BHS185" s="18"/>
      <c r="BHT185" s="18"/>
      <c r="BHU185" s="18"/>
      <c r="BHV185" s="18"/>
      <c r="BHW185" s="18"/>
      <c r="BHX185" s="18"/>
      <c r="BHY185" s="18"/>
      <c r="BHZ185" s="18"/>
      <c r="BIA185" s="18"/>
      <c r="BIB185" s="18"/>
      <c r="BIC185" s="18"/>
      <c r="BID185" s="18"/>
      <c r="BIE185" s="18"/>
      <c r="BIF185" s="18"/>
      <c r="BIG185" s="18"/>
      <c r="BIH185" s="18"/>
      <c r="BII185" s="18"/>
      <c r="BIJ185" s="18"/>
      <c r="BIK185" s="18"/>
      <c r="BIL185" s="18"/>
      <c r="BIM185" s="18"/>
      <c r="BIN185" s="18"/>
      <c r="BIO185" s="18"/>
      <c r="BIP185" s="18"/>
      <c r="BIQ185" s="18"/>
      <c r="BIR185" s="18"/>
      <c r="BIS185" s="18"/>
      <c r="BIT185" s="18"/>
      <c r="BIU185" s="18"/>
      <c r="BIV185" s="18"/>
      <c r="BIW185" s="18"/>
      <c r="BIX185" s="18"/>
      <c r="BIY185" s="18"/>
      <c r="BIZ185" s="18"/>
      <c r="BJA185" s="18"/>
      <c r="BJB185" s="18"/>
      <c r="BJC185" s="18"/>
      <c r="BJD185" s="18"/>
      <c r="BJE185" s="18"/>
      <c r="BJF185" s="18"/>
      <c r="BJG185" s="18"/>
      <c r="BJH185" s="18"/>
      <c r="BJI185" s="18"/>
      <c r="BJJ185" s="18"/>
      <c r="BJK185" s="18"/>
      <c r="BJL185" s="18"/>
      <c r="BJM185" s="18"/>
      <c r="BJN185" s="18"/>
      <c r="BJO185" s="18"/>
      <c r="BJP185" s="18"/>
      <c r="BJQ185" s="18"/>
      <c r="BJR185" s="18"/>
      <c r="BJS185" s="18"/>
      <c r="BJT185" s="18"/>
      <c r="BJU185" s="18"/>
      <c r="BJV185" s="18"/>
      <c r="BJW185" s="18"/>
      <c r="BJX185" s="18"/>
      <c r="BJY185" s="18"/>
      <c r="BJZ185" s="18"/>
      <c r="BKA185" s="18"/>
      <c r="BKB185" s="18"/>
      <c r="BKC185" s="18"/>
      <c r="BKD185" s="18"/>
      <c r="BKE185" s="18"/>
      <c r="BKF185" s="18"/>
      <c r="BKG185" s="18"/>
      <c r="BKH185" s="18"/>
      <c r="BKI185" s="18"/>
      <c r="BKJ185" s="18"/>
      <c r="BKK185" s="18"/>
      <c r="BKL185" s="18"/>
      <c r="BKM185" s="18"/>
      <c r="BKN185" s="18"/>
      <c r="BKO185" s="18"/>
      <c r="BKP185" s="18"/>
      <c r="BKQ185" s="18"/>
      <c r="BKR185" s="18"/>
      <c r="BKS185" s="18"/>
      <c r="BKT185" s="18"/>
      <c r="BKU185" s="18"/>
      <c r="BKV185" s="18"/>
      <c r="BKW185" s="18"/>
      <c r="BKX185" s="18"/>
      <c r="BKY185" s="18"/>
      <c r="BKZ185" s="18"/>
      <c r="BLA185" s="18"/>
      <c r="BLB185" s="18"/>
      <c r="BLC185" s="18"/>
      <c r="BLD185" s="18"/>
      <c r="BLE185" s="18"/>
      <c r="BLF185" s="18"/>
      <c r="BLG185" s="18"/>
      <c r="BLH185" s="18"/>
      <c r="BLI185" s="18"/>
      <c r="BLJ185" s="18"/>
      <c r="BLK185" s="18"/>
      <c r="BLL185" s="18"/>
      <c r="BLM185" s="18"/>
      <c r="BLN185" s="18"/>
      <c r="BLO185" s="18"/>
      <c r="BLP185" s="18"/>
      <c r="BLQ185" s="18"/>
      <c r="BLR185" s="18"/>
      <c r="BLS185" s="18"/>
      <c r="BLT185" s="18"/>
      <c r="BLU185" s="18"/>
      <c r="BLV185" s="18"/>
      <c r="BLW185" s="18"/>
      <c r="BLX185" s="18"/>
      <c r="BLY185" s="18"/>
      <c r="BLZ185" s="18"/>
      <c r="BMA185" s="18"/>
      <c r="BMB185" s="18"/>
      <c r="BMC185" s="18"/>
      <c r="BMD185" s="18"/>
      <c r="BME185" s="18"/>
      <c r="BMF185" s="18"/>
      <c r="BMG185" s="18"/>
      <c r="BMH185" s="18"/>
      <c r="BMI185" s="18"/>
      <c r="BMJ185" s="18"/>
      <c r="BMK185" s="18"/>
      <c r="BML185" s="18"/>
      <c r="BMM185" s="18"/>
      <c r="BMN185" s="18"/>
      <c r="BMO185" s="18"/>
      <c r="BMP185" s="18"/>
      <c r="BMQ185" s="18"/>
      <c r="BMR185" s="18"/>
      <c r="BMS185" s="18"/>
      <c r="BMT185" s="18"/>
      <c r="BMU185" s="18"/>
      <c r="BMV185" s="18"/>
      <c r="BMW185" s="18"/>
      <c r="BMX185" s="18"/>
      <c r="BMY185" s="18"/>
      <c r="BMZ185" s="18"/>
      <c r="BNA185" s="18"/>
      <c r="BNB185" s="18"/>
      <c r="BNC185" s="18"/>
      <c r="BND185" s="18"/>
      <c r="BNE185" s="18"/>
      <c r="BNF185" s="18"/>
      <c r="BNG185" s="18"/>
      <c r="BNH185" s="18"/>
      <c r="BNI185" s="18"/>
      <c r="BNJ185" s="18"/>
      <c r="BNK185" s="18"/>
      <c r="BNL185" s="18"/>
      <c r="BNM185" s="18"/>
      <c r="BNN185" s="18"/>
      <c r="BNO185" s="18"/>
      <c r="BNP185" s="18"/>
      <c r="BNQ185" s="18"/>
      <c r="BNR185" s="18"/>
      <c r="BNS185" s="18"/>
      <c r="BNT185" s="18"/>
      <c r="BNU185" s="18"/>
      <c r="BNV185" s="18"/>
      <c r="BNW185" s="18"/>
      <c r="BNX185" s="18"/>
      <c r="BNY185" s="18"/>
      <c r="BNZ185" s="18"/>
      <c r="BOA185" s="18"/>
      <c r="BOB185" s="18"/>
      <c r="BOC185" s="18"/>
      <c r="BOD185" s="18"/>
      <c r="BOE185" s="18"/>
      <c r="BOF185" s="18"/>
      <c r="BOG185" s="18"/>
      <c r="BOH185" s="18"/>
      <c r="BOI185" s="18"/>
      <c r="BOJ185" s="18"/>
      <c r="BOK185" s="18"/>
      <c r="BOL185" s="18"/>
      <c r="BOM185" s="18"/>
      <c r="BON185" s="18"/>
      <c r="BOO185" s="18"/>
      <c r="BOP185" s="18"/>
      <c r="BOQ185" s="18"/>
      <c r="BOR185" s="18"/>
      <c r="BOS185" s="18"/>
      <c r="BOT185" s="18"/>
      <c r="BOU185" s="18"/>
      <c r="BOV185" s="18"/>
      <c r="BOW185" s="18"/>
      <c r="BOX185" s="18"/>
      <c r="BOY185" s="18"/>
      <c r="BOZ185" s="18"/>
      <c r="BPA185" s="18"/>
      <c r="BPB185" s="18"/>
      <c r="BPC185" s="18"/>
      <c r="BPD185" s="18"/>
      <c r="BPE185" s="18"/>
      <c r="BPF185" s="18"/>
      <c r="BPG185" s="18"/>
      <c r="BPH185" s="18"/>
      <c r="BPI185" s="18"/>
      <c r="BPJ185" s="18"/>
      <c r="BPK185" s="18"/>
      <c r="BPL185" s="18"/>
      <c r="BPM185" s="18"/>
      <c r="BPN185" s="18"/>
      <c r="BPO185" s="18"/>
      <c r="BPP185" s="18"/>
      <c r="BPQ185" s="18"/>
      <c r="BPR185" s="18"/>
      <c r="BPS185" s="18"/>
      <c r="BPT185" s="18"/>
      <c r="BPU185" s="18"/>
      <c r="BPV185" s="18"/>
      <c r="BPW185" s="18"/>
      <c r="BPX185" s="18"/>
      <c r="BPY185" s="18"/>
      <c r="BPZ185" s="18"/>
      <c r="BQA185" s="18"/>
      <c r="BQB185" s="18"/>
      <c r="BQC185" s="18"/>
      <c r="BQD185" s="18"/>
      <c r="BQE185" s="18"/>
      <c r="BQF185" s="18"/>
      <c r="BQG185" s="18"/>
      <c r="BQH185" s="18"/>
      <c r="BQI185" s="18"/>
      <c r="BQJ185" s="18"/>
      <c r="BQK185" s="18"/>
      <c r="BQL185" s="18"/>
      <c r="BQM185" s="18"/>
      <c r="BQN185" s="18"/>
      <c r="BQO185" s="18"/>
      <c r="BQP185" s="18"/>
      <c r="BQQ185" s="18"/>
      <c r="BQR185" s="18"/>
      <c r="BQS185" s="18"/>
      <c r="BQT185" s="18"/>
      <c r="BQU185" s="18"/>
      <c r="BQV185" s="18"/>
      <c r="BQW185" s="18"/>
      <c r="BQX185" s="18"/>
      <c r="BQY185" s="18"/>
      <c r="BQZ185" s="18"/>
      <c r="BRA185" s="18"/>
      <c r="BRB185" s="18"/>
      <c r="BRC185" s="18"/>
      <c r="BRD185" s="18"/>
      <c r="BRE185" s="18"/>
      <c r="BRF185" s="18"/>
      <c r="BRG185" s="18"/>
      <c r="BRH185" s="18"/>
      <c r="BRI185" s="18"/>
      <c r="BRJ185" s="18"/>
      <c r="BRK185" s="18"/>
      <c r="BRL185" s="18"/>
      <c r="BRM185" s="18"/>
      <c r="BRN185" s="18"/>
      <c r="BRO185" s="18"/>
      <c r="BRP185" s="18"/>
      <c r="BRQ185" s="18"/>
      <c r="BRR185" s="18"/>
      <c r="BRS185" s="18"/>
      <c r="BRT185" s="18"/>
      <c r="BRU185" s="18"/>
      <c r="BRV185" s="18"/>
      <c r="BRW185" s="18"/>
      <c r="BRX185" s="18"/>
      <c r="BRY185" s="18"/>
      <c r="BRZ185" s="18"/>
      <c r="BSA185" s="18"/>
      <c r="BSB185" s="18"/>
      <c r="BSC185" s="18"/>
      <c r="BSD185" s="18"/>
      <c r="BSE185" s="18"/>
      <c r="BSF185" s="18"/>
      <c r="BSG185" s="18"/>
      <c r="BSH185" s="18"/>
      <c r="BSI185" s="18"/>
      <c r="BSJ185" s="18"/>
      <c r="BSK185" s="18"/>
      <c r="BSL185" s="18"/>
      <c r="BSM185" s="18"/>
      <c r="BSN185" s="18"/>
      <c r="BSO185" s="18"/>
      <c r="BSP185" s="18"/>
      <c r="BSQ185" s="18"/>
      <c r="BSR185" s="18"/>
      <c r="BSS185" s="18"/>
      <c r="BST185" s="18"/>
      <c r="BSU185" s="18"/>
      <c r="BSV185" s="18"/>
      <c r="BSW185" s="18"/>
      <c r="BSX185" s="18"/>
      <c r="BSY185" s="18"/>
      <c r="BSZ185" s="18"/>
      <c r="BTA185" s="18"/>
      <c r="BTB185" s="18"/>
      <c r="BTC185" s="18"/>
      <c r="BTD185" s="18"/>
      <c r="BTE185" s="18"/>
      <c r="BTF185" s="18"/>
      <c r="BTG185" s="18"/>
      <c r="BTH185" s="18"/>
    </row>
    <row r="186" spans="1:1880" s="420" customFormat="1" ht="81.75" customHeight="1" x14ac:dyDescent="0.3">
      <c r="A186" s="100">
        <v>598</v>
      </c>
      <c r="B186" s="347" t="s">
        <v>53</v>
      </c>
      <c r="C186" s="347" t="s">
        <v>242</v>
      </c>
      <c r="D186" s="373" t="s">
        <v>290</v>
      </c>
      <c r="E186" s="345" t="e">
        <f>INDEX('PY1 Data(H)'!$A$1:$CZ$231,MATCH('Unit Data from Audit Worksheet'!$A186,'PY1 Data(H)'!$A$1:$A$231,0),MATCH('Unit Data from Audit Worksheet'!$D$2,'PY1 Data(H)'!$A$1:$CZ$1,0))</f>
        <v>#N/A</v>
      </c>
      <c r="F186" s="948">
        <v>0</v>
      </c>
      <c r="G186" s="393">
        <f>IF(F186&lt;0,"Error: Enter as positive.",)</f>
        <v>0</v>
      </c>
      <c r="H186" s="393"/>
      <c r="I186" s="418"/>
      <c r="J186"/>
      <c r="K186" s="18"/>
      <c r="L186"/>
      <c r="M186" s="18"/>
      <c r="N186" s="178"/>
      <c r="O186" s="18"/>
      <c r="P186" s="18"/>
      <c r="Q186" s="18"/>
      <c r="R186" s="18"/>
      <c r="S186" s="18"/>
      <c r="T186" s="18"/>
      <c r="U186" s="18"/>
      <c r="V186" s="18"/>
      <c r="W186" s="18"/>
      <c r="X186" s="18"/>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c r="GQ186" s="18"/>
      <c r="GR186" s="18"/>
      <c r="GS186" s="18"/>
      <c r="GT186" s="18"/>
      <c r="GU186" s="18"/>
      <c r="GV186" s="18"/>
      <c r="GW186" s="18"/>
      <c r="GX186" s="18"/>
      <c r="GY186" s="18"/>
      <c r="GZ186" s="18"/>
      <c r="HA186" s="18"/>
      <c r="HB186" s="18"/>
      <c r="HC186" s="18"/>
      <c r="HD186" s="18"/>
      <c r="HE186" s="18"/>
      <c r="HF186" s="18"/>
      <c r="HG186" s="18"/>
      <c r="HH186" s="18"/>
      <c r="HI186" s="18"/>
      <c r="HJ186" s="18"/>
      <c r="HK186" s="18"/>
      <c r="HL186" s="18"/>
      <c r="HM186" s="18"/>
      <c r="HN186" s="18"/>
      <c r="HO186" s="18"/>
      <c r="HP186" s="18"/>
      <c r="HQ186" s="18"/>
      <c r="HR186" s="18"/>
      <c r="HS186" s="18"/>
      <c r="HT186" s="18"/>
      <c r="HU186" s="18"/>
      <c r="HV186" s="18"/>
      <c r="HW186" s="18"/>
      <c r="HX186" s="18"/>
      <c r="HY186" s="18"/>
      <c r="HZ186" s="18"/>
      <c r="IA186" s="18"/>
      <c r="IB186" s="18"/>
      <c r="IC186" s="18"/>
      <c r="ID186" s="18"/>
      <c r="IE186" s="18"/>
      <c r="IF186" s="18"/>
      <c r="IG186" s="18"/>
      <c r="IH186" s="18"/>
      <c r="II186" s="18"/>
      <c r="IJ186" s="18"/>
      <c r="IK186" s="18"/>
      <c r="IL186" s="18"/>
      <c r="IM186" s="18"/>
      <c r="IN186" s="18"/>
      <c r="IO186" s="18"/>
      <c r="IP186" s="18"/>
      <c r="IQ186" s="18"/>
      <c r="IR186" s="18"/>
      <c r="IS186" s="18"/>
      <c r="IT186" s="18"/>
      <c r="IU186" s="18"/>
      <c r="IV186" s="18"/>
      <c r="IW186" s="18"/>
      <c r="IX186" s="18"/>
      <c r="IY186" s="18"/>
      <c r="IZ186" s="18"/>
      <c r="JA186" s="18"/>
      <c r="JB186" s="18"/>
      <c r="JC186" s="18"/>
      <c r="JD186" s="18"/>
      <c r="JE186" s="18"/>
      <c r="JF186" s="18"/>
      <c r="JG186" s="18"/>
      <c r="JH186" s="18"/>
      <c r="JI186" s="18"/>
      <c r="JJ186" s="18"/>
      <c r="JK186" s="18"/>
      <c r="JL186" s="18"/>
      <c r="JM186" s="18"/>
      <c r="JN186" s="18"/>
      <c r="JO186" s="18"/>
      <c r="JP186" s="18"/>
      <c r="JQ186" s="18"/>
      <c r="JR186" s="18"/>
      <c r="JS186" s="18"/>
      <c r="JT186" s="18"/>
      <c r="JU186" s="18"/>
      <c r="JV186" s="18"/>
      <c r="JW186" s="18"/>
      <c r="JX186" s="18"/>
      <c r="JY186" s="18"/>
      <c r="JZ186" s="18"/>
      <c r="KA186" s="18"/>
      <c r="KB186" s="18"/>
      <c r="KC186" s="18"/>
      <c r="KD186" s="18"/>
      <c r="KE186" s="18"/>
      <c r="KF186" s="18"/>
      <c r="KG186" s="18"/>
      <c r="KH186" s="18"/>
      <c r="KI186" s="18"/>
      <c r="KJ186" s="18"/>
      <c r="KK186" s="18"/>
      <c r="KL186" s="18"/>
      <c r="KM186" s="18"/>
      <c r="KN186" s="18"/>
      <c r="KO186" s="18"/>
      <c r="KP186" s="18"/>
      <c r="KQ186" s="18"/>
      <c r="KR186" s="18"/>
      <c r="KS186" s="18"/>
      <c r="KT186" s="18"/>
      <c r="KU186" s="18"/>
      <c r="KV186" s="18"/>
      <c r="KW186" s="18"/>
      <c r="KX186" s="18"/>
      <c r="KY186" s="18"/>
      <c r="KZ186" s="18"/>
      <c r="LA186" s="18"/>
      <c r="LB186" s="18"/>
      <c r="LC186" s="18"/>
      <c r="LD186" s="18"/>
      <c r="LE186" s="18"/>
      <c r="LF186" s="18"/>
      <c r="LG186" s="18"/>
      <c r="LH186" s="18"/>
      <c r="LI186" s="18"/>
      <c r="LJ186" s="18"/>
      <c r="LK186" s="18"/>
      <c r="LL186" s="18"/>
      <c r="LM186" s="18"/>
      <c r="LN186" s="18"/>
      <c r="LO186" s="18"/>
      <c r="LP186" s="18"/>
      <c r="LQ186" s="18"/>
      <c r="LR186" s="18"/>
      <c r="LS186" s="18"/>
      <c r="LT186" s="18"/>
      <c r="LU186" s="18"/>
      <c r="LV186" s="18"/>
      <c r="LW186" s="18"/>
      <c r="LX186" s="18"/>
      <c r="LY186" s="18"/>
      <c r="LZ186" s="18"/>
      <c r="MA186" s="18"/>
      <c r="MB186" s="18"/>
      <c r="MC186" s="18"/>
      <c r="MD186" s="18"/>
      <c r="ME186" s="18"/>
      <c r="MF186" s="18"/>
      <c r="MG186" s="18"/>
      <c r="MH186" s="18"/>
      <c r="MI186" s="18"/>
      <c r="MJ186" s="18"/>
      <c r="MK186" s="18"/>
      <c r="ML186" s="18"/>
      <c r="MM186" s="18"/>
      <c r="MN186" s="18"/>
      <c r="MO186" s="18"/>
      <c r="MP186" s="18"/>
      <c r="MQ186" s="18"/>
      <c r="MR186" s="18"/>
      <c r="MS186" s="18"/>
      <c r="MT186" s="18"/>
      <c r="MU186" s="18"/>
      <c r="MV186" s="18"/>
      <c r="MW186" s="18"/>
      <c r="MX186" s="18"/>
      <c r="MY186" s="18"/>
      <c r="MZ186" s="18"/>
      <c r="NA186" s="18"/>
      <c r="NB186" s="18"/>
      <c r="NC186" s="18"/>
      <c r="ND186" s="18"/>
      <c r="NE186" s="18"/>
      <c r="NF186" s="18"/>
      <c r="NG186" s="18"/>
      <c r="NH186" s="18"/>
      <c r="NI186" s="18"/>
      <c r="NJ186" s="18"/>
      <c r="NK186" s="18"/>
      <c r="NL186" s="18"/>
      <c r="NM186" s="18"/>
      <c r="NN186" s="18"/>
      <c r="NO186" s="18"/>
      <c r="NP186" s="18"/>
      <c r="NQ186" s="18"/>
      <c r="NR186" s="18"/>
      <c r="NS186" s="18"/>
      <c r="NT186" s="18"/>
      <c r="NU186" s="18"/>
      <c r="NV186" s="18"/>
      <c r="NW186" s="18"/>
      <c r="NX186" s="18"/>
      <c r="NY186" s="18"/>
      <c r="NZ186" s="18"/>
      <c r="OA186" s="18"/>
      <c r="OB186" s="18"/>
      <c r="OC186" s="18"/>
      <c r="OD186" s="18"/>
      <c r="OE186" s="18"/>
      <c r="OF186" s="18"/>
      <c r="OG186" s="18"/>
      <c r="OH186" s="18"/>
      <c r="OI186" s="18"/>
      <c r="OJ186" s="18"/>
      <c r="OK186" s="18"/>
      <c r="OL186" s="18"/>
      <c r="OM186" s="18"/>
      <c r="ON186" s="18"/>
      <c r="OO186" s="18"/>
      <c r="OP186" s="18"/>
      <c r="OQ186" s="18"/>
      <c r="OR186" s="18"/>
      <c r="OS186" s="18"/>
      <c r="OT186" s="18"/>
      <c r="OU186" s="18"/>
      <c r="OV186" s="18"/>
      <c r="OW186" s="18"/>
      <c r="OX186" s="18"/>
      <c r="OY186" s="18"/>
      <c r="OZ186" s="18"/>
      <c r="PA186" s="18"/>
      <c r="PB186" s="18"/>
      <c r="PC186" s="18"/>
      <c r="PD186" s="18"/>
      <c r="PE186" s="18"/>
      <c r="PF186" s="18"/>
      <c r="PG186" s="18"/>
      <c r="PH186" s="18"/>
      <c r="PI186" s="18"/>
      <c r="PJ186" s="18"/>
      <c r="PK186" s="18"/>
      <c r="PL186" s="18"/>
      <c r="PM186" s="18"/>
      <c r="PN186" s="18"/>
      <c r="PO186" s="18"/>
      <c r="PP186" s="18"/>
      <c r="PQ186" s="18"/>
      <c r="PR186" s="18"/>
      <c r="PS186" s="18"/>
      <c r="PT186" s="18"/>
      <c r="PU186" s="18"/>
      <c r="PV186" s="18"/>
      <c r="PW186" s="18"/>
      <c r="PX186" s="18"/>
      <c r="PY186" s="18"/>
      <c r="PZ186" s="18"/>
      <c r="QA186" s="18"/>
      <c r="QB186" s="18"/>
      <c r="QC186" s="18"/>
      <c r="QD186" s="18"/>
      <c r="QE186" s="18"/>
      <c r="QF186" s="18"/>
      <c r="QG186" s="18"/>
      <c r="QH186" s="18"/>
      <c r="QI186" s="18"/>
      <c r="QJ186" s="18"/>
      <c r="QK186" s="18"/>
      <c r="QL186" s="18"/>
      <c r="QM186" s="18"/>
      <c r="QN186" s="18"/>
      <c r="QO186" s="18"/>
      <c r="QP186" s="18"/>
      <c r="QQ186" s="18"/>
      <c r="QR186" s="18"/>
      <c r="QS186" s="18"/>
      <c r="QT186" s="18"/>
      <c r="QU186" s="18"/>
      <c r="QV186" s="18"/>
      <c r="QW186" s="18"/>
      <c r="QX186" s="18"/>
      <c r="QY186" s="18"/>
      <c r="QZ186" s="18"/>
      <c r="RA186" s="18"/>
      <c r="RB186" s="18"/>
      <c r="RC186" s="18"/>
      <c r="RD186" s="18"/>
      <c r="RE186" s="18"/>
      <c r="RF186" s="18"/>
      <c r="RG186" s="18"/>
      <c r="RH186" s="18"/>
      <c r="RI186" s="18"/>
      <c r="RJ186" s="18"/>
      <c r="RK186" s="18"/>
      <c r="RL186" s="18"/>
      <c r="RM186" s="18"/>
      <c r="RN186" s="18"/>
      <c r="RO186" s="18"/>
      <c r="RP186" s="18"/>
      <c r="RQ186" s="18"/>
      <c r="RR186" s="18"/>
      <c r="RS186" s="18"/>
      <c r="RT186" s="18"/>
      <c r="RU186" s="18"/>
      <c r="RV186" s="18"/>
      <c r="RW186" s="18"/>
      <c r="RX186" s="18"/>
      <c r="RY186" s="18"/>
      <c r="RZ186" s="18"/>
      <c r="SA186" s="18"/>
      <c r="SB186" s="18"/>
      <c r="SC186" s="18"/>
      <c r="SD186" s="18"/>
      <c r="SE186" s="18"/>
      <c r="SF186" s="18"/>
      <c r="SG186" s="18"/>
      <c r="SH186" s="18"/>
      <c r="SI186" s="18"/>
      <c r="SJ186" s="18"/>
      <c r="SK186" s="18"/>
      <c r="SL186" s="18"/>
      <c r="SM186" s="18"/>
      <c r="SN186" s="18"/>
      <c r="SO186" s="18"/>
      <c r="SP186" s="18"/>
      <c r="SQ186" s="18"/>
      <c r="SR186" s="18"/>
      <c r="SS186" s="18"/>
      <c r="ST186" s="18"/>
      <c r="SU186" s="18"/>
      <c r="SV186" s="18"/>
      <c r="SW186" s="18"/>
      <c r="SX186" s="18"/>
      <c r="SY186" s="18"/>
      <c r="SZ186" s="18"/>
      <c r="TA186" s="18"/>
      <c r="TB186" s="18"/>
      <c r="TC186" s="18"/>
      <c r="TD186" s="18"/>
      <c r="TE186" s="18"/>
      <c r="TF186" s="18"/>
      <c r="TG186" s="18"/>
      <c r="TH186" s="18"/>
      <c r="TI186" s="18"/>
      <c r="TJ186" s="18"/>
      <c r="TK186" s="18"/>
      <c r="TL186" s="18"/>
      <c r="TM186" s="18"/>
      <c r="TN186" s="18"/>
      <c r="TO186" s="18"/>
      <c r="TP186" s="18"/>
      <c r="TQ186" s="18"/>
      <c r="TR186" s="18"/>
      <c r="TS186" s="18"/>
      <c r="TT186" s="18"/>
      <c r="TU186" s="18"/>
      <c r="TV186" s="18"/>
      <c r="TW186" s="18"/>
      <c r="TX186" s="18"/>
      <c r="TY186" s="18"/>
      <c r="TZ186" s="18"/>
      <c r="UA186" s="18"/>
      <c r="UB186" s="18"/>
      <c r="UC186" s="18"/>
      <c r="UD186" s="18"/>
      <c r="UE186" s="18"/>
      <c r="UF186" s="18"/>
      <c r="UG186" s="18"/>
      <c r="UH186" s="18"/>
      <c r="UI186" s="18"/>
      <c r="UJ186" s="18"/>
      <c r="UK186" s="18"/>
      <c r="UL186" s="18"/>
      <c r="UM186" s="18"/>
      <c r="UN186" s="18"/>
      <c r="UO186" s="18"/>
      <c r="UP186" s="18"/>
      <c r="UQ186" s="18"/>
      <c r="UR186" s="18"/>
      <c r="US186" s="18"/>
      <c r="UT186" s="18"/>
      <c r="UU186" s="18"/>
      <c r="UV186" s="18"/>
      <c r="UW186" s="18"/>
      <c r="UX186" s="18"/>
      <c r="UY186" s="18"/>
      <c r="UZ186" s="18"/>
      <c r="VA186" s="18"/>
      <c r="VB186" s="18"/>
      <c r="VC186" s="18"/>
      <c r="VD186" s="18"/>
      <c r="VE186" s="18"/>
      <c r="VF186" s="18"/>
      <c r="VG186" s="18"/>
      <c r="VH186" s="18"/>
      <c r="VI186" s="18"/>
      <c r="VJ186" s="18"/>
      <c r="VK186" s="18"/>
      <c r="VL186" s="18"/>
      <c r="VM186" s="18"/>
      <c r="VN186" s="18"/>
      <c r="VO186" s="18"/>
      <c r="VP186" s="18"/>
      <c r="VQ186" s="18"/>
      <c r="VR186" s="18"/>
      <c r="VS186" s="18"/>
      <c r="VT186" s="18"/>
      <c r="VU186" s="18"/>
      <c r="VV186" s="18"/>
      <c r="VW186" s="18"/>
      <c r="VX186" s="18"/>
      <c r="VY186" s="18"/>
      <c r="VZ186" s="18"/>
      <c r="WA186" s="18"/>
      <c r="WB186" s="18"/>
      <c r="WC186" s="18"/>
      <c r="WD186" s="18"/>
      <c r="WE186" s="18"/>
      <c r="WF186" s="18"/>
      <c r="WG186" s="18"/>
      <c r="WH186" s="18"/>
      <c r="WI186" s="18"/>
      <c r="WJ186" s="18"/>
      <c r="WK186" s="18"/>
      <c r="WL186" s="18"/>
      <c r="WM186" s="18"/>
      <c r="WN186" s="18"/>
      <c r="WO186" s="18"/>
      <c r="WP186" s="18"/>
      <c r="WQ186" s="18"/>
      <c r="WR186" s="18"/>
      <c r="WS186" s="18"/>
      <c r="WT186" s="18"/>
      <c r="WU186" s="18"/>
      <c r="WV186" s="18"/>
      <c r="WW186" s="18"/>
      <c r="WX186" s="18"/>
      <c r="WY186" s="18"/>
      <c r="WZ186" s="18"/>
      <c r="XA186" s="18"/>
      <c r="XB186" s="18"/>
      <c r="XC186" s="18"/>
      <c r="XD186" s="18"/>
      <c r="XE186" s="18"/>
      <c r="XF186" s="18"/>
      <c r="XG186" s="18"/>
      <c r="XH186" s="18"/>
      <c r="XI186" s="18"/>
      <c r="XJ186" s="18"/>
      <c r="XK186" s="18"/>
      <c r="XL186" s="18"/>
      <c r="XM186" s="18"/>
      <c r="XN186" s="18"/>
      <c r="XO186" s="18"/>
      <c r="XP186" s="18"/>
      <c r="XQ186" s="18"/>
      <c r="XR186" s="18"/>
      <c r="XS186" s="18"/>
      <c r="XT186" s="18"/>
      <c r="XU186" s="18"/>
      <c r="XV186" s="18"/>
      <c r="XW186" s="18"/>
      <c r="XX186" s="18"/>
      <c r="XY186" s="18"/>
      <c r="XZ186" s="18"/>
      <c r="YA186" s="18"/>
      <c r="YB186" s="18"/>
      <c r="YC186" s="18"/>
      <c r="YD186" s="18"/>
      <c r="YE186" s="18"/>
      <c r="YF186" s="18"/>
      <c r="YG186" s="18"/>
      <c r="YH186" s="18"/>
      <c r="YI186" s="18"/>
      <c r="YJ186" s="18"/>
      <c r="YK186" s="18"/>
      <c r="YL186" s="18"/>
      <c r="YM186" s="18"/>
      <c r="YN186" s="18"/>
      <c r="YO186" s="18"/>
      <c r="YP186" s="18"/>
      <c r="YQ186" s="18"/>
      <c r="YR186" s="18"/>
      <c r="YS186" s="18"/>
      <c r="YT186" s="18"/>
      <c r="YU186" s="18"/>
      <c r="YV186" s="18"/>
      <c r="YW186" s="18"/>
      <c r="YX186" s="18"/>
      <c r="YY186" s="18"/>
      <c r="YZ186" s="18"/>
      <c r="ZA186" s="18"/>
      <c r="ZB186" s="18"/>
      <c r="ZC186" s="18"/>
      <c r="ZD186" s="18"/>
      <c r="ZE186" s="18"/>
      <c r="ZF186" s="18"/>
      <c r="ZG186" s="18"/>
      <c r="ZH186" s="18"/>
      <c r="ZI186" s="18"/>
      <c r="ZJ186" s="18"/>
      <c r="ZK186" s="18"/>
      <c r="ZL186" s="18"/>
      <c r="ZM186" s="18"/>
      <c r="ZN186" s="18"/>
      <c r="ZO186" s="18"/>
      <c r="ZP186" s="18"/>
      <c r="ZQ186" s="18"/>
      <c r="ZR186" s="18"/>
      <c r="ZS186" s="18"/>
      <c r="ZT186" s="18"/>
      <c r="ZU186" s="18"/>
      <c r="ZV186" s="18"/>
      <c r="ZW186" s="18"/>
      <c r="ZX186" s="18"/>
      <c r="ZY186" s="18"/>
      <c r="ZZ186" s="18"/>
      <c r="AAA186" s="18"/>
      <c r="AAB186" s="18"/>
      <c r="AAC186" s="18"/>
      <c r="AAD186" s="18"/>
      <c r="AAE186" s="18"/>
      <c r="AAF186" s="18"/>
      <c r="AAG186" s="18"/>
      <c r="AAH186" s="18"/>
      <c r="AAI186" s="18"/>
      <c r="AAJ186" s="18"/>
      <c r="AAK186" s="18"/>
      <c r="AAL186" s="18"/>
      <c r="AAM186" s="18"/>
      <c r="AAN186" s="18"/>
      <c r="AAO186" s="18"/>
      <c r="AAP186" s="18"/>
      <c r="AAQ186" s="18"/>
      <c r="AAR186" s="18"/>
      <c r="AAS186" s="18"/>
      <c r="AAT186" s="18"/>
      <c r="AAU186" s="18"/>
      <c r="AAV186" s="18"/>
      <c r="AAW186" s="18"/>
      <c r="AAX186" s="18"/>
      <c r="AAY186" s="18"/>
      <c r="AAZ186" s="18"/>
      <c r="ABA186" s="18"/>
      <c r="ABB186" s="18"/>
      <c r="ABC186" s="18"/>
      <c r="ABD186" s="18"/>
      <c r="ABE186" s="18"/>
      <c r="ABF186" s="18"/>
      <c r="ABG186" s="18"/>
      <c r="ABH186" s="18"/>
      <c r="ABI186" s="18"/>
      <c r="ABJ186" s="18"/>
      <c r="ABK186" s="18"/>
      <c r="ABL186" s="18"/>
      <c r="ABM186" s="18"/>
      <c r="ABN186" s="18"/>
      <c r="ABO186" s="18"/>
      <c r="ABP186" s="18"/>
      <c r="ABQ186" s="18"/>
      <c r="ABR186" s="18"/>
      <c r="ABS186" s="18"/>
      <c r="ABT186" s="18"/>
      <c r="ABU186" s="18"/>
      <c r="ABV186" s="18"/>
      <c r="ABW186" s="18"/>
      <c r="ABX186" s="18"/>
      <c r="ABY186" s="18"/>
      <c r="ABZ186" s="18"/>
      <c r="ACA186" s="18"/>
      <c r="ACB186" s="18"/>
      <c r="ACC186" s="18"/>
      <c r="ACD186" s="18"/>
      <c r="ACE186" s="18"/>
      <c r="ACF186" s="18"/>
      <c r="ACG186" s="18"/>
      <c r="ACH186" s="18"/>
      <c r="ACI186" s="18"/>
      <c r="ACJ186" s="18"/>
      <c r="ACK186" s="18"/>
      <c r="ACL186" s="18"/>
      <c r="ACM186" s="18"/>
      <c r="ACN186" s="18"/>
      <c r="ACO186" s="18"/>
      <c r="ACP186" s="18"/>
      <c r="ACQ186" s="18"/>
      <c r="ACR186" s="18"/>
      <c r="ACS186" s="18"/>
      <c r="ACT186" s="18"/>
      <c r="ACU186" s="18"/>
      <c r="ACV186" s="18"/>
      <c r="ACW186" s="18"/>
      <c r="ACX186" s="18"/>
      <c r="ACY186" s="18"/>
      <c r="ACZ186" s="18"/>
      <c r="ADA186" s="18"/>
      <c r="ADB186" s="18"/>
      <c r="ADC186" s="18"/>
      <c r="ADD186" s="18"/>
      <c r="ADE186" s="18"/>
      <c r="ADF186" s="18"/>
      <c r="ADG186" s="18"/>
      <c r="ADH186" s="18"/>
      <c r="ADI186" s="18"/>
      <c r="ADJ186" s="18"/>
      <c r="ADK186" s="18"/>
      <c r="ADL186" s="18"/>
      <c r="ADM186" s="18"/>
      <c r="ADN186" s="18"/>
      <c r="ADO186" s="18"/>
      <c r="ADP186" s="18"/>
      <c r="ADQ186" s="18"/>
      <c r="ADR186" s="18"/>
      <c r="ADS186" s="18"/>
      <c r="ADT186" s="18"/>
      <c r="ADU186" s="18"/>
      <c r="ADV186" s="18"/>
      <c r="ADW186" s="18"/>
      <c r="ADX186" s="18"/>
      <c r="ADY186" s="18"/>
      <c r="ADZ186" s="18"/>
      <c r="AEA186" s="18"/>
      <c r="AEB186" s="18"/>
      <c r="AEC186" s="18"/>
      <c r="AED186" s="18"/>
      <c r="AEE186" s="18"/>
      <c r="AEF186" s="18"/>
      <c r="AEG186" s="18"/>
      <c r="AEH186" s="18"/>
      <c r="AEI186" s="18"/>
      <c r="AEJ186" s="18"/>
      <c r="AEK186" s="18"/>
      <c r="AEL186" s="18"/>
      <c r="AEM186" s="18"/>
      <c r="AEN186" s="18"/>
      <c r="AEO186" s="18"/>
      <c r="AEP186" s="18"/>
      <c r="AEQ186" s="18"/>
      <c r="AER186" s="18"/>
      <c r="AES186" s="18"/>
      <c r="AET186" s="18"/>
      <c r="AEU186" s="18"/>
      <c r="AEV186" s="18"/>
      <c r="AEW186" s="18"/>
      <c r="AEX186" s="18"/>
      <c r="AEY186" s="18"/>
      <c r="AEZ186" s="18"/>
      <c r="AFA186" s="18"/>
      <c r="AFB186" s="18"/>
      <c r="AFC186" s="18"/>
      <c r="AFD186" s="18"/>
      <c r="AFE186" s="18"/>
      <c r="AFF186" s="18"/>
      <c r="AFG186" s="18"/>
      <c r="AFH186" s="18"/>
      <c r="AFI186" s="18"/>
      <c r="AFJ186" s="18"/>
      <c r="AFK186" s="18"/>
      <c r="AFL186" s="18"/>
      <c r="AFM186" s="18"/>
      <c r="AFN186" s="18"/>
      <c r="AFO186" s="18"/>
      <c r="AFP186" s="18"/>
      <c r="AFQ186" s="18"/>
      <c r="AFR186" s="18"/>
      <c r="AFS186" s="18"/>
      <c r="AFT186" s="18"/>
      <c r="AFU186" s="18"/>
      <c r="AFV186" s="18"/>
      <c r="AFW186" s="18"/>
      <c r="AFX186" s="18"/>
      <c r="AFY186" s="18"/>
      <c r="AFZ186" s="18"/>
      <c r="AGA186" s="18"/>
      <c r="AGB186" s="18"/>
      <c r="AGC186" s="18"/>
      <c r="AGD186" s="18"/>
      <c r="AGE186" s="18"/>
      <c r="AGF186" s="18"/>
      <c r="AGG186" s="18"/>
      <c r="AGH186" s="18"/>
      <c r="AGI186" s="18"/>
      <c r="AGJ186" s="18"/>
      <c r="AGK186" s="18"/>
      <c r="AGL186" s="18"/>
      <c r="AGM186" s="18"/>
      <c r="AGN186" s="18"/>
      <c r="AGO186" s="18"/>
      <c r="AGP186" s="18"/>
      <c r="AGQ186" s="18"/>
      <c r="AGR186" s="18"/>
      <c r="AGS186" s="18"/>
      <c r="AGT186" s="18"/>
      <c r="AGU186" s="18"/>
      <c r="AGV186" s="18"/>
      <c r="AGW186" s="18"/>
      <c r="AGX186" s="18"/>
      <c r="AGY186" s="18"/>
      <c r="AGZ186" s="18"/>
      <c r="AHA186" s="18"/>
      <c r="AHB186" s="18"/>
      <c r="AHC186" s="18"/>
      <c r="AHD186" s="18"/>
      <c r="AHE186" s="18"/>
      <c r="AHF186" s="18"/>
      <c r="AHG186" s="18"/>
      <c r="AHH186" s="18"/>
      <c r="AHI186" s="18"/>
      <c r="AHJ186" s="18"/>
      <c r="AHK186" s="18"/>
      <c r="AHL186" s="18"/>
      <c r="AHM186" s="18"/>
      <c r="AHN186" s="18"/>
      <c r="AHO186" s="18"/>
      <c r="AHP186" s="18"/>
      <c r="AHQ186" s="18"/>
      <c r="AHR186" s="18"/>
      <c r="AHS186" s="18"/>
      <c r="AHT186" s="18"/>
      <c r="AHU186" s="18"/>
      <c r="AHV186" s="18"/>
      <c r="AHW186" s="18"/>
      <c r="AHX186" s="18"/>
      <c r="AHY186" s="18"/>
      <c r="AHZ186" s="18"/>
      <c r="AIA186" s="18"/>
      <c r="AIB186" s="18"/>
      <c r="AIC186" s="18"/>
      <c r="AID186" s="18"/>
      <c r="AIE186" s="18"/>
      <c r="AIF186" s="18"/>
      <c r="AIG186" s="18"/>
      <c r="AIH186" s="18"/>
      <c r="AII186" s="18"/>
      <c r="AIJ186" s="18"/>
      <c r="AIK186" s="18"/>
      <c r="AIL186" s="18"/>
      <c r="AIM186" s="18"/>
      <c r="AIN186" s="18"/>
      <c r="AIO186" s="18"/>
      <c r="AIP186" s="18"/>
      <c r="AIQ186" s="18"/>
      <c r="AIR186" s="18"/>
      <c r="AIS186" s="18"/>
      <c r="AIT186" s="18"/>
      <c r="AIU186" s="18"/>
      <c r="AIV186" s="18"/>
      <c r="AIW186" s="18"/>
      <c r="AIX186" s="18"/>
      <c r="AIY186" s="18"/>
      <c r="AIZ186" s="18"/>
      <c r="AJA186" s="18"/>
      <c r="AJB186" s="18"/>
      <c r="AJC186" s="18"/>
      <c r="AJD186" s="18"/>
      <c r="AJE186" s="18"/>
      <c r="AJF186" s="18"/>
      <c r="AJG186" s="18"/>
      <c r="AJH186" s="18"/>
      <c r="AJI186" s="18"/>
      <c r="AJJ186" s="18"/>
      <c r="AJK186" s="18"/>
      <c r="AJL186" s="18"/>
      <c r="AJM186" s="18"/>
      <c r="AJN186" s="18"/>
      <c r="AJO186" s="18"/>
      <c r="AJP186" s="18"/>
      <c r="AJQ186" s="18"/>
      <c r="AJR186" s="18"/>
      <c r="AJS186" s="18"/>
      <c r="AJT186" s="18"/>
      <c r="AJU186" s="18"/>
      <c r="AJV186" s="18"/>
      <c r="AJW186" s="18"/>
      <c r="AJX186" s="18"/>
      <c r="AJY186" s="18"/>
      <c r="AJZ186" s="18"/>
      <c r="AKA186" s="18"/>
      <c r="AKB186" s="18"/>
      <c r="AKC186" s="18"/>
      <c r="AKD186" s="18"/>
      <c r="AKE186" s="18"/>
      <c r="AKF186" s="18"/>
      <c r="AKG186" s="18"/>
      <c r="AKH186" s="18"/>
      <c r="AKI186" s="18"/>
      <c r="AKJ186" s="18"/>
      <c r="AKK186" s="18"/>
      <c r="AKL186" s="18"/>
      <c r="AKM186" s="18"/>
      <c r="AKN186" s="18"/>
      <c r="AKO186" s="18"/>
      <c r="AKP186" s="18"/>
      <c r="AKQ186" s="18"/>
      <c r="AKR186" s="18"/>
      <c r="AKS186" s="18"/>
      <c r="AKT186" s="18"/>
      <c r="AKU186" s="18"/>
      <c r="AKV186" s="18"/>
      <c r="AKW186" s="18"/>
      <c r="AKX186" s="18"/>
      <c r="AKY186" s="18"/>
      <c r="AKZ186" s="18"/>
      <c r="ALA186" s="18"/>
      <c r="ALB186" s="18"/>
      <c r="ALC186" s="18"/>
      <c r="ALD186" s="18"/>
      <c r="ALE186" s="18"/>
      <c r="ALF186" s="18"/>
      <c r="ALG186" s="18"/>
      <c r="ALH186" s="18"/>
      <c r="ALI186" s="18"/>
      <c r="ALJ186" s="18"/>
      <c r="ALK186" s="18"/>
      <c r="ALL186" s="18"/>
      <c r="ALM186" s="18"/>
      <c r="ALN186" s="18"/>
      <c r="ALO186" s="18"/>
      <c r="ALP186" s="18"/>
      <c r="ALQ186" s="18"/>
      <c r="ALR186" s="18"/>
      <c r="ALS186" s="18"/>
      <c r="ALT186" s="18"/>
      <c r="ALU186" s="18"/>
      <c r="ALV186" s="18"/>
      <c r="ALW186" s="18"/>
      <c r="ALX186" s="18"/>
      <c r="ALY186" s="18"/>
      <c r="ALZ186" s="18"/>
      <c r="AMA186" s="18"/>
      <c r="AMB186" s="18"/>
      <c r="AMC186" s="18"/>
      <c r="AMD186" s="18"/>
      <c r="AME186" s="18"/>
      <c r="AMF186" s="18"/>
      <c r="AMG186" s="18"/>
      <c r="AMH186" s="18"/>
      <c r="AMI186" s="18"/>
      <c r="AMJ186" s="18"/>
      <c r="AMK186" s="18"/>
      <c r="AML186" s="18"/>
      <c r="AMM186" s="18"/>
      <c r="AMN186" s="18"/>
      <c r="AMO186" s="18"/>
      <c r="AMP186" s="18"/>
      <c r="AMQ186" s="18"/>
      <c r="AMR186" s="18"/>
      <c r="AMS186" s="18"/>
      <c r="AMT186" s="18"/>
      <c r="AMU186" s="18"/>
      <c r="AMV186" s="18"/>
      <c r="AMW186" s="18"/>
      <c r="AMX186" s="18"/>
      <c r="AMY186" s="18"/>
      <c r="AMZ186" s="18"/>
      <c r="ANA186" s="18"/>
      <c r="ANB186" s="18"/>
      <c r="ANC186" s="18"/>
      <c r="AND186" s="18"/>
      <c r="ANE186" s="18"/>
      <c r="ANF186" s="18"/>
      <c r="ANG186" s="18"/>
      <c r="ANH186" s="18"/>
      <c r="ANI186" s="18"/>
      <c r="ANJ186" s="18"/>
      <c r="ANK186" s="18"/>
      <c r="ANL186" s="18"/>
      <c r="ANM186" s="18"/>
      <c r="ANN186" s="18"/>
      <c r="ANO186" s="18"/>
      <c r="ANP186" s="18"/>
      <c r="ANQ186" s="18"/>
      <c r="ANR186" s="18"/>
      <c r="ANS186" s="18"/>
      <c r="ANT186" s="18"/>
      <c r="ANU186" s="18"/>
      <c r="ANV186" s="18"/>
      <c r="ANW186" s="18"/>
      <c r="ANX186" s="18"/>
      <c r="ANY186" s="18"/>
      <c r="ANZ186" s="18"/>
      <c r="AOA186" s="18"/>
      <c r="AOB186" s="18"/>
      <c r="AOC186" s="18"/>
      <c r="AOD186" s="18"/>
      <c r="AOE186" s="18"/>
      <c r="AOF186" s="18"/>
      <c r="AOG186" s="18"/>
      <c r="AOH186" s="18"/>
      <c r="AOI186" s="18"/>
      <c r="AOJ186" s="18"/>
      <c r="AOK186" s="18"/>
      <c r="AOL186" s="18"/>
      <c r="AOM186" s="18"/>
      <c r="AON186" s="18"/>
      <c r="AOO186" s="18"/>
      <c r="AOP186" s="18"/>
      <c r="AOQ186" s="18"/>
      <c r="AOR186" s="18"/>
      <c r="AOS186" s="18"/>
      <c r="AOT186" s="18"/>
      <c r="AOU186" s="18"/>
      <c r="AOV186" s="18"/>
      <c r="AOW186" s="18"/>
      <c r="AOX186" s="18"/>
      <c r="AOY186" s="18"/>
      <c r="AOZ186" s="18"/>
      <c r="APA186" s="18"/>
      <c r="APB186" s="18"/>
      <c r="APC186" s="18"/>
      <c r="APD186" s="18"/>
      <c r="APE186" s="18"/>
      <c r="APF186" s="18"/>
      <c r="APG186" s="18"/>
      <c r="APH186" s="18"/>
      <c r="API186" s="18"/>
      <c r="APJ186" s="18"/>
      <c r="APK186" s="18"/>
      <c r="APL186" s="18"/>
      <c r="APM186" s="18"/>
      <c r="APN186" s="18"/>
      <c r="APO186" s="18"/>
      <c r="APP186" s="18"/>
      <c r="APQ186" s="18"/>
      <c r="APR186" s="18"/>
      <c r="APS186" s="18"/>
      <c r="APT186" s="18"/>
      <c r="APU186" s="18"/>
      <c r="APV186" s="18"/>
      <c r="APW186" s="18"/>
      <c r="APX186" s="18"/>
      <c r="APY186" s="18"/>
      <c r="APZ186" s="18"/>
      <c r="AQA186" s="18"/>
      <c r="AQB186" s="18"/>
      <c r="AQC186" s="18"/>
      <c r="AQD186" s="18"/>
      <c r="AQE186" s="18"/>
      <c r="AQF186" s="18"/>
      <c r="AQG186" s="18"/>
      <c r="AQH186" s="18"/>
      <c r="AQI186" s="18"/>
      <c r="AQJ186" s="18"/>
      <c r="AQK186" s="18"/>
      <c r="AQL186" s="18"/>
      <c r="AQM186" s="18"/>
      <c r="AQN186" s="18"/>
      <c r="AQO186" s="18"/>
      <c r="AQP186" s="18"/>
      <c r="AQQ186" s="18"/>
      <c r="AQR186" s="18"/>
      <c r="AQS186" s="18"/>
      <c r="AQT186" s="18"/>
      <c r="AQU186" s="18"/>
      <c r="AQV186" s="18"/>
      <c r="AQW186" s="18"/>
      <c r="AQX186" s="18"/>
      <c r="AQY186" s="18"/>
      <c r="AQZ186" s="18"/>
      <c r="ARA186" s="18"/>
      <c r="ARB186" s="18"/>
      <c r="ARC186" s="18"/>
      <c r="ARD186" s="18"/>
      <c r="ARE186" s="18"/>
      <c r="ARF186" s="18"/>
      <c r="ARG186" s="18"/>
      <c r="ARH186" s="18"/>
      <c r="ARI186" s="18"/>
      <c r="ARJ186" s="18"/>
      <c r="ARK186" s="18"/>
      <c r="ARL186" s="18"/>
      <c r="ARM186" s="18"/>
      <c r="ARN186" s="18"/>
      <c r="ARO186" s="18"/>
      <c r="ARP186" s="18"/>
      <c r="ARQ186" s="18"/>
      <c r="ARR186" s="18"/>
      <c r="ARS186" s="18"/>
      <c r="ART186" s="18"/>
      <c r="ARU186" s="18"/>
      <c r="ARV186" s="18"/>
      <c r="ARW186" s="18"/>
      <c r="ARX186" s="18"/>
      <c r="ARY186" s="18"/>
      <c r="ARZ186" s="18"/>
      <c r="ASA186" s="18"/>
      <c r="ASB186" s="18"/>
      <c r="ASC186" s="18"/>
      <c r="ASD186" s="18"/>
      <c r="ASE186" s="18"/>
      <c r="ASF186" s="18"/>
      <c r="ASG186" s="18"/>
      <c r="ASH186" s="18"/>
      <c r="ASI186" s="18"/>
      <c r="ASJ186" s="18"/>
      <c r="ASK186" s="18"/>
      <c r="ASL186" s="18"/>
      <c r="ASM186" s="18"/>
      <c r="ASN186" s="18"/>
      <c r="ASO186" s="18"/>
      <c r="ASP186" s="18"/>
      <c r="ASQ186" s="18"/>
      <c r="ASR186" s="18"/>
      <c r="ASS186" s="18"/>
      <c r="AST186" s="18"/>
      <c r="ASU186" s="18"/>
      <c r="ASV186" s="18"/>
      <c r="ASW186" s="18"/>
      <c r="ASX186" s="18"/>
      <c r="ASY186" s="18"/>
      <c r="ASZ186" s="18"/>
      <c r="ATA186" s="18"/>
      <c r="ATB186" s="18"/>
      <c r="ATC186" s="18"/>
      <c r="ATD186" s="18"/>
      <c r="ATE186" s="18"/>
      <c r="ATF186" s="18"/>
      <c r="ATG186" s="18"/>
      <c r="ATH186" s="18"/>
      <c r="ATI186" s="18"/>
      <c r="ATJ186" s="18"/>
      <c r="ATK186" s="18"/>
      <c r="ATL186" s="18"/>
      <c r="ATM186" s="18"/>
      <c r="ATN186" s="18"/>
      <c r="ATO186" s="18"/>
      <c r="ATP186" s="18"/>
      <c r="ATQ186" s="18"/>
      <c r="ATR186" s="18"/>
      <c r="ATS186" s="18"/>
      <c r="ATT186" s="18"/>
      <c r="ATU186" s="18"/>
      <c r="ATV186" s="18"/>
      <c r="ATW186" s="18"/>
      <c r="ATX186" s="18"/>
      <c r="ATY186" s="18"/>
      <c r="ATZ186" s="18"/>
      <c r="AUA186" s="18"/>
      <c r="AUB186" s="18"/>
      <c r="AUC186" s="18"/>
      <c r="AUD186" s="18"/>
      <c r="AUE186" s="18"/>
      <c r="AUF186" s="18"/>
      <c r="AUG186" s="18"/>
      <c r="AUH186" s="18"/>
      <c r="AUI186" s="18"/>
      <c r="AUJ186" s="18"/>
      <c r="AUK186" s="18"/>
      <c r="AUL186" s="18"/>
      <c r="AUM186" s="18"/>
      <c r="AUN186" s="18"/>
      <c r="AUO186" s="18"/>
      <c r="AUP186" s="18"/>
      <c r="AUQ186" s="18"/>
      <c r="AUR186" s="18"/>
      <c r="AUS186" s="18"/>
      <c r="AUT186" s="18"/>
      <c r="AUU186" s="18"/>
      <c r="AUV186" s="18"/>
      <c r="AUW186" s="18"/>
      <c r="AUX186" s="18"/>
      <c r="AUY186" s="18"/>
      <c r="AUZ186" s="18"/>
      <c r="AVA186" s="18"/>
      <c r="AVB186" s="18"/>
      <c r="AVC186" s="18"/>
      <c r="AVD186" s="18"/>
      <c r="AVE186" s="18"/>
      <c r="AVF186" s="18"/>
      <c r="AVG186" s="18"/>
      <c r="AVH186" s="18"/>
      <c r="AVI186" s="18"/>
      <c r="AVJ186" s="18"/>
      <c r="AVK186" s="18"/>
      <c r="AVL186" s="18"/>
      <c r="AVM186" s="18"/>
      <c r="AVN186" s="18"/>
      <c r="AVO186" s="18"/>
      <c r="AVP186" s="18"/>
      <c r="AVQ186" s="18"/>
      <c r="AVR186" s="18"/>
      <c r="AVS186" s="18"/>
      <c r="AVT186" s="18"/>
      <c r="AVU186" s="18"/>
      <c r="AVV186" s="18"/>
      <c r="AVW186" s="18"/>
      <c r="AVX186" s="18"/>
      <c r="AVY186" s="18"/>
      <c r="AVZ186" s="18"/>
      <c r="AWA186" s="18"/>
      <c r="AWB186" s="18"/>
      <c r="AWC186" s="18"/>
      <c r="AWD186" s="18"/>
      <c r="AWE186" s="18"/>
      <c r="AWF186" s="18"/>
      <c r="AWG186" s="18"/>
      <c r="AWH186" s="18"/>
      <c r="AWI186" s="18"/>
      <c r="AWJ186" s="18"/>
      <c r="AWK186" s="18"/>
      <c r="AWL186" s="18"/>
      <c r="AWM186" s="18"/>
      <c r="AWN186" s="18"/>
      <c r="AWO186" s="18"/>
      <c r="AWP186" s="18"/>
      <c r="AWQ186" s="18"/>
      <c r="AWR186" s="18"/>
      <c r="AWS186" s="18"/>
      <c r="AWT186" s="18"/>
      <c r="AWU186" s="18"/>
      <c r="AWV186" s="18"/>
      <c r="AWW186" s="18"/>
      <c r="AWX186" s="18"/>
      <c r="AWY186" s="18"/>
      <c r="AWZ186" s="18"/>
      <c r="AXA186" s="18"/>
      <c r="AXB186" s="18"/>
      <c r="AXC186" s="18"/>
      <c r="AXD186" s="18"/>
      <c r="AXE186" s="18"/>
      <c r="AXF186" s="18"/>
      <c r="AXG186" s="18"/>
      <c r="AXH186" s="18"/>
      <c r="AXI186" s="18"/>
      <c r="AXJ186" s="18"/>
      <c r="AXK186" s="18"/>
      <c r="AXL186" s="18"/>
      <c r="AXM186" s="18"/>
      <c r="AXN186" s="18"/>
      <c r="AXO186" s="18"/>
      <c r="AXP186" s="18"/>
      <c r="AXQ186" s="18"/>
      <c r="AXR186" s="18"/>
      <c r="AXS186" s="18"/>
      <c r="AXT186" s="18"/>
      <c r="AXU186" s="18"/>
      <c r="AXV186" s="18"/>
      <c r="AXW186" s="18"/>
      <c r="AXX186" s="18"/>
      <c r="AXY186" s="18"/>
      <c r="AXZ186" s="18"/>
      <c r="AYA186" s="18"/>
      <c r="AYB186" s="18"/>
      <c r="AYC186" s="18"/>
      <c r="AYD186" s="18"/>
      <c r="AYE186" s="18"/>
      <c r="AYF186" s="18"/>
      <c r="AYG186" s="18"/>
      <c r="AYH186" s="18"/>
      <c r="AYI186" s="18"/>
      <c r="AYJ186" s="18"/>
      <c r="AYK186" s="18"/>
      <c r="AYL186" s="18"/>
      <c r="AYM186" s="18"/>
      <c r="AYN186" s="18"/>
      <c r="AYO186" s="18"/>
      <c r="AYP186" s="18"/>
      <c r="AYQ186" s="18"/>
      <c r="AYR186" s="18"/>
      <c r="AYS186" s="18"/>
      <c r="AYT186" s="18"/>
      <c r="AYU186" s="18"/>
      <c r="AYV186" s="18"/>
      <c r="AYW186" s="18"/>
      <c r="AYX186" s="18"/>
      <c r="AYY186" s="18"/>
      <c r="AYZ186" s="18"/>
      <c r="AZA186" s="18"/>
      <c r="AZB186" s="18"/>
      <c r="AZC186" s="18"/>
      <c r="AZD186" s="18"/>
      <c r="AZE186" s="18"/>
      <c r="AZF186" s="18"/>
      <c r="AZG186" s="18"/>
      <c r="AZH186" s="18"/>
      <c r="AZI186" s="18"/>
      <c r="AZJ186" s="18"/>
      <c r="AZK186" s="18"/>
      <c r="AZL186" s="18"/>
      <c r="AZM186" s="18"/>
      <c r="AZN186" s="18"/>
      <c r="AZO186" s="18"/>
      <c r="AZP186" s="18"/>
      <c r="AZQ186" s="18"/>
      <c r="AZR186" s="18"/>
      <c r="AZS186" s="18"/>
      <c r="AZT186" s="18"/>
      <c r="AZU186" s="18"/>
      <c r="AZV186" s="18"/>
      <c r="AZW186" s="18"/>
      <c r="AZX186" s="18"/>
      <c r="AZY186" s="18"/>
      <c r="AZZ186" s="18"/>
      <c r="BAA186" s="18"/>
      <c r="BAB186" s="18"/>
      <c r="BAC186" s="18"/>
      <c r="BAD186" s="18"/>
      <c r="BAE186" s="18"/>
      <c r="BAF186" s="18"/>
      <c r="BAG186" s="18"/>
      <c r="BAH186" s="18"/>
      <c r="BAI186" s="18"/>
      <c r="BAJ186" s="18"/>
      <c r="BAK186" s="18"/>
      <c r="BAL186" s="18"/>
      <c r="BAM186" s="18"/>
      <c r="BAN186" s="18"/>
      <c r="BAO186" s="18"/>
      <c r="BAP186" s="18"/>
      <c r="BAQ186" s="18"/>
      <c r="BAR186" s="18"/>
      <c r="BAS186" s="18"/>
      <c r="BAT186" s="18"/>
      <c r="BAU186" s="18"/>
      <c r="BAV186" s="18"/>
      <c r="BAW186" s="18"/>
      <c r="BAX186" s="18"/>
      <c r="BAY186" s="18"/>
      <c r="BAZ186" s="18"/>
      <c r="BBA186" s="18"/>
      <c r="BBB186" s="18"/>
      <c r="BBC186" s="18"/>
      <c r="BBD186" s="18"/>
      <c r="BBE186" s="18"/>
      <c r="BBF186" s="18"/>
      <c r="BBG186" s="18"/>
      <c r="BBH186" s="18"/>
      <c r="BBI186" s="18"/>
      <c r="BBJ186" s="18"/>
      <c r="BBK186" s="18"/>
      <c r="BBL186" s="18"/>
      <c r="BBM186" s="18"/>
      <c r="BBN186" s="18"/>
      <c r="BBO186" s="18"/>
      <c r="BBP186" s="18"/>
      <c r="BBQ186" s="18"/>
      <c r="BBR186" s="18"/>
      <c r="BBS186" s="18"/>
      <c r="BBT186" s="18"/>
      <c r="BBU186" s="18"/>
      <c r="BBV186" s="18"/>
      <c r="BBW186" s="18"/>
      <c r="BBX186" s="18"/>
      <c r="BBY186" s="18"/>
      <c r="BBZ186" s="18"/>
      <c r="BCA186" s="18"/>
      <c r="BCB186" s="18"/>
      <c r="BCC186" s="18"/>
      <c r="BCD186" s="18"/>
      <c r="BCE186" s="18"/>
      <c r="BCF186" s="18"/>
      <c r="BCG186" s="18"/>
      <c r="BCH186" s="18"/>
      <c r="BCI186" s="18"/>
      <c r="BCJ186" s="18"/>
      <c r="BCK186" s="18"/>
      <c r="BCL186" s="18"/>
      <c r="BCM186" s="18"/>
      <c r="BCN186" s="18"/>
      <c r="BCO186" s="18"/>
      <c r="BCP186" s="18"/>
      <c r="BCQ186" s="18"/>
      <c r="BCR186" s="18"/>
      <c r="BCS186" s="18"/>
      <c r="BCT186" s="18"/>
      <c r="BCU186" s="18"/>
      <c r="BCV186" s="18"/>
      <c r="BCW186" s="18"/>
      <c r="BCX186" s="18"/>
      <c r="BCY186" s="18"/>
      <c r="BCZ186" s="18"/>
      <c r="BDA186" s="18"/>
      <c r="BDB186" s="18"/>
      <c r="BDC186" s="18"/>
      <c r="BDD186" s="18"/>
      <c r="BDE186" s="18"/>
      <c r="BDF186" s="18"/>
      <c r="BDG186" s="18"/>
      <c r="BDH186" s="18"/>
      <c r="BDI186" s="18"/>
      <c r="BDJ186" s="18"/>
      <c r="BDK186" s="18"/>
      <c r="BDL186" s="18"/>
      <c r="BDM186" s="18"/>
      <c r="BDN186" s="18"/>
      <c r="BDO186" s="18"/>
      <c r="BDP186" s="18"/>
      <c r="BDQ186" s="18"/>
      <c r="BDR186" s="18"/>
      <c r="BDS186" s="18"/>
      <c r="BDT186" s="18"/>
      <c r="BDU186" s="18"/>
      <c r="BDV186" s="18"/>
      <c r="BDW186" s="18"/>
      <c r="BDX186" s="18"/>
      <c r="BDY186" s="18"/>
      <c r="BDZ186" s="18"/>
      <c r="BEA186" s="18"/>
      <c r="BEB186" s="18"/>
      <c r="BEC186" s="18"/>
      <c r="BED186" s="18"/>
      <c r="BEE186" s="18"/>
      <c r="BEF186" s="18"/>
      <c r="BEG186" s="18"/>
      <c r="BEH186" s="18"/>
      <c r="BEI186" s="18"/>
      <c r="BEJ186" s="18"/>
      <c r="BEK186" s="18"/>
      <c r="BEL186" s="18"/>
      <c r="BEM186" s="18"/>
      <c r="BEN186" s="18"/>
      <c r="BEO186" s="18"/>
      <c r="BEP186" s="18"/>
      <c r="BEQ186" s="18"/>
      <c r="BER186" s="18"/>
      <c r="BES186" s="18"/>
      <c r="BET186" s="18"/>
      <c r="BEU186" s="18"/>
      <c r="BEV186" s="18"/>
      <c r="BEW186" s="18"/>
      <c r="BEX186" s="18"/>
      <c r="BEY186" s="18"/>
      <c r="BEZ186" s="18"/>
      <c r="BFA186" s="18"/>
      <c r="BFB186" s="18"/>
      <c r="BFC186" s="18"/>
      <c r="BFD186" s="18"/>
      <c r="BFE186" s="18"/>
      <c r="BFF186" s="18"/>
      <c r="BFG186" s="18"/>
      <c r="BFH186" s="18"/>
      <c r="BFI186" s="18"/>
      <c r="BFJ186" s="18"/>
      <c r="BFK186" s="18"/>
      <c r="BFL186" s="18"/>
      <c r="BFM186" s="18"/>
      <c r="BFN186" s="18"/>
      <c r="BFO186" s="18"/>
      <c r="BFP186" s="18"/>
      <c r="BFQ186" s="18"/>
      <c r="BFR186" s="18"/>
      <c r="BFS186" s="18"/>
      <c r="BFT186" s="18"/>
      <c r="BFU186" s="18"/>
      <c r="BFV186" s="18"/>
      <c r="BFW186" s="18"/>
      <c r="BFX186" s="18"/>
      <c r="BFY186" s="18"/>
      <c r="BFZ186" s="18"/>
      <c r="BGA186" s="18"/>
      <c r="BGB186" s="18"/>
      <c r="BGC186" s="18"/>
      <c r="BGD186" s="18"/>
      <c r="BGE186" s="18"/>
      <c r="BGF186" s="18"/>
      <c r="BGG186" s="18"/>
      <c r="BGH186" s="18"/>
      <c r="BGI186" s="18"/>
      <c r="BGJ186" s="18"/>
      <c r="BGK186" s="18"/>
      <c r="BGL186" s="18"/>
      <c r="BGM186" s="18"/>
      <c r="BGN186" s="18"/>
      <c r="BGO186" s="18"/>
      <c r="BGP186" s="18"/>
      <c r="BGQ186" s="18"/>
      <c r="BGR186" s="18"/>
      <c r="BGS186" s="18"/>
      <c r="BGT186" s="18"/>
      <c r="BGU186" s="18"/>
      <c r="BGV186" s="18"/>
      <c r="BGW186" s="18"/>
      <c r="BGX186" s="18"/>
      <c r="BGY186" s="18"/>
      <c r="BGZ186" s="18"/>
      <c r="BHA186" s="18"/>
      <c r="BHB186" s="18"/>
      <c r="BHC186" s="18"/>
      <c r="BHD186" s="18"/>
      <c r="BHE186" s="18"/>
      <c r="BHF186" s="18"/>
      <c r="BHG186" s="18"/>
      <c r="BHH186" s="18"/>
      <c r="BHI186" s="18"/>
      <c r="BHJ186" s="18"/>
      <c r="BHK186" s="18"/>
      <c r="BHL186" s="18"/>
      <c r="BHM186" s="18"/>
      <c r="BHN186" s="18"/>
      <c r="BHO186" s="18"/>
      <c r="BHP186" s="18"/>
      <c r="BHQ186" s="18"/>
      <c r="BHR186" s="18"/>
      <c r="BHS186" s="18"/>
      <c r="BHT186" s="18"/>
      <c r="BHU186" s="18"/>
      <c r="BHV186" s="18"/>
      <c r="BHW186" s="18"/>
      <c r="BHX186" s="18"/>
      <c r="BHY186" s="18"/>
      <c r="BHZ186" s="18"/>
      <c r="BIA186" s="18"/>
      <c r="BIB186" s="18"/>
      <c r="BIC186" s="18"/>
      <c r="BID186" s="18"/>
      <c r="BIE186" s="18"/>
      <c r="BIF186" s="18"/>
      <c r="BIG186" s="18"/>
      <c r="BIH186" s="18"/>
      <c r="BII186" s="18"/>
      <c r="BIJ186" s="18"/>
      <c r="BIK186" s="18"/>
      <c r="BIL186" s="18"/>
      <c r="BIM186" s="18"/>
      <c r="BIN186" s="18"/>
      <c r="BIO186" s="18"/>
      <c r="BIP186" s="18"/>
      <c r="BIQ186" s="18"/>
      <c r="BIR186" s="18"/>
      <c r="BIS186" s="18"/>
      <c r="BIT186" s="18"/>
      <c r="BIU186" s="18"/>
      <c r="BIV186" s="18"/>
      <c r="BIW186" s="18"/>
      <c r="BIX186" s="18"/>
      <c r="BIY186" s="18"/>
      <c r="BIZ186" s="18"/>
      <c r="BJA186" s="18"/>
      <c r="BJB186" s="18"/>
      <c r="BJC186" s="18"/>
      <c r="BJD186" s="18"/>
      <c r="BJE186" s="18"/>
      <c r="BJF186" s="18"/>
      <c r="BJG186" s="18"/>
      <c r="BJH186" s="18"/>
      <c r="BJI186" s="18"/>
      <c r="BJJ186" s="18"/>
      <c r="BJK186" s="18"/>
      <c r="BJL186" s="18"/>
      <c r="BJM186" s="18"/>
      <c r="BJN186" s="18"/>
      <c r="BJO186" s="18"/>
      <c r="BJP186" s="18"/>
      <c r="BJQ186" s="18"/>
      <c r="BJR186" s="18"/>
      <c r="BJS186" s="18"/>
      <c r="BJT186" s="18"/>
      <c r="BJU186" s="18"/>
      <c r="BJV186" s="18"/>
      <c r="BJW186" s="18"/>
      <c r="BJX186" s="18"/>
      <c r="BJY186" s="18"/>
      <c r="BJZ186" s="18"/>
      <c r="BKA186" s="18"/>
      <c r="BKB186" s="18"/>
      <c r="BKC186" s="18"/>
      <c r="BKD186" s="18"/>
      <c r="BKE186" s="18"/>
      <c r="BKF186" s="18"/>
      <c r="BKG186" s="18"/>
      <c r="BKH186" s="18"/>
      <c r="BKI186" s="18"/>
      <c r="BKJ186" s="18"/>
      <c r="BKK186" s="18"/>
      <c r="BKL186" s="18"/>
      <c r="BKM186" s="18"/>
      <c r="BKN186" s="18"/>
      <c r="BKO186" s="18"/>
      <c r="BKP186" s="18"/>
      <c r="BKQ186" s="18"/>
      <c r="BKR186" s="18"/>
      <c r="BKS186" s="18"/>
      <c r="BKT186" s="18"/>
      <c r="BKU186" s="18"/>
      <c r="BKV186" s="18"/>
      <c r="BKW186" s="18"/>
      <c r="BKX186" s="18"/>
      <c r="BKY186" s="18"/>
      <c r="BKZ186" s="18"/>
      <c r="BLA186" s="18"/>
      <c r="BLB186" s="18"/>
      <c r="BLC186" s="18"/>
      <c r="BLD186" s="18"/>
      <c r="BLE186" s="18"/>
      <c r="BLF186" s="18"/>
      <c r="BLG186" s="18"/>
      <c r="BLH186" s="18"/>
      <c r="BLI186" s="18"/>
      <c r="BLJ186" s="18"/>
      <c r="BLK186" s="18"/>
      <c r="BLL186" s="18"/>
      <c r="BLM186" s="18"/>
      <c r="BLN186" s="18"/>
      <c r="BLO186" s="18"/>
      <c r="BLP186" s="18"/>
      <c r="BLQ186" s="18"/>
      <c r="BLR186" s="18"/>
      <c r="BLS186" s="18"/>
      <c r="BLT186" s="18"/>
      <c r="BLU186" s="18"/>
      <c r="BLV186" s="18"/>
      <c r="BLW186" s="18"/>
      <c r="BLX186" s="18"/>
      <c r="BLY186" s="18"/>
      <c r="BLZ186" s="18"/>
      <c r="BMA186" s="18"/>
      <c r="BMB186" s="18"/>
      <c r="BMC186" s="18"/>
      <c r="BMD186" s="18"/>
      <c r="BME186" s="18"/>
      <c r="BMF186" s="18"/>
      <c r="BMG186" s="18"/>
      <c r="BMH186" s="18"/>
      <c r="BMI186" s="18"/>
      <c r="BMJ186" s="18"/>
      <c r="BMK186" s="18"/>
      <c r="BML186" s="18"/>
      <c r="BMM186" s="18"/>
      <c r="BMN186" s="18"/>
      <c r="BMO186" s="18"/>
      <c r="BMP186" s="18"/>
      <c r="BMQ186" s="18"/>
      <c r="BMR186" s="18"/>
      <c r="BMS186" s="18"/>
      <c r="BMT186" s="18"/>
      <c r="BMU186" s="18"/>
      <c r="BMV186" s="18"/>
      <c r="BMW186" s="18"/>
      <c r="BMX186" s="18"/>
      <c r="BMY186" s="18"/>
      <c r="BMZ186" s="18"/>
      <c r="BNA186" s="18"/>
      <c r="BNB186" s="18"/>
      <c r="BNC186" s="18"/>
      <c r="BND186" s="18"/>
      <c r="BNE186" s="18"/>
      <c r="BNF186" s="18"/>
      <c r="BNG186" s="18"/>
      <c r="BNH186" s="18"/>
      <c r="BNI186" s="18"/>
      <c r="BNJ186" s="18"/>
      <c r="BNK186" s="18"/>
      <c r="BNL186" s="18"/>
      <c r="BNM186" s="18"/>
      <c r="BNN186" s="18"/>
      <c r="BNO186" s="18"/>
      <c r="BNP186" s="18"/>
      <c r="BNQ186" s="18"/>
      <c r="BNR186" s="18"/>
      <c r="BNS186" s="18"/>
      <c r="BNT186" s="18"/>
      <c r="BNU186" s="18"/>
      <c r="BNV186" s="18"/>
      <c r="BNW186" s="18"/>
      <c r="BNX186" s="18"/>
      <c r="BNY186" s="18"/>
      <c r="BNZ186" s="18"/>
      <c r="BOA186" s="18"/>
      <c r="BOB186" s="18"/>
      <c r="BOC186" s="18"/>
      <c r="BOD186" s="18"/>
      <c r="BOE186" s="18"/>
      <c r="BOF186" s="18"/>
      <c r="BOG186" s="18"/>
      <c r="BOH186" s="18"/>
      <c r="BOI186" s="18"/>
      <c r="BOJ186" s="18"/>
      <c r="BOK186" s="18"/>
      <c r="BOL186" s="18"/>
      <c r="BOM186" s="18"/>
      <c r="BON186" s="18"/>
      <c r="BOO186" s="18"/>
      <c r="BOP186" s="18"/>
      <c r="BOQ186" s="18"/>
      <c r="BOR186" s="18"/>
      <c r="BOS186" s="18"/>
      <c r="BOT186" s="18"/>
      <c r="BOU186" s="18"/>
      <c r="BOV186" s="18"/>
      <c r="BOW186" s="18"/>
      <c r="BOX186" s="18"/>
      <c r="BOY186" s="18"/>
      <c r="BOZ186" s="18"/>
      <c r="BPA186" s="18"/>
      <c r="BPB186" s="18"/>
      <c r="BPC186" s="18"/>
      <c r="BPD186" s="18"/>
      <c r="BPE186" s="18"/>
      <c r="BPF186" s="18"/>
      <c r="BPG186" s="18"/>
      <c r="BPH186" s="18"/>
      <c r="BPI186" s="18"/>
      <c r="BPJ186" s="18"/>
      <c r="BPK186" s="18"/>
      <c r="BPL186" s="18"/>
      <c r="BPM186" s="18"/>
      <c r="BPN186" s="18"/>
      <c r="BPO186" s="18"/>
      <c r="BPP186" s="18"/>
      <c r="BPQ186" s="18"/>
      <c r="BPR186" s="18"/>
      <c r="BPS186" s="18"/>
      <c r="BPT186" s="18"/>
      <c r="BPU186" s="18"/>
      <c r="BPV186" s="18"/>
      <c r="BPW186" s="18"/>
      <c r="BPX186" s="18"/>
      <c r="BPY186" s="18"/>
      <c r="BPZ186" s="18"/>
      <c r="BQA186" s="18"/>
      <c r="BQB186" s="18"/>
      <c r="BQC186" s="18"/>
      <c r="BQD186" s="18"/>
      <c r="BQE186" s="18"/>
      <c r="BQF186" s="18"/>
      <c r="BQG186" s="18"/>
      <c r="BQH186" s="18"/>
      <c r="BQI186" s="18"/>
      <c r="BQJ186" s="18"/>
      <c r="BQK186" s="18"/>
      <c r="BQL186" s="18"/>
      <c r="BQM186" s="18"/>
      <c r="BQN186" s="18"/>
      <c r="BQO186" s="18"/>
      <c r="BQP186" s="18"/>
      <c r="BQQ186" s="18"/>
      <c r="BQR186" s="18"/>
      <c r="BQS186" s="18"/>
      <c r="BQT186" s="18"/>
      <c r="BQU186" s="18"/>
      <c r="BQV186" s="18"/>
      <c r="BQW186" s="18"/>
      <c r="BQX186" s="18"/>
      <c r="BQY186" s="18"/>
      <c r="BQZ186" s="18"/>
      <c r="BRA186" s="18"/>
      <c r="BRB186" s="18"/>
      <c r="BRC186" s="18"/>
      <c r="BRD186" s="18"/>
      <c r="BRE186" s="18"/>
      <c r="BRF186" s="18"/>
      <c r="BRG186" s="18"/>
      <c r="BRH186" s="18"/>
      <c r="BRI186" s="18"/>
      <c r="BRJ186" s="18"/>
      <c r="BRK186" s="18"/>
      <c r="BRL186" s="18"/>
      <c r="BRM186" s="18"/>
      <c r="BRN186" s="18"/>
      <c r="BRO186" s="18"/>
      <c r="BRP186" s="18"/>
      <c r="BRQ186" s="18"/>
      <c r="BRR186" s="18"/>
      <c r="BRS186" s="18"/>
      <c r="BRT186" s="18"/>
      <c r="BRU186" s="18"/>
      <c r="BRV186" s="18"/>
      <c r="BRW186" s="18"/>
      <c r="BRX186" s="18"/>
      <c r="BRY186" s="18"/>
      <c r="BRZ186" s="18"/>
      <c r="BSA186" s="18"/>
      <c r="BSB186" s="18"/>
      <c r="BSC186" s="18"/>
      <c r="BSD186" s="18"/>
      <c r="BSE186" s="18"/>
      <c r="BSF186" s="18"/>
      <c r="BSG186" s="18"/>
      <c r="BSH186" s="18"/>
      <c r="BSI186" s="18"/>
      <c r="BSJ186" s="18"/>
      <c r="BSK186" s="18"/>
      <c r="BSL186" s="18"/>
      <c r="BSM186" s="18"/>
      <c r="BSN186" s="18"/>
      <c r="BSO186" s="18"/>
      <c r="BSP186" s="18"/>
      <c r="BSQ186" s="18"/>
      <c r="BSR186" s="18"/>
      <c r="BSS186" s="18"/>
      <c r="BST186" s="18"/>
      <c r="BSU186" s="18"/>
      <c r="BSV186" s="18"/>
      <c r="BSW186" s="18"/>
      <c r="BSX186" s="18"/>
      <c r="BSY186" s="18"/>
      <c r="BSZ186" s="18"/>
      <c r="BTA186" s="18"/>
      <c r="BTB186" s="18"/>
      <c r="BTC186" s="18"/>
      <c r="BTD186" s="18"/>
      <c r="BTE186" s="18"/>
      <c r="BTF186" s="18"/>
      <c r="BTG186" s="18"/>
      <c r="BTH186" s="18"/>
    </row>
    <row r="187" spans="1:1880" s="420" customFormat="1" ht="53.25" customHeight="1" x14ac:dyDescent="0.3">
      <c r="A187" s="100">
        <v>599</v>
      </c>
      <c r="B187" s="347" t="s">
        <v>53</v>
      </c>
      <c r="C187" s="347" t="s">
        <v>242</v>
      </c>
      <c r="D187" s="25" t="s">
        <v>291</v>
      </c>
      <c r="E187" s="345" t="e">
        <f>INDEX('PY1 Data(H)'!$A$1:$CZ$231,MATCH('Unit Data from Audit Worksheet'!$A187,'PY1 Data(H)'!$A$1:$A$231,0),MATCH('Unit Data from Audit Worksheet'!$D$2,'PY1 Data(H)'!$A$1:$CZ$1,0))</f>
        <v>#N/A</v>
      </c>
      <c r="F187" s="948">
        <v>0</v>
      </c>
      <c r="G187" s="422" t="str">
        <f>IF(ISBLANK(F187),"Please do not leave blank","")</f>
        <v/>
      </c>
      <c r="H187" s="393">
        <f>IF(F187&lt;0,"Error: Enter as positive.",)</f>
        <v>0</v>
      </c>
      <c r="I187" s="72"/>
      <c r="J187"/>
      <c r="K187" s="18"/>
      <c r="L187"/>
      <c r="M187" s="18"/>
      <c r="N187" s="178"/>
      <c r="O187" s="18"/>
      <c r="P187" s="18"/>
      <c r="Q187" s="18"/>
      <c r="R187" s="18"/>
      <c r="S187" s="18"/>
      <c r="T187" s="18"/>
      <c r="U187" s="18"/>
      <c r="V187" s="18"/>
      <c r="W187" s="18"/>
      <c r="X187" s="18"/>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c r="GQ187" s="18"/>
      <c r="GR187" s="18"/>
      <c r="GS187" s="18"/>
      <c r="GT187" s="18"/>
      <c r="GU187" s="18"/>
      <c r="GV187" s="18"/>
      <c r="GW187" s="18"/>
      <c r="GX187" s="18"/>
      <c r="GY187" s="18"/>
      <c r="GZ187" s="18"/>
      <c r="HA187" s="18"/>
      <c r="HB187" s="18"/>
      <c r="HC187" s="18"/>
      <c r="HD187" s="18"/>
      <c r="HE187" s="18"/>
      <c r="HF187" s="18"/>
      <c r="HG187" s="18"/>
      <c r="HH187" s="18"/>
      <c r="HI187" s="18"/>
      <c r="HJ187" s="18"/>
      <c r="HK187" s="18"/>
      <c r="HL187" s="18"/>
      <c r="HM187" s="18"/>
      <c r="HN187" s="18"/>
      <c r="HO187" s="18"/>
      <c r="HP187" s="18"/>
      <c r="HQ187" s="18"/>
      <c r="HR187" s="18"/>
      <c r="HS187" s="18"/>
      <c r="HT187" s="18"/>
      <c r="HU187" s="18"/>
      <c r="HV187" s="18"/>
      <c r="HW187" s="18"/>
      <c r="HX187" s="18"/>
      <c r="HY187" s="18"/>
      <c r="HZ187" s="18"/>
      <c r="IA187" s="18"/>
      <c r="IB187" s="18"/>
      <c r="IC187" s="18"/>
      <c r="ID187" s="18"/>
      <c r="IE187" s="18"/>
      <c r="IF187" s="18"/>
      <c r="IG187" s="18"/>
      <c r="IH187" s="18"/>
      <c r="II187" s="18"/>
      <c r="IJ187" s="18"/>
      <c r="IK187" s="18"/>
      <c r="IL187" s="18"/>
      <c r="IM187" s="18"/>
      <c r="IN187" s="18"/>
      <c r="IO187" s="18"/>
      <c r="IP187" s="18"/>
      <c r="IQ187" s="18"/>
      <c r="IR187" s="18"/>
      <c r="IS187" s="18"/>
      <c r="IT187" s="18"/>
      <c r="IU187" s="18"/>
      <c r="IV187" s="18"/>
      <c r="IW187" s="18"/>
      <c r="IX187" s="18"/>
      <c r="IY187" s="18"/>
      <c r="IZ187" s="18"/>
      <c r="JA187" s="18"/>
      <c r="JB187" s="18"/>
      <c r="JC187" s="18"/>
      <c r="JD187" s="18"/>
      <c r="JE187" s="18"/>
      <c r="JF187" s="18"/>
      <c r="JG187" s="18"/>
      <c r="JH187" s="18"/>
      <c r="JI187" s="18"/>
      <c r="JJ187" s="18"/>
      <c r="JK187" s="18"/>
      <c r="JL187" s="18"/>
      <c r="JM187" s="18"/>
      <c r="JN187" s="18"/>
      <c r="JO187" s="18"/>
      <c r="JP187" s="18"/>
      <c r="JQ187" s="18"/>
      <c r="JR187" s="18"/>
      <c r="JS187" s="18"/>
      <c r="JT187" s="18"/>
      <c r="JU187" s="18"/>
      <c r="JV187" s="18"/>
      <c r="JW187" s="18"/>
      <c r="JX187" s="18"/>
      <c r="JY187" s="18"/>
      <c r="JZ187" s="18"/>
      <c r="KA187" s="18"/>
      <c r="KB187" s="18"/>
      <c r="KC187" s="18"/>
      <c r="KD187" s="18"/>
      <c r="KE187" s="18"/>
      <c r="KF187" s="18"/>
      <c r="KG187" s="18"/>
      <c r="KH187" s="18"/>
      <c r="KI187" s="18"/>
      <c r="KJ187" s="18"/>
      <c r="KK187" s="18"/>
      <c r="KL187" s="18"/>
      <c r="KM187" s="18"/>
      <c r="KN187" s="18"/>
      <c r="KO187" s="18"/>
      <c r="KP187" s="18"/>
      <c r="KQ187" s="18"/>
      <c r="KR187" s="18"/>
      <c r="KS187" s="18"/>
      <c r="KT187" s="18"/>
      <c r="KU187" s="18"/>
      <c r="KV187" s="18"/>
      <c r="KW187" s="18"/>
      <c r="KX187" s="18"/>
      <c r="KY187" s="18"/>
      <c r="KZ187" s="18"/>
      <c r="LA187" s="18"/>
      <c r="LB187" s="18"/>
      <c r="LC187" s="18"/>
      <c r="LD187" s="18"/>
      <c r="LE187" s="18"/>
      <c r="LF187" s="18"/>
      <c r="LG187" s="18"/>
      <c r="LH187" s="18"/>
      <c r="LI187" s="18"/>
      <c r="LJ187" s="18"/>
      <c r="LK187" s="18"/>
      <c r="LL187" s="18"/>
      <c r="LM187" s="18"/>
      <c r="LN187" s="18"/>
      <c r="LO187" s="18"/>
      <c r="LP187" s="18"/>
      <c r="LQ187" s="18"/>
      <c r="LR187" s="18"/>
      <c r="LS187" s="18"/>
      <c r="LT187" s="18"/>
      <c r="LU187" s="18"/>
      <c r="LV187" s="18"/>
      <c r="LW187" s="18"/>
      <c r="LX187" s="18"/>
      <c r="LY187" s="18"/>
      <c r="LZ187" s="18"/>
      <c r="MA187" s="18"/>
      <c r="MB187" s="18"/>
      <c r="MC187" s="18"/>
      <c r="MD187" s="18"/>
      <c r="ME187" s="18"/>
      <c r="MF187" s="18"/>
      <c r="MG187" s="18"/>
      <c r="MH187" s="18"/>
      <c r="MI187" s="18"/>
      <c r="MJ187" s="18"/>
      <c r="MK187" s="18"/>
      <c r="ML187" s="18"/>
      <c r="MM187" s="18"/>
      <c r="MN187" s="18"/>
      <c r="MO187" s="18"/>
      <c r="MP187" s="18"/>
      <c r="MQ187" s="18"/>
      <c r="MR187" s="18"/>
      <c r="MS187" s="18"/>
      <c r="MT187" s="18"/>
      <c r="MU187" s="18"/>
      <c r="MV187" s="18"/>
      <c r="MW187" s="18"/>
      <c r="MX187" s="18"/>
      <c r="MY187" s="18"/>
      <c r="MZ187" s="18"/>
      <c r="NA187" s="18"/>
      <c r="NB187" s="18"/>
      <c r="NC187" s="18"/>
      <c r="ND187" s="18"/>
      <c r="NE187" s="18"/>
      <c r="NF187" s="18"/>
      <c r="NG187" s="18"/>
      <c r="NH187" s="18"/>
      <c r="NI187" s="18"/>
      <c r="NJ187" s="18"/>
      <c r="NK187" s="18"/>
      <c r="NL187" s="18"/>
      <c r="NM187" s="18"/>
      <c r="NN187" s="18"/>
      <c r="NO187" s="18"/>
      <c r="NP187" s="18"/>
      <c r="NQ187" s="18"/>
      <c r="NR187" s="18"/>
      <c r="NS187" s="18"/>
      <c r="NT187" s="18"/>
      <c r="NU187" s="18"/>
      <c r="NV187" s="18"/>
      <c r="NW187" s="18"/>
      <c r="NX187" s="18"/>
      <c r="NY187" s="18"/>
      <c r="NZ187" s="18"/>
      <c r="OA187" s="18"/>
      <c r="OB187" s="18"/>
      <c r="OC187" s="18"/>
      <c r="OD187" s="18"/>
      <c r="OE187" s="18"/>
      <c r="OF187" s="18"/>
      <c r="OG187" s="18"/>
      <c r="OH187" s="18"/>
      <c r="OI187" s="18"/>
      <c r="OJ187" s="18"/>
      <c r="OK187" s="18"/>
      <c r="OL187" s="18"/>
      <c r="OM187" s="18"/>
      <c r="ON187" s="18"/>
      <c r="OO187" s="18"/>
      <c r="OP187" s="18"/>
      <c r="OQ187" s="18"/>
      <c r="OR187" s="18"/>
      <c r="OS187" s="18"/>
      <c r="OT187" s="18"/>
      <c r="OU187" s="18"/>
      <c r="OV187" s="18"/>
      <c r="OW187" s="18"/>
      <c r="OX187" s="18"/>
      <c r="OY187" s="18"/>
      <c r="OZ187" s="18"/>
      <c r="PA187" s="18"/>
      <c r="PB187" s="18"/>
      <c r="PC187" s="18"/>
      <c r="PD187" s="18"/>
      <c r="PE187" s="18"/>
      <c r="PF187" s="18"/>
      <c r="PG187" s="18"/>
      <c r="PH187" s="18"/>
      <c r="PI187" s="18"/>
      <c r="PJ187" s="18"/>
      <c r="PK187" s="18"/>
      <c r="PL187" s="18"/>
      <c r="PM187" s="18"/>
      <c r="PN187" s="18"/>
      <c r="PO187" s="18"/>
      <c r="PP187" s="18"/>
      <c r="PQ187" s="18"/>
      <c r="PR187" s="18"/>
      <c r="PS187" s="18"/>
      <c r="PT187" s="18"/>
      <c r="PU187" s="18"/>
      <c r="PV187" s="18"/>
      <c r="PW187" s="18"/>
      <c r="PX187" s="18"/>
      <c r="PY187" s="18"/>
      <c r="PZ187" s="18"/>
      <c r="QA187" s="18"/>
      <c r="QB187" s="18"/>
      <c r="QC187" s="18"/>
      <c r="QD187" s="18"/>
      <c r="QE187" s="18"/>
      <c r="QF187" s="18"/>
      <c r="QG187" s="18"/>
      <c r="QH187" s="18"/>
      <c r="QI187" s="18"/>
      <c r="QJ187" s="18"/>
      <c r="QK187" s="18"/>
      <c r="QL187" s="18"/>
      <c r="QM187" s="18"/>
      <c r="QN187" s="18"/>
      <c r="QO187" s="18"/>
      <c r="QP187" s="18"/>
      <c r="QQ187" s="18"/>
      <c r="QR187" s="18"/>
      <c r="QS187" s="18"/>
      <c r="QT187" s="18"/>
      <c r="QU187" s="18"/>
      <c r="QV187" s="18"/>
      <c r="QW187" s="18"/>
      <c r="QX187" s="18"/>
      <c r="QY187" s="18"/>
      <c r="QZ187" s="18"/>
      <c r="RA187" s="18"/>
      <c r="RB187" s="18"/>
      <c r="RC187" s="18"/>
      <c r="RD187" s="18"/>
      <c r="RE187" s="18"/>
      <c r="RF187" s="18"/>
      <c r="RG187" s="18"/>
      <c r="RH187" s="18"/>
      <c r="RI187" s="18"/>
      <c r="RJ187" s="18"/>
      <c r="RK187" s="18"/>
      <c r="RL187" s="18"/>
      <c r="RM187" s="18"/>
      <c r="RN187" s="18"/>
      <c r="RO187" s="18"/>
      <c r="RP187" s="18"/>
      <c r="RQ187" s="18"/>
      <c r="RR187" s="18"/>
      <c r="RS187" s="18"/>
      <c r="RT187" s="18"/>
      <c r="RU187" s="18"/>
      <c r="RV187" s="18"/>
      <c r="RW187" s="18"/>
      <c r="RX187" s="18"/>
      <c r="RY187" s="18"/>
      <c r="RZ187" s="18"/>
      <c r="SA187" s="18"/>
      <c r="SB187" s="18"/>
      <c r="SC187" s="18"/>
      <c r="SD187" s="18"/>
      <c r="SE187" s="18"/>
      <c r="SF187" s="18"/>
      <c r="SG187" s="18"/>
      <c r="SH187" s="18"/>
      <c r="SI187" s="18"/>
      <c r="SJ187" s="18"/>
      <c r="SK187" s="18"/>
      <c r="SL187" s="18"/>
      <c r="SM187" s="18"/>
      <c r="SN187" s="18"/>
      <c r="SO187" s="18"/>
      <c r="SP187" s="18"/>
      <c r="SQ187" s="18"/>
      <c r="SR187" s="18"/>
      <c r="SS187" s="18"/>
      <c r="ST187" s="18"/>
      <c r="SU187" s="18"/>
      <c r="SV187" s="18"/>
      <c r="SW187" s="18"/>
      <c r="SX187" s="18"/>
      <c r="SY187" s="18"/>
      <c r="SZ187" s="18"/>
      <c r="TA187" s="18"/>
      <c r="TB187" s="18"/>
      <c r="TC187" s="18"/>
      <c r="TD187" s="18"/>
      <c r="TE187" s="18"/>
      <c r="TF187" s="18"/>
      <c r="TG187" s="18"/>
      <c r="TH187" s="18"/>
      <c r="TI187" s="18"/>
      <c r="TJ187" s="18"/>
      <c r="TK187" s="18"/>
      <c r="TL187" s="18"/>
      <c r="TM187" s="18"/>
      <c r="TN187" s="18"/>
      <c r="TO187" s="18"/>
      <c r="TP187" s="18"/>
      <c r="TQ187" s="18"/>
      <c r="TR187" s="18"/>
      <c r="TS187" s="18"/>
      <c r="TT187" s="18"/>
      <c r="TU187" s="18"/>
      <c r="TV187" s="18"/>
      <c r="TW187" s="18"/>
      <c r="TX187" s="18"/>
      <c r="TY187" s="18"/>
      <c r="TZ187" s="18"/>
      <c r="UA187" s="18"/>
      <c r="UB187" s="18"/>
      <c r="UC187" s="18"/>
      <c r="UD187" s="18"/>
      <c r="UE187" s="18"/>
      <c r="UF187" s="18"/>
      <c r="UG187" s="18"/>
      <c r="UH187" s="18"/>
      <c r="UI187" s="18"/>
      <c r="UJ187" s="18"/>
      <c r="UK187" s="18"/>
      <c r="UL187" s="18"/>
      <c r="UM187" s="18"/>
      <c r="UN187" s="18"/>
      <c r="UO187" s="18"/>
      <c r="UP187" s="18"/>
      <c r="UQ187" s="18"/>
      <c r="UR187" s="18"/>
      <c r="US187" s="18"/>
      <c r="UT187" s="18"/>
      <c r="UU187" s="18"/>
      <c r="UV187" s="18"/>
      <c r="UW187" s="18"/>
      <c r="UX187" s="18"/>
      <c r="UY187" s="18"/>
      <c r="UZ187" s="18"/>
      <c r="VA187" s="18"/>
      <c r="VB187" s="18"/>
      <c r="VC187" s="18"/>
      <c r="VD187" s="18"/>
      <c r="VE187" s="18"/>
      <c r="VF187" s="18"/>
      <c r="VG187" s="18"/>
      <c r="VH187" s="18"/>
      <c r="VI187" s="18"/>
      <c r="VJ187" s="18"/>
      <c r="VK187" s="18"/>
      <c r="VL187" s="18"/>
      <c r="VM187" s="18"/>
      <c r="VN187" s="18"/>
      <c r="VO187" s="18"/>
      <c r="VP187" s="18"/>
      <c r="VQ187" s="18"/>
      <c r="VR187" s="18"/>
      <c r="VS187" s="18"/>
      <c r="VT187" s="18"/>
      <c r="VU187" s="18"/>
      <c r="VV187" s="18"/>
      <c r="VW187" s="18"/>
      <c r="VX187" s="18"/>
      <c r="VY187" s="18"/>
      <c r="VZ187" s="18"/>
      <c r="WA187" s="18"/>
      <c r="WB187" s="18"/>
      <c r="WC187" s="18"/>
      <c r="WD187" s="18"/>
      <c r="WE187" s="18"/>
      <c r="WF187" s="18"/>
      <c r="WG187" s="18"/>
      <c r="WH187" s="18"/>
      <c r="WI187" s="18"/>
      <c r="WJ187" s="18"/>
      <c r="WK187" s="18"/>
      <c r="WL187" s="18"/>
      <c r="WM187" s="18"/>
      <c r="WN187" s="18"/>
      <c r="WO187" s="18"/>
      <c r="WP187" s="18"/>
      <c r="WQ187" s="18"/>
      <c r="WR187" s="18"/>
      <c r="WS187" s="18"/>
      <c r="WT187" s="18"/>
      <c r="WU187" s="18"/>
      <c r="WV187" s="18"/>
      <c r="WW187" s="18"/>
      <c r="WX187" s="18"/>
      <c r="WY187" s="18"/>
      <c r="WZ187" s="18"/>
      <c r="XA187" s="18"/>
      <c r="XB187" s="18"/>
      <c r="XC187" s="18"/>
      <c r="XD187" s="18"/>
      <c r="XE187" s="18"/>
      <c r="XF187" s="18"/>
      <c r="XG187" s="18"/>
      <c r="XH187" s="18"/>
      <c r="XI187" s="18"/>
      <c r="XJ187" s="18"/>
      <c r="XK187" s="18"/>
      <c r="XL187" s="18"/>
      <c r="XM187" s="18"/>
      <c r="XN187" s="18"/>
      <c r="XO187" s="18"/>
      <c r="XP187" s="18"/>
      <c r="XQ187" s="18"/>
      <c r="XR187" s="18"/>
      <c r="XS187" s="18"/>
      <c r="XT187" s="18"/>
      <c r="XU187" s="18"/>
      <c r="XV187" s="18"/>
      <c r="XW187" s="18"/>
      <c r="XX187" s="18"/>
      <c r="XY187" s="18"/>
      <c r="XZ187" s="18"/>
      <c r="YA187" s="18"/>
      <c r="YB187" s="18"/>
      <c r="YC187" s="18"/>
      <c r="YD187" s="18"/>
      <c r="YE187" s="18"/>
      <c r="YF187" s="18"/>
      <c r="YG187" s="18"/>
      <c r="YH187" s="18"/>
      <c r="YI187" s="18"/>
      <c r="YJ187" s="18"/>
      <c r="YK187" s="18"/>
      <c r="YL187" s="18"/>
      <c r="YM187" s="18"/>
      <c r="YN187" s="18"/>
      <c r="YO187" s="18"/>
      <c r="YP187" s="18"/>
      <c r="YQ187" s="18"/>
      <c r="YR187" s="18"/>
      <c r="YS187" s="18"/>
      <c r="YT187" s="18"/>
      <c r="YU187" s="18"/>
      <c r="YV187" s="18"/>
      <c r="YW187" s="18"/>
      <c r="YX187" s="18"/>
      <c r="YY187" s="18"/>
      <c r="YZ187" s="18"/>
      <c r="ZA187" s="18"/>
      <c r="ZB187" s="18"/>
      <c r="ZC187" s="18"/>
      <c r="ZD187" s="18"/>
      <c r="ZE187" s="18"/>
      <c r="ZF187" s="18"/>
      <c r="ZG187" s="18"/>
      <c r="ZH187" s="18"/>
      <c r="ZI187" s="18"/>
      <c r="ZJ187" s="18"/>
      <c r="ZK187" s="18"/>
      <c r="ZL187" s="18"/>
      <c r="ZM187" s="18"/>
      <c r="ZN187" s="18"/>
      <c r="ZO187" s="18"/>
      <c r="ZP187" s="18"/>
      <c r="ZQ187" s="18"/>
      <c r="ZR187" s="18"/>
      <c r="ZS187" s="18"/>
      <c r="ZT187" s="18"/>
      <c r="ZU187" s="18"/>
      <c r="ZV187" s="18"/>
      <c r="ZW187" s="18"/>
      <c r="ZX187" s="18"/>
      <c r="ZY187" s="18"/>
      <c r="ZZ187" s="18"/>
      <c r="AAA187" s="18"/>
      <c r="AAB187" s="18"/>
      <c r="AAC187" s="18"/>
      <c r="AAD187" s="18"/>
      <c r="AAE187" s="18"/>
      <c r="AAF187" s="18"/>
      <c r="AAG187" s="18"/>
      <c r="AAH187" s="18"/>
      <c r="AAI187" s="18"/>
      <c r="AAJ187" s="18"/>
      <c r="AAK187" s="18"/>
      <c r="AAL187" s="18"/>
      <c r="AAM187" s="18"/>
      <c r="AAN187" s="18"/>
      <c r="AAO187" s="18"/>
      <c r="AAP187" s="18"/>
      <c r="AAQ187" s="18"/>
      <c r="AAR187" s="18"/>
      <c r="AAS187" s="18"/>
      <c r="AAT187" s="18"/>
      <c r="AAU187" s="18"/>
      <c r="AAV187" s="18"/>
      <c r="AAW187" s="18"/>
      <c r="AAX187" s="18"/>
      <c r="AAY187" s="18"/>
      <c r="AAZ187" s="18"/>
      <c r="ABA187" s="18"/>
      <c r="ABB187" s="18"/>
      <c r="ABC187" s="18"/>
      <c r="ABD187" s="18"/>
      <c r="ABE187" s="18"/>
      <c r="ABF187" s="18"/>
      <c r="ABG187" s="18"/>
      <c r="ABH187" s="18"/>
      <c r="ABI187" s="18"/>
      <c r="ABJ187" s="18"/>
      <c r="ABK187" s="18"/>
      <c r="ABL187" s="18"/>
      <c r="ABM187" s="18"/>
      <c r="ABN187" s="18"/>
      <c r="ABO187" s="18"/>
      <c r="ABP187" s="18"/>
      <c r="ABQ187" s="18"/>
      <c r="ABR187" s="18"/>
      <c r="ABS187" s="18"/>
      <c r="ABT187" s="18"/>
      <c r="ABU187" s="18"/>
      <c r="ABV187" s="18"/>
      <c r="ABW187" s="18"/>
      <c r="ABX187" s="18"/>
      <c r="ABY187" s="18"/>
      <c r="ABZ187" s="18"/>
      <c r="ACA187" s="18"/>
      <c r="ACB187" s="18"/>
      <c r="ACC187" s="18"/>
      <c r="ACD187" s="18"/>
      <c r="ACE187" s="18"/>
      <c r="ACF187" s="18"/>
      <c r="ACG187" s="18"/>
      <c r="ACH187" s="18"/>
      <c r="ACI187" s="18"/>
      <c r="ACJ187" s="18"/>
      <c r="ACK187" s="18"/>
      <c r="ACL187" s="18"/>
      <c r="ACM187" s="18"/>
      <c r="ACN187" s="18"/>
      <c r="ACO187" s="18"/>
      <c r="ACP187" s="18"/>
      <c r="ACQ187" s="18"/>
      <c r="ACR187" s="18"/>
      <c r="ACS187" s="18"/>
      <c r="ACT187" s="18"/>
      <c r="ACU187" s="18"/>
      <c r="ACV187" s="18"/>
      <c r="ACW187" s="18"/>
      <c r="ACX187" s="18"/>
      <c r="ACY187" s="18"/>
      <c r="ACZ187" s="18"/>
      <c r="ADA187" s="18"/>
      <c r="ADB187" s="18"/>
      <c r="ADC187" s="18"/>
      <c r="ADD187" s="18"/>
      <c r="ADE187" s="18"/>
      <c r="ADF187" s="18"/>
      <c r="ADG187" s="18"/>
      <c r="ADH187" s="18"/>
      <c r="ADI187" s="18"/>
      <c r="ADJ187" s="18"/>
      <c r="ADK187" s="18"/>
      <c r="ADL187" s="18"/>
      <c r="ADM187" s="18"/>
      <c r="ADN187" s="18"/>
      <c r="ADO187" s="18"/>
      <c r="ADP187" s="18"/>
      <c r="ADQ187" s="18"/>
      <c r="ADR187" s="18"/>
      <c r="ADS187" s="18"/>
      <c r="ADT187" s="18"/>
      <c r="ADU187" s="18"/>
      <c r="ADV187" s="18"/>
      <c r="ADW187" s="18"/>
      <c r="ADX187" s="18"/>
      <c r="ADY187" s="18"/>
      <c r="ADZ187" s="18"/>
      <c r="AEA187" s="18"/>
      <c r="AEB187" s="18"/>
      <c r="AEC187" s="18"/>
      <c r="AED187" s="18"/>
      <c r="AEE187" s="18"/>
      <c r="AEF187" s="18"/>
      <c r="AEG187" s="18"/>
      <c r="AEH187" s="18"/>
      <c r="AEI187" s="18"/>
      <c r="AEJ187" s="18"/>
      <c r="AEK187" s="18"/>
      <c r="AEL187" s="18"/>
      <c r="AEM187" s="18"/>
      <c r="AEN187" s="18"/>
      <c r="AEO187" s="18"/>
      <c r="AEP187" s="18"/>
      <c r="AEQ187" s="18"/>
      <c r="AER187" s="18"/>
      <c r="AES187" s="18"/>
      <c r="AET187" s="18"/>
      <c r="AEU187" s="18"/>
      <c r="AEV187" s="18"/>
      <c r="AEW187" s="18"/>
      <c r="AEX187" s="18"/>
      <c r="AEY187" s="18"/>
      <c r="AEZ187" s="18"/>
      <c r="AFA187" s="18"/>
      <c r="AFB187" s="18"/>
      <c r="AFC187" s="18"/>
      <c r="AFD187" s="18"/>
      <c r="AFE187" s="18"/>
      <c r="AFF187" s="18"/>
      <c r="AFG187" s="18"/>
      <c r="AFH187" s="18"/>
      <c r="AFI187" s="18"/>
      <c r="AFJ187" s="18"/>
      <c r="AFK187" s="18"/>
      <c r="AFL187" s="18"/>
      <c r="AFM187" s="18"/>
      <c r="AFN187" s="18"/>
      <c r="AFO187" s="18"/>
      <c r="AFP187" s="18"/>
      <c r="AFQ187" s="18"/>
      <c r="AFR187" s="18"/>
      <c r="AFS187" s="18"/>
      <c r="AFT187" s="18"/>
      <c r="AFU187" s="18"/>
      <c r="AFV187" s="18"/>
      <c r="AFW187" s="18"/>
      <c r="AFX187" s="18"/>
      <c r="AFY187" s="18"/>
      <c r="AFZ187" s="18"/>
      <c r="AGA187" s="18"/>
      <c r="AGB187" s="18"/>
      <c r="AGC187" s="18"/>
      <c r="AGD187" s="18"/>
      <c r="AGE187" s="18"/>
      <c r="AGF187" s="18"/>
      <c r="AGG187" s="18"/>
      <c r="AGH187" s="18"/>
      <c r="AGI187" s="18"/>
      <c r="AGJ187" s="18"/>
      <c r="AGK187" s="18"/>
      <c r="AGL187" s="18"/>
      <c r="AGM187" s="18"/>
      <c r="AGN187" s="18"/>
      <c r="AGO187" s="18"/>
      <c r="AGP187" s="18"/>
      <c r="AGQ187" s="18"/>
      <c r="AGR187" s="18"/>
      <c r="AGS187" s="18"/>
      <c r="AGT187" s="18"/>
      <c r="AGU187" s="18"/>
      <c r="AGV187" s="18"/>
      <c r="AGW187" s="18"/>
      <c r="AGX187" s="18"/>
      <c r="AGY187" s="18"/>
      <c r="AGZ187" s="18"/>
      <c r="AHA187" s="18"/>
      <c r="AHB187" s="18"/>
      <c r="AHC187" s="18"/>
      <c r="AHD187" s="18"/>
      <c r="AHE187" s="18"/>
      <c r="AHF187" s="18"/>
      <c r="AHG187" s="18"/>
      <c r="AHH187" s="18"/>
      <c r="AHI187" s="18"/>
      <c r="AHJ187" s="18"/>
      <c r="AHK187" s="18"/>
      <c r="AHL187" s="18"/>
      <c r="AHM187" s="18"/>
      <c r="AHN187" s="18"/>
      <c r="AHO187" s="18"/>
      <c r="AHP187" s="18"/>
      <c r="AHQ187" s="18"/>
      <c r="AHR187" s="18"/>
      <c r="AHS187" s="18"/>
      <c r="AHT187" s="18"/>
      <c r="AHU187" s="18"/>
      <c r="AHV187" s="18"/>
      <c r="AHW187" s="18"/>
      <c r="AHX187" s="18"/>
      <c r="AHY187" s="18"/>
      <c r="AHZ187" s="18"/>
      <c r="AIA187" s="18"/>
      <c r="AIB187" s="18"/>
      <c r="AIC187" s="18"/>
      <c r="AID187" s="18"/>
      <c r="AIE187" s="18"/>
      <c r="AIF187" s="18"/>
      <c r="AIG187" s="18"/>
      <c r="AIH187" s="18"/>
      <c r="AII187" s="18"/>
      <c r="AIJ187" s="18"/>
      <c r="AIK187" s="18"/>
      <c r="AIL187" s="18"/>
      <c r="AIM187" s="18"/>
      <c r="AIN187" s="18"/>
      <c r="AIO187" s="18"/>
      <c r="AIP187" s="18"/>
      <c r="AIQ187" s="18"/>
      <c r="AIR187" s="18"/>
      <c r="AIS187" s="18"/>
      <c r="AIT187" s="18"/>
      <c r="AIU187" s="18"/>
      <c r="AIV187" s="18"/>
      <c r="AIW187" s="18"/>
      <c r="AIX187" s="18"/>
      <c r="AIY187" s="18"/>
      <c r="AIZ187" s="18"/>
      <c r="AJA187" s="18"/>
      <c r="AJB187" s="18"/>
      <c r="AJC187" s="18"/>
      <c r="AJD187" s="18"/>
      <c r="AJE187" s="18"/>
      <c r="AJF187" s="18"/>
      <c r="AJG187" s="18"/>
      <c r="AJH187" s="18"/>
      <c r="AJI187" s="18"/>
      <c r="AJJ187" s="18"/>
      <c r="AJK187" s="18"/>
      <c r="AJL187" s="18"/>
      <c r="AJM187" s="18"/>
      <c r="AJN187" s="18"/>
      <c r="AJO187" s="18"/>
      <c r="AJP187" s="18"/>
      <c r="AJQ187" s="18"/>
      <c r="AJR187" s="18"/>
      <c r="AJS187" s="18"/>
      <c r="AJT187" s="18"/>
      <c r="AJU187" s="18"/>
      <c r="AJV187" s="18"/>
      <c r="AJW187" s="18"/>
      <c r="AJX187" s="18"/>
      <c r="AJY187" s="18"/>
      <c r="AJZ187" s="18"/>
      <c r="AKA187" s="18"/>
      <c r="AKB187" s="18"/>
      <c r="AKC187" s="18"/>
      <c r="AKD187" s="18"/>
      <c r="AKE187" s="18"/>
      <c r="AKF187" s="18"/>
      <c r="AKG187" s="18"/>
      <c r="AKH187" s="18"/>
      <c r="AKI187" s="18"/>
      <c r="AKJ187" s="18"/>
      <c r="AKK187" s="18"/>
      <c r="AKL187" s="18"/>
      <c r="AKM187" s="18"/>
      <c r="AKN187" s="18"/>
      <c r="AKO187" s="18"/>
      <c r="AKP187" s="18"/>
      <c r="AKQ187" s="18"/>
      <c r="AKR187" s="18"/>
      <c r="AKS187" s="18"/>
      <c r="AKT187" s="18"/>
      <c r="AKU187" s="18"/>
      <c r="AKV187" s="18"/>
      <c r="AKW187" s="18"/>
      <c r="AKX187" s="18"/>
      <c r="AKY187" s="18"/>
      <c r="AKZ187" s="18"/>
      <c r="ALA187" s="18"/>
      <c r="ALB187" s="18"/>
      <c r="ALC187" s="18"/>
      <c r="ALD187" s="18"/>
      <c r="ALE187" s="18"/>
      <c r="ALF187" s="18"/>
      <c r="ALG187" s="18"/>
      <c r="ALH187" s="18"/>
      <c r="ALI187" s="18"/>
      <c r="ALJ187" s="18"/>
      <c r="ALK187" s="18"/>
      <c r="ALL187" s="18"/>
      <c r="ALM187" s="18"/>
      <c r="ALN187" s="18"/>
      <c r="ALO187" s="18"/>
      <c r="ALP187" s="18"/>
      <c r="ALQ187" s="18"/>
      <c r="ALR187" s="18"/>
      <c r="ALS187" s="18"/>
      <c r="ALT187" s="18"/>
      <c r="ALU187" s="18"/>
      <c r="ALV187" s="18"/>
      <c r="ALW187" s="18"/>
      <c r="ALX187" s="18"/>
      <c r="ALY187" s="18"/>
      <c r="ALZ187" s="18"/>
      <c r="AMA187" s="18"/>
      <c r="AMB187" s="18"/>
      <c r="AMC187" s="18"/>
      <c r="AMD187" s="18"/>
      <c r="AME187" s="18"/>
      <c r="AMF187" s="18"/>
      <c r="AMG187" s="18"/>
      <c r="AMH187" s="18"/>
      <c r="AMI187" s="18"/>
      <c r="AMJ187" s="18"/>
      <c r="AMK187" s="18"/>
      <c r="AML187" s="18"/>
      <c r="AMM187" s="18"/>
      <c r="AMN187" s="18"/>
      <c r="AMO187" s="18"/>
      <c r="AMP187" s="18"/>
      <c r="AMQ187" s="18"/>
      <c r="AMR187" s="18"/>
      <c r="AMS187" s="18"/>
      <c r="AMT187" s="18"/>
      <c r="AMU187" s="18"/>
      <c r="AMV187" s="18"/>
      <c r="AMW187" s="18"/>
      <c r="AMX187" s="18"/>
      <c r="AMY187" s="18"/>
      <c r="AMZ187" s="18"/>
      <c r="ANA187" s="18"/>
      <c r="ANB187" s="18"/>
      <c r="ANC187" s="18"/>
      <c r="AND187" s="18"/>
      <c r="ANE187" s="18"/>
      <c r="ANF187" s="18"/>
      <c r="ANG187" s="18"/>
      <c r="ANH187" s="18"/>
      <c r="ANI187" s="18"/>
      <c r="ANJ187" s="18"/>
      <c r="ANK187" s="18"/>
      <c r="ANL187" s="18"/>
      <c r="ANM187" s="18"/>
      <c r="ANN187" s="18"/>
      <c r="ANO187" s="18"/>
      <c r="ANP187" s="18"/>
      <c r="ANQ187" s="18"/>
      <c r="ANR187" s="18"/>
      <c r="ANS187" s="18"/>
      <c r="ANT187" s="18"/>
      <c r="ANU187" s="18"/>
      <c r="ANV187" s="18"/>
      <c r="ANW187" s="18"/>
      <c r="ANX187" s="18"/>
      <c r="ANY187" s="18"/>
      <c r="ANZ187" s="18"/>
      <c r="AOA187" s="18"/>
      <c r="AOB187" s="18"/>
      <c r="AOC187" s="18"/>
      <c r="AOD187" s="18"/>
      <c r="AOE187" s="18"/>
      <c r="AOF187" s="18"/>
      <c r="AOG187" s="18"/>
      <c r="AOH187" s="18"/>
      <c r="AOI187" s="18"/>
      <c r="AOJ187" s="18"/>
      <c r="AOK187" s="18"/>
      <c r="AOL187" s="18"/>
      <c r="AOM187" s="18"/>
      <c r="AON187" s="18"/>
      <c r="AOO187" s="18"/>
      <c r="AOP187" s="18"/>
      <c r="AOQ187" s="18"/>
      <c r="AOR187" s="18"/>
      <c r="AOS187" s="18"/>
      <c r="AOT187" s="18"/>
      <c r="AOU187" s="18"/>
      <c r="AOV187" s="18"/>
      <c r="AOW187" s="18"/>
      <c r="AOX187" s="18"/>
      <c r="AOY187" s="18"/>
      <c r="AOZ187" s="18"/>
      <c r="APA187" s="18"/>
      <c r="APB187" s="18"/>
      <c r="APC187" s="18"/>
      <c r="APD187" s="18"/>
      <c r="APE187" s="18"/>
      <c r="APF187" s="18"/>
      <c r="APG187" s="18"/>
      <c r="APH187" s="18"/>
      <c r="API187" s="18"/>
      <c r="APJ187" s="18"/>
      <c r="APK187" s="18"/>
      <c r="APL187" s="18"/>
      <c r="APM187" s="18"/>
      <c r="APN187" s="18"/>
      <c r="APO187" s="18"/>
      <c r="APP187" s="18"/>
      <c r="APQ187" s="18"/>
      <c r="APR187" s="18"/>
      <c r="APS187" s="18"/>
      <c r="APT187" s="18"/>
      <c r="APU187" s="18"/>
      <c r="APV187" s="18"/>
      <c r="APW187" s="18"/>
      <c r="APX187" s="18"/>
      <c r="APY187" s="18"/>
      <c r="APZ187" s="18"/>
      <c r="AQA187" s="18"/>
      <c r="AQB187" s="18"/>
      <c r="AQC187" s="18"/>
      <c r="AQD187" s="18"/>
      <c r="AQE187" s="18"/>
      <c r="AQF187" s="18"/>
      <c r="AQG187" s="18"/>
      <c r="AQH187" s="18"/>
      <c r="AQI187" s="18"/>
      <c r="AQJ187" s="18"/>
      <c r="AQK187" s="18"/>
      <c r="AQL187" s="18"/>
      <c r="AQM187" s="18"/>
      <c r="AQN187" s="18"/>
      <c r="AQO187" s="18"/>
      <c r="AQP187" s="18"/>
      <c r="AQQ187" s="18"/>
      <c r="AQR187" s="18"/>
      <c r="AQS187" s="18"/>
      <c r="AQT187" s="18"/>
      <c r="AQU187" s="18"/>
      <c r="AQV187" s="18"/>
      <c r="AQW187" s="18"/>
      <c r="AQX187" s="18"/>
      <c r="AQY187" s="18"/>
      <c r="AQZ187" s="18"/>
      <c r="ARA187" s="18"/>
      <c r="ARB187" s="18"/>
      <c r="ARC187" s="18"/>
      <c r="ARD187" s="18"/>
      <c r="ARE187" s="18"/>
      <c r="ARF187" s="18"/>
      <c r="ARG187" s="18"/>
      <c r="ARH187" s="18"/>
      <c r="ARI187" s="18"/>
      <c r="ARJ187" s="18"/>
      <c r="ARK187" s="18"/>
      <c r="ARL187" s="18"/>
      <c r="ARM187" s="18"/>
      <c r="ARN187" s="18"/>
      <c r="ARO187" s="18"/>
      <c r="ARP187" s="18"/>
      <c r="ARQ187" s="18"/>
      <c r="ARR187" s="18"/>
      <c r="ARS187" s="18"/>
      <c r="ART187" s="18"/>
      <c r="ARU187" s="18"/>
      <c r="ARV187" s="18"/>
      <c r="ARW187" s="18"/>
      <c r="ARX187" s="18"/>
      <c r="ARY187" s="18"/>
      <c r="ARZ187" s="18"/>
      <c r="ASA187" s="18"/>
      <c r="ASB187" s="18"/>
      <c r="ASC187" s="18"/>
      <c r="ASD187" s="18"/>
      <c r="ASE187" s="18"/>
      <c r="ASF187" s="18"/>
      <c r="ASG187" s="18"/>
      <c r="ASH187" s="18"/>
      <c r="ASI187" s="18"/>
      <c r="ASJ187" s="18"/>
      <c r="ASK187" s="18"/>
      <c r="ASL187" s="18"/>
      <c r="ASM187" s="18"/>
      <c r="ASN187" s="18"/>
      <c r="ASO187" s="18"/>
      <c r="ASP187" s="18"/>
      <c r="ASQ187" s="18"/>
      <c r="ASR187" s="18"/>
      <c r="ASS187" s="18"/>
      <c r="AST187" s="18"/>
      <c r="ASU187" s="18"/>
      <c r="ASV187" s="18"/>
      <c r="ASW187" s="18"/>
      <c r="ASX187" s="18"/>
      <c r="ASY187" s="18"/>
      <c r="ASZ187" s="18"/>
      <c r="ATA187" s="18"/>
      <c r="ATB187" s="18"/>
      <c r="ATC187" s="18"/>
      <c r="ATD187" s="18"/>
      <c r="ATE187" s="18"/>
      <c r="ATF187" s="18"/>
      <c r="ATG187" s="18"/>
      <c r="ATH187" s="18"/>
      <c r="ATI187" s="18"/>
      <c r="ATJ187" s="18"/>
      <c r="ATK187" s="18"/>
      <c r="ATL187" s="18"/>
      <c r="ATM187" s="18"/>
      <c r="ATN187" s="18"/>
      <c r="ATO187" s="18"/>
      <c r="ATP187" s="18"/>
      <c r="ATQ187" s="18"/>
      <c r="ATR187" s="18"/>
      <c r="ATS187" s="18"/>
      <c r="ATT187" s="18"/>
      <c r="ATU187" s="18"/>
      <c r="ATV187" s="18"/>
      <c r="ATW187" s="18"/>
      <c r="ATX187" s="18"/>
      <c r="ATY187" s="18"/>
      <c r="ATZ187" s="18"/>
      <c r="AUA187" s="18"/>
      <c r="AUB187" s="18"/>
      <c r="AUC187" s="18"/>
      <c r="AUD187" s="18"/>
      <c r="AUE187" s="18"/>
      <c r="AUF187" s="18"/>
      <c r="AUG187" s="18"/>
      <c r="AUH187" s="18"/>
      <c r="AUI187" s="18"/>
      <c r="AUJ187" s="18"/>
      <c r="AUK187" s="18"/>
      <c r="AUL187" s="18"/>
      <c r="AUM187" s="18"/>
      <c r="AUN187" s="18"/>
      <c r="AUO187" s="18"/>
      <c r="AUP187" s="18"/>
      <c r="AUQ187" s="18"/>
      <c r="AUR187" s="18"/>
      <c r="AUS187" s="18"/>
      <c r="AUT187" s="18"/>
      <c r="AUU187" s="18"/>
      <c r="AUV187" s="18"/>
      <c r="AUW187" s="18"/>
      <c r="AUX187" s="18"/>
      <c r="AUY187" s="18"/>
      <c r="AUZ187" s="18"/>
      <c r="AVA187" s="18"/>
      <c r="AVB187" s="18"/>
      <c r="AVC187" s="18"/>
      <c r="AVD187" s="18"/>
      <c r="AVE187" s="18"/>
      <c r="AVF187" s="18"/>
      <c r="AVG187" s="18"/>
      <c r="AVH187" s="18"/>
      <c r="AVI187" s="18"/>
      <c r="AVJ187" s="18"/>
      <c r="AVK187" s="18"/>
      <c r="AVL187" s="18"/>
      <c r="AVM187" s="18"/>
      <c r="AVN187" s="18"/>
      <c r="AVO187" s="18"/>
      <c r="AVP187" s="18"/>
      <c r="AVQ187" s="18"/>
      <c r="AVR187" s="18"/>
      <c r="AVS187" s="18"/>
      <c r="AVT187" s="18"/>
      <c r="AVU187" s="18"/>
      <c r="AVV187" s="18"/>
      <c r="AVW187" s="18"/>
      <c r="AVX187" s="18"/>
      <c r="AVY187" s="18"/>
      <c r="AVZ187" s="18"/>
      <c r="AWA187" s="18"/>
      <c r="AWB187" s="18"/>
      <c r="AWC187" s="18"/>
      <c r="AWD187" s="18"/>
      <c r="AWE187" s="18"/>
      <c r="AWF187" s="18"/>
      <c r="AWG187" s="18"/>
      <c r="AWH187" s="18"/>
      <c r="AWI187" s="18"/>
      <c r="AWJ187" s="18"/>
      <c r="AWK187" s="18"/>
      <c r="AWL187" s="18"/>
      <c r="AWM187" s="18"/>
      <c r="AWN187" s="18"/>
      <c r="AWO187" s="18"/>
      <c r="AWP187" s="18"/>
      <c r="AWQ187" s="18"/>
      <c r="AWR187" s="18"/>
      <c r="AWS187" s="18"/>
      <c r="AWT187" s="18"/>
      <c r="AWU187" s="18"/>
      <c r="AWV187" s="18"/>
      <c r="AWW187" s="18"/>
      <c r="AWX187" s="18"/>
      <c r="AWY187" s="18"/>
      <c r="AWZ187" s="18"/>
      <c r="AXA187" s="18"/>
      <c r="AXB187" s="18"/>
      <c r="AXC187" s="18"/>
      <c r="AXD187" s="18"/>
      <c r="AXE187" s="18"/>
      <c r="AXF187" s="18"/>
      <c r="AXG187" s="18"/>
      <c r="AXH187" s="18"/>
      <c r="AXI187" s="18"/>
      <c r="AXJ187" s="18"/>
      <c r="AXK187" s="18"/>
      <c r="AXL187" s="18"/>
      <c r="AXM187" s="18"/>
      <c r="AXN187" s="18"/>
      <c r="AXO187" s="18"/>
      <c r="AXP187" s="18"/>
      <c r="AXQ187" s="18"/>
      <c r="AXR187" s="18"/>
      <c r="AXS187" s="18"/>
      <c r="AXT187" s="18"/>
      <c r="AXU187" s="18"/>
      <c r="AXV187" s="18"/>
      <c r="AXW187" s="18"/>
      <c r="AXX187" s="18"/>
      <c r="AXY187" s="18"/>
      <c r="AXZ187" s="18"/>
      <c r="AYA187" s="18"/>
      <c r="AYB187" s="18"/>
      <c r="AYC187" s="18"/>
      <c r="AYD187" s="18"/>
      <c r="AYE187" s="18"/>
      <c r="AYF187" s="18"/>
      <c r="AYG187" s="18"/>
      <c r="AYH187" s="18"/>
      <c r="AYI187" s="18"/>
      <c r="AYJ187" s="18"/>
      <c r="AYK187" s="18"/>
      <c r="AYL187" s="18"/>
      <c r="AYM187" s="18"/>
      <c r="AYN187" s="18"/>
      <c r="AYO187" s="18"/>
      <c r="AYP187" s="18"/>
      <c r="AYQ187" s="18"/>
      <c r="AYR187" s="18"/>
      <c r="AYS187" s="18"/>
      <c r="AYT187" s="18"/>
      <c r="AYU187" s="18"/>
      <c r="AYV187" s="18"/>
      <c r="AYW187" s="18"/>
      <c r="AYX187" s="18"/>
      <c r="AYY187" s="18"/>
      <c r="AYZ187" s="18"/>
      <c r="AZA187" s="18"/>
      <c r="AZB187" s="18"/>
      <c r="AZC187" s="18"/>
      <c r="AZD187" s="18"/>
      <c r="AZE187" s="18"/>
      <c r="AZF187" s="18"/>
      <c r="AZG187" s="18"/>
      <c r="AZH187" s="18"/>
      <c r="AZI187" s="18"/>
      <c r="AZJ187" s="18"/>
      <c r="AZK187" s="18"/>
      <c r="AZL187" s="18"/>
      <c r="AZM187" s="18"/>
      <c r="AZN187" s="18"/>
      <c r="AZO187" s="18"/>
      <c r="AZP187" s="18"/>
      <c r="AZQ187" s="18"/>
      <c r="AZR187" s="18"/>
      <c r="AZS187" s="18"/>
      <c r="AZT187" s="18"/>
      <c r="AZU187" s="18"/>
      <c r="AZV187" s="18"/>
      <c r="AZW187" s="18"/>
      <c r="AZX187" s="18"/>
      <c r="AZY187" s="18"/>
      <c r="AZZ187" s="18"/>
      <c r="BAA187" s="18"/>
      <c r="BAB187" s="18"/>
      <c r="BAC187" s="18"/>
      <c r="BAD187" s="18"/>
      <c r="BAE187" s="18"/>
      <c r="BAF187" s="18"/>
      <c r="BAG187" s="18"/>
      <c r="BAH187" s="18"/>
      <c r="BAI187" s="18"/>
      <c r="BAJ187" s="18"/>
      <c r="BAK187" s="18"/>
      <c r="BAL187" s="18"/>
      <c r="BAM187" s="18"/>
      <c r="BAN187" s="18"/>
      <c r="BAO187" s="18"/>
      <c r="BAP187" s="18"/>
      <c r="BAQ187" s="18"/>
      <c r="BAR187" s="18"/>
      <c r="BAS187" s="18"/>
      <c r="BAT187" s="18"/>
      <c r="BAU187" s="18"/>
      <c r="BAV187" s="18"/>
      <c r="BAW187" s="18"/>
      <c r="BAX187" s="18"/>
      <c r="BAY187" s="18"/>
      <c r="BAZ187" s="18"/>
      <c r="BBA187" s="18"/>
      <c r="BBB187" s="18"/>
      <c r="BBC187" s="18"/>
      <c r="BBD187" s="18"/>
      <c r="BBE187" s="18"/>
      <c r="BBF187" s="18"/>
      <c r="BBG187" s="18"/>
      <c r="BBH187" s="18"/>
      <c r="BBI187" s="18"/>
      <c r="BBJ187" s="18"/>
      <c r="BBK187" s="18"/>
      <c r="BBL187" s="18"/>
      <c r="BBM187" s="18"/>
      <c r="BBN187" s="18"/>
      <c r="BBO187" s="18"/>
      <c r="BBP187" s="18"/>
      <c r="BBQ187" s="18"/>
      <c r="BBR187" s="18"/>
      <c r="BBS187" s="18"/>
      <c r="BBT187" s="18"/>
      <c r="BBU187" s="18"/>
      <c r="BBV187" s="18"/>
      <c r="BBW187" s="18"/>
      <c r="BBX187" s="18"/>
      <c r="BBY187" s="18"/>
      <c r="BBZ187" s="18"/>
      <c r="BCA187" s="18"/>
      <c r="BCB187" s="18"/>
      <c r="BCC187" s="18"/>
      <c r="BCD187" s="18"/>
      <c r="BCE187" s="18"/>
      <c r="BCF187" s="18"/>
      <c r="BCG187" s="18"/>
      <c r="BCH187" s="18"/>
      <c r="BCI187" s="18"/>
      <c r="BCJ187" s="18"/>
      <c r="BCK187" s="18"/>
      <c r="BCL187" s="18"/>
      <c r="BCM187" s="18"/>
      <c r="BCN187" s="18"/>
      <c r="BCO187" s="18"/>
      <c r="BCP187" s="18"/>
      <c r="BCQ187" s="18"/>
      <c r="BCR187" s="18"/>
      <c r="BCS187" s="18"/>
      <c r="BCT187" s="18"/>
      <c r="BCU187" s="18"/>
      <c r="BCV187" s="18"/>
      <c r="BCW187" s="18"/>
      <c r="BCX187" s="18"/>
      <c r="BCY187" s="18"/>
      <c r="BCZ187" s="18"/>
      <c r="BDA187" s="18"/>
      <c r="BDB187" s="18"/>
      <c r="BDC187" s="18"/>
      <c r="BDD187" s="18"/>
      <c r="BDE187" s="18"/>
      <c r="BDF187" s="18"/>
      <c r="BDG187" s="18"/>
      <c r="BDH187" s="18"/>
      <c r="BDI187" s="18"/>
      <c r="BDJ187" s="18"/>
      <c r="BDK187" s="18"/>
      <c r="BDL187" s="18"/>
      <c r="BDM187" s="18"/>
      <c r="BDN187" s="18"/>
      <c r="BDO187" s="18"/>
      <c r="BDP187" s="18"/>
      <c r="BDQ187" s="18"/>
      <c r="BDR187" s="18"/>
      <c r="BDS187" s="18"/>
      <c r="BDT187" s="18"/>
      <c r="BDU187" s="18"/>
      <c r="BDV187" s="18"/>
      <c r="BDW187" s="18"/>
      <c r="BDX187" s="18"/>
      <c r="BDY187" s="18"/>
      <c r="BDZ187" s="18"/>
      <c r="BEA187" s="18"/>
      <c r="BEB187" s="18"/>
      <c r="BEC187" s="18"/>
      <c r="BED187" s="18"/>
      <c r="BEE187" s="18"/>
      <c r="BEF187" s="18"/>
      <c r="BEG187" s="18"/>
      <c r="BEH187" s="18"/>
      <c r="BEI187" s="18"/>
      <c r="BEJ187" s="18"/>
      <c r="BEK187" s="18"/>
      <c r="BEL187" s="18"/>
      <c r="BEM187" s="18"/>
      <c r="BEN187" s="18"/>
      <c r="BEO187" s="18"/>
      <c r="BEP187" s="18"/>
      <c r="BEQ187" s="18"/>
      <c r="BER187" s="18"/>
      <c r="BES187" s="18"/>
      <c r="BET187" s="18"/>
      <c r="BEU187" s="18"/>
      <c r="BEV187" s="18"/>
      <c r="BEW187" s="18"/>
      <c r="BEX187" s="18"/>
      <c r="BEY187" s="18"/>
      <c r="BEZ187" s="18"/>
      <c r="BFA187" s="18"/>
      <c r="BFB187" s="18"/>
      <c r="BFC187" s="18"/>
      <c r="BFD187" s="18"/>
      <c r="BFE187" s="18"/>
      <c r="BFF187" s="18"/>
      <c r="BFG187" s="18"/>
      <c r="BFH187" s="18"/>
      <c r="BFI187" s="18"/>
      <c r="BFJ187" s="18"/>
      <c r="BFK187" s="18"/>
      <c r="BFL187" s="18"/>
      <c r="BFM187" s="18"/>
      <c r="BFN187" s="18"/>
      <c r="BFO187" s="18"/>
      <c r="BFP187" s="18"/>
      <c r="BFQ187" s="18"/>
      <c r="BFR187" s="18"/>
      <c r="BFS187" s="18"/>
      <c r="BFT187" s="18"/>
      <c r="BFU187" s="18"/>
      <c r="BFV187" s="18"/>
      <c r="BFW187" s="18"/>
      <c r="BFX187" s="18"/>
      <c r="BFY187" s="18"/>
      <c r="BFZ187" s="18"/>
      <c r="BGA187" s="18"/>
      <c r="BGB187" s="18"/>
      <c r="BGC187" s="18"/>
      <c r="BGD187" s="18"/>
      <c r="BGE187" s="18"/>
      <c r="BGF187" s="18"/>
      <c r="BGG187" s="18"/>
      <c r="BGH187" s="18"/>
      <c r="BGI187" s="18"/>
      <c r="BGJ187" s="18"/>
      <c r="BGK187" s="18"/>
      <c r="BGL187" s="18"/>
      <c r="BGM187" s="18"/>
      <c r="BGN187" s="18"/>
      <c r="BGO187" s="18"/>
      <c r="BGP187" s="18"/>
      <c r="BGQ187" s="18"/>
      <c r="BGR187" s="18"/>
      <c r="BGS187" s="18"/>
      <c r="BGT187" s="18"/>
      <c r="BGU187" s="18"/>
      <c r="BGV187" s="18"/>
      <c r="BGW187" s="18"/>
      <c r="BGX187" s="18"/>
      <c r="BGY187" s="18"/>
      <c r="BGZ187" s="18"/>
      <c r="BHA187" s="18"/>
      <c r="BHB187" s="18"/>
      <c r="BHC187" s="18"/>
      <c r="BHD187" s="18"/>
      <c r="BHE187" s="18"/>
      <c r="BHF187" s="18"/>
      <c r="BHG187" s="18"/>
      <c r="BHH187" s="18"/>
      <c r="BHI187" s="18"/>
      <c r="BHJ187" s="18"/>
      <c r="BHK187" s="18"/>
      <c r="BHL187" s="18"/>
      <c r="BHM187" s="18"/>
      <c r="BHN187" s="18"/>
      <c r="BHO187" s="18"/>
      <c r="BHP187" s="18"/>
      <c r="BHQ187" s="18"/>
      <c r="BHR187" s="18"/>
      <c r="BHS187" s="18"/>
      <c r="BHT187" s="18"/>
      <c r="BHU187" s="18"/>
      <c r="BHV187" s="18"/>
      <c r="BHW187" s="18"/>
      <c r="BHX187" s="18"/>
      <c r="BHY187" s="18"/>
      <c r="BHZ187" s="18"/>
      <c r="BIA187" s="18"/>
      <c r="BIB187" s="18"/>
      <c r="BIC187" s="18"/>
      <c r="BID187" s="18"/>
      <c r="BIE187" s="18"/>
      <c r="BIF187" s="18"/>
      <c r="BIG187" s="18"/>
      <c r="BIH187" s="18"/>
      <c r="BII187" s="18"/>
      <c r="BIJ187" s="18"/>
      <c r="BIK187" s="18"/>
      <c r="BIL187" s="18"/>
      <c r="BIM187" s="18"/>
      <c r="BIN187" s="18"/>
      <c r="BIO187" s="18"/>
      <c r="BIP187" s="18"/>
      <c r="BIQ187" s="18"/>
      <c r="BIR187" s="18"/>
      <c r="BIS187" s="18"/>
      <c r="BIT187" s="18"/>
      <c r="BIU187" s="18"/>
      <c r="BIV187" s="18"/>
      <c r="BIW187" s="18"/>
      <c r="BIX187" s="18"/>
      <c r="BIY187" s="18"/>
      <c r="BIZ187" s="18"/>
      <c r="BJA187" s="18"/>
      <c r="BJB187" s="18"/>
      <c r="BJC187" s="18"/>
      <c r="BJD187" s="18"/>
      <c r="BJE187" s="18"/>
      <c r="BJF187" s="18"/>
      <c r="BJG187" s="18"/>
      <c r="BJH187" s="18"/>
      <c r="BJI187" s="18"/>
      <c r="BJJ187" s="18"/>
      <c r="BJK187" s="18"/>
      <c r="BJL187" s="18"/>
      <c r="BJM187" s="18"/>
      <c r="BJN187" s="18"/>
      <c r="BJO187" s="18"/>
      <c r="BJP187" s="18"/>
      <c r="BJQ187" s="18"/>
      <c r="BJR187" s="18"/>
      <c r="BJS187" s="18"/>
      <c r="BJT187" s="18"/>
      <c r="BJU187" s="18"/>
      <c r="BJV187" s="18"/>
      <c r="BJW187" s="18"/>
      <c r="BJX187" s="18"/>
      <c r="BJY187" s="18"/>
      <c r="BJZ187" s="18"/>
      <c r="BKA187" s="18"/>
      <c r="BKB187" s="18"/>
      <c r="BKC187" s="18"/>
      <c r="BKD187" s="18"/>
      <c r="BKE187" s="18"/>
      <c r="BKF187" s="18"/>
      <c r="BKG187" s="18"/>
      <c r="BKH187" s="18"/>
      <c r="BKI187" s="18"/>
      <c r="BKJ187" s="18"/>
      <c r="BKK187" s="18"/>
      <c r="BKL187" s="18"/>
      <c r="BKM187" s="18"/>
      <c r="BKN187" s="18"/>
      <c r="BKO187" s="18"/>
      <c r="BKP187" s="18"/>
      <c r="BKQ187" s="18"/>
      <c r="BKR187" s="18"/>
      <c r="BKS187" s="18"/>
      <c r="BKT187" s="18"/>
      <c r="BKU187" s="18"/>
      <c r="BKV187" s="18"/>
      <c r="BKW187" s="18"/>
      <c r="BKX187" s="18"/>
      <c r="BKY187" s="18"/>
      <c r="BKZ187" s="18"/>
      <c r="BLA187" s="18"/>
      <c r="BLB187" s="18"/>
      <c r="BLC187" s="18"/>
      <c r="BLD187" s="18"/>
      <c r="BLE187" s="18"/>
      <c r="BLF187" s="18"/>
      <c r="BLG187" s="18"/>
      <c r="BLH187" s="18"/>
      <c r="BLI187" s="18"/>
      <c r="BLJ187" s="18"/>
      <c r="BLK187" s="18"/>
      <c r="BLL187" s="18"/>
      <c r="BLM187" s="18"/>
      <c r="BLN187" s="18"/>
      <c r="BLO187" s="18"/>
      <c r="BLP187" s="18"/>
      <c r="BLQ187" s="18"/>
      <c r="BLR187" s="18"/>
      <c r="BLS187" s="18"/>
      <c r="BLT187" s="18"/>
      <c r="BLU187" s="18"/>
      <c r="BLV187" s="18"/>
      <c r="BLW187" s="18"/>
      <c r="BLX187" s="18"/>
      <c r="BLY187" s="18"/>
      <c r="BLZ187" s="18"/>
      <c r="BMA187" s="18"/>
      <c r="BMB187" s="18"/>
      <c r="BMC187" s="18"/>
      <c r="BMD187" s="18"/>
      <c r="BME187" s="18"/>
      <c r="BMF187" s="18"/>
      <c r="BMG187" s="18"/>
      <c r="BMH187" s="18"/>
      <c r="BMI187" s="18"/>
      <c r="BMJ187" s="18"/>
      <c r="BMK187" s="18"/>
      <c r="BML187" s="18"/>
      <c r="BMM187" s="18"/>
      <c r="BMN187" s="18"/>
      <c r="BMO187" s="18"/>
      <c r="BMP187" s="18"/>
      <c r="BMQ187" s="18"/>
      <c r="BMR187" s="18"/>
      <c r="BMS187" s="18"/>
      <c r="BMT187" s="18"/>
      <c r="BMU187" s="18"/>
      <c r="BMV187" s="18"/>
      <c r="BMW187" s="18"/>
      <c r="BMX187" s="18"/>
      <c r="BMY187" s="18"/>
      <c r="BMZ187" s="18"/>
      <c r="BNA187" s="18"/>
      <c r="BNB187" s="18"/>
      <c r="BNC187" s="18"/>
      <c r="BND187" s="18"/>
      <c r="BNE187" s="18"/>
      <c r="BNF187" s="18"/>
      <c r="BNG187" s="18"/>
      <c r="BNH187" s="18"/>
      <c r="BNI187" s="18"/>
      <c r="BNJ187" s="18"/>
      <c r="BNK187" s="18"/>
      <c r="BNL187" s="18"/>
      <c r="BNM187" s="18"/>
      <c r="BNN187" s="18"/>
      <c r="BNO187" s="18"/>
      <c r="BNP187" s="18"/>
      <c r="BNQ187" s="18"/>
      <c r="BNR187" s="18"/>
      <c r="BNS187" s="18"/>
      <c r="BNT187" s="18"/>
      <c r="BNU187" s="18"/>
      <c r="BNV187" s="18"/>
      <c r="BNW187" s="18"/>
      <c r="BNX187" s="18"/>
      <c r="BNY187" s="18"/>
      <c r="BNZ187" s="18"/>
      <c r="BOA187" s="18"/>
      <c r="BOB187" s="18"/>
      <c r="BOC187" s="18"/>
      <c r="BOD187" s="18"/>
      <c r="BOE187" s="18"/>
      <c r="BOF187" s="18"/>
      <c r="BOG187" s="18"/>
      <c r="BOH187" s="18"/>
      <c r="BOI187" s="18"/>
      <c r="BOJ187" s="18"/>
      <c r="BOK187" s="18"/>
      <c r="BOL187" s="18"/>
      <c r="BOM187" s="18"/>
      <c r="BON187" s="18"/>
      <c r="BOO187" s="18"/>
      <c r="BOP187" s="18"/>
      <c r="BOQ187" s="18"/>
      <c r="BOR187" s="18"/>
      <c r="BOS187" s="18"/>
      <c r="BOT187" s="18"/>
      <c r="BOU187" s="18"/>
      <c r="BOV187" s="18"/>
      <c r="BOW187" s="18"/>
      <c r="BOX187" s="18"/>
      <c r="BOY187" s="18"/>
      <c r="BOZ187" s="18"/>
      <c r="BPA187" s="18"/>
      <c r="BPB187" s="18"/>
      <c r="BPC187" s="18"/>
      <c r="BPD187" s="18"/>
      <c r="BPE187" s="18"/>
      <c r="BPF187" s="18"/>
      <c r="BPG187" s="18"/>
      <c r="BPH187" s="18"/>
      <c r="BPI187" s="18"/>
      <c r="BPJ187" s="18"/>
      <c r="BPK187" s="18"/>
      <c r="BPL187" s="18"/>
      <c r="BPM187" s="18"/>
      <c r="BPN187" s="18"/>
      <c r="BPO187" s="18"/>
      <c r="BPP187" s="18"/>
      <c r="BPQ187" s="18"/>
      <c r="BPR187" s="18"/>
      <c r="BPS187" s="18"/>
      <c r="BPT187" s="18"/>
      <c r="BPU187" s="18"/>
      <c r="BPV187" s="18"/>
      <c r="BPW187" s="18"/>
      <c r="BPX187" s="18"/>
      <c r="BPY187" s="18"/>
      <c r="BPZ187" s="18"/>
      <c r="BQA187" s="18"/>
      <c r="BQB187" s="18"/>
      <c r="BQC187" s="18"/>
      <c r="BQD187" s="18"/>
      <c r="BQE187" s="18"/>
      <c r="BQF187" s="18"/>
      <c r="BQG187" s="18"/>
      <c r="BQH187" s="18"/>
      <c r="BQI187" s="18"/>
      <c r="BQJ187" s="18"/>
      <c r="BQK187" s="18"/>
      <c r="BQL187" s="18"/>
      <c r="BQM187" s="18"/>
      <c r="BQN187" s="18"/>
      <c r="BQO187" s="18"/>
      <c r="BQP187" s="18"/>
      <c r="BQQ187" s="18"/>
      <c r="BQR187" s="18"/>
      <c r="BQS187" s="18"/>
      <c r="BQT187" s="18"/>
      <c r="BQU187" s="18"/>
      <c r="BQV187" s="18"/>
      <c r="BQW187" s="18"/>
      <c r="BQX187" s="18"/>
      <c r="BQY187" s="18"/>
      <c r="BQZ187" s="18"/>
      <c r="BRA187" s="18"/>
      <c r="BRB187" s="18"/>
      <c r="BRC187" s="18"/>
      <c r="BRD187" s="18"/>
      <c r="BRE187" s="18"/>
      <c r="BRF187" s="18"/>
      <c r="BRG187" s="18"/>
      <c r="BRH187" s="18"/>
      <c r="BRI187" s="18"/>
      <c r="BRJ187" s="18"/>
      <c r="BRK187" s="18"/>
      <c r="BRL187" s="18"/>
      <c r="BRM187" s="18"/>
      <c r="BRN187" s="18"/>
      <c r="BRO187" s="18"/>
      <c r="BRP187" s="18"/>
      <c r="BRQ187" s="18"/>
      <c r="BRR187" s="18"/>
      <c r="BRS187" s="18"/>
      <c r="BRT187" s="18"/>
      <c r="BRU187" s="18"/>
      <c r="BRV187" s="18"/>
      <c r="BRW187" s="18"/>
      <c r="BRX187" s="18"/>
      <c r="BRY187" s="18"/>
      <c r="BRZ187" s="18"/>
      <c r="BSA187" s="18"/>
      <c r="BSB187" s="18"/>
      <c r="BSC187" s="18"/>
      <c r="BSD187" s="18"/>
      <c r="BSE187" s="18"/>
      <c r="BSF187" s="18"/>
      <c r="BSG187" s="18"/>
      <c r="BSH187" s="18"/>
      <c r="BSI187" s="18"/>
      <c r="BSJ187" s="18"/>
      <c r="BSK187" s="18"/>
      <c r="BSL187" s="18"/>
      <c r="BSM187" s="18"/>
      <c r="BSN187" s="18"/>
      <c r="BSO187" s="18"/>
      <c r="BSP187" s="18"/>
      <c r="BSQ187" s="18"/>
      <c r="BSR187" s="18"/>
      <c r="BSS187" s="18"/>
      <c r="BST187" s="18"/>
      <c r="BSU187" s="18"/>
      <c r="BSV187" s="18"/>
      <c r="BSW187" s="18"/>
      <c r="BSX187" s="18"/>
      <c r="BSY187" s="18"/>
      <c r="BSZ187" s="18"/>
      <c r="BTA187" s="18"/>
      <c r="BTB187" s="18"/>
      <c r="BTC187" s="18"/>
      <c r="BTD187" s="18"/>
      <c r="BTE187" s="18"/>
      <c r="BTF187" s="18"/>
      <c r="BTG187" s="18"/>
      <c r="BTH187" s="18"/>
    </row>
    <row r="188" spans="1:1880" s="420" customFormat="1" ht="78.75" customHeight="1" x14ac:dyDescent="0.3">
      <c r="A188" s="100">
        <v>602</v>
      </c>
      <c r="B188" s="347" t="s">
        <v>53</v>
      </c>
      <c r="C188" s="347" t="s">
        <v>242</v>
      </c>
      <c r="D188" s="99" t="s">
        <v>295</v>
      </c>
      <c r="E188" s="345" t="e">
        <f>INDEX('PY1 Data(H)'!$A$1:$CZ$231,MATCH('Unit Data from Audit Worksheet'!$A188,'PY1 Data(H)'!$A$1:$A$231,0),MATCH('Unit Data from Audit Worksheet'!$D$2,'PY1 Data(H)'!$A$1:$CZ$1,0))</f>
        <v>#N/A</v>
      </c>
      <c r="F188" s="948">
        <v>0</v>
      </c>
      <c r="G188" s="422" t="str">
        <f>IF(ISBLANK(F188),"Please do not leave blank","")</f>
        <v/>
      </c>
      <c r="H188" s="393">
        <f>IF(F188&lt;0,"Note: Number is normally positive.",)</f>
        <v>0</v>
      </c>
      <c r="I188" s="72"/>
      <c r="J188"/>
      <c r="K188" s="18"/>
      <c r="L188"/>
      <c r="M188" s="18"/>
      <c r="N188" s="178"/>
      <c r="O188" s="18"/>
      <c r="P188" s="18"/>
      <c r="Q188" s="18"/>
      <c r="R188" s="18"/>
      <c r="S188" s="18"/>
      <c r="T188" s="18"/>
      <c r="U188" s="18"/>
      <c r="V188" s="18"/>
      <c r="W188" s="18"/>
      <c r="X188" s="1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c r="GQ188" s="18"/>
      <c r="GR188" s="18"/>
      <c r="GS188" s="18"/>
      <c r="GT188" s="18"/>
      <c r="GU188" s="18"/>
      <c r="GV188" s="18"/>
      <c r="GW188" s="18"/>
      <c r="GX188" s="18"/>
      <c r="GY188" s="18"/>
      <c r="GZ188" s="18"/>
      <c r="HA188" s="18"/>
      <c r="HB188" s="18"/>
      <c r="HC188" s="18"/>
      <c r="HD188" s="18"/>
      <c r="HE188" s="18"/>
      <c r="HF188" s="18"/>
      <c r="HG188" s="18"/>
      <c r="HH188" s="18"/>
      <c r="HI188" s="18"/>
      <c r="HJ188" s="18"/>
      <c r="HK188" s="18"/>
      <c r="HL188" s="18"/>
      <c r="HM188" s="18"/>
      <c r="HN188" s="18"/>
      <c r="HO188" s="18"/>
      <c r="HP188" s="18"/>
      <c r="HQ188" s="18"/>
      <c r="HR188" s="18"/>
      <c r="HS188" s="18"/>
      <c r="HT188" s="18"/>
      <c r="HU188" s="18"/>
      <c r="HV188" s="18"/>
      <c r="HW188" s="18"/>
      <c r="HX188" s="18"/>
      <c r="HY188" s="18"/>
      <c r="HZ188" s="18"/>
      <c r="IA188" s="18"/>
      <c r="IB188" s="18"/>
      <c r="IC188" s="18"/>
      <c r="ID188" s="18"/>
      <c r="IE188" s="18"/>
      <c r="IF188" s="18"/>
      <c r="IG188" s="18"/>
      <c r="IH188" s="18"/>
      <c r="II188" s="18"/>
      <c r="IJ188" s="18"/>
      <c r="IK188" s="18"/>
      <c r="IL188" s="18"/>
      <c r="IM188" s="18"/>
      <c r="IN188" s="18"/>
      <c r="IO188" s="18"/>
      <c r="IP188" s="18"/>
      <c r="IQ188" s="18"/>
      <c r="IR188" s="18"/>
      <c r="IS188" s="18"/>
      <c r="IT188" s="18"/>
      <c r="IU188" s="18"/>
      <c r="IV188" s="18"/>
      <c r="IW188" s="18"/>
      <c r="IX188" s="18"/>
      <c r="IY188" s="18"/>
      <c r="IZ188" s="18"/>
      <c r="JA188" s="18"/>
      <c r="JB188" s="18"/>
      <c r="JC188" s="18"/>
      <c r="JD188" s="18"/>
      <c r="JE188" s="18"/>
      <c r="JF188" s="18"/>
      <c r="JG188" s="18"/>
      <c r="JH188" s="18"/>
      <c r="JI188" s="18"/>
      <c r="JJ188" s="18"/>
      <c r="JK188" s="18"/>
      <c r="JL188" s="18"/>
      <c r="JM188" s="18"/>
      <c r="JN188" s="18"/>
      <c r="JO188" s="18"/>
      <c r="JP188" s="18"/>
      <c r="JQ188" s="18"/>
      <c r="JR188" s="18"/>
      <c r="JS188" s="18"/>
      <c r="JT188" s="18"/>
      <c r="JU188" s="18"/>
      <c r="JV188" s="18"/>
      <c r="JW188" s="18"/>
      <c r="JX188" s="18"/>
      <c r="JY188" s="18"/>
      <c r="JZ188" s="18"/>
      <c r="KA188" s="18"/>
      <c r="KB188" s="18"/>
      <c r="KC188" s="18"/>
      <c r="KD188" s="18"/>
      <c r="KE188" s="18"/>
      <c r="KF188" s="18"/>
      <c r="KG188" s="18"/>
      <c r="KH188" s="18"/>
      <c r="KI188" s="18"/>
      <c r="KJ188" s="18"/>
      <c r="KK188" s="18"/>
      <c r="KL188" s="18"/>
      <c r="KM188" s="18"/>
      <c r="KN188" s="18"/>
      <c r="KO188" s="18"/>
      <c r="KP188" s="18"/>
      <c r="KQ188" s="18"/>
      <c r="KR188" s="18"/>
      <c r="KS188" s="18"/>
      <c r="KT188" s="18"/>
      <c r="KU188" s="18"/>
      <c r="KV188" s="18"/>
      <c r="KW188" s="18"/>
      <c r="KX188" s="18"/>
      <c r="KY188" s="18"/>
      <c r="KZ188" s="18"/>
      <c r="LA188" s="18"/>
      <c r="LB188" s="18"/>
      <c r="LC188" s="18"/>
      <c r="LD188" s="18"/>
      <c r="LE188" s="18"/>
      <c r="LF188" s="18"/>
      <c r="LG188" s="18"/>
      <c r="LH188" s="18"/>
      <c r="LI188" s="18"/>
      <c r="LJ188" s="18"/>
      <c r="LK188" s="18"/>
      <c r="LL188" s="18"/>
      <c r="LM188" s="18"/>
      <c r="LN188" s="18"/>
      <c r="LO188" s="18"/>
      <c r="LP188" s="18"/>
      <c r="LQ188" s="18"/>
      <c r="LR188" s="18"/>
      <c r="LS188" s="18"/>
      <c r="LT188" s="18"/>
      <c r="LU188" s="18"/>
      <c r="LV188" s="18"/>
      <c r="LW188" s="18"/>
      <c r="LX188" s="18"/>
      <c r="LY188" s="18"/>
      <c r="LZ188" s="18"/>
      <c r="MA188" s="18"/>
      <c r="MB188" s="18"/>
      <c r="MC188" s="18"/>
      <c r="MD188" s="18"/>
      <c r="ME188" s="18"/>
      <c r="MF188" s="18"/>
      <c r="MG188" s="18"/>
      <c r="MH188" s="18"/>
      <c r="MI188" s="18"/>
      <c r="MJ188" s="18"/>
      <c r="MK188" s="18"/>
      <c r="ML188" s="18"/>
      <c r="MM188" s="18"/>
      <c r="MN188" s="18"/>
      <c r="MO188" s="18"/>
      <c r="MP188" s="18"/>
      <c r="MQ188" s="18"/>
      <c r="MR188" s="18"/>
      <c r="MS188" s="18"/>
      <c r="MT188" s="18"/>
      <c r="MU188" s="18"/>
      <c r="MV188" s="18"/>
      <c r="MW188" s="18"/>
      <c r="MX188" s="18"/>
      <c r="MY188" s="18"/>
      <c r="MZ188" s="18"/>
      <c r="NA188" s="18"/>
      <c r="NB188" s="18"/>
      <c r="NC188" s="18"/>
      <c r="ND188" s="18"/>
      <c r="NE188" s="18"/>
      <c r="NF188" s="18"/>
      <c r="NG188" s="18"/>
      <c r="NH188" s="18"/>
      <c r="NI188" s="18"/>
      <c r="NJ188" s="18"/>
      <c r="NK188" s="18"/>
      <c r="NL188" s="18"/>
      <c r="NM188" s="18"/>
      <c r="NN188" s="18"/>
      <c r="NO188" s="18"/>
      <c r="NP188" s="18"/>
      <c r="NQ188" s="18"/>
      <c r="NR188" s="18"/>
      <c r="NS188" s="18"/>
      <c r="NT188" s="18"/>
      <c r="NU188" s="18"/>
      <c r="NV188" s="18"/>
      <c r="NW188" s="18"/>
      <c r="NX188" s="18"/>
      <c r="NY188" s="18"/>
      <c r="NZ188" s="18"/>
      <c r="OA188" s="18"/>
      <c r="OB188" s="18"/>
      <c r="OC188" s="18"/>
      <c r="OD188" s="18"/>
      <c r="OE188" s="18"/>
      <c r="OF188" s="18"/>
      <c r="OG188" s="18"/>
      <c r="OH188" s="18"/>
      <c r="OI188" s="18"/>
      <c r="OJ188" s="18"/>
      <c r="OK188" s="18"/>
      <c r="OL188" s="18"/>
      <c r="OM188" s="18"/>
      <c r="ON188" s="18"/>
      <c r="OO188" s="18"/>
      <c r="OP188" s="18"/>
      <c r="OQ188" s="18"/>
      <c r="OR188" s="18"/>
      <c r="OS188" s="18"/>
      <c r="OT188" s="18"/>
      <c r="OU188" s="18"/>
      <c r="OV188" s="18"/>
      <c r="OW188" s="18"/>
      <c r="OX188" s="18"/>
      <c r="OY188" s="18"/>
      <c r="OZ188" s="18"/>
      <c r="PA188" s="18"/>
      <c r="PB188" s="18"/>
      <c r="PC188" s="18"/>
      <c r="PD188" s="18"/>
      <c r="PE188" s="18"/>
      <c r="PF188" s="18"/>
      <c r="PG188" s="18"/>
      <c r="PH188" s="18"/>
      <c r="PI188" s="18"/>
      <c r="PJ188" s="18"/>
      <c r="PK188" s="18"/>
      <c r="PL188" s="18"/>
      <c r="PM188" s="18"/>
      <c r="PN188" s="18"/>
      <c r="PO188" s="18"/>
      <c r="PP188" s="18"/>
      <c r="PQ188" s="18"/>
      <c r="PR188" s="18"/>
      <c r="PS188" s="18"/>
      <c r="PT188" s="18"/>
      <c r="PU188" s="18"/>
      <c r="PV188" s="18"/>
      <c r="PW188" s="18"/>
      <c r="PX188" s="18"/>
      <c r="PY188" s="18"/>
      <c r="PZ188" s="18"/>
      <c r="QA188" s="18"/>
      <c r="QB188" s="18"/>
      <c r="QC188" s="18"/>
      <c r="QD188" s="18"/>
      <c r="QE188" s="18"/>
      <c r="QF188" s="18"/>
      <c r="QG188" s="18"/>
      <c r="QH188" s="18"/>
      <c r="QI188" s="18"/>
      <c r="QJ188" s="18"/>
      <c r="QK188" s="18"/>
      <c r="QL188" s="18"/>
      <c r="QM188" s="18"/>
      <c r="QN188" s="18"/>
      <c r="QO188" s="18"/>
      <c r="QP188" s="18"/>
      <c r="QQ188" s="18"/>
      <c r="QR188" s="18"/>
      <c r="QS188" s="18"/>
      <c r="QT188" s="18"/>
      <c r="QU188" s="18"/>
      <c r="QV188" s="18"/>
      <c r="QW188" s="18"/>
      <c r="QX188" s="18"/>
      <c r="QY188" s="18"/>
      <c r="QZ188" s="18"/>
      <c r="RA188" s="18"/>
      <c r="RB188" s="18"/>
      <c r="RC188" s="18"/>
      <c r="RD188" s="18"/>
      <c r="RE188" s="18"/>
      <c r="RF188" s="18"/>
      <c r="RG188" s="18"/>
      <c r="RH188" s="18"/>
      <c r="RI188" s="18"/>
      <c r="RJ188" s="18"/>
      <c r="RK188" s="18"/>
      <c r="RL188" s="18"/>
      <c r="RM188" s="18"/>
      <c r="RN188" s="18"/>
      <c r="RO188" s="18"/>
      <c r="RP188" s="18"/>
      <c r="RQ188" s="18"/>
      <c r="RR188" s="18"/>
      <c r="RS188" s="18"/>
      <c r="RT188" s="18"/>
      <c r="RU188" s="18"/>
      <c r="RV188" s="18"/>
      <c r="RW188" s="18"/>
      <c r="RX188" s="18"/>
      <c r="RY188" s="18"/>
      <c r="RZ188" s="18"/>
      <c r="SA188" s="18"/>
      <c r="SB188" s="18"/>
      <c r="SC188" s="18"/>
      <c r="SD188" s="18"/>
      <c r="SE188" s="18"/>
      <c r="SF188" s="18"/>
      <c r="SG188" s="18"/>
      <c r="SH188" s="18"/>
      <c r="SI188" s="18"/>
      <c r="SJ188" s="18"/>
      <c r="SK188" s="18"/>
      <c r="SL188" s="18"/>
      <c r="SM188" s="18"/>
      <c r="SN188" s="18"/>
      <c r="SO188" s="18"/>
      <c r="SP188" s="18"/>
      <c r="SQ188" s="18"/>
      <c r="SR188" s="18"/>
      <c r="SS188" s="18"/>
      <c r="ST188" s="18"/>
      <c r="SU188" s="18"/>
      <c r="SV188" s="18"/>
      <c r="SW188" s="18"/>
      <c r="SX188" s="18"/>
      <c r="SY188" s="18"/>
      <c r="SZ188" s="18"/>
      <c r="TA188" s="18"/>
      <c r="TB188" s="18"/>
      <c r="TC188" s="18"/>
      <c r="TD188" s="18"/>
      <c r="TE188" s="18"/>
      <c r="TF188" s="18"/>
      <c r="TG188" s="18"/>
      <c r="TH188" s="18"/>
      <c r="TI188" s="18"/>
      <c r="TJ188" s="18"/>
      <c r="TK188" s="18"/>
      <c r="TL188" s="18"/>
      <c r="TM188" s="18"/>
      <c r="TN188" s="18"/>
      <c r="TO188" s="18"/>
      <c r="TP188" s="18"/>
      <c r="TQ188" s="18"/>
      <c r="TR188" s="18"/>
      <c r="TS188" s="18"/>
      <c r="TT188" s="18"/>
      <c r="TU188" s="18"/>
      <c r="TV188" s="18"/>
      <c r="TW188" s="18"/>
      <c r="TX188" s="18"/>
      <c r="TY188" s="18"/>
      <c r="TZ188" s="18"/>
      <c r="UA188" s="18"/>
      <c r="UB188" s="18"/>
      <c r="UC188" s="18"/>
      <c r="UD188" s="18"/>
      <c r="UE188" s="18"/>
      <c r="UF188" s="18"/>
      <c r="UG188" s="18"/>
      <c r="UH188" s="18"/>
      <c r="UI188" s="18"/>
      <c r="UJ188" s="18"/>
      <c r="UK188" s="18"/>
      <c r="UL188" s="18"/>
      <c r="UM188" s="18"/>
      <c r="UN188" s="18"/>
      <c r="UO188" s="18"/>
      <c r="UP188" s="18"/>
      <c r="UQ188" s="18"/>
      <c r="UR188" s="18"/>
      <c r="US188" s="18"/>
      <c r="UT188" s="18"/>
      <c r="UU188" s="18"/>
      <c r="UV188" s="18"/>
      <c r="UW188" s="18"/>
      <c r="UX188" s="18"/>
      <c r="UY188" s="18"/>
      <c r="UZ188" s="18"/>
      <c r="VA188" s="18"/>
      <c r="VB188" s="18"/>
      <c r="VC188" s="18"/>
      <c r="VD188" s="18"/>
      <c r="VE188" s="18"/>
      <c r="VF188" s="18"/>
      <c r="VG188" s="18"/>
      <c r="VH188" s="18"/>
      <c r="VI188" s="18"/>
      <c r="VJ188" s="18"/>
      <c r="VK188" s="18"/>
      <c r="VL188" s="18"/>
      <c r="VM188" s="18"/>
      <c r="VN188" s="18"/>
      <c r="VO188" s="18"/>
      <c r="VP188" s="18"/>
      <c r="VQ188" s="18"/>
      <c r="VR188" s="18"/>
      <c r="VS188" s="18"/>
      <c r="VT188" s="18"/>
      <c r="VU188" s="18"/>
      <c r="VV188" s="18"/>
      <c r="VW188" s="18"/>
      <c r="VX188" s="18"/>
      <c r="VY188" s="18"/>
      <c r="VZ188" s="18"/>
      <c r="WA188" s="18"/>
      <c r="WB188" s="18"/>
      <c r="WC188" s="18"/>
      <c r="WD188" s="18"/>
      <c r="WE188" s="18"/>
      <c r="WF188" s="18"/>
      <c r="WG188" s="18"/>
      <c r="WH188" s="18"/>
      <c r="WI188" s="18"/>
      <c r="WJ188" s="18"/>
      <c r="WK188" s="18"/>
      <c r="WL188" s="18"/>
      <c r="WM188" s="18"/>
      <c r="WN188" s="18"/>
      <c r="WO188" s="18"/>
      <c r="WP188" s="18"/>
      <c r="WQ188" s="18"/>
      <c r="WR188" s="18"/>
      <c r="WS188" s="18"/>
      <c r="WT188" s="18"/>
      <c r="WU188" s="18"/>
      <c r="WV188" s="18"/>
      <c r="WW188" s="18"/>
      <c r="WX188" s="18"/>
      <c r="WY188" s="18"/>
      <c r="WZ188" s="18"/>
      <c r="XA188" s="18"/>
      <c r="XB188" s="18"/>
      <c r="XC188" s="18"/>
      <c r="XD188" s="18"/>
      <c r="XE188" s="18"/>
      <c r="XF188" s="18"/>
      <c r="XG188" s="18"/>
      <c r="XH188" s="18"/>
      <c r="XI188" s="18"/>
      <c r="XJ188" s="18"/>
      <c r="XK188" s="18"/>
      <c r="XL188" s="18"/>
      <c r="XM188" s="18"/>
      <c r="XN188" s="18"/>
      <c r="XO188" s="18"/>
      <c r="XP188" s="18"/>
      <c r="XQ188" s="18"/>
      <c r="XR188" s="18"/>
      <c r="XS188" s="18"/>
      <c r="XT188" s="18"/>
      <c r="XU188" s="18"/>
      <c r="XV188" s="18"/>
      <c r="XW188" s="18"/>
      <c r="XX188" s="18"/>
      <c r="XY188" s="18"/>
      <c r="XZ188" s="18"/>
      <c r="YA188" s="18"/>
      <c r="YB188" s="18"/>
      <c r="YC188" s="18"/>
      <c r="YD188" s="18"/>
      <c r="YE188" s="18"/>
      <c r="YF188" s="18"/>
      <c r="YG188" s="18"/>
      <c r="YH188" s="18"/>
      <c r="YI188" s="18"/>
      <c r="YJ188" s="18"/>
      <c r="YK188" s="18"/>
      <c r="YL188" s="18"/>
      <c r="YM188" s="18"/>
      <c r="YN188" s="18"/>
      <c r="YO188" s="18"/>
      <c r="YP188" s="18"/>
      <c r="YQ188" s="18"/>
      <c r="YR188" s="18"/>
      <c r="YS188" s="18"/>
      <c r="YT188" s="18"/>
      <c r="YU188" s="18"/>
      <c r="YV188" s="18"/>
      <c r="YW188" s="18"/>
      <c r="YX188" s="18"/>
      <c r="YY188" s="18"/>
      <c r="YZ188" s="18"/>
      <c r="ZA188" s="18"/>
      <c r="ZB188" s="18"/>
      <c r="ZC188" s="18"/>
      <c r="ZD188" s="18"/>
      <c r="ZE188" s="18"/>
      <c r="ZF188" s="18"/>
      <c r="ZG188" s="18"/>
      <c r="ZH188" s="18"/>
      <c r="ZI188" s="18"/>
      <c r="ZJ188" s="18"/>
      <c r="ZK188" s="18"/>
      <c r="ZL188" s="18"/>
      <c r="ZM188" s="18"/>
      <c r="ZN188" s="18"/>
      <c r="ZO188" s="18"/>
      <c r="ZP188" s="18"/>
      <c r="ZQ188" s="18"/>
      <c r="ZR188" s="18"/>
      <c r="ZS188" s="18"/>
      <c r="ZT188" s="18"/>
      <c r="ZU188" s="18"/>
      <c r="ZV188" s="18"/>
      <c r="ZW188" s="18"/>
      <c r="ZX188" s="18"/>
      <c r="ZY188" s="18"/>
      <c r="ZZ188" s="18"/>
      <c r="AAA188" s="18"/>
      <c r="AAB188" s="18"/>
      <c r="AAC188" s="18"/>
      <c r="AAD188" s="18"/>
      <c r="AAE188" s="18"/>
      <c r="AAF188" s="18"/>
      <c r="AAG188" s="18"/>
      <c r="AAH188" s="18"/>
      <c r="AAI188" s="18"/>
      <c r="AAJ188" s="18"/>
      <c r="AAK188" s="18"/>
      <c r="AAL188" s="18"/>
      <c r="AAM188" s="18"/>
      <c r="AAN188" s="18"/>
      <c r="AAO188" s="18"/>
      <c r="AAP188" s="18"/>
      <c r="AAQ188" s="18"/>
      <c r="AAR188" s="18"/>
      <c r="AAS188" s="18"/>
      <c r="AAT188" s="18"/>
      <c r="AAU188" s="18"/>
      <c r="AAV188" s="18"/>
      <c r="AAW188" s="18"/>
      <c r="AAX188" s="18"/>
      <c r="AAY188" s="18"/>
      <c r="AAZ188" s="18"/>
      <c r="ABA188" s="18"/>
      <c r="ABB188" s="18"/>
      <c r="ABC188" s="18"/>
      <c r="ABD188" s="18"/>
      <c r="ABE188" s="18"/>
      <c r="ABF188" s="18"/>
      <c r="ABG188" s="18"/>
      <c r="ABH188" s="18"/>
      <c r="ABI188" s="18"/>
      <c r="ABJ188" s="18"/>
      <c r="ABK188" s="18"/>
      <c r="ABL188" s="18"/>
      <c r="ABM188" s="18"/>
      <c r="ABN188" s="18"/>
      <c r="ABO188" s="18"/>
      <c r="ABP188" s="18"/>
      <c r="ABQ188" s="18"/>
      <c r="ABR188" s="18"/>
      <c r="ABS188" s="18"/>
      <c r="ABT188" s="18"/>
      <c r="ABU188" s="18"/>
      <c r="ABV188" s="18"/>
      <c r="ABW188" s="18"/>
      <c r="ABX188" s="18"/>
      <c r="ABY188" s="18"/>
      <c r="ABZ188" s="18"/>
      <c r="ACA188" s="18"/>
      <c r="ACB188" s="18"/>
      <c r="ACC188" s="18"/>
      <c r="ACD188" s="18"/>
      <c r="ACE188" s="18"/>
      <c r="ACF188" s="18"/>
      <c r="ACG188" s="18"/>
      <c r="ACH188" s="18"/>
      <c r="ACI188" s="18"/>
      <c r="ACJ188" s="18"/>
      <c r="ACK188" s="18"/>
      <c r="ACL188" s="18"/>
      <c r="ACM188" s="18"/>
      <c r="ACN188" s="18"/>
      <c r="ACO188" s="18"/>
      <c r="ACP188" s="18"/>
      <c r="ACQ188" s="18"/>
      <c r="ACR188" s="18"/>
      <c r="ACS188" s="18"/>
      <c r="ACT188" s="18"/>
      <c r="ACU188" s="18"/>
      <c r="ACV188" s="18"/>
      <c r="ACW188" s="18"/>
      <c r="ACX188" s="18"/>
      <c r="ACY188" s="18"/>
      <c r="ACZ188" s="18"/>
      <c r="ADA188" s="18"/>
      <c r="ADB188" s="18"/>
      <c r="ADC188" s="18"/>
      <c r="ADD188" s="18"/>
      <c r="ADE188" s="18"/>
      <c r="ADF188" s="18"/>
      <c r="ADG188" s="18"/>
      <c r="ADH188" s="18"/>
      <c r="ADI188" s="18"/>
      <c r="ADJ188" s="18"/>
      <c r="ADK188" s="18"/>
      <c r="ADL188" s="18"/>
      <c r="ADM188" s="18"/>
      <c r="ADN188" s="18"/>
      <c r="ADO188" s="18"/>
      <c r="ADP188" s="18"/>
      <c r="ADQ188" s="18"/>
      <c r="ADR188" s="18"/>
      <c r="ADS188" s="18"/>
      <c r="ADT188" s="18"/>
      <c r="ADU188" s="18"/>
      <c r="ADV188" s="18"/>
      <c r="ADW188" s="18"/>
      <c r="ADX188" s="18"/>
      <c r="ADY188" s="18"/>
      <c r="ADZ188" s="18"/>
      <c r="AEA188" s="18"/>
      <c r="AEB188" s="18"/>
      <c r="AEC188" s="18"/>
      <c r="AED188" s="18"/>
      <c r="AEE188" s="18"/>
      <c r="AEF188" s="18"/>
      <c r="AEG188" s="18"/>
      <c r="AEH188" s="18"/>
      <c r="AEI188" s="18"/>
      <c r="AEJ188" s="18"/>
      <c r="AEK188" s="18"/>
      <c r="AEL188" s="18"/>
      <c r="AEM188" s="18"/>
      <c r="AEN188" s="18"/>
      <c r="AEO188" s="18"/>
      <c r="AEP188" s="18"/>
      <c r="AEQ188" s="18"/>
      <c r="AER188" s="18"/>
      <c r="AES188" s="18"/>
      <c r="AET188" s="18"/>
      <c r="AEU188" s="18"/>
      <c r="AEV188" s="18"/>
      <c r="AEW188" s="18"/>
      <c r="AEX188" s="18"/>
      <c r="AEY188" s="18"/>
      <c r="AEZ188" s="18"/>
      <c r="AFA188" s="18"/>
      <c r="AFB188" s="18"/>
      <c r="AFC188" s="18"/>
      <c r="AFD188" s="18"/>
      <c r="AFE188" s="18"/>
      <c r="AFF188" s="18"/>
      <c r="AFG188" s="18"/>
      <c r="AFH188" s="18"/>
      <c r="AFI188" s="18"/>
      <c r="AFJ188" s="18"/>
      <c r="AFK188" s="18"/>
      <c r="AFL188" s="18"/>
      <c r="AFM188" s="18"/>
      <c r="AFN188" s="18"/>
      <c r="AFO188" s="18"/>
      <c r="AFP188" s="18"/>
      <c r="AFQ188" s="18"/>
      <c r="AFR188" s="18"/>
      <c r="AFS188" s="18"/>
      <c r="AFT188" s="18"/>
      <c r="AFU188" s="18"/>
      <c r="AFV188" s="18"/>
      <c r="AFW188" s="18"/>
      <c r="AFX188" s="18"/>
      <c r="AFY188" s="18"/>
      <c r="AFZ188" s="18"/>
      <c r="AGA188" s="18"/>
      <c r="AGB188" s="18"/>
      <c r="AGC188" s="18"/>
      <c r="AGD188" s="18"/>
      <c r="AGE188" s="18"/>
      <c r="AGF188" s="18"/>
      <c r="AGG188" s="18"/>
      <c r="AGH188" s="18"/>
      <c r="AGI188" s="18"/>
      <c r="AGJ188" s="18"/>
      <c r="AGK188" s="18"/>
      <c r="AGL188" s="18"/>
      <c r="AGM188" s="18"/>
      <c r="AGN188" s="18"/>
      <c r="AGO188" s="18"/>
      <c r="AGP188" s="18"/>
      <c r="AGQ188" s="18"/>
      <c r="AGR188" s="18"/>
      <c r="AGS188" s="18"/>
      <c r="AGT188" s="18"/>
      <c r="AGU188" s="18"/>
      <c r="AGV188" s="18"/>
      <c r="AGW188" s="18"/>
      <c r="AGX188" s="18"/>
      <c r="AGY188" s="18"/>
      <c r="AGZ188" s="18"/>
      <c r="AHA188" s="18"/>
      <c r="AHB188" s="18"/>
      <c r="AHC188" s="18"/>
      <c r="AHD188" s="18"/>
      <c r="AHE188" s="18"/>
      <c r="AHF188" s="18"/>
      <c r="AHG188" s="18"/>
      <c r="AHH188" s="18"/>
      <c r="AHI188" s="18"/>
      <c r="AHJ188" s="18"/>
      <c r="AHK188" s="18"/>
      <c r="AHL188" s="18"/>
      <c r="AHM188" s="18"/>
      <c r="AHN188" s="18"/>
      <c r="AHO188" s="18"/>
      <c r="AHP188" s="18"/>
      <c r="AHQ188" s="18"/>
      <c r="AHR188" s="18"/>
      <c r="AHS188" s="18"/>
      <c r="AHT188" s="18"/>
      <c r="AHU188" s="18"/>
      <c r="AHV188" s="18"/>
      <c r="AHW188" s="18"/>
      <c r="AHX188" s="18"/>
      <c r="AHY188" s="18"/>
      <c r="AHZ188" s="18"/>
      <c r="AIA188" s="18"/>
      <c r="AIB188" s="18"/>
      <c r="AIC188" s="18"/>
      <c r="AID188" s="18"/>
      <c r="AIE188" s="18"/>
      <c r="AIF188" s="18"/>
      <c r="AIG188" s="18"/>
      <c r="AIH188" s="18"/>
      <c r="AII188" s="18"/>
      <c r="AIJ188" s="18"/>
      <c r="AIK188" s="18"/>
      <c r="AIL188" s="18"/>
      <c r="AIM188" s="18"/>
      <c r="AIN188" s="18"/>
      <c r="AIO188" s="18"/>
      <c r="AIP188" s="18"/>
      <c r="AIQ188" s="18"/>
      <c r="AIR188" s="18"/>
      <c r="AIS188" s="18"/>
      <c r="AIT188" s="18"/>
      <c r="AIU188" s="18"/>
      <c r="AIV188" s="18"/>
      <c r="AIW188" s="18"/>
      <c r="AIX188" s="18"/>
      <c r="AIY188" s="18"/>
      <c r="AIZ188" s="18"/>
      <c r="AJA188" s="18"/>
      <c r="AJB188" s="18"/>
      <c r="AJC188" s="18"/>
      <c r="AJD188" s="18"/>
      <c r="AJE188" s="18"/>
      <c r="AJF188" s="18"/>
      <c r="AJG188" s="18"/>
      <c r="AJH188" s="18"/>
      <c r="AJI188" s="18"/>
      <c r="AJJ188" s="18"/>
      <c r="AJK188" s="18"/>
      <c r="AJL188" s="18"/>
      <c r="AJM188" s="18"/>
      <c r="AJN188" s="18"/>
      <c r="AJO188" s="18"/>
      <c r="AJP188" s="18"/>
      <c r="AJQ188" s="18"/>
      <c r="AJR188" s="18"/>
      <c r="AJS188" s="18"/>
      <c r="AJT188" s="18"/>
      <c r="AJU188" s="18"/>
      <c r="AJV188" s="18"/>
      <c r="AJW188" s="18"/>
      <c r="AJX188" s="18"/>
      <c r="AJY188" s="18"/>
      <c r="AJZ188" s="18"/>
      <c r="AKA188" s="18"/>
      <c r="AKB188" s="18"/>
      <c r="AKC188" s="18"/>
      <c r="AKD188" s="18"/>
      <c r="AKE188" s="18"/>
      <c r="AKF188" s="18"/>
      <c r="AKG188" s="18"/>
      <c r="AKH188" s="18"/>
      <c r="AKI188" s="18"/>
      <c r="AKJ188" s="18"/>
      <c r="AKK188" s="18"/>
      <c r="AKL188" s="18"/>
      <c r="AKM188" s="18"/>
      <c r="AKN188" s="18"/>
      <c r="AKO188" s="18"/>
      <c r="AKP188" s="18"/>
      <c r="AKQ188" s="18"/>
      <c r="AKR188" s="18"/>
      <c r="AKS188" s="18"/>
      <c r="AKT188" s="18"/>
      <c r="AKU188" s="18"/>
      <c r="AKV188" s="18"/>
      <c r="AKW188" s="18"/>
      <c r="AKX188" s="18"/>
      <c r="AKY188" s="18"/>
      <c r="AKZ188" s="18"/>
      <c r="ALA188" s="18"/>
      <c r="ALB188" s="18"/>
      <c r="ALC188" s="18"/>
      <c r="ALD188" s="18"/>
      <c r="ALE188" s="18"/>
      <c r="ALF188" s="18"/>
      <c r="ALG188" s="18"/>
      <c r="ALH188" s="18"/>
      <c r="ALI188" s="18"/>
      <c r="ALJ188" s="18"/>
      <c r="ALK188" s="18"/>
      <c r="ALL188" s="18"/>
      <c r="ALM188" s="18"/>
      <c r="ALN188" s="18"/>
      <c r="ALO188" s="18"/>
      <c r="ALP188" s="18"/>
      <c r="ALQ188" s="18"/>
      <c r="ALR188" s="18"/>
      <c r="ALS188" s="18"/>
      <c r="ALT188" s="18"/>
      <c r="ALU188" s="18"/>
      <c r="ALV188" s="18"/>
      <c r="ALW188" s="18"/>
      <c r="ALX188" s="18"/>
      <c r="ALY188" s="18"/>
      <c r="ALZ188" s="18"/>
      <c r="AMA188" s="18"/>
      <c r="AMB188" s="18"/>
      <c r="AMC188" s="18"/>
      <c r="AMD188" s="18"/>
      <c r="AME188" s="18"/>
      <c r="AMF188" s="18"/>
      <c r="AMG188" s="18"/>
      <c r="AMH188" s="18"/>
      <c r="AMI188" s="18"/>
      <c r="AMJ188" s="18"/>
      <c r="AMK188" s="18"/>
      <c r="AML188" s="18"/>
      <c r="AMM188" s="18"/>
      <c r="AMN188" s="18"/>
      <c r="AMO188" s="18"/>
      <c r="AMP188" s="18"/>
      <c r="AMQ188" s="18"/>
      <c r="AMR188" s="18"/>
      <c r="AMS188" s="18"/>
      <c r="AMT188" s="18"/>
      <c r="AMU188" s="18"/>
      <c r="AMV188" s="18"/>
      <c r="AMW188" s="18"/>
      <c r="AMX188" s="18"/>
      <c r="AMY188" s="18"/>
      <c r="AMZ188" s="18"/>
      <c r="ANA188" s="18"/>
      <c r="ANB188" s="18"/>
      <c r="ANC188" s="18"/>
      <c r="AND188" s="18"/>
      <c r="ANE188" s="18"/>
      <c r="ANF188" s="18"/>
      <c r="ANG188" s="18"/>
      <c r="ANH188" s="18"/>
      <c r="ANI188" s="18"/>
      <c r="ANJ188" s="18"/>
      <c r="ANK188" s="18"/>
      <c r="ANL188" s="18"/>
      <c r="ANM188" s="18"/>
      <c r="ANN188" s="18"/>
      <c r="ANO188" s="18"/>
      <c r="ANP188" s="18"/>
      <c r="ANQ188" s="18"/>
      <c r="ANR188" s="18"/>
      <c r="ANS188" s="18"/>
      <c r="ANT188" s="18"/>
      <c r="ANU188" s="18"/>
      <c r="ANV188" s="18"/>
      <c r="ANW188" s="18"/>
      <c r="ANX188" s="18"/>
      <c r="ANY188" s="18"/>
      <c r="ANZ188" s="18"/>
      <c r="AOA188" s="18"/>
      <c r="AOB188" s="18"/>
      <c r="AOC188" s="18"/>
      <c r="AOD188" s="18"/>
      <c r="AOE188" s="18"/>
      <c r="AOF188" s="18"/>
      <c r="AOG188" s="18"/>
      <c r="AOH188" s="18"/>
      <c r="AOI188" s="18"/>
      <c r="AOJ188" s="18"/>
      <c r="AOK188" s="18"/>
      <c r="AOL188" s="18"/>
      <c r="AOM188" s="18"/>
      <c r="AON188" s="18"/>
      <c r="AOO188" s="18"/>
      <c r="AOP188" s="18"/>
      <c r="AOQ188" s="18"/>
      <c r="AOR188" s="18"/>
      <c r="AOS188" s="18"/>
      <c r="AOT188" s="18"/>
      <c r="AOU188" s="18"/>
      <c r="AOV188" s="18"/>
      <c r="AOW188" s="18"/>
      <c r="AOX188" s="18"/>
      <c r="AOY188" s="18"/>
      <c r="AOZ188" s="18"/>
      <c r="APA188" s="18"/>
      <c r="APB188" s="18"/>
      <c r="APC188" s="18"/>
      <c r="APD188" s="18"/>
      <c r="APE188" s="18"/>
      <c r="APF188" s="18"/>
      <c r="APG188" s="18"/>
      <c r="APH188" s="18"/>
      <c r="API188" s="18"/>
      <c r="APJ188" s="18"/>
      <c r="APK188" s="18"/>
      <c r="APL188" s="18"/>
      <c r="APM188" s="18"/>
      <c r="APN188" s="18"/>
      <c r="APO188" s="18"/>
      <c r="APP188" s="18"/>
      <c r="APQ188" s="18"/>
      <c r="APR188" s="18"/>
      <c r="APS188" s="18"/>
      <c r="APT188" s="18"/>
      <c r="APU188" s="18"/>
      <c r="APV188" s="18"/>
      <c r="APW188" s="18"/>
      <c r="APX188" s="18"/>
      <c r="APY188" s="18"/>
      <c r="APZ188" s="18"/>
      <c r="AQA188" s="18"/>
      <c r="AQB188" s="18"/>
      <c r="AQC188" s="18"/>
      <c r="AQD188" s="18"/>
      <c r="AQE188" s="18"/>
      <c r="AQF188" s="18"/>
      <c r="AQG188" s="18"/>
      <c r="AQH188" s="18"/>
      <c r="AQI188" s="18"/>
      <c r="AQJ188" s="18"/>
      <c r="AQK188" s="18"/>
      <c r="AQL188" s="18"/>
      <c r="AQM188" s="18"/>
      <c r="AQN188" s="18"/>
      <c r="AQO188" s="18"/>
      <c r="AQP188" s="18"/>
      <c r="AQQ188" s="18"/>
      <c r="AQR188" s="18"/>
      <c r="AQS188" s="18"/>
      <c r="AQT188" s="18"/>
      <c r="AQU188" s="18"/>
      <c r="AQV188" s="18"/>
      <c r="AQW188" s="18"/>
      <c r="AQX188" s="18"/>
      <c r="AQY188" s="18"/>
      <c r="AQZ188" s="18"/>
      <c r="ARA188" s="18"/>
      <c r="ARB188" s="18"/>
      <c r="ARC188" s="18"/>
      <c r="ARD188" s="18"/>
      <c r="ARE188" s="18"/>
      <c r="ARF188" s="18"/>
      <c r="ARG188" s="18"/>
      <c r="ARH188" s="18"/>
      <c r="ARI188" s="18"/>
      <c r="ARJ188" s="18"/>
      <c r="ARK188" s="18"/>
      <c r="ARL188" s="18"/>
      <c r="ARM188" s="18"/>
      <c r="ARN188" s="18"/>
      <c r="ARO188" s="18"/>
      <c r="ARP188" s="18"/>
      <c r="ARQ188" s="18"/>
      <c r="ARR188" s="18"/>
      <c r="ARS188" s="18"/>
      <c r="ART188" s="18"/>
      <c r="ARU188" s="18"/>
      <c r="ARV188" s="18"/>
      <c r="ARW188" s="18"/>
      <c r="ARX188" s="18"/>
      <c r="ARY188" s="18"/>
      <c r="ARZ188" s="18"/>
      <c r="ASA188" s="18"/>
      <c r="ASB188" s="18"/>
      <c r="ASC188" s="18"/>
      <c r="ASD188" s="18"/>
      <c r="ASE188" s="18"/>
      <c r="ASF188" s="18"/>
      <c r="ASG188" s="18"/>
      <c r="ASH188" s="18"/>
      <c r="ASI188" s="18"/>
      <c r="ASJ188" s="18"/>
      <c r="ASK188" s="18"/>
      <c r="ASL188" s="18"/>
      <c r="ASM188" s="18"/>
      <c r="ASN188" s="18"/>
      <c r="ASO188" s="18"/>
      <c r="ASP188" s="18"/>
      <c r="ASQ188" s="18"/>
      <c r="ASR188" s="18"/>
      <c r="ASS188" s="18"/>
      <c r="AST188" s="18"/>
      <c r="ASU188" s="18"/>
      <c r="ASV188" s="18"/>
      <c r="ASW188" s="18"/>
      <c r="ASX188" s="18"/>
      <c r="ASY188" s="18"/>
      <c r="ASZ188" s="18"/>
      <c r="ATA188" s="18"/>
      <c r="ATB188" s="18"/>
      <c r="ATC188" s="18"/>
      <c r="ATD188" s="18"/>
      <c r="ATE188" s="18"/>
      <c r="ATF188" s="18"/>
      <c r="ATG188" s="18"/>
      <c r="ATH188" s="18"/>
      <c r="ATI188" s="18"/>
      <c r="ATJ188" s="18"/>
      <c r="ATK188" s="18"/>
      <c r="ATL188" s="18"/>
      <c r="ATM188" s="18"/>
      <c r="ATN188" s="18"/>
      <c r="ATO188" s="18"/>
      <c r="ATP188" s="18"/>
      <c r="ATQ188" s="18"/>
      <c r="ATR188" s="18"/>
      <c r="ATS188" s="18"/>
      <c r="ATT188" s="18"/>
      <c r="ATU188" s="18"/>
      <c r="ATV188" s="18"/>
      <c r="ATW188" s="18"/>
      <c r="ATX188" s="18"/>
      <c r="ATY188" s="18"/>
      <c r="ATZ188" s="18"/>
      <c r="AUA188" s="18"/>
      <c r="AUB188" s="18"/>
      <c r="AUC188" s="18"/>
      <c r="AUD188" s="18"/>
      <c r="AUE188" s="18"/>
      <c r="AUF188" s="18"/>
      <c r="AUG188" s="18"/>
      <c r="AUH188" s="18"/>
      <c r="AUI188" s="18"/>
      <c r="AUJ188" s="18"/>
      <c r="AUK188" s="18"/>
      <c r="AUL188" s="18"/>
      <c r="AUM188" s="18"/>
      <c r="AUN188" s="18"/>
      <c r="AUO188" s="18"/>
      <c r="AUP188" s="18"/>
      <c r="AUQ188" s="18"/>
      <c r="AUR188" s="18"/>
      <c r="AUS188" s="18"/>
      <c r="AUT188" s="18"/>
      <c r="AUU188" s="18"/>
      <c r="AUV188" s="18"/>
      <c r="AUW188" s="18"/>
      <c r="AUX188" s="18"/>
      <c r="AUY188" s="18"/>
      <c r="AUZ188" s="18"/>
      <c r="AVA188" s="18"/>
      <c r="AVB188" s="18"/>
      <c r="AVC188" s="18"/>
      <c r="AVD188" s="18"/>
      <c r="AVE188" s="18"/>
      <c r="AVF188" s="18"/>
      <c r="AVG188" s="18"/>
      <c r="AVH188" s="18"/>
      <c r="AVI188" s="18"/>
      <c r="AVJ188" s="18"/>
      <c r="AVK188" s="18"/>
      <c r="AVL188" s="18"/>
      <c r="AVM188" s="18"/>
      <c r="AVN188" s="18"/>
      <c r="AVO188" s="18"/>
      <c r="AVP188" s="18"/>
      <c r="AVQ188" s="18"/>
      <c r="AVR188" s="18"/>
      <c r="AVS188" s="18"/>
      <c r="AVT188" s="18"/>
      <c r="AVU188" s="18"/>
      <c r="AVV188" s="18"/>
      <c r="AVW188" s="18"/>
      <c r="AVX188" s="18"/>
      <c r="AVY188" s="18"/>
      <c r="AVZ188" s="18"/>
      <c r="AWA188" s="18"/>
      <c r="AWB188" s="18"/>
      <c r="AWC188" s="18"/>
      <c r="AWD188" s="18"/>
      <c r="AWE188" s="18"/>
      <c r="AWF188" s="18"/>
      <c r="AWG188" s="18"/>
      <c r="AWH188" s="18"/>
      <c r="AWI188" s="18"/>
      <c r="AWJ188" s="18"/>
      <c r="AWK188" s="18"/>
      <c r="AWL188" s="18"/>
      <c r="AWM188" s="18"/>
      <c r="AWN188" s="18"/>
      <c r="AWO188" s="18"/>
      <c r="AWP188" s="18"/>
      <c r="AWQ188" s="18"/>
      <c r="AWR188" s="18"/>
      <c r="AWS188" s="18"/>
      <c r="AWT188" s="18"/>
      <c r="AWU188" s="18"/>
      <c r="AWV188" s="18"/>
      <c r="AWW188" s="18"/>
      <c r="AWX188" s="18"/>
      <c r="AWY188" s="18"/>
      <c r="AWZ188" s="18"/>
      <c r="AXA188" s="18"/>
      <c r="AXB188" s="18"/>
      <c r="AXC188" s="18"/>
      <c r="AXD188" s="18"/>
      <c r="AXE188" s="18"/>
      <c r="AXF188" s="18"/>
      <c r="AXG188" s="18"/>
      <c r="AXH188" s="18"/>
      <c r="AXI188" s="18"/>
      <c r="AXJ188" s="18"/>
      <c r="AXK188" s="18"/>
      <c r="AXL188" s="18"/>
      <c r="AXM188" s="18"/>
      <c r="AXN188" s="18"/>
      <c r="AXO188" s="18"/>
      <c r="AXP188" s="18"/>
      <c r="AXQ188" s="18"/>
      <c r="AXR188" s="18"/>
      <c r="AXS188" s="18"/>
      <c r="AXT188" s="18"/>
      <c r="AXU188" s="18"/>
      <c r="AXV188" s="18"/>
      <c r="AXW188" s="18"/>
      <c r="AXX188" s="18"/>
      <c r="AXY188" s="18"/>
      <c r="AXZ188" s="18"/>
      <c r="AYA188" s="18"/>
      <c r="AYB188" s="18"/>
      <c r="AYC188" s="18"/>
      <c r="AYD188" s="18"/>
      <c r="AYE188" s="18"/>
      <c r="AYF188" s="18"/>
      <c r="AYG188" s="18"/>
      <c r="AYH188" s="18"/>
      <c r="AYI188" s="18"/>
      <c r="AYJ188" s="18"/>
      <c r="AYK188" s="18"/>
      <c r="AYL188" s="18"/>
      <c r="AYM188" s="18"/>
      <c r="AYN188" s="18"/>
      <c r="AYO188" s="18"/>
      <c r="AYP188" s="18"/>
      <c r="AYQ188" s="18"/>
      <c r="AYR188" s="18"/>
      <c r="AYS188" s="18"/>
      <c r="AYT188" s="18"/>
      <c r="AYU188" s="18"/>
      <c r="AYV188" s="18"/>
      <c r="AYW188" s="18"/>
      <c r="AYX188" s="18"/>
      <c r="AYY188" s="18"/>
      <c r="AYZ188" s="18"/>
      <c r="AZA188" s="18"/>
      <c r="AZB188" s="18"/>
      <c r="AZC188" s="18"/>
      <c r="AZD188" s="18"/>
      <c r="AZE188" s="18"/>
      <c r="AZF188" s="18"/>
      <c r="AZG188" s="18"/>
      <c r="AZH188" s="18"/>
      <c r="AZI188" s="18"/>
      <c r="AZJ188" s="18"/>
      <c r="AZK188" s="18"/>
      <c r="AZL188" s="18"/>
      <c r="AZM188" s="18"/>
      <c r="AZN188" s="18"/>
      <c r="AZO188" s="18"/>
      <c r="AZP188" s="18"/>
      <c r="AZQ188" s="18"/>
      <c r="AZR188" s="18"/>
      <c r="AZS188" s="18"/>
      <c r="AZT188" s="18"/>
      <c r="AZU188" s="18"/>
      <c r="AZV188" s="18"/>
      <c r="AZW188" s="18"/>
      <c r="AZX188" s="18"/>
      <c r="AZY188" s="18"/>
      <c r="AZZ188" s="18"/>
      <c r="BAA188" s="18"/>
      <c r="BAB188" s="18"/>
      <c r="BAC188" s="18"/>
      <c r="BAD188" s="18"/>
      <c r="BAE188" s="18"/>
      <c r="BAF188" s="18"/>
      <c r="BAG188" s="18"/>
      <c r="BAH188" s="18"/>
      <c r="BAI188" s="18"/>
      <c r="BAJ188" s="18"/>
      <c r="BAK188" s="18"/>
      <c r="BAL188" s="18"/>
      <c r="BAM188" s="18"/>
      <c r="BAN188" s="18"/>
      <c r="BAO188" s="18"/>
      <c r="BAP188" s="18"/>
      <c r="BAQ188" s="18"/>
      <c r="BAR188" s="18"/>
      <c r="BAS188" s="18"/>
      <c r="BAT188" s="18"/>
      <c r="BAU188" s="18"/>
      <c r="BAV188" s="18"/>
      <c r="BAW188" s="18"/>
      <c r="BAX188" s="18"/>
      <c r="BAY188" s="18"/>
      <c r="BAZ188" s="18"/>
      <c r="BBA188" s="18"/>
      <c r="BBB188" s="18"/>
      <c r="BBC188" s="18"/>
      <c r="BBD188" s="18"/>
      <c r="BBE188" s="18"/>
      <c r="BBF188" s="18"/>
      <c r="BBG188" s="18"/>
      <c r="BBH188" s="18"/>
      <c r="BBI188" s="18"/>
      <c r="BBJ188" s="18"/>
      <c r="BBK188" s="18"/>
      <c r="BBL188" s="18"/>
      <c r="BBM188" s="18"/>
      <c r="BBN188" s="18"/>
      <c r="BBO188" s="18"/>
      <c r="BBP188" s="18"/>
      <c r="BBQ188" s="18"/>
      <c r="BBR188" s="18"/>
      <c r="BBS188" s="18"/>
      <c r="BBT188" s="18"/>
      <c r="BBU188" s="18"/>
      <c r="BBV188" s="18"/>
      <c r="BBW188" s="18"/>
      <c r="BBX188" s="18"/>
      <c r="BBY188" s="18"/>
      <c r="BBZ188" s="18"/>
      <c r="BCA188" s="18"/>
      <c r="BCB188" s="18"/>
      <c r="BCC188" s="18"/>
      <c r="BCD188" s="18"/>
      <c r="BCE188" s="18"/>
      <c r="BCF188" s="18"/>
      <c r="BCG188" s="18"/>
      <c r="BCH188" s="18"/>
      <c r="BCI188" s="18"/>
      <c r="BCJ188" s="18"/>
      <c r="BCK188" s="18"/>
      <c r="BCL188" s="18"/>
      <c r="BCM188" s="18"/>
      <c r="BCN188" s="18"/>
      <c r="BCO188" s="18"/>
      <c r="BCP188" s="18"/>
      <c r="BCQ188" s="18"/>
      <c r="BCR188" s="18"/>
      <c r="BCS188" s="18"/>
      <c r="BCT188" s="18"/>
      <c r="BCU188" s="18"/>
      <c r="BCV188" s="18"/>
      <c r="BCW188" s="18"/>
      <c r="BCX188" s="18"/>
      <c r="BCY188" s="18"/>
      <c r="BCZ188" s="18"/>
      <c r="BDA188" s="18"/>
      <c r="BDB188" s="18"/>
      <c r="BDC188" s="18"/>
      <c r="BDD188" s="18"/>
      <c r="BDE188" s="18"/>
      <c r="BDF188" s="18"/>
      <c r="BDG188" s="18"/>
      <c r="BDH188" s="18"/>
      <c r="BDI188" s="18"/>
      <c r="BDJ188" s="18"/>
      <c r="BDK188" s="18"/>
      <c r="BDL188" s="18"/>
      <c r="BDM188" s="18"/>
      <c r="BDN188" s="18"/>
      <c r="BDO188" s="18"/>
      <c r="BDP188" s="18"/>
      <c r="BDQ188" s="18"/>
      <c r="BDR188" s="18"/>
      <c r="BDS188" s="18"/>
      <c r="BDT188" s="18"/>
      <c r="BDU188" s="18"/>
      <c r="BDV188" s="18"/>
      <c r="BDW188" s="18"/>
      <c r="BDX188" s="18"/>
      <c r="BDY188" s="18"/>
      <c r="BDZ188" s="18"/>
      <c r="BEA188" s="18"/>
      <c r="BEB188" s="18"/>
      <c r="BEC188" s="18"/>
      <c r="BED188" s="18"/>
      <c r="BEE188" s="18"/>
      <c r="BEF188" s="18"/>
      <c r="BEG188" s="18"/>
      <c r="BEH188" s="18"/>
      <c r="BEI188" s="18"/>
      <c r="BEJ188" s="18"/>
      <c r="BEK188" s="18"/>
      <c r="BEL188" s="18"/>
      <c r="BEM188" s="18"/>
      <c r="BEN188" s="18"/>
      <c r="BEO188" s="18"/>
      <c r="BEP188" s="18"/>
      <c r="BEQ188" s="18"/>
      <c r="BER188" s="18"/>
      <c r="BES188" s="18"/>
      <c r="BET188" s="18"/>
      <c r="BEU188" s="18"/>
      <c r="BEV188" s="18"/>
      <c r="BEW188" s="18"/>
      <c r="BEX188" s="18"/>
      <c r="BEY188" s="18"/>
      <c r="BEZ188" s="18"/>
      <c r="BFA188" s="18"/>
      <c r="BFB188" s="18"/>
      <c r="BFC188" s="18"/>
      <c r="BFD188" s="18"/>
      <c r="BFE188" s="18"/>
      <c r="BFF188" s="18"/>
      <c r="BFG188" s="18"/>
      <c r="BFH188" s="18"/>
      <c r="BFI188" s="18"/>
      <c r="BFJ188" s="18"/>
      <c r="BFK188" s="18"/>
      <c r="BFL188" s="18"/>
      <c r="BFM188" s="18"/>
      <c r="BFN188" s="18"/>
      <c r="BFO188" s="18"/>
      <c r="BFP188" s="18"/>
      <c r="BFQ188" s="18"/>
      <c r="BFR188" s="18"/>
      <c r="BFS188" s="18"/>
      <c r="BFT188" s="18"/>
      <c r="BFU188" s="18"/>
      <c r="BFV188" s="18"/>
      <c r="BFW188" s="18"/>
      <c r="BFX188" s="18"/>
      <c r="BFY188" s="18"/>
      <c r="BFZ188" s="18"/>
      <c r="BGA188" s="18"/>
      <c r="BGB188" s="18"/>
      <c r="BGC188" s="18"/>
      <c r="BGD188" s="18"/>
      <c r="BGE188" s="18"/>
      <c r="BGF188" s="18"/>
      <c r="BGG188" s="18"/>
      <c r="BGH188" s="18"/>
      <c r="BGI188" s="18"/>
      <c r="BGJ188" s="18"/>
      <c r="BGK188" s="18"/>
      <c r="BGL188" s="18"/>
      <c r="BGM188" s="18"/>
      <c r="BGN188" s="18"/>
      <c r="BGO188" s="18"/>
      <c r="BGP188" s="18"/>
      <c r="BGQ188" s="18"/>
      <c r="BGR188" s="18"/>
      <c r="BGS188" s="18"/>
      <c r="BGT188" s="18"/>
      <c r="BGU188" s="18"/>
      <c r="BGV188" s="18"/>
      <c r="BGW188" s="18"/>
      <c r="BGX188" s="18"/>
      <c r="BGY188" s="18"/>
      <c r="BGZ188" s="18"/>
      <c r="BHA188" s="18"/>
      <c r="BHB188" s="18"/>
      <c r="BHC188" s="18"/>
      <c r="BHD188" s="18"/>
      <c r="BHE188" s="18"/>
      <c r="BHF188" s="18"/>
      <c r="BHG188" s="18"/>
      <c r="BHH188" s="18"/>
      <c r="BHI188" s="18"/>
      <c r="BHJ188" s="18"/>
      <c r="BHK188" s="18"/>
      <c r="BHL188" s="18"/>
      <c r="BHM188" s="18"/>
      <c r="BHN188" s="18"/>
      <c r="BHO188" s="18"/>
      <c r="BHP188" s="18"/>
      <c r="BHQ188" s="18"/>
      <c r="BHR188" s="18"/>
      <c r="BHS188" s="18"/>
      <c r="BHT188" s="18"/>
      <c r="BHU188" s="18"/>
      <c r="BHV188" s="18"/>
      <c r="BHW188" s="18"/>
      <c r="BHX188" s="18"/>
      <c r="BHY188" s="18"/>
      <c r="BHZ188" s="18"/>
      <c r="BIA188" s="18"/>
      <c r="BIB188" s="18"/>
      <c r="BIC188" s="18"/>
      <c r="BID188" s="18"/>
      <c r="BIE188" s="18"/>
      <c r="BIF188" s="18"/>
      <c r="BIG188" s="18"/>
      <c r="BIH188" s="18"/>
      <c r="BII188" s="18"/>
      <c r="BIJ188" s="18"/>
      <c r="BIK188" s="18"/>
      <c r="BIL188" s="18"/>
      <c r="BIM188" s="18"/>
      <c r="BIN188" s="18"/>
      <c r="BIO188" s="18"/>
      <c r="BIP188" s="18"/>
      <c r="BIQ188" s="18"/>
      <c r="BIR188" s="18"/>
      <c r="BIS188" s="18"/>
      <c r="BIT188" s="18"/>
      <c r="BIU188" s="18"/>
      <c r="BIV188" s="18"/>
      <c r="BIW188" s="18"/>
      <c r="BIX188" s="18"/>
      <c r="BIY188" s="18"/>
      <c r="BIZ188" s="18"/>
      <c r="BJA188" s="18"/>
      <c r="BJB188" s="18"/>
      <c r="BJC188" s="18"/>
      <c r="BJD188" s="18"/>
      <c r="BJE188" s="18"/>
      <c r="BJF188" s="18"/>
      <c r="BJG188" s="18"/>
      <c r="BJH188" s="18"/>
      <c r="BJI188" s="18"/>
      <c r="BJJ188" s="18"/>
      <c r="BJK188" s="18"/>
      <c r="BJL188" s="18"/>
      <c r="BJM188" s="18"/>
      <c r="BJN188" s="18"/>
      <c r="BJO188" s="18"/>
      <c r="BJP188" s="18"/>
      <c r="BJQ188" s="18"/>
      <c r="BJR188" s="18"/>
      <c r="BJS188" s="18"/>
      <c r="BJT188" s="18"/>
      <c r="BJU188" s="18"/>
      <c r="BJV188" s="18"/>
      <c r="BJW188" s="18"/>
      <c r="BJX188" s="18"/>
      <c r="BJY188" s="18"/>
      <c r="BJZ188" s="18"/>
      <c r="BKA188" s="18"/>
      <c r="BKB188" s="18"/>
      <c r="BKC188" s="18"/>
      <c r="BKD188" s="18"/>
      <c r="BKE188" s="18"/>
      <c r="BKF188" s="18"/>
      <c r="BKG188" s="18"/>
      <c r="BKH188" s="18"/>
      <c r="BKI188" s="18"/>
      <c r="BKJ188" s="18"/>
      <c r="BKK188" s="18"/>
      <c r="BKL188" s="18"/>
      <c r="BKM188" s="18"/>
      <c r="BKN188" s="18"/>
      <c r="BKO188" s="18"/>
      <c r="BKP188" s="18"/>
      <c r="BKQ188" s="18"/>
      <c r="BKR188" s="18"/>
      <c r="BKS188" s="18"/>
      <c r="BKT188" s="18"/>
      <c r="BKU188" s="18"/>
      <c r="BKV188" s="18"/>
      <c r="BKW188" s="18"/>
      <c r="BKX188" s="18"/>
      <c r="BKY188" s="18"/>
      <c r="BKZ188" s="18"/>
      <c r="BLA188" s="18"/>
      <c r="BLB188" s="18"/>
      <c r="BLC188" s="18"/>
      <c r="BLD188" s="18"/>
      <c r="BLE188" s="18"/>
      <c r="BLF188" s="18"/>
      <c r="BLG188" s="18"/>
      <c r="BLH188" s="18"/>
      <c r="BLI188" s="18"/>
      <c r="BLJ188" s="18"/>
      <c r="BLK188" s="18"/>
      <c r="BLL188" s="18"/>
      <c r="BLM188" s="18"/>
      <c r="BLN188" s="18"/>
      <c r="BLO188" s="18"/>
      <c r="BLP188" s="18"/>
      <c r="BLQ188" s="18"/>
      <c r="BLR188" s="18"/>
      <c r="BLS188" s="18"/>
      <c r="BLT188" s="18"/>
      <c r="BLU188" s="18"/>
      <c r="BLV188" s="18"/>
      <c r="BLW188" s="18"/>
      <c r="BLX188" s="18"/>
      <c r="BLY188" s="18"/>
      <c r="BLZ188" s="18"/>
      <c r="BMA188" s="18"/>
      <c r="BMB188" s="18"/>
      <c r="BMC188" s="18"/>
      <c r="BMD188" s="18"/>
      <c r="BME188" s="18"/>
      <c r="BMF188" s="18"/>
      <c r="BMG188" s="18"/>
      <c r="BMH188" s="18"/>
      <c r="BMI188" s="18"/>
      <c r="BMJ188" s="18"/>
      <c r="BMK188" s="18"/>
      <c r="BML188" s="18"/>
      <c r="BMM188" s="18"/>
      <c r="BMN188" s="18"/>
      <c r="BMO188" s="18"/>
      <c r="BMP188" s="18"/>
      <c r="BMQ188" s="18"/>
      <c r="BMR188" s="18"/>
      <c r="BMS188" s="18"/>
      <c r="BMT188" s="18"/>
      <c r="BMU188" s="18"/>
      <c r="BMV188" s="18"/>
      <c r="BMW188" s="18"/>
      <c r="BMX188" s="18"/>
      <c r="BMY188" s="18"/>
      <c r="BMZ188" s="18"/>
      <c r="BNA188" s="18"/>
      <c r="BNB188" s="18"/>
      <c r="BNC188" s="18"/>
      <c r="BND188" s="18"/>
      <c r="BNE188" s="18"/>
      <c r="BNF188" s="18"/>
      <c r="BNG188" s="18"/>
      <c r="BNH188" s="18"/>
      <c r="BNI188" s="18"/>
      <c r="BNJ188" s="18"/>
      <c r="BNK188" s="18"/>
      <c r="BNL188" s="18"/>
      <c r="BNM188" s="18"/>
      <c r="BNN188" s="18"/>
      <c r="BNO188" s="18"/>
      <c r="BNP188" s="18"/>
      <c r="BNQ188" s="18"/>
      <c r="BNR188" s="18"/>
      <c r="BNS188" s="18"/>
      <c r="BNT188" s="18"/>
      <c r="BNU188" s="18"/>
      <c r="BNV188" s="18"/>
      <c r="BNW188" s="18"/>
      <c r="BNX188" s="18"/>
      <c r="BNY188" s="18"/>
      <c r="BNZ188" s="18"/>
      <c r="BOA188" s="18"/>
      <c r="BOB188" s="18"/>
      <c r="BOC188" s="18"/>
      <c r="BOD188" s="18"/>
      <c r="BOE188" s="18"/>
      <c r="BOF188" s="18"/>
      <c r="BOG188" s="18"/>
      <c r="BOH188" s="18"/>
      <c r="BOI188" s="18"/>
      <c r="BOJ188" s="18"/>
      <c r="BOK188" s="18"/>
      <c r="BOL188" s="18"/>
      <c r="BOM188" s="18"/>
      <c r="BON188" s="18"/>
      <c r="BOO188" s="18"/>
      <c r="BOP188" s="18"/>
      <c r="BOQ188" s="18"/>
      <c r="BOR188" s="18"/>
      <c r="BOS188" s="18"/>
      <c r="BOT188" s="18"/>
      <c r="BOU188" s="18"/>
      <c r="BOV188" s="18"/>
      <c r="BOW188" s="18"/>
      <c r="BOX188" s="18"/>
      <c r="BOY188" s="18"/>
      <c r="BOZ188" s="18"/>
      <c r="BPA188" s="18"/>
      <c r="BPB188" s="18"/>
      <c r="BPC188" s="18"/>
      <c r="BPD188" s="18"/>
      <c r="BPE188" s="18"/>
      <c r="BPF188" s="18"/>
      <c r="BPG188" s="18"/>
      <c r="BPH188" s="18"/>
      <c r="BPI188" s="18"/>
      <c r="BPJ188" s="18"/>
      <c r="BPK188" s="18"/>
      <c r="BPL188" s="18"/>
      <c r="BPM188" s="18"/>
      <c r="BPN188" s="18"/>
      <c r="BPO188" s="18"/>
      <c r="BPP188" s="18"/>
      <c r="BPQ188" s="18"/>
      <c r="BPR188" s="18"/>
      <c r="BPS188" s="18"/>
      <c r="BPT188" s="18"/>
      <c r="BPU188" s="18"/>
      <c r="BPV188" s="18"/>
      <c r="BPW188" s="18"/>
      <c r="BPX188" s="18"/>
      <c r="BPY188" s="18"/>
      <c r="BPZ188" s="18"/>
      <c r="BQA188" s="18"/>
      <c r="BQB188" s="18"/>
      <c r="BQC188" s="18"/>
      <c r="BQD188" s="18"/>
      <c r="BQE188" s="18"/>
      <c r="BQF188" s="18"/>
      <c r="BQG188" s="18"/>
      <c r="BQH188" s="18"/>
      <c r="BQI188" s="18"/>
      <c r="BQJ188" s="18"/>
      <c r="BQK188" s="18"/>
      <c r="BQL188" s="18"/>
      <c r="BQM188" s="18"/>
      <c r="BQN188" s="18"/>
      <c r="BQO188" s="18"/>
      <c r="BQP188" s="18"/>
      <c r="BQQ188" s="18"/>
      <c r="BQR188" s="18"/>
      <c r="BQS188" s="18"/>
      <c r="BQT188" s="18"/>
      <c r="BQU188" s="18"/>
      <c r="BQV188" s="18"/>
      <c r="BQW188" s="18"/>
      <c r="BQX188" s="18"/>
      <c r="BQY188" s="18"/>
      <c r="BQZ188" s="18"/>
      <c r="BRA188" s="18"/>
      <c r="BRB188" s="18"/>
      <c r="BRC188" s="18"/>
      <c r="BRD188" s="18"/>
      <c r="BRE188" s="18"/>
      <c r="BRF188" s="18"/>
      <c r="BRG188" s="18"/>
      <c r="BRH188" s="18"/>
      <c r="BRI188" s="18"/>
      <c r="BRJ188" s="18"/>
      <c r="BRK188" s="18"/>
      <c r="BRL188" s="18"/>
      <c r="BRM188" s="18"/>
      <c r="BRN188" s="18"/>
      <c r="BRO188" s="18"/>
      <c r="BRP188" s="18"/>
      <c r="BRQ188" s="18"/>
      <c r="BRR188" s="18"/>
      <c r="BRS188" s="18"/>
      <c r="BRT188" s="18"/>
      <c r="BRU188" s="18"/>
      <c r="BRV188" s="18"/>
      <c r="BRW188" s="18"/>
      <c r="BRX188" s="18"/>
      <c r="BRY188" s="18"/>
      <c r="BRZ188" s="18"/>
      <c r="BSA188" s="18"/>
      <c r="BSB188" s="18"/>
      <c r="BSC188" s="18"/>
      <c r="BSD188" s="18"/>
      <c r="BSE188" s="18"/>
      <c r="BSF188" s="18"/>
      <c r="BSG188" s="18"/>
      <c r="BSH188" s="18"/>
      <c r="BSI188" s="18"/>
      <c r="BSJ188" s="18"/>
      <c r="BSK188" s="18"/>
      <c r="BSL188" s="18"/>
      <c r="BSM188" s="18"/>
      <c r="BSN188" s="18"/>
      <c r="BSO188" s="18"/>
      <c r="BSP188" s="18"/>
      <c r="BSQ188" s="18"/>
      <c r="BSR188" s="18"/>
      <c r="BSS188" s="18"/>
      <c r="BST188" s="18"/>
      <c r="BSU188" s="18"/>
      <c r="BSV188" s="18"/>
      <c r="BSW188" s="18"/>
      <c r="BSX188" s="18"/>
      <c r="BSY188" s="18"/>
      <c r="BSZ188" s="18"/>
      <c r="BTA188" s="18"/>
      <c r="BTB188" s="18"/>
      <c r="BTC188" s="18"/>
      <c r="BTD188" s="18"/>
      <c r="BTE188" s="18"/>
      <c r="BTF188" s="18"/>
      <c r="BTG188" s="18"/>
      <c r="BTH188" s="18"/>
    </row>
    <row r="189" spans="1:1880" s="420" customFormat="1" ht="90" customHeight="1" x14ac:dyDescent="0.3">
      <c r="A189" s="100">
        <v>619</v>
      </c>
      <c r="B189" s="347" t="s">
        <v>53</v>
      </c>
      <c r="C189" s="347" t="s">
        <v>299</v>
      </c>
      <c r="D189" s="87" t="s">
        <v>302</v>
      </c>
      <c r="E189" s="679" t="e">
        <f>INDEX('PY1 Data(H)'!$A$1:$CZ$231,MATCH('Unit Data from Audit Worksheet'!$A189,'PY1 Data(H)'!$A$1:$A$231,0),MATCH('Unit Data from Audit Worksheet'!$D$2,'PY1 Data(H)'!$A$1:$CZ$1,0))</f>
        <v>#N/A</v>
      </c>
      <c r="F189" s="956">
        <v>0</v>
      </c>
      <c r="G189" s="422" t="str">
        <f>IF(ISBLANK(F189),"Please do not leave blank ",IF(F189=H189,"","Please review percentage"))</f>
        <v/>
      </c>
      <c r="H189" s="423">
        <f>ROUND(IFERROR((F188/F187)*100,0),1)</f>
        <v>0</v>
      </c>
      <c r="I189" s="72"/>
      <c r="J189"/>
      <c r="K189" s="18"/>
      <c r="L189"/>
      <c r="M189" s="18"/>
      <c r="N189" s="178"/>
      <c r="O189" s="18"/>
      <c r="P189" s="18"/>
      <c r="Q189" s="18"/>
      <c r="R189" s="18"/>
      <c r="S189" s="18"/>
      <c r="T189" s="18"/>
      <c r="U189" s="18"/>
      <c r="V189" s="18"/>
      <c r="W189" s="18"/>
      <c r="X189" s="18"/>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c r="GQ189" s="18"/>
      <c r="GR189" s="18"/>
      <c r="GS189" s="18"/>
      <c r="GT189" s="18"/>
      <c r="GU189" s="18"/>
      <c r="GV189" s="18"/>
      <c r="GW189" s="18"/>
      <c r="GX189" s="18"/>
      <c r="GY189" s="18"/>
      <c r="GZ189" s="18"/>
      <c r="HA189" s="18"/>
      <c r="HB189" s="18"/>
      <c r="HC189" s="18"/>
      <c r="HD189" s="18"/>
      <c r="HE189" s="18"/>
      <c r="HF189" s="18"/>
      <c r="HG189" s="18"/>
      <c r="HH189" s="18"/>
      <c r="HI189" s="18"/>
      <c r="HJ189" s="18"/>
      <c r="HK189" s="18"/>
      <c r="HL189" s="18"/>
      <c r="HM189" s="18"/>
      <c r="HN189" s="18"/>
      <c r="HO189" s="18"/>
      <c r="HP189" s="18"/>
      <c r="HQ189" s="18"/>
      <c r="HR189" s="18"/>
      <c r="HS189" s="18"/>
      <c r="HT189" s="18"/>
      <c r="HU189" s="18"/>
      <c r="HV189" s="18"/>
      <c r="HW189" s="18"/>
      <c r="HX189" s="18"/>
      <c r="HY189" s="18"/>
      <c r="HZ189" s="18"/>
      <c r="IA189" s="18"/>
      <c r="IB189" s="18"/>
      <c r="IC189" s="18"/>
      <c r="ID189" s="18"/>
      <c r="IE189" s="18"/>
      <c r="IF189" s="18"/>
      <c r="IG189" s="18"/>
      <c r="IH189" s="18"/>
      <c r="II189" s="18"/>
      <c r="IJ189" s="18"/>
      <c r="IK189" s="18"/>
      <c r="IL189" s="18"/>
      <c r="IM189" s="18"/>
      <c r="IN189" s="18"/>
      <c r="IO189" s="18"/>
      <c r="IP189" s="18"/>
      <c r="IQ189" s="18"/>
      <c r="IR189" s="18"/>
      <c r="IS189" s="18"/>
      <c r="IT189" s="18"/>
      <c r="IU189" s="18"/>
      <c r="IV189" s="18"/>
      <c r="IW189" s="18"/>
      <c r="IX189" s="18"/>
      <c r="IY189" s="18"/>
      <c r="IZ189" s="18"/>
      <c r="JA189" s="18"/>
      <c r="JB189" s="18"/>
      <c r="JC189" s="18"/>
      <c r="JD189" s="18"/>
      <c r="JE189" s="18"/>
      <c r="JF189" s="18"/>
      <c r="JG189" s="18"/>
      <c r="JH189" s="18"/>
      <c r="JI189" s="18"/>
      <c r="JJ189" s="18"/>
      <c r="JK189" s="18"/>
      <c r="JL189" s="18"/>
      <c r="JM189" s="18"/>
      <c r="JN189" s="18"/>
      <c r="JO189" s="18"/>
      <c r="JP189" s="18"/>
      <c r="JQ189" s="18"/>
      <c r="JR189" s="18"/>
      <c r="JS189" s="18"/>
      <c r="JT189" s="18"/>
      <c r="JU189" s="18"/>
      <c r="JV189" s="18"/>
      <c r="JW189" s="18"/>
      <c r="JX189" s="18"/>
      <c r="JY189" s="18"/>
      <c r="JZ189" s="18"/>
      <c r="KA189" s="18"/>
      <c r="KB189" s="18"/>
      <c r="KC189" s="18"/>
      <c r="KD189" s="18"/>
      <c r="KE189" s="18"/>
      <c r="KF189" s="18"/>
      <c r="KG189" s="18"/>
      <c r="KH189" s="18"/>
      <c r="KI189" s="18"/>
      <c r="KJ189" s="18"/>
      <c r="KK189" s="18"/>
      <c r="KL189" s="18"/>
      <c r="KM189" s="18"/>
      <c r="KN189" s="18"/>
      <c r="KO189" s="18"/>
      <c r="KP189" s="18"/>
      <c r="KQ189" s="18"/>
      <c r="KR189" s="18"/>
      <c r="KS189" s="18"/>
      <c r="KT189" s="18"/>
      <c r="KU189" s="18"/>
      <c r="KV189" s="18"/>
      <c r="KW189" s="18"/>
      <c r="KX189" s="18"/>
      <c r="KY189" s="18"/>
      <c r="KZ189" s="18"/>
      <c r="LA189" s="18"/>
      <c r="LB189" s="18"/>
      <c r="LC189" s="18"/>
      <c r="LD189" s="18"/>
      <c r="LE189" s="18"/>
      <c r="LF189" s="18"/>
      <c r="LG189" s="18"/>
      <c r="LH189" s="18"/>
      <c r="LI189" s="18"/>
      <c r="LJ189" s="18"/>
      <c r="LK189" s="18"/>
      <c r="LL189" s="18"/>
      <c r="LM189" s="18"/>
      <c r="LN189" s="18"/>
      <c r="LO189" s="18"/>
      <c r="LP189" s="18"/>
      <c r="LQ189" s="18"/>
      <c r="LR189" s="18"/>
      <c r="LS189" s="18"/>
      <c r="LT189" s="18"/>
      <c r="LU189" s="18"/>
      <c r="LV189" s="18"/>
      <c r="LW189" s="18"/>
      <c r="LX189" s="18"/>
      <c r="LY189" s="18"/>
      <c r="LZ189" s="18"/>
      <c r="MA189" s="18"/>
      <c r="MB189" s="18"/>
      <c r="MC189" s="18"/>
      <c r="MD189" s="18"/>
      <c r="ME189" s="18"/>
      <c r="MF189" s="18"/>
      <c r="MG189" s="18"/>
      <c r="MH189" s="18"/>
      <c r="MI189" s="18"/>
      <c r="MJ189" s="18"/>
      <c r="MK189" s="18"/>
      <c r="ML189" s="18"/>
      <c r="MM189" s="18"/>
      <c r="MN189" s="18"/>
      <c r="MO189" s="18"/>
      <c r="MP189" s="18"/>
      <c r="MQ189" s="18"/>
      <c r="MR189" s="18"/>
      <c r="MS189" s="18"/>
      <c r="MT189" s="18"/>
      <c r="MU189" s="18"/>
      <c r="MV189" s="18"/>
      <c r="MW189" s="18"/>
      <c r="MX189" s="18"/>
      <c r="MY189" s="18"/>
      <c r="MZ189" s="18"/>
      <c r="NA189" s="18"/>
      <c r="NB189" s="18"/>
      <c r="NC189" s="18"/>
      <c r="ND189" s="18"/>
      <c r="NE189" s="18"/>
      <c r="NF189" s="18"/>
      <c r="NG189" s="18"/>
      <c r="NH189" s="18"/>
      <c r="NI189" s="18"/>
      <c r="NJ189" s="18"/>
      <c r="NK189" s="18"/>
      <c r="NL189" s="18"/>
      <c r="NM189" s="18"/>
      <c r="NN189" s="18"/>
      <c r="NO189" s="18"/>
      <c r="NP189" s="18"/>
      <c r="NQ189" s="18"/>
      <c r="NR189" s="18"/>
      <c r="NS189" s="18"/>
      <c r="NT189" s="18"/>
      <c r="NU189" s="18"/>
      <c r="NV189" s="18"/>
      <c r="NW189" s="18"/>
      <c r="NX189" s="18"/>
      <c r="NY189" s="18"/>
      <c r="NZ189" s="18"/>
      <c r="OA189" s="18"/>
      <c r="OB189" s="18"/>
      <c r="OC189" s="18"/>
      <c r="OD189" s="18"/>
      <c r="OE189" s="18"/>
      <c r="OF189" s="18"/>
      <c r="OG189" s="18"/>
      <c r="OH189" s="18"/>
      <c r="OI189" s="18"/>
      <c r="OJ189" s="18"/>
      <c r="OK189" s="18"/>
      <c r="OL189" s="18"/>
      <c r="OM189" s="18"/>
      <c r="ON189" s="18"/>
      <c r="OO189" s="18"/>
      <c r="OP189" s="18"/>
      <c r="OQ189" s="18"/>
      <c r="OR189" s="18"/>
      <c r="OS189" s="18"/>
      <c r="OT189" s="18"/>
      <c r="OU189" s="18"/>
      <c r="OV189" s="18"/>
      <c r="OW189" s="18"/>
      <c r="OX189" s="18"/>
      <c r="OY189" s="18"/>
      <c r="OZ189" s="18"/>
      <c r="PA189" s="18"/>
      <c r="PB189" s="18"/>
      <c r="PC189" s="18"/>
      <c r="PD189" s="18"/>
      <c r="PE189" s="18"/>
      <c r="PF189" s="18"/>
      <c r="PG189" s="18"/>
      <c r="PH189" s="18"/>
      <c r="PI189" s="18"/>
      <c r="PJ189" s="18"/>
      <c r="PK189" s="18"/>
      <c r="PL189" s="18"/>
      <c r="PM189" s="18"/>
      <c r="PN189" s="18"/>
      <c r="PO189" s="18"/>
      <c r="PP189" s="18"/>
      <c r="PQ189" s="18"/>
      <c r="PR189" s="18"/>
      <c r="PS189" s="18"/>
      <c r="PT189" s="18"/>
      <c r="PU189" s="18"/>
      <c r="PV189" s="18"/>
      <c r="PW189" s="18"/>
      <c r="PX189" s="18"/>
      <c r="PY189" s="18"/>
      <c r="PZ189" s="18"/>
      <c r="QA189" s="18"/>
      <c r="QB189" s="18"/>
      <c r="QC189" s="18"/>
      <c r="QD189" s="18"/>
      <c r="QE189" s="18"/>
      <c r="QF189" s="18"/>
      <c r="QG189" s="18"/>
      <c r="QH189" s="18"/>
      <c r="QI189" s="18"/>
      <c r="QJ189" s="18"/>
      <c r="QK189" s="18"/>
      <c r="QL189" s="18"/>
      <c r="QM189" s="18"/>
      <c r="QN189" s="18"/>
      <c r="QO189" s="18"/>
      <c r="QP189" s="18"/>
      <c r="QQ189" s="18"/>
      <c r="QR189" s="18"/>
      <c r="QS189" s="18"/>
      <c r="QT189" s="18"/>
      <c r="QU189" s="18"/>
      <c r="QV189" s="18"/>
      <c r="QW189" s="18"/>
      <c r="QX189" s="18"/>
      <c r="QY189" s="18"/>
      <c r="QZ189" s="18"/>
      <c r="RA189" s="18"/>
      <c r="RB189" s="18"/>
      <c r="RC189" s="18"/>
      <c r="RD189" s="18"/>
      <c r="RE189" s="18"/>
      <c r="RF189" s="18"/>
      <c r="RG189" s="18"/>
      <c r="RH189" s="18"/>
      <c r="RI189" s="18"/>
      <c r="RJ189" s="18"/>
      <c r="RK189" s="18"/>
      <c r="RL189" s="18"/>
      <c r="RM189" s="18"/>
      <c r="RN189" s="18"/>
      <c r="RO189" s="18"/>
      <c r="RP189" s="18"/>
      <c r="RQ189" s="18"/>
      <c r="RR189" s="18"/>
      <c r="RS189" s="18"/>
      <c r="RT189" s="18"/>
      <c r="RU189" s="18"/>
      <c r="RV189" s="18"/>
      <c r="RW189" s="18"/>
      <c r="RX189" s="18"/>
      <c r="RY189" s="18"/>
      <c r="RZ189" s="18"/>
      <c r="SA189" s="18"/>
      <c r="SB189" s="18"/>
      <c r="SC189" s="18"/>
      <c r="SD189" s="18"/>
      <c r="SE189" s="18"/>
      <c r="SF189" s="18"/>
      <c r="SG189" s="18"/>
      <c r="SH189" s="18"/>
      <c r="SI189" s="18"/>
      <c r="SJ189" s="18"/>
      <c r="SK189" s="18"/>
      <c r="SL189" s="18"/>
      <c r="SM189" s="18"/>
      <c r="SN189" s="18"/>
      <c r="SO189" s="18"/>
      <c r="SP189" s="18"/>
      <c r="SQ189" s="18"/>
      <c r="SR189" s="18"/>
      <c r="SS189" s="18"/>
      <c r="ST189" s="18"/>
      <c r="SU189" s="18"/>
      <c r="SV189" s="18"/>
      <c r="SW189" s="18"/>
      <c r="SX189" s="18"/>
      <c r="SY189" s="18"/>
      <c r="SZ189" s="18"/>
      <c r="TA189" s="18"/>
      <c r="TB189" s="18"/>
      <c r="TC189" s="18"/>
      <c r="TD189" s="18"/>
      <c r="TE189" s="18"/>
      <c r="TF189" s="18"/>
      <c r="TG189" s="18"/>
      <c r="TH189" s="18"/>
      <c r="TI189" s="18"/>
      <c r="TJ189" s="18"/>
      <c r="TK189" s="18"/>
      <c r="TL189" s="18"/>
      <c r="TM189" s="18"/>
      <c r="TN189" s="18"/>
      <c r="TO189" s="18"/>
      <c r="TP189" s="18"/>
      <c r="TQ189" s="18"/>
      <c r="TR189" s="18"/>
      <c r="TS189" s="18"/>
      <c r="TT189" s="18"/>
      <c r="TU189" s="18"/>
      <c r="TV189" s="18"/>
      <c r="TW189" s="18"/>
      <c r="TX189" s="18"/>
      <c r="TY189" s="18"/>
      <c r="TZ189" s="18"/>
      <c r="UA189" s="18"/>
      <c r="UB189" s="18"/>
      <c r="UC189" s="18"/>
      <c r="UD189" s="18"/>
      <c r="UE189" s="18"/>
      <c r="UF189" s="18"/>
      <c r="UG189" s="18"/>
      <c r="UH189" s="18"/>
      <c r="UI189" s="18"/>
      <c r="UJ189" s="18"/>
      <c r="UK189" s="18"/>
      <c r="UL189" s="18"/>
      <c r="UM189" s="18"/>
      <c r="UN189" s="18"/>
      <c r="UO189" s="18"/>
      <c r="UP189" s="18"/>
      <c r="UQ189" s="18"/>
      <c r="UR189" s="18"/>
      <c r="US189" s="18"/>
      <c r="UT189" s="18"/>
      <c r="UU189" s="18"/>
      <c r="UV189" s="18"/>
      <c r="UW189" s="18"/>
      <c r="UX189" s="18"/>
      <c r="UY189" s="18"/>
      <c r="UZ189" s="18"/>
      <c r="VA189" s="18"/>
      <c r="VB189" s="18"/>
      <c r="VC189" s="18"/>
      <c r="VD189" s="18"/>
      <c r="VE189" s="18"/>
      <c r="VF189" s="18"/>
      <c r="VG189" s="18"/>
      <c r="VH189" s="18"/>
      <c r="VI189" s="18"/>
      <c r="VJ189" s="18"/>
      <c r="VK189" s="18"/>
      <c r="VL189" s="18"/>
      <c r="VM189" s="18"/>
      <c r="VN189" s="18"/>
      <c r="VO189" s="18"/>
      <c r="VP189" s="18"/>
      <c r="VQ189" s="18"/>
      <c r="VR189" s="18"/>
      <c r="VS189" s="18"/>
      <c r="VT189" s="18"/>
      <c r="VU189" s="18"/>
      <c r="VV189" s="18"/>
      <c r="VW189" s="18"/>
      <c r="VX189" s="18"/>
      <c r="VY189" s="18"/>
      <c r="VZ189" s="18"/>
      <c r="WA189" s="18"/>
      <c r="WB189" s="18"/>
      <c r="WC189" s="18"/>
      <c r="WD189" s="18"/>
      <c r="WE189" s="18"/>
      <c r="WF189" s="18"/>
      <c r="WG189" s="18"/>
      <c r="WH189" s="18"/>
      <c r="WI189" s="18"/>
      <c r="WJ189" s="18"/>
      <c r="WK189" s="18"/>
      <c r="WL189" s="18"/>
      <c r="WM189" s="18"/>
      <c r="WN189" s="18"/>
      <c r="WO189" s="18"/>
      <c r="WP189" s="18"/>
      <c r="WQ189" s="18"/>
      <c r="WR189" s="18"/>
      <c r="WS189" s="18"/>
      <c r="WT189" s="18"/>
      <c r="WU189" s="18"/>
      <c r="WV189" s="18"/>
      <c r="WW189" s="18"/>
      <c r="WX189" s="18"/>
      <c r="WY189" s="18"/>
      <c r="WZ189" s="18"/>
      <c r="XA189" s="18"/>
      <c r="XB189" s="18"/>
      <c r="XC189" s="18"/>
      <c r="XD189" s="18"/>
      <c r="XE189" s="18"/>
      <c r="XF189" s="18"/>
      <c r="XG189" s="18"/>
      <c r="XH189" s="18"/>
      <c r="XI189" s="18"/>
      <c r="XJ189" s="18"/>
      <c r="XK189" s="18"/>
      <c r="XL189" s="18"/>
      <c r="XM189" s="18"/>
      <c r="XN189" s="18"/>
      <c r="XO189" s="18"/>
      <c r="XP189" s="18"/>
      <c r="XQ189" s="18"/>
      <c r="XR189" s="18"/>
      <c r="XS189" s="18"/>
      <c r="XT189" s="18"/>
      <c r="XU189" s="18"/>
      <c r="XV189" s="18"/>
      <c r="XW189" s="18"/>
      <c r="XX189" s="18"/>
      <c r="XY189" s="18"/>
      <c r="XZ189" s="18"/>
      <c r="YA189" s="18"/>
      <c r="YB189" s="18"/>
      <c r="YC189" s="18"/>
      <c r="YD189" s="18"/>
      <c r="YE189" s="18"/>
      <c r="YF189" s="18"/>
      <c r="YG189" s="18"/>
      <c r="YH189" s="18"/>
      <c r="YI189" s="18"/>
      <c r="YJ189" s="18"/>
      <c r="YK189" s="18"/>
      <c r="YL189" s="18"/>
      <c r="YM189" s="18"/>
      <c r="YN189" s="18"/>
      <c r="YO189" s="18"/>
      <c r="YP189" s="18"/>
      <c r="YQ189" s="18"/>
      <c r="YR189" s="18"/>
      <c r="YS189" s="18"/>
      <c r="YT189" s="18"/>
      <c r="YU189" s="18"/>
      <c r="YV189" s="18"/>
      <c r="YW189" s="18"/>
      <c r="YX189" s="18"/>
      <c r="YY189" s="18"/>
      <c r="YZ189" s="18"/>
      <c r="ZA189" s="18"/>
      <c r="ZB189" s="18"/>
      <c r="ZC189" s="18"/>
      <c r="ZD189" s="18"/>
      <c r="ZE189" s="18"/>
      <c r="ZF189" s="18"/>
      <c r="ZG189" s="18"/>
      <c r="ZH189" s="18"/>
      <c r="ZI189" s="18"/>
      <c r="ZJ189" s="18"/>
      <c r="ZK189" s="18"/>
      <c r="ZL189" s="18"/>
      <c r="ZM189" s="18"/>
      <c r="ZN189" s="18"/>
      <c r="ZO189" s="18"/>
      <c r="ZP189" s="18"/>
      <c r="ZQ189" s="18"/>
      <c r="ZR189" s="18"/>
      <c r="ZS189" s="18"/>
      <c r="ZT189" s="18"/>
      <c r="ZU189" s="18"/>
      <c r="ZV189" s="18"/>
      <c r="ZW189" s="18"/>
      <c r="ZX189" s="18"/>
      <c r="ZY189" s="18"/>
      <c r="ZZ189" s="18"/>
      <c r="AAA189" s="18"/>
      <c r="AAB189" s="18"/>
      <c r="AAC189" s="18"/>
      <c r="AAD189" s="18"/>
      <c r="AAE189" s="18"/>
      <c r="AAF189" s="18"/>
      <c r="AAG189" s="18"/>
      <c r="AAH189" s="18"/>
      <c r="AAI189" s="18"/>
      <c r="AAJ189" s="18"/>
      <c r="AAK189" s="18"/>
      <c r="AAL189" s="18"/>
      <c r="AAM189" s="18"/>
      <c r="AAN189" s="18"/>
      <c r="AAO189" s="18"/>
      <c r="AAP189" s="18"/>
      <c r="AAQ189" s="18"/>
      <c r="AAR189" s="18"/>
      <c r="AAS189" s="18"/>
      <c r="AAT189" s="18"/>
      <c r="AAU189" s="18"/>
      <c r="AAV189" s="18"/>
      <c r="AAW189" s="18"/>
      <c r="AAX189" s="18"/>
      <c r="AAY189" s="18"/>
      <c r="AAZ189" s="18"/>
      <c r="ABA189" s="18"/>
      <c r="ABB189" s="18"/>
      <c r="ABC189" s="18"/>
      <c r="ABD189" s="18"/>
      <c r="ABE189" s="18"/>
      <c r="ABF189" s="18"/>
      <c r="ABG189" s="18"/>
      <c r="ABH189" s="18"/>
      <c r="ABI189" s="18"/>
      <c r="ABJ189" s="18"/>
      <c r="ABK189" s="18"/>
      <c r="ABL189" s="18"/>
      <c r="ABM189" s="18"/>
      <c r="ABN189" s="18"/>
      <c r="ABO189" s="18"/>
      <c r="ABP189" s="18"/>
      <c r="ABQ189" s="18"/>
      <c r="ABR189" s="18"/>
      <c r="ABS189" s="18"/>
      <c r="ABT189" s="18"/>
      <c r="ABU189" s="18"/>
      <c r="ABV189" s="18"/>
      <c r="ABW189" s="18"/>
      <c r="ABX189" s="18"/>
      <c r="ABY189" s="18"/>
      <c r="ABZ189" s="18"/>
      <c r="ACA189" s="18"/>
      <c r="ACB189" s="18"/>
      <c r="ACC189" s="18"/>
      <c r="ACD189" s="18"/>
      <c r="ACE189" s="18"/>
      <c r="ACF189" s="18"/>
      <c r="ACG189" s="18"/>
      <c r="ACH189" s="18"/>
      <c r="ACI189" s="18"/>
      <c r="ACJ189" s="18"/>
      <c r="ACK189" s="18"/>
      <c r="ACL189" s="18"/>
      <c r="ACM189" s="18"/>
      <c r="ACN189" s="18"/>
      <c r="ACO189" s="18"/>
      <c r="ACP189" s="18"/>
      <c r="ACQ189" s="18"/>
      <c r="ACR189" s="18"/>
      <c r="ACS189" s="18"/>
      <c r="ACT189" s="18"/>
      <c r="ACU189" s="18"/>
      <c r="ACV189" s="18"/>
      <c r="ACW189" s="18"/>
      <c r="ACX189" s="18"/>
      <c r="ACY189" s="18"/>
      <c r="ACZ189" s="18"/>
      <c r="ADA189" s="18"/>
      <c r="ADB189" s="18"/>
      <c r="ADC189" s="18"/>
      <c r="ADD189" s="18"/>
      <c r="ADE189" s="18"/>
      <c r="ADF189" s="18"/>
      <c r="ADG189" s="18"/>
      <c r="ADH189" s="18"/>
      <c r="ADI189" s="18"/>
      <c r="ADJ189" s="18"/>
      <c r="ADK189" s="18"/>
      <c r="ADL189" s="18"/>
      <c r="ADM189" s="18"/>
      <c r="ADN189" s="18"/>
      <c r="ADO189" s="18"/>
      <c r="ADP189" s="18"/>
      <c r="ADQ189" s="18"/>
      <c r="ADR189" s="18"/>
      <c r="ADS189" s="18"/>
      <c r="ADT189" s="18"/>
      <c r="ADU189" s="18"/>
      <c r="ADV189" s="18"/>
      <c r="ADW189" s="18"/>
      <c r="ADX189" s="18"/>
      <c r="ADY189" s="18"/>
      <c r="ADZ189" s="18"/>
      <c r="AEA189" s="18"/>
      <c r="AEB189" s="18"/>
      <c r="AEC189" s="18"/>
      <c r="AED189" s="18"/>
      <c r="AEE189" s="18"/>
      <c r="AEF189" s="18"/>
      <c r="AEG189" s="18"/>
      <c r="AEH189" s="18"/>
      <c r="AEI189" s="18"/>
      <c r="AEJ189" s="18"/>
      <c r="AEK189" s="18"/>
      <c r="AEL189" s="18"/>
      <c r="AEM189" s="18"/>
      <c r="AEN189" s="18"/>
      <c r="AEO189" s="18"/>
      <c r="AEP189" s="18"/>
      <c r="AEQ189" s="18"/>
      <c r="AER189" s="18"/>
      <c r="AES189" s="18"/>
      <c r="AET189" s="18"/>
      <c r="AEU189" s="18"/>
      <c r="AEV189" s="18"/>
      <c r="AEW189" s="18"/>
      <c r="AEX189" s="18"/>
      <c r="AEY189" s="18"/>
      <c r="AEZ189" s="18"/>
      <c r="AFA189" s="18"/>
      <c r="AFB189" s="18"/>
      <c r="AFC189" s="18"/>
      <c r="AFD189" s="18"/>
      <c r="AFE189" s="18"/>
      <c r="AFF189" s="18"/>
      <c r="AFG189" s="18"/>
      <c r="AFH189" s="18"/>
      <c r="AFI189" s="18"/>
      <c r="AFJ189" s="18"/>
      <c r="AFK189" s="18"/>
      <c r="AFL189" s="18"/>
      <c r="AFM189" s="18"/>
      <c r="AFN189" s="18"/>
      <c r="AFO189" s="18"/>
      <c r="AFP189" s="18"/>
      <c r="AFQ189" s="18"/>
      <c r="AFR189" s="18"/>
      <c r="AFS189" s="18"/>
      <c r="AFT189" s="18"/>
      <c r="AFU189" s="18"/>
      <c r="AFV189" s="18"/>
      <c r="AFW189" s="18"/>
      <c r="AFX189" s="18"/>
      <c r="AFY189" s="18"/>
      <c r="AFZ189" s="18"/>
      <c r="AGA189" s="18"/>
      <c r="AGB189" s="18"/>
      <c r="AGC189" s="18"/>
      <c r="AGD189" s="18"/>
      <c r="AGE189" s="18"/>
      <c r="AGF189" s="18"/>
      <c r="AGG189" s="18"/>
      <c r="AGH189" s="18"/>
      <c r="AGI189" s="18"/>
      <c r="AGJ189" s="18"/>
      <c r="AGK189" s="18"/>
      <c r="AGL189" s="18"/>
      <c r="AGM189" s="18"/>
      <c r="AGN189" s="18"/>
      <c r="AGO189" s="18"/>
      <c r="AGP189" s="18"/>
      <c r="AGQ189" s="18"/>
      <c r="AGR189" s="18"/>
      <c r="AGS189" s="18"/>
      <c r="AGT189" s="18"/>
      <c r="AGU189" s="18"/>
      <c r="AGV189" s="18"/>
      <c r="AGW189" s="18"/>
      <c r="AGX189" s="18"/>
      <c r="AGY189" s="18"/>
      <c r="AGZ189" s="18"/>
      <c r="AHA189" s="18"/>
      <c r="AHB189" s="18"/>
      <c r="AHC189" s="18"/>
      <c r="AHD189" s="18"/>
      <c r="AHE189" s="18"/>
      <c r="AHF189" s="18"/>
      <c r="AHG189" s="18"/>
      <c r="AHH189" s="18"/>
      <c r="AHI189" s="18"/>
      <c r="AHJ189" s="18"/>
      <c r="AHK189" s="18"/>
      <c r="AHL189" s="18"/>
      <c r="AHM189" s="18"/>
      <c r="AHN189" s="18"/>
      <c r="AHO189" s="18"/>
      <c r="AHP189" s="18"/>
      <c r="AHQ189" s="18"/>
      <c r="AHR189" s="18"/>
      <c r="AHS189" s="18"/>
      <c r="AHT189" s="18"/>
      <c r="AHU189" s="18"/>
      <c r="AHV189" s="18"/>
      <c r="AHW189" s="18"/>
      <c r="AHX189" s="18"/>
      <c r="AHY189" s="18"/>
      <c r="AHZ189" s="18"/>
      <c r="AIA189" s="18"/>
      <c r="AIB189" s="18"/>
      <c r="AIC189" s="18"/>
      <c r="AID189" s="18"/>
      <c r="AIE189" s="18"/>
      <c r="AIF189" s="18"/>
      <c r="AIG189" s="18"/>
      <c r="AIH189" s="18"/>
      <c r="AII189" s="18"/>
      <c r="AIJ189" s="18"/>
      <c r="AIK189" s="18"/>
      <c r="AIL189" s="18"/>
      <c r="AIM189" s="18"/>
      <c r="AIN189" s="18"/>
      <c r="AIO189" s="18"/>
      <c r="AIP189" s="18"/>
      <c r="AIQ189" s="18"/>
      <c r="AIR189" s="18"/>
      <c r="AIS189" s="18"/>
      <c r="AIT189" s="18"/>
      <c r="AIU189" s="18"/>
      <c r="AIV189" s="18"/>
      <c r="AIW189" s="18"/>
      <c r="AIX189" s="18"/>
      <c r="AIY189" s="18"/>
      <c r="AIZ189" s="18"/>
      <c r="AJA189" s="18"/>
      <c r="AJB189" s="18"/>
      <c r="AJC189" s="18"/>
      <c r="AJD189" s="18"/>
      <c r="AJE189" s="18"/>
      <c r="AJF189" s="18"/>
      <c r="AJG189" s="18"/>
      <c r="AJH189" s="18"/>
      <c r="AJI189" s="18"/>
      <c r="AJJ189" s="18"/>
      <c r="AJK189" s="18"/>
      <c r="AJL189" s="18"/>
      <c r="AJM189" s="18"/>
      <c r="AJN189" s="18"/>
      <c r="AJO189" s="18"/>
      <c r="AJP189" s="18"/>
      <c r="AJQ189" s="18"/>
      <c r="AJR189" s="18"/>
      <c r="AJS189" s="18"/>
      <c r="AJT189" s="18"/>
      <c r="AJU189" s="18"/>
      <c r="AJV189" s="18"/>
      <c r="AJW189" s="18"/>
      <c r="AJX189" s="18"/>
      <c r="AJY189" s="18"/>
      <c r="AJZ189" s="18"/>
      <c r="AKA189" s="18"/>
      <c r="AKB189" s="18"/>
      <c r="AKC189" s="18"/>
      <c r="AKD189" s="18"/>
      <c r="AKE189" s="18"/>
      <c r="AKF189" s="18"/>
      <c r="AKG189" s="18"/>
      <c r="AKH189" s="18"/>
      <c r="AKI189" s="18"/>
      <c r="AKJ189" s="18"/>
      <c r="AKK189" s="18"/>
      <c r="AKL189" s="18"/>
      <c r="AKM189" s="18"/>
      <c r="AKN189" s="18"/>
      <c r="AKO189" s="18"/>
      <c r="AKP189" s="18"/>
      <c r="AKQ189" s="18"/>
      <c r="AKR189" s="18"/>
      <c r="AKS189" s="18"/>
      <c r="AKT189" s="18"/>
      <c r="AKU189" s="18"/>
      <c r="AKV189" s="18"/>
      <c r="AKW189" s="18"/>
      <c r="AKX189" s="18"/>
      <c r="AKY189" s="18"/>
      <c r="AKZ189" s="18"/>
      <c r="ALA189" s="18"/>
      <c r="ALB189" s="18"/>
      <c r="ALC189" s="18"/>
      <c r="ALD189" s="18"/>
      <c r="ALE189" s="18"/>
      <c r="ALF189" s="18"/>
      <c r="ALG189" s="18"/>
      <c r="ALH189" s="18"/>
      <c r="ALI189" s="18"/>
      <c r="ALJ189" s="18"/>
      <c r="ALK189" s="18"/>
      <c r="ALL189" s="18"/>
      <c r="ALM189" s="18"/>
      <c r="ALN189" s="18"/>
      <c r="ALO189" s="18"/>
      <c r="ALP189" s="18"/>
      <c r="ALQ189" s="18"/>
      <c r="ALR189" s="18"/>
      <c r="ALS189" s="18"/>
      <c r="ALT189" s="18"/>
      <c r="ALU189" s="18"/>
      <c r="ALV189" s="18"/>
      <c r="ALW189" s="18"/>
      <c r="ALX189" s="18"/>
      <c r="ALY189" s="18"/>
      <c r="ALZ189" s="18"/>
      <c r="AMA189" s="18"/>
      <c r="AMB189" s="18"/>
      <c r="AMC189" s="18"/>
      <c r="AMD189" s="18"/>
      <c r="AME189" s="18"/>
      <c r="AMF189" s="18"/>
      <c r="AMG189" s="18"/>
      <c r="AMH189" s="18"/>
      <c r="AMI189" s="18"/>
      <c r="AMJ189" s="18"/>
      <c r="AMK189" s="18"/>
      <c r="AML189" s="18"/>
      <c r="AMM189" s="18"/>
      <c r="AMN189" s="18"/>
      <c r="AMO189" s="18"/>
      <c r="AMP189" s="18"/>
      <c r="AMQ189" s="18"/>
      <c r="AMR189" s="18"/>
      <c r="AMS189" s="18"/>
      <c r="AMT189" s="18"/>
      <c r="AMU189" s="18"/>
      <c r="AMV189" s="18"/>
      <c r="AMW189" s="18"/>
      <c r="AMX189" s="18"/>
      <c r="AMY189" s="18"/>
      <c r="AMZ189" s="18"/>
      <c r="ANA189" s="18"/>
      <c r="ANB189" s="18"/>
      <c r="ANC189" s="18"/>
      <c r="AND189" s="18"/>
      <c r="ANE189" s="18"/>
      <c r="ANF189" s="18"/>
      <c r="ANG189" s="18"/>
      <c r="ANH189" s="18"/>
      <c r="ANI189" s="18"/>
      <c r="ANJ189" s="18"/>
      <c r="ANK189" s="18"/>
      <c r="ANL189" s="18"/>
      <c r="ANM189" s="18"/>
      <c r="ANN189" s="18"/>
      <c r="ANO189" s="18"/>
      <c r="ANP189" s="18"/>
      <c r="ANQ189" s="18"/>
      <c r="ANR189" s="18"/>
      <c r="ANS189" s="18"/>
      <c r="ANT189" s="18"/>
      <c r="ANU189" s="18"/>
      <c r="ANV189" s="18"/>
      <c r="ANW189" s="18"/>
      <c r="ANX189" s="18"/>
      <c r="ANY189" s="18"/>
      <c r="ANZ189" s="18"/>
      <c r="AOA189" s="18"/>
      <c r="AOB189" s="18"/>
      <c r="AOC189" s="18"/>
      <c r="AOD189" s="18"/>
      <c r="AOE189" s="18"/>
      <c r="AOF189" s="18"/>
      <c r="AOG189" s="18"/>
      <c r="AOH189" s="18"/>
      <c r="AOI189" s="18"/>
      <c r="AOJ189" s="18"/>
      <c r="AOK189" s="18"/>
      <c r="AOL189" s="18"/>
      <c r="AOM189" s="18"/>
      <c r="AON189" s="18"/>
      <c r="AOO189" s="18"/>
      <c r="AOP189" s="18"/>
      <c r="AOQ189" s="18"/>
      <c r="AOR189" s="18"/>
      <c r="AOS189" s="18"/>
      <c r="AOT189" s="18"/>
      <c r="AOU189" s="18"/>
      <c r="AOV189" s="18"/>
      <c r="AOW189" s="18"/>
      <c r="AOX189" s="18"/>
      <c r="AOY189" s="18"/>
      <c r="AOZ189" s="18"/>
      <c r="APA189" s="18"/>
      <c r="APB189" s="18"/>
      <c r="APC189" s="18"/>
      <c r="APD189" s="18"/>
      <c r="APE189" s="18"/>
      <c r="APF189" s="18"/>
      <c r="APG189" s="18"/>
      <c r="APH189" s="18"/>
      <c r="API189" s="18"/>
      <c r="APJ189" s="18"/>
      <c r="APK189" s="18"/>
      <c r="APL189" s="18"/>
      <c r="APM189" s="18"/>
      <c r="APN189" s="18"/>
      <c r="APO189" s="18"/>
      <c r="APP189" s="18"/>
      <c r="APQ189" s="18"/>
      <c r="APR189" s="18"/>
      <c r="APS189" s="18"/>
      <c r="APT189" s="18"/>
      <c r="APU189" s="18"/>
      <c r="APV189" s="18"/>
      <c r="APW189" s="18"/>
      <c r="APX189" s="18"/>
      <c r="APY189" s="18"/>
      <c r="APZ189" s="18"/>
      <c r="AQA189" s="18"/>
      <c r="AQB189" s="18"/>
      <c r="AQC189" s="18"/>
      <c r="AQD189" s="18"/>
      <c r="AQE189" s="18"/>
      <c r="AQF189" s="18"/>
      <c r="AQG189" s="18"/>
      <c r="AQH189" s="18"/>
      <c r="AQI189" s="18"/>
      <c r="AQJ189" s="18"/>
      <c r="AQK189" s="18"/>
      <c r="AQL189" s="18"/>
      <c r="AQM189" s="18"/>
      <c r="AQN189" s="18"/>
      <c r="AQO189" s="18"/>
      <c r="AQP189" s="18"/>
      <c r="AQQ189" s="18"/>
      <c r="AQR189" s="18"/>
      <c r="AQS189" s="18"/>
      <c r="AQT189" s="18"/>
      <c r="AQU189" s="18"/>
      <c r="AQV189" s="18"/>
      <c r="AQW189" s="18"/>
      <c r="AQX189" s="18"/>
      <c r="AQY189" s="18"/>
      <c r="AQZ189" s="18"/>
      <c r="ARA189" s="18"/>
      <c r="ARB189" s="18"/>
      <c r="ARC189" s="18"/>
      <c r="ARD189" s="18"/>
      <c r="ARE189" s="18"/>
      <c r="ARF189" s="18"/>
      <c r="ARG189" s="18"/>
      <c r="ARH189" s="18"/>
      <c r="ARI189" s="18"/>
      <c r="ARJ189" s="18"/>
      <c r="ARK189" s="18"/>
      <c r="ARL189" s="18"/>
      <c r="ARM189" s="18"/>
      <c r="ARN189" s="18"/>
      <c r="ARO189" s="18"/>
      <c r="ARP189" s="18"/>
      <c r="ARQ189" s="18"/>
      <c r="ARR189" s="18"/>
      <c r="ARS189" s="18"/>
      <c r="ART189" s="18"/>
      <c r="ARU189" s="18"/>
      <c r="ARV189" s="18"/>
      <c r="ARW189" s="18"/>
      <c r="ARX189" s="18"/>
      <c r="ARY189" s="18"/>
      <c r="ARZ189" s="18"/>
      <c r="ASA189" s="18"/>
      <c r="ASB189" s="18"/>
      <c r="ASC189" s="18"/>
      <c r="ASD189" s="18"/>
      <c r="ASE189" s="18"/>
      <c r="ASF189" s="18"/>
      <c r="ASG189" s="18"/>
      <c r="ASH189" s="18"/>
      <c r="ASI189" s="18"/>
      <c r="ASJ189" s="18"/>
      <c r="ASK189" s="18"/>
      <c r="ASL189" s="18"/>
      <c r="ASM189" s="18"/>
      <c r="ASN189" s="18"/>
      <c r="ASO189" s="18"/>
      <c r="ASP189" s="18"/>
      <c r="ASQ189" s="18"/>
      <c r="ASR189" s="18"/>
      <c r="ASS189" s="18"/>
      <c r="AST189" s="18"/>
      <c r="ASU189" s="18"/>
      <c r="ASV189" s="18"/>
      <c r="ASW189" s="18"/>
      <c r="ASX189" s="18"/>
      <c r="ASY189" s="18"/>
      <c r="ASZ189" s="18"/>
      <c r="ATA189" s="18"/>
      <c r="ATB189" s="18"/>
      <c r="ATC189" s="18"/>
      <c r="ATD189" s="18"/>
      <c r="ATE189" s="18"/>
      <c r="ATF189" s="18"/>
      <c r="ATG189" s="18"/>
      <c r="ATH189" s="18"/>
      <c r="ATI189" s="18"/>
      <c r="ATJ189" s="18"/>
      <c r="ATK189" s="18"/>
      <c r="ATL189" s="18"/>
      <c r="ATM189" s="18"/>
      <c r="ATN189" s="18"/>
      <c r="ATO189" s="18"/>
      <c r="ATP189" s="18"/>
      <c r="ATQ189" s="18"/>
      <c r="ATR189" s="18"/>
      <c r="ATS189" s="18"/>
      <c r="ATT189" s="18"/>
      <c r="ATU189" s="18"/>
      <c r="ATV189" s="18"/>
      <c r="ATW189" s="18"/>
      <c r="ATX189" s="18"/>
      <c r="ATY189" s="18"/>
      <c r="ATZ189" s="18"/>
      <c r="AUA189" s="18"/>
      <c r="AUB189" s="18"/>
      <c r="AUC189" s="18"/>
      <c r="AUD189" s="18"/>
      <c r="AUE189" s="18"/>
      <c r="AUF189" s="18"/>
      <c r="AUG189" s="18"/>
      <c r="AUH189" s="18"/>
      <c r="AUI189" s="18"/>
      <c r="AUJ189" s="18"/>
      <c r="AUK189" s="18"/>
      <c r="AUL189" s="18"/>
      <c r="AUM189" s="18"/>
      <c r="AUN189" s="18"/>
      <c r="AUO189" s="18"/>
      <c r="AUP189" s="18"/>
      <c r="AUQ189" s="18"/>
      <c r="AUR189" s="18"/>
      <c r="AUS189" s="18"/>
      <c r="AUT189" s="18"/>
      <c r="AUU189" s="18"/>
      <c r="AUV189" s="18"/>
      <c r="AUW189" s="18"/>
      <c r="AUX189" s="18"/>
      <c r="AUY189" s="18"/>
      <c r="AUZ189" s="18"/>
      <c r="AVA189" s="18"/>
      <c r="AVB189" s="18"/>
      <c r="AVC189" s="18"/>
      <c r="AVD189" s="18"/>
      <c r="AVE189" s="18"/>
      <c r="AVF189" s="18"/>
      <c r="AVG189" s="18"/>
      <c r="AVH189" s="18"/>
      <c r="AVI189" s="18"/>
      <c r="AVJ189" s="18"/>
      <c r="AVK189" s="18"/>
      <c r="AVL189" s="18"/>
      <c r="AVM189" s="18"/>
      <c r="AVN189" s="18"/>
      <c r="AVO189" s="18"/>
      <c r="AVP189" s="18"/>
      <c r="AVQ189" s="18"/>
      <c r="AVR189" s="18"/>
      <c r="AVS189" s="18"/>
      <c r="AVT189" s="18"/>
      <c r="AVU189" s="18"/>
      <c r="AVV189" s="18"/>
      <c r="AVW189" s="18"/>
      <c r="AVX189" s="18"/>
      <c r="AVY189" s="18"/>
      <c r="AVZ189" s="18"/>
      <c r="AWA189" s="18"/>
      <c r="AWB189" s="18"/>
      <c r="AWC189" s="18"/>
      <c r="AWD189" s="18"/>
      <c r="AWE189" s="18"/>
      <c r="AWF189" s="18"/>
      <c r="AWG189" s="18"/>
      <c r="AWH189" s="18"/>
      <c r="AWI189" s="18"/>
      <c r="AWJ189" s="18"/>
      <c r="AWK189" s="18"/>
      <c r="AWL189" s="18"/>
      <c r="AWM189" s="18"/>
      <c r="AWN189" s="18"/>
      <c r="AWO189" s="18"/>
      <c r="AWP189" s="18"/>
      <c r="AWQ189" s="18"/>
      <c r="AWR189" s="18"/>
      <c r="AWS189" s="18"/>
      <c r="AWT189" s="18"/>
      <c r="AWU189" s="18"/>
      <c r="AWV189" s="18"/>
      <c r="AWW189" s="18"/>
      <c r="AWX189" s="18"/>
      <c r="AWY189" s="18"/>
      <c r="AWZ189" s="18"/>
      <c r="AXA189" s="18"/>
      <c r="AXB189" s="18"/>
      <c r="AXC189" s="18"/>
      <c r="AXD189" s="18"/>
      <c r="AXE189" s="18"/>
      <c r="AXF189" s="18"/>
      <c r="AXG189" s="18"/>
      <c r="AXH189" s="18"/>
      <c r="AXI189" s="18"/>
      <c r="AXJ189" s="18"/>
      <c r="AXK189" s="18"/>
      <c r="AXL189" s="18"/>
      <c r="AXM189" s="18"/>
      <c r="AXN189" s="18"/>
      <c r="AXO189" s="18"/>
      <c r="AXP189" s="18"/>
      <c r="AXQ189" s="18"/>
      <c r="AXR189" s="18"/>
      <c r="AXS189" s="18"/>
      <c r="AXT189" s="18"/>
      <c r="AXU189" s="18"/>
      <c r="AXV189" s="18"/>
      <c r="AXW189" s="18"/>
      <c r="AXX189" s="18"/>
      <c r="AXY189" s="18"/>
      <c r="AXZ189" s="18"/>
      <c r="AYA189" s="18"/>
      <c r="AYB189" s="18"/>
      <c r="AYC189" s="18"/>
      <c r="AYD189" s="18"/>
      <c r="AYE189" s="18"/>
      <c r="AYF189" s="18"/>
      <c r="AYG189" s="18"/>
      <c r="AYH189" s="18"/>
      <c r="AYI189" s="18"/>
      <c r="AYJ189" s="18"/>
      <c r="AYK189" s="18"/>
      <c r="AYL189" s="18"/>
      <c r="AYM189" s="18"/>
      <c r="AYN189" s="18"/>
      <c r="AYO189" s="18"/>
      <c r="AYP189" s="18"/>
      <c r="AYQ189" s="18"/>
      <c r="AYR189" s="18"/>
      <c r="AYS189" s="18"/>
      <c r="AYT189" s="18"/>
      <c r="AYU189" s="18"/>
      <c r="AYV189" s="18"/>
      <c r="AYW189" s="18"/>
      <c r="AYX189" s="18"/>
      <c r="AYY189" s="18"/>
      <c r="AYZ189" s="18"/>
      <c r="AZA189" s="18"/>
      <c r="AZB189" s="18"/>
      <c r="AZC189" s="18"/>
      <c r="AZD189" s="18"/>
      <c r="AZE189" s="18"/>
      <c r="AZF189" s="18"/>
      <c r="AZG189" s="18"/>
      <c r="AZH189" s="18"/>
      <c r="AZI189" s="18"/>
      <c r="AZJ189" s="18"/>
      <c r="AZK189" s="18"/>
      <c r="AZL189" s="18"/>
      <c r="AZM189" s="18"/>
      <c r="AZN189" s="18"/>
      <c r="AZO189" s="18"/>
      <c r="AZP189" s="18"/>
      <c r="AZQ189" s="18"/>
      <c r="AZR189" s="18"/>
      <c r="AZS189" s="18"/>
      <c r="AZT189" s="18"/>
      <c r="AZU189" s="18"/>
      <c r="AZV189" s="18"/>
      <c r="AZW189" s="18"/>
      <c r="AZX189" s="18"/>
      <c r="AZY189" s="18"/>
      <c r="AZZ189" s="18"/>
      <c r="BAA189" s="18"/>
      <c r="BAB189" s="18"/>
      <c r="BAC189" s="18"/>
      <c r="BAD189" s="18"/>
      <c r="BAE189" s="18"/>
      <c r="BAF189" s="18"/>
      <c r="BAG189" s="18"/>
      <c r="BAH189" s="18"/>
      <c r="BAI189" s="18"/>
      <c r="BAJ189" s="18"/>
      <c r="BAK189" s="18"/>
      <c r="BAL189" s="18"/>
      <c r="BAM189" s="18"/>
      <c r="BAN189" s="18"/>
      <c r="BAO189" s="18"/>
      <c r="BAP189" s="18"/>
      <c r="BAQ189" s="18"/>
      <c r="BAR189" s="18"/>
      <c r="BAS189" s="18"/>
      <c r="BAT189" s="18"/>
      <c r="BAU189" s="18"/>
      <c r="BAV189" s="18"/>
      <c r="BAW189" s="18"/>
      <c r="BAX189" s="18"/>
      <c r="BAY189" s="18"/>
      <c r="BAZ189" s="18"/>
      <c r="BBA189" s="18"/>
      <c r="BBB189" s="18"/>
      <c r="BBC189" s="18"/>
      <c r="BBD189" s="18"/>
      <c r="BBE189" s="18"/>
      <c r="BBF189" s="18"/>
      <c r="BBG189" s="18"/>
      <c r="BBH189" s="18"/>
      <c r="BBI189" s="18"/>
      <c r="BBJ189" s="18"/>
      <c r="BBK189" s="18"/>
      <c r="BBL189" s="18"/>
      <c r="BBM189" s="18"/>
      <c r="BBN189" s="18"/>
      <c r="BBO189" s="18"/>
      <c r="BBP189" s="18"/>
      <c r="BBQ189" s="18"/>
      <c r="BBR189" s="18"/>
      <c r="BBS189" s="18"/>
      <c r="BBT189" s="18"/>
      <c r="BBU189" s="18"/>
      <c r="BBV189" s="18"/>
      <c r="BBW189" s="18"/>
      <c r="BBX189" s="18"/>
      <c r="BBY189" s="18"/>
      <c r="BBZ189" s="18"/>
      <c r="BCA189" s="18"/>
      <c r="BCB189" s="18"/>
      <c r="BCC189" s="18"/>
      <c r="BCD189" s="18"/>
      <c r="BCE189" s="18"/>
      <c r="BCF189" s="18"/>
      <c r="BCG189" s="18"/>
      <c r="BCH189" s="18"/>
      <c r="BCI189" s="18"/>
      <c r="BCJ189" s="18"/>
      <c r="BCK189" s="18"/>
      <c r="BCL189" s="18"/>
      <c r="BCM189" s="18"/>
      <c r="BCN189" s="18"/>
      <c r="BCO189" s="18"/>
      <c r="BCP189" s="18"/>
      <c r="BCQ189" s="18"/>
      <c r="BCR189" s="18"/>
      <c r="BCS189" s="18"/>
      <c r="BCT189" s="18"/>
      <c r="BCU189" s="18"/>
      <c r="BCV189" s="18"/>
      <c r="BCW189" s="18"/>
      <c r="BCX189" s="18"/>
      <c r="BCY189" s="18"/>
      <c r="BCZ189" s="18"/>
      <c r="BDA189" s="18"/>
      <c r="BDB189" s="18"/>
      <c r="BDC189" s="18"/>
      <c r="BDD189" s="18"/>
      <c r="BDE189" s="18"/>
      <c r="BDF189" s="18"/>
      <c r="BDG189" s="18"/>
      <c r="BDH189" s="18"/>
      <c r="BDI189" s="18"/>
      <c r="BDJ189" s="18"/>
      <c r="BDK189" s="18"/>
      <c r="BDL189" s="18"/>
      <c r="BDM189" s="18"/>
      <c r="BDN189" s="18"/>
      <c r="BDO189" s="18"/>
      <c r="BDP189" s="18"/>
      <c r="BDQ189" s="18"/>
      <c r="BDR189" s="18"/>
      <c r="BDS189" s="18"/>
      <c r="BDT189" s="18"/>
      <c r="BDU189" s="18"/>
      <c r="BDV189" s="18"/>
      <c r="BDW189" s="18"/>
      <c r="BDX189" s="18"/>
      <c r="BDY189" s="18"/>
      <c r="BDZ189" s="18"/>
      <c r="BEA189" s="18"/>
      <c r="BEB189" s="18"/>
      <c r="BEC189" s="18"/>
      <c r="BED189" s="18"/>
      <c r="BEE189" s="18"/>
      <c r="BEF189" s="18"/>
      <c r="BEG189" s="18"/>
      <c r="BEH189" s="18"/>
      <c r="BEI189" s="18"/>
      <c r="BEJ189" s="18"/>
      <c r="BEK189" s="18"/>
      <c r="BEL189" s="18"/>
      <c r="BEM189" s="18"/>
      <c r="BEN189" s="18"/>
      <c r="BEO189" s="18"/>
      <c r="BEP189" s="18"/>
      <c r="BEQ189" s="18"/>
      <c r="BER189" s="18"/>
      <c r="BES189" s="18"/>
      <c r="BET189" s="18"/>
      <c r="BEU189" s="18"/>
      <c r="BEV189" s="18"/>
      <c r="BEW189" s="18"/>
      <c r="BEX189" s="18"/>
      <c r="BEY189" s="18"/>
      <c r="BEZ189" s="18"/>
      <c r="BFA189" s="18"/>
      <c r="BFB189" s="18"/>
      <c r="BFC189" s="18"/>
      <c r="BFD189" s="18"/>
      <c r="BFE189" s="18"/>
      <c r="BFF189" s="18"/>
      <c r="BFG189" s="18"/>
      <c r="BFH189" s="18"/>
      <c r="BFI189" s="18"/>
      <c r="BFJ189" s="18"/>
      <c r="BFK189" s="18"/>
      <c r="BFL189" s="18"/>
      <c r="BFM189" s="18"/>
      <c r="BFN189" s="18"/>
      <c r="BFO189" s="18"/>
      <c r="BFP189" s="18"/>
      <c r="BFQ189" s="18"/>
      <c r="BFR189" s="18"/>
      <c r="BFS189" s="18"/>
      <c r="BFT189" s="18"/>
      <c r="BFU189" s="18"/>
      <c r="BFV189" s="18"/>
      <c r="BFW189" s="18"/>
      <c r="BFX189" s="18"/>
      <c r="BFY189" s="18"/>
      <c r="BFZ189" s="18"/>
      <c r="BGA189" s="18"/>
      <c r="BGB189" s="18"/>
      <c r="BGC189" s="18"/>
      <c r="BGD189" s="18"/>
      <c r="BGE189" s="18"/>
      <c r="BGF189" s="18"/>
      <c r="BGG189" s="18"/>
      <c r="BGH189" s="18"/>
      <c r="BGI189" s="18"/>
      <c r="BGJ189" s="18"/>
      <c r="BGK189" s="18"/>
      <c r="BGL189" s="18"/>
      <c r="BGM189" s="18"/>
      <c r="BGN189" s="18"/>
      <c r="BGO189" s="18"/>
      <c r="BGP189" s="18"/>
      <c r="BGQ189" s="18"/>
      <c r="BGR189" s="18"/>
      <c r="BGS189" s="18"/>
      <c r="BGT189" s="18"/>
      <c r="BGU189" s="18"/>
      <c r="BGV189" s="18"/>
      <c r="BGW189" s="18"/>
      <c r="BGX189" s="18"/>
      <c r="BGY189" s="18"/>
      <c r="BGZ189" s="18"/>
      <c r="BHA189" s="18"/>
      <c r="BHB189" s="18"/>
      <c r="BHC189" s="18"/>
      <c r="BHD189" s="18"/>
      <c r="BHE189" s="18"/>
      <c r="BHF189" s="18"/>
      <c r="BHG189" s="18"/>
      <c r="BHH189" s="18"/>
      <c r="BHI189" s="18"/>
      <c r="BHJ189" s="18"/>
      <c r="BHK189" s="18"/>
      <c r="BHL189" s="18"/>
      <c r="BHM189" s="18"/>
      <c r="BHN189" s="18"/>
      <c r="BHO189" s="18"/>
      <c r="BHP189" s="18"/>
      <c r="BHQ189" s="18"/>
      <c r="BHR189" s="18"/>
      <c r="BHS189" s="18"/>
      <c r="BHT189" s="18"/>
      <c r="BHU189" s="18"/>
      <c r="BHV189" s="18"/>
      <c r="BHW189" s="18"/>
      <c r="BHX189" s="18"/>
      <c r="BHY189" s="18"/>
      <c r="BHZ189" s="18"/>
      <c r="BIA189" s="18"/>
      <c r="BIB189" s="18"/>
      <c r="BIC189" s="18"/>
      <c r="BID189" s="18"/>
      <c r="BIE189" s="18"/>
      <c r="BIF189" s="18"/>
      <c r="BIG189" s="18"/>
      <c r="BIH189" s="18"/>
      <c r="BII189" s="18"/>
      <c r="BIJ189" s="18"/>
      <c r="BIK189" s="18"/>
      <c r="BIL189" s="18"/>
      <c r="BIM189" s="18"/>
      <c r="BIN189" s="18"/>
      <c r="BIO189" s="18"/>
      <c r="BIP189" s="18"/>
      <c r="BIQ189" s="18"/>
      <c r="BIR189" s="18"/>
      <c r="BIS189" s="18"/>
      <c r="BIT189" s="18"/>
      <c r="BIU189" s="18"/>
      <c r="BIV189" s="18"/>
      <c r="BIW189" s="18"/>
      <c r="BIX189" s="18"/>
      <c r="BIY189" s="18"/>
      <c r="BIZ189" s="18"/>
      <c r="BJA189" s="18"/>
      <c r="BJB189" s="18"/>
      <c r="BJC189" s="18"/>
      <c r="BJD189" s="18"/>
      <c r="BJE189" s="18"/>
      <c r="BJF189" s="18"/>
      <c r="BJG189" s="18"/>
      <c r="BJH189" s="18"/>
      <c r="BJI189" s="18"/>
      <c r="BJJ189" s="18"/>
      <c r="BJK189" s="18"/>
      <c r="BJL189" s="18"/>
      <c r="BJM189" s="18"/>
      <c r="BJN189" s="18"/>
      <c r="BJO189" s="18"/>
      <c r="BJP189" s="18"/>
      <c r="BJQ189" s="18"/>
      <c r="BJR189" s="18"/>
      <c r="BJS189" s="18"/>
      <c r="BJT189" s="18"/>
      <c r="BJU189" s="18"/>
      <c r="BJV189" s="18"/>
      <c r="BJW189" s="18"/>
      <c r="BJX189" s="18"/>
      <c r="BJY189" s="18"/>
      <c r="BJZ189" s="18"/>
      <c r="BKA189" s="18"/>
      <c r="BKB189" s="18"/>
      <c r="BKC189" s="18"/>
      <c r="BKD189" s="18"/>
      <c r="BKE189" s="18"/>
      <c r="BKF189" s="18"/>
      <c r="BKG189" s="18"/>
      <c r="BKH189" s="18"/>
      <c r="BKI189" s="18"/>
      <c r="BKJ189" s="18"/>
      <c r="BKK189" s="18"/>
      <c r="BKL189" s="18"/>
      <c r="BKM189" s="18"/>
      <c r="BKN189" s="18"/>
      <c r="BKO189" s="18"/>
      <c r="BKP189" s="18"/>
      <c r="BKQ189" s="18"/>
      <c r="BKR189" s="18"/>
      <c r="BKS189" s="18"/>
      <c r="BKT189" s="18"/>
      <c r="BKU189" s="18"/>
      <c r="BKV189" s="18"/>
      <c r="BKW189" s="18"/>
      <c r="BKX189" s="18"/>
      <c r="BKY189" s="18"/>
      <c r="BKZ189" s="18"/>
      <c r="BLA189" s="18"/>
      <c r="BLB189" s="18"/>
      <c r="BLC189" s="18"/>
      <c r="BLD189" s="18"/>
      <c r="BLE189" s="18"/>
      <c r="BLF189" s="18"/>
      <c r="BLG189" s="18"/>
      <c r="BLH189" s="18"/>
      <c r="BLI189" s="18"/>
      <c r="BLJ189" s="18"/>
      <c r="BLK189" s="18"/>
      <c r="BLL189" s="18"/>
      <c r="BLM189" s="18"/>
      <c r="BLN189" s="18"/>
      <c r="BLO189" s="18"/>
      <c r="BLP189" s="18"/>
      <c r="BLQ189" s="18"/>
      <c r="BLR189" s="18"/>
      <c r="BLS189" s="18"/>
      <c r="BLT189" s="18"/>
      <c r="BLU189" s="18"/>
      <c r="BLV189" s="18"/>
      <c r="BLW189" s="18"/>
      <c r="BLX189" s="18"/>
      <c r="BLY189" s="18"/>
      <c r="BLZ189" s="18"/>
      <c r="BMA189" s="18"/>
      <c r="BMB189" s="18"/>
      <c r="BMC189" s="18"/>
      <c r="BMD189" s="18"/>
      <c r="BME189" s="18"/>
      <c r="BMF189" s="18"/>
      <c r="BMG189" s="18"/>
      <c r="BMH189" s="18"/>
      <c r="BMI189" s="18"/>
      <c r="BMJ189" s="18"/>
      <c r="BMK189" s="18"/>
      <c r="BML189" s="18"/>
      <c r="BMM189" s="18"/>
      <c r="BMN189" s="18"/>
      <c r="BMO189" s="18"/>
      <c r="BMP189" s="18"/>
      <c r="BMQ189" s="18"/>
      <c r="BMR189" s="18"/>
      <c r="BMS189" s="18"/>
      <c r="BMT189" s="18"/>
      <c r="BMU189" s="18"/>
      <c r="BMV189" s="18"/>
      <c r="BMW189" s="18"/>
      <c r="BMX189" s="18"/>
      <c r="BMY189" s="18"/>
      <c r="BMZ189" s="18"/>
      <c r="BNA189" s="18"/>
      <c r="BNB189" s="18"/>
      <c r="BNC189" s="18"/>
      <c r="BND189" s="18"/>
      <c r="BNE189" s="18"/>
      <c r="BNF189" s="18"/>
      <c r="BNG189" s="18"/>
      <c r="BNH189" s="18"/>
      <c r="BNI189" s="18"/>
      <c r="BNJ189" s="18"/>
      <c r="BNK189" s="18"/>
      <c r="BNL189" s="18"/>
      <c r="BNM189" s="18"/>
      <c r="BNN189" s="18"/>
      <c r="BNO189" s="18"/>
      <c r="BNP189" s="18"/>
      <c r="BNQ189" s="18"/>
      <c r="BNR189" s="18"/>
      <c r="BNS189" s="18"/>
      <c r="BNT189" s="18"/>
      <c r="BNU189" s="18"/>
      <c r="BNV189" s="18"/>
      <c r="BNW189" s="18"/>
      <c r="BNX189" s="18"/>
      <c r="BNY189" s="18"/>
      <c r="BNZ189" s="18"/>
      <c r="BOA189" s="18"/>
      <c r="BOB189" s="18"/>
      <c r="BOC189" s="18"/>
      <c r="BOD189" s="18"/>
      <c r="BOE189" s="18"/>
      <c r="BOF189" s="18"/>
      <c r="BOG189" s="18"/>
      <c r="BOH189" s="18"/>
      <c r="BOI189" s="18"/>
      <c r="BOJ189" s="18"/>
      <c r="BOK189" s="18"/>
      <c r="BOL189" s="18"/>
      <c r="BOM189" s="18"/>
      <c r="BON189" s="18"/>
      <c r="BOO189" s="18"/>
      <c r="BOP189" s="18"/>
      <c r="BOQ189" s="18"/>
      <c r="BOR189" s="18"/>
      <c r="BOS189" s="18"/>
      <c r="BOT189" s="18"/>
      <c r="BOU189" s="18"/>
      <c r="BOV189" s="18"/>
      <c r="BOW189" s="18"/>
      <c r="BOX189" s="18"/>
      <c r="BOY189" s="18"/>
      <c r="BOZ189" s="18"/>
      <c r="BPA189" s="18"/>
      <c r="BPB189" s="18"/>
      <c r="BPC189" s="18"/>
      <c r="BPD189" s="18"/>
      <c r="BPE189" s="18"/>
      <c r="BPF189" s="18"/>
      <c r="BPG189" s="18"/>
      <c r="BPH189" s="18"/>
      <c r="BPI189" s="18"/>
      <c r="BPJ189" s="18"/>
      <c r="BPK189" s="18"/>
      <c r="BPL189" s="18"/>
      <c r="BPM189" s="18"/>
      <c r="BPN189" s="18"/>
      <c r="BPO189" s="18"/>
      <c r="BPP189" s="18"/>
      <c r="BPQ189" s="18"/>
      <c r="BPR189" s="18"/>
      <c r="BPS189" s="18"/>
      <c r="BPT189" s="18"/>
      <c r="BPU189" s="18"/>
      <c r="BPV189" s="18"/>
      <c r="BPW189" s="18"/>
      <c r="BPX189" s="18"/>
      <c r="BPY189" s="18"/>
      <c r="BPZ189" s="18"/>
      <c r="BQA189" s="18"/>
      <c r="BQB189" s="18"/>
      <c r="BQC189" s="18"/>
      <c r="BQD189" s="18"/>
      <c r="BQE189" s="18"/>
      <c r="BQF189" s="18"/>
      <c r="BQG189" s="18"/>
      <c r="BQH189" s="18"/>
      <c r="BQI189" s="18"/>
      <c r="BQJ189" s="18"/>
      <c r="BQK189" s="18"/>
      <c r="BQL189" s="18"/>
      <c r="BQM189" s="18"/>
      <c r="BQN189" s="18"/>
      <c r="BQO189" s="18"/>
      <c r="BQP189" s="18"/>
      <c r="BQQ189" s="18"/>
      <c r="BQR189" s="18"/>
      <c r="BQS189" s="18"/>
      <c r="BQT189" s="18"/>
      <c r="BQU189" s="18"/>
      <c r="BQV189" s="18"/>
      <c r="BQW189" s="18"/>
      <c r="BQX189" s="18"/>
      <c r="BQY189" s="18"/>
      <c r="BQZ189" s="18"/>
      <c r="BRA189" s="18"/>
      <c r="BRB189" s="18"/>
      <c r="BRC189" s="18"/>
      <c r="BRD189" s="18"/>
      <c r="BRE189" s="18"/>
      <c r="BRF189" s="18"/>
      <c r="BRG189" s="18"/>
      <c r="BRH189" s="18"/>
      <c r="BRI189" s="18"/>
      <c r="BRJ189" s="18"/>
      <c r="BRK189" s="18"/>
      <c r="BRL189" s="18"/>
      <c r="BRM189" s="18"/>
      <c r="BRN189" s="18"/>
      <c r="BRO189" s="18"/>
      <c r="BRP189" s="18"/>
      <c r="BRQ189" s="18"/>
      <c r="BRR189" s="18"/>
      <c r="BRS189" s="18"/>
      <c r="BRT189" s="18"/>
      <c r="BRU189" s="18"/>
      <c r="BRV189" s="18"/>
      <c r="BRW189" s="18"/>
      <c r="BRX189" s="18"/>
      <c r="BRY189" s="18"/>
      <c r="BRZ189" s="18"/>
      <c r="BSA189" s="18"/>
      <c r="BSB189" s="18"/>
      <c r="BSC189" s="18"/>
      <c r="BSD189" s="18"/>
      <c r="BSE189" s="18"/>
      <c r="BSF189" s="18"/>
      <c r="BSG189" s="18"/>
      <c r="BSH189" s="18"/>
      <c r="BSI189" s="18"/>
      <c r="BSJ189" s="18"/>
      <c r="BSK189" s="18"/>
      <c r="BSL189" s="18"/>
      <c r="BSM189" s="18"/>
      <c r="BSN189" s="18"/>
      <c r="BSO189" s="18"/>
      <c r="BSP189" s="18"/>
      <c r="BSQ189" s="18"/>
      <c r="BSR189" s="18"/>
      <c r="BSS189" s="18"/>
      <c r="BST189" s="18"/>
      <c r="BSU189" s="18"/>
      <c r="BSV189" s="18"/>
      <c r="BSW189" s="18"/>
      <c r="BSX189" s="18"/>
      <c r="BSY189" s="18"/>
      <c r="BSZ189" s="18"/>
      <c r="BTA189" s="18"/>
      <c r="BTB189" s="18"/>
      <c r="BTC189" s="18"/>
      <c r="BTD189" s="18"/>
      <c r="BTE189" s="18"/>
      <c r="BTF189" s="18"/>
      <c r="BTG189" s="18"/>
      <c r="BTH189" s="18"/>
    </row>
    <row r="190" spans="1:1880" ht="35.25" customHeight="1" x14ac:dyDescent="0.3">
      <c r="A190" s="100"/>
      <c r="B190" s="476" t="s">
        <v>21</v>
      </c>
      <c r="C190" s="477"/>
      <c r="D190" s="479"/>
      <c r="E190" s="479"/>
      <c r="F190" s="797"/>
      <c r="G190" s="465"/>
      <c r="H190" s="17"/>
      <c r="I190" s="72"/>
      <c r="J190"/>
    </row>
    <row r="191" spans="1:1880" ht="168" customHeight="1" x14ac:dyDescent="0.3">
      <c r="A191" s="116">
        <v>621</v>
      </c>
      <c r="B191" s="116" t="s">
        <v>276</v>
      </c>
      <c r="C191" s="116" t="s">
        <v>306</v>
      </c>
      <c r="D191" s="115" t="s">
        <v>650</v>
      </c>
      <c r="E191" s="345" t="e">
        <f>INDEX('PY1 Data(H)'!$A$1:$CZ$231,MATCH('Unit Data from Audit Worksheet'!$A191,'PY1 Data(H)'!$A$1:$A$231,0),MATCH('Unit Data from Audit Worksheet'!$D$2,'PY1 Data(H)'!$A$1:$CZ$1,0))</f>
        <v>#N/A</v>
      </c>
      <c r="F191" s="798">
        <v>0</v>
      </c>
      <c r="G191" s="422" t="s">
        <v>651</v>
      </c>
      <c r="I191" s="72"/>
      <c r="J191"/>
    </row>
    <row r="192" spans="1:1880" ht="186" customHeight="1" x14ac:dyDescent="0.3">
      <c r="A192" s="100">
        <v>547</v>
      </c>
      <c r="B192" s="347"/>
      <c r="C192" s="347" t="s">
        <v>139</v>
      </c>
      <c r="D192" s="344" t="s">
        <v>1739</v>
      </c>
      <c r="E192" s="345" t="e">
        <f>INDEX('PY1 Data(H)'!$A$1:$CZ$231,MATCH('Unit Data from Audit Worksheet'!$A192,'PY1 Data(H)'!$A$1:$A$231,0),MATCH('Unit Data from Audit Worksheet'!$D$2,'PY1 Data(H)'!$A$1:$CZ$1,0))</f>
        <v>#N/A</v>
      </c>
      <c r="F192" s="948"/>
      <c r="G192" s="421" t="str">
        <f>IF(F192&lt;1,"Please answer this question","")</f>
        <v>Please answer this question</v>
      </c>
      <c r="H192" s="394"/>
      <c r="I192" s="395"/>
      <c r="J192"/>
    </row>
    <row r="193" spans="1:122" s="18" customFormat="1" ht="138.6" customHeight="1" x14ac:dyDescent="0.3">
      <c r="A193" s="183">
        <v>659</v>
      </c>
      <c r="B193" s="450" t="s">
        <v>53</v>
      </c>
      <c r="C193" s="450" t="s">
        <v>296</v>
      </c>
      <c r="D193" s="186" t="s">
        <v>652</v>
      </c>
      <c r="E193" s="345" t="e">
        <f>INDEX('PY1 Data(H)'!$A$1:$CZ$231,MATCH('Unit Data from Audit Worksheet'!$A193,'PY1 Data(H)'!$A$1:$A$231,0),MATCH('Unit Data from Audit Worksheet'!$D$2,'PY1 Data(H)'!$A$1:$CZ$1,0))</f>
        <v>#N/A</v>
      </c>
      <c r="F193" s="948">
        <v>0</v>
      </c>
      <c r="G193" s="422" t="s">
        <v>653</v>
      </c>
      <c r="H193" s="393">
        <f>IF(F190&lt;0,"Error: Enter as positive.",)</f>
        <v>0</v>
      </c>
      <c r="I193" s="231"/>
      <c r="J193"/>
      <c r="L193"/>
      <c r="N193" s="178"/>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row>
    <row r="194" spans="1:122" ht="65.25" customHeight="1" x14ac:dyDescent="0.3">
      <c r="A194" s="183">
        <v>660</v>
      </c>
      <c r="B194" s="450" t="s">
        <v>53</v>
      </c>
      <c r="C194" s="450" t="s">
        <v>296</v>
      </c>
      <c r="D194" s="186" t="s">
        <v>654</v>
      </c>
      <c r="E194" s="345" t="e">
        <f>INDEX('PY1 Data(H)'!$A$1:$CZ$231,MATCH('Unit Data from Audit Worksheet'!$A194,'PY1 Data(H)'!$A$1:$A$231,0),MATCH('Unit Data from Audit Worksheet'!$D$2,'PY1 Data(H)'!$A$1:$CZ$1,0))</f>
        <v>#N/A</v>
      </c>
      <c r="F194" s="798">
        <v>0</v>
      </c>
      <c r="G194" s="422" t="str">
        <f>IF(ISBLANK(F194),"Please do not leave blank","")</f>
        <v/>
      </c>
      <c r="H194" s="393">
        <f>IF(F191&lt;0,"Note: Number is normally positive.",)</f>
        <v>0</v>
      </c>
      <c r="I194" s="17"/>
      <c r="J194"/>
    </row>
    <row r="195" spans="1:122" ht="94.5" customHeight="1" x14ac:dyDescent="0.3">
      <c r="A195" s="183">
        <v>661</v>
      </c>
      <c r="B195" s="450" t="s">
        <v>53</v>
      </c>
      <c r="C195" s="450" t="s">
        <v>298</v>
      </c>
      <c r="D195" s="320" t="s">
        <v>655</v>
      </c>
      <c r="E195" s="761" t="e">
        <f>INDEX('PY1 Data(H)'!$A$1:$CZ$231,MATCH('Unit Data from Audit Worksheet'!$A195,'PY1 Data(H)'!$A$1:$A$231,0),MATCH('Unit Data from Audit Worksheet'!$D$2,'PY1 Data(H)'!$A$1:$CZ$1,0))</f>
        <v>#N/A</v>
      </c>
      <c r="F195" s="811">
        <v>0</v>
      </c>
      <c r="G195" s="422" t="str">
        <f>IF(ISBLANK(F195),"Please do not leave blank ",IF(F195=H195,"","Please review percentage"))</f>
        <v/>
      </c>
      <c r="H195" s="423">
        <f>ROUND(IFERROR((F194/F193)*100,0),1)</f>
        <v>0</v>
      </c>
      <c r="I195" s="934"/>
      <c r="J195"/>
    </row>
    <row r="196" spans="1:122" ht="111.75" customHeight="1" x14ac:dyDescent="0.3">
      <c r="A196" s="100"/>
      <c r="B196" s="347"/>
      <c r="C196" s="347"/>
      <c r="D196" s="23" t="s">
        <v>22</v>
      </c>
      <c r="E196" s="812"/>
      <c r="F196" s="812"/>
      <c r="G196" s="422"/>
      <c r="H196" s="423"/>
      <c r="I196" s="935"/>
      <c r="J196"/>
    </row>
    <row r="197" spans="1:122" ht="32.25" customHeight="1" x14ac:dyDescent="0.3">
      <c r="A197" s="100"/>
      <c r="B197" s="476" t="s">
        <v>23</v>
      </c>
      <c r="C197" s="477"/>
      <c r="D197" s="479"/>
      <c r="E197" s="485"/>
      <c r="F197" s="957"/>
      <c r="G197" s="465"/>
      <c r="H197" s="17"/>
      <c r="I197" s="72"/>
      <c r="J197"/>
    </row>
    <row r="198" spans="1:122" ht="63.75" customHeight="1" x14ac:dyDescent="0.3">
      <c r="A198" s="29">
        <v>371</v>
      </c>
      <c r="B198" s="4" t="s">
        <v>51</v>
      </c>
      <c r="C198" s="4" t="s">
        <v>140</v>
      </c>
      <c r="D198" s="21" t="s">
        <v>728</v>
      </c>
      <c r="E198" s="345" t="e">
        <f>INDEX('PY1 Data(H)'!$A$1:$CZ$231,MATCH('Unit Data from Audit Worksheet'!$A198,'PY1 Data(H)'!$A$1:$A$231,0),MATCH('Unit Data from Audit Worksheet'!$D$2,'PY1 Data(H)'!$A$1:$CZ$1,0))</f>
        <v>#N/A</v>
      </c>
      <c r="F198" s="948">
        <v>0</v>
      </c>
      <c r="G198" s="393">
        <f>IF(F198&lt;0,"Error: Enter as positive.",)</f>
        <v>0</v>
      </c>
      <c r="H198" s="17"/>
      <c r="I198" s="72"/>
      <c r="J198"/>
    </row>
    <row r="199" spans="1:122" ht="72.599999999999994" customHeight="1" x14ac:dyDescent="0.3">
      <c r="A199" s="839">
        <v>1075</v>
      </c>
      <c r="B199" s="756" t="s">
        <v>53</v>
      </c>
      <c r="C199" s="756" t="s">
        <v>140</v>
      </c>
      <c r="D199" s="840" t="s">
        <v>2310</v>
      </c>
      <c r="E199" s="841" t="s">
        <v>2311</v>
      </c>
      <c r="F199" s="948">
        <v>0</v>
      </c>
      <c r="G199" s="393"/>
      <c r="H199" s="17"/>
      <c r="I199" s="72"/>
      <c r="J199" s="173"/>
      <c r="L199" s="173"/>
      <c r="Y199" s="173"/>
      <c r="Z199" s="173"/>
      <c r="AA199" s="173"/>
      <c r="AB199" s="173"/>
      <c r="AC199" s="173"/>
      <c r="AD199" s="173"/>
      <c r="AE199" s="173"/>
      <c r="AF199" s="173"/>
      <c r="AG199" s="173"/>
      <c r="AH199" s="173"/>
      <c r="AI199" s="173"/>
      <c r="AJ199" s="173"/>
      <c r="AK199" s="173"/>
      <c r="AL199" s="173"/>
      <c r="AM199" s="173"/>
      <c r="AN199" s="173"/>
      <c r="AO199" s="173"/>
      <c r="AP199" s="173"/>
      <c r="AQ199" s="173"/>
      <c r="AR199" s="173"/>
      <c r="AS199" s="173"/>
      <c r="AT199" s="173"/>
      <c r="AU199" s="173"/>
      <c r="AV199" s="173"/>
      <c r="AW199" s="173"/>
      <c r="AX199" s="173"/>
      <c r="AY199" s="173"/>
      <c r="AZ199" s="173"/>
      <c r="BA199" s="173"/>
      <c r="BB199" s="173"/>
      <c r="BC199" s="173"/>
      <c r="BD199" s="173"/>
      <c r="BE199" s="173"/>
      <c r="BF199" s="173"/>
      <c r="BG199" s="173"/>
      <c r="BH199" s="173"/>
      <c r="BI199" s="173"/>
      <c r="BJ199" s="173"/>
      <c r="BK199" s="173"/>
      <c r="BL199" s="173"/>
      <c r="BM199" s="173"/>
      <c r="BN199" s="173"/>
      <c r="BO199" s="173"/>
      <c r="BP199" s="173"/>
      <c r="BQ199" s="173"/>
      <c r="BR199" s="173"/>
      <c r="BS199" s="173"/>
      <c r="BT199" s="173"/>
      <c r="BU199" s="173"/>
      <c r="BV199" s="173"/>
      <c r="BW199" s="173"/>
      <c r="BX199" s="173"/>
      <c r="BY199" s="173"/>
      <c r="BZ199" s="173"/>
      <c r="CA199" s="173"/>
      <c r="CB199" s="173"/>
      <c r="CC199" s="173"/>
      <c r="CD199" s="173"/>
      <c r="CE199" s="173"/>
      <c r="CF199" s="173"/>
      <c r="CG199" s="173"/>
      <c r="CH199" s="173"/>
      <c r="CI199" s="173"/>
      <c r="CJ199" s="173"/>
      <c r="CK199" s="173"/>
      <c r="CL199" s="173"/>
      <c r="CM199" s="173"/>
      <c r="CN199" s="173"/>
      <c r="CO199" s="173"/>
      <c r="CP199" s="173"/>
      <c r="CQ199" s="173"/>
      <c r="CR199" s="173"/>
      <c r="CS199" s="173"/>
      <c r="CT199" s="173"/>
      <c r="CU199" s="173"/>
      <c r="CV199" s="173"/>
      <c r="CW199" s="173"/>
      <c r="CX199" s="173"/>
      <c r="CY199" s="173"/>
      <c r="CZ199" s="173"/>
      <c r="DA199" s="173"/>
      <c r="DB199" s="173"/>
      <c r="DC199" s="173"/>
      <c r="DD199" s="173"/>
      <c r="DE199" s="173"/>
      <c r="DF199" s="173"/>
      <c r="DG199" s="173"/>
      <c r="DH199" s="173"/>
      <c r="DI199" s="173"/>
      <c r="DJ199" s="173"/>
      <c r="DK199" s="173"/>
      <c r="DL199" s="173"/>
      <c r="DM199" s="173"/>
      <c r="DN199" s="173"/>
      <c r="DO199" s="173"/>
      <c r="DP199" s="173"/>
      <c r="DQ199" s="173"/>
      <c r="DR199" s="173"/>
    </row>
    <row r="200" spans="1:122" ht="82.2" customHeight="1" x14ac:dyDescent="0.3">
      <c r="A200" s="839">
        <v>1076</v>
      </c>
      <c r="B200" s="756" t="s">
        <v>53</v>
      </c>
      <c r="C200" s="756" t="s">
        <v>140</v>
      </c>
      <c r="D200" s="840" t="s">
        <v>2312</v>
      </c>
      <c r="E200" s="841" t="s">
        <v>2311</v>
      </c>
      <c r="F200" s="948">
        <v>0</v>
      </c>
      <c r="G200" s="393"/>
      <c r="H200" s="17"/>
      <c r="I200" s="72"/>
      <c r="J200" s="173"/>
      <c r="L200" s="173"/>
      <c r="Y200" s="173"/>
      <c r="Z200" s="173"/>
      <c r="AA200" s="173"/>
      <c r="AB200" s="173"/>
      <c r="AC200" s="173"/>
      <c r="AD200" s="173"/>
      <c r="AE200" s="173"/>
      <c r="AF200" s="173"/>
      <c r="AG200" s="173"/>
      <c r="AH200" s="173"/>
      <c r="AI200" s="173"/>
      <c r="AJ200" s="173"/>
      <c r="AK200" s="173"/>
      <c r="AL200" s="173"/>
      <c r="AM200" s="173"/>
      <c r="AN200" s="173"/>
      <c r="AO200" s="173"/>
      <c r="AP200" s="173"/>
      <c r="AQ200" s="173"/>
      <c r="AR200" s="173"/>
      <c r="AS200" s="173"/>
      <c r="AT200" s="173"/>
      <c r="AU200" s="173"/>
      <c r="AV200" s="173"/>
      <c r="AW200" s="173"/>
      <c r="AX200" s="173"/>
      <c r="AY200" s="173"/>
      <c r="AZ200" s="173"/>
      <c r="BA200" s="173"/>
      <c r="BB200" s="173"/>
      <c r="BC200" s="173"/>
      <c r="BD200" s="173"/>
      <c r="BE200" s="173"/>
      <c r="BF200" s="173"/>
      <c r="BG200" s="173"/>
      <c r="BH200" s="173"/>
      <c r="BI200" s="173"/>
      <c r="BJ200" s="173"/>
      <c r="BK200" s="173"/>
      <c r="BL200" s="173"/>
      <c r="BM200" s="173"/>
      <c r="BN200" s="173"/>
      <c r="BO200" s="173"/>
      <c r="BP200" s="173"/>
      <c r="BQ200" s="173"/>
      <c r="BR200" s="173"/>
      <c r="BS200" s="173"/>
      <c r="BT200" s="173"/>
      <c r="BU200" s="173"/>
      <c r="BV200" s="173"/>
      <c r="BW200" s="173"/>
      <c r="BX200" s="173"/>
      <c r="BY200" s="173"/>
      <c r="BZ200" s="173"/>
      <c r="CA200" s="173"/>
      <c r="CB200" s="173"/>
      <c r="CC200" s="173"/>
      <c r="CD200" s="173"/>
      <c r="CE200" s="173"/>
      <c r="CF200" s="173"/>
      <c r="CG200" s="173"/>
      <c r="CH200" s="173"/>
      <c r="CI200" s="173"/>
      <c r="CJ200" s="173"/>
      <c r="CK200" s="173"/>
      <c r="CL200" s="173"/>
      <c r="CM200" s="173"/>
      <c r="CN200" s="173"/>
      <c r="CO200" s="173"/>
      <c r="CP200" s="173"/>
      <c r="CQ200" s="173"/>
      <c r="CR200" s="173"/>
      <c r="CS200" s="173"/>
      <c r="CT200" s="173"/>
      <c r="CU200" s="173"/>
      <c r="CV200" s="173"/>
      <c r="CW200" s="173"/>
      <c r="CX200" s="173"/>
      <c r="CY200" s="173"/>
      <c r="CZ200" s="173"/>
      <c r="DA200" s="173"/>
      <c r="DB200" s="173"/>
      <c r="DC200" s="173"/>
      <c r="DD200" s="173"/>
      <c r="DE200" s="173"/>
      <c r="DF200" s="173"/>
      <c r="DG200" s="173"/>
      <c r="DH200" s="173"/>
      <c r="DI200" s="173"/>
      <c r="DJ200" s="173"/>
      <c r="DK200" s="173"/>
      <c r="DL200" s="173"/>
      <c r="DM200" s="173"/>
      <c r="DN200" s="173"/>
      <c r="DO200" s="173"/>
      <c r="DP200" s="173"/>
      <c r="DQ200" s="173"/>
      <c r="DR200" s="173"/>
    </row>
    <row r="201" spans="1:122" ht="103.8" customHeight="1" x14ac:dyDescent="0.3">
      <c r="A201" s="839">
        <v>1077</v>
      </c>
      <c r="B201" s="756" t="s">
        <v>53</v>
      </c>
      <c r="C201" s="756" t="s">
        <v>2313</v>
      </c>
      <c r="D201" s="840" t="s">
        <v>2379</v>
      </c>
      <c r="E201" s="841" t="s">
        <v>2311</v>
      </c>
      <c r="F201" s="948">
        <v>0</v>
      </c>
      <c r="G201" s="393"/>
      <c r="H201" s="17"/>
      <c r="I201" s="72"/>
      <c r="J201" s="173"/>
      <c r="L201" s="173"/>
      <c r="Y201" s="173"/>
      <c r="Z201" s="173"/>
      <c r="AA201" s="173"/>
      <c r="AB201" s="173"/>
      <c r="AC201" s="173"/>
      <c r="AD201" s="173"/>
      <c r="AE201" s="173"/>
      <c r="AF201" s="173"/>
      <c r="AG201" s="173"/>
      <c r="AH201" s="173"/>
      <c r="AI201" s="173"/>
      <c r="AJ201" s="173"/>
      <c r="AK201" s="173"/>
      <c r="AL201" s="173"/>
      <c r="AM201" s="173"/>
      <c r="AN201" s="173"/>
      <c r="AO201" s="173"/>
      <c r="AP201" s="173"/>
      <c r="AQ201" s="173"/>
      <c r="AR201" s="173"/>
      <c r="AS201" s="173"/>
      <c r="AT201" s="173"/>
      <c r="AU201" s="173"/>
      <c r="AV201" s="173"/>
      <c r="AW201" s="173"/>
      <c r="AX201" s="173"/>
      <c r="AY201" s="173"/>
      <c r="AZ201" s="173"/>
      <c r="BA201" s="173"/>
      <c r="BB201" s="173"/>
      <c r="BC201" s="173"/>
      <c r="BD201" s="173"/>
      <c r="BE201" s="173"/>
      <c r="BF201" s="173"/>
      <c r="BG201" s="173"/>
      <c r="BH201" s="173"/>
      <c r="BI201" s="173"/>
      <c r="BJ201" s="173"/>
      <c r="BK201" s="173"/>
      <c r="BL201" s="173"/>
      <c r="BM201" s="173"/>
      <c r="BN201" s="173"/>
      <c r="BO201" s="173"/>
      <c r="BP201" s="173"/>
      <c r="BQ201" s="173"/>
      <c r="BR201" s="173"/>
      <c r="BS201" s="173"/>
      <c r="BT201" s="173"/>
      <c r="BU201" s="173"/>
      <c r="BV201" s="173"/>
      <c r="BW201" s="173"/>
      <c r="BX201" s="173"/>
      <c r="BY201" s="173"/>
      <c r="BZ201" s="173"/>
      <c r="CA201" s="173"/>
      <c r="CB201" s="173"/>
      <c r="CC201" s="173"/>
      <c r="CD201" s="173"/>
      <c r="CE201" s="173"/>
      <c r="CF201" s="173"/>
      <c r="CG201" s="173"/>
      <c r="CH201" s="173"/>
      <c r="CI201" s="173"/>
      <c r="CJ201" s="173"/>
      <c r="CK201" s="173"/>
      <c r="CL201" s="173"/>
      <c r="CM201" s="173"/>
      <c r="CN201" s="173"/>
      <c r="CO201" s="173"/>
      <c r="CP201" s="173"/>
      <c r="CQ201" s="173"/>
      <c r="CR201" s="173"/>
      <c r="CS201" s="173"/>
      <c r="CT201" s="173"/>
      <c r="CU201" s="173"/>
      <c r="CV201" s="173"/>
      <c r="CW201" s="173"/>
      <c r="CX201" s="173"/>
      <c r="CY201" s="173"/>
      <c r="CZ201" s="173"/>
      <c r="DA201" s="173"/>
      <c r="DB201" s="173"/>
      <c r="DC201" s="173"/>
      <c r="DD201" s="173"/>
      <c r="DE201" s="173"/>
      <c r="DF201" s="173"/>
      <c r="DG201" s="173"/>
      <c r="DH201" s="173"/>
      <c r="DI201" s="173"/>
      <c r="DJ201" s="173"/>
      <c r="DK201" s="173"/>
      <c r="DL201" s="173"/>
      <c r="DM201" s="173"/>
      <c r="DN201" s="173"/>
      <c r="DO201" s="173"/>
      <c r="DP201" s="173"/>
      <c r="DQ201" s="173"/>
      <c r="DR201" s="173"/>
    </row>
    <row r="202" spans="1:122" ht="32.25" customHeight="1" x14ac:dyDescent="0.3">
      <c r="A202" s="100"/>
      <c r="B202" s="476" t="s">
        <v>24</v>
      </c>
      <c r="C202" s="477"/>
      <c r="D202" s="479"/>
      <c r="E202" s="485"/>
      <c r="F202" s="802"/>
      <c r="G202" s="465"/>
      <c r="H202" s="17"/>
      <c r="I202" s="72"/>
      <c r="J202"/>
    </row>
    <row r="203" spans="1:122" ht="68.25" customHeight="1" x14ac:dyDescent="0.3">
      <c r="A203" s="100">
        <v>6</v>
      </c>
      <c r="B203" s="4" t="s">
        <v>50</v>
      </c>
      <c r="C203" s="4" t="s">
        <v>141</v>
      </c>
      <c r="D203" s="21" t="s">
        <v>729</v>
      </c>
      <c r="E203" s="345" t="e">
        <f>INDEX('PY1 Data(H)'!$A$1:$CZ$231,MATCH('Unit Data from Audit Worksheet'!$A203,'PY1 Data(H)'!$A$1:$A$231,0),MATCH('Unit Data from Audit Worksheet'!$D$2,'PY1 Data(H)'!$A$1:$CZ$1,0))</f>
        <v>#N/A</v>
      </c>
      <c r="F203" s="948">
        <v>0</v>
      </c>
      <c r="G203" s="393">
        <f>IF(F203&lt;0,"Error: Enter as positive.",)</f>
        <v>0</v>
      </c>
      <c r="H203" s="17"/>
      <c r="I203" s="72"/>
      <c r="J203"/>
    </row>
    <row r="204" spans="1:122" ht="33" customHeight="1" x14ac:dyDescent="0.3">
      <c r="A204" s="100"/>
      <c r="B204" s="476" t="s">
        <v>150</v>
      </c>
      <c r="C204" s="477"/>
      <c r="D204" s="479"/>
      <c r="E204" s="486"/>
      <c r="F204" s="813"/>
      <c r="G204" s="473"/>
      <c r="H204" s="394"/>
      <c r="I204" s="395"/>
      <c r="J204"/>
    </row>
    <row r="205" spans="1:122" ht="141" customHeight="1" x14ac:dyDescent="0.3">
      <c r="A205" s="100">
        <v>541</v>
      </c>
      <c r="B205" s="347" t="s">
        <v>53</v>
      </c>
      <c r="C205" s="347" t="s">
        <v>730</v>
      </c>
      <c r="D205" s="344" t="s">
        <v>731</v>
      </c>
      <c r="E205" s="345" t="e">
        <f>INDEX('PY1 Data(H)'!$A$1:$CZ$231,MATCH('Unit Data from Audit Worksheet'!$A205,'PY1 Data(H)'!$A$1:$A$231,0),MATCH('Unit Data from Audit Worksheet'!$D$2,'PY1 Data(H)'!$A$1:$CZ$1,0))</f>
        <v>#N/A</v>
      </c>
      <c r="F205" s="948">
        <v>0</v>
      </c>
      <c r="G205" s="393"/>
      <c r="H205" s="394"/>
      <c r="I205" s="395"/>
      <c r="J205"/>
    </row>
    <row r="206" spans="1:122" ht="28.5" customHeight="1" x14ac:dyDescent="0.3">
      <c r="A206" s="100"/>
      <c r="B206" s="477" t="s">
        <v>45</v>
      </c>
      <c r="C206" s="477"/>
      <c r="D206" s="479"/>
      <c r="E206" s="486"/>
      <c r="F206" s="813"/>
      <c r="G206" s="484"/>
      <c r="H206" s="394"/>
      <c r="I206" s="395"/>
      <c r="J206"/>
    </row>
    <row r="207" spans="1:122" ht="91.95" customHeight="1" x14ac:dyDescent="0.3">
      <c r="A207" s="100">
        <v>542</v>
      </c>
      <c r="B207" s="347" t="s">
        <v>53</v>
      </c>
      <c r="C207" s="760" t="s">
        <v>732</v>
      </c>
      <c r="D207" s="25" t="s">
        <v>142</v>
      </c>
      <c r="E207" s="345" t="e">
        <f>INDEX('PY1 Data(H)'!$A$1:$CZ$231,MATCH('Unit Data from Audit Worksheet'!$A207,'PY1 Data(H)'!$A$1:$A$231,0),MATCH('Unit Data from Audit Worksheet'!$D$2,'PY1 Data(H)'!$A$1:$CZ$1,0))</f>
        <v>#N/A</v>
      </c>
      <c r="F207" s="948">
        <v>0</v>
      </c>
      <c r="G207" s="393"/>
      <c r="H207" s="394"/>
      <c r="I207" s="424"/>
      <c r="J207"/>
    </row>
    <row r="208" spans="1:122" ht="24.75" customHeight="1" x14ac:dyDescent="0.3">
      <c r="A208" s="100"/>
      <c r="B208" s="476" t="s">
        <v>733</v>
      </c>
      <c r="C208" s="476"/>
      <c r="D208" s="458"/>
      <c r="E208" s="459"/>
      <c r="F208" s="803"/>
      <c r="G208" s="474"/>
      <c r="H208" s="17"/>
      <c r="I208" s="72"/>
      <c r="J208"/>
    </row>
    <row r="209" spans="1:15" ht="25.5" customHeight="1" x14ac:dyDescent="0.3">
      <c r="A209" s="100"/>
      <c r="B209" s="487" t="s">
        <v>10</v>
      </c>
      <c r="C209" s="487"/>
      <c r="D209" s="458"/>
      <c r="E209" s="459"/>
      <c r="F209" s="949"/>
      <c r="G209" s="474"/>
      <c r="H209" s="17"/>
      <c r="I209" s="72"/>
      <c r="J209"/>
    </row>
    <row r="210" spans="1:15" ht="77.25" customHeight="1" x14ac:dyDescent="0.3">
      <c r="A210" s="30">
        <v>528</v>
      </c>
      <c r="B210" s="347" t="s">
        <v>50</v>
      </c>
      <c r="C210" s="4" t="s">
        <v>143</v>
      </c>
      <c r="D210" s="300" t="s">
        <v>753</v>
      </c>
      <c r="E210" s="345" t="e">
        <f>INDEX('PY1 Data(H)'!$A$1:$CZ$231,MATCH('Unit Data from Audit Worksheet'!$A210,'PY1 Data(H)'!$A$1:$A$231,0),MATCH('Unit Data from Audit Worksheet'!$D$2,'PY1 Data(H)'!$A$1:$CZ$1,0))</f>
        <v>#N/A</v>
      </c>
      <c r="F210" s="948">
        <v>0</v>
      </c>
      <c r="G210" s="393">
        <f>IF(F210="","Error: Unit must enter this information if they levy taxes.",)</f>
        <v>0</v>
      </c>
      <c r="H210" s="425"/>
      <c r="I210" s="72"/>
      <c r="J210"/>
    </row>
    <row r="211" spans="1:15" ht="85.8" customHeight="1" x14ac:dyDescent="0.3">
      <c r="A211" s="30">
        <v>529</v>
      </c>
      <c r="B211" s="347" t="s">
        <v>50</v>
      </c>
      <c r="C211" s="4" t="s">
        <v>143</v>
      </c>
      <c r="D211" s="300" t="s">
        <v>734</v>
      </c>
      <c r="E211" s="345" t="e">
        <f>INDEX('PY1 Data(H)'!$A$1:$CZ$231,MATCH('Unit Data from Audit Worksheet'!$A211,'PY1 Data(H)'!$A$1:$A$231,0),MATCH('Unit Data from Audit Worksheet'!$D$2,'PY1 Data(H)'!$A$1:$CZ$1,0))</f>
        <v>#N/A</v>
      </c>
      <c r="F211" s="948">
        <v>0</v>
      </c>
      <c r="G211" s="393">
        <f>IF(F211="","Error: Unit must enter this information if they levy taxes.",)</f>
        <v>0</v>
      </c>
      <c r="H211" s="17"/>
      <c r="I211" s="72"/>
      <c r="J211"/>
    </row>
    <row r="212" spans="1:15" ht="85.8" customHeight="1" x14ac:dyDescent="0.3">
      <c r="A212" s="30">
        <v>530</v>
      </c>
      <c r="B212" s="347" t="s">
        <v>50</v>
      </c>
      <c r="C212" s="4" t="s">
        <v>143</v>
      </c>
      <c r="D212" s="453" t="s">
        <v>735</v>
      </c>
      <c r="E212" s="345" t="e">
        <f>INDEX('PY1 Data(H)'!$A$1:$CZ$231,MATCH('Unit Data from Audit Worksheet'!$A212,'PY1 Data(H)'!$A$1:$A$231,0),MATCH('Unit Data from Audit Worksheet'!$D$2,'PY1 Data(H)'!$A$1:$CZ$1,0))</f>
        <v>#N/A</v>
      </c>
      <c r="F212" s="948">
        <v>0</v>
      </c>
      <c r="G212" s="393">
        <f>IF(F212="","Error: Unit must enter this information if they levy taxes.",)</f>
        <v>0</v>
      </c>
      <c r="H212" s="17"/>
      <c r="I212" s="72"/>
      <c r="J212"/>
    </row>
    <row r="213" spans="1:15" ht="85.8" customHeight="1" x14ac:dyDescent="0.3">
      <c r="A213" s="30">
        <v>531</v>
      </c>
      <c r="B213" s="347" t="s">
        <v>50</v>
      </c>
      <c r="C213" s="4" t="s">
        <v>143</v>
      </c>
      <c r="D213" s="453" t="s">
        <v>736</v>
      </c>
      <c r="E213" s="345" t="e">
        <f>INDEX('PY1 Data(H)'!$A$1:$CZ$231,MATCH('Unit Data from Audit Worksheet'!$A213,'PY1 Data(H)'!$A$1:$A$231,0),MATCH('Unit Data from Audit Worksheet'!$D$2,'PY1 Data(H)'!$A$1:$CZ$1,0))</f>
        <v>#N/A</v>
      </c>
      <c r="F213" s="948">
        <v>0</v>
      </c>
      <c r="G213" s="393">
        <f>IF(F213="","Error: Unit must enter this information if they levy taxes.",)</f>
        <v>0</v>
      </c>
      <c r="H213" s="17"/>
      <c r="I213" s="72"/>
      <c r="J213"/>
    </row>
    <row r="214" spans="1:15" ht="85.8" customHeight="1" x14ac:dyDescent="0.3">
      <c r="A214" s="100">
        <v>61</v>
      </c>
      <c r="B214" s="4" t="s">
        <v>53</v>
      </c>
      <c r="C214" s="4" t="s">
        <v>143</v>
      </c>
      <c r="D214" s="25" t="s">
        <v>737</v>
      </c>
      <c r="E214" s="679" t="e">
        <f>INDEX('PY1 Data(H)'!$A$1:$CZ$231,MATCH('Unit Data from Audit Worksheet'!$A214,'PY1 Data(H)'!$A$1:$A$231,0),MATCH('Unit Data from Audit Worksheet'!$D$2,'PY1 Data(H)'!$A$1:$CZ$1,0))</f>
        <v>#N/A</v>
      </c>
      <c r="F214" s="956">
        <v>0</v>
      </c>
      <c r="G214" s="393" t="e">
        <f>IF(F214=H214," ","Please check values in account 528, 529, 530 and  531.")</f>
        <v>#DIV/0!</v>
      </c>
      <c r="H214" s="426" t="e">
        <f>ROUND((F210+F211-F212-F213)/(F210+F211)*100,2)</f>
        <v>#DIV/0!</v>
      </c>
      <c r="I214" s="72"/>
      <c r="J214"/>
    </row>
    <row r="215" spans="1:15" ht="85.8" customHeight="1" x14ac:dyDescent="0.3">
      <c r="A215" s="100">
        <v>102</v>
      </c>
      <c r="B215" s="4" t="s">
        <v>53</v>
      </c>
      <c r="C215" s="4" t="s">
        <v>143</v>
      </c>
      <c r="D215" s="53" t="s">
        <v>738</v>
      </c>
      <c r="E215" s="679" t="e">
        <f>INDEX('PY1 Data(H)'!$A$1:$CZ$231,MATCH('Unit Data from Audit Worksheet'!$A215,'PY1 Data(H)'!$A$1:$A$231,0),MATCH('Unit Data from Audit Worksheet'!$D$2,'PY1 Data(H)'!$A$1:$CZ$1,0))</f>
        <v>#N/A</v>
      </c>
      <c r="F215" s="956">
        <v>0</v>
      </c>
      <c r="G215" s="393" t="e">
        <f>IF(F215=H215," ","Please check values in account 528 and 530.")</f>
        <v>#DIV/0!</v>
      </c>
      <c r="H215" s="426" t="e">
        <f>ROUND((F210-F212)/(F210)*100,2)</f>
        <v>#DIV/0!</v>
      </c>
      <c r="I215" s="72"/>
      <c r="J215"/>
    </row>
    <row r="216" spans="1:15" ht="85.8" customHeight="1" x14ac:dyDescent="0.3">
      <c r="A216" s="100">
        <v>103</v>
      </c>
      <c r="B216" s="4" t="s">
        <v>53</v>
      </c>
      <c r="C216" s="4" t="s">
        <v>143</v>
      </c>
      <c r="D216" s="25" t="s">
        <v>739</v>
      </c>
      <c r="E216" s="679" t="e">
        <f>INDEX('PY1 Data(H)'!$A$1:$CZ$231,MATCH('Unit Data from Audit Worksheet'!$A216,'PY1 Data(H)'!$A$1:$A$231,0),MATCH('Unit Data from Audit Worksheet'!$D$2,'PY1 Data(H)'!$A$1:$CZ$1,0))</f>
        <v>#N/A</v>
      </c>
      <c r="F216" s="814">
        <v>0</v>
      </c>
      <c r="G216" s="393" t="e">
        <f>IF(F216=H216," ","Please check values in account 529 and 531.")</f>
        <v>#DIV/0!</v>
      </c>
      <c r="H216" s="426" t="e">
        <f>ROUND((F211-F213)/F211*100,2)</f>
        <v>#DIV/0!</v>
      </c>
      <c r="I216" s="72"/>
      <c r="J216"/>
    </row>
    <row r="217" spans="1:15" ht="91.2" customHeight="1" x14ac:dyDescent="0.3">
      <c r="A217" s="100">
        <v>544</v>
      </c>
      <c r="B217" s="347" t="s">
        <v>53</v>
      </c>
      <c r="C217" s="347" t="s">
        <v>143</v>
      </c>
      <c r="D217" s="21" t="s">
        <v>740</v>
      </c>
      <c r="E217" s="762" t="e">
        <f>INDEX('PY1 Data(H)'!$A$1:$CZ$231,MATCH('Unit Data from Audit Worksheet'!$A217,'PY1 Data(H)'!$A$1:$A$231,0),MATCH('Unit Data from Audit Worksheet'!$D$2,'PY1 Data(H)'!$A$1:$CZ$1,0))</f>
        <v>#N/A</v>
      </c>
      <c r="F217" s="815">
        <v>0</v>
      </c>
      <c r="G217" s="393"/>
      <c r="H217" s="17"/>
      <c r="I217" s="936"/>
      <c r="J217"/>
    </row>
    <row r="218" spans="1:15" ht="96" customHeight="1" x14ac:dyDescent="0.3">
      <c r="A218" s="100">
        <v>545</v>
      </c>
      <c r="B218" s="347" t="s">
        <v>53</v>
      </c>
      <c r="C218" s="347" t="s">
        <v>143</v>
      </c>
      <c r="D218" s="21" t="s">
        <v>741</v>
      </c>
      <c r="E218" s="538"/>
      <c r="F218" s="815">
        <v>0</v>
      </c>
      <c r="G218" s="393"/>
      <c r="H218" s="17"/>
      <c r="I218" s="937"/>
      <c r="J218"/>
    </row>
    <row r="219" spans="1:15" ht="171" customHeight="1" x14ac:dyDescent="0.3">
      <c r="A219" s="116">
        <v>991</v>
      </c>
      <c r="B219" s="116" t="s">
        <v>477</v>
      </c>
      <c r="C219" s="116"/>
      <c r="D219" s="692" t="s">
        <v>2386</v>
      </c>
      <c r="E219" s="345" t="e">
        <f>INDEX('PY1 Data(H)'!$A$1:$CZ$231,MATCH('Unit Data from Audit Worksheet'!$A219,'PY1 Data(H)'!$A$1:$A$231,0),MATCH('Unit Data from Audit Worksheet'!$D$2,'PY1 Data(H)'!$A$1:$CZ$1,0))</f>
        <v>#N/A</v>
      </c>
      <c r="F219" s="948"/>
      <c r="G219" s="421"/>
      <c r="H219" s="842" t="s">
        <v>1628</v>
      </c>
      <c r="I219" s="938"/>
      <c r="J219"/>
    </row>
    <row r="220" spans="1:15" ht="27.75" customHeight="1" x14ac:dyDescent="0.3">
      <c r="A220" s="100"/>
      <c r="B220" s="476" t="s">
        <v>300</v>
      </c>
      <c r="C220" s="476"/>
      <c r="D220" s="476"/>
      <c r="E220" s="488"/>
      <c r="F220" s="816"/>
      <c r="G220" s="489"/>
      <c r="H220" s="17"/>
      <c r="I220" s="936"/>
      <c r="J220"/>
    </row>
    <row r="221" spans="1:15" ht="68.25" customHeight="1" x14ac:dyDescent="0.3">
      <c r="A221" s="100">
        <v>620</v>
      </c>
      <c r="B221" s="347" t="s">
        <v>53</v>
      </c>
      <c r="C221" s="347"/>
      <c r="D221" s="21" t="s">
        <v>1620</v>
      </c>
      <c r="E221" s="502"/>
      <c r="F221" s="817"/>
      <c r="G221" s="421" t="str">
        <f>IF(F221&lt;1,"Please answer this question","")</f>
        <v>Please answer this question</v>
      </c>
      <c r="H221" s="17"/>
      <c r="I221" s="936"/>
      <c r="J221"/>
    </row>
    <row r="222" spans="1:15" ht="123.75" customHeight="1" x14ac:dyDescent="0.3">
      <c r="A222" s="454"/>
      <c r="B222" s="984" t="s">
        <v>391</v>
      </c>
      <c r="C222" s="984"/>
      <c r="D222" s="984"/>
      <c r="E222" s="499"/>
      <c r="F222" s="818"/>
      <c r="G222" s="499"/>
      <c r="H222" s="17"/>
      <c r="I222" s="936"/>
      <c r="J222"/>
    </row>
    <row r="223" spans="1:15" ht="63" customHeight="1" x14ac:dyDescent="0.3">
      <c r="A223" s="183">
        <v>947</v>
      </c>
      <c r="B223" s="450"/>
      <c r="C223" s="450"/>
      <c r="D223" s="320" t="s">
        <v>354</v>
      </c>
      <c r="E223" s="569"/>
      <c r="F223" s="958"/>
      <c r="G223" s="421" t="str">
        <f>IF(ISBLANK(F223),"Please do not leave blank","")</f>
        <v>Please do not leave blank</v>
      </c>
      <c r="H223" s="17"/>
      <c r="I223" s="72"/>
      <c r="J223"/>
      <c r="K223" s="178"/>
      <c r="M223" s="178"/>
      <c r="O223" s="178"/>
    </row>
    <row r="224" spans="1:15" ht="65.25" customHeight="1" x14ac:dyDescent="0.3">
      <c r="A224" s="183">
        <v>948</v>
      </c>
      <c r="B224" s="450"/>
      <c r="C224" s="450"/>
      <c r="D224" s="320" t="s">
        <v>355</v>
      </c>
      <c r="E224" s="569"/>
      <c r="F224" s="958"/>
      <c r="G224" s="421" t="str">
        <f t="shared" ref="G224:G226" si="3">IF(ISBLANK(F224),"Please do not leave blank","")</f>
        <v>Please do not leave blank</v>
      </c>
      <c r="H224" s="17"/>
      <c r="I224" s="72"/>
      <c r="J224"/>
      <c r="K224" s="178"/>
      <c r="M224" s="178"/>
      <c r="O224" s="178"/>
    </row>
    <row r="225" spans="1:15" ht="76.5" customHeight="1" x14ac:dyDescent="0.3">
      <c r="A225" s="183">
        <v>949</v>
      </c>
      <c r="B225" s="450"/>
      <c r="C225" s="450"/>
      <c r="D225" s="320" t="s">
        <v>356</v>
      </c>
      <c r="E225" s="569"/>
      <c r="F225" s="958"/>
      <c r="G225" s="421" t="str">
        <f t="shared" si="3"/>
        <v>Please do not leave blank</v>
      </c>
      <c r="H225" s="17"/>
      <c r="I225" s="72"/>
      <c r="J225"/>
      <c r="K225" s="178"/>
      <c r="M225" s="178"/>
      <c r="O225" s="178"/>
    </row>
    <row r="226" spans="1:15" ht="60" customHeight="1" x14ac:dyDescent="0.3">
      <c r="A226" s="183">
        <v>950</v>
      </c>
      <c r="B226" s="450"/>
      <c r="C226" s="450"/>
      <c r="D226" s="320" t="s">
        <v>342</v>
      </c>
      <c r="E226" s="569"/>
      <c r="F226" s="958"/>
      <c r="G226" s="421" t="str">
        <f t="shared" si="3"/>
        <v>Please do not leave blank</v>
      </c>
      <c r="H226" s="17"/>
      <c r="I226" s="72"/>
      <c r="J226"/>
      <c r="K226" s="178"/>
      <c r="M226" s="178"/>
      <c r="O226" s="178"/>
    </row>
    <row r="227" spans="1:15" ht="87.6" customHeight="1" x14ac:dyDescent="0.3">
      <c r="A227" s="183">
        <v>952</v>
      </c>
      <c r="B227" s="450"/>
      <c r="C227" s="450"/>
      <c r="D227" s="410" t="s">
        <v>1743</v>
      </c>
      <c r="E227" s="569"/>
      <c r="F227" s="959"/>
      <c r="G227" s="421" t="s">
        <v>754</v>
      </c>
      <c r="H227" s="17"/>
      <c r="I227" s="939"/>
      <c r="J227"/>
      <c r="K227" s="178"/>
      <c r="M227" s="178"/>
      <c r="O227" s="178"/>
    </row>
    <row r="228" spans="1:15" ht="24.6" customHeight="1" thickBot="1" x14ac:dyDescent="0.35">
      <c r="A228" s="100"/>
      <c r="B228" s="490"/>
      <c r="C228" s="491"/>
      <c r="D228" s="492" t="s">
        <v>346</v>
      </c>
      <c r="E228" s="481"/>
      <c r="F228" s="493"/>
      <c r="G228" s="494"/>
      <c r="H228" s="495"/>
      <c r="I228" s="72"/>
      <c r="J228"/>
      <c r="K228" s="178"/>
      <c r="M228" s="178"/>
      <c r="O228" s="178"/>
    </row>
    <row r="229" spans="1:15" ht="21.6" customHeight="1" thickBot="1" x14ac:dyDescent="0.35">
      <c r="B229" s="981" t="s">
        <v>392</v>
      </c>
      <c r="C229" s="982"/>
      <c r="D229" s="982"/>
      <c r="E229" s="983"/>
      <c r="F229" s="72"/>
      <c r="G229" s="421"/>
      <c r="H229" s="17"/>
      <c r="I229" s="936"/>
      <c r="J229"/>
    </row>
    <row r="230" spans="1:15" ht="75.75" customHeight="1" x14ac:dyDescent="0.3">
      <c r="B230" s="967" t="s">
        <v>393</v>
      </c>
      <c r="C230" s="967"/>
      <c r="D230" s="967"/>
      <c r="E230" s="967"/>
      <c r="F230" s="72"/>
      <c r="G230" s="421"/>
      <c r="H230" s="17"/>
      <c r="I230" s="936"/>
      <c r="J230"/>
    </row>
    <row r="231" spans="1:15" ht="15" thickBot="1" x14ac:dyDescent="0.35">
      <c r="A231" s="427"/>
      <c r="B231" s="428"/>
      <c r="C231" s="428"/>
      <c r="D231" s="429"/>
      <c r="E231" s="345"/>
      <c r="F231" s="72"/>
      <c r="G231" s="421"/>
      <c r="H231" s="17"/>
      <c r="I231" s="936"/>
      <c r="J231"/>
    </row>
    <row r="232" spans="1:15" ht="15" thickBot="1" x14ac:dyDescent="0.35">
      <c r="B232" s="143" t="s">
        <v>334</v>
      </c>
      <c r="C232" s="144" t="s">
        <v>335</v>
      </c>
      <c r="D232" s="430"/>
      <c r="E232" s="431"/>
      <c r="F232" s="92"/>
      <c r="G232" s="421"/>
      <c r="H232" s="17"/>
      <c r="I232" s="936"/>
      <c r="J232"/>
    </row>
    <row r="233" spans="1:15" ht="44.25" customHeight="1" thickBot="1" x14ac:dyDescent="0.35">
      <c r="B233" s="147" t="s">
        <v>359</v>
      </c>
      <c r="C233" s="146"/>
      <c r="D233" s="145"/>
      <c r="E233" s="348"/>
      <c r="F233" s="432"/>
      <c r="G233" s="421"/>
      <c r="H233" s="17"/>
      <c r="I233" s="936"/>
      <c r="J233"/>
    </row>
    <row r="234" spans="1:15" ht="44.25" customHeight="1" thickBot="1" x14ac:dyDescent="0.35">
      <c r="B234" s="147"/>
      <c r="C234" s="152"/>
      <c r="D234" s="433" t="s">
        <v>382</v>
      </c>
      <c r="E234" s="434"/>
      <c r="F234" s="435"/>
      <c r="G234" s="435"/>
      <c r="H234" s="17"/>
      <c r="I234" s="936"/>
    </row>
    <row r="235" spans="1:15" ht="32.4" customHeight="1" thickBot="1" x14ac:dyDescent="0.35">
      <c r="A235" s="257">
        <v>960</v>
      </c>
      <c r="B235" s="974" t="s">
        <v>360</v>
      </c>
      <c r="C235" s="975"/>
      <c r="D235" s="960"/>
      <c r="E235" s="670" t="str">
        <f>IF(ISBLANK($D235),"&lt;&lt;&lt;&lt;&lt;&lt;&lt;&lt;&lt;&lt;&lt;&lt;&lt;&lt;&lt;","")</f>
        <v>&lt;&lt;&lt;&lt;&lt;&lt;&lt;&lt;&lt;&lt;&lt;&lt;&lt;&lt;&lt;</v>
      </c>
      <c r="F235" s="671" t="str">
        <f>IF(ISBLANK($D235),"Required","")</f>
        <v>Required</v>
      </c>
      <c r="G235" s="500"/>
      <c r="H235" s="394"/>
      <c r="I235" s="936"/>
    </row>
    <row r="236" spans="1:15" ht="32.4" customHeight="1" thickBot="1" x14ac:dyDescent="0.35">
      <c r="A236" s="257">
        <v>962</v>
      </c>
      <c r="B236" s="972" t="s">
        <v>336</v>
      </c>
      <c r="C236" s="973"/>
      <c r="D236" s="960"/>
      <c r="E236" s="670" t="str">
        <f>IF(ISBLANK($D236),"&lt;&lt;&lt;&lt;&lt;&lt;&lt;&lt;&lt;&lt;&lt;&lt;&lt;&lt;&lt;","")</f>
        <v>&lt;&lt;&lt;&lt;&lt;&lt;&lt;&lt;&lt;&lt;&lt;&lt;&lt;&lt;&lt;</v>
      </c>
      <c r="F236" s="671" t="str">
        <f>IF(ISBLANK($D236),"Required","")</f>
        <v>Required</v>
      </c>
      <c r="H236" s="17"/>
      <c r="I236" s="936"/>
    </row>
    <row r="237" spans="1:15" ht="32.4" customHeight="1" thickBot="1" x14ac:dyDescent="0.35">
      <c r="A237" s="257">
        <v>964</v>
      </c>
      <c r="B237" s="972" t="s">
        <v>337</v>
      </c>
      <c r="C237" s="973"/>
      <c r="D237" s="961"/>
      <c r="E237" s="670" t="str">
        <f>IF(ISBLANK($D237),"&lt;&lt;&lt;&lt;&lt;&lt;&lt;&lt;&lt;&lt;&lt;&lt;&lt;&lt;&lt;","")</f>
        <v>&lt;&lt;&lt;&lt;&lt;&lt;&lt;&lt;&lt;&lt;&lt;&lt;&lt;&lt;&lt;</v>
      </c>
      <c r="F237" s="671" t="str">
        <f>IF(ISBLANK($D237),"Required","")</f>
        <v>Required</v>
      </c>
      <c r="H237" s="17"/>
      <c r="I237" s="940"/>
    </row>
    <row r="238" spans="1:15" ht="32.4" customHeight="1" thickBot="1" x14ac:dyDescent="0.35">
      <c r="A238" s="669">
        <v>966</v>
      </c>
      <c r="B238" s="968" t="s">
        <v>1741</v>
      </c>
      <c r="C238" s="969"/>
      <c r="D238" s="962"/>
      <c r="E238" s="670" t="str">
        <f>IF(ISBLANK($D238),"&lt;&lt;&lt;&lt;&lt;&lt;&lt;&lt;&lt;&lt;&lt;&lt;&lt;&lt;&lt;","")</f>
        <v>&lt;&lt;&lt;&lt;&lt;&lt;&lt;&lt;&lt;&lt;&lt;&lt;&lt;&lt;&lt;</v>
      </c>
      <c r="F238" s="671" t="str">
        <f>IF(ISBLANK($D238),"Required","")</f>
        <v>Required</v>
      </c>
      <c r="G238"/>
      <c r="H238" s="17"/>
      <c r="I238" s="936"/>
    </row>
    <row r="239" spans="1:15" ht="32.4" customHeight="1" thickBot="1" x14ac:dyDescent="0.35">
      <c r="A239" s="669"/>
      <c r="B239" s="968" t="s">
        <v>1742</v>
      </c>
      <c r="C239" s="969"/>
      <c r="D239" s="960"/>
      <c r="E239" s="672"/>
      <c r="F239" s="671"/>
      <c r="G239"/>
      <c r="H239" s="17"/>
      <c r="I239" s="936"/>
    </row>
    <row r="240" spans="1:15" ht="32.4" customHeight="1" thickBot="1" x14ac:dyDescent="0.35">
      <c r="A240" s="257">
        <v>968</v>
      </c>
      <c r="B240" s="970" t="s">
        <v>339</v>
      </c>
      <c r="C240" s="971"/>
      <c r="D240" s="963"/>
      <c r="E240" s="673" t="str">
        <f>IF(ISBLANK($D240),"&lt;&lt;&lt;&lt;&lt;&lt;&lt;&lt;&lt;&lt;&lt;&lt;&lt;&lt;&lt;","")</f>
        <v>&lt;&lt;&lt;&lt;&lt;&lt;&lt;&lt;&lt;&lt;&lt;&lt;&lt;&lt;&lt;</v>
      </c>
      <c r="F240" s="671" t="str">
        <f>IF(ISBLANK($D240),"Required","")</f>
        <v>Required</v>
      </c>
      <c r="H240" s="17"/>
      <c r="I240" s="936"/>
    </row>
    <row r="241" spans="1:9" x14ac:dyDescent="0.3">
      <c r="A241" s="100"/>
      <c r="B241" s="496"/>
      <c r="C241" s="496"/>
      <c r="D241" s="501" t="s">
        <v>41</v>
      </c>
      <c r="E241" s="497"/>
      <c r="F241" s="497"/>
      <c r="G241" s="497"/>
      <c r="H241" s="498"/>
      <c r="I241" s="100"/>
    </row>
    <row r="242" spans="1:9" x14ac:dyDescent="0.3">
      <c r="A242" s="100"/>
      <c r="B242" s="347"/>
      <c r="C242" s="347"/>
      <c r="D242" s="150"/>
      <c r="E242" s="179"/>
      <c r="F242" s="436"/>
      <c r="G242" s="436"/>
      <c r="H242" s="17"/>
      <c r="I242" s="100"/>
    </row>
    <row r="243" spans="1:9" x14ac:dyDescent="0.3">
      <c r="A243" s="100"/>
      <c r="B243" s="347"/>
      <c r="C243" s="347"/>
      <c r="D243" s="21"/>
      <c r="E243" s="345"/>
      <c r="F243" s="436"/>
      <c r="G243" s="436"/>
      <c r="H243" s="17"/>
      <c r="I243" s="100"/>
    </row>
    <row r="244" spans="1:9" x14ac:dyDescent="0.3">
      <c r="A244" s="536">
        <f>SUBTOTAL(109,A9:A240)</f>
        <v>88825</v>
      </c>
      <c r="E244" s="555"/>
    </row>
    <row r="245" spans="1:9" x14ac:dyDescent="0.3">
      <c r="A245" s="100"/>
      <c r="B245" s="455"/>
      <c r="C245" s="455"/>
      <c r="D245" s="437"/>
      <c r="E245" s="237"/>
      <c r="F245" s="18"/>
      <c r="G245" s="438"/>
      <c r="H245" s="17"/>
      <c r="I245" s="100"/>
    </row>
    <row r="246" spans="1:9" x14ac:dyDescent="0.3">
      <c r="A246" s="257"/>
      <c r="B246" s="257"/>
      <c r="C246" s="257"/>
      <c r="D246" s="437"/>
      <c r="E246" s="237"/>
      <c r="F246" s="178"/>
      <c r="G246" s="438"/>
      <c r="H246" s="17"/>
      <c r="I246" s="100"/>
    </row>
    <row r="247" spans="1:9" x14ac:dyDescent="0.3">
      <c r="A247" s="257"/>
      <c r="B247" s="257"/>
      <c r="C247" s="257"/>
      <c r="D247" s="439"/>
      <c r="E247" s="237"/>
      <c r="F247" s="178"/>
      <c r="G247" s="438"/>
      <c r="H247" s="17"/>
      <c r="I247" s="100"/>
    </row>
    <row r="248" spans="1:9" x14ac:dyDescent="0.3">
      <c r="A248" s="257"/>
      <c r="B248" s="257"/>
      <c r="C248" s="257"/>
      <c r="D248" s="439"/>
      <c r="E248" s="237"/>
      <c r="F248" s="178"/>
      <c r="G248" s="438"/>
      <c r="H248" s="17"/>
      <c r="I248" s="100"/>
    </row>
    <row r="249" spans="1:9" x14ac:dyDescent="0.3">
      <c r="A249" s="257"/>
      <c r="B249" s="257"/>
      <c r="C249" s="257"/>
      <c r="D249" s="439"/>
      <c r="E249" s="237"/>
      <c r="F249" s="178"/>
      <c r="G249" s="438"/>
      <c r="H249" s="17"/>
      <c r="I249" s="100"/>
    </row>
    <row r="250" spans="1:9" x14ac:dyDescent="0.3">
      <c r="A250" s="257"/>
      <c r="B250" s="257"/>
      <c r="C250" s="257"/>
      <c r="D250" s="439"/>
      <c r="E250" s="237"/>
      <c r="F250" s="178"/>
      <c r="G250" s="438"/>
      <c r="H250" s="17"/>
      <c r="I250" s="100"/>
    </row>
    <row r="251" spans="1:9" x14ac:dyDescent="0.3">
      <c r="A251" s="257"/>
      <c r="D251" s="292"/>
      <c r="E251" s="237"/>
      <c r="F251" s="178"/>
      <c r="H251" s="17"/>
      <c r="I251" s="100"/>
    </row>
    <row r="252" spans="1:9" x14ac:dyDescent="0.3">
      <c r="D252" s="292"/>
      <c r="E252" s="238"/>
      <c r="F252" s="178"/>
      <c r="H252" s="17"/>
      <c r="I252" s="100"/>
    </row>
    <row r="253" spans="1:9" x14ac:dyDescent="0.3">
      <c r="D253" s="292"/>
      <c r="E253" s="237"/>
      <c r="F253" s="178"/>
      <c r="H253" s="17"/>
      <c r="I253" s="100"/>
    </row>
    <row r="254" spans="1:9" x14ac:dyDescent="0.3">
      <c r="D254" s="292"/>
      <c r="E254" s="179"/>
      <c r="F254" s="178"/>
      <c r="I254" s="100"/>
    </row>
    <row r="255" spans="1:9" x14ac:dyDescent="0.3">
      <c r="E255" s="236"/>
      <c r="F255" s="178"/>
      <c r="G255" s="441"/>
      <c r="I255" s="100"/>
    </row>
    <row r="256" spans="1:9" x14ac:dyDescent="0.3">
      <c r="E256" s="179"/>
      <c r="F256" s="178"/>
      <c r="I256" s="100"/>
    </row>
    <row r="257" spans="5:11" x14ac:dyDescent="0.3">
      <c r="E257" s="179"/>
      <c r="F257" s="178"/>
      <c r="I257" s="100"/>
    </row>
    <row r="258" spans="5:11" x14ac:dyDescent="0.3">
      <c r="E258" s="179"/>
      <c r="F258" s="178"/>
      <c r="I258" s="100"/>
    </row>
    <row r="259" spans="5:11" x14ac:dyDescent="0.3">
      <c r="I259" s="100"/>
    </row>
    <row r="260" spans="5:11" x14ac:dyDescent="0.3">
      <c r="I260" s="100"/>
    </row>
    <row r="261" spans="5:11" x14ac:dyDescent="0.3">
      <c r="I261" s="100"/>
    </row>
    <row r="262" spans="5:11" x14ac:dyDescent="0.3">
      <c r="I262" s="100"/>
    </row>
    <row r="263" spans="5:11" x14ac:dyDescent="0.3">
      <c r="I263" s="100"/>
    </row>
    <row r="264" spans="5:11" x14ac:dyDescent="0.3">
      <c r="I264" s="100"/>
    </row>
    <row r="265" spans="5:11" x14ac:dyDescent="0.3">
      <c r="I265" s="100"/>
    </row>
    <row r="266" spans="5:11" x14ac:dyDescent="0.3">
      <c r="I266" s="178"/>
    </row>
    <row r="267" spans="5:11" x14ac:dyDescent="0.3">
      <c r="I267" s="178"/>
      <c r="K267" s="179"/>
    </row>
    <row r="268" spans="5:11" x14ac:dyDescent="0.3">
      <c r="I268" s="178"/>
      <c r="K268" s="179"/>
    </row>
    <row r="269" spans="5:11" x14ac:dyDescent="0.3">
      <c r="I269" s="178"/>
      <c r="K269" s="179"/>
    </row>
    <row r="270" spans="5:11" x14ac:dyDescent="0.3">
      <c r="I270" s="178"/>
      <c r="K270" s="179"/>
    </row>
    <row r="271" spans="5:11" x14ac:dyDescent="0.3">
      <c r="I271" s="178"/>
      <c r="K271" s="179"/>
    </row>
    <row r="272" spans="5:11" x14ac:dyDescent="0.3">
      <c r="I272" s="178"/>
      <c r="K272" s="179"/>
    </row>
    <row r="273" spans="9:11" x14ac:dyDescent="0.3">
      <c r="I273" s="100"/>
      <c r="K273" s="179"/>
    </row>
    <row r="274" spans="9:11" x14ac:dyDescent="0.3">
      <c r="I274" s="100"/>
      <c r="J274" s="179"/>
      <c r="K274" s="179"/>
    </row>
    <row r="275" spans="9:11" x14ac:dyDescent="0.3">
      <c r="I275" s="100"/>
      <c r="J275" s="179"/>
      <c r="K275" s="179"/>
    </row>
    <row r="276" spans="9:11" x14ac:dyDescent="0.3">
      <c r="I276" s="100"/>
      <c r="J276" s="179"/>
      <c r="K276" s="179"/>
    </row>
    <row r="277" spans="9:11" x14ac:dyDescent="0.3">
      <c r="I277" s="100"/>
      <c r="J277" s="179"/>
      <c r="K277" s="179"/>
    </row>
    <row r="278" spans="9:11" x14ac:dyDescent="0.3">
      <c r="I278" s="100"/>
      <c r="J278" s="179"/>
      <c r="K278" s="179"/>
    </row>
    <row r="279" spans="9:11" x14ac:dyDescent="0.3">
      <c r="I279" s="100"/>
      <c r="J279" s="179"/>
      <c r="K279" s="179"/>
    </row>
    <row r="280" spans="9:11" x14ac:dyDescent="0.3">
      <c r="I280" s="100"/>
      <c r="J280" s="179"/>
      <c r="K280" s="179"/>
    </row>
    <row r="281" spans="9:11" x14ac:dyDescent="0.3">
      <c r="I281" s="100"/>
      <c r="J281" s="179"/>
      <c r="K281" s="179"/>
    </row>
    <row r="282" spans="9:11" x14ac:dyDescent="0.3">
      <c r="I282" s="178"/>
      <c r="J282" s="179"/>
      <c r="K282" s="179"/>
    </row>
    <row r="283" spans="9:11" x14ac:dyDescent="0.3">
      <c r="I283" s="178"/>
      <c r="J283" s="179"/>
      <c r="K283" s="179"/>
    </row>
    <row r="284" spans="9:11" x14ac:dyDescent="0.3">
      <c r="I284" s="178"/>
      <c r="J284" s="179"/>
      <c r="K284" s="179"/>
    </row>
    <row r="285" spans="9:11" x14ac:dyDescent="0.3">
      <c r="I285" s="178"/>
      <c r="J285" s="179"/>
      <c r="K285" s="179"/>
    </row>
    <row r="286" spans="9:11" x14ac:dyDescent="0.3">
      <c r="I286" s="178"/>
      <c r="J286" s="179"/>
      <c r="K286" s="179"/>
    </row>
    <row r="287" spans="9:11" x14ac:dyDescent="0.3">
      <c r="I287" s="178"/>
      <c r="J287" s="179"/>
      <c r="K287" s="179"/>
    </row>
    <row r="288" spans="9:11" x14ac:dyDescent="0.3">
      <c r="I288" s="178"/>
      <c r="J288" s="179"/>
      <c r="K288" s="179"/>
    </row>
    <row r="289" spans="9:11" x14ac:dyDescent="0.3">
      <c r="I289" s="178"/>
      <c r="J289" s="179"/>
      <c r="K289" s="179"/>
    </row>
    <row r="290" spans="9:11" x14ac:dyDescent="0.3">
      <c r="I290" s="178"/>
      <c r="J290" s="179"/>
      <c r="K290" s="179"/>
    </row>
    <row r="291" spans="9:11" x14ac:dyDescent="0.3">
      <c r="I291" s="178"/>
      <c r="J291" s="179"/>
      <c r="K291" s="179"/>
    </row>
    <row r="292" spans="9:11" x14ac:dyDescent="0.3">
      <c r="I292" s="178"/>
      <c r="J292" s="179"/>
      <c r="K292" s="179"/>
    </row>
    <row r="293" spans="9:11" x14ac:dyDescent="0.3">
      <c r="I293" s="178"/>
      <c r="J293" s="179"/>
      <c r="K293" s="179"/>
    </row>
    <row r="294" spans="9:11" x14ac:dyDescent="0.3">
      <c r="I294" s="178"/>
      <c r="J294" s="179"/>
      <c r="K294" s="179"/>
    </row>
    <row r="295" spans="9:11" x14ac:dyDescent="0.3">
      <c r="I295" s="178"/>
      <c r="J295" s="179"/>
      <c r="K295" s="179"/>
    </row>
    <row r="296" spans="9:11" x14ac:dyDescent="0.3">
      <c r="I296" s="178"/>
      <c r="J296" s="179"/>
      <c r="K296" s="179"/>
    </row>
    <row r="297" spans="9:11" x14ac:dyDescent="0.3">
      <c r="I297" s="178"/>
      <c r="J297" s="179"/>
      <c r="K297" s="179"/>
    </row>
    <row r="298" spans="9:11" x14ac:dyDescent="0.3">
      <c r="I298" s="178"/>
      <c r="J298" s="179"/>
      <c r="K298" s="179"/>
    </row>
    <row r="299" spans="9:11" x14ac:dyDescent="0.3">
      <c r="I299" s="178"/>
      <c r="J299" s="179"/>
      <c r="K299" s="179"/>
    </row>
    <row r="300" spans="9:11" x14ac:dyDescent="0.3">
      <c r="I300" s="178"/>
      <c r="J300" s="179"/>
      <c r="K300" s="179"/>
    </row>
    <row r="301" spans="9:11" x14ac:dyDescent="0.3">
      <c r="I301" s="178"/>
      <c r="J301" s="179"/>
      <c r="K301" s="179"/>
    </row>
    <row r="302" spans="9:11" x14ac:dyDescent="0.3">
      <c r="I302" s="178"/>
      <c r="J302" s="179"/>
      <c r="K302" s="179"/>
    </row>
    <row r="303" spans="9:11" x14ac:dyDescent="0.3">
      <c r="I303" s="178"/>
      <c r="J303" s="179"/>
      <c r="K303" s="179"/>
    </row>
    <row r="304" spans="9:11" x14ac:dyDescent="0.3">
      <c r="I304" s="178"/>
      <c r="J304" s="179"/>
      <c r="K304" s="179"/>
    </row>
    <row r="305" spans="9:11" x14ac:dyDescent="0.3">
      <c r="I305" s="178"/>
      <c r="J305" s="179"/>
      <c r="K305" s="179"/>
    </row>
    <row r="306" spans="9:11" x14ac:dyDescent="0.3">
      <c r="I306" s="178"/>
      <c r="J306" s="179"/>
      <c r="K306" s="179"/>
    </row>
    <row r="307" spans="9:11" x14ac:dyDescent="0.3">
      <c r="I307" s="178"/>
      <c r="J307" s="179"/>
      <c r="K307" s="179"/>
    </row>
    <row r="308" spans="9:11" x14ac:dyDescent="0.3">
      <c r="I308" s="178"/>
      <c r="J308" s="179"/>
      <c r="K308" s="179"/>
    </row>
    <row r="309" spans="9:11" x14ac:dyDescent="0.3">
      <c r="I309" s="178"/>
      <c r="J309" s="179"/>
      <c r="K309" s="179"/>
    </row>
    <row r="310" spans="9:11" x14ac:dyDescent="0.3">
      <c r="I310" s="178"/>
      <c r="J310" s="179"/>
      <c r="K310" s="179"/>
    </row>
    <row r="311" spans="9:11" x14ac:dyDescent="0.3">
      <c r="I311" s="178"/>
      <c r="J311" s="179"/>
      <c r="K311" s="179"/>
    </row>
    <row r="312" spans="9:11" x14ac:dyDescent="0.3">
      <c r="I312" s="178"/>
      <c r="J312" s="179"/>
      <c r="K312" s="179"/>
    </row>
    <row r="313" spans="9:11" x14ac:dyDescent="0.3">
      <c r="I313" s="178"/>
      <c r="J313" s="179"/>
      <c r="K313" s="179"/>
    </row>
    <row r="314" spans="9:11" x14ac:dyDescent="0.3">
      <c r="I314" s="178"/>
      <c r="J314" s="179"/>
      <c r="K314" s="179"/>
    </row>
    <row r="315" spans="9:11" x14ac:dyDescent="0.3">
      <c r="I315" s="178"/>
      <c r="J315" s="179"/>
      <c r="K315" s="179"/>
    </row>
    <row r="316" spans="9:11" x14ac:dyDescent="0.3">
      <c r="I316" s="178"/>
      <c r="J316" s="179"/>
      <c r="K316" s="179"/>
    </row>
    <row r="317" spans="9:11" x14ac:dyDescent="0.3">
      <c r="I317" s="178"/>
      <c r="J317" s="179"/>
      <c r="K317" s="179"/>
    </row>
    <row r="318" spans="9:11" x14ac:dyDescent="0.3">
      <c r="I318" s="178"/>
      <c r="J318" s="179"/>
      <c r="K318" s="179"/>
    </row>
    <row r="319" spans="9:11" x14ac:dyDescent="0.3">
      <c r="I319" s="178"/>
      <c r="J319" s="179"/>
      <c r="K319" s="179"/>
    </row>
    <row r="320" spans="9:11" x14ac:dyDescent="0.3">
      <c r="I320" s="178"/>
      <c r="J320" s="179"/>
      <c r="K320" s="179"/>
    </row>
    <row r="321" spans="9:11" x14ac:dyDescent="0.3">
      <c r="I321" s="178"/>
      <c r="J321" s="179"/>
      <c r="K321" s="179"/>
    </row>
    <row r="322" spans="9:11" x14ac:dyDescent="0.3">
      <c r="I322" s="178"/>
      <c r="J322" s="179"/>
      <c r="K322" s="179"/>
    </row>
    <row r="323" spans="9:11" x14ac:dyDescent="0.3">
      <c r="I323" s="178"/>
      <c r="J323" s="179"/>
      <c r="K323" s="179"/>
    </row>
    <row r="324" spans="9:11" x14ac:dyDescent="0.3">
      <c r="I324" s="178"/>
      <c r="J324" s="179"/>
      <c r="K324" s="179"/>
    </row>
    <row r="325" spans="9:11" x14ac:dyDescent="0.3">
      <c r="I325" s="178"/>
      <c r="J325" s="179"/>
      <c r="K325" s="179"/>
    </row>
    <row r="326" spans="9:11" x14ac:dyDescent="0.3">
      <c r="I326" s="178"/>
      <c r="J326" s="179"/>
      <c r="K326" s="179"/>
    </row>
    <row r="327" spans="9:11" x14ac:dyDescent="0.3">
      <c r="I327" s="178"/>
      <c r="J327" s="179"/>
      <c r="K327" s="179"/>
    </row>
    <row r="328" spans="9:11" x14ac:dyDescent="0.3">
      <c r="I328" s="178"/>
      <c r="J328" s="179"/>
      <c r="K328" s="179"/>
    </row>
    <row r="329" spans="9:11" x14ac:dyDescent="0.3">
      <c r="I329" s="178"/>
      <c r="J329" s="179"/>
      <c r="K329" s="179"/>
    </row>
    <row r="330" spans="9:11" x14ac:dyDescent="0.3">
      <c r="I330" s="178"/>
      <c r="J330" s="179"/>
      <c r="K330" s="179"/>
    </row>
    <row r="331" spans="9:11" x14ac:dyDescent="0.3">
      <c r="I331" s="178"/>
      <c r="J331" s="179"/>
      <c r="K331" s="179"/>
    </row>
    <row r="332" spans="9:11" x14ac:dyDescent="0.3">
      <c r="I332" s="178"/>
      <c r="J332" s="179"/>
      <c r="K332" s="179"/>
    </row>
    <row r="333" spans="9:11" x14ac:dyDescent="0.3">
      <c r="I333" s="178"/>
      <c r="J333" s="179"/>
      <c r="K333" s="179"/>
    </row>
    <row r="334" spans="9:11" x14ac:dyDescent="0.3">
      <c r="I334" s="178"/>
      <c r="J334" s="179"/>
      <c r="K334" s="179"/>
    </row>
    <row r="335" spans="9:11" x14ac:dyDescent="0.3">
      <c r="I335" s="178"/>
      <c r="J335" s="179"/>
      <c r="K335" s="179"/>
    </row>
    <row r="336" spans="9:11" x14ac:dyDescent="0.3">
      <c r="I336" s="178"/>
      <c r="J336" s="179"/>
    </row>
    <row r="337" spans="9:10" x14ac:dyDescent="0.3">
      <c r="I337" s="178"/>
      <c r="J337" s="179"/>
    </row>
    <row r="338" spans="9:10" x14ac:dyDescent="0.3">
      <c r="I338" s="178"/>
      <c r="J338" s="179"/>
    </row>
    <row r="339" spans="9:10" x14ac:dyDescent="0.3">
      <c r="I339" s="178"/>
      <c r="J339" s="179"/>
    </row>
    <row r="340" spans="9:10" x14ac:dyDescent="0.3">
      <c r="I340" s="178"/>
      <c r="J340" s="179"/>
    </row>
    <row r="341" spans="9:10" x14ac:dyDescent="0.3">
      <c r="I341" s="178"/>
      <c r="J341" s="179"/>
    </row>
    <row r="342" spans="9:10" x14ac:dyDescent="0.3">
      <c r="I342" s="178"/>
      <c r="J342" s="179"/>
    </row>
    <row r="343" spans="9:10" x14ac:dyDescent="0.3">
      <c r="I343" s="178"/>
    </row>
    <row r="344" spans="9:10" x14ac:dyDescent="0.3">
      <c r="I344" s="178"/>
    </row>
    <row r="345" spans="9:10" x14ac:dyDescent="0.3">
      <c r="I345" s="178"/>
    </row>
    <row r="346" spans="9:10" x14ac:dyDescent="0.3">
      <c r="I346" s="178"/>
    </row>
    <row r="347" spans="9:10" x14ac:dyDescent="0.3">
      <c r="I347" s="178"/>
    </row>
    <row r="348" spans="9:10" x14ac:dyDescent="0.3">
      <c r="I348" s="178"/>
    </row>
    <row r="349" spans="9:10" x14ac:dyDescent="0.3">
      <c r="I349" s="178"/>
    </row>
    <row r="350" spans="9:10" x14ac:dyDescent="0.3">
      <c r="I350" s="178"/>
    </row>
    <row r="351" spans="9:10" x14ac:dyDescent="0.3">
      <c r="I351" s="100"/>
    </row>
    <row r="352" spans="9:10" x14ac:dyDescent="0.3">
      <c r="I352" s="100"/>
    </row>
    <row r="353" spans="9:9" x14ac:dyDescent="0.3">
      <c r="I353" s="100"/>
    </row>
    <row r="354" spans="9:9" x14ac:dyDescent="0.3">
      <c r="I354" s="100"/>
    </row>
    <row r="355" spans="9:9" x14ac:dyDescent="0.3">
      <c r="I355" s="100"/>
    </row>
    <row r="356" spans="9:9" x14ac:dyDescent="0.3">
      <c r="I356" s="100"/>
    </row>
    <row r="357" spans="9:9" x14ac:dyDescent="0.3">
      <c r="I357" s="100"/>
    </row>
    <row r="358" spans="9:9" x14ac:dyDescent="0.3">
      <c r="I358" s="100"/>
    </row>
    <row r="359" spans="9:9" x14ac:dyDescent="0.3">
      <c r="I359" s="100"/>
    </row>
    <row r="360" spans="9:9" x14ac:dyDescent="0.3">
      <c r="I360" s="100"/>
    </row>
  </sheetData>
  <sheetProtection algorithmName="SHA-512" hashValue="8YRGR6RtiTYf37ROTavX2wDntHGrnFjNUDeD2DXM79brqeGqYvCK/Cbw6ARnWJveCE8uvzxHLhHEgkZe82O7vA==" saltValue="uv8Xbuk1hdimTTWROv/Ekw==" spinCount="100000" sheet="1" formatCells="0"/>
  <dataConsolidate link="1"/>
  <mergeCells count="14">
    <mergeCell ref="E2:G2"/>
    <mergeCell ref="B2:C2"/>
    <mergeCell ref="B108:D108"/>
    <mergeCell ref="B229:E229"/>
    <mergeCell ref="B222:D222"/>
    <mergeCell ref="B6:G6"/>
    <mergeCell ref="B7:G7"/>
    <mergeCell ref="B230:E230"/>
    <mergeCell ref="B238:C238"/>
    <mergeCell ref="B240:C240"/>
    <mergeCell ref="B237:C237"/>
    <mergeCell ref="B235:C235"/>
    <mergeCell ref="B236:C236"/>
    <mergeCell ref="B239:C239"/>
  </mergeCells>
  <phoneticPr fontId="54" type="noConversion"/>
  <conditionalFormatting sqref="G210:G213 G217:G218">
    <cfRule type="cellIs" dxfId="94" priority="105" stopIfTrue="1" operator="notEqual">
      <formula>0</formula>
    </cfRule>
  </conditionalFormatting>
  <conditionalFormatting sqref="H25">
    <cfRule type="cellIs" dxfId="93" priority="104" stopIfTrue="1" operator="notEqual">
      <formula>0</formula>
    </cfRule>
  </conditionalFormatting>
  <conditionalFormatting sqref="H39:H40">
    <cfRule type="cellIs" dxfId="92" priority="103" stopIfTrue="1" operator="notEqual">
      <formula>0</formula>
    </cfRule>
  </conditionalFormatting>
  <conditionalFormatting sqref="H58">
    <cfRule type="cellIs" dxfId="91" priority="102" stopIfTrue="1" operator="notEqual">
      <formula>0</formula>
    </cfRule>
  </conditionalFormatting>
  <conditionalFormatting sqref="H106">
    <cfRule type="cellIs" dxfId="90" priority="100" stopIfTrue="1" operator="notEqual">
      <formula>0</formula>
    </cfRule>
  </conditionalFormatting>
  <conditionalFormatting sqref="H121">
    <cfRule type="cellIs" dxfId="89" priority="98" stopIfTrue="1" operator="notEqual">
      <formula>0</formula>
    </cfRule>
  </conditionalFormatting>
  <conditionalFormatting sqref="H122">
    <cfRule type="cellIs" dxfId="88" priority="97" stopIfTrue="1" operator="notEqual">
      <formula>0</formula>
    </cfRule>
  </conditionalFormatting>
  <conditionalFormatting sqref="G196">
    <cfRule type="cellIs" priority="69" stopIfTrue="1" operator="equal">
      <formula>";;;"</formula>
    </cfRule>
  </conditionalFormatting>
  <conditionalFormatting sqref="G196">
    <cfRule type="cellIs" dxfId="87" priority="68" stopIfTrue="1" operator="equal">
      <formula>0</formula>
    </cfRule>
  </conditionalFormatting>
  <conditionalFormatting sqref="G195">
    <cfRule type="cellIs" priority="66" stopIfTrue="1" operator="equal">
      <formula>";;;"</formula>
    </cfRule>
  </conditionalFormatting>
  <conditionalFormatting sqref="G195">
    <cfRule type="cellIs" dxfId="86" priority="65" stopIfTrue="1" operator="equal">
      <formula>0</formula>
    </cfRule>
  </conditionalFormatting>
  <conditionalFormatting sqref="G195">
    <cfRule type="cellIs" dxfId="85" priority="64" stopIfTrue="1" operator="equal">
      <formula>0</formula>
    </cfRule>
  </conditionalFormatting>
  <conditionalFormatting sqref="G194">
    <cfRule type="cellIs" priority="54" stopIfTrue="1" operator="equal">
      <formula>";;;"</formula>
    </cfRule>
  </conditionalFormatting>
  <conditionalFormatting sqref="G194">
    <cfRule type="cellIs" dxfId="84" priority="53" stopIfTrue="1" operator="equal">
      <formula>0</formula>
    </cfRule>
  </conditionalFormatting>
  <conditionalFormatting sqref="G194">
    <cfRule type="cellIs" dxfId="83" priority="52" stopIfTrue="1" operator="equal">
      <formula>0</formula>
    </cfRule>
  </conditionalFormatting>
  <conditionalFormatting sqref="G189">
    <cfRule type="cellIs" priority="21" stopIfTrue="1" operator="equal">
      <formula>";;;"</formula>
    </cfRule>
  </conditionalFormatting>
  <conditionalFormatting sqref="G189">
    <cfRule type="cellIs" dxfId="82" priority="20" stopIfTrue="1" operator="equal">
      <formula>0</formula>
    </cfRule>
  </conditionalFormatting>
  <conditionalFormatting sqref="G189">
    <cfRule type="cellIs" dxfId="81" priority="19" stopIfTrue="1" operator="equal">
      <formula>0</formula>
    </cfRule>
  </conditionalFormatting>
  <conditionalFormatting sqref="G187">
    <cfRule type="cellIs" priority="18" stopIfTrue="1" operator="equal">
      <formula>";;;"</formula>
    </cfRule>
  </conditionalFormatting>
  <conditionalFormatting sqref="G187">
    <cfRule type="cellIs" dxfId="80" priority="17" stopIfTrue="1" operator="equal">
      <formula>0</formula>
    </cfRule>
  </conditionalFormatting>
  <conditionalFormatting sqref="G187">
    <cfRule type="cellIs" dxfId="79" priority="16" stopIfTrue="1" operator="equal">
      <formula>0</formula>
    </cfRule>
  </conditionalFormatting>
  <conditionalFormatting sqref="G188">
    <cfRule type="cellIs" priority="15" stopIfTrue="1" operator="equal">
      <formula>";;;"</formula>
    </cfRule>
  </conditionalFormatting>
  <conditionalFormatting sqref="G188">
    <cfRule type="cellIs" dxfId="78" priority="14" stopIfTrue="1" operator="equal">
      <formula>0</formula>
    </cfRule>
  </conditionalFormatting>
  <conditionalFormatting sqref="G188">
    <cfRule type="cellIs" dxfId="77" priority="13" stopIfTrue="1" operator="equal">
      <formula>0</formula>
    </cfRule>
  </conditionalFormatting>
  <conditionalFormatting sqref="G191">
    <cfRule type="cellIs" priority="12" stopIfTrue="1" operator="equal">
      <formula>";;;"</formula>
    </cfRule>
  </conditionalFormatting>
  <conditionalFormatting sqref="G191">
    <cfRule type="cellIs" dxfId="76" priority="11" stopIfTrue="1" operator="equal">
      <formula>0</formula>
    </cfRule>
  </conditionalFormatting>
  <conditionalFormatting sqref="G191">
    <cfRule type="cellIs" dxfId="75" priority="10" stopIfTrue="1" operator="equal">
      <formula>0</formula>
    </cfRule>
  </conditionalFormatting>
  <conditionalFormatting sqref="G193">
    <cfRule type="cellIs" priority="4" stopIfTrue="1" operator="equal">
      <formula>";;;"</formula>
    </cfRule>
  </conditionalFormatting>
  <conditionalFormatting sqref="G193">
    <cfRule type="cellIs" dxfId="74" priority="3" stopIfTrue="1" operator="equal">
      <formula>0</formula>
    </cfRule>
  </conditionalFormatting>
  <conditionalFormatting sqref="G193">
    <cfRule type="cellIs" dxfId="73" priority="2" stopIfTrue="1" operator="equal">
      <formula>0</formula>
    </cfRule>
  </conditionalFormatting>
  <conditionalFormatting sqref="H75">
    <cfRule type="expression" dxfId="72" priority="1">
      <formula>$F$75=""</formula>
    </cfRule>
  </conditionalFormatting>
  <dataValidations xWindow="829" yWindow="690" count="17">
    <dataValidation type="list" allowBlank="1" showErrorMessage="1" prompt="Please select from the drop-down list." sqref="F88" xr:uid="{00000000-0002-0000-0100-000005000000}">
      <formula1>$N$2:$N$4</formula1>
    </dataValidation>
    <dataValidation type="list" allowBlank="1" showInputMessage="1" showErrorMessage="1" sqref="F226" xr:uid="{9CC5535C-800A-4D03-A86E-273A5BC3EBB6}">
      <formula1>$M$1:$M$2</formula1>
    </dataValidation>
    <dataValidation type="list" allowBlank="1" showErrorMessage="1" prompt="Please select from drop down list." sqref="F140 F184" xr:uid="{FCE57F22-20D9-4CFA-AFE5-1751E216D3C1}">
      <formula1>$O$1:$O$2</formula1>
    </dataValidation>
    <dataValidation type="list" allowBlank="1" showErrorMessage="1" prompt="Please select from the drop down box the most appropriate answer" sqref="F221" xr:uid="{7584867B-76E5-42C2-B404-3B1B6C94E6E2}">
      <formula1>$O$1:$O$2</formula1>
    </dataValidation>
    <dataValidation type="list" allowBlank="1" showInputMessage="1" showErrorMessage="1" sqref="F225" xr:uid="{DB0EB8F5-2DE0-4833-AFDF-F7BB7A8D56E1}">
      <formula1>$M$8:$M$10</formula1>
    </dataValidation>
    <dataValidation type="custom" allowBlank="1" showInputMessage="1" showErrorMessage="1" error="Please enter a numeric value.  If this data is not applicable to your unit of government, the cell should be populated with zero." sqref="F142 F138 F126 F60 F132:F134 F83:F84 F89:F106" xr:uid="{B5815DCD-160E-4CA9-A461-76D5F396E4F1}">
      <formula1>ISNUMBER(F60)</formula1>
    </dataValidation>
    <dataValidation type="custom" allowBlank="1" showErrorMessage="1" error="Please enter a numeric value.  If this data is not applicable to your unit of government, the cell should be populated with zero." prompt="_x000a__x000a_" sqref="F179" xr:uid="{DA17F63A-7740-447E-B0DD-1FD94F0BE4C8}">
      <formula1>ISNUMBER(F179)</formula1>
    </dataValidation>
    <dataValidation type="custom" allowBlank="1" showErrorMessage="1" error="Please enter a numeric value.  If this data is not applicable to your unit of government, the cell should be populated with zero." sqref="F194:F195 F217:F218" xr:uid="{6656F482-2030-43E8-B669-24F0F4187CE8}">
      <formula1>ISNUMBER(F194)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190" xr:uid="{8DAFED68-C7CC-4E4B-B0DE-1B3BA6E17585}">
      <formula1>-ISNUMBER(221)</formula1>
    </dataValidation>
    <dataValidation type="custom" allowBlank="1" showErrorMessage="1" error="Please enter a numeric value.  If this data is not applicable to your unit of government the cell should be populated with zero." sqref="F183" xr:uid="{CB641EB2-3894-4A74-BBEC-CDF7A3E8D5D8}">
      <formula1>ISNUMBER(F183)</formula1>
    </dataValidation>
    <dataValidation type="custom" allowBlank="1" showErrorMessage="1" error="Please enter a numeric value.  If this data is not applicable to your unit of government, the cell should be populated wih zero." sqref="F191" xr:uid="{EE3DADAD-5656-406D-A714-9D6C22BCD542}">
      <formula1>ISNUMBER(F191)</formula1>
    </dataValidation>
    <dataValidation type="list" allowBlank="1" showErrorMessage="1" error="Please enter a numeric value.  If this data is not applicable to your unit of government, the cell should be populated with zero." prompt="Please select from drop down list." sqref="F135:F136" xr:uid="{10031305-6BCA-4971-AFBD-C982B886D697}">
      <formula1>"1, 2, 3"</formula1>
    </dataValidation>
    <dataValidation type="list" allowBlank="1" showInputMessage="1" showErrorMessage="1" sqref="F192" xr:uid="{8FA8776C-7A50-4893-9EF9-7DEFDF6B2769}">
      <formula1>$O$1:$O$4</formula1>
    </dataValidation>
    <dataValidation type="list" allowBlank="1" showInputMessage="1" showErrorMessage="1" sqref="F219" xr:uid="{97463CB5-8B36-4FC4-BD0E-DA04278AD21D}">
      <formula1>$Q$1:$Q$4</formula1>
    </dataValidation>
    <dataValidation type="list" showInputMessage="1" showErrorMessage="1" prompt="Please do not leave blank, select applicable response_x000a_&quot;Capital&quot;_x000a_&quot;Operations&quot;_x000a_&quot;N/A&quot;" sqref="F75" xr:uid="{E83CB82A-3353-4A25-8458-46E299A2F046}">
      <formula1>$M$4:$M$6</formula1>
    </dataValidation>
    <dataValidation type="list" allowBlank="1" showInputMessage="1" showErrorMessage="1" sqref="F123:F124 F149" xr:uid="{F3D0E497-03D8-4826-BD1C-7685A2C70470}">
      <formula1>$O$1:$O$2</formula1>
    </dataValidation>
    <dataValidation type="list" allowBlank="1" showInputMessage="1" showErrorMessage="1" sqref="F150" xr:uid="{351E1587-3C7C-4F38-86EE-5C651F498CBA}">
      <formula1>$O$1:$O$3</formula1>
    </dataValidation>
  </dataValidations>
  <printOptions headings="1" gridLines="1"/>
  <pageMargins left="0.25" right="0.25" top="0.25" bottom="0.75" header="0.3" footer="0.3"/>
  <pageSetup scale="72" fitToHeight="0" orientation="portrait" r:id="rId1"/>
  <headerFooter>
    <oddFooter>&amp;LPage &amp;P&amp;R&amp;Z&amp;F</oddFooter>
  </headerFooter>
  <ignoredErrors>
    <ignoredError sqref="H214:H216"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Names(H)'!$A$1:$A$104</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7142F-7F4E-46C5-AD9C-D9E9DAC7D771}">
  <dimension ref="A1:CY212"/>
  <sheetViews>
    <sheetView workbookViewId="0">
      <selection activeCell="C2" sqref="C2"/>
    </sheetView>
  </sheetViews>
  <sheetFormatPr defaultRowHeight="14.4" x14ac:dyDescent="0.3"/>
  <cols>
    <col min="4" max="103" width="20.77734375" customWidth="1"/>
  </cols>
  <sheetData>
    <row r="1" spans="1:103" x14ac:dyDescent="0.3">
      <c r="D1" t="s">
        <v>1054</v>
      </c>
      <c r="E1" t="s">
        <v>1055</v>
      </c>
      <c r="F1" t="s">
        <v>1056</v>
      </c>
      <c r="G1" t="s">
        <v>406</v>
      </c>
      <c r="H1" t="s">
        <v>1057</v>
      </c>
      <c r="I1" t="s">
        <v>1058</v>
      </c>
      <c r="J1" t="s">
        <v>1059</v>
      </c>
      <c r="K1" t="s">
        <v>411</v>
      </c>
      <c r="L1" t="s">
        <v>1060</v>
      </c>
      <c r="M1" t="s">
        <v>1061</v>
      </c>
      <c r="N1" t="s">
        <v>1062</v>
      </c>
      <c r="O1" t="s">
        <v>1063</v>
      </c>
      <c r="P1" t="s">
        <v>1064</v>
      </c>
      <c r="Q1" t="s">
        <v>1065</v>
      </c>
      <c r="R1" t="s">
        <v>1066</v>
      </c>
      <c r="S1" t="s">
        <v>1067</v>
      </c>
      <c r="T1" t="s">
        <v>788</v>
      </c>
      <c r="U1" t="s">
        <v>1068</v>
      </c>
      <c r="V1" t="s">
        <v>1069</v>
      </c>
      <c r="W1" t="s">
        <v>789</v>
      </c>
      <c r="X1" t="s">
        <v>1070</v>
      </c>
      <c r="Y1" t="s">
        <v>1071</v>
      </c>
      <c r="Z1" t="s">
        <v>1072</v>
      </c>
      <c r="AA1" t="s">
        <v>790</v>
      </c>
      <c r="AB1" t="s">
        <v>1073</v>
      </c>
      <c r="AC1" t="s">
        <v>1074</v>
      </c>
      <c r="AD1" t="s">
        <v>1075</v>
      </c>
      <c r="AE1" t="s">
        <v>1076</v>
      </c>
      <c r="AF1" t="s">
        <v>1077</v>
      </c>
      <c r="AG1" t="s">
        <v>791</v>
      </c>
      <c r="AH1" t="s">
        <v>1078</v>
      </c>
      <c r="AI1" t="s">
        <v>1079</v>
      </c>
      <c r="AJ1" t="s">
        <v>421</v>
      </c>
      <c r="AK1" t="s">
        <v>1080</v>
      </c>
      <c r="AL1" t="s">
        <v>1081</v>
      </c>
      <c r="AM1" t="s">
        <v>1082</v>
      </c>
      <c r="AN1" t="s">
        <v>1083</v>
      </c>
      <c r="AO1" t="s">
        <v>792</v>
      </c>
      <c r="AP1" t="s">
        <v>1084</v>
      </c>
      <c r="AQ1" t="s">
        <v>1085</v>
      </c>
      <c r="AR1" t="s">
        <v>1086</v>
      </c>
      <c r="AS1" t="s">
        <v>1087</v>
      </c>
      <c r="AT1" t="s">
        <v>1088</v>
      </c>
      <c r="AU1" t="s">
        <v>1089</v>
      </c>
      <c r="AV1" t="s">
        <v>1090</v>
      </c>
      <c r="AW1" t="s">
        <v>1091</v>
      </c>
      <c r="AX1" t="s">
        <v>1092</v>
      </c>
      <c r="AY1" t="s">
        <v>438</v>
      </c>
      <c r="AZ1" t="s">
        <v>1093</v>
      </c>
      <c r="BA1" t="s">
        <v>1094</v>
      </c>
      <c r="BB1" t="s">
        <v>1095</v>
      </c>
      <c r="BC1" t="s">
        <v>1096</v>
      </c>
      <c r="BD1" t="s">
        <v>1097</v>
      </c>
      <c r="BE1" t="s">
        <v>1098</v>
      </c>
      <c r="BF1" t="s">
        <v>1099</v>
      </c>
      <c r="BG1" t="s">
        <v>1100</v>
      </c>
      <c r="BH1" t="s">
        <v>439</v>
      </c>
      <c r="BI1" t="s">
        <v>793</v>
      </c>
      <c r="BJ1" t="s">
        <v>1101</v>
      </c>
      <c r="BK1" t="s">
        <v>1102</v>
      </c>
      <c r="BL1" t="s">
        <v>1103</v>
      </c>
      <c r="BM1" t="s">
        <v>1104</v>
      </c>
      <c r="BN1" t="s">
        <v>1105</v>
      </c>
      <c r="BO1" t="s">
        <v>1106</v>
      </c>
      <c r="BP1" t="s">
        <v>1107</v>
      </c>
      <c r="BQ1" t="s">
        <v>447</v>
      </c>
      <c r="BR1" t="s">
        <v>1108</v>
      </c>
      <c r="BS1" t="s">
        <v>450</v>
      </c>
      <c r="BT1" t="s">
        <v>1109</v>
      </c>
      <c r="BU1" t="s">
        <v>1110</v>
      </c>
      <c r="BV1" t="s">
        <v>451</v>
      </c>
      <c r="BW1" t="s">
        <v>1111</v>
      </c>
      <c r="BX1" t="s">
        <v>794</v>
      </c>
      <c r="BY1" t="s">
        <v>1112</v>
      </c>
      <c r="BZ1" t="s">
        <v>1113</v>
      </c>
      <c r="CA1" t="s">
        <v>1114</v>
      </c>
      <c r="CB1" t="s">
        <v>1115</v>
      </c>
      <c r="CC1" t="s">
        <v>1116</v>
      </c>
      <c r="CD1" t="s">
        <v>1117</v>
      </c>
      <c r="CE1" t="s">
        <v>1118</v>
      </c>
      <c r="CF1" t="s">
        <v>1119</v>
      </c>
      <c r="CG1" t="s">
        <v>1120</v>
      </c>
      <c r="CH1" t="s">
        <v>465</v>
      </c>
      <c r="CI1" t="s">
        <v>1121</v>
      </c>
      <c r="CJ1" t="s">
        <v>1122</v>
      </c>
      <c r="CK1" t="s">
        <v>1123</v>
      </c>
      <c r="CL1" t="s">
        <v>1124</v>
      </c>
      <c r="CM1" t="s">
        <v>1125</v>
      </c>
      <c r="CN1" t="s">
        <v>472</v>
      </c>
      <c r="CO1" t="s">
        <v>1126</v>
      </c>
      <c r="CP1" t="s">
        <v>1127</v>
      </c>
      <c r="CQ1" t="s">
        <v>1128</v>
      </c>
      <c r="CR1" t="s">
        <v>1129</v>
      </c>
      <c r="CS1" t="s">
        <v>1130</v>
      </c>
      <c r="CT1" t="s">
        <v>1131</v>
      </c>
      <c r="CU1" t="s">
        <v>1132</v>
      </c>
      <c r="CV1" t="s">
        <v>1133</v>
      </c>
      <c r="CW1" t="s">
        <v>1134</v>
      </c>
      <c r="CX1" t="s">
        <v>1135</v>
      </c>
      <c r="CY1" t="s">
        <v>1136</v>
      </c>
    </row>
    <row r="2" spans="1:103" x14ac:dyDescent="0.3">
      <c r="D2">
        <v>5100</v>
      </c>
      <c r="E2">
        <v>5101</v>
      </c>
      <c r="F2">
        <v>5102</v>
      </c>
      <c r="G2">
        <v>5103</v>
      </c>
      <c r="H2">
        <v>5104</v>
      </c>
      <c r="I2">
        <v>5105</v>
      </c>
      <c r="J2">
        <v>5106</v>
      </c>
      <c r="K2">
        <v>5107</v>
      </c>
      <c r="L2">
        <v>5108</v>
      </c>
      <c r="M2">
        <v>5109</v>
      </c>
      <c r="N2">
        <v>5110</v>
      </c>
      <c r="O2">
        <v>5111</v>
      </c>
      <c r="P2">
        <v>5112</v>
      </c>
      <c r="Q2">
        <v>5113</v>
      </c>
      <c r="R2">
        <v>5114</v>
      </c>
      <c r="S2">
        <v>5115</v>
      </c>
      <c r="T2">
        <v>5116</v>
      </c>
      <c r="U2">
        <v>5117</v>
      </c>
      <c r="V2">
        <v>5118</v>
      </c>
      <c r="W2">
        <v>5119</v>
      </c>
      <c r="X2">
        <v>5120</v>
      </c>
      <c r="Y2">
        <v>5121</v>
      </c>
      <c r="Z2">
        <v>5122</v>
      </c>
      <c r="AA2">
        <v>5123</v>
      </c>
      <c r="AB2">
        <v>5124</v>
      </c>
      <c r="AC2">
        <v>5125</v>
      </c>
      <c r="AD2">
        <v>5126</v>
      </c>
      <c r="AE2">
        <v>5127</v>
      </c>
      <c r="AF2">
        <v>5128</v>
      </c>
      <c r="AG2">
        <v>5129</v>
      </c>
      <c r="AH2">
        <v>5130</v>
      </c>
      <c r="AI2">
        <v>5131</v>
      </c>
      <c r="AJ2">
        <v>5132</v>
      </c>
      <c r="AK2">
        <v>5133</v>
      </c>
      <c r="AL2">
        <v>5134</v>
      </c>
      <c r="AM2">
        <v>5135</v>
      </c>
      <c r="AN2">
        <v>5136</v>
      </c>
      <c r="AO2">
        <v>5137</v>
      </c>
      <c r="AP2">
        <v>5138</v>
      </c>
      <c r="AQ2">
        <v>5139</v>
      </c>
      <c r="AR2">
        <v>5140</v>
      </c>
      <c r="AS2">
        <v>5141</v>
      </c>
      <c r="AT2">
        <v>5142</v>
      </c>
      <c r="AU2">
        <v>5143</v>
      </c>
      <c r="AV2">
        <v>5144</v>
      </c>
      <c r="AW2">
        <v>5145</v>
      </c>
      <c r="AX2">
        <v>5146</v>
      </c>
      <c r="AY2">
        <v>5147</v>
      </c>
      <c r="AZ2">
        <v>5148</v>
      </c>
      <c r="BA2">
        <v>5149</v>
      </c>
      <c r="BB2">
        <v>5150</v>
      </c>
      <c r="BC2">
        <v>5151</v>
      </c>
      <c r="BD2">
        <v>5152</v>
      </c>
      <c r="BE2">
        <v>5153</v>
      </c>
      <c r="BF2">
        <v>5154</v>
      </c>
      <c r="BG2">
        <v>5155</v>
      </c>
      <c r="BH2">
        <v>5156</v>
      </c>
      <c r="BI2">
        <v>5157</v>
      </c>
      <c r="BJ2">
        <v>5158</v>
      </c>
      <c r="BK2">
        <v>5159</v>
      </c>
      <c r="BL2">
        <v>5160</v>
      </c>
      <c r="BM2">
        <v>5161</v>
      </c>
      <c r="BN2">
        <v>5162</v>
      </c>
      <c r="BO2">
        <v>5163</v>
      </c>
      <c r="BP2">
        <v>5164</v>
      </c>
      <c r="BQ2">
        <v>5165</v>
      </c>
      <c r="BR2">
        <v>5166</v>
      </c>
      <c r="BS2">
        <v>5167</v>
      </c>
      <c r="BT2">
        <v>5168</v>
      </c>
      <c r="BU2">
        <v>5169</v>
      </c>
      <c r="BV2">
        <v>5170</v>
      </c>
      <c r="BW2">
        <v>5171</v>
      </c>
      <c r="BX2">
        <v>5172</v>
      </c>
      <c r="BY2">
        <v>5173</v>
      </c>
      <c r="BZ2">
        <v>5174</v>
      </c>
      <c r="CA2">
        <v>5175</v>
      </c>
      <c r="CB2">
        <v>5176</v>
      </c>
      <c r="CC2">
        <v>5177</v>
      </c>
      <c r="CD2">
        <v>5178</v>
      </c>
      <c r="CE2">
        <v>5179</v>
      </c>
      <c r="CF2">
        <v>5180</v>
      </c>
      <c r="CG2">
        <v>5181</v>
      </c>
      <c r="CH2">
        <v>5182</v>
      </c>
      <c r="CI2">
        <v>5183</v>
      </c>
      <c r="CJ2">
        <v>5184</v>
      </c>
      <c r="CK2">
        <v>5185</v>
      </c>
      <c r="CL2">
        <v>5186</v>
      </c>
      <c r="CM2">
        <v>5187</v>
      </c>
      <c r="CN2">
        <v>5188</v>
      </c>
      <c r="CO2">
        <v>5189</v>
      </c>
      <c r="CP2">
        <v>5190</v>
      </c>
      <c r="CQ2">
        <v>5191</v>
      </c>
      <c r="CR2">
        <v>5192</v>
      </c>
      <c r="CS2">
        <v>5193</v>
      </c>
      <c r="CT2">
        <v>5194</v>
      </c>
      <c r="CU2">
        <v>5195</v>
      </c>
      <c r="CV2">
        <v>5196</v>
      </c>
      <c r="CW2">
        <v>5197</v>
      </c>
      <c r="CX2">
        <v>5198</v>
      </c>
      <c r="CY2">
        <v>5199</v>
      </c>
    </row>
    <row r="3" spans="1:103" x14ac:dyDescent="0.3">
      <c r="A3">
        <v>333</v>
      </c>
      <c r="D3">
        <v>133162771</v>
      </c>
      <c r="E3">
        <v>24785058</v>
      </c>
      <c r="F3">
        <v>6408750</v>
      </c>
      <c r="G3">
        <v>0</v>
      </c>
      <c r="H3">
        <v>15818821</v>
      </c>
      <c r="I3">
        <v>30881725</v>
      </c>
      <c r="J3">
        <v>35923319</v>
      </c>
      <c r="K3">
        <v>2860574</v>
      </c>
      <c r="L3">
        <v>34363188</v>
      </c>
      <c r="M3">
        <v>168751174</v>
      </c>
      <c r="N3">
        <v>173532481</v>
      </c>
      <c r="O3">
        <v>67669889</v>
      </c>
      <c r="P3">
        <v>165801844</v>
      </c>
      <c r="Q3">
        <v>25173884</v>
      </c>
      <c r="R3">
        <v>13898845</v>
      </c>
      <c r="S3">
        <v>78531766</v>
      </c>
      <c r="T3">
        <v>0</v>
      </c>
      <c r="U3">
        <v>129488356</v>
      </c>
      <c r="V3">
        <v>120715250</v>
      </c>
      <c r="W3">
        <v>0</v>
      </c>
      <c r="X3">
        <v>10181928</v>
      </c>
      <c r="Y3">
        <v>6968433</v>
      </c>
      <c r="Z3">
        <v>58402292</v>
      </c>
      <c r="AA3">
        <v>31562796</v>
      </c>
      <c r="AB3">
        <v>60280511</v>
      </c>
      <c r="AC3">
        <v>263532807</v>
      </c>
      <c r="AD3">
        <v>112800200</v>
      </c>
      <c r="AE3">
        <v>104724010</v>
      </c>
      <c r="AF3">
        <v>127576092</v>
      </c>
      <c r="AG3">
        <v>16239238</v>
      </c>
      <c r="AH3">
        <v>33987590</v>
      </c>
      <c r="AI3">
        <v>292360304</v>
      </c>
      <c r="AJ3">
        <v>20833674</v>
      </c>
      <c r="AK3">
        <v>237455583</v>
      </c>
      <c r="AL3">
        <v>51602466</v>
      </c>
      <c r="AM3">
        <v>181858706</v>
      </c>
      <c r="AN3">
        <v>8185422</v>
      </c>
      <c r="AO3">
        <v>9134588</v>
      </c>
      <c r="AP3">
        <v>43272953</v>
      </c>
      <c r="AQ3">
        <v>9459587</v>
      </c>
      <c r="AR3">
        <v>333454046</v>
      </c>
      <c r="AS3">
        <v>51680058</v>
      </c>
      <c r="AT3">
        <v>99012926</v>
      </c>
      <c r="AU3">
        <v>59249889</v>
      </c>
      <c r="AV3">
        <v>90113570</v>
      </c>
      <c r="AW3">
        <v>10047042</v>
      </c>
      <c r="AX3">
        <v>36702334</v>
      </c>
      <c r="AY3">
        <v>0</v>
      </c>
      <c r="AZ3">
        <v>146349804</v>
      </c>
      <c r="BA3">
        <v>40873548</v>
      </c>
      <c r="BB3">
        <v>154281062</v>
      </c>
      <c r="BC3">
        <v>6589901</v>
      </c>
      <c r="BD3">
        <v>33316630</v>
      </c>
      <c r="BE3">
        <v>35995999</v>
      </c>
      <c r="BF3">
        <v>65243121</v>
      </c>
      <c r="BG3">
        <v>40404891</v>
      </c>
      <c r="BH3">
        <v>10832629</v>
      </c>
      <c r="BI3">
        <v>26639413</v>
      </c>
      <c r="BJ3">
        <v>25797404</v>
      </c>
      <c r="BK3">
        <v>1273938820</v>
      </c>
      <c r="BL3">
        <v>8955995</v>
      </c>
      <c r="BM3">
        <v>47141840</v>
      </c>
      <c r="BN3">
        <v>86446693</v>
      </c>
      <c r="BO3">
        <v>46829627</v>
      </c>
      <c r="BP3">
        <v>202294809</v>
      </c>
      <c r="BQ3">
        <v>22002030</v>
      </c>
      <c r="BR3">
        <v>121133374</v>
      </c>
      <c r="BS3">
        <v>90695798</v>
      </c>
      <c r="BT3">
        <v>10134698</v>
      </c>
      <c r="BU3">
        <v>25549728</v>
      </c>
      <c r="BV3">
        <v>55805546</v>
      </c>
      <c r="BW3">
        <v>7624723</v>
      </c>
      <c r="BX3">
        <v>31640263</v>
      </c>
      <c r="BY3">
        <v>92856992</v>
      </c>
      <c r="BZ3">
        <v>17437638</v>
      </c>
      <c r="CA3">
        <v>100302792</v>
      </c>
      <c r="CB3">
        <v>20486185</v>
      </c>
      <c r="CC3">
        <v>46628424</v>
      </c>
      <c r="CD3">
        <v>50857836</v>
      </c>
      <c r="CE3">
        <v>76982076</v>
      </c>
      <c r="CF3">
        <v>48521767</v>
      </c>
      <c r="CG3">
        <v>31317009</v>
      </c>
      <c r="CH3">
        <v>13799157</v>
      </c>
      <c r="CI3">
        <v>38299493</v>
      </c>
      <c r="CJ3">
        <v>17502201</v>
      </c>
      <c r="CK3">
        <v>41034016</v>
      </c>
      <c r="CL3">
        <v>9682229</v>
      </c>
      <c r="CM3">
        <v>39101816</v>
      </c>
      <c r="CN3">
        <v>1038848</v>
      </c>
      <c r="CO3">
        <v>132513339</v>
      </c>
      <c r="CP3">
        <v>35105953</v>
      </c>
      <c r="CQ3">
        <v>940942897</v>
      </c>
      <c r="CR3">
        <v>18029163</v>
      </c>
      <c r="CS3">
        <v>12606195</v>
      </c>
      <c r="CT3">
        <v>67085595</v>
      </c>
      <c r="CU3">
        <v>44768785</v>
      </c>
      <c r="CV3">
        <v>40836525</v>
      </c>
      <c r="CW3">
        <v>48013957</v>
      </c>
      <c r="CX3">
        <v>20930956</v>
      </c>
      <c r="CY3">
        <v>5689039</v>
      </c>
    </row>
    <row r="4" spans="1:103" x14ac:dyDescent="0.3">
      <c r="A4">
        <v>500</v>
      </c>
      <c r="D4">
        <v>145981449</v>
      </c>
      <c r="E4">
        <v>4548882</v>
      </c>
      <c r="F4">
        <v>310890</v>
      </c>
      <c r="G4">
        <v>0</v>
      </c>
      <c r="H4">
        <v>9604867</v>
      </c>
      <c r="I4">
        <v>4073</v>
      </c>
      <c r="J4">
        <v>5226088</v>
      </c>
      <c r="K4">
        <v>1415291</v>
      </c>
      <c r="L4">
        <v>5380509</v>
      </c>
      <c r="M4">
        <v>45950422</v>
      </c>
      <c r="N4">
        <v>50296440</v>
      </c>
      <c r="O4">
        <v>370402</v>
      </c>
      <c r="P4">
        <v>38788329</v>
      </c>
      <c r="Q4">
        <v>8371704</v>
      </c>
      <c r="R4">
        <v>2652320</v>
      </c>
      <c r="S4">
        <v>6562331</v>
      </c>
      <c r="T4">
        <v>0</v>
      </c>
      <c r="U4">
        <v>45944686</v>
      </c>
      <c r="V4">
        <v>24468671</v>
      </c>
      <c r="W4">
        <v>0</v>
      </c>
      <c r="X4">
        <v>1635973</v>
      </c>
      <c r="Y4">
        <v>1503788</v>
      </c>
      <c r="Z4">
        <v>16719692</v>
      </c>
      <c r="AA4">
        <v>26948417</v>
      </c>
      <c r="AB4">
        <v>10285062</v>
      </c>
      <c r="AC4">
        <v>26927536</v>
      </c>
      <c r="AD4">
        <v>4821270</v>
      </c>
      <c r="AE4">
        <v>27858604</v>
      </c>
      <c r="AF4">
        <v>28886499</v>
      </c>
      <c r="AG4">
        <v>6611113</v>
      </c>
      <c r="AH4">
        <v>10126029</v>
      </c>
      <c r="AI4">
        <v>45925702</v>
      </c>
      <c r="AJ4">
        <v>1505350</v>
      </c>
      <c r="AK4">
        <v>344907982</v>
      </c>
      <c r="AL4">
        <v>6257631</v>
      </c>
      <c r="AM4">
        <v>45203784</v>
      </c>
      <c r="AN4">
        <v>293599</v>
      </c>
      <c r="AO4">
        <v>4506549</v>
      </c>
      <c r="AP4">
        <v>5947825</v>
      </c>
      <c r="AQ4">
        <v>3350298</v>
      </c>
      <c r="AR4">
        <v>0</v>
      </c>
      <c r="AS4">
        <v>1340946</v>
      </c>
      <c r="AT4">
        <v>18547498</v>
      </c>
      <c r="AU4">
        <v>11849829</v>
      </c>
      <c r="AV4">
        <v>60031873</v>
      </c>
      <c r="AW4">
        <v>7824350</v>
      </c>
      <c r="AX4">
        <v>22503379</v>
      </c>
      <c r="AY4">
        <v>0</v>
      </c>
      <c r="AZ4">
        <v>33888896</v>
      </c>
      <c r="BA4">
        <v>4563186</v>
      </c>
      <c r="BB4">
        <v>88985590</v>
      </c>
      <c r="BC4">
        <v>4527607</v>
      </c>
      <c r="BD4">
        <v>7446111</v>
      </c>
      <c r="BE4">
        <v>433702</v>
      </c>
      <c r="BF4">
        <v>22144553</v>
      </c>
      <c r="BG4">
        <v>9636345</v>
      </c>
      <c r="BH4">
        <v>1636831</v>
      </c>
      <c r="BI4">
        <v>9575176</v>
      </c>
      <c r="BJ4">
        <v>4154562</v>
      </c>
      <c r="BK4">
        <v>206721911</v>
      </c>
      <c r="BL4">
        <v>117911</v>
      </c>
      <c r="BM4">
        <v>2751941</v>
      </c>
      <c r="BN4">
        <v>105092833</v>
      </c>
      <c r="BO4">
        <v>19690473</v>
      </c>
      <c r="BP4">
        <v>446562354</v>
      </c>
      <c r="BQ4">
        <v>2722929</v>
      </c>
      <c r="BR4">
        <v>19020597</v>
      </c>
      <c r="BS4">
        <v>46216133</v>
      </c>
      <c r="BT4">
        <v>14226</v>
      </c>
      <c r="BU4">
        <v>6046639</v>
      </c>
      <c r="BV4">
        <v>1703148</v>
      </c>
      <c r="BW4">
        <v>4382597</v>
      </c>
      <c r="BX4">
        <v>11836899</v>
      </c>
      <c r="BY4">
        <v>30509863</v>
      </c>
      <c r="BZ4">
        <v>8381044</v>
      </c>
      <c r="CA4">
        <v>52656313</v>
      </c>
      <c r="CB4">
        <v>4353754</v>
      </c>
      <c r="CC4">
        <v>16097096</v>
      </c>
      <c r="CD4">
        <v>840250</v>
      </c>
      <c r="CE4">
        <v>15773080</v>
      </c>
      <c r="CF4">
        <v>17557451</v>
      </c>
      <c r="CG4">
        <v>11822814</v>
      </c>
      <c r="CH4">
        <v>7051864</v>
      </c>
      <c r="CI4">
        <v>6102456</v>
      </c>
      <c r="CJ4">
        <v>8686375</v>
      </c>
      <c r="CK4">
        <v>14014625</v>
      </c>
      <c r="CL4">
        <v>54354760</v>
      </c>
      <c r="CM4">
        <v>3604874</v>
      </c>
      <c r="CN4">
        <v>1010704</v>
      </c>
      <c r="CO4">
        <v>79207196</v>
      </c>
      <c r="CP4">
        <v>3342911</v>
      </c>
      <c r="CQ4">
        <v>184823728</v>
      </c>
      <c r="CR4">
        <v>3645651</v>
      </c>
      <c r="CS4">
        <v>45703</v>
      </c>
      <c r="CT4">
        <v>1146434</v>
      </c>
      <c r="CU4">
        <v>35173031</v>
      </c>
      <c r="CV4">
        <v>6653215</v>
      </c>
      <c r="CW4">
        <v>6151554</v>
      </c>
      <c r="CX4">
        <v>3767887</v>
      </c>
      <c r="CY4">
        <v>2814838</v>
      </c>
    </row>
    <row r="5" spans="1:103" x14ac:dyDescent="0.3">
      <c r="A5">
        <v>385</v>
      </c>
      <c r="D5">
        <v>379690421</v>
      </c>
      <c r="E5">
        <v>63619689</v>
      </c>
      <c r="F5">
        <v>32561775</v>
      </c>
      <c r="G5">
        <v>0</v>
      </c>
      <c r="H5">
        <v>75295285</v>
      </c>
      <c r="I5">
        <v>81925860</v>
      </c>
      <c r="J5">
        <v>80624450</v>
      </c>
      <c r="K5">
        <v>48535070</v>
      </c>
      <c r="L5">
        <v>87226008</v>
      </c>
      <c r="M5">
        <v>431010797</v>
      </c>
      <c r="N5">
        <v>593927815</v>
      </c>
      <c r="O5">
        <v>148787650</v>
      </c>
      <c r="P5">
        <v>507610303</v>
      </c>
      <c r="Q5">
        <v>85041800</v>
      </c>
      <c r="R5">
        <v>32782500</v>
      </c>
      <c r="S5">
        <v>138599955</v>
      </c>
      <c r="T5">
        <v>0</v>
      </c>
      <c r="U5">
        <v>393436523</v>
      </c>
      <c r="V5">
        <v>289923187</v>
      </c>
      <c r="W5">
        <v>0</v>
      </c>
      <c r="X5">
        <v>46068028</v>
      </c>
      <c r="Y5">
        <v>36519613</v>
      </c>
      <c r="Z5">
        <v>232168114</v>
      </c>
      <c r="AA5">
        <v>137658222</v>
      </c>
      <c r="AB5">
        <v>178965832</v>
      </c>
      <c r="AC5">
        <v>574476768</v>
      </c>
      <c r="AD5">
        <v>255192574</v>
      </c>
      <c r="AE5">
        <v>365987431</v>
      </c>
      <c r="AF5">
        <v>290477450</v>
      </c>
      <c r="AG5">
        <v>69359912</v>
      </c>
      <c r="AH5">
        <v>91764914</v>
      </c>
      <c r="AI5">
        <v>981498808</v>
      </c>
      <c r="AJ5">
        <v>88647369</v>
      </c>
      <c r="AK5">
        <v>929064688</v>
      </c>
      <c r="AL5">
        <v>132144033</v>
      </c>
      <c r="AM5">
        <v>441774752</v>
      </c>
      <c r="AN5">
        <v>18912252</v>
      </c>
      <c r="AO5">
        <v>32241377</v>
      </c>
      <c r="AP5">
        <v>142776007</v>
      </c>
      <c r="AQ5">
        <v>41090097</v>
      </c>
      <c r="AR5">
        <v>740987045</v>
      </c>
      <c r="AS5">
        <v>89763116</v>
      </c>
      <c r="AT5">
        <v>270382084</v>
      </c>
      <c r="AU5">
        <v>180917208</v>
      </c>
      <c r="AV5">
        <v>307256613</v>
      </c>
      <c r="AW5">
        <v>62803327</v>
      </c>
      <c r="AX5">
        <v>108966096</v>
      </c>
      <c r="AY5">
        <v>0</v>
      </c>
      <c r="AZ5">
        <v>660970763</v>
      </c>
      <c r="BA5">
        <v>163253891</v>
      </c>
      <c r="BB5">
        <v>421677489</v>
      </c>
      <c r="BC5">
        <v>65758764</v>
      </c>
      <c r="BD5">
        <v>97880245</v>
      </c>
      <c r="BE5">
        <v>81811175</v>
      </c>
      <c r="BF5">
        <v>234516122</v>
      </c>
      <c r="BG5">
        <v>115950091</v>
      </c>
      <c r="BH5">
        <v>29240869</v>
      </c>
      <c r="BI5">
        <v>73201034</v>
      </c>
      <c r="BJ5">
        <v>82977400</v>
      </c>
      <c r="BK5">
        <v>3156555550</v>
      </c>
      <c r="BL5">
        <v>29786327</v>
      </c>
      <c r="BM5">
        <v>158599180</v>
      </c>
      <c r="BN5">
        <v>306418376</v>
      </c>
      <c r="BO5">
        <v>173610626</v>
      </c>
      <c r="BP5">
        <v>1086103894</v>
      </c>
      <c r="BQ5">
        <v>55279423</v>
      </c>
      <c r="BR5">
        <v>336451618</v>
      </c>
      <c r="BS5">
        <v>364717193</v>
      </c>
      <c r="BT5">
        <v>26122098</v>
      </c>
      <c r="BU5">
        <v>84657554</v>
      </c>
      <c r="BV5">
        <v>119147041</v>
      </c>
      <c r="BW5">
        <v>25234256</v>
      </c>
      <c r="BX5">
        <v>108163356</v>
      </c>
      <c r="BY5">
        <v>358318101</v>
      </c>
      <c r="BZ5">
        <v>65319853</v>
      </c>
      <c r="CA5">
        <v>293444228</v>
      </c>
      <c r="CB5">
        <v>72819095</v>
      </c>
      <c r="CC5">
        <v>167399053</v>
      </c>
      <c r="CD5">
        <v>146937141</v>
      </c>
      <c r="CE5">
        <v>198150235</v>
      </c>
      <c r="CF5">
        <v>159785717</v>
      </c>
      <c r="CG5">
        <v>194561657</v>
      </c>
      <c r="CH5">
        <v>73584556</v>
      </c>
      <c r="CI5">
        <v>94993768</v>
      </c>
      <c r="CJ5">
        <v>92161484</v>
      </c>
      <c r="CK5">
        <v>138788174</v>
      </c>
      <c r="CL5">
        <v>91167252</v>
      </c>
      <c r="CM5">
        <v>99081666</v>
      </c>
      <c r="CN5">
        <v>7752087</v>
      </c>
      <c r="CO5">
        <v>454579579</v>
      </c>
      <c r="CP5">
        <v>73905217</v>
      </c>
      <c r="CQ5">
        <v>2444834863</v>
      </c>
      <c r="CR5">
        <v>48847662</v>
      </c>
      <c r="CS5">
        <v>38546615</v>
      </c>
      <c r="CT5">
        <v>241262382</v>
      </c>
      <c r="CU5">
        <v>274146720</v>
      </c>
      <c r="CV5">
        <v>106705610</v>
      </c>
      <c r="CW5">
        <v>126821355</v>
      </c>
      <c r="CX5">
        <v>89374875</v>
      </c>
      <c r="CY5">
        <v>31773086</v>
      </c>
    </row>
    <row r="6" spans="1:103" x14ac:dyDescent="0.3">
      <c r="A6">
        <v>575</v>
      </c>
      <c r="D6">
        <v>0</v>
      </c>
      <c r="E6">
        <v>16000</v>
      </c>
      <c r="F6">
        <v>0</v>
      </c>
      <c r="G6">
        <v>0</v>
      </c>
      <c r="H6">
        <v>0</v>
      </c>
      <c r="I6">
        <v>0</v>
      </c>
      <c r="J6">
        <v>1188068</v>
      </c>
      <c r="K6">
        <v>0</v>
      </c>
      <c r="L6">
        <v>0</v>
      </c>
      <c r="M6">
        <v>0</v>
      </c>
      <c r="N6">
        <v>0</v>
      </c>
      <c r="O6">
        <v>0</v>
      </c>
      <c r="P6">
        <v>0</v>
      </c>
      <c r="Q6">
        <v>0</v>
      </c>
      <c r="R6">
        <v>0</v>
      </c>
      <c r="S6">
        <v>0</v>
      </c>
      <c r="T6">
        <v>0</v>
      </c>
      <c r="U6">
        <v>0</v>
      </c>
      <c r="V6">
        <v>0</v>
      </c>
      <c r="W6">
        <v>0</v>
      </c>
      <c r="X6">
        <v>0</v>
      </c>
      <c r="Y6">
        <v>19993</v>
      </c>
      <c r="Z6">
        <v>0</v>
      </c>
      <c r="AA6">
        <v>0</v>
      </c>
      <c r="AB6">
        <v>0</v>
      </c>
      <c r="AC6">
        <v>137276</v>
      </c>
      <c r="AD6">
        <v>51360</v>
      </c>
      <c r="AE6">
        <v>0</v>
      </c>
      <c r="AF6">
        <v>0</v>
      </c>
      <c r="AG6">
        <v>0</v>
      </c>
      <c r="AH6">
        <v>0</v>
      </c>
      <c r="AI6">
        <v>0</v>
      </c>
      <c r="AJ6">
        <v>0</v>
      </c>
      <c r="AK6">
        <v>0</v>
      </c>
      <c r="AL6">
        <v>152313</v>
      </c>
      <c r="AM6">
        <v>0</v>
      </c>
      <c r="AN6">
        <v>0</v>
      </c>
      <c r="AO6">
        <v>0</v>
      </c>
      <c r="AP6">
        <v>482247</v>
      </c>
      <c r="AQ6">
        <v>255880</v>
      </c>
      <c r="AR6">
        <v>32553745</v>
      </c>
      <c r="AS6">
        <v>0</v>
      </c>
      <c r="AT6">
        <v>0</v>
      </c>
      <c r="AU6">
        <v>0</v>
      </c>
      <c r="AV6">
        <v>0</v>
      </c>
      <c r="AW6">
        <v>0</v>
      </c>
      <c r="AX6">
        <v>0</v>
      </c>
      <c r="AY6">
        <v>0</v>
      </c>
      <c r="AZ6">
        <v>0</v>
      </c>
      <c r="BA6">
        <v>0</v>
      </c>
      <c r="BB6">
        <v>70448</v>
      </c>
      <c r="BC6">
        <v>0</v>
      </c>
      <c r="BD6">
        <v>0</v>
      </c>
      <c r="BE6">
        <v>0</v>
      </c>
      <c r="BF6">
        <v>0</v>
      </c>
      <c r="BG6">
        <v>0</v>
      </c>
      <c r="BH6">
        <v>0</v>
      </c>
      <c r="BI6">
        <v>1512873</v>
      </c>
      <c r="BJ6">
        <v>992149</v>
      </c>
      <c r="BK6">
        <v>0</v>
      </c>
      <c r="BL6">
        <v>0</v>
      </c>
      <c r="BM6">
        <v>0</v>
      </c>
      <c r="BN6">
        <v>0</v>
      </c>
      <c r="BO6">
        <v>2315674</v>
      </c>
      <c r="BP6">
        <v>0</v>
      </c>
      <c r="BQ6">
        <v>0</v>
      </c>
      <c r="BR6">
        <v>0</v>
      </c>
      <c r="BS6">
        <v>0</v>
      </c>
      <c r="BT6">
        <v>0</v>
      </c>
      <c r="BU6">
        <v>0</v>
      </c>
      <c r="BV6">
        <v>287073</v>
      </c>
      <c r="BW6">
        <v>0</v>
      </c>
      <c r="BX6">
        <v>0</v>
      </c>
      <c r="BY6">
        <v>0</v>
      </c>
      <c r="BZ6">
        <v>0</v>
      </c>
      <c r="CA6">
        <v>0</v>
      </c>
      <c r="CB6">
        <v>0</v>
      </c>
      <c r="CC6">
        <v>0</v>
      </c>
      <c r="CD6">
        <v>0</v>
      </c>
      <c r="CE6">
        <v>923516</v>
      </c>
      <c r="CF6">
        <v>0</v>
      </c>
      <c r="CG6">
        <v>0</v>
      </c>
      <c r="CH6">
        <v>0</v>
      </c>
      <c r="CI6">
        <v>2087775</v>
      </c>
      <c r="CJ6">
        <v>0</v>
      </c>
      <c r="CK6">
        <v>658221</v>
      </c>
      <c r="CL6">
        <v>410499</v>
      </c>
      <c r="CM6">
        <v>0</v>
      </c>
      <c r="CN6">
        <v>0</v>
      </c>
      <c r="CO6">
        <v>825231</v>
      </c>
      <c r="CP6">
        <v>0</v>
      </c>
      <c r="CQ6">
        <v>0</v>
      </c>
      <c r="CR6">
        <v>0</v>
      </c>
      <c r="CS6">
        <v>8614</v>
      </c>
      <c r="CT6">
        <v>0</v>
      </c>
      <c r="CU6">
        <v>0</v>
      </c>
      <c r="CV6">
        <v>400000</v>
      </c>
      <c r="CW6">
        <v>0</v>
      </c>
      <c r="CX6">
        <v>55954</v>
      </c>
      <c r="CY6">
        <v>4940</v>
      </c>
    </row>
    <row r="7" spans="1:103" x14ac:dyDescent="0.3">
      <c r="A7">
        <v>576</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295155</v>
      </c>
      <c r="AF7">
        <v>0</v>
      </c>
      <c r="AG7">
        <v>0</v>
      </c>
      <c r="AH7">
        <v>0</v>
      </c>
      <c r="AI7">
        <v>0</v>
      </c>
      <c r="AJ7">
        <v>0</v>
      </c>
      <c r="AK7">
        <v>0</v>
      </c>
      <c r="AL7">
        <v>0</v>
      </c>
      <c r="AM7">
        <v>0</v>
      </c>
      <c r="AN7">
        <v>0</v>
      </c>
      <c r="AO7">
        <v>0</v>
      </c>
      <c r="AP7">
        <v>0</v>
      </c>
      <c r="AQ7">
        <v>0</v>
      </c>
      <c r="AR7">
        <v>0</v>
      </c>
      <c r="AS7">
        <v>0</v>
      </c>
      <c r="AT7">
        <v>2336249</v>
      </c>
      <c r="AU7">
        <v>0</v>
      </c>
      <c r="AV7">
        <v>0</v>
      </c>
      <c r="AW7">
        <v>0</v>
      </c>
      <c r="AX7">
        <v>0</v>
      </c>
      <c r="AY7">
        <v>0</v>
      </c>
      <c r="AZ7">
        <v>0</v>
      </c>
      <c r="BA7">
        <v>0</v>
      </c>
      <c r="BB7">
        <v>0</v>
      </c>
      <c r="BC7">
        <v>0</v>
      </c>
      <c r="BD7">
        <v>0</v>
      </c>
      <c r="BE7">
        <v>0</v>
      </c>
      <c r="BF7">
        <v>0</v>
      </c>
      <c r="BG7">
        <v>0</v>
      </c>
      <c r="BH7">
        <v>1337328</v>
      </c>
      <c r="BI7">
        <v>0</v>
      </c>
      <c r="BJ7">
        <v>0</v>
      </c>
      <c r="BK7">
        <v>0</v>
      </c>
      <c r="BL7">
        <v>0</v>
      </c>
      <c r="BM7">
        <v>25307</v>
      </c>
      <c r="BN7">
        <v>0</v>
      </c>
      <c r="BO7">
        <v>0</v>
      </c>
      <c r="BP7">
        <v>0</v>
      </c>
      <c r="BQ7">
        <v>0</v>
      </c>
      <c r="BR7">
        <v>0</v>
      </c>
      <c r="BS7">
        <v>0</v>
      </c>
      <c r="BT7">
        <v>0</v>
      </c>
      <c r="BU7">
        <v>0</v>
      </c>
      <c r="BV7">
        <v>0</v>
      </c>
      <c r="BW7">
        <v>0</v>
      </c>
      <c r="BX7">
        <v>0</v>
      </c>
      <c r="BY7">
        <v>0</v>
      </c>
      <c r="BZ7">
        <v>0</v>
      </c>
      <c r="CA7">
        <v>0</v>
      </c>
      <c r="CB7">
        <v>0</v>
      </c>
      <c r="CC7">
        <v>539137</v>
      </c>
      <c r="CD7">
        <v>0</v>
      </c>
      <c r="CE7">
        <v>0</v>
      </c>
      <c r="CF7">
        <v>0</v>
      </c>
      <c r="CG7">
        <v>0</v>
      </c>
      <c r="CH7">
        <v>0</v>
      </c>
      <c r="CI7">
        <v>0</v>
      </c>
      <c r="CJ7">
        <v>0</v>
      </c>
      <c r="CK7">
        <v>0</v>
      </c>
      <c r="CL7">
        <v>0</v>
      </c>
      <c r="CM7">
        <v>0</v>
      </c>
      <c r="CN7">
        <v>0</v>
      </c>
      <c r="CO7">
        <v>0</v>
      </c>
      <c r="CP7">
        <v>0</v>
      </c>
      <c r="CQ7">
        <v>0</v>
      </c>
      <c r="CR7">
        <v>0</v>
      </c>
      <c r="CS7">
        <v>0</v>
      </c>
      <c r="CT7">
        <v>0</v>
      </c>
      <c r="CU7">
        <v>0</v>
      </c>
      <c r="CV7">
        <v>0</v>
      </c>
      <c r="CW7">
        <v>185512</v>
      </c>
      <c r="CX7">
        <v>0</v>
      </c>
      <c r="CY7">
        <v>0</v>
      </c>
    </row>
    <row r="8" spans="1:103" x14ac:dyDescent="0.3">
      <c r="A8">
        <v>626</v>
      </c>
      <c r="D8">
        <v>36474847</v>
      </c>
      <c r="E8">
        <v>6980522</v>
      </c>
      <c r="F8">
        <v>1959799</v>
      </c>
      <c r="G8">
        <v>0</v>
      </c>
      <c r="H8">
        <v>4776476</v>
      </c>
      <c r="I8">
        <v>2395530</v>
      </c>
      <c r="J8">
        <v>9869927</v>
      </c>
      <c r="K8">
        <v>2865334</v>
      </c>
      <c r="L8">
        <v>7416861</v>
      </c>
      <c r="M8">
        <v>45561817</v>
      </c>
      <c r="N8">
        <v>78656388</v>
      </c>
      <c r="O8">
        <v>21033516</v>
      </c>
      <c r="P8">
        <v>83367211</v>
      </c>
      <c r="Q8">
        <v>17925217</v>
      </c>
      <c r="R8">
        <v>913643</v>
      </c>
      <c r="S8">
        <v>19215456</v>
      </c>
      <c r="T8">
        <v>0</v>
      </c>
      <c r="U8">
        <v>47984828</v>
      </c>
      <c r="V8">
        <v>28000713</v>
      </c>
      <c r="W8">
        <v>0</v>
      </c>
      <c r="X8">
        <v>3913445</v>
      </c>
      <c r="Y8">
        <v>3350465</v>
      </c>
      <c r="Z8">
        <v>24603303</v>
      </c>
      <c r="AA8">
        <v>28227000</v>
      </c>
      <c r="AB8">
        <v>24528544</v>
      </c>
      <c r="AC8">
        <v>73623928</v>
      </c>
      <c r="AD8">
        <v>7853930</v>
      </c>
      <c r="AE8">
        <v>33294835</v>
      </c>
      <c r="AF8">
        <v>35189185</v>
      </c>
      <c r="AG8">
        <v>14757322</v>
      </c>
      <c r="AH8">
        <v>5098376</v>
      </c>
      <c r="AI8">
        <v>115650192</v>
      </c>
      <c r="AJ8">
        <v>8162439</v>
      </c>
      <c r="AK8">
        <v>114133072</v>
      </c>
      <c r="AL8">
        <v>17466024</v>
      </c>
      <c r="AM8">
        <v>66224838</v>
      </c>
      <c r="AN8">
        <v>2661562</v>
      </c>
      <c r="AO8">
        <v>3312078</v>
      </c>
      <c r="AP8">
        <v>12004618</v>
      </c>
      <c r="AQ8">
        <v>3395589</v>
      </c>
      <c r="AR8">
        <v>164296419</v>
      </c>
      <c r="AS8">
        <v>10758130</v>
      </c>
      <c r="AT8">
        <v>27941700</v>
      </c>
      <c r="AU8">
        <v>19740093</v>
      </c>
      <c r="AV8">
        <v>40093192</v>
      </c>
      <c r="AW8">
        <v>5614379</v>
      </c>
      <c r="AX8">
        <v>6653801</v>
      </c>
      <c r="AY8">
        <v>0</v>
      </c>
      <c r="AZ8">
        <v>54732494</v>
      </c>
      <c r="BA8">
        <v>12386426</v>
      </c>
      <c r="BB8">
        <v>70525305</v>
      </c>
      <c r="BC8">
        <v>1985225</v>
      </c>
      <c r="BD8">
        <v>13641585</v>
      </c>
      <c r="BE8">
        <v>10986527</v>
      </c>
      <c r="BF8">
        <v>24335955</v>
      </c>
      <c r="BG8">
        <v>6605268</v>
      </c>
      <c r="BH8">
        <v>4330341</v>
      </c>
      <c r="BI8">
        <v>1200634</v>
      </c>
      <c r="BJ8">
        <v>6414995</v>
      </c>
      <c r="BK8">
        <v>585175328</v>
      </c>
      <c r="BL8">
        <v>1739117</v>
      </c>
      <c r="BM8">
        <v>7592800</v>
      </c>
      <c r="BN8">
        <v>42953392</v>
      </c>
      <c r="BO8">
        <v>15598234</v>
      </c>
      <c r="BP8">
        <v>105549168</v>
      </c>
      <c r="BQ8">
        <v>3599127</v>
      </c>
      <c r="BR8">
        <v>34581346</v>
      </c>
      <c r="BS8">
        <v>65581218</v>
      </c>
      <c r="BT8">
        <v>1548341</v>
      </c>
      <c r="BU8">
        <v>10817701</v>
      </c>
      <c r="BV8">
        <v>16339059</v>
      </c>
      <c r="BW8">
        <v>1532069</v>
      </c>
      <c r="BX8">
        <v>7015569</v>
      </c>
      <c r="BY8">
        <v>43750081</v>
      </c>
      <c r="BZ8">
        <v>5466055</v>
      </c>
      <c r="CA8">
        <v>24345736</v>
      </c>
      <c r="CB8">
        <v>10161263</v>
      </c>
      <c r="CC8">
        <v>6412718</v>
      </c>
      <c r="CD8">
        <v>13529351</v>
      </c>
      <c r="CE8">
        <v>34698694</v>
      </c>
      <c r="CF8">
        <v>21143714</v>
      </c>
      <c r="CG8">
        <v>12562846</v>
      </c>
      <c r="CH8">
        <v>6696812</v>
      </c>
      <c r="CI8">
        <v>14694576</v>
      </c>
      <c r="CJ8">
        <v>12511784</v>
      </c>
      <c r="CK8">
        <v>18088614</v>
      </c>
      <c r="CL8">
        <v>4419209</v>
      </c>
      <c r="CM8">
        <v>8430024</v>
      </c>
      <c r="CN8">
        <v>1009152</v>
      </c>
      <c r="CO8">
        <v>97498415</v>
      </c>
      <c r="CP8">
        <v>8540036</v>
      </c>
      <c r="CQ8">
        <v>501932859</v>
      </c>
      <c r="CR8">
        <v>4208904</v>
      </c>
      <c r="CS8">
        <v>1768762</v>
      </c>
      <c r="CT8">
        <v>7919712</v>
      </c>
      <c r="CU8">
        <v>19555019</v>
      </c>
      <c r="CV8">
        <v>13260331</v>
      </c>
      <c r="CW8">
        <v>8554463</v>
      </c>
      <c r="CX8">
        <v>8664732</v>
      </c>
      <c r="CY8">
        <v>4774628</v>
      </c>
    </row>
    <row r="9" spans="1:103" x14ac:dyDescent="0.3">
      <c r="A9">
        <v>627</v>
      </c>
      <c r="D9">
        <v>0</v>
      </c>
      <c r="E9">
        <v>0</v>
      </c>
      <c r="F9">
        <v>0</v>
      </c>
      <c r="G9">
        <v>0</v>
      </c>
      <c r="H9">
        <v>0</v>
      </c>
      <c r="I9">
        <v>0</v>
      </c>
      <c r="J9">
        <v>0</v>
      </c>
      <c r="K9">
        <v>420000</v>
      </c>
      <c r="L9">
        <v>101580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50205675</v>
      </c>
      <c r="AJ9">
        <v>0</v>
      </c>
      <c r="AK9">
        <v>0</v>
      </c>
      <c r="AL9">
        <v>0</v>
      </c>
      <c r="AM9">
        <v>0</v>
      </c>
      <c r="AN9">
        <v>0</v>
      </c>
      <c r="AO9">
        <v>0</v>
      </c>
      <c r="AP9">
        <v>0</v>
      </c>
      <c r="AQ9">
        <v>0</v>
      </c>
      <c r="AR9">
        <v>0</v>
      </c>
      <c r="AS9">
        <v>0</v>
      </c>
      <c r="AT9">
        <v>0</v>
      </c>
      <c r="AU9">
        <v>0</v>
      </c>
      <c r="AV9">
        <v>0</v>
      </c>
      <c r="AW9">
        <v>0</v>
      </c>
      <c r="AX9">
        <v>0</v>
      </c>
      <c r="AY9">
        <v>0</v>
      </c>
      <c r="AZ9">
        <v>8530000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row>
    <row r="10" spans="1:103" x14ac:dyDescent="0.3">
      <c r="A10">
        <v>628</v>
      </c>
      <c r="D10">
        <v>1915640</v>
      </c>
      <c r="E10">
        <v>792000</v>
      </c>
      <c r="F10">
        <v>288502</v>
      </c>
      <c r="G10">
        <v>0</v>
      </c>
      <c r="H10">
        <v>0</v>
      </c>
      <c r="I10">
        <v>0</v>
      </c>
      <c r="J10">
        <v>408457</v>
      </c>
      <c r="K10">
        <v>342130</v>
      </c>
      <c r="L10">
        <v>476976</v>
      </c>
      <c r="M10">
        <v>275000</v>
      </c>
      <c r="N10">
        <v>0</v>
      </c>
      <c r="O10">
        <v>0</v>
      </c>
      <c r="P10">
        <v>3294572</v>
      </c>
      <c r="Q10">
        <v>1748255</v>
      </c>
      <c r="R10">
        <v>178000</v>
      </c>
      <c r="S10">
        <v>1150650</v>
      </c>
      <c r="T10">
        <v>0</v>
      </c>
      <c r="U10">
        <v>2881933</v>
      </c>
      <c r="V10">
        <v>2106422</v>
      </c>
      <c r="W10">
        <v>0</v>
      </c>
      <c r="X10">
        <v>292663</v>
      </c>
      <c r="Y10">
        <v>0</v>
      </c>
      <c r="Z10">
        <v>405614</v>
      </c>
      <c r="AA10">
        <v>0</v>
      </c>
      <c r="AB10">
        <v>2025568</v>
      </c>
      <c r="AC10">
        <v>6516789</v>
      </c>
      <c r="AD10">
        <v>615363</v>
      </c>
      <c r="AE10">
        <v>993605</v>
      </c>
      <c r="AF10">
        <v>1800000</v>
      </c>
      <c r="AG10">
        <v>712000</v>
      </c>
      <c r="AH10">
        <v>750000</v>
      </c>
      <c r="AI10">
        <v>4588973</v>
      </c>
      <c r="AJ10">
        <v>0</v>
      </c>
      <c r="AK10">
        <v>6386915</v>
      </c>
      <c r="AL10">
        <v>475849</v>
      </c>
      <c r="AM10">
        <v>2886940</v>
      </c>
      <c r="AN10">
        <v>145190</v>
      </c>
      <c r="AO10">
        <v>386000</v>
      </c>
      <c r="AP10">
        <v>348876</v>
      </c>
      <c r="AQ10">
        <v>0</v>
      </c>
      <c r="AR10">
        <v>3161665</v>
      </c>
      <c r="AS10">
        <v>755805</v>
      </c>
      <c r="AT10">
        <v>1983761</v>
      </c>
      <c r="AU10">
        <v>1711763</v>
      </c>
      <c r="AV10">
        <v>327181</v>
      </c>
      <c r="AW10">
        <v>0</v>
      </c>
      <c r="AX10">
        <v>643133</v>
      </c>
      <c r="AY10">
        <v>0</v>
      </c>
      <c r="AZ10">
        <v>2639693</v>
      </c>
      <c r="BA10">
        <v>404317</v>
      </c>
      <c r="BB10">
        <v>1845190</v>
      </c>
      <c r="BC10">
        <v>230117</v>
      </c>
      <c r="BD10">
        <v>1780000</v>
      </c>
      <c r="BE10">
        <v>875000</v>
      </c>
      <c r="BF10">
        <v>1203758</v>
      </c>
      <c r="BG10">
        <v>113674</v>
      </c>
      <c r="BH10">
        <v>786293</v>
      </c>
      <c r="BI10">
        <v>200000</v>
      </c>
      <c r="BJ10">
        <v>0</v>
      </c>
      <c r="BK10">
        <v>31591748</v>
      </c>
      <c r="BL10">
        <v>0</v>
      </c>
      <c r="BM10">
        <v>135108</v>
      </c>
      <c r="BN10">
        <v>900000</v>
      </c>
      <c r="BO10">
        <v>147732</v>
      </c>
      <c r="BP10">
        <v>5178465</v>
      </c>
      <c r="BQ10">
        <v>0</v>
      </c>
      <c r="BR10">
        <v>0</v>
      </c>
      <c r="BS10">
        <v>3100000</v>
      </c>
      <c r="BT10">
        <v>150000</v>
      </c>
      <c r="BU10">
        <v>595000</v>
      </c>
      <c r="BV10">
        <v>1161571</v>
      </c>
      <c r="BW10">
        <v>292819</v>
      </c>
      <c r="BX10">
        <v>317513</v>
      </c>
      <c r="BY10">
        <v>1523000</v>
      </c>
      <c r="BZ10">
        <v>341000</v>
      </c>
      <c r="CA10">
        <v>3272415</v>
      </c>
      <c r="CB10">
        <v>0</v>
      </c>
      <c r="CC10">
        <v>419803</v>
      </c>
      <c r="CD10">
        <v>1661148</v>
      </c>
      <c r="CE10">
        <v>1960715</v>
      </c>
      <c r="CF10">
        <v>163154</v>
      </c>
      <c r="CG10">
        <v>1591431</v>
      </c>
      <c r="CH10">
        <v>0</v>
      </c>
      <c r="CI10">
        <v>948354</v>
      </c>
      <c r="CJ10">
        <v>1423418</v>
      </c>
      <c r="CK10">
        <v>2148000</v>
      </c>
      <c r="CL10">
        <v>330000</v>
      </c>
      <c r="CM10">
        <v>1252942</v>
      </c>
      <c r="CN10">
        <v>0</v>
      </c>
      <c r="CO10">
        <v>5837813</v>
      </c>
      <c r="CP10">
        <v>0</v>
      </c>
      <c r="CQ10">
        <v>10050000</v>
      </c>
      <c r="CR10">
        <v>214749</v>
      </c>
      <c r="CS10">
        <v>0</v>
      </c>
      <c r="CT10">
        <v>152650</v>
      </c>
      <c r="CU10">
        <v>2377885</v>
      </c>
      <c r="CV10">
        <v>1660320</v>
      </c>
      <c r="CW10">
        <v>2444898</v>
      </c>
      <c r="CX10">
        <v>222823</v>
      </c>
      <c r="CY10">
        <v>268103</v>
      </c>
    </row>
    <row r="11" spans="1:103" x14ac:dyDescent="0.3">
      <c r="A11">
        <v>629</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row>
    <row r="12" spans="1:103" x14ac:dyDescent="0.3">
      <c r="A12">
        <v>630</v>
      </c>
      <c r="D12">
        <v>12745256</v>
      </c>
      <c r="E12">
        <v>3654510</v>
      </c>
      <c r="F12">
        <v>0</v>
      </c>
      <c r="G12">
        <v>0</v>
      </c>
      <c r="H12">
        <v>0</v>
      </c>
      <c r="I12">
        <v>0</v>
      </c>
      <c r="J12">
        <v>0</v>
      </c>
      <c r="K12">
        <v>0</v>
      </c>
      <c r="L12">
        <v>0</v>
      </c>
      <c r="M12">
        <v>13870556</v>
      </c>
      <c r="N12">
        <v>1527020</v>
      </c>
      <c r="O12">
        <v>2390</v>
      </c>
      <c r="P12">
        <v>28928297</v>
      </c>
      <c r="Q12">
        <v>7991899</v>
      </c>
      <c r="R12">
        <v>0</v>
      </c>
      <c r="S12">
        <v>0</v>
      </c>
      <c r="T12">
        <v>0</v>
      </c>
      <c r="U12">
        <v>0</v>
      </c>
      <c r="V12">
        <v>902318</v>
      </c>
      <c r="W12">
        <v>0</v>
      </c>
      <c r="X12">
        <v>0</v>
      </c>
      <c r="Y12">
        <v>1090745</v>
      </c>
      <c r="Z12">
        <v>0</v>
      </c>
      <c r="AA12">
        <v>0</v>
      </c>
      <c r="AB12">
        <v>0</v>
      </c>
      <c r="AC12">
        <v>0</v>
      </c>
      <c r="AD12">
        <v>0</v>
      </c>
      <c r="AE12">
        <v>0</v>
      </c>
      <c r="AF12">
        <v>17663398</v>
      </c>
      <c r="AG12">
        <v>4162633</v>
      </c>
      <c r="AH12">
        <v>0</v>
      </c>
      <c r="AI12">
        <v>0</v>
      </c>
      <c r="AJ12">
        <v>0</v>
      </c>
      <c r="AK12">
        <v>0</v>
      </c>
      <c r="AL12">
        <v>0</v>
      </c>
      <c r="AM12">
        <v>0</v>
      </c>
      <c r="AN12">
        <v>0</v>
      </c>
      <c r="AO12">
        <v>444746</v>
      </c>
      <c r="AP12">
        <v>0</v>
      </c>
      <c r="AQ12">
        <v>0</v>
      </c>
      <c r="AR12">
        <v>0</v>
      </c>
      <c r="AS12">
        <v>86925</v>
      </c>
      <c r="AT12">
        <v>0</v>
      </c>
      <c r="AU12">
        <v>6052174</v>
      </c>
      <c r="AV12">
        <v>14771168</v>
      </c>
      <c r="AW12">
        <v>0</v>
      </c>
      <c r="AX12">
        <v>363674</v>
      </c>
      <c r="AY12">
        <v>0</v>
      </c>
      <c r="AZ12">
        <v>19387936</v>
      </c>
      <c r="BA12">
        <v>4267221</v>
      </c>
      <c r="BB12">
        <v>28372836</v>
      </c>
      <c r="BC12">
        <v>0</v>
      </c>
      <c r="BD12">
        <v>986305</v>
      </c>
      <c r="BE12">
        <v>0</v>
      </c>
      <c r="BF12">
        <v>1901469</v>
      </c>
      <c r="BG12">
        <v>57372</v>
      </c>
      <c r="BH12">
        <v>0</v>
      </c>
      <c r="BI12">
        <v>0</v>
      </c>
      <c r="BJ12">
        <v>0</v>
      </c>
      <c r="BK12">
        <v>0</v>
      </c>
      <c r="BL12">
        <v>0</v>
      </c>
      <c r="BM12">
        <v>0</v>
      </c>
      <c r="BN12">
        <v>6723871</v>
      </c>
      <c r="BO12">
        <v>9158141</v>
      </c>
      <c r="BP12">
        <v>0</v>
      </c>
      <c r="BQ12">
        <v>0</v>
      </c>
      <c r="BR12">
        <v>0</v>
      </c>
      <c r="BS12">
        <v>0</v>
      </c>
      <c r="BT12">
        <v>0</v>
      </c>
      <c r="BU12">
        <v>0</v>
      </c>
      <c r="BV12">
        <v>0</v>
      </c>
      <c r="BW12">
        <v>0</v>
      </c>
      <c r="BX12">
        <v>0</v>
      </c>
      <c r="BY12">
        <v>18081149</v>
      </c>
      <c r="BZ12">
        <v>0</v>
      </c>
      <c r="CA12">
        <v>5699475</v>
      </c>
      <c r="CB12">
        <v>0</v>
      </c>
      <c r="CC12">
        <v>0</v>
      </c>
      <c r="CD12">
        <v>0</v>
      </c>
      <c r="CE12">
        <v>13823251</v>
      </c>
      <c r="CF12">
        <v>9568834</v>
      </c>
      <c r="CG12">
        <v>0</v>
      </c>
      <c r="CH12">
        <v>3381980</v>
      </c>
      <c r="CI12">
        <v>0</v>
      </c>
      <c r="CJ12">
        <v>59507</v>
      </c>
      <c r="CK12">
        <v>9185202</v>
      </c>
      <c r="CL12">
        <v>0</v>
      </c>
      <c r="CM12">
        <v>0</v>
      </c>
      <c r="CN12">
        <v>390031</v>
      </c>
      <c r="CO12">
        <v>570602</v>
      </c>
      <c r="CP12">
        <v>0</v>
      </c>
      <c r="CQ12">
        <v>158772662</v>
      </c>
      <c r="CR12">
        <v>0</v>
      </c>
      <c r="CS12">
        <v>0</v>
      </c>
      <c r="CT12">
        <v>160575</v>
      </c>
      <c r="CU12">
        <v>0</v>
      </c>
      <c r="CV12">
        <v>0</v>
      </c>
      <c r="CW12">
        <v>0</v>
      </c>
      <c r="CX12">
        <v>0</v>
      </c>
      <c r="CY12">
        <v>1920820</v>
      </c>
    </row>
    <row r="13" spans="1:103" x14ac:dyDescent="0.3">
      <c r="A13">
        <v>631</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row>
    <row r="14" spans="1:103" x14ac:dyDescent="0.3">
      <c r="A14">
        <v>632</v>
      </c>
      <c r="D14">
        <v>0</v>
      </c>
      <c r="E14">
        <v>0</v>
      </c>
      <c r="F14">
        <v>0</v>
      </c>
      <c r="G14">
        <v>0</v>
      </c>
      <c r="H14">
        <v>0</v>
      </c>
      <c r="I14">
        <v>0</v>
      </c>
      <c r="J14">
        <v>0</v>
      </c>
      <c r="K14">
        <v>0</v>
      </c>
      <c r="L14">
        <v>0</v>
      </c>
      <c r="M14">
        <v>239667</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65000</v>
      </c>
      <c r="BO14">
        <v>0</v>
      </c>
      <c r="BP14">
        <v>0</v>
      </c>
      <c r="BQ14">
        <v>0</v>
      </c>
      <c r="BR14">
        <v>0</v>
      </c>
      <c r="BS14">
        <v>0</v>
      </c>
      <c r="BT14">
        <v>0</v>
      </c>
      <c r="BU14">
        <v>0</v>
      </c>
      <c r="BV14">
        <v>0</v>
      </c>
      <c r="BW14">
        <v>0</v>
      </c>
      <c r="BX14">
        <v>0</v>
      </c>
      <c r="BY14">
        <v>0</v>
      </c>
      <c r="BZ14">
        <v>0</v>
      </c>
      <c r="CA14">
        <v>54916</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57631</v>
      </c>
    </row>
    <row r="15" spans="1:103" x14ac:dyDescent="0.3">
      <c r="A15">
        <v>338</v>
      </c>
      <c r="D15">
        <v>377138712</v>
      </c>
      <c r="E15">
        <v>46449400</v>
      </c>
      <c r="F15">
        <v>21781475</v>
      </c>
      <c r="G15">
        <v>0</v>
      </c>
      <c r="H15">
        <v>32729164</v>
      </c>
      <c r="I15">
        <v>26912285</v>
      </c>
      <c r="J15">
        <v>37988000</v>
      </c>
      <c r="K15">
        <v>49151266</v>
      </c>
      <c r="L15">
        <v>70784001</v>
      </c>
      <c r="M15">
        <v>371671388</v>
      </c>
      <c r="N15">
        <v>729194439</v>
      </c>
      <c r="O15">
        <v>108956840</v>
      </c>
      <c r="P15">
        <v>529960982</v>
      </c>
      <c r="Q15">
        <v>72732115</v>
      </c>
      <c r="R15">
        <v>13501714</v>
      </c>
      <c r="S15">
        <v>57008454</v>
      </c>
      <c r="T15">
        <v>0</v>
      </c>
      <c r="U15">
        <v>263062455</v>
      </c>
      <c r="V15">
        <v>260638790</v>
      </c>
      <c r="W15">
        <v>0</v>
      </c>
      <c r="X15">
        <v>20944760</v>
      </c>
      <c r="Y15">
        <v>18324266</v>
      </c>
      <c r="Z15">
        <v>118069329</v>
      </c>
      <c r="AA15">
        <v>118601513</v>
      </c>
      <c r="AB15">
        <v>86354417</v>
      </c>
      <c r="AC15">
        <v>469908115</v>
      </c>
      <c r="AD15">
        <v>77062964</v>
      </c>
      <c r="AE15">
        <v>324251997</v>
      </c>
      <c r="AF15">
        <v>190782997</v>
      </c>
      <c r="AG15">
        <v>93468736</v>
      </c>
      <c r="AH15">
        <v>110871693</v>
      </c>
      <c r="AI15">
        <v>922518328</v>
      </c>
      <c r="AJ15">
        <v>56761163</v>
      </c>
      <c r="AK15">
        <v>1002700454</v>
      </c>
      <c r="AL15">
        <v>135038442</v>
      </c>
      <c r="AM15">
        <v>424811068</v>
      </c>
      <c r="AN15">
        <v>16403254</v>
      </c>
      <c r="AO15">
        <v>8469466</v>
      </c>
      <c r="AP15">
        <v>129720253</v>
      </c>
      <c r="AQ15">
        <v>31282529</v>
      </c>
      <c r="AR15">
        <v>1151304205</v>
      </c>
      <c r="AS15">
        <v>55504764</v>
      </c>
      <c r="AT15">
        <v>261516922</v>
      </c>
      <c r="AU15">
        <v>129586822</v>
      </c>
      <c r="AV15">
        <v>280348635</v>
      </c>
      <c r="AW15">
        <v>37800707</v>
      </c>
      <c r="AX15">
        <v>74338108</v>
      </c>
      <c r="AY15">
        <v>0</v>
      </c>
      <c r="AZ15">
        <v>302278375</v>
      </c>
      <c r="BA15">
        <v>109774440</v>
      </c>
      <c r="BB15">
        <v>624810184</v>
      </c>
      <c r="BC15">
        <v>20039815</v>
      </c>
      <c r="BD15">
        <v>142493013</v>
      </c>
      <c r="BE15">
        <v>71889455</v>
      </c>
      <c r="BF15">
        <v>197761529</v>
      </c>
      <c r="BG15">
        <v>137050727</v>
      </c>
      <c r="BH15">
        <v>16551131</v>
      </c>
      <c r="BI15">
        <v>47339782</v>
      </c>
      <c r="BJ15">
        <v>45901080</v>
      </c>
      <c r="BK15">
        <v>2946611524</v>
      </c>
      <c r="BL15">
        <v>16294483</v>
      </c>
      <c r="BM15">
        <v>90775189</v>
      </c>
      <c r="BN15">
        <v>371882829</v>
      </c>
      <c r="BO15">
        <v>163890335</v>
      </c>
      <c r="BP15">
        <v>1137566173</v>
      </c>
      <c r="BQ15">
        <v>46062886</v>
      </c>
      <c r="BR15">
        <v>340261800</v>
      </c>
      <c r="BS15">
        <v>546935953</v>
      </c>
      <c r="BT15">
        <v>13778153</v>
      </c>
      <c r="BU15">
        <v>66292373</v>
      </c>
      <c r="BV15">
        <v>137718895</v>
      </c>
      <c r="BW15">
        <v>13733538</v>
      </c>
      <c r="BX15">
        <v>39252511</v>
      </c>
      <c r="BY15">
        <v>307450716</v>
      </c>
      <c r="BZ15">
        <v>27247055</v>
      </c>
      <c r="CA15">
        <v>239335732</v>
      </c>
      <c r="CB15">
        <v>49395402</v>
      </c>
      <c r="CC15">
        <v>156372247</v>
      </c>
      <c r="CD15">
        <v>155438551</v>
      </c>
      <c r="CE15">
        <v>113538651</v>
      </c>
      <c r="CF15">
        <v>110479420</v>
      </c>
      <c r="CG15">
        <v>150628460</v>
      </c>
      <c r="CH15">
        <v>84888739</v>
      </c>
      <c r="CI15">
        <v>51047878</v>
      </c>
      <c r="CJ15">
        <v>57450957</v>
      </c>
      <c r="CK15">
        <v>92243880</v>
      </c>
      <c r="CL15">
        <v>26130777</v>
      </c>
      <c r="CM15">
        <v>23533035</v>
      </c>
      <c r="CN15">
        <v>7744972</v>
      </c>
      <c r="CO15">
        <v>560585289</v>
      </c>
      <c r="CP15">
        <v>63771808</v>
      </c>
      <c r="CQ15">
        <v>3953899179</v>
      </c>
      <c r="CR15">
        <v>16142751</v>
      </c>
      <c r="CS15">
        <v>23356684</v>
      </c>
      <c r="CT15">
        <v>62645265</v>
      </c>
      <c r="CU15">
        <v>159264063</v>
      </c>
      <c r="CV15">
        <v>94703633</v>
      </c>
      <c r="CW15">
        <v>119325850</v>
      </c>
      <c r="CX15">
        <v>41168564</v>
      </c>
      <c r="CY15">
        <v>27113112</v>
      </c>
    </row>
    <row r="16" spans="1:103" x14ac:dyDescent="0.3">
      <c r="A16">
        <v>335</v>
      </c>
      <c r="D16">
        <v>0</v>
      </c>
      <c r="E16">
        <v>3654510</v>
      </c>
      <c r="F16">
        <v>40858</v>
      </c>
      <c r="G16">
        <v>0</v>
      </c>
      <c r="H16">
        <v>0</v>
      </c>
      <c r="I16">
        <v>0</v>
      </c>
      <c r="J16">
        <v>0</v>
      </c>
      <c r="K16">
        <v>0</v>
      </c>
      <c r="L16">
        <v>0</v>
      </c>
      <c r="M16">
        <v>0</v>
      </c>
      <c r="N16">
        <v>33485094</v>
      </c>
      <c r="O16">
        <v>0</v>
      </c>
      <c r="P16">
        <v>28928297</v>
      </c>
      <c r="Q16">
        <v>0</v>
      </c>
      <c r="R16">
        <v>0</v>
      </c>
      <c r="S16">
        <v>6747158</v>
      </c>
      <c r="T16">
        <v>0</v>
      </c>
      <c r="U16">
        <v>0</v>
      </c>
      <c r="V16">
        <v>0</v>
      </c>
      <c r="W16">
        <v>0</v>
      </c>
      <c r="X16">
        <v>0</v>
      </c>
      <c r="Y16">
        <v>1090745</v>
      </c>
      <c r="Z16">
        <v>0</v>
      </c>
      <c r="AA16">
        <v>5427549</v>
      </c>
      <c r="AB16">
        <v>9975062</v>
      </c>
      <c r="AC16">
        <v>0</v>
      </c>
      <c r="AD16">
        <v>0</v>
      </c>
      <c r="AE16">
        <v>4017313</v>
      </c>
      <c r="AF16">
        <v>0</v>
      </c>
      <c r="AG16">
        <v>4162633</v>
      </c>
      <c r="AH16">
        <v>0</v>
      </c>
      <c r="AI16">
        <v>0</v>
      </c>
      <c r="AJ16">
        <v>110338</v>
      </c>
      <c r="AK16">
        <v>2414295</v>
      </c>
      <c r="AL16">
        <v>0</v>
      </c>
      <c r="AM16">
        <v>1164306</v>
      </c>
      <c r="AN16">
        <v>1136657</v>
      </c>
      <c r="AO16">
        <v>944644</v>
      </c>
      <c r="AP16">
        <v>0</v>
      </c>
      <c r="AQ16">
        <v>2061266</v>
      </c>
      <c r="AR16">
        <v>0</v>
      </c>
      <c r="AS16">
        <v>4856928</v>
      </c>
      <c r="AT16">
        <v>0</v>
      </c>
      <c r="AU16">
        <v>0</v>
      </c>
      <c r="AV16">
        <v>476052</v>
      </c>
      <c r="AW16">
        <v>0</v>
      </c>
      <c r="AX16">
        <v>351036</v>
      </c>
      <c r="AY16">
        <v>0</v>
      </c>
      <c r="AZ16">
        <v>49382</v>
      </c>
      <c r="BA16">
        <v>4267221</v>
      </c>
      <c r="BB16">
        <v>0</v>
      </c>
      <c r="BC16">
        <v>0</v>
      </c>
      <c r="BD16">
        <v>237200</v>
      </c>
      <c r="BE16">
        <v>0</v>
      </c>
      <c r="BF16">
        <v>0</v>
      </c>
      <c r="BG16">
        <v>0</v>
      </c>
      <c r="BH16">
        <v>6686</v>
      </c>
      <c r="BI16">
        <v>0</v>
      </c>
      <c r="BJ16">
        <v>0</v>
      </c>
      <c r="BK16">
        <v>0</v>
      </c>
      <c r="BL16">
        <v>0</v>
      </c>
      <c r="BM16">
        <v>65852</v>
      </c>
      <c r="BN16">
        <v>10302586</v>
      </c>
      <c r="BO16">
        <v>0</v>
      </c>
      <c r="BP16">
        <v>20266761</v>
      </c>
      <c r="BQ16">
        <v>1905001</v>
      </c>
      <c r="BR16">
        <v>19758357</v>
      </c>
      <c r="BS16">
        <v>14929967</v>
      </c>
      <c r="BT16">
        <v>0</v>
      </c>
      <c r="BU16">
        <v>5063371</v>
      </c>
      <c r="BV16">
        <v>8807</v>
      </c>
      <c r="BW16">
        <v>0</v>
      </c>
      <c r="BX16">
        <v>0</v>
      </c>
      <c r="BY16">
        <v>18081149</v>
      </c>
      <c r="BZ16">
        <v>0</v>
      </c>
      <c r="CA16">
        <v>0</v>
      </c>
      <c r="CB16">
        <v>4353754</v>
      </c>
      <c r="CC16">
        <v>0</v>
      </c>
      <c r="CD16">
        <v>9477</v>
      </c>
      <c r="CE16">
        <v>13823251</v>
      </c>
      <c r="CF16">
        <v>0</v>
      </c>
      <c r="CG16">
        <v>173116</v>
      </c>
      <c r="CH16">
        <v>0</v>
      </c>
      <c r="CI16">
        <v>0</v>
      </c>
      <c r="CJ16">
        <v>4437604</v>
      </c>
      <c r="CK16">
        <v>0</v>
      </c>
      <c r="CL16">
        <v>1066624</v>
      </c>
      <c r="CM16">
        <v>3752128</v>
      </c>
      <c r="CN16">
        <v>390031</v>
      </c>
      <c r="CO16">
        <v>4500</v>
      </c>
      <c r="CP16">
        <v>0</v>
      </c>
      <c r="CQ16">
        <v>0</v>
      </c>
      <c r="CR16">
        <v>0</v>
      </c>
      <c r="CS16">
        <v>0</v>
      </c>
      <c r="CT16">
        <v>0</v>
      </c>
      <c r="CU16">
        <v>0</v>
      </c>
      <c r="CV16">
        <v>6653215</v>
      </c>
      <c r="CW16">
        <v>50044</v>
      </c>
      <c r="CX16">
        <v>0</v>
      </c>
      <c r="CY16">
        <v>0</v>
      </c>
    </row>
    <row r="17" spans="1:103" x14ac:dyDescent="0.3">
      <c r="A17">
        <v>252</v>
      </c>
      <c r="D17">
        <v>47472996</v>
      </c>
      <c r="E17">
        <v>16435585</v>
      </c>
      <c r="F17">
        <v>16059706</v>
      </c>
      <c r="G17">
        <v>0</v>
      </c>
      <c r="H17">
        <v>35352792</v>
      </c>
      <c r="I17">
        <v>30822475</v>
      </c>
      <c r="J17">
        <v>21457573</v>
      </c>
      <c r="K17">
        <v>13695812</v>
      </c>
      <c r="L17">
        <v>7789350</v>
      </c>
      <c r="M17">
        <v>126785111</v>
      </c>
      <c r="N17">
        <v>72886111</v>
      </c>
      <c r="O17">
        <v>37852760</v>
      </c>
      <c r="P17">
        <v>171326199</v>
      </c>
      <c r="Q17">
        <v>20657600</v>
      </c>
      <c r="R17">
        <v>13486850</v>
      </c>
      <c r="S17">
        <v>25237224</v>
      </c>
      <c r="T17">
        <v>0</v>
      </c>
      <c r="U17">
        <v>124449252</v>
      </c>
      <c r="V17">
        <v>59387963</v>
      </c>
      <c r="W17">
        <v>0</v>
      </c>
      <c r="X17">
        <v>23551904</v>
      </c>
      <c r="Y17">
        <v>14689258</v>
      </c>
      <c r="Z17">
        <v>78440880</v>
      </c>
      <c r="AA17">
        <v>31463202</v>
      </c>
      <c r="AB17">
        <v>53731048</v>
      </c>
      <c r="AC17">
        <v>145716170</v>
      </c>
      <c r="AD17">
        <v>100350733</v>
      </c>
      <c r="AE17">
        <v>117699730</v>
      </c>
      <c r="AF17">
        <v>63182870</v>
      </c>
      <c r="AG17">
        <v>19334605</v>
      </c>
      <c r="AH17">
        <v>11572082</v>
      </c>
      <c r="AI17">
        <v>183610404</v>
      </c>
      <c r="AJ17">
        <v>13226897</v>
      </c>
      <c r="AK17">
        <v>151261560</v>
      </c>
      <c r="AL17">
        <v>38373840</v>
      </c>
      <c r="AM17">
        <v>72265228</v>
      </c>
      <c r="AN17">
        <v>6591588</v>
      </c>
      <c r="AO17">
        <v>13053633</v>
      </c>
      <c r="AP17">
        <v>39728260</v>
      </c>
      <c r="AQ17">
        <v>12123383</v>
      </c>
      <c r="AR17">
        <v>182282283</v>
      </c>
      <c r="AS17">
        <v>15410841</v>
      </c>
      <c r="AT17">
        <v>45752237</v>
      </c>
      <c r="AU17">
        <v>56015826</v>
      </c>
      <c r="AV17">
        <v>66452828</v>
      </c>
      <c r="AW17">
        <v>21460311</v>
      </c>
      <c r="AX17">
        <v>24964210</v>
      </c>
      <c r="AY17">
        <v>0</v>
      </c>
      <c r="AZ17">
        <v>246691369</v>
      </c>
      <c r="BA17">
        <v>80339750</v>
      </c>
      <c r="BB17">
        <v>56033319</v>
      </c>
      <c r="BC17">
        <v>4939434</v>
      </c>
      <c r="BD17">
        <v>24421592</v>
      </c>
      <c r="BE17">
        <v>9624003</v>
      </c>
      <c r="BF17">
        <v>72844362</v>
      </c>
      <c r="BG17">
        <v>22424684</v>
      </c>
      <c r="BH17">
        <v>7270363</v>
      </c>
      <c r="BI17">
        <v>10672745</v>
      </c>
      <c r="BJ17">
        <v>26178986</v>
      </c>
      <c r="BK17">
        <v>1185682713</v>
      </c>
      <c r="BL17">
        <v>14033810</v>
      </c>
      <c r="BM17">
        <v>25309987</v>
      </c>
      <c r="BN17">
        <v>62359696</v>
      </c>
      <c r="BO17">
        <v>50672849</v>
      </c>
      <c r="BP17">
        <v>96710996</v>
      </c>
      <c r="BQ17">
        <v>9584882</v>
      </c>
      <c r="BR17">
        <v>56516949</v>
      </c>
      <c r="BS17">
        <v>36420704</v>
      </c>
      <c r="BT17">
        <v>4048664</v>
      </c>
      <c r="BU17">
        <v>18859513</v>
      </c>
      <c r="BV17">
        <v>27014609</v>
      </c>
      <c r="BW17">
        <v>7865816</v>
      </c>
      <c r="BX17">
        <v>38679199</v>
      </c>
      <c r="BY17">
        <v>50961545</v>
      </c>
      <c r="BZ17">
        <v>22997270</v>
      </c>
      <c r="CA17">
        <v>61914375</v>
      </c>
      <c r="CB17">
        <v>22631827</v>
      </c>
      <c r="CC17">
        <v>20455051</v>
      </c>
      <c r="CD17">
        <v>18401032</v>
      </c>
      <c r="CE17">
        <v>64625600</v>
      </c>
      <c r="CF17">
        <v>60777613</v>
      </c>
      <c r="CG17">
        <v>31627494</v>
      </c>
      <c r="CH17">
        <v>13629779</v>
      </c>
      <c r="CI17">
        <v>20067458</v>
      </c>
      <c r="CJ17">
        <v>29429443</v>
      </c>
      <c r="CK17">
        <v>15149661</v>
      </c>
      <c r="CL17">
        <v>12643667</v>
      </c>
      <c r="CM17">
        <v>38739070</v>
      </c>
      <c r="CN17">
        <v>2680136</v>
      </c>
      <c r="CO17">
        <v>28905072</v>
      </c>
      <c r="CP17">
        <v>5846296</v>
      </c>
      <c r="CQ17">
        <v>557754436</v>
      </c>
      <c r="CR17">
        <v>14490452</v>
      </c>
      <c r="CS17">
        <v>19831805</v>
      </c>
      <c r="CT17">
        <v>98766137</v>
      </c>
      <c r="CU17">
        <v>101332091</v>
      </c>
      <c r="CV17">
        <v>29820228</v>
      </c>
      <c r="CW17">
        <v>27870011</v>
      </c>
      <c r="CX17">
        <v>34383403</v>
      </c>
      <c r="CY17">
        <v>13342685</v>
      </c>
    </row>
    <row r="18" spans="1:103" x14ac:dyDescent="0.3">
      <c r="A18">
        <v>253</v>
      </c>
      <c r="D18">
        <v>21606991</v>
      </c>
      <c r="E18">
        <v>7662492</v>
      </c>
      <c r="F18">
        <v>1493232</v>
      </c>
      <c r="G18">
        <v>0</v>
      </c>
      <c r="H18">
        <v>9963187</v>
      </c>
      <c r="I18">
        <v>9831323</v>
      </c>
      <c r="J18">
        <v>10452918</v>
      </c>
      <c r="K18">
        <v>5671585</v>
      </c>
      <c r="L18">
        <v>15037977</v>
      </c>
      <c r="M18">
        <v>22879562</v>
      </c>
      <c r="N18">
        <v>67417535</v>
      </c>
      <c r="O18">
        <v>30168938</v>
      </c>
      <c r="P18">
        <v>122256741</v>
      </c>
      <c r="Q18">
        <v>8206605</v>
      </c>
      <c r="R18">
        <v>4530926</v>
      </c>
      <c r="S18">
        <v>37815978</v>
      </c>
      <c r="T18">
        <v>0</v>
      </c>
      <c r="U18">
        <v>35266100</v>
      </c>
      <c r="V18">
        <v>11751305</v>
      </c>
      <c r="W18">
        <v>0</v>
      </c>
      <c r="X18">
        <v>2180168</v>
      </c>
      <c r="Y18">
        <v>2958834</v>
      </c>
      <c r="Z18">
        <v>24715412</v>
      </c>
      <c r="AA18">
        <v>30791953</v>
      </c>
      <c r="AB18">
        <v>29444458</v>
      </c>
      <c r="AC18">
        <v>93130470</v>
      </c>
      <c r="AD18">
        <v>57756484</v>
      </c>
      <c r="AE18">
        <v>60990918</v>
      </c>
      <c r="AF18">
        <v>24093095</v>
      </c>
      <c r="AG18">
        <v>9063920</v>
      </c>
      <c r="AH18">
        <v>14051025</v>
      </c>
      <c r="AI18">
        <v>97332350</v>
      </c>
      <c r="AJ18">
        <v>8791027</v>
      </c>
      <c r="AK18">
        <v>165624698</v>
      </c>
      <c r="AL18">
        <v>13462940</v>
      </c>
      <c r="AM18">
        <v>57797261</v>
      </c>
      <c r="AN18">
        <v>3497119</v>
      </c>
      <c r="AO18">
        <v>2906550</v>
      </c>
      <c r="AP18">
        <v>16552241</v>
      </c>
      <c r="AQ18">
        <v>5151490</v>
      </c>
      <c r="AR18">
        <v>88653255</v>
      </c>
      <c r="AS18">
        <v>21412545</v>
      </c>
      <c r="AT18">
        <v>23058395</v>
      </c>
      <c r="AU18">
        <v>9743280</v>
      </c>
      <c r="AV18">
        <v>22033213</v>
      </c>
      <c r="AW18">
        <v>7366000</v>
      </c>
      <c r="AX18">
        <v>8393553</v>
      </c>
      <c r="AY18">
        <v>0</v>
      </c>
      <c r="AZ18">
        <v>75122151</v>
      </c>
      <c r="BA18">
        <v>10224519</v>
      </c>
      <c r="BB18">
        <v>78031958</v>
      </c>
      <c r="BC18">
        <v>6049806</v>
      </c>
      <c r="BD18">
        <v>12901754</v>
      </c>
      <c r="BE18">
        <v>9478138</v>
      </c>
      <c r="BF18">
        <v>33785376</v>
      </c>
      <c r="BG18">
        <v>7519573</v>
      </c>
      <c r="BH18">
        <v>4615373</v>
      </c>
      <c r="BI18">
        <v>20675488</v>
      </c>
      <c r="BJ18">
        <v>9870737</v>
      </c>
      <c r="BK18">
        <v>358107487</v>
      </c>
      <c r="BL18">
        <v>2088943</v>
      </c>
      <c r="BM18">
        <v>25517031</v>
      </c>
      <c r="BN18">
        <v>64165010</v>
      </c>
      <c r="BO18">
        <v>30381222</v>
      </c>
      <c r="BP18">
        <v>523191954</v>
      </c>
      <c r="BQ18">
        <v>2714792</v>
      </c>
      <c r="BR18">
        <v>66835016</v>
      </c>
      <c r="BS18">
        <v>21813550</v>
      </c>
      <c r="BT18">
        <v>2601896</v>
      </c>
      <c r="BU18">
        <v>7130786</v>
      </c>
      <c r="BV18">
        <v>18730283</v>
      </c>
      <c r="BW18">
        <v>5362475</v>
      </c>
      <c r="BX18">
        <v>13813793</v>
      </c>
      <c r="BY18">
        <v>13704651</v>
      </c>
      <c r="BZ18">
        <v>3453641</v>
      </c>
      <c r="CA18">
        <v>24563660</v>
      </c>
      <c r="CB18">
        <v>13057152</v>
      </c>
      <c r="CC18">
        <v>13349575</v>
      </c>
      <c r="CD18">
        <v>17016074</v>
      </c>
      <c r="CE18">
        <v>21546102</v>
      </c>
      <c r="CF18">
        <v>24057816</v>
      </c>
      <c r="CG18">
        <v>17847554</v>
      </c>
      <c r="CH18">
        <v>8426352</v>
      </c>
      <c r="CI18">
        <v>10342445</v>
      </c>
      <c r="CJ18">
        <v>8954181</v>
      </c>
      <c r="CK18">
        <v>24448233</v>
      </c>
      <c r="CL18">
        <v>57182055</v>
      </c>
      <c r="CM18">
        <v>8619146</v>
      </c>
      <c r="CN18">
        <v>1100252</v>
      </c>
      <c r="CO18">
        <v>107862145</v>
      </c>
      <c r="CP18">
        <v>7665467</v>
      </c>
      <c r="CQ18">
        <v>366340681</v>
      </c>
      <c r="CR18">
        <v>7116110</v>
      </c>
      <c r="CS18">
        <v>3973438</v>
      </c>
      <c r="CT18">
        <v>13925920</v>
      </c>
      <c r="CU18">
        <v>28945583</v>
      </c>
      <c r="CV18">
        <v>6612588</v>
      </c>
      <c r="CW18">
        <v>22943078</v>
      </c>
      <c r="CX18">
        <v>4203444</v>
      </c>
      <c r="CY18">
        <v>3939985</v>
      </c>
    </row>
    <row r="19" spans="1:103" x14ac:dyDescent="0.3">
      <c r="A19">
        <v>254</v>
      </c>
      <c r="D19">
        <v>-66528278</v>
      </c>
      <c r="E19">
        <v>-6927788</v>
      </c>
      <c r="F19">
        <v>-6772638</v>
      </c>
      <c r="G19">
        <v>0</v>
      </c>
      <c r="H19">
        <v>-2749858</v>
      </c>
      <c r="I19">
        <v>14359777</v>
      </c>
      <c r="J19">
        <v>10725959</v>
      </c>
      <c r="K19">
        <v>-19983593</v>
      </c>
      <c r="L19">
        <v>-6385320</v>
      </c>
      <c r="M19">
        <v>-90325264</v>
      </c>
      <c r="N19">
        <v>-275570270</v>
      </c>
      <c r="O19">
        <v>-28190888</v>
      </c>
      <c r="P19">
        <v>-315933619</v>
      </c>
      <c r="Q19">
        <v>-16554520</v>
      </c>
      <c r="R19">
        <v>1263010</v>
      </c>
      <c r="S19">
        <v>18538299</v>
      </c>
      <c r="T19">
        <v>0</v>
      </c>
      <c r="U19">
        <v>-29341284</v>
      </c>
      <c r="V19">
        <v>-41854871</v>
      </c>
      <c r="W19">
        <v>0</v>
      </c>
      <c r="X19">
        <v>-608804</v>
      </c>
      <c r="Y19">
        <v>547255</v>
      </c>
      <c r="Z19">
        <v>10942493</v>
      </c>
      <c r="AA19">
        <v>-43198446</v>
      </c>
      <c r="AB19">
        <v>9435909</v>
      </c>
      <c r="AC19">
        <v>-134277987</v>
      </c>
      <c r="AD19">
        <v>20022393</v>
      </c>
      <c r="AE19">
        <v>-136955214</v>
      </c>
      <c r="AF19">
        <v>12418488</v>
      </c>
      <c r="AG19">
        <v>-52507349</v>
      </c>
      <c r="AH19">
        <v>-44729886</v>
      </c>
      <c r="AI19">
        <v>-221962274</v>
      </c>
      <c r="AJ19">
        <v>9868282</v>
      </c>
      <c r="AK19">
        <v>-390522024</v>
      </c>
      <c r="AL19">
        <v>-54731189</v>
      </c>
      <c r="AM19">
        <v>-113098805</v>
      </c>
      <c r="AN19">
        <v>-7579709</v>
      </c>
      <c r="AO19">
        <v>7811728</v>
      </c>
      <c r="AP19">
        <v>-43224747</v>
      </c>
      <c r="AQ19">
        <v>-7467305</v>
      </c>
      <c r="AR19">
        <v>-681252698</v>
      </c>
      <c r="AS19">
        <v>-2565034</v>
      </c>
      <c r="AT19">
        <v>-59945470</v>
      </c>
      <c r="AU19">
        <v>-14428720</v>
      </c>
      <c r="AV19">
        <v>-61578063</v>
      </c>
      <c r="AW19">
        <v>-3823691</v>
      </c>
      <c r="AX19">
        <v>1270225</v>
      </c>
      <c r="AY19">
        <v>0</v>
      </c>
      <c r="AZ19">
        <v>36878868</v>
      </c>
      <c r="BA19">
        <v>-37084818</v>
      </c>
      <c r="BB19">
        <v>-337197972</v>
      </c>
      <c r="BC19">
        <v>34729709</v>
      </c>
      <c r="BD19">
        <v>-81936114</v>
      </c>
      <c r="BE19">
        <v>-9180421</v>
      </c>
      <c r="BF19">
        <v>-69875145</v>
      </c>
      <c r="BG19">
        <v>-51044893</v>
      </c>
      <c r="BH19">
        <v>804002</v>
      </c>
      <c r="BI19">
        <v>-5486981</v>
      </c>
      <c r="BJ19">
        <v>1026597</v>
      </c>
      <c r="BK19">
        <v>-1333846174</v>
      </c>
      <c r="BL19">
        <v>-2630909</v>
      </c>
      <c r="BM19">
        <v>16996973</v>
      </c>
      <c r="BN19">
        <v>-191989159</v>
      </c>
      <c r="BO19">
        <v>-71333780</v>
      </c>
      <c r="BP19">
        <v>-671365229</v>
      </c>
      <c r="BQ19">
        <v>-3083137</v>
      </c>
      <c r="BR19">
        <v>-127162147</v>
      </c>
      <c r="BS19">
        <v>-240453014</v>
      </c>
      <c r="BT19">
        <v>5693385</v>
      </c>
      <c r="BU19">
        <v>-7625118</v>
      </c>
      <c r="BV19">
        <v>-64316746</v>
      </c>
      <c r="BW19">
        <v>-1727573</v>
      </c>
      <c r="BX19">
        <v>16417853</v>
      </c>
      <c r="BY19">
        <v>-13798811</v>
      </c>
      <c r="BZ19">
        <v>11621887</v>
      </c>
      <c r="CA19">
        <v>-32369539</v>
      </c>
      <c r="CB19">
        <v>-12265286</v>
      </c>
      <c r="CC19">
        <v>-22777820</v>
      </c>
      <c r="CD19">
        <v>-43918516</v>
      </c>
      <c r="CE19">
        <v>-1560118</v>
      </c>
      <c r="CF19">
        <v>-35529132</v>
      </c>
      <c r="CG19">
        <v>-5541851</v>
      </c>
      <c r="CH19">
        <v>-33360314</v>
      </c>
      <c r="CI19">
        <v>13535987</v>
      </c>
      <c r="CJ19">
        <v>-3673097</v>
      </c>
      <c r="CK19">
        <v>6946400</v>
      </c>
      <c r="CL19">
        <v>-4789247</v>
      </c>
      <c r="CM19">
        <v>28190415</v>
      </c>
      <c r="CN19">
        <v>-3773273</v>
      </c>
      <c r="CO19">
        <v>-242772927</v>
      </c>
      <c r="CP19">
        <v>-3378354</v>
      </c>
      <c r="CQ19">
        <v>-2433159433</v>
      </c>
      <c r="CR19">
        <v>11098349</v>
      </c>
      <c r="CS19">
        <v>-8615312</v>
      </c>
      <c r="CT19">
        <v>65925060</v>
      </c>
      <c r="CU19">
        <v>-15395017</v>
      </c>
      <c r="CV19">
        <v>-24430839</v>
      </c>
      <c r="CW19">
        <v>-43317584</v>
      </c>
      <c r="CX19">
        <v>9619464</v>
      </c>
      <c r="CY19">
        <v>-12622696</v>
      </c>
    </row>
    <row r="20" spans="1:103" x14ac:dyDescent="0.3">
      <c r="D20" t="e">
        <v>#N/A</v>
      </c>
      <c r="E20" t="e">
        <v>#N/A</v>
      </c>
      <c r="F20" t="e">
        <v>#N/A</v>
      </c>
      <c r="G20" t="e">
        <v>#N/A</v>
      </c>
      <c r="H20" t="e">
        <v>#N/A</v>
      </c>
      <c r="I20" t="e">
        <v>#N/A</v>
      </c>
      <c r="J20" t="e">
        <v>#N/A</v>
      </c>
      <c r="K20" t="e">
        <v>#N/A</v>
      </c>
      <c r="L20" t="e">
        <v>#N/A</v>
      </c>
      <c r="M20" t="e">
        <v>#N/A</v>
      </c>
      <c r="N20" t="e">
        <v>#N/A</v>
      </c>
      <c r="O20" t="e">
        <v>#N/A</v>
      </c>
      <c r="P20" t="e">
        <v>#N/A</v>
      </c>
      <c r="Q20" t="e">
        <v>#N/A</v>
      </c>
      <c r="R20" t="e">
        <v>#N/A</v>
      </c>
      <c r="S20" t="e">
        <v>#N/A</v>
      </c>
      <c r="T20" t="e">
        <v>#N/A</v>
      </c>
      <c r="U20" t="e">
        <v>#N/A</v>
      </c>
      <c r="V20" t="e">
        <v>#N/A</v>
      </c>
      <c r="W20" t="e">
        <v>#N/A</v>
      </c>
      <c r="X20" t="e">
        <v>#N/A</v>
      </c>
      <c r="Y20" t="e">
        <v>#N/A</v>
      </c>
      <c r="Z20" t="e">
        <v>#N/A</v>
      </c>
      <c r="AA20" t="e">
        <v>#N/A</v>
      </c>
      <c r="AB20" t="e">
        <v>#N/A</v>
      </c>
      <c r="AC20" t="e">
        <v>#N/A</v>
      </c>
      <c r="AD20" t="e">
        <v>#N/A</v>
      </c>
      <c r="AE20" t="e">
        <v>#N/A</v>
      </c>
      <c r="AF20" t="e">
        <v>#N/A</v>
      </c>
      <c r="AG20" t="e">
        <v>#N/A</v>
      </c>
      <c r="AH20" t="e">
        <v>#N/A</v>
      </c>
      <c r="AI20" t="e">
        <v>#N/A</v>
      </c>
      <c r="AJ20" t="e">
        <v>#N/A</v>
      </c>
      <c r="AK20" t="e">
        <v>#N/A</v>
      </c>
      <c r="AL20" t="e">
        <v>#N/A</v>
      </c>
      <c r="AM20" t="e">
        <v>#N/A</v>
      </c>
      <c r="AN20" t="e">
        <v>#N/A</v>
      </c>
      <c r="AO20" t="e">
        <v>#N/A</v>
      </c>
      <c r="AP20" t="e">
        <v>#N/A</v>
      </c>
      <c r="AQ20" t="e">
        <v>#N/A</v>
      </c>
      <c r="AR20" t="e">
        <v>#N/A</v>
      </c>
      <c r="AS20" t="e">
        <v>#N/A</v>
      </c>
      <c r="AT20" t="e">
        <v>#N/A</v>
      </c>
      <c r="AU20" t="e">
        <v>#N/A</v>
      </c>
      <c r="AV20" t="e">
        <v>#N/A</v>
      </c>
      <c r="AW20" t="e">
        <v>#N/A</v>
      </c>
      <c r="AX20" t="e">
        <v>#N/A</v>
      </c>
      <c r="AY20" t="e">
        <v>#N/A</v>
      </c>
      <c r="AZ20" t="e">
        <v>#N/A</v>
      </c>
      <c r="BA20" t="e">
        <v>#N/A</v>
      </c>
      <c r="BB20" t="e">
        <v>#N/A</v>
      </c>
      <c r="BC20" t="e">
        <v>#N/A</v>
      </c>
      <c r="BD20" t="e">
        <v>#N/A</v>
      </c>
      <c r="BE20" t="e">
        <v>#N/A</v>
      </c>
      <c r="BF20" t="e">
        <v>#N/A</v>
      </c>
      <c r="BG20" t="e">
        <v>#N/A</v>
      </c>
      <c r="BH20" t="e">
        <v>#N/A</v>
      </c>
      <c r="BI20" t="e">
        <v>#N/A</v>
      </c>
      <c r="BJ20" t="e">
        <v>#N/A</v>
      </c>
      <c r="BK20" t="e">
        <v>#N/A</v>
      </c>
      <c r="BL20" t="e">
        <v>#N/A</v>
      </c>
      <c r="BM20" t="e">
        <v>#N/A</v>
      </c>
      <c r="BN20" t="e">
        <v>#N/A</v>
      </c>
      <c r="BO20" t="e">
        <v>#N/A</v>
      </c>
      <c r="BP20" t="e">
        <v>#N/A</v>
      </c>
      <c r="BQ20" t="e">
        <v>#N/A</v>
      </c>
      <c r="BR20" t="e">
        <v>#N/A</v>
      </c>
      <c r="BS20" t="e">
        <v>#N/A</v>
      </c>
      <c r="BT20" t="e">
        <v>#N/A</v>
      </c>
      <c r="BU20" t="e">
        <v>#N/A</v>
      </c>
      <c r="BV20" t="e">
        <v>#N/A</v>
      </c>
      <c r="BW20" t="e">
        <v>#N/A</v>
      </c>
      <c r="BX20" t="e">
        <v>#N/A</v>
      </c>
      <c r="BY20" t="e">
        <v>#N/A</v>
      </c>
      <c r="BZ20" t="e">
        <v>#N/A</v>
      </c>
      <c r="CA20" t="e">
        <v>#N/A</v>
      </c>
      <c r="CB20" t="e">
        <v>#N/A</v>
      </c>
      <c r="CC20" t="e">
        <v>#N/A</v>
      </c>
      <c r="CD20" t="e">
        <v>#N/A</v>
      </c>
      <c r="CE20" t="e">
        <v>#N/A</v>
      </c>
      <c r="CF20" t="e">
        <v>#N/A</v>
      </c>
      <c r="CG20" t="e">
        <v>#N/A</v>
      </c>
      <c r="CH20" t="e">
        <v>#N/A</v>
      </c>
      <c r="CI20" t="e">
        <v>#N/A</v>
      </c>
      <c r="CJ20" t="e">
        <v>#N/A</v>
      </c>
      <c r="CK20" t="e">
        <v>#N/A</v>
      </c>
      <c r="CL20" t="e">
        <v>#N/A</v>
      </c>
      <c r="CM20" t="e">
        <v>#N/A</v>
      </c>
      <c r="CN20" t="e">
        <v>#N/A</v>
      </c>
      <c r="CO20" t="e">
        <v>#N/A</v>
      </c>
      <c r="CP20" t="e">
        <v>#N/A</v>
      </c>
      <c r="CQ20" t="e">
        <v>#N/A</v>
      </c>
      <c r="CR20" t="e">
        <v>#N/A</v>
      </c>
      <c r="CS20" t="e">
        <v>#N/A</v>
      </c>
      <c r="CT20" t="e">
        <v>#N/A</v>
      </c>
      <c r="CU20" t="e">
        <v>#N/A</v>
      </c>
      <c r="CV20" t="e">
        <v>#N/A</v>
      </c>
      <c r="CW20" t="e">
        <v>#N/A</v>
      </c>
      <c r="CX20" t="e">
        <v>#N/A</v>
      </c>
      <c r="CY20" t="e">
        <v>#N/A</v>
      </c>
    </row>
    <row r="21" spans="1:103" x14ac:dyDescent="0.3">
      <c r="A21">
        <v>502</v>
      </c>
      <c r="D21">
        <v>26542421</v>
      </c>
      <c r="E21">
        <v>8359616</v>
      </c>
      <c r="F21">
        <v>281577</v>
      </c>
      <c r="G21">
        <v>0</v>
      </c>
      <c r="H21">
        <v>4997791</v>
      </c>
      <c r="I21">
        <v>0</v>
      </c>
      <c r="J21">
        <v>10459461</v>
      </c>
      <c r="K21">
        <v>1118490</v>
      </c>
      <c r="L21">
        <v>3780145</v>
      </c>
      <c r="M21">
        <v>81181582</v>
      </c>
      <c r="N21">
        <v>21468602</v>
      </c>
      <c r="O21">
        <v>1889446</v>
      </c>
      <c r="P21">
        <v>7139660</v>
      </c>
      <c r="Q21">
        <v>7892648</v>
      </c>
      <c r="R21">
        <v>2837722</v>
      </c>
      <c r="S21">
        <v>1980691</v>
      </c>
      <c r="T21">
        <v>0</v>
      </c>
      <c r="U21">
        <v>52683014</v>
      </c>
      <c r="V21">
        <v>33823749</v>
      </c>
      <c r="W21">
        <v>0</v>
      </c>
      <c r="X21">
        <v>2987826</v>
      </c>
      <c r="Y21">
        <v>319496</v>
      </c>
      <c r="Z21">
        <v>3987324</v>
      </c>
      <c r="AA21">
        <v>14912176</v>
      </c>
      <c r="AB21">
        <v>13527381</v>
      </c>
      <c r="AC21">
        <v>49006216</v>
      </c>
      <c r="AD21">
        <v>18901170</v>
      </c>
      <c r="AE21">
        <v>8025130</v>
      </c>
      <c r="AF21">
        <v>22524192</v>
      </c>
      <c r="AG21">
        <v>14875396</v>
      </c>
      <c r="AH21">
        <v>14148485</v>
      </c>
      <c r="AI21">
        <v>35358431</v>
      </c>
      <c r="AJ21">
        <v>2562263</v>
      </c>
      <c r="AK21">
        <v>0</v>
      </c>
      <c r="AL21">
        <v>15396602</v>
      </c>
      <c r="AM21">
        <v>15010317</v>
      </c>
      <c r="AN21">
        <v>2762169</v>
      </c>
      <c r="AO21">
        <v>0</v>
      </c>
      <c r="AP21">
        <v>3120615</v>
      </c>
      <c r="AQ21">
        <v>2629431</v>
      </c>
      <c r="AR21">
        <v>0</v>
      </c>
      <c r="AS21">
        <v>7294533</v>
      </c>
      <c r="AT21">
        <v>78374424</v>
      </c>
      <c r="AU21">
        <v>0</v>
      </c>
      <c r="AV21">
        <v>1792581</v>
      </c>
      <c r="AW21">
        <v>4060767</v>
      </c>
      <c r="AX21">
        <v>16318352</v>
      </c>
      <c r="AY21">
        <v>0</v>
      </c>
      <c r="AZ21">
        <v>25279904</v>
      </c>
      <c r="BA21">
        <v>807963</v>
      </c>
      <c r="BB21">
        <v>79762280</v>
      </c>
      <c r="BC21">
        <v>4496957</v>
      </c>
      <c r="BD21">
        <v>663425</v>
      </c>
      <c r="BE21">
        <v>3787472</v>
      </c>
      <c r="BF21">
        <v>36405104</v>
      </c>
      <c r="BG21">
        <v>12160443</v>
      </c>
      <c r="BH21">
        <v>552749</v>
      </c>
      <c r="BI21">
        <v>21505</v>
      </c>
      <c r="BJ21">
        <v>844914</v>
      </c>
      <c r="BK21">
        <v>41881432</v>
      </c>
      <c r="BL21">
        <v>0</v>
      </c>
      <c r="BM21">
        <v>7391395</v>
      </c>
      <c r="BN21">
        <v>20095606</v>
      </c>
      <c r="BO21">
        <v>7763693</v>
      </c>
      <c r="BP21">
        <v>18138530</v>
      </c>
      <c r="BQ21">
        <v>755604</v>
      </c>
      <c r="BR21">
        <v>41935696</v>
      </c>
      <c r="BS21">
        <v>15378890</v>
      </c>
      <c r="BT21">
        <v>3521757</v>
      </c>
      <c r="BU21">
        <v>13566606</v>
      </c>
      <c r="BV21">
        <v>16392246</v>
      </c>
      <c r="BW21">
        <v>1195595</v>
      </c>
      <c r="BX21">
        <v>658880</v>
      </c>
      <c r="BY21">
        <v>37732</v>
      </c>
      <c r="BZ21">
        <v>1461130</v>
      </c>
      <c r="CA21">
        <v>658181</v>
      </c>
      <c r="CB21">
        <v>15002550</v>
      </c>
      <c r="CC21">
        <v>18286482</v>
      </c>
      <c r="CD21">
        <v>14629712</v>
      </c>
      <c r="CE21">
        <v>29990497</v>
      </c>
      <c r="CF21">
        <v>6918456</v>
      </c>
      <c r="CG21">
        <v>2520155</v>
      </c>
      <c r="CH21">
        <v>2699376</v>
      </c>
      <c r="CI21">
        <v>1810639</v>
      </c>
      <c r="CJ21">
        <v>572882</v>
      </c>
      <c r="CK21">
        <v>3454341</v>
      </c>
      <c r="CL21">
        <v>0</v>
      </c>
      <c r="CM21">
        <v>2428253</v>
      </c>
      <c r="CN21">
        <v>1364472</v>
      </c>
      <c r="CO21">
        <v>68514009</v>
      </c>
      <c r="CP21">
        <v>1177071</v>
      </c>
      <c r="CQ21">
        <v>59879097</v>
      </c>
      <c r="CR21">
        <v>7193228</v>
      </c>
      <c r="CS21">
        <v>2407627</v>
      </c>
      <c r="CT21">
        <v>8540401</v>
      </c>
      <c r="CU21">
        <v>13884994</v>
      </c>
      <c r="CV21">
        <v>3350167</v>
      </c>
      <c r="CW21">
        <v>23833966</v>
      </c>
      <c r="CX21">
        <v>704725</v>
      </c>
      <c r="CY21">
        <v>0</v>
      </c>
    </row>
    <row r="22" spans="1:103" x14ac:dyDescent="0.3">
      <c r="A22">
        <v>503</v>
      </c>
      <c r="D22">
        <v>0</v>
      </c>
      <c r="E22">
        <v>0</v>
      </c>
      <c r="F22">
        <v>0</v>
      </c>
      <c r="G22">
        <v>0</v>
      </c>
      <c r="H22">
        <v>0</v>
      </c>
      <c r="I22">
        <v>0</v>
      </c>
      <c r="J22">
        <v>188500</v>
      </c>
      <c r="K22">
        <v>298243</v>
      </c>
      <c r="L22">
        <v>303804</v>
      </c>
      <c r="M22">
        <v>145931578</v>
      </c>
      <c r="N22">
        <v>0</v>
      </c>
      <c r="O22">
        <v>115021</v>
      </c>
      <c r="P22">
        <v>0</v>
      </c>
      <c r="Q22">
        <v>100820</v>
      </c>
      <c r="R22">
        <v>0</v>
      </c>
      <c r="S22">
        <v>43932</v>
      </c>
      <c r="T22">
        <v>0</v>
      </c>
      <c r="U22">
        <v>0</v>
      </c>
      <c r="V22">
        <v>470304</v>
      </c>
      <c r="W22">
        <v>0</v>
      </c>
      <c r="X22">
        <v>27880</v>
      </c>
      <c r="Y22">
        <v>111259</v>
      </c>
      <c r="Z22">
        <v>0</v>
      </c>
      <c r="AA22">
        <v>380231</v>
      </c>
      <c r="AB22">
        <v>0</v>
      </c>
      <c r="AC22">
        <v>3383770</v>
      </c>
      <c r="AD22">
        <v>3752937</v>
      </c>
      <c r="AE22">
        <v>19065856</v>
      </c>
      <c r="AF22">
        <v>0</v>
      </c>
      <c r="AG22">
        <v>253558</v>
      </c>
      <c r="AH22">
        <v>825195</v>
      </c>
      <c r="AI22">
        <v>10508607</v>
      </c>
      <c r="AJ22">
        <v>324075</v>
      </c>
      <c r="AK22">
        <v>0</v>
      </c>
      <c r="AL22">
        <v>0</v>
      </c>
      <c r="AM22">
        <v>0</v>
      </c>
      <c r="AN22">
        <v>0</v>
      </c>
      <c r="AO22">
        <v>0</v>
      </c>
      <c r="AP22">
        <v>0</v>
      </c>
      <c r="AQ22">
        <v>7728495</v>
      </c>
      <c r="AR22">
        <v>0</v>
      </c>
      <c r="AS22">
        <v>99074</v>
      </c>
      <c r="AT22">
        <v>2120050</v>
      </c>
      <c r="AU22">
        <v>0</v>
      </c>
      <c r="AV22">
        <v>0</v>
      </c>
      <c r="AW22">
        <v>115636</v>
      </c>
      <c r="AX22">
        <v>1516829</v>
      </c>
      <c r="AY22">
        <v>0</v>
      </c>
      <c r="AZ22">
        <v>11218976</v>
      </c>
      <c r="BA22">
        <v>0</v>
      </c>
      <c r="BB22">
        <v>20640732</v>
      </c>
      <c r="BC22">
        <v>565814</v>
      </c>
      <c r="BD22">
        <v>0</v>
      </c>
      <c r="BE22">
        <v>0</v>
      </c>
      <c r="BF22">
        <v>19443734</v>
      </c>
      <c r="BG22">
        <v>709679</v>
      </c>
      <c r="BH22">
        <v>0</v>
      </c>
      <c r="BI22">
        <v>0</v>
      </c>
      <c r="BJ22">
        <v>49418</v>
      </c>
      <c r="BK22">
        <v>909236</v>
      </c>
      <c r="BL22">
        <v>0</v>
      </c>
      <c r="BM22">
        <v>0</v>
      </c>
      <c r="BN22">
        <v>1963444</v>
      </c>
      <c r="BO22">
        <v>449514</v>
      </c>
      <c r="BP22">
        <v>593774</v>
      </c>
      <c r="BQ22">
        <v>294720</v>
      </c>
      <c r="BR22">
        <v>0</v>
      </c>
      <c r="BS22">
        <v>1133765</v>
      </c>
      <c r="BT22">
        <v>60275</v>
      </c>
      <c r="BU22">
        <v>1885267</v>
      </c>
      <c r="BV22">
        <v>22002744</v>
      </c>
      <c r="BW22">
        <v>67849</v>
      </c>
      <c r="BX22">
        <v>0</v>
      </c>
      <c r="BY22">
        <v>0</v>
      </c>
      <c r="BZ22">
        <v>0</v>
      </c>
      <c r="CA22">
        <v>0</v>
      </c>
      <c r="CB22">
        <v>213703</v>
      </c>
      <c r="CC22">
        <v>0</v>
      </c>
      <c r="CD22">
        <v>418485</v>
      </c>
      <c r="CE22">
        <v>0</v>
      </c>
      <c r="CF22">
        <v>0</v>
      </c>
      <c r="CG22">
        <v>0</v>
      </c>
      <c r="CH22">
        <v>0</v>
      </c>
      <c r="CI22">
        <v>175093</v>
      </c>
      <c r="CJ22">
        <v>2516</v>
      </c>
      <c r="CK22">
        <v>4750</v>
      </c>
      <c r="CL22">
        <v>0</v>
      </c>
      <c r="CM22">
        <v>6976622</v>
      </c>
      <c r="CN22">
        <v>158742</v>
      </c>
      <c r="CO22">
        <v>300026517</v>
      </c>
      <c r="CP22">
        <v>442542</v>
      </c>
      <c r="CQ22">
        <v>0</v>
      </c>
      <c r="CR22">
        <v>7770</v>
      </c>
      <c r="CS22">
        <v>162943</v>
      </c>
      <c r="CT22">
        <v>0</v>
      </c>
      <c r="CU22">
        <v>28846</v>
      </c>
      <c r="CV22">
        <v>4914954</v>
      </c>
      <c r="CW22">
        <v>269090</v>
      </c>
      <c r="CX22">
        <v>0</v>
      </c>
      <c r="CY22">
        <v>0</v>
      </c>
    </row>
    <row r="23" spans="1:103" x14ac:dyDescent="0.3">
      <c r="D23" t="e">
        <v>#N/A</v>
      </c>
      <c r="E23" t="e">
        <v>#N/A</v>
      </c>
      <c r="F23" t="e">
        <v>#N/A</v>
      </c>
      <c r="G23" t="e">
        <v>#N/A</v>
      </c>
      <c r="H23" t="e">
        <v>#N/A</v>
      </c>
      <c r="I23" t="e">
        <v>#N/A</v>
      </c>
      <c r="J23" t="e">
        <v>#N/A</v>
      </c>
      <c r="K23" t="e">
        <v>#N/A</v>
      </c>
      <c r="L23" t="e">
        <v>#N/A</v>
      </c>
      <c r="M23" t="e">
        <v>#N/A</v>
      </c>
      <c r="N23" t="e">
        <v>#N/A</v>
      </c>
      <c r="O23" t="e">
        <v>#N/A</v>
      </c>
      <c r="P23" t="e">
        <v>#N/A</v>
      </c>
      <c r="Q23" t="e">
        <v>#N/A</v>
      </c>
      <c r="R23" t="e">
        <v>#N/A</v>
      </c>
      <c r="S23" t="e">
        <v>#N/A</v>
      </c>
      <c r="T23" t="e">
        <v>#N/A</v>
      </c>
      <c r="U23" t="e">
        <v>#N/A</v>
      </c>
      <c r="V23" t="e">
        <v>#N/A</v>
      </c>
      <c r="W23" t="e">
        <v>#N/A</v>
      </c>
      <c r="X23" t="e">
        <v>#N/A</v>
      </c>
      <c r="Y23" t="e">
        <v>#N/A</v>
      </c>
      <c r="Z23" t="e">
        <v>#N/A</v>
      </c>
      <c r="AA23" t="e">
        <v>#N/A</v>
      </c>
      <c r="AB23" t="e">
        <v>#N/A</v>
      </c>
      <c r="AC23" t="e">
        <v>#N/A</v>
      </c>
      <c r="AD23" t="e">
        <v>#N/A</v>
      </c>
      <c r="AE23" t="e">
        <v>#N/A</v>
      </c>
      <c r="AF23" t="e">
        <v>#N/A</v>
      </c>
      <c r="AG23" t="e">
        <v>#N/A</v>
      </c>
      <c r="AH23" t="e">
        <v>#N/A</v>
      </c>
      <c r="AI23" t="e">
        <v>#N/A</v>
      </c>
      <c r="AJ23" t="e">
        <v>#N/A</v>
      </c>
      <c r="AK23" t="e">
        <v>#N/A</v>
      </c>
      <c r="AL23" t="e">
        <v>#N/A</v>
      </c>
      <c r="AM23" t="e">
        <v>#N/A</v>
      </c>
      <c r="AN23" t="e">
        <v>#N/A</v>
      </c>
      <c r="AO23" t="e">
        <v>#N/A</v>
      </c>
      <c r="AP23" t="e">
        <v>#N/A</v>
      </c>
      <c r="AQ23" t="e">
        <v>#N/A</v>
      </c>
      <c r="AR23" t="e">
        <v>#N/A</v>
      </c>
      <c r="AS23" t="e">
        <v>#N/A</v>
      </c>
      <c r="AT23" t="e">
        <v>#N/A</v>
      </c>
      <c r="AU23" t="e">
        <v>#N/A</v>
      </c>
      <c r="AV23" t="e">
        <v>#N/A</v>
      </c>
      <c r="AW23" t="e">
        <v>#N/A</v>
      </c>
      <c r="AX23" t="e">
        <v>#N/A</v>
      </c>
      <c r="AY23" t="e">
        <v>#N/A</v>
      </c>
      <c r="AZ23" t="e">
        <v>#N/A</v>
      </c>
      <c r="BA23" t="e">
        <v>#N/A</v>
      </c>
      <c r="BB23" t="e">
        <v>#N/A</v>
      </c>
      <c r="BC23" t="e">
        <v>#N/A</v>
      </c>
      <c r="BD23" t="e">
        <v>#N/A</v>
      </c>
      <c r="BE23" t="e">
        <v>#N/A</v>
      </c>
      <c r="BF23" t="e">
        <v>#N/A</v>
      </c>
      <c r="BG23" t="e">
        <v>#N/A</v>
      </c>
      <c r="BH23" t="e">
        <v>#N/A</v>
      </c>
      <c r="BI23" t="e">
        <v>#N/A</v>
      </c>
      <c r="BJ23" t="e">
        <v>#N/A</v>
      </c>
      <c r="BK23" t="e">
        <v>#N/A</v>
      </c>
      <c r="BL23" t="e">
        <v>#N/A</v>
      </c>
      <c r="BM23" t="e">
        <v>#N/A</v>
      </c>
      <c r="BN23" t="e">
        <v>#N/A</v>
      </c>
      <c r="BO23" t="e">
        <v>#N/A</v>
      </c>
      <c r="BP23" t="e">
        <v>#N/A</v>
      </c>
      <c r="BQ23" t="e">
        <v>#N/A</v>
      </c>
      <c r="BR23" t="e">
        <v>#N/A</v>
      </c>
      <c r="BS23" t="e">
        <v>#N/A</v>
      </c>
      <c r="BT23" t="e">
        <v>#N/A</v>
      </c>
      <c r="BU23" t="e">
        <v>#N/A</v>
      </c>
      <c r="BV23" t="e">
        <v>#N/A</v>
      </c>
      <c r="BW23" t="e">
        <v>#N/A</v>
      </c>
      <c r="BX23" t="e">
        <v>#N/A</v>
      </c>
      <c r="BY23" t="e">
        <v>#N/A</v>
      </c>
      <c r="BZ23" t="e">
        <v>#N/A</v>
      </c>
      <c r="CA23" t="e">
        <v>#N/A</v>
      </c>
      <c r="CB23" t="e">
        <v>#N/A</v>
      </c>
      <c r="CC23" t="e">
        <v>#N/A</v>
      </c>
      <c r="CD23" t="e">
        <v>#N/A</v>
      </c>
      <c r="CE23" t="e">
        <v>#N/A</v>
      </c>
      <c r="CF23" t="e">
        <v>#N/A</v>
      </c>
      <c r="CG23" t="e">
        <v>#N/A</v>
      </c>
      <c r="CH23" t="e">
        <v>#N/A</v>
      </c>
      <c r="CI23" t="e">
        <v>#N/A</v>
      </c>
      <c r="CJ23" t="e">
        <v>#N/A</v>
      </c>
      <c r="CK23" t="e">
        <v>#N/A</v>
      </c>
      <c r="CL23" t="e">
        <v>#N/A</v>
      </c>
      <c r="CM23" t="e">
        <v>#N/A</v>
      </c>
      <c r="CN23" t="e">
        <v>#N/A</v>
      </c>
      <c r="CO23" t="e">
        <v>#N/A</v>
      </c>
      <c r="CP23" t="e">
        <v>#N/A</v>
      </c>
      <c r="CQ23" t="e">
        <v>#N/A</v>
      </c>
      <c r="CR23" t="e">
        <v>#N/A</v>
      </c>
      <c r="CS23" t="e">
        <v>#N/A</v>
      </c>
      <c r="CT23" t="e">
        <v>#N/A</v>
      </c>
      <c r="CU23" t="e">
        <v>#N/A</v>
      </c>
      <c r="CV23" t="e">
        <v>#N/A</v>
      </c>
      <c r="CW23" t="e">
        <v>#N/A</v>
      </c>
      <c r="CX23" t="e">
        <v>#N/A</v>
      </c>
      <c r="CY23" t="e">
        <v>#N/A</v>
      </c>
    </row>
    <row r="24" spans="1:103" x14ac:dyDescent="0.3">
      <c r="A24">
        <v>344</v>
      </c>
      <c r="D24">
        <v>2622531</v>
      </c>
      <c r="E24">
        <v>99166</v>
      </c>
      <c r="F24">
        <v>89051</v>
      </c>
      <c r="G24">
        <v>0</v>
      </c>
      <c r="H24">
        <v>134760</v>
      </c>
      <c r="I24">
        <v>385383</v>
      </c>
      <c r="J24">
        <v>527615</v>
      </c>
      <c r="K24">
        <v>952199</v>
      </c>
      <c r="L24">
        <v>830778</v>
      </c>
      <c r="M24">
        <v>4531542</v>
      </c>
      <c r="N24">
        <v>13705700</v>
      </c>
      <c r="O24">
        <v>1975289</v>
      </c>
      <c r="P24">
        <v>13264142</v>
      </c>
      <c r="Q24">
        <v>1623120</v>
      </c>
      <c r="R24">
        <v>384196</v>
      </c>
      <c r="S24">
        <v>723267</v>
      </c>
      <c r="T24">
        <v>0</v>
      </c>
      <c r="U24">
        <v>3951535</v>
      </c>
      <c r="V24">
        <v>8722868</v>
      </c>
      <c r="W24">
        <v>0</v>
      </c>
      <c r="X24">
        <v>150192</v>
      </c>
      <c r="Y24">
        <v>262869</v>
      </c>
      <c r="Z24">
        <v>1891833</v>
      </c>
      <c r="AA24">
        <v>232267</v>
      </c>
      <c r="AB24">
        <v>1256730</v>
      </c>
      <c r="AC24">
        <v>3417789</v>
      </c>
      <c r="AD24">
        <v>519211</v>
      </c>
      <c r="AE24">
        <v>1055836</v>
      </c>
      <c r="AF24">
        <v>3799926</v>
      </c>
      <c r="AG24">
        <v>1960060</v>
      </c>
      <c r="AH24">
        <v>2090903</v>
      </c>
      <c r="AI24">
        <v>14578173</v>
      </c>
      <c r="AJ24">
        <v>975597</v>
      </c>
      <c r="AK24">
        <v>16711312</v>
      </c>
      <c r="AL24">
        <v>1370739</v>
      </c>
      <c r="AM24">
        <v>6909340</v>
      </c>
      <c r="AN24">
        <v>330682</v>
      </c>
      <c r="AO24">
        <v>102864</v>
      </c>
      <c r="AP24">
        <v>3613243</v>
      </c>
      <c r="AQ24">
        <v>1155932</v>
      </c>
      <c r="AR24">
        <v>19998100</v>
      </c>
      <c r="AS24">
        <v>793437</v>
      </c>
      <c r="AT24">
        <v>4944020</v>
      </c>
      <c r="AU24">
        <v>1075408</v>
      </c>
      <c r="AV24">
        <v>5569287</v>
      </c>
      <c r="AW24">
        <v>424208</v>
      </c>
      <c r="AX24">
        <v>1716112</v>
      </c>
      <c r="AY24">
        <v>0</v>
      </c>
      <c r="AZ24">
        <v>5599420</v>
      </c>
      <c r="BA24">
        <v>621148</v>
      </c>
      <c r="BB24">
        <v>9504223</v>
      </c>
      <c r="BC24">
        <v>155684</v>
      </c>
      <c r="BD24">
        <v>2775980</v>
      </c>
      <c r="BE24">
        <v>1556799</v>
      </c>
      <c r="BF24">
        <v>2770422</v>
      </c>
      <c r="BG24">
        <v>744342</v>
      </c>
      <c r="BH24">
        <v>325472</v>
      </c>
      <c r="BI24">
        <v>763432</v>
      </c>
      <c r="BJ24">
        <v>595632</v>
      </c>
      <c r="BK24">
        <v>63933419</v>
      </c>
      <c r="BL24">
        <v>0</v>
      </c>
      <c r="BM24">
        <v>1453395</v>
      </c>
      <c r="BN24">
        <v>6353306</v>
      </c>
      <c r="BO24">
        <v>1211372</v>
      </c>
      <c r="BP24">
        <v>8311605</v>
      </c>
      <c r="BQ24">
        <v>436951</v>
      </c>
      <c r="BR24">
        <v>3749373</v>
      </c>
      <c r="BS24">
        <v>14275755</v>
      </c>
      <c r="BT24">
        <v>328986</v>
      </c>
      <c r="BU24">
        <v>969880</v>
      </c>
      <c r="BV24">
        <v>4310878</v>
      </c>
      <c r="BW24">
        <v>177804</v>
      </c>
      <c r="BX24">
        <v>248213</v>
      </c>
      <c r="BY24">
        <v>3997678</v>
      </c>
      <c r="BZ24">
        <v>297845</v>
      </c>
      <c r="CA24">
        <v>4050901</v>
      </c>
      <c r="CB24">
        <v>579859</v>
      </c>
      <c r="CC24">
        <v>1744844</v>
      </c>
      <c r="CD24">
        <v>2097063</v>
      </c>
      <c r="CE24">
        <v>1202689</v>
      </c>
      <c r="CF24">
        <v>1375928</v>
      </c>
      <c r="CG24">
        <v>4520186</v>
      </c>
      <c r="CH24">
        <v>1800604</v>
      </c>
      <c r="CI24">
        <v>460487</v>
      </c>
      <c r="CJ24">
        <v>1616644</v>
      </c>
      <c r="CK24">
        <v>1540887</v>
      </c>
      <c r="CL24">
        <v>570086</v>
      </c>
      <c r="CM24">
        <v>56828</v>
      </c>
      <c r="CN24">
        <v>34915</v>
      </c>
      <c r="CO24">
        <v>14003945</v>
      </c>
      <c r="CP24">
        <v>364100</v>
      </c>
      <c r="CQ24">
        <v>114361490</v>
      </c>
      <c r="CR24">
        <v>141214</v>
      </c>
      <c r="CS24">
        <v>4084</v>
      </c>
      <c r="CT24">
        <v>1586125</v>
      </c>
      <c r="CU24">
        <v>2302473</v>
      </c>
      <c r="CV24">
        <v>906842</v>
      </c>
      <c r="CW24">
        <v>213941</v>
      </c>
      <c r="CX24">
        <v>530335</v>
      </c>
      <c r="CY24">
        <v>371982</v>
      </c>
    </row>
    <row r="25" spans="1:103" x14ac:dyDescent="0.3">
      <c r="A25">
        <v>388</v>
      </c>
      <c r="D25">
        <v>185011006</v>
      </c>
      <c r="E25">
        <v>45178597</v>
      </c>
      <c r="F25">
        <v>19029028</v>
      </c>
      <c r="G25">
        <v>0</v>
      </c>
      <c r="H25">
        <v>44182187</v>
      </c>
      <c r="I25">
        <v>36254438</v>
      </c>
      <c r="J25">
        <v>67312885</v>
      </c>
      <c r="K25">
        <v>28811732</v>
      </c>
      <c r="L25">
        <v>49626644</v>
      </c>
      <c r="M25">
        <v>253143938</v>
      </c>
      <c r="N25">
        <v>476955072</v>
      </c>
      <c r="O25">
        <v>99318671</v>
      </c>
      <c r="P25">
        <v>307116214</v>
      </c>
      <c r="Q25">
        <v>104384525</v>
      </c>
      <c r="R25">
        <v>16702241</v>
      </c>
      <c r="S25">
        <v>142360590</v>
      </c>
      <c r="T25">
        <v>0</v>
      </c>
      <c r="U25">
        <v>209258095</v>
      </c>
      <c r="V25">
        <v>136310359</v>
      </c>
      <c r="W25">
        <v>0</v>
      </c>
      <c r="X25">
        <v>19534402</v>
      </c>
      <c r="Y25">
        <v>25326355</v>
      </c>
      <c r="Z25">
        <v>136529360</v>
      </c>
      <c r="AA25">
        <v>68323776</v>
      </c>
      <c r="AB25">
        <v>121310523</v>
      </c>
      <c r="AC25">
        <v>338343051</v>
      </c>
      <c r="AD25">
        <v>72576329</v>
      </c>
      <c r="AE25">
        <v>139927644</v>
      </c>
      <c r="AF25">
        <v>152776679</v>
      </c>
      <c r="AG25">
        <v>63504640</v>
      </c>
      <c r="AH25">
        <v>67496974</v>
      </c>
      <c r="AI25">
        <v>541088985</v>
      </c>
      <c r="AJ25">
        <v>62435552</v>
      </c>
      <c r="AK25">
        <v>476825564</v>
      </c>
      <c r="AL25">
        <v>96564392</v>
      </c>
      <c r="AM25">
        <v>288604567</v>
      </c>
      <c r="AN25">
        <v>22508436</v>
      </c>
      <c r="AO25">
        <v>17846863</v>
      </c>
      <c r="AP25">
        <v>64350331</v>
      </c>
      <c r="AQ25">
        <v>23777284</v>
      </c>
      <c r="AR25">
        <v>657946240</v>
      </c>
      <c r="AS25">
        <v>69510821</v>
      </c>
      <c r="AT25">
        <v>155371972</v>
      </c>
      <c r="AU25">
        <v>109293149</v>
      </c>
      <c r="AV25">
        <v>199393784</v>
      </c>
      <c r="AW25">
        <v>26982321</v>
      </c>
      <c r="AX25">
        <v>51542353</v>
      </c>
      <c r="AY25">
        <v>0</v>
      </c>
      <c r="AZ25">
        <v>242450577</v>
      </c>
      <c r="BA25">
        <v>64848895</v>
      </c>
      <c r="BB25">
        <v>263060780</v>
      </c>
      <c r="BC25">
        <v>18098745</v>
      </c>
      <c r="BD25">
        <v>74909217</v>
      </c>
      <c r="BE25">
        <v>75162741</v>
      </c>
      <c r="BF25">
        <v>121494391</v>
      </c>
      <c r="BG25">
        <v>69218306</v>
      </c>
      <c r="BH25">
        <v>30034675</v>
      </c>
      <c r="BI25">
        <v>35153450</v>
      </c>
      <c r="BJ25">
        <v>64324539</v>
      </c>
      <c r="BK25">
        <v>1990845316</v>
      </c>
      <c r="BL25">
        <v>23492051</v>
      </c>
      <c r="BM25">
        <v>33295833</v>
      </c>
      <c r="BN25">
        <v>160940541</v>
      </c>
      <c r="BO25">
        <v>106563865</v>
      </c>
      <c r="BP25">
        <v>392775620</v>
      </c>
      <c r="BQ25">
        <v>34628860</v>
      </c>
      <c r="BR25">
        <v>237764369</v>
      </c>
      <c r="BS25">
        <v>320947463</v>
      </c>
      <c r="BT25">
        <v>24137538</v>
      </c>
      <c r="BU25">
        <v>55956406</v>
      </c>
      <c r="BV25">
        <v>98913835</v>
      </c>
      <c r="BW25">
        <v>16334592</v>
      </c>
      <c r="BX25">
        <v>65637329</v>
      </c>
      <c r="BY25">
        <v>187878837</v>
      </c>
      <c r="BZ25">
        <v>30521999</v>
      </c>
      <c r="CA25">
        <v>174507911</v>
      </c>
      <c r="CB25">
        <v>55794750</v>
      </c>
      <c r="CC25">
        <v>144364974</v>
      </c>
      <c r="CD25">
        <v>98832113</v>
      </c>
      <c r="CE25">
        <v>155658659</v>
      </c>
      <c r="CF25">
        <v>80582906</v>
      </c>
      <c r="CG25">
        <v>86287105</v>
      </c>
      <c r="CH25">
        <v>47856202</v>
      </c>
      <c r="CI25">
        <v>71579084</v>
      </c>
      <c r="CJ25">
        <v>58900616</v>
      </c>
      <c r="CK25">
        <v>92471254</v>
      </c>
      <c r="CL25">
        <v>25615224</v>
      </c>
      <c r="CM25">
        <v>62566736</v>
      </c>
      <c r="CN25">
        <v>7646460</v>
      </c>
      <c r="CO25">
        <v>328055812</v>
      </c>
      <c r="CP25">
        <v>49605988</v>
      </c>
      <c r="CQ25">
        <v>1865729933</v>
      </c>
      <c r="CR25">
        <v>32814602</v>
      </c>
      <c r="CS25">
        <v>18074004</v>
      </c>
      <c r="CT25">
        <v>62839015</v>
      </c>
      <c r="CU25">
        <v>129574267</v>
      </c>
      <c r="CV25">
        <v>83649826</v>
      </c>
      <c r="CW25">
        <v>105156718</v>
      </c>
      <c r="CX25">
        <v>40271024</v>
      </c>
      <c r="CY25">
        <v>27784383</v>
      </c>
    </row>
    <row r="26" spans="1:103" x14ac:dyDescent="0.3">
      <c r="A26">
        <v>339</v>
      </c>
      <c r="D26">
        <v>16532190</v>
      </c>
      <c r="E26">
        <v>4831525</v>
      </c>
      <c r="F26">
        <v>1891498</v>
      </c>
      <c r="G26">
        <v>0</v>
      </c>
      <c r="H26">
        <v>1888724</v>
      </c>
      <c r="I26">
        <v>2689712</v>
      </c>
      <c r="J26">
        <v>5376236</v>
      </c>
      <c r="K26">
        <v>7391234</v>
      </c>
      <c r="L26">
        <v>9347475</v>
      </c>
      <c r="M26">
        <v>25325009</v>
      </c>
      <c r="N26">
        <v>28377584</v>
      </c>
      <c r="O26">
        <v>5779741</v>
      </c>
      <c r="P26">
        <v>27273923</v>
      </c>
      <c r="Q26">
        <v>7990158</v>
      </c>
      <c r="R26">
        <v>1158566</v>
      </c>
      <c r="S26">
        <v>9863496</v>
      </c>
      <c r="T26">
        <v>0</v>
      </c>
      <c r="U26">
        <v>18568000</v>
      </c>
      <c r="V26">
        <v>9985391</v>
      </c>
      <c r="W26">
        <v>0</v>
      </c>
      <c r="X26">
        <v>1765375</v>
      </c>
      <c r="Y26">
        <v>4045469</v>
      </c>
      <c r="Z26">
        <v>25614645</v>
      </c>
      <c r="AA26">
        <v>3344168</v>
      </c>
      <c r="AB26">
        <v>15376119</v>
      </c>
      <c r="AC26">
        <v>16335606</v>
      </c>
      <c r="AD26">
        <v>5962520</v>
      </c>
      <c r="AE26">
        <v>16314557</v>
      </c>
      <c r="AF26">
        <v>6091512</v>
      </c>
      <c r="AG26">
        <v>5611963</v>
      </c>
      <c r="AH26">
        <v>10079125</v>
      </c>
      <c r="AI26">
        <v>36197688</v>
      </c>
      <c r="AJ26">
        <v>5051345</v>
      </c>
      <c r="AK26">
        <v>34685119</v>
      </c>
      <c r="AL26">
        <v>12494472</v>
      </c>
      <c r="AM26">
        <v>39318415</v>
      </c>
      <c r="AN26">
        <v>684088</v>
      </c>
      <c r="AO26">
        <v>2025120</v>
      </c>
      <c r="AP26">
        <v>2472803</v>
      </c>
      <c r="AQ26">
        <v>2741527</v>
      </c>
      <c r="AR26">
        <v>46171924</v>
      </c>
      <c r="AS26">
        <v>11346067</v>
      </c>
      <c r="AT26">
        <v>29911586</v>
      </c>
      <c r="AU26">
        <v>11208948</v>
      </c>
      <c r="AV26">
        <v>10427440</v>
      </c>
      <c r="AW26">
        <v>1967800</v>
      </c>
      <c r="AX26">
        <v>5827350</v>
      </c>
      <c r="AY26">
        <v>0</v>
      </c>
      <c r="AZ26">
        <v>20060964</v>
      </c>
      <c r="BA26">
        <v>5719416</v>
      </c>
      <c r="BB26">
        <v>31916575</v>
      </c>
      <c r="BC26">
        <v>2825904</v>
      </c>
      <c r="BD26">
        <v>3046895</v>
      </c>
      <c r="BE26">
        <v>5022484</v>
      </c>
      <c r="BF26">
        <v>11593591</v>
      </c>
      <c r="BG26">
        <v>6390491</v>
      </c>
      <c r="BH26">
        <v>3187743</v>
      </c>
      <c r="BI26">
        <v>3760639</v>
      </c>
      <c r="BJ26">
        <v>7365274</v>
      </c>
      <c r="BK26">
        <v>228007956</v>
      </c>
      <c r="BL26">
        <v>1264494</v>
      </c>
      <c r="BM26">
        <v>3981139</v>
      </c>
      <c r="BN26">
        <v>13945148</v>
      </c>
      <c r="BO26">
        <v>8077989</v>
      </c>
      <c r="BP26">
        <v>15524829</v>
      </c>
      <c r="BQ26">
        <v>2295167</v>
      </c>
      <c r="BR26">
        <v>16592160</v>
      </c>
      <c r="BS26">
        <v>12647084</v>
      </c>
      <c r="BT26">
        <v>2111474</v>
      </c>
      <c r="BU26">
        <v>7749364</v>
      </c>
      <c r="BV26">
        <v>6857304</v>
      </c>
      <c r="BW26">
        <v>1583406</v>
      </c>
      <c r="BX26">
        <v>6686429</v>
      </c>
      <c r="BY26">
        <v>23662602</v>
      </c>
      <c r="BZ26">
        <v>3119704</v>
      </c>
      <c r="CA26">
        <v>14559579</v>
      </c>
      <c r="CB26">
        <v>2644228</v>
      </c>
      <c r="CC26">
        <v>13399182</v>
      </c>
      <c r="CD26">
        <v>12688928</v>
      </c>
      <c r="CE26">
        <v>11943628</v>
      </c>
      <c r="CF26">
        <v>6246609</v>
      </c>
      <c r="CG26">
        <v>7608839</v>
      </c>
      <c r="CH26">
        <v>2777071</v>
      </c>
      <c r="CI26">
        <v>9608266</v>
      </c>
      <c r="CJ26">
        <v>4512944</v>
      </c>
      <c r="CK26">
        <v>10393406</v>
      </c>
      <c r="CL26">
        <v>3660360</v>
      </c>
      <c r="CM26">
        <v>4155188</v>
      </c>
      <c r="CN26">
        <v>434721</v>
      </c>
      <c r="CO26">
        <v>30389227</v>
      </c>
      <c r="CP26">
        <v>3911544</v>
      </c>
      <c r="CQ26">
        <v>121391280</v>
      </c>
      <c r="CR26">
        <v>2688026</v>
      </c>
      <c r="CS26">
        <v>2668390</v>
      </c>
      <c r="CT26">
        <v>2912305</v>
      </c>
      <c r="CU26">
        <v>15826316</v>
      </c>
      <c r="CV26">
        <v>8793840</v>
      </c>
      <c r="CW26">
        <v>10427174</v>
      </c>
      <c r="CX26">
        <v>3532911</v>
      </c>
      <c r="CY26">
        <v>2713625</v>
      </c>
    </row>
    <row r="27" spans="1:103" x14ac:dyDescent="0.3">
      <c r="A27">
        <v>504</v>
      </c>
      <c r="D27">
        <v>32188935</v>
      </c>
      <c r="E27">
        <v>6302889</v>
      </c>
      <c r="F27">
        <v>3861479</v>
      </c>
      <c r="G27">
        <v>0</v>
      </c>
      <c r="H27">
        <v>7557504</v>
      </c>
      <c r="I27">
        <v>5959248</v>
      </c>
      <c r="J27">
        <v>14771703</v>
      </c>
      <c r="K27">
        <v>8011399</v>
      </c>
      <c r="L27">
        <v>10611580</v>
      </c>
      <c r="M27">
        <v>26571290</v>
      </c>
      <c r="N27">
        <v>63004949</v>
      </c>
      <c r="O27">
        <v>22542065</v>
      </c>
      <c r="P27">
        <v>34429999</v>
      </c>
      <c r="Q27">
        <v>15564670</v>
      </c>
      <c r="R27">
        <v>2197964</v>
      </c>
      <c r="S27">
        <v>40086334</v>
      </c>
      <c r="T27">
        <v>0</v>
      </c>
      <c r="U27">
        <v>36094621</v>
      </c>
      <c r="V27">
        <v>14350834</v>
      </c>
      <c r="W27">
        <v>0</v>
      </c>
      <c r="X27">
        <v>3158946</v>
      </c>
      <c r="Y27">
        <v>4067792</v>
      </c>
      <c r="Z27">
        <v>13733661</v>
      </c>
      <c r="AA27">
        <v>16358146</v>
      </c>
      <c r="AB27">
        <v>36350598</v>
      </c>
      <c r="AC27">
        <v>75477079</v>
      </c>
      <c r="AD27">
        <v>4642149</v>
      </c>
      <c r="AE27">
        <v>8541527</v>
      </c>
      <c r="AF27">
        <v>34790743</v>
      </c>
      <c r="AG27">
        <v>9371577</v>
      </c>
      <c r="AH27">
        <v>9615718</v>
      </c>
      <c r="AI27">
        <v>76230322</v>
      </c>
      <c r="AJ27">
        <v>16401927</v>
      </c>
      <c r="AK27">
        <v>77620849</v>
      </c>
      <c r="AL27">
        <v>16025852</v>
      </c>
      <c r="AM27">
        <v>34223987</v>
      </c>
      <c r="AN27">
        <v>2475715</v>
      </c>
      <c r="AO27">
        <v>4807342</v>
      </c>
      <c r="AP27">
        <v>12123493</v>
      </c>
      <c r="AQ27">
        <v>6775950</v>
      </c>
      <c r="AR27">
        <v>146309767</v>
      </c>
      <c r="AS27">
        <v>18045577</v>
      </c>
      <c r="AT27">
        <v>12445100</v>
      </c>
      <c r="AU27">
        <v>25629473</v>
      </c>
      <c r="AV27">
        <v>26905070</v>
      </c>
      <c r="AW27">
        <v>4926153</v>
      </c>
      <c r="AX27">
        <v>9824570</v>
      </c>
      <c r="AY27">
        <v>0</v>
      </c>
      <c r="AZ27">
        <v>24304653</v>
      </c>
      <c r="BA27">
        <v>12761288</v>
      </c>
      <c r="BB27">
        <v>29077507</v>
      </c>
      <c r="BC27">
        <v>2972601</v>
      </c>
      <c r="BD27">
        <v>10159862</v>
      </c>
      <c r="BE27">
        <v>10052276</v>
      </c>
      <c r="BF27">
        <v>14952162</v>
      </c>
      <c r="BG27">
        <v>10501362</v>
      </c>
      <c r="BH27">
        <v>7329931</v>
      </c>
      <c r="BI27">
        <v>7526004</v>
      </c>
      <c r="BJ27">
        <v>10419613</v>
      </c>
      <c r="BK27">
        <v>182686620</v>
      </c>
      <c r="BL27">
        <v>3621502</v>
      </c>
      <c r="BM27">
        <v>7638226</v>
      </c>
      <c r="BN27">
        <v>17218017</v>
      </c>
      <c r="BO27">
        <v>21344907</v>
      </c>
      <c r="BP27">
        <v>66738744</v>
      </c>
      <c r="BQ27">
        <v>8173115</v>
      </c>
      <c r="BR27">
        <v>36553645</v>
      </c>
      <c r="BS27">
        <v>31345445</v>
      </c>
      <c r="BT27">
        <v>5070254</v>
      </c>
      <c r="BU27">
        <v>9447970</v>
      </c>
      <c r="BV27">
        <v>23185297</v>
      </c>
      <c r="BW27">
        <v>1931578</v>
      </c>
      <c r="BX27">
        <v>11133894</v>
      </c>
      <c r="BY27">
        <v>34424485</v>
      </c>
      <c r="BZ27">
        <v>4040318</v>
      </c>
      <c r="CA27">
        <v>25832622</v>
      </c>
      <c r="CB27">
        <v>13347854</v>
      </c>
      <c r="CC27">
        <v>37659451</v>
      </c>
      <c r="CD27">
        <v>16208712</v>
      </c>
      <c r="CE27">
        <v>26232421</v>
      </c>
      <c r="CF27">
        <v>15730427</v>
      </c>
      <c r="CG27">
        <v>20477612</v>
      </c>
      <c r="CH27">
        <v>10545213</v>
      </c>
      <c r="CI27">
        <v>14299425</v>
      </c>
      <c r="CJ27">
        <v>10808423</v>
      </c>
      <c r="CK27">
        <v>15745492</v>
      </c>
      <c r="CL27">
        <v>6896383</v>
      </c>
      <c r="CM27">
        <v>8615068</v>
      </c>
      <c r="CN27">
        <v>1854945</v>
      </c>
      <c r="CO27">
        <v>44134049</v>
      </c>
      <c r="CP27">
        <v>11371906</v>
      </c>
      <c r="CQ27">
        <v>267288450</v>
      </c>
      <c r="CR27">
        <v>6248499</v>
      </c>
      <c r="CS27">
        <v>4948988</v>
      </c>
      <c r="CT27">
        <v>5955236</v>
      </c>
      <c r="CU27">
        <v>24856405</v>
      </c>
      <c r="CV27">
        <v>16239575</v>
      </c>
      <c r="CW27">
        <v>21311441</v>
      </c>
      <c r="CX27">
        <v>7191887</v>
      </c>
      <c r="CY27">
        <v>5306282</v>
      </c>
    </row>
    <row r="28" spans="1:103" x14ac:dyDescent="0.3">
      <c r="A28">
        <v>505</v>
      </c>
      <c r="D28">
        <v>1893004</v>
      </c>
      <c r="E28">
        <v>0</v>
      </c>
      <c r="F28">
        <v>166198</v>
      </c>
      <c r="G28">
        <v>0</v>
      </c>
      <c r="H28">
        <v>495095</v>
      </c>
      <c r="I28">
        <v>301085</v>
      </c>
      <c r="J28">
        <v>531619</v>
      </c>
      <c r="K28">
        <v>0</v>
      </c>
      <c r="L28">
        <v>807941</v>
      </c>
      <c r="M28">
        <v>2523663</v>
      </c>
      <c r="N28">
        <v>1178692</v>
      </c>
      <c r="O28">
        <v>40922</v>
      </c>
      <c r="P28">
        <v>2300000</v>
      </c>
      <c r="Q28">
        <v>11698640</v>
      </c>
      <c r="R28">
        <v>0</v>
      </c>
      <c r="S28">
        <v>623747</v>
      </c>
      <c r="T28">
        <v>0</v>
      </c>
      <c r="U28">
        <v>14472</v>
      </c>
      <c r="V28">
        <v>0</v>
      </c>
      <c r="W28">
        <v>0</v>
      </c>
      <c r="X28">
        <v>0</v>
      </c>
      <c r="Y28">
        <v>3859402</v>
      </c>
      <c r="Z28">
        <v>4318176</v>
      </c>
      <c r="AA28">
        <v>4729071</v>
      </c>
      <c r="AB28">
        <v>1739141</v>
      </c>
      <c r="AC28">
        <v>4773232</v>
      </c>
      <c r="AD28">
        <v>1189063</v>
      </c>
      <c r="AE28">
        <v>3468917</v>
      </c>
      <c r="AF28">
        <v>1218715</v>
      </c>
      <c r="AG28">
        <v>834607</v>
      </c>
      <c r="AH28">
        <v>3475560</v>
      </c>
      <c r="AI28">
        <v>750938</v>
      </c>
      <c r="AJ28">
        <v>358799</v>
      </c>
      <c r="AK28">
        <v>489052</v>
      </c>
      <c r="AL28">
        <v>1677757</v>
      </c>
      <c r="AM28">
        <v>22050758</v>
      </c>
      <c r="AN28">
        <v>36677</v>
      </c>
      <c r="AO28">
        <v>677983</v>
      </c>
      <c r="AP28">
        <v>963240</v>
      </c>
      <c r="AQ28">
        <v>475134</v>
      </c>
      <c r="AR28">
        <v>4659065</v>
      </c>
      <c r="AS28">
        <v>200000</v>
      </c>
      <c r="AT28">
        <v>0</v>
      </c>
      <c r="AU28">
        <v>1480954</v>
      </c>
      <c r="AV28">
        <v>0</v>
      </c>
      <c r="AW28">
        <v>11333217</v>
      </c>
      <c r="AX28">
        <v>130000</v>
      </c>
      <c r="AY28">
        <v>0</v>
      </c>
      <c r="AZ28">
        <v>11091309</v>
      </c>
      <c r="BA28">
        <v>0</v>
      </c>
      <c r="BB28">
        <v>5034326</v>
      </c>
      <c r="BC28">
        <v>0</v>
      </c>
      <c r="BD28">
        <v>258304</v>
      </c>
      <c r="BE28">
        <v>665415</v>
      </c>
      <c r="BF28">
        <v>1837986</v>
      </c>
      <c r="BG28">
        <v>175563</v>
      </c>
      <c r="BH28">
        <v>0</v>
      </c>
      <c r="BI28">
        <v>2175014</v>
      </c>
      <c r="BJ28">
        <v>6596260</v>
      </c>
      <c r="BK28">
        <v>16490912</v>
      </c>
      <c r="BL28">
        <v>995341</v>
      </c>
      <c r="BM28">
        <v>89921</v>
      </c>
      <c r="BN28">
        <v>2044093</v>
      </c>
      <c r="BO28">
        <v>4034963</v>
      </c>
      <c r="BP28">
        <v>1589564</v>
      </c>
      <c r="BQ28">
        <v>425289</v>
      </c>
      <c r="BR28">
        <v>5094274</v>
      </c>
      <c r="BS28">
        <v>454718</v>
      </c>
      <c r="BT28">
        <v>0</v>
      </c>
      <c r="BU28">
        <v>55990</v>
      </c>
      <c r="BV28">
        <v>4234943</v>
      </c>
      <c r="BW28">
        <v>0</v>
      </c>
      <c r="BX28">
        <v>329663</v>
      </c>
      <c r="BY28">
        <v>1581723</v>
      </c>
      <c r="BZ28">
        <v>633283</v>
      </c>
      <c r="CA28">
        <v>0</v>
      </c>
      <c r="CB28">
        <v>242257</v>
      </c>
      <c r="CC28">
        <v>0</v>
      </c>
      <c r="CD28">
        <v>1355916</v>
      </c>
      <c r="CE28">
        <v>2205961</v>
      </c>
      <c r="CF28">
        <v>8167842</v>
      </c>
      <c r="CG28">
        <v>0</v>
      </c>
      <c r="CH28">
        <v>990920</v>
      </c>
      <c r="CI28">
        <v>712000</v>
      </c>
      <c r="CJ28">
        <v>0</v>
      </c>
      <c r="CK28">
        <v>47252</v>
      </c>
      <c r="CL28">
        <v>0</v>
      </c>
      <c r="CM28">
        <v>0</v>
      </c>
      <c r="CN28">
        <v>205036</v>
      </c>
      <c r="CO28">
        <v>294098</v>
      </c>
      <c r="CP28">
        <v>385026</v>
      </c>
      <c r="CQ28">
        <v>0</v>
      </c>
      <c r="CR28">
        <v>0</v>
      </c>
      <c r="CS28">
        <v>1776388</v>
      </c>
      <c r="CT28">
        <v>727051</v>
      </c>
      <c r="CU28">
        <v>2661000</v>
      </c>
      <c r="CV28">
        <v>722295</v>
      </c>
      <c r="CW28">
        <v>896480</v>
      </c>
      <c r="CX28">
        <v>300000</v>
      </c>
      <c r="CY28">
        <v>579904</v>
      </c>
    </row>
    <row r="29" spans="1:103" x14ac:dyDescent="0.3">
      <c r="A29">
        <v>341</v>
      </c>
      <c r="D29">
        <v>152470161</v>
      </c>
      <c r="E29">
        <v>36001513</v>
      </c>
      <c r="F29">
        <v>15315774</v>
      </c>
      <c r="G29">
        <v>0</v>
      </c>
      <c r="H29">
        <v>29626641</v>
      </c>
      <c r="I29">
        <v>33797386</v>
      </c>
      <c r="J29">
        <v>55108361</v>
      </c>
      <c r="K29">
        <v>16399047</v>
      </c>
      <c r="L29">
        <v>35545869</v>
      </c>
      <c r="M29">
        <v>195209964</v>
      </c>
      <c r="N29">
        <v>406173606</v>
      </c>
      <c r="O29">
        <v>80267940</v>
      </c>
      <c r="P29">
        <v>285486361</v>
      </c>
      <c r="Q29">
        <v>71071795</v>
      </c>
      <c r="R29">
        <v>14402136</v>
      </c>
      <c r="S29">
        <v>98214488</v>
      </c>
      <c r="T29">
        <v>0</v>
      </c>
      <c r="U29">
        <v>169679123</v>
      </c>
      <c r="V29">
        <v>118914549</v>
      </c>
      <c r="W29">
        <v>0</v>
      </c>
      <c r="X29">
        <v>17666045</v>
      </c>
      <c r="Y29">
        <v>14954086</v>
      </c>
      <c r="Z29">
        <v>99930516</v>
      </c>
      <c r="AA29">
        <v>46849431</v>
      </c>
      <c r="AB29">
        <v>85133631</v>
      </c>
      <c r="AC29">
        <v>318299898</v>
      </c>
      <c r="AD29">
        <v>83925951</v>
      </c>
      <c r="AE29">
        <v>135610353</v>
      </c>
      <c r="AF29">
        <v>140637673</v>
      </c>
      <c r="AG29">
        <v>50451130</v>
      </c>
      <c r="AH29">
        <v>49956098</v>
      </c>
      <c r="AI29">
        <v>433487182</v>
      </c>
      <c r="AJ29">
        <v>47685994</v>
      </c>
      <c r="AK29">
        <v>406096647</v>
      </c>
      <c r="AL29">
        <v>75180209</v>
      </c>
      <c r="AM29">
        <v>236566201</v>
      </c>
      <c r="AN29">
        <v>11203479</v>
      </c>
      <c r="AO29">
        <v>11742728</v>
      </c>
      <c r="AP29">
        <v>57410590</v>
      </c>
      <c r="AQ29">
        <v>16595289</v>
      </c>
      <c r="AR29">
        <v>538400279</v>
      </c>
      <c r="AS29">
        <v>50606182</v>
      </c>
      <c r="AT29">
        <v>123039957</v>
      </c>
      <c r="AU29">
        <v>76704335</v>
      </c>
      <c r="AV29">
        <v>147362649</v>
      </c>
      <c r="AW29">
        <v>21216881</v>
      </c>
      <c r="AX29">
        <v>46333593</v>
      </c>
      <c r="AY29">
        <v>0</v>
      </c>
      <c r="AZ29">
        <v>221213609</v>
      </c>
      <c r="BA29">
        <v>59630769</v>
      </c>
      <c r="BB29">
        <v>234175734</v>
      </c>
      <c r="BC29">
        <v>10843222</v>
      </c>
      <c r="BD29">
        <v>72804281</v>
      </c>
      <c r="BE29">
        <v>61169202</v>
      </c>
      <c r="BF29">
        <v>113423114</v>
      </c>
      <c r="BG29">
        <v>52033970</v>
      </c>
      <c r="BH29">
        <v>22758724</v>
      </c>
      <c r="BI29">
        <v>24368882</v>
      </c>
      <c r="BJ29">
        <v>47873722</v>
      </c>
      <c r="BK29">
        <v>1582546991</v>
      </c>
      <c r="BL29">
        <v>18144164</v>
      </c>
      <c r="BM29">
        <v>30008095</v>
      </c>
      <c r="BN29">
        <v>119861020</v>
      </c>
      <c r="BO29">
        <v>78717745</v>
      </c>
      <c r="BP29">
        <v>332146308</v>
      </c>
      <c r="BQ29">
        <v>26003502</v>
      </c>
      <c r="BR29">
        <v>182587848</v>
      </c>
      <c r="BS29">
        <v>245771747</v>
      </c>
      <c r="BT29">
        <v>17280381</v>
      </c>
      <c r="BU29">
        <v>42294523</v>
      </c>
      <c r="BV29">
        <v>88253155</v>
      </c>
      <c r="BW29">
        <v>14436519</v>
      </c>
      <c r="BX29">
        <v>48023589</v>
      </c>
      <c r="BY29">
        <v>153599136</v>
      </c>
      <c r="BZ29">
        <v>26421844</v>
      </c>
      <c r="CA29">
        <v>131929436</v>
      </c>
      <c r="CB29">
        <v>43847157</v>
      </c>
      <c r="CC29">
        <v>97521418</v>
      </c>
      <c r="CD29">
        <v>78837263</v>
      </c>
      <c r="CE29">
        <v>134232735</v>
      </c>
      <c r="CF29">
        <v>71191751</v>
      </c>
      <c r="CG29">
        <v>65053196</v>
      </c>
      <c r="CH29">
        <v>35826183</v>
      </c>
      <c r="CI29">
        <v>57005523</v>
      </c>
      <c r="CJ29">
        <v>45276739</v>
      </c>
      <c r="CK29">
        <v>67989501</v>
      </c>
      <c r="CL29">
        <v>14026869</v>
      </c>
      <c r="CM29">
        <v>57895494</v>
      </c>
      <c r="CN29">
        <v>5745326</v>
      </c>
      <c r="CO29">
        <v>279645810</v>
      </c>
      <c r="CP29">
        <v>40925418</v>
      </c>
      <c r="CQ29">
        <v>1483333595</v>
      </c>
      <c r="CR29">
        <v>27023963</v>
      </c>
      <c r="CS29">
        <v>11176942</v>
      </c>
      <c r="CT29">
        <v>70150207</v>
      </c>
      <c r="CU29">
        <v>94794275</v>
      </c>
      <c r="CV29">
        <v>65548174</v>
      </c>
      <c r="CW29">
        <v>76636658</v>
      </c>
      <c r="CX29">
        <v>33756891</v>
      </c>
      <c r="CY29">
        <v>21563675</v>
      </c>
    </row>
    <row r="30" spans="1:103" x14ac:dyDescent="0.3">
      <c r="A30">
        <v>386</v>
      </c>
      <c r="D30">
        <v>0</v>
      </c>
      <c r="E30">
        <v>4237410</v>
      </c>
      <c r="F30">
        <v>0</v>
      </c>
      <c r="G30">
        <v>0</v>
      </c>
      <c r="H30">
        <v>0</v>
      </c>
      <c r="I30">
        <v>0</v>
      </c>
      <c r="J30">
        <v>543140</v>
      </c>
      <c r="K30">
        <v>0</v>
      </c>
      <c r="L30">
        <v>0</v>
      </c>
      <c r="M30">
        <v>0</v>
      </c>
      <c r="N30">
        <v>0</v>
      </c>
      <c r="O30">
        <v>257315</v>
      </c>
      <c r="P30">
        <v>0</v>
      </c>
      <c r="Q30">
        <v>0</v>
      </c>
      <c r="R30">
        <v>0</v>
      </c>
      <c r="S30">
        <v>0</v>
      </c>
      <c r="T30">
        <v>0</v>
      </c>
      <c r="U30">
        <v>700000</v>
      </c>
      <c r="V30">
        <v>0</v>
      </c>
      <c r="W30">
        <v>0</v>
      </c>
      <c r="X30">
        <v>0</v>
      </c>
      <c r="Y30">
        <v>0</v>
      </c>
      <c r="Z30">
        <v>14781390</v>
      </c>
      <c r="AA30">
        <v>10698008</v>
      </c>
      <c r="AB30">
        <v>7534375</v>
      </c>
      <c r="AC30">
        <v>0</v>
      </c>
      <c r="AD30">
        <v>0</v>
      </c>
      <c r="AE30">
        <v>0</v>
      </c>
      <c r="AF30">
        <v>0</v>
      </c>
      <c r="AG30">
        <v>0</v>
      </c>
      <c r="AH30">
        <v>154032</v>
      </c>
      <c r="AI30">
        <v>0</v>
      </c>
      <c r="AJ30">
        <v>8379</v>
      </c>
      <c r="AK30">
        <v>0</v>
      </c>
      <c r="AL30">
        <v>150978</v>
      </c>
      <c r="AM30">
        <v>111419381</v>
      </c>
      <c r="AN30">
        <v>144670</v>
      </c>
      <c r="AO30">
        <v>0</v>
      </c>
      <c r="AP30">
        <v>1510420</v>
      </c>
      <c r="AQ30">
        <v>125000</v>
      </c>
      <c r="AR30">
        <v>0</v>
      </c>
      <c r="AS30">
        <v>10847</v>
      </c>
      <c r="AT30">
        <v>0</v>
      </c>
      <c r="AU30">
        <v>0</v>
      </c>
      <c r="AV30">
        <v>0</v>
      </c>
      <c r="AW30">
        <v>1289184</v>
      </c>
      <c r="AX30">
        <v>0</v>
      </c>
      <c r="AY30">
        <v>0</v>
      </c>
      <c r="AZ30">
        <v>125000</v>
      </c>
      <c r="BA30">
        <v>0</v>
      </c>
      <c r="BB30">
        <v>9715659</v>
      </c>
      <c r="BC30">
        <v>100000</v>
      </c>
      <c r="BD30">
        <v>0</v>
      </c>
      <c r="BE30">
        <v>80000</v>
      </c>
      <c r="BF30">
        <v>0</v>
      </c>
      <c r="BG30">
        <v>0</v>
      </c>
      <c r="BH30">
        <v>0</v>
      </c>
      <c r="BI30">
        <v>0</v>
      </c>
      <c r="BJ30">
        <v>0</v>
      </c>
      <c r="BK30">
        <v>0</v>
      </c>
      <c r="BL30">
        <v>0</v>
      </c>
      <c r="BM30">
        <v>0</v>
      </c>
      <c r="BN30">
        <v>0</v>
      </c>
      <c r="BO30">
        <v>2721868</v>
      </c>
      <c r="BP30">
        <v>0</v>
      </c>
      <c r="BQ30">
        <v>0</v>
      </c>
      <c r="BR30">
        <v>875683</v>
      </c>
      <c r="BS30">
        <v>445354</v>
      </c>
      <c r="BT30">
        <v>118475</v>
      </c>
      <c r="BU30">
        <v>100000</v>
      </c>
      <c r="BV30">
        <v>0</v>
      </c>
      <c r="BW30">
        <v>0</v>
      </c>
      <c r="BX30">
        <v>0</v>
      </c>
      <c r="BY30">
        <v>469569</v>
      </c>
      <c r="BZ30">
        <v>37886</v>
      </c>
      <c r="CA30">
        <v>0</v>
      </c>
      <c r="CB30">
        <v>0</v>
      </c>
      <c r="CC30">
        <v>0</v>
      </c>
      <c r="CD30">
        <v>17147736</v>
      </c>
      <c r="CE30">
        <v>0</v>
      </c>
      <c r="CF30">
        <v>0</v>
      </c>
      <c r="CG30">
        <v>0</v>
      </c>
      <c r="CH30">
        <v>0</v>
      </c>
      <c r="CI30">
        <v>408406</v>
      </c>
      <c r="CJ30">
        <v>420413</v>
      </c>
      <c r="CK30">
        <v>0</v>
      </c>
      <c r="CL30">
        <v>0</v>
      </c>
      <c r="CM30">
        <v>6200000</v>
      </c>
      <c r="CN30">
        <v>0</v>
      </c>
      <c r="CO30">
        <v>0</v>
      </c>
      <c r="CP30">
        <v>0</v>
      </c>
      <c r="CQ30">
        <v>446037432</v>
      </c>
      <c r="CR30">
        <v>0</v>
      </c>
      <c r="CS30">
        <v>440865</v>
      </c>
      <c r="CT30">
        <v>0</v>
      </c>
      <c r="CU30">
        <v>0</v>
      </c>
      <c r="CV30">
        <v>0</v>
      </c>
      <c r="CW30">
        <v>0</v>
      </c>
      <c r="CX30">
        <v>290000</v>
      </c>
      <c r="CY30">
        <v>0</v>
      </c>
    </row>
    <row r="31" spans="1:103" x14ac:dyDescent="0.3">
      <c r="A31">
        <v>387</v>
      </c>
      <c r="D31">
        <v>0</v>
      </c>
      <c r="E31">
        <v>4549857</v>
      </c>
      <c r="F31">
        <v>0</v>
      </c>
      <c r="G31">
        <v>0</v>
      </c>
      <c r="H31">
        <v>0</v>
      </c>
      <c r="I31">
        <v>0</v>
      </c>
      <c r="J31">
        <v>543140</v>
      </c>
      <c r="K31">
        <v>0</v>
      </c>
      <c r="L31">
        <v>0</v>
      </c>
      <c r="M31">
        <v>0</v>
      </c>
      <c r="N31">
        <v>60445</v>
      </c>
      <c r="O31">
        <v>0</v>
      </c>
      <c r="P31">
        <v>0</v>
      </c>
      <c r="Q31">
        <v>0</v>
      </c>
      <c r="R31">
        <v>0</v>
      </c>
      <c r="S31">
        <v>405000</v>
      </c>
      <c r="T31">
        <v>0</v>
      </c>
      <c r="U31">
        <v>0</v>
      </c>
      <c r="V31">
        <v>152460</v>
      </c>
      <c r="W31">
        <v>0</v>
      </c>
      <c r="X31">
        <v>801248</v>
      </c>
      <c r="Y31">
        <v>0</v>
      </c>
      <c r="Z31">
        <v>14266055</v>
      </c>
      <c r="AA31">
        <v>13334401</v>
      </c>
      <c r="AB31">
        <v>7404375</v>
      </c>
      <c r="AC31">
        <v>8770824</v>
      </c>
      <c r="AD31">
        <v>144385</v>
      </c>
      <c r="AE31">
        <v>0</v>
      </c>
      <c r="AF31">
        <v>933100</v>
      </c>
      <c r="AG31">
        <v>372892</v>
      </c>
      <c r="AH31">
        <v>0</v>
      </c>
      <c r="AI31">
        <v>0</v>
      </c>
      <c r="AJ31">
        <v>499739</v>
      </c>
      <c r="AK31">
        <v>0</v>
      </c>
      <c r="AL31">
        <v>0</v>
      </c>
      <c r="AM31">
        <v>111419381</v>
      </c>
      <c r="AN31">
        <v>0</v>
      </c>
      <c r="AO31">
        <v>0</v>
      </c>
      <c r="AP31">
        <v>1510420</v>
      </c>
      <c r="AQ31">
        <v>0</v>
      </c>
      <c r="AR31">
        <v>0</v>
      </c>
      <c r="AS31">
        <v>0</v>
      </c>
      <c r="AT31">
        <v>0</v>
      </c>
      <c r="AU31">
        <v>0</v>
      </c>
      <c r="AV31">
        <v>2702578</v>
      </c>
      <c r="AW31">
        <v>1289184</v>
      </c>
      <c r="AX31">
        <v>0</v>
      </c>
      <c r="AY31">
        <v>0</v>
      </c>
      <c r="AZ31">
        <v>0</v>
      </c>
      <c r="BA31">
        <v>569993</v>
      </c>
      <c r="BB31">
        <v>10125145</v>
      </c>
      <c r="BC31">
        <v>0</v>
      </c>
      <c r="BD31">
        <v>0</v>
      </c>
      <c r="BE31">
        <v>0</v>
      </c>
      <c r="BF31">
        <v>0</v>
      </c>
      <c r="BG31">
        <v>0</v>
      </c>
      <c r="BH31">
        <v>0</v>
      </c>
      <c r="BI31">
        <v>0</v>
      </c>
      <c r="BJ31">
        <v>1491487</v>
      </c>
      <c r="BK31">
        <v>0</v>
      </c>
      <c r="BL31">
        <v>0</v>
      </c>
      <c r="BM31">
        <v>0</v>
      </c>
      <c r="BN31">
        <v>0</v>
      </c>
      <c r="BO31">
        <v>2780268</v>
      </c>
      <c r="BP31">
        <v>0</v>
      </c>
      <c r="BQ31">
        <v>0</v>
      </c>
      <c r="BR31">
        <v>0</v>
      </c>
      <c r="BS31">
        <v>0</v>
      </c>
      <c r="BT31">
        <v>0</v>
      </c>
      <c r="BU31">
        <v>0</v>
      </c>
      <c r="BV31">
        <v>845788</v>
      </c>
      <c r="BW31">
        <v>20000</v>
      </c>
      <c r="BX31">
        <v>0</v>
      </c>
      <c r="BY31">
        <v>0</v>
      </c>
      <c r="BZ31">
        <v>0</v>
      </c>
      <c r="CA31">
        <v>1880000</v>
      </c>
      <c r="CB31">
        <v>0</v>
      </c>
      <c r="CC31">
        <v>0</v>
      </c>
      <c r="CD31">
        <v>17311149</v>
      </c>
      <c r="CE31">
        <v>1695797</v>
      </c>
      <c r="CF31">
        <v>0</v>
      </c>
      <c r="CG31">
        <v>0</v>
      </c>
      <c r="CH31">
        <v>0</v>
      </c>
      <c r="CI31">
        <v>2352460</v>
      </c>
      <c r="CJ31">
        <v>450412</v>
      </c>
      <c r="CK31">
        <v>277917</v>
      </c>
      <c r="CL31">
        <v>47346</v>
      </c>
      <c r="CM31">
        <v>6770150</v>
      </c>
      <c r="CN31">
        <v>0</v>
      </c>
      <c r="CO31">
        <v>991908</v>
      </c>
      <c r="CP31">
        <v>0</v>
      </c>
      <c r="CQ31">
        <v>445587432</v>
      </c>
      <c r="CR31">
        <v>52</v>
      </c>
      <c r="CS31">
        <v>475865</v>
      </c>
      <c r="CT31">
        <v>0</v>
      </c>
      <c r="CU31">
        <v>1431259</v>
      </c>
      <c r="CV31">
        <v>3945000</v>
      </c>
      <c r="CW31">
        <v>0</v>
      </c>
      <c r="CX31">
        <v>298487</v>
      </c>
      <c r="CY31">
        <v>50000</v>
      </c>
    </row>
    <row r="32" spans="1:103" x14ac:dyDescent="0.3">
      <c r="A32">
        <v>389</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-1241318</v>
      </c>
      <c r="AK32">
        <v>0</v>
      </c>
      <c r="AL32">
        <v>0</v>
      </c>
      <c r="AM32">
        <v>0</v>
      </c>
      <c r="AN32">
        <v>0</v>
      </c>
      <c r="AO32">
        <v>0</v>
      </c>
      <c r="AP32">
        <v>0</v>
      </c>
      <c r="AQ32">
        <v>0</v>
      </c>
      <c r="AR32">
        <v>0</v>
      </c>
      <c r="AS32">
        <v>0</v>
      </c>
      <c r="AT32">
        <v>0</v>
      </c>
      <c r="AU32">
        <v>91679</v>
      </c>
      <c r="AV32">
        <v>0</v>
      </c>
      <c r="AW32">
        <v>0</v>
      </c>
      <c r="AX32">
        <v>0</v>
      </c>
      <c r="AY32">
        <v>0</v>
      </c>
      <c r="AZ32">
        <v>0</v>
      </c>
      <c r="BA32">
        <v>0</v>
      </c>
      <c r="BB32">
        <v>0</v>
      </c>
      <c r="BC32">
        <v>0</v>
      </c>
      <c r="BD32">
        <v>0</v>
      </c>
      <c r="BE32">
        <v>0</v>
      </c>
      <c r="BF32">
        <v>0</v>
      </c>
      <c r="BG32">
        <v>0</v>
      </c>
      <c r="BH32">
        <v>0</v>
      </c>
      <c r="BI32">
        <v>0</v>
      </c>
      <c r="BJ32">
        <v>0</v>
      </c>
      <c r="BK32">
        <v>0</v>
      </c>
      <c r="BL32">
        <v>0</v>
      </c>
      <c r="BM32">
        <v>0</v>
      </c>
      <c r="BN32">
        <v>0</v>
      </c>
      <c r="BO32">
        <v>1675797</v>
      </c>
      <c r="BP32">
        <v>350000000</v>
      </c>
      <c r="BQ32">
        <v>0</v>
      </c>
      <c r="BR32">
        <v>0</v>
      </c>
      <c r="BS32">
        <v>0</v>
      </c>
      <c r="BT32">
        <v>0</v>
      </c>
      <c r="BU32">
        <v>0</v>
      </c>
      <c r="BV32">
        <v>0</v>
      </c>
      <c r="BW32">
        <v>0</v>
      </c>
      <c r="BX32">
        <v>0</v>
      </c>
      <c r="BY32">
        <v>0</v>
      </c>
      <c r="BZ32">
        <v>0</v>
      </c>
      <c r="CA32">
        <v>0</v>
      </c>
      <c r="CB32">
        <v>0</v>
      </c>
      <c r="CC32">
        <v>0</v>
      </c>
      <c r="CD32">
        <v>0</v>
      </c>
      <c r="CE32">
        <v>0</v>
      </c>
      <c r="CF32">
        <v>0</v>
      </c>
      <c r="CG32">
        <v>0</v>
      </c>
      <c r="CH32">
        <v>0</v>
      </c>
      <c r="CI32">
        <v>3300000</v>
      </c>
      <c r="CJ32">
        <v>0</v>
      </c>
      <c r="CK32">
        <v>-9949288</v>
      </c>
      <c r="CL32">
        <v>403619</v>
      </c>
      <c r="CM32">
        <v>0</v>
      </c>
      <c r="CN32">
        <v>0</v>
      </c>
      <c r="CO32">
        <v>0</v>
      </c>
      <c r="CP32">
        <v>0</v>
      </c>
      <c r="CQ32">
        <v>0</v>
      </c>
      <c r="CR32">
        <v>0</v>
      </c>
      <c r="CS32">
        <v>0</v>
      </c>
      <c r="CT32">
        <v>0</v>
      </c>
      <c r="CU32">
        <v>0</v>
      </c>
      <c r="CV32">
        <v>0</v>
      </c>
      <c r="CW32">
        <v>0</v>
      </c>
      <c r="CX32">
        <v>0</v>
      </c>
      <c r="CY32">
        <v>0</v>
      </c>
    </row>
    <row r="33" spans="1:103" x14ac:dyDescent="0.3">
      <c r="A33">
        <v>255</v>
      </c>
      <c r="D33">
        <v>18073284</v>
      </c>
      <c r="E33">
        <v>1644883</v>
      </c>
      <c r="F33">
        <v>2205921</v>
      </c>
      <c r="G33">
        <v>0</v>
      </c>
      <c r="H33">
        <v>-4614223</v>
      </c>
      <c r="I33">
        <v>6492993</v>
      </c>
      <c r="J33">
        <v>8475034</v>
      </c>
      <c r="K33">
        <v>2989948</v>
      </c>
      <c r="L33">
        <v>6686221</v>
      </c>
      <c r="M33">
        <v>-3514012</v>
      </c>
      <c r="N33">
        <v>21719314</v>
      </c>
      <c r="O33">
        <v>9569312</v>
      </c>
      <c r="P33">
        <v>42374069</v>
      </c>
      <c r="Q33">
        <v>1940738</v>
      </c>
      <c r="R33">
        <v>1056425</v>
      </c>
      <c r="S33">
        <v>6022475</v>
      </c>
      <c r="T33">
        <v>0</v>
      </c>
      <c r="U33">
        <v>15798121</v>
      </c>
      <c r="V33">
        <v>6787955</v>
      </c>
      <c r="W33">
        <v>0</v>
      </c>
      <c r="X33">
        <v>2254716</v>
      </c>
      <c r="Y33">
        <v>1600394</v>
      </c>
      <c r="Z33">
        <v>7582973</v>
      </c>
      <c r="AA33">
        <v>320647</v>
      </c>
      <c r="AB33">
        <v>17418966</v>
      </c>
      <c r="AC33">
        <v>67771940</v>
      </c>
      <c r="AD33">
        <v>22998969</v>
      </c>
      <c r="AE33">
        <v>24007710</v>
      </c>
      <c r="AF33">
        <v>29028864</v>
      </c>
      <c r="AG33">
        <v>2391745</v>
      </c>
      <c r="AH33">
        <v>5783559</v>
      </c>
      <c r="AI33">
        <v>5577145</v>
      </c>
      <c r="AJ33">
        <v>5329835</v>
      </c>
      <c r="AK33">
        <v>42066103</v>
      </c>
      <c r="AL33">
        <v>8964876</v>
      </c>
      <c r="AM33">
        <v>43554794</v>
      </c>
      <c r="AN33">
        <v>-7963807</v>
      </c>
      <c r="AO33">
        <v>1406310</v>
      </c>
      <c r="AP33">
        <v>8619795</v>
      </c>
      <c r="AQ33">
        <v>2935616</v>
      </c>
      <c r="AR33">
        <v>77594795</v>
      </c>
      <c r="AS33">
        <v>10697852</v>
      </c>
      <c r="AT33">
        <v>10024671</v>
      </c>
      <c r="AU33">
        <v>5822240</v>
      </c>
      <c r="AV33">
        <v>-17401203</v>
      </c>
      <c r="AW33">
        <v>12461730</v>
      </c>
      <c r="AX33">
        <v>10573160</v>
      </c>
      <c r="AY33">
        <v>0</v>
      </c>
      <c r="AZ33">
        <v>34344958</v>
      </c>
      <c r="BA33">
        <v>12692585</v>
      </c>
      <c r="BB33">
        <v>36733876</v>
      </c>
      <c r="BC33">
        <v>-1357018</v>
      </c>
      <c r="BD33">
        <v>11360125</v>
      </c>
      <c r="BE33">
        <v>1826636</v>
      </c>
      <c r="BF33">
        <v>20312462</v>
      </c>
      <c r="BG33">
        <v>-116920</v>
      </c>
      <c r="BH33">
        <v>3241723</v>
      </c>
      <c r="BI33">
        <v>2677089</v>
      </c>
      <c r="BJ33">
        <v>6438843</v>
      </c>
      <c r="BK33">
        <v>18887163</v>
      </c>
      <c r="BL33">
        <v>533450</v>
      </c>
      <c r="BM33">
        <v>8421548</v>
      </c>
      <c r="BN33">
        <v>-7872263</v>
      </c>
      <c r="BO33">
        <v>7229136</v>
      </c>
      <c r="BP33">
        <v>373223825</v>
      </c>
      <c r="BQ33">
        <v>2268213</v>
      </c>
      <c r="BR33">
        <v>3939241</v>
      </c>
      <c r="BS33">
        <v>-30283115</v>
      </c>
      <c r="BT33">
        <v>443046</v>
      </c>
      <c r="BU33">
        <v>3691441</v>
      </c>
      <c r="BV33">
        <v>22771076</v>
      </c>
      <c r="BW33">
        <v>1596911</v>
      </c>
      <c r="BX33">
        <v>536246</v>
      </c>
      <c r="BY33">
        <v>25858678</v>
      </c>
      <c r="BZ33">
        <v>3731036</v>
      </c>
      <c r="CA33">
        <v>-4066274</v>
      </c>
      <c r="CB33">
        <v>4286746</v>
      </c>
      <c r="CC33">
        <v>4215077</v>
      </c>
      <c r="CD33">
        <v>10095293</v>
      </c>
      <c r="CE33">
        <v>17260289</v>
      </c>
      <c r="CF33">
        <v>20753723</v>
      </c>
      <c r="CG33">
        <v>6852542</v>
      </c>
      <c r="CH33">
        <v>2283185</v>
      </c>
      <c r="CI33">
        <v>11402076</v>
      </c>
      <c r="CJ33">
        <v>1667491</v>
      </c>
      <c r="CK33">
        <v>-8522808</v>
      </c>
      <c r="CL33">
        <v>-675339</v>
      </c>
      <c r="CM33">
        <v>7528864</v>
      </c>
      <c r="CN33">
        <v>593568</v>
      </c>
      <c r="CO33">
        <v>25415464</v>
      </c>
      <c r="CP33">
        <v>6987906</v>
      </c>
      <c r="CQ33">
        <v>6733392</v>
      </c>
      <c r="CR33">
        <v>3145834</v>
      </c>
      <c r="CS33">
        <v>2461704</v>
      </c>
      <c r="CT33">
        <v>16905784</v>
      </c>
      <c r="CU33">
        <v>7132470</v>
      </c>
      <c r="CV33">
        <v>3709058</v>
      </c>
      <c r="CW33">
        <v>4115035</v>
      </c>
      <c r="CX33">
        <v>4502178</v>
      </c>
      <c r="CY33">
        <v>2329103</v>
      </c>
    </row>
    <row r="34" spans="1:103" x14ac:dyDescent="0.3">
      <c r="A34">
        <v>376</v>
      </c>
      <c r="D34">
        <v>326804</v>
      </c>
      <c r="E34">
        <v>14799</v>
      </c>
      <c r="F34">
        <v>151774</v>
      </c>
      <c r="G34">
        <v>0</v>
      </c>
      <c r="H34">
        <v>85239</v>
      </c>
      <c r="I34">
        <v>487487</v>
      </c>
      <c r="J34">
        <v>151409</v>
      </c>
      <c r="K34">
        <v>16238</v>
      </c>
      <c r="L34">
        <v>197262</v>
      </c>
      <c r="M34">
        <v>518298</v>
      </c>
      <c r="N34">
        <v>906640</v>
      </c>
      <c r="O34">
        <v>118641</v>
      </c>
      <c r="P34">
        <v>159815</v>
      </c>
      <c r="Q34">
        <v>45415</v>
      </c>
      <c r="R34">
        <v>25544</v>
      </c>
      <c r="S34">
        <v>126354</v>
      </c>
      <c r="T34">
        <v>0</v>
      </c>
      <c r="U34">
        <v>104729</v>
      </c>
      <c r="V34">
        <v>56309</v>
      </c>
      <c r="W34">
        <v>0</v>
      </c>
      <c r="X34">
        <v>3947</v>
      </c>
      <c r="Y34">
        <v>43465</v>
      </c>
      <c r="Z34">
        <v>105888</v>
      </c>
      <c r="AA34">
        <v>88765</v>
      </c>
      <c r="AB34">
        <v>97794</v>
      </c>
      <c r="AC34">
        <v>563261</v>
      </c>
      <c r="AD34">
        <v>36499</v>
      </c>
      <c r="AE34">
        <v>70306</v>
      </c>
      <c r="AF34">
        <v>30872</v>
      </c>
      <c r="AG34">
        <v>35125</v>
      </c>
      <c r="AH34">
        <v>210796</v>
      </c>
      <c r="AI34">
        <v>0</v>
      </c>
      <c r="AJ34">
        <v>401305</v>
      </c>
      <c r="AK34">
        <v>0</v>
      </c>
      <c r="AL34">
        <v>57041</v>
      </c>
      <c r="AM34">
        <v>230077</v>
      </c>
      <c r="AN34">
        <v>300</v>
      </c>
      <c r="AO34">
        <v>81591</v>
      </c>
      <c r="AP34">
        <v>25741</v>
      </c>
      <c r="AQ34">
        <v>68032</v>
      </c>
      <c r="AR34">
        <v>569884</v>
      </c>
      <c r="AS34">
        <v>0</v>
      </c>
      <c r="AT34">
        <v>130858</v>
      </c>
      <c r="AU34">
        <v>199169</v>
      </c>
      <c r="AV34">
        <v>132905</v>
      </c>
      <c r="AW34">
        <v>23118</v>
      </c>
      <c r="AX34">
        <v>31382</v>
      </c>
      <c r="AY34">
        <v>0</v>
      </c>
      <c r="AZ34">
        <v>190858</v>
      </c>
      <c r="BA34">
        <v>112764</v>
      </c>
      <c r="BB34">
        <v>-1590023</v>
      </c>
      <c r="BC34">
        <v>270937</v>
      </c>
      <c r="BD34">
        <v>25565</v>
      </c>
      <c r="BE34">
        <v>1595</v>
      </c>
      <c r="BF34">
        <v>274569</v>
      </c>
      <c r="BG34">
        <v>92568</v>
      </c>
      <c r="BH34">
        <v>100328</v>
      </c>
      <c r="BI34">
        <v>65150</v>
      </c>
      <c r="BJ34">
        <v>54900</v>
      </c>
      <c r="BK34">
        <v>51203619</v>
      </c>
      <c r="BL34">
        <v>106725</v>
      </c>
      <c r="BM34">
        <v>67432</v>
      </c>
      <c r="BN34">
        <v>82175</v>
      </c>
      <c r="BO34">
        <v>18718</v>
      </c>
      <c r="BP34">
        <v>8094173</v>
      </c>
      <c r="BQ34">
        <v>29938</v>
      </c>
      <c r="BR34">
        <v>570432</v>
      </c>
      <c r="BS34">
        <v>529786</v>
      </c>
      <c r="BT34">
        <v>53849</v>
      </c>
      <c r="BU34">
        <v>6328</v>
      </c>
      <c r="BV34">
        <v>36662</v>
      </c>
      <c r="BW34">
        <v>0</v>
      </c>
      <c r="BX34">
        <v>146139</v>
      </c>
      <c r="BY34">
        <v>362293</v>
      </c>
      <c r="BZ34">
        <v>0</v>
      </c>
      <c r="CA34">
        <v>622945</v>
      </c>
      <c r="CB34">
        <v>33111</v>
      </c>
      <c r="CC34">
        <v>0</v>
      </c>
      <c r="CD34">
        <v>272455</v>
      </c>
      <c r="CE34">
        <v>144333</v>
      </c>
      <c r="CF34">
        <v>205287</v>
      </c>
      <c r="CG34">
        <v>0</v>
      </c>
      <c r="CH34">
        <v>23710431</v>
      </c>
      <c r="CI34">
        <v>14855</v>
      </c>
      <c r="CJ34">
        <v>29593</v>
      </c>
      <c r="CK34">
        <v>2501016</v>
      </c>
      <c r="CL34">
        <v>150</v>
      </c>
      <c r="CM34">
        <v>50185</v>
      </c>
      <c r="CN34">
        <v>1547</v>
      </c>
      <c r="CO34">
        <v>45511</v>
      </c>
      <c r="CP34">
        <v>108049</v>
      </c>
      <c r="CQ34">
        <v>446666</v>
      </c>
      <c r="CR34">
        <v>86407</v>
      </c>
      <c r="CS34">
        <v>40297</v>
      </c>
      <c r="CT34">
        <v>28038</v>
      </c>
      <c r="CU34">
        <v>3334230</v>
      </c>
      <c r="CV34">
        <v>60446</v>
      </c>
      <c r="CW34">
        <v>29031</v>
      </c>
      <c r="CX34">
        <v>190690</v>
      </c>
      <c r="CY34">
        <v>23003</v>
      </c>
    </row>
    <row r="35" spans="1:103" x14ac:dyDescent="0.3">
      <c r="A35">
        <v>597</v>
      </c>
      <c r="D35">
        <v>283361</v>
      </c>
      <c r="E35">
        <v>32980</v>
      </c>
      <c r="F35">
        <v>182</v>
      </c>
      <c r="G35">
        <v>0</v>
      </c>
      <c r="H35">
        <v>13703</v>
      </c>
      <c r="I35">
        <v>175523</v>
      </c>
      <c r="J35">
        <v>93149</v>
      </c>
      <c r="K35">
        <v>4235</v>
      </c>
      <c r="L35">
        <v>21191</v>
      </c>
      <c r="M35">
        <v>195305</v>
      </c>
      <c r="N35">
        <v>77139</v>
      </c>
      <c r="O35">
        <v>129909</v>
      </c>
      <c r="P35">
        <v>275525</v>
      </c>
      <c r="Q35">
        <v>-10963</v>
      </c>
      <c r="R35">
        <v>160896</v>
      </c>
      <c r="S35">
        <v>98118</v>
      </c>
      <c r="T35">
        <v>0</v>
      </c>
      <c r="U35">
        <v>-41175</v>
      </c>
      <c r="V35">
        <v>1976</v>
      </c>
      <c r="W35">
        <v>0</v>
      </c>
      <c r="X35">
        <v>56690</v>
      </c>
      <c r="Y35">
        <v>3471</v>
      </c>
      <c r="Z35">
        <v>363138</v>
      </c>
      <c r="AA35">
        <v>122397</v>
      </c>
      <c r="AB35">
        <v>25418</v>
      </c>
      <c r="AC35">
        <v>1083658</v>
      </c>
      <c r="AD35">
        <v>223173</v>
      </c>
      <c r="AE35">
        <v>89339</v>
      </c>
      <c r="AF35">
        <v>113650</v>
      </c>
      <c r="AG35">
        <v>-8523</v>
      </c>
      <c r="AH35">
        <v>193959</v>
      </c>
      <c r="AI35">
        <v>3806271</v>
      </c>
      <c r="AJ35">
        <v>30649</v>
      </c>
      <c r="AK35">
        <v>349866</v>
      </c>
      <c r="AL35">
        <v>41896</v>
      </c>
      <c r="AM35">
        <v>88713</v>
      </c>
      <c r="AN35">
        <v>21635</v>
      </c>
      <c r="AO35">
        <v>7570</v>
      </c>
      <c r="AP35">
        <v>12507</v>
      </c>
      <c r="AQ35">
        <v>1360</v>
      </c>
      <c r="AR35">
        <v>343071</v>
      </c>
      <c r="AS35">
        <v>184848</v>
      </c>
      <c r="AT35">
        <v>71510</v>
      </c>
      <c r="AU35">
        <v>29688</v>
      </c>
      <c r="AV35">
        <v>670913</v>
      </c>
      <c r="AW35">
        <v>26217</v>
      </c>
      <c r="AX35">
        <v>55604</v>
      </c>
      <c r="AY35">
        <v>0</v>
      </c>
      <c r="AZ35">
        <v>58441</v>
      </c>
      <c r="BA35">
        <v>29701</v>
      </c>
      <c r="BB35">
        <v>1054569</v>
      </c>
      <c r="BC35">
        <v>813385</v>
      </c>
      <c r="BD35">
        <v>52860</v>
      </c>
      <c r="BE35">
        <v>98283</v>
      </c>
      <c r="BF35">
        <v>272776</v>
      </c>
      <c r="BG35">
        <v>102916</v>
      </c>
      <c r="BH35">
        <v>2429</v>
      </c>
      <c r="BI35">
        <v>105163</v>
      </c>
      <c r="BJ35">
        <v>28088</v>
      </c>
      <c r="BK35">
        <v>1300010</v>
      </c>
      <c r="BL35">
        <v>18541</v>
      </c>
      <c r="BM35">
        <v>18389</v>
      </c>
      <c r="BN35">
        <v>707595</v>
      </c>
      <c r="BO35">
        <v>92601</v>
      </c>
      <c r="BP35">
        <v>2625278</v>
      </c>
      <c r="BQ35">
        <v>10098</v>
      </c>
      <c r="BR35">
        <v>52670</v>
      </c>
      <c r="BS35">
        <v>42862</v>
      </c>
      <c r="BT35">
        <v>7134</v>
      </c>
      <c r="BU35">
        <v>51709</v>
      </c>
      <c r="BV35">
        <v>58585</v>
      </c>
      <c r="BW35">
        <v>32735</v>
      </c>
      <c r="BX35">
        <v>118667</v>
      </c>
      <c r="BY35">
        <v>101263</v>
      </c>
      <c r="BZ35">
        <v>21230</v>
      </c>
      <c r="CA35">
        <v>181892</v>
      </c>
      <c r="CB35">
        <v>26070</v>
      </c>
      <c r="CC35">
        <v>60134</v>
      </c>
      <c r="CD35">
        <v>47824</v>
      </c>
      <c r="CE35">
        <v>297973</v>
      </c>
      <c r="CF35">
        <v>29666</v>
      </c>
      <c r="CG35">
        <v>5683</v>
      </c>
      <c r="CH35">
        <v>0</v>
      </c>
      <c r="CI35">
        <v>53484</v>
      </c>
      <c r="CJ35">
        <v>13767</v>
      </c>
      <c r="CK35">
        <v>115817</v>
      </c>
      <c r="CL35">
        <v>283188</v>
      </c>
      <c r="CM35">
        <v>27913</v>
      </c>
      <c r="CN35">
        <v>472</v>
      </c>
      <c r="CO35">
        <v>-122614</v>
      </c>
      <c r="CP35">
        <v>7493</v>
      </c>
      <c r="CQ35">
        <v>-4092568</v>
      </c>
      <c r="CR35">
        <v>5511</v>
      </c>
      <c r="CS35">
        <v>11693</v>
      </c>
      <c r="CT35">
        <v>169206</v>
      </c>
      <c r="CU35">
        <v>160891</v>
      </c>
      <c r="CV35">
        <v>20677</v>
      </c>
      <c r="CW35">
        <v>22246</v>
      </c>
      <c r="CX35">
        <v>22307</v>
      </c>
      <c r="CY35">
        <v>20298</v>
      </c>
    </row>
    <row r="36" spans="1:103" x14ac:dyDescent="0.3">
      <c r="D36" t="e">
        <v>#N/A</v>
      </c>
      <c r="E36" t="e">
        <v>#N/A</v>
      </c>
      <c r="F36" t="e">
        <v>#N/A</v>
      </c>
      <c r="G36" t="e">
        <v>#N/A</v>
      </c>
      <c r="H36" t="e">
        <v>#N/A</v>
      </c>
      <c r="I36" t="e">
        <v>#N/A</v>
      </c>
      <c r="J36" t="e">
        <v>#N/A</v>
      </c>
      <c r="K36" t="e">
        <v>#N/A</v>
      </c>
      <c r="L36" t="e">
        <v>#N/A</v>
      </c>
      <c r="M36" t="e">
        <v>#N/A</v>
      </c>
      <c r="N36" t="e">
        <v>#N/A</v>
      </c>
      <c r="O36" t="e">
        <v>#N/A</v>
      </c>
      <c r="P36" t="e">
        <v>#N/A</v>
      </c>
      <c r="Q36" t="e">
        <v>#N/A</v>
      </c>
      <c r="R36" t="e">
        <v>#N/A</v>
      </c>
      <c r="S36" t="e">
        <v>#N/A</v>
      </c>
      <c r="T36" t="e">
        <v>#N/A</v>
      </c>
      <c r="U36" t="e">
        <v>#N/A</v>
      </c>
      <c r="V36" t="e">
        <v>#N/A</v>
      </c>
      <c r="W36" t="e">
        <v>#N/A</v>
      </c>
      <c r="X36" t="e">
        <v>#N/A</v>
      </c>
      <c r="Y36" t="e">
        <v>#N/A</v>
      </c>
      <c r="Z36" t="e">
        <v>#N/A</v>
      </c>
      <c r="AA36" t="e">
        <v>#N/A</v>
      </c>
      <c r="AB36" t="e">
        <v>#N/A</v>
      </c>
      <c r="AC36" t="e">
        <v>#N/A</v>
      </c>
      <c r="AD36" t="e">
        <v>#N/A</v>
      </c>
      <c r="AE36" t="e">
        <v>#N/A</v>
      </c>
      <c r="AF36" t="e">
        <v>#N/A</v>
      </c>
      <c r="AG36" t="e">
        <v>#N/A</v>
      </c>
      <c r="AH36" t="e">
        <v>#N/A</v>
      </c>
      <c r="AI36" t="e">
        <v>#N/A</v>
      </c>
      <c r="AJ36" t="e">
        <v>#N/A</v>
      </c>
      <c r="AK36" t="e">
        <v>#N/A</v>
      </c>
      <c r="AL36" t="e">
        <v>#N/A</v>
      </c>
      <c r="AM36" t="e">
        <v>#N/A</v>
      </c>
      <c r="AN36" t="e">
        <v>#N/A</v>
      </c>
      <c r="AO36" t="e">
        <v>#N/A</v>
      </c>
      <c r="AP36" t="e">
        <v>#N/A</v>
      </c>
      <c r="AQ36" t="e">
        <v>#N/A</v>
      </c>
      <c r="AR36" t="e">
        <v>#N/A</v>
      </c>
      <c r="AS36" t="e">
        <v>#N/A</v>
      </c>
      <c r="AT36" t="e">
        <v>#N/A</v>
      </c>
      <c r="AU36" t="e">
        <v>#N/A</v>
      </c>
      <c r="AV36" t="e">
        <v>#N/A</v>
      </c>
      <c r="AW36" t="e">
        <v>#N/A</v>
      </c>
      <c r="AX36" t="e">
        <v>#N/A</v>
      </c>
      <c r="AY36" t="e">
        <v>#N/A</v>
      </c>
      <c r="AZ36" t="e">
        <v>#N/A</v>
      </c>
      <c r="BA36" t="e">
        <v>#N/A</v>
      </c>
      <c r="BB36" t="e">
        <v>#N/A</v>
      </c>
      <c r="BC36" t="e">
        <v>#N/A</v>
      </c>
      <c r="BD36" t="e">
        <v>#N/A</v>
      </c>
      <c r="BE36" t="e">
        <v>#N/A</v>
      </c>
      <c r="BF36" t="e">
        <v>#N/A</v>
      </c>
      <c r="BG36" t="e">
        <v>#N/A</v>
      </c>
      <c r="BH36" t="e">
        <v>#N/A</v>
      </c>
      <c r="BI36" t="e">
        <v>#N/A</v>
      </c>
      <c r="BJ36" t="e">
        <v>#N/A</v>
      </c>
      <c r="BK36" t="e">
        <v>#N/A</v>
      </c>
      <c r="BL36" t="e">
        <v>#N/A</v>
      </c>
      <c r="BM36" t="e">
        <v>#N/A</v>
      </c>
      <c r="BN36" t="e">
        <v>#N/A</v>
      </c>
      <c r="BO36" t="e">
        <v>#N/A</v>
      </c>
      <c r="BP36" t="e">
        <v>#N/A</v>
      </c>
      <c r="BQ36" t="e">
        <v>#N/A</v>
      </c>
      <c r="BR36" t="e">
        <v>#N/A</v>
      </c>
      <c r="BS36" t="e">
        <v>#N/A</v>
      </c>
      <c r="BT36" t="e">
        <v>#N/A</v>
      </c>
      <c r="BU36" t="e">
        <v>#N/A</v>
      </c>
      <c r="BV36" t="e">
        <v>#N/A</v>
      </c>
      <c r="BW36" t="e">
        <v>#N/A</v>
      </c>
      <c r="BX36" t="e">
        <v>#N/A</v>
      </c>
      <c r="BY36" t="e">
        <v>#N/A</v>
      </c>
      <c r="BZ36" t="e">
        <v>#N/A</v>
      </c>
      <c r="CA36" t="e">
        <v>#N/A</v>
      </c>
      <c r="CB36" t="e">
        <v>#N/A</v>
      </c>
      <c r="CC36" t="e">
        <v>#N/A</v>
      </c>
      <c r="CD36" t="e">
        <v>#N/A</v>
      </c>
      <c r="CE36" t="e">
        <v>#N/A</v>
      </c>
      <c r="CF36" t="e">
        <v>#N/A</v>
      </c>
      <c r="CG36" t="e">
        <v>#N/A</v>
      </c>
      <c r="CH36" t="e">
        <v>#N/A</v>
      </c>
      <c r="CI36" t="e">
        <v>#N/A</v>
      </c>
      <c r="CJ36" t="e">
        <v>#N/A</v>
      </c>
      <c r="CK36" t="e">
        <v>#N/A</v>
      </c>
      <c r="CL36" t="e">
        <v>#N/A</v>
      </c>
      <c r="CM36" t="e">
        <v>#N/A</v>
      </c>
      <c r="CN36" t="e">
        <v>#N/A</v>
      </c>
      <c r="CO36" t="e">
        <v>#N/A</v>
      </c>
      <c r="CP36" t="e">
        <v>#N/A</v>
      </c>
      <c r="CQ36" t="e">
        <v>#N/A</v>
      </c>
      <c r="CR36" t="e">
        <v>#N/A</v>
      </c>
      <c r="CS36" t="e">
        <v>#N/A</v>
      </c>
      <c r="CT36" t="e">
        <v>#N/A</v>
      </c>
      <c r="CU36" t="e">
        <v>#N/A</v>
      </c>
      <c r="CV36" t="e">
        <v>#N/A</v>
      </c>
      <c r="CW36" t="e">
        <v>#N/A</v>
      </c>
      <c r="CX36" t="e">
        <v>#N/A</v>
      </c>
      <c r="CY36" t="e">
        <v>#N/A</v>
      </c>
    </row>
    <row r="37" spans="1:103" x14ac:dyDescent="0.3">
      <c r="A37">
        <v>592</v>
      </c>
      <c r="D37">
        <v>407108</v>
      </c>
      <c r="E37">
        <v>1117749</v>
      </c>
      <c r="F37">
        <v>95902</v>
      </c>
      <c r="G37">
        <v>0</v>
      </c>
      <c r="H37">
        <v>178693</v>
      </c>
      <c r="I37">
        <v>0</v>
      </c>
      <c r="J37">
        <v>2936803</v>
      </c>
      <c r="K37">
        <v>-362418</v>
      </c>
      <c r="L37">
        <v>390900</v>
      </c>
      <c r="M37">
        <v>8591054</v>
      </c>
      <c r="N37">
        <v>-517540</v>
      </c>
      <c r="O37">
        <v>-1037392</v>
      </c>
      <c r="P37">
        <v>315402</v>
      </c>
      <c r="Q37">
        <v>642624</v>
      </c>
      <c r="R37">
        <v>389408</v>
      </c>
      <c r="S37">
        <v>52555</v>
      </c>
      <c r="T37">
        <v>0</v>
      </c>
      <c r="U37">
        <v>1318716</v>
      </c>
      <c r="V37">
        <v>1784399</v>
      </c>
      <c r="W37">
        <v>0</v>
      </c>
      <c r="X37">
        <v>-122438</v>
      </c>
      <c r="Y37">
        <v>-308523</v>
      </c>
      <c r="Z37">
        <v>-414182</v>
      </c>
      <c r="AA37">
        <v>5276561</v>
      </c>
      <c r="AB37">
        <v>33472</v>
      </c>
      <c r="AC37">
        <v>3668651</v>
      </c>
      <c r="AD37">
        <v>2023045</v>
      </c>
      <c r="AE37">
        <v>488365</v>
      </c>
      <c r="AF37">
        <v>3249468</v>
      </c>
      <c r="AG37">
        <v>493719</v>
      </c>
      <c r="AH37">
        <v>2090107</v>
      </c>
      <c r="AI37">
        <v>4714713</v>
      </c>
      <c r="AJ37">
        <v>1867249</v>
      </c>
      <c r="AK37">
        <v>0</v>
      </c>
      <c r="AL37">
        <v>5162041</v>
      </c>
      <c r="AM37">
        <v>3115736</v>
      </c>
      <c r="AN37">
        <v>-334793</v>
      </c>
      <c r="AO37">
        <v>0</v>
      </c>
      <c r="AP37">
        <v>-22762</v>
      </c>
      <c r="AQ37">
        <v>232420</v>
      </c>
      <c r="AR37">
        <v>0</v>
      </c>
      <c r="AS37">
        <v>141076</v>
      </c>
      <c r="AT37">
        <v>10979696</v>
      </c>
      <c r="AU37">
        <v>0</v>
      </c>
      <c r="AV37">
        <v>-19633531</v>
      </c>
      <c r="AW37">
        <v>-23413</v>
      </c>
      <c r="AX37">
        <v>146498</v>
      </c>
      <c r="AY37">
        <v>0</v>
      </c>
      <c r="AZ37">
        <v>6806896</v>
      </c>
      <c r="BA37">
        <v>39709</v>
      </c>
      <c r="BB37">
        <v>31038641</v>
      </c>
      <c r="BC37">
        <v>469725</v>
      </c>
      <c r="BD37">
        <v>-182973</v>
      </c>
      <c r="BE37">
        <v>24177</v>
      </c>
      <c r="BF37">
        <v>6098393</v>
      </c>
      <c r="BG37">
        <v>-20020</v>
      </c>
      <c r="BH37">
        <v>92710</v>
      </c>
      <c r="BI37">
        <v>-244499</v>
      </c>
      <c r="BJ37">
        <v>136840</v>
      </c>
      <c r="BK37">
        <v>6965194</v>
      </c>
      <c r="BL37">
        <v>0</v>
      </c>
      <c r="BM37">
        <v>1755145</v>
      </c>
      <c r="BN37">
        <v>1683492</v>
      </c>
      <c r="BO37">
        <v>295200</v>
      </c>
      <c r="BP37">
        <v>10964142</v>
      </c>
      <c r="BQ37">
        <v>-112555</v>
      </c>
      <c r="BR37">
        <v>4078476</v>
      </c>
      <c r="BS37">
        <v>-2454830</v>
      </c>
      <c r="BT37">
        <v>-337046</v>
      </c>
      <c r="BU37">
        <v>-174031</v>
      </c>
      <c r="BV37">
        <v>3705814</v>
      </c>
      <c r="BW37">
        <v>-107202</v>
      </c>
      <c r="BX37">
        <v>108840</v>
      </c>
      <c r="BY37">
        <v>-77140</v>
      </c>
      <c r="BZ37">
        <v>-81496</v>
      </c>
      <c r="CA37">
        <v>536921</v>
      </c>
      <c r="CB37">
        <v>1061170</v>
      </c>
      <c r="CC37">
        <v>6430054</v>
      </c>
      <c r="CD37">
        <v>-4018123</v>
      </c>
      <c r="CE37">
        <v>3472244</v>
      </c>
      <c r="CF37">
        <v>663373</v>
      </c>
      <c r="CG37">
        <v>873416</v>
      </c>
      <c r="CH37">
        <v>366067</v>
      </c>
      <c r="CI37">
        <v>530262</v>
      </c>
      <c r="CJ37">
        <v>-216665</v>
      </c>
      <c r="CK37">
        <v>2499360</v>
      </c>
      <c r="CL37">
        <v>-178905</v>
      </c>
      <c r="CM37">
        <v>-185776</v>
      </c>
      <c r="CN37">
        <v>-207578</v>
      </c>
      <c r="CO37">
        <v>18461424</v>
      </c>
      <c r="CP37">
        <v>-75279</v>
      </c>
      <c r="CQ37">
        <v>2316133</v>
      </c>
      <c r="CR37">
        <v>180082</v>
      </c>
      <c r="CS37">
        <v>414868</v>
      </c>
      <c r="CT37">
        <v>966525</v>
      </c>
      <c r="CU37">
        <v>1464153</v>
      </c>
      <c r="CV37">
        <v>7627529</v>
      </c>
      <c r="CW37">
        <v>1217457</v>
      </c>
      <c r="CX37">
        <v>-384351</v>
      </c>
      <c r="CY37">
        <v>130134</v>
      </c>
    </row>
    <row r="38" spans="1:103" x14ac:dyDescent="0.3">
      <c r="A38">
        <v>591</v>
      </c>
      <c r="D38">
        <v>5406639</v>
      </c>
      <c r="E38">
        <v>5238909</v>
      </c>
      <c r="F38">
        <v>1077588</v>
      </c>
      <c r="G38">
        <v>0</v>
      </c>
      <c r="H38">
        <v>2820634</v>
      </c>
      <c r="I38">
        <v>0</v>
      </c>
      <c r="J38">
        <v>11430299</v>
      </c>
      <c r="K38">
        <v>3294140</v>
      </c>
      <c r="L38">
        <v>54677344</v>
      </c>
      <c r="M38">
        <v>66258124</v>
      </c>
      <c r="N38">
        <v>12916079</v>
      </c>
      <c r="O38">
        <v>8478167</v>
      </c>
      <c r="P38">
        <v>1060521</v>
      </c>
      <c r="Q38">
        <v>3158910</v>
      </c>
      <c r="R38">
        <v>1942009</v>
      </c>
      <c r="S38">
        <v>1090992</v>
      </c>
      <c r="T38">
        <v>0</v>
      </c>
      <c r="U38">
        <v>8254698</v>
      </c>
      <c r="V38">
        <v>10572767</v>
      </c>
      <c r="W38">
        <v>0</v>
      </c>
      <c r="X38">
        <v>4742702</v>
      </c>
      <c r="Y38">
        <v>1040249</v>
      </c>
      <c r="Z38">
        <v>8281509</v>
      </c>
      <c r="AA38">
        <v>10418281</v>
      </c>
      <c r="AB38">
        <v>4201885</v>
      </c>
      <c r="AC38">
        <v>19720002</v>
      </c>
      <c r="AD38">
        <v>14945655</v>
      </c>
      <c r="AE38">
        <v>15133258</v>
      </c>
      <c r="AF38">
        <v>4703259</v>
      </c>
      <c r="AG38">
        <v>7498161</v>
      </c>
      <c r="AH38">
        <v>9714565</v>
      </c>
      <c r="AI38">
        <v>10849914</v>
      </c>
      <c r="AJ38">
        <v>7603608</v>
      </c>
      <c r="AK38">
        <v>0</v>
      </c>
      <c r="AL38">
        <v>14963297</v>
      </c>
      <c r="AM38">
        <v>9475769</v>
      </c>
      <c r="AN38">
        <v>2397858</v>
      </c>
      <c r="AO38">
        <v>0</v>
      </c>
      <c r="AP38">
        <v>3507880</v>
      </c>
      <c r="AQ38">
        <v>5482218</v>
      </c>
      <c r="AR38">
        <v>0</v>
      </c>
      <c r="AS38">
        <v>10464312</v>
      </c>
      <c r="AT38">
        <v>43818756</v>
      </c>
      <c r="AU38">
        <v>0</v>
      </c>
      <c r="AV38">
        <v>7944136</v>
      </c>
      <c r="AW38">
        <v>2863143</v>
      </c>
      <c r="AX38">
        <v>11167286</v>
      </c>
      <c r="AY38">
        <v>0</v>
      </c>
      <c r="AZ38">
        <v>6389931</v>
      </c>
      <c r="BA38">
        <v>4261962</v>
      </c>
      <c r="BB38">
        <v>58346557</v>
      </c>
      <c r="BC38">
        <v>1304895</v>
      </c>
      <c r="BD38">
        <v>1737406</v>
      </c>
      <c r="BE38">
        <v>3095646</v>
      </c>
      <c r="BF38">
        <v>20001407</v>
      </c>
      <c r="BG38">
        <v>5523433</v>
      </c>
      <c r="BH38">
        <v>2588713</v>
      </c>
      <c r="BI38">
        <v>1968881</v>
      </c>
      <c r="BJ38">
        <v>4193623</v>
      </c>
      <c r="BK38">
        <v>32058236</v>
      </c>
      <c r="BL38">
        <v>0</v>
      </c>
      <c r="BM38">
        <v>3866756</v>
      </c>
      <c r="BN38">
        <v>21656044</v>
      </c>
      <c r="BO38">
        <v>6728944</v>
      </c>
      <c r="BP38">
        <v>9121913</v>
      </c>
      <c r="BQ38">
        <v>5848181</v>
      </c>
      <c r="BR38">
        <v>11919912</v>
      </c>
      <c r="BS38">
        <v>14426899</v>
      </c>
      <c r="BT38">
        <v>2897330</v>
      </c>
      <c r="BU38">
        <v>11804161</v>
      </c>
      <c r="BV38">
        <v>19437461</v>
      </c>
      <c r="BW38">
        <v>3359246</v>
      </c>
      <c r="BX38">
        <v>174143</v>
      </c>
      <c r="BY38">
        <v>13397683</v>
      </c>
      <c r="BZ38">
        <v>1874743</v>
      </c>
      <c r="CA38">
        <v>1345758</v>
      </c>
      <c r="CB38">
        <v>10167212</v>
      </c>
      <c r="CC38">
        <v>20743646</v>
      </c>
      <c r="CD38">
        <v>7868715</v>
      </c>
      <c r="CE38">
        <v>6729850</v>
      </c>
      <c r="CF38">
        <v>4767946</v>
      </c>
      <c r="CG38">
        <v>3482320</v>
      </c>
      <c r="CH38">
        <v>4456080</v>
      </c>
      <c r="CI38">
        <v>7896288</v>
      </c>
      <c r="CJ38">
        <v>543912</v>
      </c>
      <c r="CK38">
        <v>5499426</v>
      </c>
      <c r="CL38">
        <v>1237895</v>
      </c>
      <c r="CM38">
        <v>3057960</v>
      </c>
      <c r="CN38">
        <v>1540589</v>
      </c>
      <c r="CO38">
        <v>13918646</v>
      </c>
      <c r="CP38">
        <v>3868294</v>
      </c>
      <c r="CQ38">
        <v>34177714</v>
      </c>
      <c r="CR38">
        <v>5454598</v>
      </c>
      <c r="CS38">
        <v>2453129</v>
      </c>
      <c r="CT38">
        <v>5162554</v>
      </c>
      <c r="CU38">
        <v>9919326</v>
      </c>
      <c r="CV38">
        <v>5201074</v>
      </c>
      <c r="CW38">
        <v>5586667</v>
      </c>
      <c r="CX38">
        <v>3371546</v>
      </c>
      <c r="CY38">
        <v>0</v>
      </c>
    </row>
    <row r="39" spans="1:103" x14ac:dyDescent="0.3">
      <c r="D39" t="e">
        <v>#N/A</v>
      </c>
      <c r="E39" t="e">
        <v>#N/A</v>
      </c>
      <c r="F39" t="e">
        <v>#N/A</v>
      </c>
      <c r="G39" t="e">
        <v>#N/A</v>
      </c>
      <c r="H39" t="e">
        <v>#N/A</v>
      </c>
      <c r="I39" t="e">
        <v>#N/A</v>
      </c>
      <c r="J39" t="e">
        <v>#N/A</v>
      </c>
      <c r="K39" t="e">
        <v>#N/A</v>
      </c>
      <c r="L39" t="e">
        <v>#N/A</v>
      </c>
      <c r="M39" t="e">
        <v>#N/A</v>
      </c>
      <c r="N39" t="e">
        <v>#N/A</v>
      </c>
      <c r="O39" t="e">
        <v>#N/A</v>
      </c>
      <c r="P39" t="e">
        <v>#N/A</v>
      </c>
      <c r="Q39" t="e">
        <v>#N/A</v>
      </c>
      <c r="R39" t="e">
        <v>#N/A</v>
      </c>
      <c r="S39" t="e">
        <v>#N/A</v>
      </c>
      <c r="T39" t="e">
        <v>#N/A</v>
      </c>
      <c r="U39" t="e">
        <v>#N/A</v>
      </c>
      <c r="V39" t="e">
        <v>#N/A</v>
      </c>
      <c r="W39" t="e">
        <v>#N/A</v>
      </c>
      <c r="X39" t="e">
        <v>#N/A</v>
      </c>
      <c r="Y39" t="e">
        <v>#N/A</v>
      </c>
      <c r="Z39" t="e">
        <v>#N/A</v>
      </c>
      <c r="AA39" t="e">
        <v>#N/A</v>
      </c>
      <c r="AB39" t="e">
        <v>#N/A</v>
      </c>
      <c r="AC39" t="e">
        <v>#N/A</v>
      </c>
      <c r="AD39" t="e">
        <v>#N/A</v>
      </c>
      <c r="AE39" t="e">
        <v>#N/A</v>
      </c>
      <c r="AF39" t="e">
        <v>#N/A</v>
      </c>
      <c r="AG39" t="e">
        <v>#N/A</v>
      </c>
      <c r="AH39" t="e">
        <v>#N/A</v>
      </c>
      <c r="AI39" t="e">
        <v>#N/A</v>
      </c>
      <c r="AJ39" t="e">
        <v>#N/A</v>
      </c>
      <c r="AK39" t="e">
        <v>#N/A</v>
      </c>
      <c r="AL39" t="e">
        <v>#N/A</v>
      </c>
      <c r="AM39" t="e">
        <v>#N/A</v>
      </c>
      <c r="AN39" t="e">
        <v>#N/A</v>
      </c>
      <c r="AO39" t="e">
        <v>#N/A</v>
      </c>
      <c r="AP39" t="e">
        <v>#N/A</v>
      </c>
      <c r="AQ39" t="e">
        <v>#N/A</v>
      </c>
      <c r="AR39" t="e">
        <v>#N/A</v>
      </c>
      <c r="AS39" t="e">
        <v>#N/A</v>
      </c>
      <c r="AT39" t="e">
        <v>#N/A</v>
      </c>
      <c r="AU39" t="e">
        <v>#N/A</v>
      </c>
      <c r="AV39" t="e">
        <v>#N/A</v>
      </c>
      <c r="AW39" t="e">
        <v>#N/A</v>
      </c>
      <c r="AX39" t="e">
        <v>#N/A</v>
      </c>
      <c r="AY39" t="e">
        <v>#N/A</v>
      </c>
      <c r="AZ39" t="e">
        <v>#N/A</v>
      </c>
      <c r="BA39" t="e">
        <v>#N/A</v>
      </c>
      <c r="BB39" t="e">
        <v>#N/A</v>
      </c>
      <c r="BC39" t="e">
        <v>#N/A</v>
      </c>
      <c r="BD39" t="e">
        <v>#N/A</v>
      </c>
      <c r="BE39" t="e">
        <v>#N/A</v>
      </c>
      <c r="BF39" t="e">
        <v>#N/A</v>
      </c>
      <c r="BG39" t="e">
        <v>#N/A</v>
      </c>
      <c r="BH39" t="e">
        <v>#N/A</v>
      </c>
      <c r="BI39" t="e">
        <v>#N/A</v>
      </c>
      <c r="BJ39" t="e">
        <v>#N/A</v>
      </c>
      <c r="BK39" t="e">
        <v>#N/A</v>
      </c>
      <c r="BL39" t="e">
        <v>#N/A</v>
      </c>
      <c r="BM39" t="e">
        <v>#N/A</v>
      </c>
      <c r="BN39" t="e">
        <v>#N/A</v>
      </c>
      <c r="BO39" t="e">
        <v>#N/A</v>
      </c>
      <c r="BP39" t="e">
        <v>#N/A</v>
      </c>
      <c r="BQ39" t="e">
        <v>#N/A</v>
      </c>
      <c r="BR39" t="e">
        <v>#N/A</v>
      </c>
      <c r="BS39" t="e">
        <v>#N/A</v>
      </c>
      <c r="BT39" t="e">
        <v>#N/A</v>
      </c>
      <c r="BU39" t="e">
        <v>#N/A</v>
      </c>
      <c r="BV39" t="e">
        <v>#N/A</v>
      </c>
      <c r="BW39" t="e">
        <v>#N/A</v>
      </c>
      <c r="BX39" t="e">
        <v>#N/A</v>
      </c>
      <c r="BY39" t="e">
        <v>#N/A</v>
      </c>
      <c r="BZ39" t="e">
        <v>#N/A</v>
      </c>
      <c r="CA39" t="e">
        <v>#N/A</v>
      </c>
      <c r="CB39" t="e">
        <v>#N/A</v>
      </c>
      <c r="CC39" t="e">
        <v>#N/A</v>
      </c>
      <c r="CD39" t="e">
        <v>#N/A</v>
      </c>
      <c r="CE39" t="e">
        <v>#N/A</v>
      </c>
      <c r="CF39" t="e">
        <v>#N/A</v>
      </c>
      <c r="CG39" t="e">
        <v>#N/A</v>
      </c>
      <c r="CH39" t="e">
        <v>#N/A</v>
      </c>
      <c r="CI39" t="e">
        <v>#N/A</v>
      </c>
      <c r="CJ39" t="e">
        <v>#N/A</v>
      </c>
      <c r="CK39" t="e">
        <v>#N/A</v>
      </c>
      <c r="CL39" t="e">
        <v>#N/A</v>
      </c>
      <c r="CM39" t="e">
        <v>#N/A</v>
      </c>
      <c r="CN39" t="e">
        <v>#N/A</v>
      </c>
      <c r="CO39" t="e">
        <v>#N/A</v>
      </c>
      <c r="CP39" t="e">
        <v>#N/A</v>
      </c>
      <c r="CQ39" t="e">
        <v>#N/A</v>
      </c>
      <c r="CR39" t="e">
        <v>#N/A</v>
      </c>
      <c r="CS39" t="e">
        <v>#N/A</v>
      </c>
      <c r="CT39" t="e">
        <v>#N/A</v>
      </c>
      <c r="CU39" t="e">
        <v>#N/A</v>
      </c>
      <c r="CV39" t="e">
        <v>#N/A</v>
      </c>
      <c r="CW39" t="e">
        <v>#N/A</v>
      </c>
      <c r="CX39" t="e">
        <v>#N/A</v>
      </c>
      <c r="CY39" t="e">
        <v>#N/A</v>
      </c>
    </row>
    <row r="40" spans="1:103" x14ac:dyDescent="0.3">
      <c r="A40">
        <v>506</v>
      </c>
      <c r="D40">
        <v>57487163</v>
      </c>
      <c r="E40">
        <v>20428244</v>
      </c>
      <c r="F40">
        <v>4986590</v>
      </c>
      <c r="G40">
        <v>0</v>
      </c>
      <c r="H40">
        <v>13275815</v>
      </c>
      <c r="I40">
        <v>19694490</v>
      </c>
      <c r="J40">
        <v>31209919</v>
      </c>
      <c r="K40">
        <v>2653797</v>
      </c>
      <c r="L40">
        <v>30015226</v>
      </c>
      <c r="M40">
        <v>115543560</v>
      </c>
      <c r="N40">
        <v>111927324</v>
      </c>
      <c r="O40">
        <v>37098119</v>
      </c>
      <c r="P40">
        <v>101307634</v>
      </c>
      <c r="Q40">
        <v>11786706</v>
      </c>
      <c r="R40">
        <v>12185486</v>
      </c>
      <c r="S40">
        <v>58641620</v>
      </c>
      <c r="T40">
        <v>0</v>
      </c>
      <c r="U40">
        <v>87925641</v>
      </c>
      <c r="V40">
        <v>48645979</v>
      </c>
      <c r="W40">
        <v>0</v>
      </c>
      <c r="X40">
        <v>9473416</v>
      </c>
      <c r="Y40">
        <v>6518849</v>
      </c>
      <c r="Z40">
        <v>43168399</v>
      </c>
      <c r="AA40">
        <v>27596978</v>
      </c>
      <c r="AB40">
        <v>38393850</v>
      </c>
      <c r="AC40">
        <v>209118537</v>
      </c>
      <c r="AD40">
        <v>32570080</v>
      </c>
      <c r="AE40">
        <v>60806914</v>
      </c>
      <c r="AF40">
        <v>80998804</v>
      </c>
      <c r="AG40">
        <v>11629928</v>
      </c>
      <c r="AH40">
        <v>24081064</v>
      </c>
      <c r="AI40">
        <v>230743255</v>
      </c>
      <c r="AJ40">
        <v>20376051</v>
      </c>
      <c r="AK40">
        <v>138700470</v>
      </c>
      <c r="AL40">
        <v>41795088</v>
      </c>
      <c r="AM40">
        <v>90014671</v>
      </c>
      <c r="AN40">
        <v>5146196</v>
      </c>
      <c r="AO40">
        <v>8985883</v>
      </c>
      <c r="AP40">
        <v>36233374</v>
      </c>
      <c r="AQ40">
        <v>9388204</v>
      </c>
      <c r="AR40">
        <v>174867802</v>
      </c>
      <c r="AS40">
        <v>42785304</v>
      </c>
      <c r="AT40">
        <v>66320232</v>
      </c>
      <c r="AU40">
        <v>44408498</v>
      </c>
      <c r="AV40">
        <v>76190818</v>
      </c>
      <c r="AW40">
        <v>7206511</v>
      </c>
      <c r="AX40">
        <v>31746701</v>
      </c>
      <c r="AY40">
        <v>0</v>
      </c>
      <c r="AZ40">
        <v>132490414</v>
      </c>
      <c r="BA40">
        <v>31816856</v>
      </c>
      <c r="BB40">
        <v>143491832</v>
      </c>
      <c r="BC40">
        <v>6409029</v>
      </c>
      <c r="BD40">
        <v>25683503</v>
      </c>
      <c r="BE40">
        <v>33160682</v>
      </c>
      <c r="BF40">
        <v>48978160</v>
      </c>
      <c r="BG40">
        <v>34356236</v>
      </c>
      <c r="BH40">
        <v>9562750</v>
      </c>
      <c r="BI40">
        <v>11483760</v>
      </c>
      <c r="BJ40">
        <v>7330832</v>
      </c>
      <c r="BK40">
        <v>626318851</v>
      </c>
      <c r="BL40">
        <v>8470400</v>
      </c>
      <c r="BM40">
        <v>24018528</v>
      </c>
      <c r="BN40">
        <v>40879241</v>
      </c>
      <c r="BO40">
        <v>36548486</v>
      </c>
      <c r="BP40">
        <v>111201924</v>
      </c>
      <c r="BQ40">
        <v>20965611</v>
      </c>
      <c r="BR40">
        <v>98669685</v>
      </c>
      <c r="BS40">
        <v>69436344</v>
      </c>
      <c r="BT40">
        <v>9822152</v>
      </c>
      <c r="BU40">
        <v>24961295</v>
      </c>
      <c r="BV40">
        <v>53415987</v>
      </c>
      <c r="BW40">
        <v>6070643</v>
      </c>
      <c r="BX40">
        <v>25266926</v>
      </c>
      <c r="BY40">
        <v>57496679</v>
      </c>
      <c r="BZ40">
        <v>12415495</v>
      </c>
      <c r="CA40">
        <v>56655631</v>
      </c>
      <c r="CB40">
        <v>15511096</v>
      </c>
      <c r="CC40">
        <v>46011090</v>
      </c>
      <c r="CD40">
        <v>42591378</v>
      </c>
      <c r="CE40">
        <v>65556003</v>
      </c>
      <c r="CF40">
        <v>38892179</v>
      </c>
      <c r="CG40">
        <v>28927009</v>
      </c>
      <c r="CH40">
        <v>10608798</v>
      </c>
      <c r="CI40">
        <v>33788026</v>
      </c>
      <c r="CJ40">
        <v>14244000</v>
      </c>
      <c r="CK40">
        <v>38425211</v>
      </c>
      <c r="CL40">
        <v>9315985</v>
      </c>
      <c r="CM40">
        <v>28933056</v>
      </c>
      <c r="CN40">
        <v>1038848</v>
      </c>
      <c r="CO40">
        <v>100248957</v>
      </c>
      <c r="CP40">
        <v>26344701</v>
      </c>
      <c r="CQ40">
        <v>428467031</v>
      </c>
      <c r="CR40">
        <v>15352435</v>
      </c>
      <c r="CS40">
        <v>11766145</v>
      </c>
      <c r="CT40">
        <v>40316386</v>
      </c>
      <c r="CU40">
        <v>45524501</v>
      </c>
      <c r="CV40">
        <v>39552710</v>
      </c>
      <c r="CW40">
        <v>41676724</v>
      </c>
      <c r="CX40">
        <v>15801852</v>
      </c>
      <c r="CY40">
        <v>5382620</v>
      </c>
    </row>
    <row r="41" spans="1:103" x14ac:dyDescent="0.3">
      <c r="A41">
        <v>536</v>
      </c>
      <c r="D41">
        <v>7657127</v>
      </c>
      <c r="E41">
        <v>262345</v>
      </c>
      <c r="F41">
        <v>115720</v>
      </c>
      <c r="G41">
        <v>0</v>
      </c>
      <c r="H41">
        <v>286129</v>
      </c>
      <c r="I41">
        <v>4073</v>
      </c>
      <c r="J41">
        <v>662071</v>
      </c>
      <c r="K41">
        <v>160138</v>
      </c>
      <c r="L41">
        <v>1440292</v>
      </c>
      <c r="M41">
        <v>1634002</v>
      </c>
      <c r="N41">
        <v>583055</v>
      </c>
      <c r="O41">
        <v>367707</v>
      </c>
      <c r="P41">
        <v>8710813</v>
      </c>
      <c r="Q41">
        <v>379805</v>
      </c>
      <c r="R41">
        <v>0</v>
      </c>
      <c r="S41">
        <v>2093626</v>
      </c>
      <c r="T41">
        <v>0</v>
      </c>
      <c r="U41">
        <v>19652630</v>
      </c>
      <c r="V41">
        <v>913934</v>
      </c>
      <c r="W41">
        <v>0</v>
      </c>
      <c r="X41">
        <v>281841</v>
      </c>
      <c r="Y41">
        <v>86443</v>
      </c>
      <c r="Z41">
        <v>15426</v>
      </c>
      <c r="AA41">
        <v>0</v>
      </c>
      <c r="AB41">
        <v>9975062</v>
      </c>
      <c r="AC41">
        <v>0</v>
      </c>
      <c r="AD41">
        <v>1167701</v>
      </c>
      <c r="AE41">
        <v>1194357</v>
      </c>
      <c r="AF41">
        <v>9020701</v>
      </c>
      <c r="AG41">
        <v>2448480</v>
      </c>
      <c r="AH41">
        <v>0</v>
      </c>
      <c r="AI41">
        <v>34402155</v>
      </c>
      <c r="AJ41">
        <v>1505350</v>
      </c>
      <c r="AK41">
        <v>0</v>
      </c>
      <c r="AL41">
        <v>3661951</v>
      </c>
      <c r="AM41">
        <v>29133478</v>
      </c>
      <c r="AN41">
        <v>293599</v>
      </c>
      <c r="AO41">
        <v>649963</v>
      </c>
      <c r="AP41">
        <v>5947825</v>
      </c>
      <c r="AQ41">
        <v>0</v>
      </c>
      <c r="AR41">
        <v>0</v>
      </c>
      <c r="AS41">
        <v>1340946</v>
      </c>
      <c r="AT41">
        <v>0</v>
      </c>
      <c r="AU41">
        <v>6698719</v>
      </c>
      <c r="AV41">
        <v>187674</v>
      </c>
      <c r="AW41">
        <v>4134904</v>
      </c>
      <c r="AX41">
        <v>190801</v>
      </c>
      <c r="AY41">
        <v>0</v>
      </c>
      <c r="AZ41">
        <v>2912320</v>
      </c>
      <c r="BA41">
        <v>295965</v>
      </c>
      <c r="BB41">
        <v>10451660</v>
      </c>
      <c r="BC41">
        <v>4395387</v>
      </c>
      <c r="BD41">
        <v>0</v>
      </c>
      <c r="BE41">
        <v>0</v>
      </c>
      <c r="BF41">
        <v>1912805</v>
      </c>
      <c r="BG41">
        <v>39528</v>
      </c>
      <c r="BH41">
        <v>1636831</v>
      </c>
      <c r="BI41">
        <v>195539</v>
      </c>
      <c r="BJ41">
        <v>4154562</v>
      </c>
      <c r="BK41">
        <v>0</v>
      </c>
      <c r="BL41">
        <v>117911</v>
      </c>
      <c r="BM41">
        <v>298617</v>
      </c>
      <c r="BN41">
        <v>2604953</v>
      </c>
      <c r="BO41">
        <v>769483</v>
      </c>
      <c r="BP41">
        <v>350015480</v>
      </c>
      <c r="BQ41">
        <v>556321</v>
      </c>
      <c r="BR41">
        <v>0</v>
      </c>
      <c r="BS41">
        <v>0</v>
      </c>
      <c r="BT41">
        <v>0</v>
      </c>
      <c r="BU41">
        <v>2178881</v>
      </c>
      <c r="BV41">
        <v>790035</v>
      </c>
      <c r="BW41">
        <v>171514</v>
      </c>
      <c r="BX41">
        <v>1849700</v>
      </c>
      <c r="BY41">
        <v>527641</v>
      </c>
      <c r="BZ41">
        <v>91369</v>
      </c>
      <c r="CA41">
        <v>2547109</v>
      </c>
      <c r="CB41">
        <v>4353754</v>
      </c>
      <c r="CC41">
        <v>504721</v>
      </c>
      <c r="CD41">
        <v>840250</v>
      </c>
      <c r="CE41">
        <v>1028671</v>
      </c>
      <c r="CF41">
        <v>549211</v>
      </c>
      <c r="CG41">
        <v>850880</v>
      </c>
      <c r="CH41">
        <v>0</v>
      </c>
      <c r="CI41">
        <v>0</v>
      </c>
      <c r="CJ41">
        <v>4256144</v>
      </c>
      <c r="CK41">
        <v>5574322</v>
      </c>
      <c r="CL41">
        <v>1309888</v>
      </c>
      <c r="CM41">
        <v>137198</v>
      </c>
      <c r="CN41">
        <v>241491</v>
      </c>
      <c r="CO41">
        <v>7004728</v>
      </c>
      <c r="CP41">
        <v>415537</v>
      </c>
      <c r="CQ41">
        <v>6891675</v>
      </c>
      <c r="CR41">
        <v>3426903</v>
      </c>
      <c r="CS41">
        <v>45703</v>
      </c>
      <c r="CT41">
        <v>347745</v>
      </c>
      <c r="CU41">
        <v>10194303</v>
      </c>
      <c r="CV41">
        <v>9100</v>
      </c>
      <c r="CW41">
        <v>6120263</v>
      </c>
      <c r="CX41">
        <v>109700</v>
      </c>
      <c r="CY41">
        <v>2814838</v>
      </c>
    </row>
    <row r="42" spans="1:103" x14ac:dyDescent="0.3">
      <c r="A42">
        <v>586</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1539122</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453027</v>
      </c>
      <c r="CH42">
        <v>0</v>
      </c>
      <c r="CI42">
        <v>0</v>
      </c>
      <c r="CJ42">
        <v>0</v>
      </c>
      <c r="CK42">
        <v>0</v>
      </c>
      <c r="CL42">
        <v>424942</v>
      </c>
      <c r="CM42">
        <v>0</v>
      </c>
      <c r="CN42">
        <v>0</v>
      </c>
      <c r="CO42">
        <v>0</v>
      </c>
      <c r="CP42">
        <v>0</v>
      </c>
      <c r="CQ42">
        <v>0</v>
      </c>
      <c r="CR42">
        <v>0</v>
      </c>
      <c r="CS42">
        <v>0</v>
      </c>
      <c r="CT42">
        <v>0</v>
      </c>
      <c r="CU42">
        <v>0</v>
      </c>
      <c r="CV42">
        <v>0</v>
      </c>
      <c r="CW42">
        <v>0</v>
      </c>
      <c r="CX42">
        <v>0</v>
      </c>
      <c r="CY42">
        <v>0</v>
      </c>
    </row>
    <row r="43" spans="1:103" x14ac:dyDescent="0.3">
      <c r="A43">
        <v>379</v>
      </c>
      <c r="D43">
        <v>78279833</v>
      </c>
      <c r="E43">
        <v>26018845</v>
      </c>
      <c r="F43">
        <v>6829712</v>
      </c>
      <c r="G43">
        <v>0</v>
      </c>
      <c r="H43">
        <v>17700560</v>
      </c>
      <c r="I43">
        <v>23735440</v>
      </c>
      <c r="J43">
        <v>39994166</v>
      </c>
      <c r="K43">
        <v>8033488</v>
      </c>
      <c r="L43">
        <v>40134826</v>
      </c>
      <c r="M43">
        <v>134082636</v>
      </c>
      <c r="N43">
        <v>138760491</v>
      </c>
      <c r="O43">
        <v>43415198</v>
      </c>
      <c r="P43">
        <v>134234422</v>
      </c>
      <c r="Q43">
        <v>19504411</v>
      </c>
      <c r="R43">
        <v>13865624</v>
      </c>
      <c r="S43">
        <v>76814469</v>
      </c>
      <c r="T43">
        <v>0</v>
      </c>
      <c r="U43">
        <v>128598511</v>
      </c>
      <c r="V43">
        <v>60637068</v>
      </c>
      <c r="W43">
        <v>0</v>
      </c>
      <c r="X43">
        <v>11297882</v>
      </c>
      <c r="Y43">
        <v>9520465</v>
      </c>
      <c r="Z43">
        <v>60525282</v>
      </c>
      <c r="AA43">
        <v>35436976</v>
      </c>
      <c r="AB43">
        <v>65715058</v>
      </c>
      <c r="AC43">
        <v>249679157</v>
      </c>
      <c r="AD43">
        <v>38043662</v>
      </c>
      <c r="AE43">
        <v>76710878</v>
      </c>
      <c r="AF43">
        <v>109382220</v>
      </c>
      <c r="AG43">
        <v>21519455</v>
      </c>
      <c r="AH43">
        <v>38470227</v>
      </c>
      <c r="AI43">
        <v>309094825</v>
      </c>
      <c r="AJ43">
        <v>33562555</v>
      </c>
      <c r="AK43">
        <v>185436691</v>
      </c>
      <c r="AL43">
        <v>53743302</v>
      </c>
      <c r="AM43">
        <v>137454525</v>
      </c>
      <c r="AN43">
        <v>6981634</v>
      </c>
      <c r="AO43">
        <v>10765769</v>
      </c>
      <c r="AP43">
        <v>48264305</v>
      </c>
      <c r="AQ43">
        <v>12186158</v>
      </c>
      <c r="AR43">
        <v>227997227</v>
      </c>
      <c r="AS43">
        <v>52570746</v>
      </c>
      <c r="AT43">
        <v>86579183</v>
      </c>
      <c r="AU43">
        <v>61597118</v>
      </c>
      <c r="AV43">
        <v>91144875</v>
      </c>
      <c r="AW43">
        <v>15466335</v>
      </c>
      <c r="AX43">
        <v>39318621</v>
      </c>
      <c r="AY43">
        <v>0</v>
      </c>
      <c r="AZ43">
        <v>155468719</v>
      </c>
      <c r="BA43">
        <v>39376148</v>
      </c>
      <c r="BB43">
        <v>182052976</v>
      </c>
      <c r="BC43">
        <v>15579882</v>
      </c>
      <c r="BD43">
        <v>34182170</v>
      </c>
      <c r="BE43">
        <v>41827597</v>
      </c>
      <c r="BF43">
        <v>60511953</v>
      </c>
      <c r="BG43">
        <v>41424378</v>
      </c>
      <c r="BH43">
        <v>14414033</v>
      </c>
      <c r="BI43">
        <v>18702212</v>
      </c>
      <c r="BJ43">
        <v>19127644</v>
      </c>
      <c r="BK43">
        <v>769660892</v>
      </c>
      <c r="BL43">
        <v>11378681</v>
      </c>
      <c r="BM43">
        <v>28451756</v>
      </c>
      <c r="BN43">
        <v>56120541</v>
      </c>
      <c r="BO43">
        <v>50964046</v>
      </c>
      <c r="BP43">
        <v>495822174</v>
      </c>
      <c r="BQ43">
        <v>25724080</v>
      </c>
      <c r="BR43">
        <v>127344146</v>
      </c>
      <c r="BS43">
        <v>85829476</v>
      </c>
      <c r="BT43">
        <v>11999407</v>
      </c>
      <c r="BU43">
        <v>35344885</v>
      </c>
      <c r="BV43">
        <v>70088252</v>
      </c>
      <c r="BW43">
        <v>7885287</v>
      </c>
      <c r="BX43">
        <v>33030091</v>
      </c>
      <c r="BY43">
        <v>67009813</v>
      </c>
      <c r="BZ43">
        <v>15402962</v>
      </c>
      <c r="CA43">
        <v>74907867</v>
      </c>
      <c r="CB43">
        <v>26415903</v>
      </c>
      <c r="CC43">
        <v>66188239</v>
      </c>
      <c r="CD43">
        <v>52251876</v>
      </c>
      <c r="CE43">
        <v>88210221</v>
      </c>
      <c r="CF43">
        <v>50273770</v>
      </c>
      <c r="CG43">
        <v>43135989</v>
      </c>
      <c r="CH43">
        <v>17445904</v>
      </c>
      <c r="CI43">
        <v>44146819</v>
      </c>
      <c r="CJ43">
        <v>23212993</v>
      </c>
      <c r="CK43">
        <v>59108608</v>
      </c>
      <c r="CL43">
        <v>13204538</v>
      </c>
      <c r="CM43">
        <v>39269178</v>
      </c>
      <c r="CN43">
        <v>2218592</v>
      </c>
      <c r="CO43">
        <v>141106614</v>
      </c>
      <c r="CP43">
        <v>30184796</v>
      </c>
      <c r="CQ43">
        <v>548945024</v>
      </c>
      <c r="CR43">
        <v>22592531</v>
      </c>
      <c r="CS43">
        <v>13782390</v>
      </c>
      <c r="CT43">
        <v>64385415</v>
      </c>
      <c r="CU43">
        <v>69532830</v>
      </c>
      <c r="CV43">
        <v>47418716</v>
      </c>
      <c r="CW43">
        <v>58761044</v>
      </c>
      <c r="CX43">
        <v>20006714</v>
      </c>
      <c r="CY43">
        <v>11605969</v>
      </c>
    </row>
    <row r="44" spans="1:103" x14ac:dyDescent="0.3">
      <c r="A44">
        <v>368</v>
      </c>
      <c r="D44">
        <v>28932</v>
      </c>
      <c r="E44">
        <v>12833</v>
      </c>
      <c r="F44">
        <v>0</v>
      </c>
      <c r="G44">
        <v>0</v>
      </c>
      <c r="H44">
        <v>0</v>
      </c>
      <c r="I44">
        <v>0</v>
      </c>
      <c r="J44">
        <v>0</v>
      </c>
      <c r="K44">
        <v>0</v>
      </c>
      <c r="L44">
        <v>0</v>
      </c>
      <c r="M44">
        <v>0</v>
      </c>
      <c r="N44">
        <v>1686</v>
      </c>
      <c r="O44">
        <v>2390</v>
      </c>
      <c r="P44">
        <v>0</v>
      </c>
      <c r="Q44">
        <v>0</v>
      </c>
      <c r="R44">
        <v>0</v>
      </c>
      <c r="S44">
        <v>0</v>
      </c>
      <c r="T44">
        <v>0</v>
      </c>
      <c r="U44">
        <v>0</v>
      </c>
      <c r="V44">
        <v>902318</v>
      </c>
      <c r="W44">
        <v>0</v>
      </c>
      <c r="X44">
        <v>0</v>
      </c>
      <c r="Y44">
        <v>0</v>
      </c>
      <c r="Z44">
        <v>0</v>
      </c>
      <c r="AA44">
        <v>0</v>
      </c>
      <c r="AB44">
        <v>0</v>
      </c>
      <c r="AC44">
        <v>0</v>
      </c>
      <c r="AD44">
        <v>0</v>
      </c>
      <c r="AE44">
        <v>0</v>
      </c>
      <c r="AF44">
        <v>0</v>
      </c>
      <c r="AG44">
        <v>0</v>
      </c>
      <c r="AH44">
        <v>0</v>
      </c>
      <c r="AI44">
        <v>0</v>
      </c>
      <c r="AJ44">
        <v>110338</v>
      </c>
      <c r="AK44">
        <v>0</v>
      </c>
      <c r="AL44">
        <v>0</v>
      </c>
      <c r="AM44">
        <v>0</v>
      </c>
      <c r="AN44">
        <v>0</v>
      </c>
      <c r="AO44">
        <v>0</v>
      </c>
      <c r="AP44">
        <v>0</v>
      </c>
      <c r="AQ44">
        <v>0</v>
      </c>
      <c r="AR44">
        <v>0</v>
      </c>
      <c r="AS44">
        <v>0</v>
      </c>
      <c r="AT44">
        <v>0</v>
      </c>
      <c r="AU44">
        <v>6052174</v>
      </c>
      <c r="AV44">
        <v>0</v>
      </c>
      <c r="AW44">
        <v>0</v>
      </c>
      <c r="AX44">
        <v>12638</v>
      </c>
      <c r="AY44">
        <v>0</v>
      </c>
      <c r="AZ44">
        <v>50956</v>
      </c>
      <c r="BA44">
        <v>0</v>
      </c>
      <c r="BB44">
        <v>8042012</v>
      </c>
      <c r="BC44">
        <v>0</v>
      </c>
      <c r="BD44">
        <v>0</v>
      </c>
      <c r="BE44">
        <v>0</v>
      </c>
      <c r="BF44">
        <v>0</v>
      </c>
      <c r="BG44">
        <v>39528</v>
      </c>
      <c r="BH44">
        <v>0</v>
      </c>
      <c r="BI44">
        <v>0</v>
      </c>
      <c r="BJ44">
        <v>0</v>
      </c>
      <c r="BK44">
        <v>0</v>
      </c>
      <c r="BL44">
        <v>0</v>
      </c>
      <c r="BM44">
        <v>0</v>
      </c>
      <c r="BN44">
        <v>0</v>
      </c>
      <c r="BO44">
        <v>0</v>
      </c>
      <c r="BP44">
        <v>0</v>
      </c>
      <c r="BQ44">
        <v>0</v>
      </c>
      <c r="BR44">
        <v>0</v>
      </c>
      <c r="BS44">
        <v>0</v>
      </c>
      <c r="BT44">
        <v>0</v>
      </c>
      <c r="BU44">
        <v>0</v>
      </c>
      <c r="BV44">
        <v>0</v>
      </c>
      <c r="BW44">
        <v>0</v>
      </c>
      <c r="BX44">
        <v>0</v>
      </c>
      <c r="BY44">
        <v>527641</v>
      </c>
      <c r="BZ44">
        <v>0</v>
      </c>
      <c r="CA44">
        <v>175</v>
      </c>
      <c r="CB44">
        <v>0</v>
      </c>
      <c r="CC44">
        <v>0</v>
      </c>
      <c r="CD44">
        <v>0</v>
      </c>
      <c r="CE44">
        <v>0</v>
      </c>
      <c r="CF44">
        <v>0</v>
      </c>
      <c r="CG44">
        <v>0</v>
      </c>
      <c r="CH44">
        <v>0</v>
      </c>
      <c r="CI44">
        <v>0</v>
      </c>
      <c r="CJ44">
        <v>58369</v>
      </c>
      <c r="CK44">
        <v>2213052</v>
      </c>
      <c r="CL44">
        <v>0</v>
      </c>
      <c r="CM44">
        <v>0</v>
      </c>
      <c r="CN44">
        <v>0</v>
      </c>
      <c r="CO44">
        <v>570602</v>
      </c>
      <c r="CP44">
        <v>0</v>
      </c>
      <c r="CQ44">
        <v>0</v>
      </c>
      <c r="CR44">
        <v>0</v>
      </c>
      <c r="CS44">
        <v>0</v>
      </c>
      <c r="CT44">
        <v>0</v>
      </c>
      <c r="CU44">
        <v>0</v>
      </c>
      <c r="CV44">
        <v>0</v>
      </c>
      <c r="CW44">
        <v>55175</v>
      </c>
      <c r="CX44">
        <v>0</v>
      </c>
      <c r="CY44">
        <v>1920820</v>
      </c>
    </row>
    <row r="45" spans="1:103" x14ac:dyDescent="0.3">
      <c r="A45">
        <v>4</v>
      </c>
      <c r="D45">
        <v>2445690</v>
      </c>
      <c r="E45">
        <v>1434755</v>
      </c>
      <c r="F45">
        <v>455139</v>
      </c>
      <c r="G45">
        <v>0</v>
      </c>
      <c r="H45">
        <v>809939</v>
      </c>
      <c r="I45">
        <v>472356</v>
      </c>
      <c r="J45">
        <v>4611153</v>
      </c>
      <c r="K45">
        <v>1160071</v>
      </c>
      <c r="L45">
        <v>2720117</v>
      </c>
      <c r="M45">
        <v>10347432</v>
      </c>
      <c r="N45">
        <v>17273471</v>
      </c>
      <c r="O45">
        <v>5587567</v>
      </c>
      <c r="P45">
        <v>7244525</v>
      </c>
      <c r="Q45">
        <v>2257466</v>
      </c>
      <c r="R45">
        <v>308193</v>
      </c>
      <c r="S45">
        <v>3056094</v>
      </c>
      <c r="T45">
        <v>0</v>
      </c>
      <c r="U45">
        <v>12105362</v>
      </c>
      <c r="V45">
        <v>5011131</v>
      </c>
      <c r="W45">
        <v>0</v>
      </c>
      <c r="X45">
        <v>543782</v>
      </c>
      <c r="Y45">
        <v>1176053</v>
      </c>
      <c r="Z45">
        <v>7454850</v>
      </c>
      <c r="AA45">
        <v>2875003</v>
      </c>
      <c r="AB45">
        <v>14530197</v>
      </c>
      <c r="AC45">
        <v>11040527</v>
      </c>
      <c r="AD45">
        <v>2405081</v>
      </c>
      <c r="AE45">
        <v>3418262</v>
      </c>
      <c r="AF45">
        <v>3593637</v>
      </c>
      <c r="AG45">
        <v>2533681</v>
      </c>
      <c r="AH45">
        <v>1475487</v>
      </c>
      <c r="AI45">
        <v>48571199</v>
      </c>
      <c r="AJ45">
        <v>2223712</v>
      </c>
      <c r="AK45">
        <v>17006920</v>
      </c>
      <c r="AL45">
        <v>2084386</v>
      </c>
      <c r="AM45">
        <v>34603304</v>
      </c>
      <c r="AN45">
        <v>392441</v>
      </c>
      <c r="AO45">
        <v>901815</v>
      </c>
      <c r="AP45">
        <v>1762504</v>
      </c>
      <c r="AQ45">
        <v>382705</v>
      </c>
      <c r="AR45">
        <v>15452150</v>
      </c>
      <c r="AS45">
        <v>1171149</v>
      </c>
      <c r="AT45">
        <v>3755967</v>
      </c>
      <c r="AU45">
        <v>10450052</v>
      </c>
      <c r="AV45">
        <v>8978633</v>
      </c>
      <c r="AW45">
        <v>1020249</v>
      </c>
      <c r="AX45">
        <v>1806362</v>
      </c>
      <c r="AY45">
        <v>0</v>
      </c>
      <c r="AZ45">
        <v>4468811</v>
      </c>
      <c r="BA45">
        <v>3372435</v>
      </c>
      <c r="BB45">
        <v>10516786</v>
      </c>
      <c r="BC45">
        <v>755933</v>
      </c>
      <c r="BD45">
        <v>2005578</v>
      </c>
      <c r="BE45">
        <v>3030707</v>
      </c>
      <c r="BF45">
        <v>4509407</v>
      </c>
      <c r="BG45">
        <v>1716262</v>
      </c>
      <c r="BH45">
        <v>2376775</v>
      </c>
      <c r="BI45">
        <v>569336</v>
      </c>
      <c r="BJ45">
        <v>749484</v>
      </c>
      <c r="BK45">
        <v>123553468</v>
      </c>
      <c r="BL45">
        <v>1739117</v>
      </c>
      <c r="BM45">
        <v>1054454</v>
      </c>
      <c r="BN45">
        <v>2433706</v>
      </c>
      <c r="BO45">
        <v>2523326</v>
      </c>
      <c r="BP45">
        <v>19056489</v>
      </c>
      <c r="BQ45">
        <v>620881</v>
      </c>
      <c r="BR45">
        <v>9684891</v>
      </c>
      <c r="BS45">
        <v>6975206</v>
      </c>
      <c r="BT45">
        <v>597489</v>
      </c>
      <c r="BU45">
        <v>2450135</v>
      </c>
      <c r="BV45">
        <v>3848176</v>
      </c>
      <c r="BW45">
        <v>91318</v>
      </c>
      <c r="BX45">
        <v>1455961</v>
      </c>
      <c r="BY45">
        <v>5568417</v>
      </c>
      <c r="BZ45">
        <v>979813</v>
      </c>
      <c r="CA45">
        <v>2700522</v>
      </c>
      <c r="CB45">
        <v>6732181</v>
      </c>
      <c r="CC45">
        <v>539137</v>
      </c>
      <c r="CD45">
        <v>4444543</v>
      </c>
      <c r="CE45">
        <v>10307910</v>
      </c>
      <c r="CF45">
        <v>5961405</v>
      </c>
      <c r="CG45">
        <v>2967793</v>
      </c>
      <c r="CH45">
        <v>1446539</v>
      </c>
      <c r="CI45">
        <v>2808494</v>
      </c>
      <c r="CJ45">
        <v>2762237</v>
      </c>
      <c r="CK45">
        <v>4331721</v>
      </c>
      <c r="CL45">
        <v>1288155</v>
      </c>
      <c r="CM45">
        <v>2911305</v>
      </c>
      <c r="CN45">
        <v>279142</v>
      </c>
      <c r="CO45">
        <v>8594261</v>
      </c>
      <c r="CP45">
        <v>1822769</v>
      </c>
      <c r="CQ45">
        <v>47684651</v>
      </c>
      <c r="CR45">
        <v>924951</v>
      </c>
      <c r="CS45">
        <v>3184746</v>
      </c>
      <c r="CT45">
        <v>1647948</v>
      </c>
      <c r="CU45">
        <v>1188098</v>
      </c>
      <c r="CV45">
        <v>1696680</v>
      </c>
      <c r="CW45">
        <v>1631936</v>
      </c>
      <c r="CX45">
        <v>1066572</v>
      </c>
      <c r="CY45">
        <v>2723789</v>
      </c>
    </row>
    <row r="46" spans="1:103" x14ac:dyDescent="0.3">
      <c r="A46">
        <v>5</v>
      </c>
      <c r="D46">
        <v>0</v>
      </c>
      <c r="E46">
        <v>60262</v>
      </c>
      <c r="F46">
        <v>79305</v>
      </c>
      <c r="G46">
        <v>0</v>
      </c>
      <c r="H46">
        <v>123628</v>
      </c>
      <c r="I46">
        <v>0</v>
      </c>
      <c r="J46">
        <v>6038</v>
      </c>
      <c r="K46">
        <v>39800</v>
      </c>
      <c r="L46">
        <v>125339</v>
      </c>
      <c r="M46">
        <v>292860</v>
      </c>
      <c r="N46">
        <v>1922962</v>
      </c>
      <c r="O46">
        <v>58076</v>
      </c>
      <c r="P46">
        <v>572638</v>
      </c>
      <c r="Q46">
        <v>52325</v>
      </c>
      <c r="R46">
        <v>15662</v>
      </c>
      <c r="S46">
        <v>63719</v>
      </c>
      <c r="T46">
        <v>0</v>
      </c>
      <c r="U46">
        <v>176309</v>
      </c>
      <c r="V46">
        <v>426151</v>
      </c>
      <c r="W46">
        <v>0</v>
      </c>
      <c r="X46">
        <v>95663</v>
      </c>
      <c r="Y46">
        <v>58520</v>
      </c>
      <c r="Z46">
        <v>216232</v>
      </c>
      <c r="AA46">
        <v>4000</v>
      </c>
      <c r="AB46">
        <v>233616</v>
      </c>
      <c r="AC46">
        <v>745697</v>
      </c>
      <c r="AD46">
        <v>73274</v>
      </c>
      <c r="AE46">
        <v>222905</v>
      </c>
      <c r="AF46">
        <v>0</v>
      </c>
      <c r="AG46">
        <v>93424</v>
      </c>
      <c r="AH46">
        <v>170411</v>
      </c>
      <c r="AI46">
        <v>737369</v>
      </c>
      <c r="AJ46">
        <v>124785</v>
      </c>
      <c r="AK46">
        <v>0</v>
      </c>
      <c r="AL46">
        <v>965415</v>
      </c>
      <c r="AM46">
        <v>817771</v>
      </c>
      <c r="AN46">
        <v>34716</v>
      </c>
      <c r="AO46">
        <v>141908</v>
      </c>
      <c r="AP46">
        <v>18528</v>
      </c>
      <c r="AQ46">
        <v>0</v>
      </c>
      <c r="AR46">
        <v>1155378</v>
      </c>
      <c r="AS46">
        <v>305885</v>
      </c>
      <c r="AT46">
        <v>11169</v>
      </c>
      <c r="AU46">
        <v>810350</v>
      </c>
      <c r="AV46">
        <v>473600</v>
      </c>
      <c r="AW46">
        <v>62006</v>
      </c>
      <c r="AX46">
        <v>170997</v>
      </c>
      <c r="AY46">
        <v>0</v>
      </c>
      <c r="AZ46">
        <v>524405</v>
      </c>
      <c r="BA46">
        <v>82362</v>
      </c>
      <c r="BB46">
        <v>182777</v>
      </c>
      <c r="BC46">
        <v>0</v>
      </c>
      <c r="BD46">
        <v>314774</v>
      </c>
      <c r="BE46">
        <v>83725</v>
      </c>
      <c r="BF46">
        <v>322467</v>
      </c>
      <c r="BG46">
        <v>61565</v>
      </c>
      <c r="BH46">
        <v>0</v>
      </c>
      <c r="BI46">
        <v>106330</v>
      </c>
      <c r="BJ46">
        <v>207342</v>
      </c>
      <c r="BK46">
        <v>880810</v>
      </c>
      <c r="BL46">
        <v>29861</v>
      </c>
      <c r="BM46">
        <v>78792</v>
      </c>
      <c r="BN46">
        <v>97220</v>
      </c>
      <c r="BO46">
        <v>150369</v>
      </c>
      <c r="BP46">
        <v>460564</v>
      </c>
      <c r="BQ46">
        <v>100954</v>
      </c>
      <c r="BR46">
        <v>2623780</v>
      </c>
      <c r="BS46">
        <v>574639</v>
      </c>
      <c r="BT46">
        <v>95470</v>
      </c>
      <c r="BU46">
        <v>140466</v>
      </c>
      <c r="BV46">
        <v>75386</v>
      </c>
      <c r="BW46">
        <v>72594</v>
      </c>
      <c r="BX46">
        <v>144008</v>
      </c>
      <c r="BY46">
        <v>266644</v>
      </c>
      <c r="BZ46">
        <v>142053</v>
      </c>
      <c r="CA46">
        <v>205834</v>
      </c>
      <c r="CB46">
        <v>119496</v>
      </c>
      <c r="CC46">
        <v>0</v>
      </c>
      <c r="CD46">
        <v>0</v>
      </c>
      <c r="CE46">
        <v>267169</v>
      </c>
      <c r="CF46">
        <v>210300</v>
      </c>
      <c r="CG46">
        <v>103336</v>
      </c>
      <c r="CH46">
        <v>90157</v>
      </c>
      <c r="CI46">
        <v>0</v>
      </c>
      <c r="CJ46">
        <v>87297</v>
      </c>
      <c r="CK46">
        <v>92096</v>
      </c>
      <c r="CL46">
        <v>72250</v>
      </c>
      <c r="CM46">
        <v>16288</v>
      </c>
      <c r="CN46">
        <v>78117</v>
      </c>
      <c r="CO46">
        <v>62645</v>
      </c>
      <c r="CP46">
        <v>202654</v>
      </c>
      <c r="CQ46">
        <v>2786617</v>
      </c>
      <c r="CR46">
        <v>214490</v>
      </c>
      <c r="CS46">
        <v>57375</v>
      </c>
      <c r="CT46">
        <v>409426</v>
      </c>
      <c r="CU46">
        <v>52954</v>
      </c>
      <c r="CV46">
        <v>69136</v>
      </c>
      <c r="CW46">
        <v>473040</v>
      </c>
      <c r="CX46">
        <v>12818</v>
      </c>
      <c r="CY46">
        <v>314615</v>
      </c>
    </row>
    <row r="47" spans="1:103" x14ac:dyDescent="0.3">
      <c r="A47">
        <v>380</v>
      </c>
      <c r="D47">
        <v>4287876</v>
      </c>
      <c r="E47">
        <v>1024971</v>
      </c>
      <c r="F47">
        <v>609717</v>
      </c>
      <c r="G47">
        <v>0</v>
      </c>
      <c r="H47">
        <v>1472990</v>
      </c>
      <c r="I47">
        <v>565442</v>
      </c>
      <c r="J47">
        <v>1348619</v>
      </c>
      <c r="K47">
        <v>1437619</v>
      </c>
      <c r="L47">
        <v>1285584</v>
      </c>
      <c r="M47">
        <v>2247875</v>
      </c>
      <c r="N47">
        <v>2913047</v>
      </c>
      <c r="O47">
        <v>1605191</v>
      </c>
      <c r="P47">
        <v>4021139</v>
      </c>
      <c r="Q47">
        <v>2126567</v>
      </c>
      <c r="R47">
        <v>180173</v>
      </c>
      <c r="S47">
        <v>4506190</v>
      </c>
      <c r="T47">
        <v>0</v>
      </c>
      <c r="U47">
        <v>3692332</v>
      </c>
      <c r="V47">
        <v>1019101</v>
      </c>
      <c r="W47">
        <v>0</v>
      </c>
      <c r="X47">
        <v>92290</v>
      </c>
      <c r="Y47">
        <v>443983</v>
      </c>
      <c r="Z47">
        <v>5249312</v>
      </c>
      <c r="AA47">
        <v>563837</v>
      </c>
      <c r="AB47">
        <v>870294</v>
      </c>
      <c r="AC47">
        <v>2970242</v>
      </c>
      <c r="AD47">
        <v>451462</v>
      </c>
      <c r="AE47">
        <v>722539</v>
      </c>
      <c r="AF47">
        <v>1638687</v>
      </c>
      <c r="AG47">
        <v>1163542</v>
      </c>
      <c r="AH47">
        <v>11637654</v>
      </c>
      <c r="AI47">
        <v>6684383</v>
      </c>
      <c r="AJ47">
        <v>3555301</v>
      </c>
      <c r="AK47">
        <v>11281107</v>
      </c>
      <c r="AL47">
        <v>1741761</v>
      </c>
      <c r="AM47">
        <v>3062525</v>
      </c>
      <c r="AN47">
        <v>275421</v>
      </c>
      <c r="AO47">
        <v>286179</v>
      </c>
      <c r="AP47">
        <v>789787</v>
      </c>
      <c r="AQ47">
        <v>215523</v>
      </c>
      <c r="AR47">
        <v>6429360</v>
      </c>
      <c r="AS47">
        <v>1455534</v>
      </c>
      <c r="AT47">
        <v>509020</v>
      </c>
      <c r="AU47">
        <v>1587924</v>
      </c>
      <c r="AV47">
        <v>1375287</v>
      </c>
      <c r="AW47">
        <v>1170774</v>
      </c>
      <c r="AX47">
        <v>1648403</v>
      </c>
      <c r="AY47">
        <v>0</v>
      </c>
      <c r="AZ47">
        <v>2426348</v>
      </c>
      <c r="BA47">
        <v>699521</v>
      </c>
      <c r="BB47">
        <v>330329</v>
      </c>
      <c r="BC47">
        <v>1878456</v>
      </c>
      <c r="BD47">
        <v>652170</v>
      </c>
      <c r="BE47">
        <v>1470071</v>
      </c>
      <c r="BF47">
        <v>1100247</v>
      </c>
      <c r="BG47">
        <v>1769695</v>
      </c>
      <c r="BH47">
        <v>847168</v>
      </c>
      <c r="BI47">
        <v>2996621</v>
      </c>
      <c r="BJ47">
        <v>1548071</v>
      </c>
      <c r="BK47">
        <v>24213629</v>
      </c>
      <c r="BL47">
        <v>840444</v>
      </c>
      <c r="BM47">
        <v>922316</v>
      </c>
      <c r="BN47">
        <v>546563</v>
      </c>
      <c r="BO47">
        <v>1466835</v>
      </c>
      <c r="BP47">
        <v>3310949</v>
      </c>
      <c r="BQ47">
        <v>1940939</v>
      </c>
      <c r="BR47">
        <v>0</v>
      </c>
      <c r="BS47">
        <v>2162605</v>
      </c>
      <c r="BT47">
        <v>694241</v>
      </c>
      <c r="BU47">
        <v>1797350</v>
      </c>
      <c r="BV47">
        <v>6599749</v>
      </c>
      <c r="BW47">
        <v>796891</v>
      </c>
      <c r="BX47">
        <v>448438</v>
      </c>
      <c r="BY47">
        <v>511468</v>
      </c>
      <c r="BZ47">
        <v>321700</v>
      </c>
      <c r="CA47">
        <v>2111745</v>
      </c>
      <c r="CB47">
        <v>1109723</v>
      </c>
      <c r="CC47">
        <v>9240636</v>
      </c>
      <c r="CD47">
        <v>3203372</v>
      </c>
      <c r="CE47">
        <v>3977525</v>
      </c>
      <c r="CF47">
        <v>2434863</v>
      </c>
      <c r="CG47">
        <v>1676203</v>
      </c>
      <c r="CH47">
        <v>2183076</v>
      </c>
      <c r="CI47">
        <v>1281249</v>
      </c>
      <c r="CJ47">
        <v>1353306</v>
      </c>
      <c r="CK47">
        <v>808870</v>
      </c>
      <c r="CL47">
        <v>283464</v>
      </c>
      <c r="CM47">
        <v>110648</v>
      </c>
      <c r="CN47">
        <v>554186</v>
      </c>
      <c r="CO47">
        <v>889430</v>
      </c>
      <c r="CP47">
        <v>1165795</v>
      </c>
      <c r="CQ47">
        <v>16553272</v>
      </c>
      <c r="CR47">
        <v>1185717</v>
      </c>
      <c r="CS47">
        <v>758578</v>
      </c>
      <c r="CT47">
        <v>16690974</v>
      </c>
      <c r="CU47">
        <v>1684006</v>
      </c>
      <c r="CV47">
        <v>2843284</v>
      </c>
      <c r="CW47">
        <v>1370931</v>
      </c>
      <c r="CX47">
        <v>763895</v>
      </c>
      <c r="CY47">
        <v>425602</v>
      </c>
    </row>
    <row r="48" spans="1:103" x14ac:dyDescent="0.3">
      <c r="A48">
        <v>391</v>
      </c>
      <c r="D48">
        <v>11935813</v>
      </c>
      <c r="E48">
        <v>4283133</v>
      </c>
      <c r="F48">
        <v>1117685</v>
      </c>
      <c r="G48">
        <v>0</v>
      </c>
      <c r="H48">
        <v>2665626</v>
      </c>
      <c r="I48">
        <v>3365050</v>
      </c>
      <c r="J48">
        <v>7212224</v>
      </c>
      <c r="K48">
        <v>3781934</v>
      </c>
      <c r="L48">
        <v>7393724</v>
      </c>
      <c r="M48">
        <v>14593199</v>
      </c>
      <c r="N48">
        <v>23511914</v>
      </c>
      <c r="O48">
        <v>5397494</v>
      </c>
      <c r="P48">
        <v>21953009</v>
      </c>
      <c r="Q48">
        <v>5124980</v>
      </c>
      <c r="R48">
        <v>1499965</v>
      </c>
      <c r="S48">
        <v>11573033</v>
      </c>
      <c r="T48">
        <v>0</v>
      </c>
      <c r="U48">
        <v>18655859</v>
      </c>
      <c r="V48">
        <v>10058054</v>
      </c>
      <c r="W48">
        <v>0</v>
      </c>
      <c r="X48">
        <v>1450335</v>
      </c>
      <c r="Y48">
        <v>2451618</v>
      </c>
      <c r="Z48">
        <v>11612772</v>
      </c>
      <c r="AA48">
        <v>7223150</v>
      </c>
      <c r="AB48">
        <v>16454141</v>
      </c>
      <c r="AC48">
        <v>36417479</v>
      </c>
      <c r="AD48">
        <v>3853490</v>
      </c>
      <c r="AE48">
        <v>18897386</v>
      </c>
      <c r="AF48">
        <v>17394028</v>
      </c>
      <c r="AG48">
        <v>6283543</v>
      </c>
      <c r="AH48">
        <v>2558680</v>
      </c>
      <c r="AI48">
        <v>41609332</v>
      </c>
      <c r="AJ48">
        <v>8125853</v>
      </c>
      <c r="AK48">
        <v>38623754</v>
      </c>
      <c r="AL48">
        <v>6500111</v>
      </c>
      <c r="AM48">
        <v>14873068</v>
      </c>
      <c r="AN48">
        <v>1280183</v>
      </c>
      <c r="AO48">
        <v>1336753</v>
      </c>
      <c r="AP48">
        <v>5287119</v>
      </c>
      <c r="AQ48">
        <v>2146656</v>
      </c>
      <c r="AR48">
        <v>59038126</v>
      </c>
      <c r="AS48">
        <v>6988962</v>
      </c>
      <c r="AT48">
        <v>17550550</v>
      </c>
      <c r="AU48">
        <v>8778810</v>
      </c>
      <c r="AV48">
        <v>13100770</v>
      </c>
      <c r="AW48">
        <v>2954146</v>
      </c>
      <c r="AX48">
        <v>5082927</v>
      </c>
      <c r="AY48">
        <v>0</v>
      </c>
      <c r="AZ48">
        <v>53325762</v>
      </c>
      <c r="BA48">
        <v>6563806</v>
      </c>
      <c r="BB48">
        <v>35306220</v>
      </c>
      <c r="BC48">
        <v>4217861</v>
      </c>
      <c r="BD48">
        <v>8794315</v>
      </c>
      <c r="BE48">
        <v>7196844</v>
      </c>
      <c r="BF48">
        <v>9379523</v>
      </c>
      <c r="BG48">
        <v>4643313</v>
      </c>
      <c r="BH48">
        <v>2236301</v>
      </c>
      <c r="BI48">
        <v>2394733</v>
      </c>
      <c r="BJ48">
        <v>6003145</v>
      </c>
      <c r="BK48">
        <v>180518392</v>
      </c>
      <c r="BL48">
        <v>1889967</v>
      </c>
      <c r="BM48">
        <v>2995039</v>
      </c>
      <c r="BN48">
        <v>12352524</v>
      </c>
      <c r="BO48">
        <v>12719737</v>
      </c>
      <c r="BP48">
        <v>33390584</v>
      </c>
      <c r="BQ48">
        <v>2261209</v>
      </c>
      <c r="BR48">
        <v>28451276</v>
      </c>
      <c r="BS48">
        <v>14858782</v>
      </c>
      <c r="BT48">
        <v>1482854</v>
      </c>
      <c r="BU48">
        <v>6524986</v>
      </c>
      <c r="BV48">
        <v>10835906</v>
      </c>
      <c r="BW48">
        <v>846532</v>
      </c>
      <c r="BX48">
        <v>6968218</v>
      </c>
      <c r="BY48">
        <v>8156914</v>
      </c>
      <c r="BZ48">
        <v>2608946</v>
      </c>
      <c r="CA48">
        <v>19083471</v>
      </c>
      <c r="CB48">
        <v>4152454</v>
      </c>
      <c r="CC48">
        <v>10431792</v>
      </c>
      <c r="CD48">
        <v>5247264</v>
      </c>
      <c r="CE48">
        <v>16102537</v>
      </c>
      <c r="CF48">
        <v>7920833</v>
      </c>
      <c r="CG48">
        <v>11675489</v>
      </c>
      <c r="CH48">
        <v>4565321</v>
      </c>
      <c r="CI48">
        <v>9008656</v>
      </c>
      <c r="CJ48">
        <v>3267426</v>
      </c>
      <c r="CK48">
        <v>11938998</v>
      </c>
      <c r="CL48">
        <v>2295201</v>
      </c>
      <c r="CM48">
        <v>5603887</v>
      </c>
      <c r="CN48">
        <v>384067</v>
      </c>
      <c r="CO48">
        <v>35166371</v>
      </c>
      <c r="CP48">
        <v>2258763</v>
      </c>
      <c r="CQ48">
        <v>98421487</v>
      </c>
      <c r="CR48">
        <v>2611651</v>
      </c>
      <c r="CS48">
        <v>1082602</v>
      </c>
      <c r="CT48">
        <v>10415418</v>
      </c>
      <c r="CU48">
        <v>12220676</v>
      </c>
      <c r="CV48">
        <v>5013622</v>
      </c>
      <c r="CW48">
        <v>9593126</v>
      </c>
      <c r="CX48">
        <v>3331267</v>
      </c>
      <c r="CY48">
        <v>2953062</v>
      </c>
    </row>
    <row r="49" spans="1:103" x14ac:dyDescent="0.3">
      <c r="A49">
        <v>7</v>
      </c>
      <c r="D49">
        <v>210532</v>
      </c>
      <c r="E49">
        <v>20152</v>
      </c>
      <c r="F49">
        <v>0</v>
      </c>
      <c r="G49">
        <v>0</v>
      </c>
      <c r="H49">
        <v>0</v>
      </c>
      <c r="I49">
        <v>106385</v>
      </c>
      <c r="J49">
        <v>29824</v>
      </c>
      <c r="K49">
        <v>1371675</v>
      </c>
      <c r="L49">
        <v>0</v>
      </c>
      <c r="M49">
        <v>64000</v>
      </c>
      <c r="N49">
        <v>86950</v>
      </c>
      <c r="O49">
        <v>0</v>
      </c>
      <c r="P49">
        <v>178548</v>
      </c>
      <c r="Q49">
        <v>86353</v>
      </c>
      <c r="R49">
        <v>0</v>
      </c>
      <c r="S49">
        <v>0</v>
      </c>
      <c r="T49">
        <v>0</v>
      </c>
      <c r="U49">
        <v>1250676</v>
      </c>
      <c r="V49">
        <v>0</v>
      </c>
      <c r="W49">
        <v>0</v>
      </c>
      <c r="X49">
        <v>0</v>
      </c>
      <c r="Y49">
        <v>19572</v>
      </c>
      <c r="Z49">
        <v>479373</v>
      </c>
      <c r="AA49">
        <v>53011</v>
      </c>
      <c r="AB49">
        <v>21711</v>
      </c>
      <c r="AC49">
        <v>200715</v>
      </c>
      <c r="AD49">
        <v>929</v>
      </c>
      <c r="AE49">
        <v>15518</v>
      </c>
      <c r="AF49">
        <v>330000</v>
      </c>
      <c r="AG49">
        <v>170</v>
      </c>
      <c r="AH49">
        <v>192829</v>
      </c>
      <c r="AI49">
        <v>1613780</v>
      </c>
      <c r="AJ49">
        <v>0</v>
      </c>
      <c r="AK49">
        <v>122250</v>
      </c>
      <c r="AL49">
        <v>44391</v>
      </c>
      <c r="AM49">
        <v>412100</v>
      </c>
      <c r="AN49">
        <v>0</v>
      </c>
      <c r="AO49">
        <v>20620</v>
      </c>
      <c r="AP49">
        <v>6200</v>
      </c>
      <c r="AQ49">
        <v>461079</v>
      </c>
      <c r="AR49">
        <v>865653</v>
      </c>
      <c r="AS49">
        <v>0</v>
      </c>
      <c r="AT49">
        <v>2199381</v>
      </c>
      <c r="AU49">
        <v>123142</v>
      </c>
      <c r="AV49">
        <v>290326</v>
      </c>
      <c r="AW49">
        <v>0</v>
      </c>
      <c r="AX49">
        <v>649789</v>
      </c>
      <c r="AY49">
        <v>0</v>
      </c>
      <c r="AZ49">
        <v>487653</v>
      </c>
      <c r="BA49">
        <v>0</v>
      </c>
      <c r="BB49">
        <v>84325</v>
      </c>
      <c r="BC49">
        <v>21665</v>
      </c>
      <c r="BD49">
        <v>0</v>
      </c>
      <c r="BE49">
        <v>0</v>
      </c>
      <c r="BF49">
        <v>417067</v>
      </c>
      <c r="BG49">
        <v>615606</v>
      </c>
      <c r="BH49">
        <v>128983</v>
      </c>
      <c r="BI49">
        <v>1643575</v>
      </c>
      <c r="BJ49">
        <v>91034</v>
      </c>
      <c r="BK49">
        <v>0</v>
      </c>
      <c r="BL49">
        <v>59959</v>
      </c>
      <c r="BM49">
        <v>221317</v>
      </c>
      <c r="BN49">
        <v>104397</v>
      </c>
      <c r="BO49">
        <v>18818</v>
      </c>
      <c r="BP49">
        <v>109789</v>
      </c>
      <c r="BQ49">
        <v>0</v>
      </c>
      <c r="BR49">
        <v>1732769</v>
      </c>
      <c r="BS49">
        <v>599754</v>
      </c>
      <c r="BT49">
        <v>160</v>
      </c>
      <c r="BU49">
        <v>39043</v>
      </c>
      <c r="BV49">
        <v>854979</v>
      </c>
      <c r="BW49">
        <v>0</v>
      </c>
      <c r="BX49">
        <v>126044</v>
      </c>
      <c r="BY49">
        <v>317111</v>
      </c>
      <c r="BZ49">
        <v>108273</v>
      </c>
      <c r="CA49">
        <v>31572</v>
      </c>
      <c r="CB49">
        <v>1288876</v>
      </c>
      <c r="CC49">
        <v>0</v>
      </c>
      <c r="CD49">
        <v>379089</v>
      </c>
      <c r="CE49">
        <v>2806626</v>
      </c>
      <c r="CF49">
        <v>914616</v>
      </c>
      <c r="CG49">
        <v>6408</v>
      </c>
      <c r="CH49">
        <v>88709</v>
      </c>
      <c r="CI49">
        <v>68888</v>
      </c>
      <c r="CJ49">
        <v>92117</v>
      </c>
      <c r="CK49">
        <v>2361208</v>
      </c>
      <c r="CL49">
        <v>0</v>
      </c>
      <c r="CM49">
        <v>4484389</v>
      </c>
      <c r="CN49">
        <v>0</v>
      </c>
      <c r="CO49">
        <v>37638</v>
      </c>
      <c r="CP49">
        <v>0</v>
      </c>
      <c r="CQ49">
        <v>1223658</v>
      </c>
      <c r="CR49">
        <v>15825</v>
      </c>
      <c r="CS49">
        <v>129362</v>
      </c>
      <c r="CT49">
        <v>0</v>
      </c>
      <c r="CU49">
        <v>0</v>
      </c>
      <c r="CV49">
        <v>0</v>
      </c>
      <c r="CW49">
        <v>0</v>
      </c>
      <c r="CX49">
        <v>0</v>
      </c>
      <c r="CY49">
        <v>0</v>
      </c>
    </row>
    <row r="50" spans="1:103" x14ac:dyDescent="0.3">
      <c r="A50">
        <v>645</v>
      </c>
      <c r="D50">
        <v>4484164</v>
      </c>
      <c r="E50">
        <v>2792739</v>
      </c>
      <c r="F50">
        <v>46089</v>
      </c>
      <c r="G50">
        <v>0</v>
      </c>
      <c r="H50">
        <v>2972327</v>
      </c>
      <c r="I50">
        <v>115270</v>
      </c>
      <c r="J50">
        <v>1268719</v>
      </c>
      <c r="K50">
        <v>0</v>
      </c>
      <c r="L50">
        <v>4020972</v>
      </c>
      <c r="M50">
        <v>3349236</v>
      </c>
      <c r="N50">
        <v>9344348</v>
      </c>
      <c r="O50">
        <v>2014370</v>
      </c>
      <c r="P50">
        <v>6271912</v>
      </c>
      <c r="Q50">
        <v>4399248</v>
      </c>
      <c r="R50">
        <v>0</v>
      </c>
      <c r="S50">
        <v>2540000</v>
      </c>
      <c r="T50">
        <v>0</v>
      </c>
      <c r="U50">
        <v>15662751</v>
      </c>
      <c r="V50">
        <v>7069857</v>
      </c>
      <c r="W50">
        <v>0</v>
      </c>
      <c r="X50">
        <v>0</v>
      </c>
      <c r="Y50">
        <v>86443</v>
      </c>
      <c r="Z50">
        <v>9780387</v>
      </c>
      <c r="AA50">
        <v>54201</v>
      </c>
      <c r="AB50">
        <v>424561</v>
      </c>
      <c r="AC50">
        <v>11159873</v>
      </c>
      <c r="AD50">
        <v>3992193</v>
      </c>
      <c r="AE50">
        <v>2738756</v>
      </c>
      <c r="AF50">
        <v>5033382</v>
      </c>
      <c r="AG50">
        <v>3708231</v>
      </c>
      <c r="AH50">
        <v>2929787</v>
      </c>
      <c r="AI50">
        <v>24220752</v>
      </c>
      <c r="AJ50">
        <v>4533245</v>
      </c>
      <c r="AK50">
        <v>26581728</v>
      </c>
      <c r="AL50">
        <v>8312161</v>
      </c>
      <c r="AM50">
        <v>42661849</v>
      </c>
      <c r="AN50">
        <v>8450</v>
      </c>
      <c r="AO50">
        <v>411979</v>
      </c>
      <c r="AP50">
        <v>9715236</v>
      </c>
      <c r="AQ50">
        <v>135925</v>
      </c>
      <c r="AR50">
        <v>33262763</v>
      </c>
      <c r="AS50">
        <v>3430278</v>
      </c>
      <c r="AT50">
        <v>12577349</v>
      </c>
      <c r="AU50">
        <v>6316878</v>
      </c>
      <c r="AV50">
        <v>15823534</v>
      </c>
      <c r="AW50">
        <v>1558819</v>
      </c>
      <c r="AX50">
        <v>1570977</v>
      </c>
      <c r="AY50">
        <v>0</v>
      </c>
      <c r="AZ50">
        <v>7549658</v>
      </c>
      <c r="BA50">
        <v>203476</v>
      </c>
      <c r="BB50">
        <v>0</v>
      </c>
      <c r="BC50">
        <v>808559</v>
      </c>
      <c r="BD50">
        <v>2546894</v>
      </c>
      <c r="BE50">
        <v>14044055</v>
      </c>
      <c r="BF50">
        <v>14742010</v>
      </c>
      <c r="BG50">
        <v>8490</v>
      </c>
      <c r="BH50">
        <v>751703</v>
      </c>
      <c r="BI50">
        <v>1370149</v>
      </c>
      <c r="BJ50">
        <v>1103021</v>
      </c>
      <c r="BK50">
        <v>0</v>
      </c>
      <c r="BL50">
        <v>2068149</v>
      </c>
      <c r="BM50">
        <v>3468927</v>
      </c>
      <c r="BN50">
        <v>11905193</v>
      </c>
      <c r="BO50">
        <v>6851718</v>
      </c>
      <c r="BP50">
        <v>19182528</v>
      </c>
      <c r="BQ50">
        <v>1656232</v>
      </c>
      <c r="BR50">
        <v>7325426</v>
      </c>
      <c r="BS50">
        <v>14757382</v>
      </c>
      <c r="BT50">
        <v>1639334</v>
      </c>
      <c r="BU50">
        <v>4387815</v>
      </c>
      <c r="BV50">
        <v>42040</v>
      </c>
      <c r="BW50">
        <v>1313057</v>
      </c>
      <c r="BX50">
        <v>965506</v>
      </c>
      <c r="BY50">
        <v>16555158</v>
      </c>
      <c r="BZ50">
        <v>403621</v>
      </c>
      <c r="CA50">
        <v>13154593</v>
      </c>
      <c r="CB50">
        <v>0</v>
      </c>
      <c r="CC50">
        <v>0</v>
      </c>
      <c r="CD50">
        <v>7572498</v>
      </c>
      <c r="CE50">
        <v>23004083</v>
      </c>
      <c r="CF50">
        <v>4243932</v>
      </c>
      <c r="CG50">
        <v>3248786</v>
      </c>
      <c r="CH50">
        <v>1240664</v>
      </c>
      <c r="CI50">
        <v>4988300</v>
      </c>
      <c r="CJ50">
        <v>3257170</v>
      </c>
      <c r="CK50">
        <v>7976077</v>
      </c>
      <c r="CL50">
        <v>66019</v>
      </c>
      <c r="CM50">
        <v>14364665</v>
      </c>
      <c r="CN50">
        <v>681789</v>
      </c>
      <c r="CO50">
        <v>22447868</v>
      </c>
      <c r="CP50">
        <v>4982634</v>
      </c>
      <c r="CQ50">
        <v>500000</v>
      </c>
      <c r="CR50">
        <v>1770000</v>
      </c>
      <c r="CS50">
        <v>1434312</v>
      </c>
      <c r="CT50">
        <v>0</v>
      </c>
      <c r="CU50">
        <v>1158643</v>
      </c>
      <c r="CV50">
        <v>5364799</v>
      </c>
      <c r="CW50">
        <v>13864980</v>
      </c>
      <c r="CX50">
        <v>1679695</v>
      </c>
      <c r="CY50">
        <v>0</v>
      </c>
    </row>
    <row r="51" spans="1:103" x14ac:dyDescent="0.3">
      <c r="A51">
        <v>646</v>
      </c>
      <c r="D51">
        <v>35766923</v>
      </c>
      <c r="E51">
        <v>16032157</v>
      </c>
      <c r="F51">
        <v>4452146</v>
      </c>
      <c r="G51">
        <v>0</v>
      </c>
      <c r="H51">
        <v>9352475</v>
      </c>
      <c r="I51">
        <v>19106864</v>
      </c>
      <c r="J51">
        <v>24855518</v>
      </c>
      <c r="K51">
        <v>242389</v>
      </c>
      <c r="L51">
        <v>22666014</v>
      </c>
      <c r="M51">
        <v>98141209</v>
      </c>
      <c r="N51">
        <v>66462854</v>
      </c>
      <c r="O51">
        <v>29001012</v>
      </c>
      <c r="P51">
        <v>61185503</v>
      </c>
      <c r="Q51">
        <v>4655127</v>
      </c>
      <c r="R51">
        <v>6391038</v>
      </c>
      <c r="S51">
        <v>34670762</v>
      </c>
      <c r="T51">
        <v>0</v>
      </c>
      <c r="U51">
        <v>57303774</v>
      </c>
      <c r="V51">
        <v>34668007</v>
      </c>
      <c r="W51">
        <v>0</v>
      </c>
      <c r="X51">
        <v>7611859</v>
      </c>
      <c r="Y51">
        <v>5187955</v>
      </c>
      <c r="Z51">
        <v>23183392</v>
      </c>
      <c r="AA51">
        <v>12784029</v>
      </c>
      <c r="AB51">
        <v>33164799</v>
      </c>
      <c r="AC51">
        <v>110366459</v>
      </c>
      <c r="AD51">
        <v>20953942</v>
      </c>
      <c r="AE51">
        <v>34368497</v>
      </c>
      <c r="AF51">
        <v>68347051</v>
      </c>
      <c r="AG51">
        <v>4026761</v>
      </c>
      <c r="AH51">
        <v>16309050</v>
      </c>
      <c r="AI51">
        <v>102218572</v>
      </c>
      <c r="AJ51">
        <v>13707695</v>
      </c>
      <c r="AK51">
        <v>70009874</v>
      </c>
      <c r="AL51">
        <v>30433126</v>
      </c>
      <c r="AM51">
        <v>19386039</v>
      </c>
      <c r="AN51">
        <v>4696823</v>
      </c>
      <c r="AO51">
        <v>7202175</v>
      </c>
      <c r="AP51">
        <v>24737106</v>
      </c>
      <c r="AQ51">
        <v>7184530</v>
      </c>
      <c r="AR51">
        <v>98040878</v>
      </c>
      <c r="AS51">
        <v>24435392</v>
      </c>
      <c r="AT51">
        <v>40218952</v>
      </c>
      <c r="AU51">
        <v>24929342</v>
      </c>
      <c r="AV51">
        <v>45334073</v>
      </c>
      <c r="AW51">
        <v>4759524</v>
      </c>
      <c r="AX51">
        <v>26035140</v>
      </c>
      <c r="AY51">
        <v>0</v>
      </c>
      <c r="AZ51">
        <v>69649215</v>
      </c>
      <c r="BA51">
        <v>23135308</v>
      </c>
      <c r="BB51">
        <v>123860279</v>
      </c>
      <c r="BC51">
        <v>5380048</v>
      </c>
      <c r="BD51">
        <v>18459348</v>
      </c>
      <c r="BE51">
        <v>16002195</v>
      </c>
      <c r="BF51">
        <v>23221262</v>
      </c>
      <c r="BG51">
        <v>32122385</v>
      </c>
      <c r="BH51">
        <v>6434272</v>
      </c>
      <c r="BI51">
        <v>9438150</v>
      </c>
      <c r="BJ51">
        <v>8187219</v>
      </c>
      <c r="BK51">
        <v>302101657</v>
      </c>
      <c r="BL51">
        <v>6701110</v>
      </c>
      <c r="BM51">
        <v>18093977</v>
      </c>
      <c r="BN51">
        <v>21879803</v>
      </c>
      <c r="BO51">
        <v>23932442</v>
      </c>
      <c r="BP51">
        <v>66035381</v>
      </c>
      <c r="BQ51">
        <v>18232475</v>
      </c>
      <c r="BR51">
        <v>30887315</v>
      </c>
      <c r="BS51">
        <v>38357267</v>
      </c>
      <c r="BT51">
        <v>7489859</v>
      </c>
      <c r="BU51">
        <v>19208290</v>
      </c>
      <c r="BV51">
        <v>42120524</v>
      </c>
      <c r="BW51">
        <v>5857784</v>
      </c>
      <c r="BX51">
        <v>21726864</v>
      </c>
      <c r="BY51">
        <v>35346230</v>
      </c>
      <c r="BZ51">
        <v>10747187</v>
      </c>
      <c r="CA51">
        <v>35073221</v>
      </c>
      <c r="CB51">
        <v>9651726</v>
      </c>
      <c r="CC51">
        <v>45471953</v>
      </c>
      <c r="CD51">
        <v>26110660</v>
      </c>
      <c r="CE51">
        <v>26269569</v>
      </c>
      <c r="CF51">
        <v>28038610</v>
      </c>
      <c r="CG51">
        <v>18397138</v>
      </c>
      <c r="CH51">
        <v>7831438</v>
      </c>
      <c r="CI51">
        <v>24953545</v>
      </c>
      <c r="CJ51">
        <v>8033752</v>
      </c>
      <c r="CK51">
        <v>15006359</v>
      </c>
      <c r="CL51">
        <v>6563133</v>
      </c>
      <c r="CM51">
        <v>5783959</v>
      </c>
      <c r="CN51">
        <v>0</v>
      </c>
      <c r="CO51">
        <v>12260033</v>
      </c>
      <c r="CP51">
        <v>22010944</v>
      </c>
      <c r="CQ51">
        <v>0</v>
      </c>
      <c r="CR51">
        <v>12118085</v>
      </c>
      <c r="CS51">
        <v>7089712</v>
      </c>
      <c r="CT51">
        <v>34873904</v>
      </c>
      <c r="CU51">
        <v>39636183</v>
      </c>
      <c r="CV51">
        <v>29055519</v>
      </c>
      <c r="CW51">
        <v>22833950</v>
      </c>
      <c r="CX51">
        <v>9542767</v>
      </c>
      <c r="CY51">
        <v>4542746</v>
      </c>
    </row>
    <row r="52" spans="1:103" x14ac:dyDescent="0.3">
      <c r="A52">
        <v>9</v>
      </c>
      <c r="D52">
        <v>71546267</v>
      </c>
      <c r="E52">
        <v>23498857</v>
      </c>
      <c r="F52">
        <v>5685551</v>
      </c>
      <c r="G52">
        <v>0</v>
      </c>
      <c r="H52">
        <v>15294003</v>
      </c>
      <c r="I52">
        <v>22697642</v>
      </c>
      <c r="J52">
        <v>34028356</v>
      </c>
      <c r="K52">
        <v>5395998</v>
      </c>
      <c r="L52">
        <v>36003786</v>
      </c>
      <c r="M52">
        <v>121194469</v>
      </c>
      <c r="N52">
        <v>116651011</v>
      </c>
      <c r="O52">
        <v>36164364</v>
      </c>
      <c r="P52">
        <v>122396120</v>
      </c>
      <c r="Q52">
        <v>15068053</v>
      </c>
      <c r="R52">
        <v>13361596</v>
      </c>
      <c r="S52">
        <v>69188466</v>
      </c>
      <c r="T52">
        <v>0</v>
      </c>
      <c r="U52">
        <v>112624508</v>
      </c>
      <c r="V52">
        <v>54180685</v>
      </c>
      <c r="W52">
        <v>0</v>
      </c>
      <c r="X52">
        <v>10566147</v>
      </c>
      <c r="Y52">
        <v>7841909</v>
      </c>
      <c r="Z52">
        <v>47604888</v>
      </c>
      <c r="AA52">
        <v>31994136</v>
      </c>
      <c r="AB52">
        <v>50080951</v>
      </c>
      <c r="AC52">
        <v>234922691</v>
      </c>
      <c r="AD52">
        <v>35113845</v>
      </c>
      <c r="AE52">
        <v>72347172</v>
      </c>
      <c r="AF52">
        <v>104149896</v>
      </c>
      <c r="AG52">
        <v>17728808</v>
      </c>
      <c r="AH52">
        <v>25186675</v>
      </c>
      <c r="AI52">
        <v>253101874</v>
      </c>
      <c r="AJ52">
        <v>27658757</v>
      </c>
      <c r="AK52">
        <v>157148664</v>
      </c>
      <c r="AL52">
        <v>48951740</v>
      </c>
      <c r="AM52">
        <v>98970925</v>
      </c>
      <c r="AN52">
        <v>6279056</v>
      </c>
      <c r="AO52">
        <v>9435867</v>
      </c>
      <c r="AP52">
        <v>45693486</v>
      </c>
      <c r="AQ52">
        <v>11587930</v>
      </c>
      <c r="AR52">
        <v>204960339</v>
      </c>
      <c r="AS52">
        <v>49638178</v>
      </c>
      <c r="AT52">
        <v>82303027</v>
      </c>
      <c r="AU52">
        <v>48748792</v>
      </c>
      <c r="AV52">
        <v>80317355</v>
      </c>
      <c r="AW52">
        <v>13213306</v>
      </c>
      <c r="AX52">
        <v>35692859</v>
      </c>
      <c r="AY52">
        <v>0</v>
      </c>
      <c r="AZ52">
        <v>148049155</v>
      </c>
      <c r="BA52">
        <v>35221830</v>
      </c>
      <c r="BB52">
        <v>171023084</v>
      </c>
      <c r="BC52">
        <v>12945493</v>
      </c>
      <c r="BD52">
        <v>31209648</v>
      </c>
      <c r="BE52">
        <v>37243094</v>
      </c>
      <c r="BF52">
        <v>54579832</v>
      </c>
      <c r="BG52">
        <v>37876856</v>
      </c>
      <c r="BH52">
        <v>11190090</v>
      </c>
      <c r="BI52">
        <v>15029925</v>
      </c>
      <c r="BJ52">
        <v>16622747</v>
      </c>
      <c r="BK52">
        <v>621012985</v>
      </c>
      <c r="BL52">
        <v>8769259</v>
      </c>
      <c r="BM52">
        <v>26396194</v>
      </c>
      <c r="BN52">
        <v>53043052</v>
      </c>
      <c r="BO52">
        <v>46823516</v>
      </c>
      <c r="BP52">
        <v>472994172</v>
      </c>
      <c r="BQ52">
        <v>23061306</v>
      </c>
      <c r="BR52">
        <v>115035475</v>
      </c>
      <c r="BS52">
        <v>76117026</v>
      </c>
      <c r="BT52">
        <v>10612207</v>
      </c>
      <c r="BU52">
        <v>30956934</v>
      </c>
      <c r="BV52">
        <v>59564941</v>
      </c>
      <c r="BW52">
        <v>6924484</v>
      </c>
      <c r="BX52">
        <v>30981684</v>
      </c>
      <c r="BY52">
        <v>60663284</v>
      </c>
      <c r="BZ52">
        <v>13959396</v>
      </c>
      <c r="CA52">
        <v>69889766</v>
      </c>
      <c r="CB52">
        <v>18454503</v>
      </c>
      <c r="CC52">
        <v>56408466</v>
      </c>
      <c r="CD52">
        <v>44603961</v>
      </c>
      <c r="CE52">
        <v>73657617</v>
      </c>
      <c r="CF52">
        <v>41667202</v>
      </c>
      <c r="CG52">
        <v>38388657</v>
      </c>
      <c r="CH52">
        <v>13726132</v>
      </c>
      <c r="CI52">
        <v>40057076</v>
      </c>
      <c r="CJ52">
        <v>19010153</v>
      </c>
      <c r="CK52">
        <v>53875921</v>
      </c>
      <c r="CL52">
        <v>11560669</v>
      </c>
      <c r="CM52">
        <v>36230937</v>
      </c>
      <c r="CN52">
        <v>1307147</v>
      </c>
      <c r="CO52">
        <v>131560278</v>
      </c>
      <c r="CP52">
        <v>26993578</v>
      </c>
      <c r="CQ52">
        <v>481920484</v>
      </c>
      <c r="CR52">
        <v>20267373</v>
      </c>
      <c r="CS52">
        <v>9781691</v>
      </c>
      <c r="CT52">
        <v>45637067</v>
      </c>
      <c r="CU52">
        <v>66607772</v>
      </c>
      <c r="CV52">
        <v>42809616</v>
      </c>
      <c r="CW52">
        <v>55285137</v>
      </c>
      <c r="CX52">
        <v>18163429</v>
      </c>
      <c r="CY52">
        <v>8141963</v>
      </c>
    </row>
    <row r="53" spans="1:103" x14ac:dyDescent="0.3">
      <c r="A53">
        <v>540</v>
      </c>
      <c r="D53">
        <v>0</v>
      </c>
      <c r="E53">
        <v>2792739</v>
      </c>
      <c r="F53">
        <v>0</v>
      </c>
      <c r="G53">
        <v>0</v>
      </c>
      <c r="H53">
        <v>2972327</v>
      </c>
      <c r="I53">
        <v>0</v>
      </c>
      <c r="J53">
        <v>768719</v>
      </c>
      <c r="K53">
        <v>0</v>
      </c>
      <c r="L53">
        <v>2703209</v>
      </c>
      <c r="M53">
        <v>3349236</v>
      </c>
      <c r="N53">
        <v>9344348</v>
      </c>
      <c r="O53">
        <v>2014370</v>
      </c>
      <c r="P53">
        <v>0</v>
      </c>
      <c r="Q53">
        <v>4399248</v>
      </c>
      <c r="R53">
        <v>0</v>
      </c>
      <c r="S53">
        <v>2400000</v>
      </c>
      <c r="T53">
        <v>0</v>
      </c>
      <c r="U53">
        <v>8511516</v>
      </c>
      <c r="V53">
        <v>7069857</v>
      </c>
      <c r="W53">
        <v>0</v>
      </c>
      <c r="X53">
        <v>0</v>
      </c>
      <c r="Y53">
        <v>0</v>
      </c>
      <c r="Z53">
        <v>5780387</v>
      </c>
      <c r="AA53">
        <v>54201</v>
      </c>
      <c r="AB53">
        <v>424561</v>
      </c>
      <c r="AC53">
        <v>9159873</v>
      </c>
      <c r="AD53">
        <v>3992193</v>
      </c>
      <c r="AE53">
        <v>2738756</v>
      </c>
      <c r="AF53">
        <v>5033382</v>
      </c>
      <c r="AG53">
        <v>3708231</v>
      </c>
      <c r="AH53">
        <v>2929787</v>
      </c>
      <c r="AI53">
        <v>24220752</v>
      </c>
      <c r="AJ53">
        <v>4533245</v>
      </c>
      <c r="AK53">
        <v>8936297</v>
      </c>
      <c r="AL53">
        <v>3613565</v>
      </c>
      <c r="AM53">
        <v>27079276</v>
      </c>
      <c r="AN53">
        <v>8450</v>
      </c>
      <c r="AO53">
        <v>411979</v>
      </c>
      <c r="AP53">
        <v>5645236</v>
      </c>
      <c r="AQ53">
        <v>135925</v>
      </c>
      <c r="AR53">
        <v>32881000</v>
      </c>
      <c r="AS53">
        <v>3430278</v>
      </c>
      <c r="AT53">
        <v>2551797</v>
      </c>
      <c r="AU53">
        <v>5913992</v>
      </c>
      <c r="AV53">
        <v>15558631</v>
      </c>
      <c r="AW53">
        <v>1558819</v>
      </c>
      <c r="AX53">
        <v>1560640</v>
      </c>
      <c r="AY53">
        <v>0</v>
      </c>
      <c r="AZ53">
        <v>0</v>
      </c>
      <c r="BA53">
        <v>0</v>
      </c>
      <c r="BB53">
        <v>0</v>
      </c>
      <c r="BC53">
        <v>668834</v>
      </c>
      <c r="BD53">
        <v>2546894</v>
      </c>
      <c r="BE53">
        <v>14044055</v>
      </c>
      <c r="BF53">
        <v>2557869</v>
      </c>
      <c r="BG53">
        <v>8490</v>
      </c>
      <c r="BH53">
        <v>751703</v>
      </c>
      <c r="BI53">
        <v>1370149</v>
      </c>
      <c r="BJ53">
        <v>416860</v>
      </c>
      <c r="BK53">
        <v>75381777</v>
      </c>
      <c r="BL53">
        <v>1642348</v>
      </c>
      <c r="BM53">
        <v>2843325</v>
      </c>
      <c r="BN53">
        <v>602005</v>
      </c>
      <c r="BO53">
        <v>6851718</v>
      </c>
      <c r="BP53">
        <v>190000</v>
      </c>
      <c r="BQ53">
        <v>1656232</v>
      </c>
      <c r="BR53">
        <v>7325426</v>
      </c>
      <c r="BS53">
        <v>14757382</v>
      </c>
      <c r="BT53">
        <v>1639334</v>
      </c>
      <c r="BU53">
        <v>796800</v>
      </c>
      <c r="BV53">
        <v>42040</v>
      </c>
      <c r="BW53">
        <v>1092889</v>
      </c>
      <c r="BX53">
        <v>3898600</v>
      </c>
      <c r="BY53">
        <v>16555158</v>
      </c>
      <c r="BZ53">
        <v>403621</v>
      </c>
      <c r="CA53">
        <v>1652779</v>
      </c>
      <c r="CB53">
        <v>0</v>
      </c>
      <c r="CC53">
        <v>0</v>
      </c>
      <c r="CD53">
        <v>2895594</v>
      </c>
      <c r="CE53">
        <v>12434762</v>
      </c>
      <c r="CF53">
        <v>3588235</v>
      </c>
      <c r="CG53">
        <v>3248786</v>
      </c>
      <c r="CH53">
        <v>1240664</v>
      </c>
      <c r="CI53">
        <v>4988300</v>
      </c>
      <c r="CJ53">
        <v>3257170</v>
      </c>
      <c r="CK53">
        <v>7976077</v>
      </c>
      <c r="CL53">
        <v>66019</v>
      </c>
      <c r="CM53">
        <v>1559329</v>
      </c>
      <c r="CN53">
        <v>681789</v>
      </c>
      <c r="CO53">
        <v>22447868</v>
      </c>
      <c r="CP53">
        <v>1994887</v>
      </c>
      <c r="CQ53">
        <v>7580450</v>
      </c>
      <c r="CR53">
        <v>1770000</v>
      </c>
      <c r="CS53">
        <v>994528</v>
      </c>
      <c r="CT53">
        <v>0</v>
      </c>
      <c r="CU53">
        <v>1158643</v>
      </c>
      <c r="CV53">
        <v>5364799</v>
      </c>
      <c r="CW53">
        <v>13850531</v>
      </c>
      <c r="CX53">
        <v>1679695</v>
      </c>
      <c r="CY53">
        <v>0</v>
      </c>
    </row>
    <row r="54" spans="1:103" x14ac:dyDescent="0.3">
      <c r="A54">
        <v>1052</v>
      </c>
      <c r="D54" t="e">
        <v>#N/A</v>
      </c>
      <c r="E54" t="e">
        <v>#N/A</v>
      </c>
      <c r="F54" t="e">
        <v>#N/A</v>
      </c>
      <c r="G54" t="e">
        <v>#N/A</v>
      </c>
      <c r="H54" t="e">
        <v>#N/A</v>
      </c>
      <c r="I54" t="e">
        <v>#N/A</v>
      </c>
      <c r="J54" t="e">
        <v>#N/A</v>
      </c>
      <c r="K54" t="e">
        <v>#N/A</v>
      </c>
      <c r="L54" t="e">
        <v>#N/A</v>
      </c>
      <c r="M54" t="e">
        <v>#N/A</v>
      </c>
      <c r="N54" t="e">
        <v>#N/A</v>
      </c>
      <c r="O54" t="e">
        <v>#N/A</v>
      </c>
      <c r="P54" t="e">
        <v>#N/A</v>
      </c>
      <c r="Q54" t="e">
        <v>#N/A</v>
      </c>
      <c r="R54" t="e">
        <v>#N/A</v>
      </c>
      <c r="S54" t="e">
        <v>#N/A</v>
      </c>
      <c r="T54" t="e">
        <v>#N/A</v>
      </c>
      <c r="U54" t="e">
        <v>#N/A</v>
      </c>
      <c r="V54" t="e">
        <v>#N/A</v>
      </c>
      <c r="W54" t="e">
        <v>#N/A</v>
      </c>
      <c r="X54" t="e">
        <v>#N/A</v>
      </c>
      <c r="Y54" t="e">
        <v>#N/A</v>
      </c>
      <c r="Z54" t="e">
        <v>#N/A</v>
      </c>
      <c r="AA54" t="e">
        <v>#N/A</v>
      </c>
      <c r="AB54" t="e">
        <v>#N/A</v>
      </c>
      <c r="AC54" t="e">
        <v>#N/A</v>
      </c>
      <c r="AD54" t="e">
        <v>#N/A</v>
      </c>
      <c r="AE54" t="e">
        <v>#N/A</v>
      </c>
      <c r="AF54" t="e">
        <v>#N/A</v>
      </c>
      <c r="AG54" t="e">
        <v>#N/A</v>
      </c>
      <c r="AH54" t="e">
        <v>#N/A</v>
      </c>
      <c r="AI54" t="e">
        <v>#N/A</v>
      </c>
      <c r="AJ54" t="e">
        <v>#N/A</v>
      </c>
      <c r="AK54" t="e">
        <v>#N/A</v>
      </c>
      <c r="AL54" t="e">
        <v>#N/A</v>
      </c>
      <c r="AM54" t="e">
        <v>#N/A</v>
      </c>
      <c r="AN54" t="e">
        <v>#N/A</v>
      </c>
      <c r="AO54" t="e">
        <v>#N/A</v>
      </c>
      <c r="AP54" t="e">
        <v>#N/A</v>
      </c>
      <c r="AQ54" t="e">
        <v>#N/A</v>
      </c>
      <c r="AR54" t="e">
        <v>#N/A</v>
      </c>
      <c r="AS54" t="e">
        <v>#N/A</v>
      </c>
      <c r="AT54" t="e">
        <v>#N/A</v>
      </c>
      <c r="AU54" t="e">
        <v>#N/A</v>
      </c>
      <c r="AV54" t="e">
        <v>#N/A</v>
      </c>
      <c r="AW54" t="e">
        <v>#N/A</v>
      </c>
      <c r="AX54" t="e">
        <v>#N/A</v>
      </c>
      <c r="AY54" t="e">
        <v>#N/A</v>
      </c>
      <c r="AZ54" t="e">
        <v>#N/A</v>
      </c>
      <c r="BA54" t="e">
        <v>#N/A</v>
      </c>
      <c r="BB54" t="e">
        <v>#N/A</v>
      </c>
      <c r="BC54" t="e">
        <v>#N/A</v>
      </c>
      <c r="BD54" t="e">
        <v>#N/A</v>
      </c>
      <c r="BE54" t="e">
        <v>#N/A</v>
      </c>
      <c r="BF54" t="e">
        <v>#N/A</v>
      </c>
      <c r="BG54" t="e">
        <v>#N/A</v>
      </c>
      <c r="BH54" t="e">
        <v>#N/A</v>
      </c>
      <c r="BI54" t="e">
        <v>#N/A</v>
      </c>
      <c r="BJ54" t="e">
        <v>#N/A</v>
      </c>
      <c r="BK54" t="e">
        <v>#N/A</v>
      </c>
      <c r="BL54" t="e">
        <v>#N/A</v>
      </c>
      <c r="BM54" t="e">
        <v>#N/A</v>
      </c>
      <c r="BN54" t="e">
        <v>#N/A</v>
      </c>
      <c r="BO54" t="e">
        <v>#N/A</v>
      </c>
      <c r="BP54" t="e">
        <v>#N/A</v>
      </c>
      <c r="BQ54" t="e">
        <v>#N/A</v>
      </c>
      <c r="BR54" t="e">
        <v>#N/A</v>
      </c>
      <c r="BS54" t="e">
        <v>#N/A</v>
      </c>
      <c r="BT54" t="e">
        <v>#N/A</v>
      </c>
      <c r="BU54" t="e">
        <v>#N/A</v>
      </c>
      <c r="BV54" t="e">
        <v>#N/A</v>
      </c>
      <c r="BW54" t="e">
        <v>#N/A</v>
      </c>
      <c r="BX54" t="e">
        <v>#N/A</v>
      </c>
      <c r="BY54" t="e">
        <v>#N/A</v>
      </c>
      <c r="BZ54" t="e">
        <v>#N/A</v>
      </c>
      <c r="CA54" t="e">
        <v>#N/A</v>
      </c>
      <c r="CB54" t="e">
        <v>#N/A</v>
      </c>
      <c r="CC54" t="e">
        <v>#N/A</v>
      </c>
      <c r="CD54" t="e">
        <v>#N/A</v>
      </c>
      <c r="CE54" t="e">
        <v>#N/A</v>
      </c>
      <c r="CF54" t="e">
        <v>#N/A</v>
      </c>
      <c r="CG54" t="e">
        <v>#N/A</v>
      </c>
      <c r="CH54" t="e">
        <v>#N/A</v>
      </c>
      <c r="CI54" t="e">
        <v>#N/A</v>
      </c>
      <c r="CJ54" t="e">
        <v>#N/A</v>
      </c>
      <c r="CK54" t="e">
        <v>#N/A</v>
      </c>
      <c r="CL54" t="e">
        <v>#N/A</v>
      </c>
      <c r="CM54" t="e">
        <v>#N/A</v>
      </c>
      <c r="CN54" t="e">
        <v>#N/A</v>
      </c>
      <c r="CO54" t="e">
        <v>#N/A</v>
      </c>
      <c r="CP54" t="e">
        <v>#N/A</v>
      </c>
      <c r="CQ54" t="e">
        <v>#N/A</v>
      </c>
      <c r="CR54" t="e">
        <v>#N/A</v>
      </c>
      <c r="CS54" t="e">
        <v>#N/A</v>
      </c>
      <c r="CT54" t="e">
        <v>#N/A</v>
      </c>
      <c r="CU54" t="e">
        <v>#N/A</v>
      </c>
      <c r="CV54" t="e">
        <v>#N/A</v>
      </c>
      <c r="CW54" t="e">
        <v>#N/A</v>
      </c>
      <c r="CX54" t="e">
        <v>#N/A</v>
      </c>
      <c r="CY54" t="e">
        <v>#N/A</v>
      </c>
    </row>
    <row r="55" spans="1:103" x14ac:dyDescent="0.3">
      <c r="D55" t="e">
        <v>#N/A</v>
      </c>
      <c r="E55" t="e">
        <v>#N/A</v>
      </c>
      <c r="F55" t="e">
        <v>#N/A</v>
      </c>
      <c r="G55" t="e">
        <v>#N/A</v>
      </c>
      <c r="H55" t="e">
        <v>#N/A</v>
      </c>
      <c r="I55" t="e">
        <v>#N/A</v>
      </c>
      <c r="J55" t="e">
        <v>#N/A</v>
      </c>
      <c r="K55" t="e">
        <v>#N/A</v>
      </c>
      <c r="L55" t="e">
        <v>#N/A</v>
      </c>
      <c r="M55" t="e">
        <v>#N/A</v>
      </c>
      <c r="N55" t="e">
        <v>#N/A</v>
      </c>
      <c r="O55" t="e">
        <v>#N/A</v>
      </c>
      <c r="P55" t="e">
        <v>#N/A</v>
      </c>
      <c r="Q55" t="e">
        <v>#N/A</v>
      </c>
      <c r="R55" t="e">
        <v>#N/A</v>
      </c>
      <c r="S55" t="e">
        <v>#N/A</v>
      </c>
      <c r="T55" t="e">
        <v>#N/A</v>
      </c>
      <c r="U55" t="e">
        <v>#N/A</v>
      </c>
      <c r="V55" t="e">
        <v>#N/A</v>
      </c>
      <c r="W55" t="e">
        <v>#N/A</v>
      </c>
      <c r="X55" t="e">
        <v>#N/A</v>
      </c>
      <c r="Y55" t="e">
        <v>#N/A</v>
      </c>
      <c r="Z55" t="e">
        <v>#N/A</v>
      </c>
      <c r="AA55" t="e">
        <v>#N/A</v>
      </c>
      <c r="AB55" t="e">
        <v>#N/A</v>
      </c>
      <c r="AC55" t="e">
        <v>#N/A</v>
      </c>
      <c r="AD55" t="e">
        <v>#N/A</v>
      </c>
      <c r="AE55" t="e">
        <v>#N/A</v>
      </c>
      <c r="AF55" t="e">
        <v>#N/A</v>
      </c>
      <c r="AG55" t="e">
        <v>#N/A</v>
      </c>
      <c r="AH55" t="e">
        <v>#N/A</v>
      </c>
      <c r="AI55" t="e">
        <v>#N/A</v>
      </c>
      <c r="AJ55" t="e">
        <v>#N/A</v>
      </c>
      <c r="AK55" t="e">
        <v>#N/A</v>
      </c>
      <c r="AL55" t="e">
        <v>#N/A</v>
      </c>
      <c r="AM55" t="e">
        <v>#N/A</v>
      </c>
      <c r="AN55" t="e">
        <v>#N/A</v>
      </c>
      <c r="AO55" t="e">
        <v>#N/A</v>
      </c>
      <c r="AP55" t="e">
        <v>#N/A</v>
      </c>
      <c r="AQ55" t="e">
        <v>#N/A</v>
      </c>
      <c r="AR55" t="e">
        <v>#N/A</v>
      </c>
      <c r="AS55" t="e">
        <v>#N/A</v>
      </c>
      <c r="AT55" t="e">
        <v>#N/A</v>
      </c>
      <c r="AU55" t="e">
        <v>#N/A</v>
      </c>
      <c r="AV55" t="e">
        <v>#N/A</v>
      </c>
      <c r="AW55" t="e">
        <v>#N/A</v>
      </c>
      <c r="AX55" t="e">
        <v>#N/A</v>
      </c>
      <c r="AY55" t="e">
        <v>#N/A</v>
      </c>
      <c r="AZ55" t="e">
        <v>#N/A</v>
      </c>
      <c r="BA55" t="e">
        <v>#N/A</v>
      </c>
      <c r="BB55" t="e">
        <v>#N/A</v>
      </c>
      <c r="BC55" t="e">
        <v>#N/A</v>
      </c>
      <c r="BD55" t="e">
        <v>#N/A</v>
      </c>
      <c r="BE55" t="e">
        <v>#N/A</v>
      </c>
      <c r="BF55" t="e">
        <v>#N/A</v>
      </c>
      <c r="BG55" t="e">
        <v>#N/A</v>
      </c>
      <c r="BH55" t="e">
        <v>#N/A</v>
      </c>
      <c r="BI55" t="e">
        <v>#N/A</v>
      </c>
      <c r="BJ55" t="e">
        <v>#N/A</v>
      </c>
      <c r="BK55" t="e">
        <v>#N/A</v>
      </c>
      <c r="BL55" t="e">
        <v>#N/A</v>
      </c>
      <c r="BM55" t="e">
        <v>#N/A</v>
      </c>
      <c r="BN55" t="e">
        <v>#N/A</v>
      </c>
      <c r="BO55" t="e">
        <v>#N/A</v>
      </c>
      <c r="BP55" t="e">
        <v>#N/A</v>
      </c>
      <c r="BQ55" t="e">
        <v>#N/A</v>
      </c>
      <c r="BR55" t="e">
        <v>#N/A</v>
      </c>
      <c r="BS55" t="e">
        <v>#N/A</v>
      </c>
      <c r="BT55" t="e">
        <v>#N/A</v>
      </c>
      <c r="BU55" t="e">
        <v>#N/A</v>
      </c>
      <c r="BV55" t="e">
        <v>#N/A</v>
      </c>
      <c r="BW55" t="e">
        <v>#N/A</v>
      </c>
      <c r="BX55" t="e">
        <v>#N/A</v>
      </c>
      <c r="BY55" t="e">
        <v>#N/A</v>
      </c>
      <c r="BZ55" t="e">
        <v>#N/A</v>
      </c>
      <c r="CA55" t="e">
        <v>#N/A</v>
      </c>
      <c r="CB55" t="e">
        <v>#N/A</v>
      </c>
      <c r="CC55" t="e">
        <v>#N/A</v>
      </c>
      <c r="CD55" t="e">
        <v>#N/A</v>
      </c>
      <c r="CE55" t="e">
        <v>#N/A</v>
      </c>
      <c r="CF55" t="e">
        <v>#N/A</v>
      </c>
      <c r="CG55" t="e">
        <v>#N/A</v>
      </c>
      <c r="CH55" t="e">
        <v>#N/A</v>
      </c>
      <c r="CI55" t="e">
        <v>#N/A</v>
      </c>
      <c r="CJ55" t="e">
        <v>#N/A</v>
      </c>
      <c r="CK55" t="e">
        <v>#N/A</v>
      </c>
      <c r="CL55" t="e">
        <v>#N/A</v>
      </c>
      <c r="CM55" t="e">
        <v>#N/A</v>
      </c>
      <c r="CN55" t="e">
        <v>#N/A</v>
      </c>
      <c r="CO55" t="e">
        <v>#N/A</v>
      </c>
      <c r="CP55" t="e">
        <v>#N/A</v>
      </c>
      <c r="CQ55" t="e">
        <v>#N/A</v>
      </c>
      <c r="CR55" t="e">
        <v>#N/A</v>
      </c>
      <c r="CS55" t="e">
        <v>#N/A</v>
      </c>
      <c r="CT55" t="e">
        <v>#N/A</v>
      </c>
      <c r="CU55" t="e">
        <v>#N/A</v>
      </c>
      <c r="CV55" t="e">
        <v>#N/A</v>
      </c>
      <c r="CW55" t="e">
        <v>#N/A</v>
      </c>
      <c r="CX55" t="e">
        <v>#N/A</v>
      </c>
      <c r="CY55" t="e">
        <v>#N/A</v>
      </c>
    </row>
    <row r="56" spans="1:103" x14ac:dyDescent="0.3">
      <c r="A56">
        <v>984</v>
      </c>
      <c r="D56">
        <v>101979571</v>
      </c>
      <c r="E56">
        <v>21807293</v>
      </c>
      <c r="F56">
        <v>10710239</v>
      </c>
      <c r="G56">
        <v>0</v>
      </c>
      <c r="H56">
        <v>19485617</v>
      </c>
      <c r="I56">
        <v>19818929</v>
      </c>
      <c r="J56">
        <v>38552966</v>
      </c>
      <c r="K56">
        <v>12349796</v>
      </c>
      <c r="L56">
        <v>25646727</v>
      </c>
      <c r="M56">
        <v>150243480</v>
      </c>
      <c r="N56">
        <v>219807334</v>
      </c>
      <c r="O56">
        <v>51768457</v>
      </c>
      <c r="P56">
        <v>214594269</v>
      </c>
      <c r="Q56">
        <v>49140196</v>
      </c>
      <c r="R56">
        <v>8919696</v>
      </c>
      <c r="S56">
        <v>55125588</v>
      </c>
      <c r="T56">
        <v>0</v>
      </c>
      <c r="U56">
        <v>110862502</v>
      </c>
      <c r="V56">
        <v>81974219</v>
      </c>
      <c r="W56">
        <v>0</v>
      </c>
      <c r="X56">
        <v>11655532</v>
      </c>
      <c r="Y56">
        <v>8948864</v>
      </c>
      <c r="Z56">
        <v>70089282</v>
      </c>
      <c r="AA56">
        <v>31209707</v>
      </c>
      <c r="AB56">
        <v>55350382</v>
      </c>
      <c r="AC56">
        <v>195646766</v>
      </c>
      <c r="AD56">
        <v>32883596</v>
      </c>
      <c r="AE56">
        <v>68086093</v>
      </c>
      <c r="AF56">
        <v>82473783</v>
      </c>
      <c r="AG56">
        <v>50007078</v>
      </c>
      <c r="AH56">
        <v>34015062</v>
      </c>
      <c r="AI56">
        <v>324441553</v>
      </c>
      <c r="AJ56">
        <v>33540349</v>
      </c>
      <c r="AK56">
        <v>287346844</v>
      </c>
      <c r="AL56">
        <v>51290767</v>
      </c>
      <c r="AM56">
        <v>172048613</v>
      </c>
      <c r="AN56">
        <v>7701989</v>
      </c>
      <c r="AO56">
        <v>7913436</v>
      </c>
      <c r="AP56">
        <v>43258583</v>
      </c>
      <c r="AQ56">
        <v>9425011</v>
      </c>
      <c r="AR56">
        <v>4635701</v>
      </c>
      <c r="AS56">
        <v>30776783</v>
      </c>
      <c r="AT56">
        <v>70991210</v>
      </c>
      <c r="AU56">
        <v>46213759</v>
      </c>
      <c r="AV56">
        <v>92607262</v>
      </c>
      <c r="AW56">
        <v>14468955</v>
      </c>
      <c r="AX56">
        <v>29376103</v>
      </c>
      <c r="AY56">
        <v>0</v>
      </c>
      <c r="AZ56">
        <v>147839302</v>
      </c>
      <c r="BA56">
        <v>38579247</v>
      </c>
      <c r="BB56">
        <v>169864108</v>
      </c>
      <c r="BC56">
        <v>6784067</v>
      </c>
      <c r="BD56">
        <v>47907913</v>
      </c>
      <c r="BE56">
        <v>36401183</v>
      </c>
      <c r="BF56">
        <v>68720479</v>
      </c>
      <c r="BG56">
        <v>31216927</v>
      </c>
      <c r="BH56">
        <v>13816635</v>
      </c>
      <c r="BI56">
        <v>16779959</v>
      </c>
      <c r="BJ56">
        <v>27086588</v>
      </c>
      <c r="BK56">
        <v>949395473</v>
      </c>
      <c r="BL56">
        <v>10819456</v>
      </c>
      <c r="BM56">
        <v>21669073</v>
      </c>
      <c r="BN56">
        <v>72247829</v>
      </c>
      <c r="BO56">
        <v>55149112</v>
      </c>
      <c r="BP56">
        <v>177959061</v>
      </c>
      <c r="BQ56">
        <v>21519033</v>
      </c>
      <c r="BR56">
        <v>106433280</v>
      </c>
      <c r="BS56">
        <v>169609395</v>
      </c>
      <c r="BT56">
        <v>12131488</v>
      </c>
      <c r="BU56">
        <v>26432481</v>
      </c>
      <c r="BV56">
        <v>53908293</v>
      </c>
      <c r="BW56">
        <v>9560513</v>
      </c>
      <c r="BX56">
        <v>34703380</v>
      </c>
      <c r="BY56">
        <v>101971909</v>
      </c>
      <c r="BZ56">
        <v>17298840</v>
      </c>
      <c r="CA56">
        <v>75997050</v>
      </c>
      <c r="CB56">
        <v>30181673</v>
      </c>
      <c r="CC56">
        <v>60116359</v>
      </c>
      <c r="CD56">
        <v>55196121</v>
      </c>
      <c r="CE56">
        <v>92256511</v>
      </c>
      <c r="CF56">
        <v>47910935</v>
      </c>
      <c r="CG56">
        <v>42014464</v>
      </c>
      <c r="CH56">
        <v>23657170</v>
      </c>
      <c r="CI56">
        <v>35617178</v>
      </c>
      <c r="CJ56">
        <v>13356446</v>
      </c>
      <c r="CK56">
        <v>37557465</v>
      </c>
      <c r="CL56">
        <v>6446419</v>
      </c>
      <c r="CM56">
        <v>38613250</v>
      </c>
      <c r="CN56">
        <v>4571542</v>
      </c>
      <c r="CO56">
        <v>206309193</v>
      </c>
      <c r="CP56">
        <v>25792196</v>
      </c>
      <c r="CQ56">
        <v>1131821314</v>
      </c>
      <c r="CR56">
        <v>20544457</v>
      </c>
      <c r="CS56">
        <v>8550407</v>
      </c>
      <c r="CT56">
        <v>38677716</v>
      </c>
      <c r="CU56">
        <v>60960628</v>
      </c>
      <c r="CV56">
        <v>40142725</v>
      </c>
      <c r="CW56">
        <v>55262541</v>
      </c>
      <c r="CX56">
        <v>21143660</v>
      </c>
      <c r="CY56">
        <v>14254384</v>
      </c>
    </row>
    <row r="57" spans="1:103" x14ac:dyDescent="0.3">
      <c r="A57">
        <v>985</v>
      </c>
      <c r="D57">
        <v>100104667</v>
      </c>
      <c r="E57">
        <v>20769798</v>
      </c>
      <c r="F57">
        <v>10268900</v>
      </c>
      <c r="G57">
        <v>0</v>
      </c>
      <c r="H57">
        <v>18014778</v>
      </c>
      <c r="I57">
        <v>19563000</v>
      </c>
      <c r="J57">
        <v>37329197</v>
      </c>
      <c r="K57">
        <v>12291779</v>
      </c>
      <c r="L57">
        <v>23546306</v>
      </c>
      <c r="M57">
        <v>146199992</v>
      </c>
      <c r="N57">
        <v>212211847</v>
      </c>
      <c r="O57">
        <v>49310000</v>
      </c>
      <c r="P57">
        <v>210180202</v>
      </c>
      <c r="Q57">
        <v>46968485</v>
      </c>
      <c r="R57">
        <v>8714612</v>
      </c>
      <c r="S57">
        <v>54613000</v>
      </c>
      <c r="T57">
        <v>0</v>
      </c>
      <c r="U57">
        <v>105547711</v>
      </c>
      <c r="V57">
        <v>79772620</v>
      </c>
      <c r="W57">
        <v>0</v>
      </c>
      <c r="X57">
        <v>11243703</v>
      </c>
      <c r="Y57">
        <v>8920536</v>
      </c>
      <c r="Z57">
        <v>69000354</v>
      </c>
      <c r="AA57">
        <v>32438423</v>
      </c>
      <c r="AB57">
        <v>54695744</v>
      </c>
      <c r="AC57">
        <v>188498187</v>
      </c>
      <c r="AD57">
        <v>31571565</v>
      </c>
      <c r="AE57">
        <v>64549288</v>
      </c>
      <c r="AF57">
        <v>79378487</v>
      </c>
      <c r="AG57">
        <v>44591290</v>
      </c>
      <c r="AH57">
        <v>33246712</v>
      </c>
      <c r="AI57">
        <v>311132185</v>
      </c>
      <c r="AJ57">
        <v>30425000</v>
      </c>
      <c r="AK57">
        <v>281339025</v>
      </c>
      <c r="AL57">
        <v>49155288</v>
      </c>
      <c r="AM57">
        <v>163422745</v>
      </c>
      <c r="AN57">
        <v>7324989</v>
      </c>
      <c r="AO57">
        <v>7581207</v>
      </c>
      <c r="AP57">
        <v>41499658</v>
      </c>
      <c r="AQ57">
        <v>9069342</v>
      </c>
      <c r="AR57">
        <v>3250000</v>
      </c>
      <c r="AS57">
        <v>28515782</v>
      </c>
      <c r="AT57">
        <v>66850000</v>
      </c>
      <c r="AU57">
        <v>44916457</v>
      </c>
      <c r="AV57">
        <v>88629211</v>
      </c>
      <c r="AW57">
        <v>14101556</v>
      </c>
      <c r="AX57">
        <v>27462344</v>
      </c>
      <c r="AY57">
        <v>0</v>
      </c>
      <c r="AZ57">
        <v>143825815</v>
      </c>
      <c r="BA57">
        <v>38531120</v>
      </c>
      <c r="BB57">
        <v>158190000</v>
      </c>
      <c r="BC57">
        <v>6765713</v>
      </c>
      <c r="BD57">
        <v>45842187</v>
      </c>
      <c r="BE57">
        <v>33758276</v>
      </c>
      <c r="BF57">
        <v>68238570</v>
      </c>
      <c r="BG57">
        <v>31023246</v>
      </c>
      <c r="BH57">
        <v>13322830</v>
      </c>
      <c r="BI57">
        <v>15790625</v>
      </c>
      <c r="BJ57">
        <v>26444864</v>
      </c>
      <c r="BK57">
        <v>931663198</v>
      </c>
      <c r="BL57">
        <v>10809560</v>
      </c>
      <c r="BM57">
        <v>21318749</v>
      </c>
      <c r="BN57">
        <v>69902590</v>
      </c>
      <c r="BO57">
        <v>51118823</v>
      </c>
      <c r="BP57">
        <v>177017949</v>
      </c>
      <c r="BQ57">
        <v>17804408</v>
      </c>
      <c r="BR57">
        <v>106413345</v>
      </c>
      <c r="BS57">
        <v>167234047</v>
      </c>
      <c r="BT57">
        <v>12091871</v>
      </c>
      <c r="BU57">
        <v>25721044</v>
      </c>
      <c r="BV57">
        <v>52701098</v>
      </c>
      <c r="BW57">
        <v>9162693</v>
      </c>
      <c r="BX57">
        <v>32984615</v>
      </c>
      <c r="BY57">
        <v>98210179</v>
      </c>
      <c r="BZ57">
        <v>17029509</v>
      </c>
      <c r="CA57">
        <v>74904844</v>
      </c>
      <c r="CB57">
        <v>29301752</v>
      </c>
      <c r="CC57">
        <v>54435639</v>
      </c>
      <c r="CD57">
        <v>53594505</v>
      </c>
      <c r="CE57">
        <v>88280000</v>
      </c>
      <c r="CF57">
        <v>46254295</v>
      </c>
      <c r="CG57">
        <v>40946555</v>
      </c>
      <c r="CH57">
        <v>23674632</v>
      </c>
      <c r="CI57">
        <v>34802799</v>
      </c>
      <c r="CJ57">
        <v>13071730</v>
      </c>
      <c r="CK57">
        <v>35875718</v>
      </c>
      <c r="CL57">
        <v>6254200</v>
      </c>
      <c r="CM57">
        <v>37953276</v>
      </c>
      <c r="CN57">
        <v>4438010</v>
      </c>
      <c r="CO57">
        <v>206254947</v>
      </c>
      <c r="CP57">
        <v>24832550</v>
      </c>
      <c r="CQ57">
        <v>1124834000</v>
      </c>
      <c r="CR57">
        <v>20381862</v>
      </c>
      <c r="CS57">
        <v>8391296</v>
      </c>
      <c r="CT57">
        <v>36911375</v>
      </c>
      <c r="CU57">
        <v>58140200</v>
      </c>
      <c r="CV57">
        <v>38601558</v>
      </c>
      <c r="CW57">
        <v>52282098</v>
      </c>
      <c r="CX57">
        <v>20348500</v>
      </c>
      <c r="CY57">
        <v>14117200</v>
      </c>
    </row>
    <row r="58" spans="1:103" x14ac:dyDescent="0.3">
      <c r="A58">
        <v>369</v>
      </c>
      <c r="D58">
        <v>21998480</v>
      </c>
      <c r="E58">
        <v>5410146</v>
      </c>
      <c r="F58">
        <v>2430820</v>
      </c>
      <c r="G58">
        <v>0</v>
      </c>
      <c r="H58">
        <v>5794533</v>
      </c>
      <c r="I58">
        <v>4036158</v>
      </c>
      <c r="J58">
        <v>14053458</v>
      </c>
      <c r="K58">
        <v>7382921</v>
      </c>
      <c r="L58">
        <v>7143125</v>
      </c>
      <c r="M58">
        <v>28778571</v>
      </c>
      <c r="N58">
        <v>47963786</v>
      </c>
      <c r="O58">
        <v>16713870</v>
      </c>
      <c r="P58">
        <v>26155572</v>
      </c>
      <c r="Q58">
        <v>16320973</v>
      </c>
      <c r="R58">
        <v>1441629</v>
      </c>
      <c r="S58">
        <v>18936241</v>
      </c>
      <c r="T58">
        <v>0</v>
      </c>
      <c r="U58">
        <v>36486399</v>
      </c>
      <c r="V58">
        <v>12653992</v>
      </c>
      <c r="W58">
        <v>0</v>
      </c>
      <c r="X58">
        <v>2365182</v>
      </c>
      <c r="Y58">
        <v>5069736</v>
      </c>
      <c r="Z58">
        <v>22426345</v>
      </c>
      <c r="AA58">
        <v>11426037</v>
      </c>
      <c r="AB58">
        <v>33074860</v>
      </c>
      <c r="AC58">
        <v>70904229</v>
      </c>
      <c r="AD58">
        <v>2789159</v>
      </c>
      <c r="AE58">
        <v>9011149</v>
      </c>
      <c r="AF58">
        <v>21404412</v>
      </c>
      <c r="AG58">
        <v>7812555</v>
      </c>
      <c r="AH58">
        <v>12964666</v>
      </c>
      <c r="AI58">
        <v>76023039</v>
      </c>
      <c r="AJ58">
        <v>17275259</v>
      </c>
      <c r="AK58">
        <v>44354589</v>
      </c>
      <c r="AL58">
        <v>12138709</v>
      </c>
      <c r="AM58">
        <v>51863407</v>
      </c>
      <c r="AN58">
        <v>1991471</v>
      </c>
      <c r="AO58">
        <v>4880986</v>
      </c>
      <c r="AP58">
        <v>10237976</v>
      </c>
      <c r="AQ58">
        <v>3491497</v>
      </c>
      <c r="AR58">
        <v>80658651</v>
      </c>
      <c r="AS58">
        <v>15552480</v>
      </c>
      <c r="AT58">
        <v>20175108</v>
      </c>
      <c r="AU58">
        <v>24853792</v>
      </c>
      <c r="AV58">
        <v>16688972</v>
      </c>
      <c r="AW58">
        <v>5264679</v>
      </c>
      <c r="AX58">
        <v>10911770</v>
      </c>
      <c r="AY58">
        <v>0</v>
      </c>
      <c r="AZ58">
        <v>20605884</v>
      </c>
      <c r="BA58">
        <v>8406325</v>
      </c>
      <c r="BB58">
        <v>35324740</v>
      </c>
      <c r="BC58">
        <v>4068954</v>
      </c>
      <c r="BD58">
        <v>9282039</v>
      </c>
      <c r="BE58">
        <v>13640172</v>
      </c>
      <c r="BF58">
        <v>13510972</v>
      </c>
      <c r="BG58">
        <v>9529541</v>
      </c>
      <c r="BH58">
        <v>6117770</v>
      </c>
      <c r="BI58">
        <v>7184649</v>
      </c>
      <c r="BJ58">
        <v>8606824</v>
      </c>
      <c r="BK58">
        <v>134965376</v>
      </c>
      <c r="BL58">
        <v>4939690</v>
      </c>
      <c r="BM58">
        <v>6227224</v>
      </c>
      <c r="BN58">
        <v>15516769</v>
      </c>
      <c r="BO58">
        <v>14732154</v>
      </c>
      <c r="BP58">
        <v>56252816</v>
      </c>
      <c r="BQ58">
        <v>7212525</v>
      </c>
      <c r="BR58">
        <v>38934632</v>
      </c>
      <c r="BS58">
        <v>25670181</v>
      </c>
      <c r="BT58">
        <v>4987793</v>
      </c>
      <c r="BU58">
        <v>7969649</v>
      </c>
      <c r="BV58">
        <v>32679580</v>
      </c>
      <c r="BW58">
        <v>1942882</v>
      </c>
      <c r="BX58">
        <v>10086325</v>
      </c>
      <c r="BY58">
        <v>27974692</v>
      </c>
      <c r="BZ58">
        <v>3609724</v>
      </c>
      <c r="CA58">
        <v>18146528</v>
      </c>
      <c r="CB58">
        <v>11937426</v>
      </c>
      <c r="CC58">
        <v>35563687</v>
      </c>
      <c r="CD58">
        <v>14865611</v>
      </c>
      <c r="CE58">
        <v>27438193</v>
      </c>
      <c r="CF58">
        <v>10371598</v>
      </c>
      <c r="CG58">
        <v>12856053</v>
      </c>
      <c r="CH58">
        <v>9771705</v>
      </c>
      <c r="CI58">
        <v>12880571</v>
      </c>
      <c r="CJ58">
        <v>10906330</v>
      </c>
      <c r="CK58">
        <v>14234864</v>
      </c>
      <c r="CL58">
        <v>5539677</v>
      </c>
      <c r="CM58">
        <v>7089769</v>
      </c>
      <c r="CN58">
        <v>1453396</v>
      </c>
      <c r="CO58">
        <v>40419225</v>
      </c>
      <c r="CP58">
        <v>9119829</v>
      </c>
      <c r="CQ58">
        <v>82979342</v>
      </c>
      <c r="CR58">
        <v>5227460</v>
      </c>
      <c r="CS58">
        <v>4214593</v>
      </c>
      <c r="CT58">
        <v>11256708</v>
      </c>
      <c r="CU58">
        <v>18638388</v>
      </c>
      <c r="CV58">
        <v>12555925</v>
      </c>
      <c r="CW58">
        <v>17893251</v>
      </c>
      <c r="CX58">
        <v>5218595</v>
      </c>
      <c r="CY58">
        <v>4565865</v>
      </c>
    </row>
    <row r="59" spans="1:103" x14ac:dyDescent="0.3">
      <c r="A59">
        <v>16</v>
      </c>
      <c r="D59">
        <v>182684019</v>
      </c>
      <c r="E59">
        <v>44554209</v>
      </c>
      <c r="F59">
        <v>17903866</v>
      </c>
      <c r="G59">
        <v>0</v>
      </c>
      <c r="H59">
        <v>37316088</v>
      </c>
      <c r="I59">
        <v>37570733</v>
      </c>
      <c r="J59">
        <v>68045748</v>
      </c>
      <c r="K59">
        <v>25768393</v>
      </c>
      <c r="L59">
        <v>49919094</v>
      </c>
      <c r="M59">
        <v>250430785</v>
      </c>
      <c r="N59">
        <v>342867168</v>
      </c>
      <c r="O59">
        <v>86695868</v>
      </c>
      <c r="P59">
        <v>329104191</v>
      </c>
      <c r="Q59">
        <v>82160271</v>
      </c>
      <c r="R59">
        <v>15370333</v>
      </c>
      <c r="S59">
        <v>103380437</v>
      </c>
      <c r="T59">
        <v>0</v>
      </c>
      <c r="U59">
        <v>203287845</v>
      </c>
      <c r="V59">
        <v>122198914</v>
      </c>
      <c r="W59">
        <v>0</v>
      </c>
      <c r="X59">
        <v>20215754</v>
      </c>
      <c r="Y59">
        <v>22557991</v>
      </c>
      <c r="Z59">
        <v>127766396</v>
      </c>
      <c r="AA59">
        <v>58341609</v>
      </c>
      <c r="AB59">
        <v>128501165</v>
      </c>
      <c r="AC59">
        <v>364502612</v>
      </c>
      <c r="AD59">
        <v>54064880</v>
      </c>
      <c r="AE59">
        <v>134250002</v>
      </c>
      <c r="AF59">
        <v>160940662</v>
      </c>
      <c r="AG59">
        <v>64300181</v>
      </c>
      <c r="AH59">
        <v>63993653</v>
      </c>
      <c r="AI59">
        <v>538238566</v>
      </c>
      <c r="AJ59">
        <v>66405748</v>
      </c>
      <c r="AK59">
        <v>463896455</v>
      </c>
      <c r="AL59">
        <v>94835541</v>
      </c>
      <c r="AM59">
        <v>285174625</v>
      </c>
      <c r="AN59">
        <v>13513001</v>
      </c>
      <c r="AO59">
        <v>17913288</v>
      </c>
      <c r="AP59">
        <v>69918880</v>
      </c>
      <c r="AQ59">
        <v>21120936</v>
      </c>
      <c r="AR59">
        <v>635432565</v>
      </c>
      <c r="AS59">
        <v>68827173</v>
      </c>
      <c r="AT59">
        <v>147469902</v>
      </c>
      <c r="AU59">
        <v>101373392</v>
      </c>
      <c r="AV59">
        <v>164781320</v>
      </c>
      <c r="AW59">
        <v>27576122</v>
      </c>
      <c r="AX59">
        <v>58000375</v>
      </c>
      <c r="AY59">
        <v>0</v>
      </c>
      <c r="AZ59">
        <v>244191084</v>
      </c>
      <c r="BA59">
        <v>79168887</v>
      </c>
      <c r="BB59">
        <v>296178799</v>
      </c>
      <c r="BC59">
        <v>16319162</v>
      </c>
      <c r="BD59">
        <v>80101697</v>
      </c>
      <c r="BE59">
        <v>68423191</v>
      </c>
      <c r="BF59">
        <v>127715236</v>
      </c>
      <c r="BG59">
        <v>57520250</v>
      </c>
      <c r="BH59">
        <v>29600608</v>
      </c>
      <c r="BI59">
        <v>33571099</v>
      </c>
      <c r="BJ59">
        <v>54037075</v>
      </c>
      <c r="BK59">
        <v>1461591024</v>
      </c>
      <c r="BL59">
        <v>21843111</v>
      </c>
      <c r="BM59">
        <v>39170561</v>
      </c>
      <c r="BN59">
        <v>129650394</v>
      </c>
      <c r="BO59">
        <v>97603710</v>
      </c>
      <c r="BP59">
        <v>328392295</v>
      </c>
      <c r="BQ59">
        <v>36289652</v>
      </c>
      <c r="BR59">
        <v>235627351</v>
      </c>
      <c r="BS59">
        <v>240162106</v>
      </c>
      <c r="BT59">
        <v>21834653</v>
      </c>
      <c r="BU59">
        <v>58248963</v>
      </c>
      <c r="BV59">
        <v>93601503</v>
      </c>
      <c r="BW59">
        <v>16719446</v>
      </c>
      <c r="BX59">
        <v>62077535</v>
      </c>
      <c r="BY59">
        <v>170036116</v>
      </c>
      <c r="BZ59">
        <v>29507561</v>
      </c>
      <c r="CA59">
        <v>144517089</v>
      </c>
      <c r="CB59">
        <v>57168734</v>
      </c>
      <c r="CC59">
        <v>141366883</v>
      </c>
      <c r="CD59">
        <v>94756651</v>
      </c>
      <c r="CE59">
        <v>166599864</v>
      </c>
      <c r="CF59">
        <v>75304710</v>
      </c>
      <c r="CG59">
        <v>78641301</v>
      </c>
      <c r="CH59">
        <v>46981058</v>
      </c>
      <c r="CI59">
        <v>81108031</v>
      </c>
      <c r="CJ59">
        <v>52917091</v>
      </c>
      <c r="CK59">
        <v>85899783</v>
      </c>
      <c r="CL59">
        <v>21464381</v>
      </c>
      <c r="CM59">
        <v>65794884</v>
      </c>
      <c r="CN59">
        <v>7078262</v>
      </c>
      <c r="CO59">
        <v>326128886</v>
      </c>
      <c r="CP59">
        <v>51310058</v>
      </c>
      <c r="CQ59">
        <v>1555259740</v>
      </c>
      <c r="CR59">
        <v>33276660</v>
      </c>
      <c r="CS59">
        <v>15474722</v>
      </c>
      <c r="CT59">
        <v>71472088</v>
      </c>
      <c r="CU59">
        <v>124877053</v>
      </c>
      <c r="CV59">
        <v>83495427</v>
      </c>
      <c r="CW59">
        <v>101780413</v>
      </c>
      <c r="CX59">
        <v>39639093</v>
      </c>
      <c r="CY59">
        <v>27493328</v>
      </c>
    </row>
    <row r="60" spans="1:103" x14ac:dyDescent="0.3">
      <c r="A60">
        <v>370</v>
      </c>
      <c r="D60">
        <v>8726022</v>
      </c>
      <c r="E60">
        <v>4551027</v>
      </c>
      <c r="F60">
        <v>1269780</v>
      </c>
      <c r="G60">
        <v>0</v>
      </c>
      <c r="H60">
        <v>5952223</v>
      </c>
      <c r="I60">
        <v>1041327</v>
      </c>
      <c r="J60">
        <v>2530334</v>
      </c>
      <c r="K60">
        <v>3080092</v>
      </c>
      <c r="L60">
        <v>2976414</v>
      </c>
      <c r="M60">
        <v>15545524</v>
      </c>
      <c r="N60">
        <v>19716536</v>
      </c>
      <c r="O60">
        <v>8079465</v>
      </c>
      <c r="P60">
        <v>48552112</v>
      </c>
      <c r="Q60">
        <v>3488956</v>
      </c>
      <c r="R60">
        <v>596030</v>
      </c>
      <c r="S60">
        <v>4570836</v>
      </c>
      <c r="T60">
        <v>0</v>
      </c>
      <c r="U60">
        <v>19036906</v>
      </c>
      <c r="V60">
        <v>16927676</v>
      </c>
      <c r="W60">
        <v>0</v>
      </c>
      <c r="X60">
        <v>0</v>
      </c>
      <c r="Y60">
        <v>1977816</v>
      </c>
      <c r="Z60">
        <v>178396</v>
      </c>
      <c r="AA60">
        <v>115570</v>
      </c>
      <c r="AB60">
        <v>2936200</v>
      </c>
      <c r="AC60">
        <v>12701139</v>
      </c>
      <c r="AD60">
        <v>3039211</v>
      </c>
      <c r="AE60">
        <v>15330908</v>
      </c>
      <c r="AF60">
        <v>12556073</v>
      </c>
      <c r="AG60">
        <v>8530425</v>
      </c>
      <c r="AH60">
        <v>0</v>
      </c>
      <c r="AI60">
        <v>0</v>
      </c>
      <c r="AJ60">
        <v>4347420</v>
      </c>
      <c r="AK60">
        <v>0</v>
      </c>
      <c r="AL60">
        <v>8504423</v>
      </c>
      <c r="AM60">
        <v>72309</v>
      </c>
      <c r="AN60">
        <v>1262788</v>
      </c>
      <c r="AO60">
        <v>437315</v>
      </c>
      <c r="AP60">
        <v>12340867</v>
      </c>
      <c r="AQ60">
        <v>520610</v>
      </c>
      <c r="AR60">
        <v>90240562</v>
      </c>
      <c r="AS60">
        <v>4999046</v>
      </c>
      <c r="AT60">
        <v>16514161</v>
      </c>
      <c r="AU60">
        <v>9068659</v>
      </c>
      <c r="AV60">
        <v>172882803</v>
      </c>
      <c r="AW60">
        <v>1904996</v>
      </c>
      <c r="AX60">
        <v>17121655</v>
      </c>
      <c r="AY60">
        <v>0</v>
      </c>
      <c r="AZ60">
        <v>27670682</v>
      </c>
      <c r="BA60">
        <v>4329491</v>
      </c>
      <c r="BB60">
        <v>38648832</v>
      </c>
      <c r="BC60">
        <v>1084836</v>
      </c>
      <c r="BD60">
        <v>11561345</v>
      </c>
      <c r="BE60">
        <v>6443389</v>
      </c>
      <c r="BF60">
        <v>15135650</v>
      </c>
      <c r="BG60">
        <v>0</v>
      </c>
      <c r="BH60">
        <v>1261324</v>
      </c>
      <c r="BI60">
        <v>763432</v>
      </c>
      <c r="BJ60">
        <v>1600145</v>
      </c>
      <c r="BK60">
        <v>0</v>
      </c>
      <c r="BL60">
        <v>218843</v>
      </c>
      <c r="BM60">
        <v>2112134</v>
      </c>
      <c r="BN60">
        <v>19749300</v>
      </c>
      <c r="BO60">
        <v>6015962</v>
      </c>
      <c r="BP60">
        <v>0</v>
      </c>
      <c r="BQ60">
        <v>284225</v>
      </c>
      <c r="BR60">
        <v>12546591</v>
      </c>
      <c r="BS60">
        <v>33764216</v>
      </c>
      <c r="BT60">
        <v>1034928</v>
      </c>
      <c r="BU60">
        <v>4640116</v>
      </c>
      <c r="BV60">
        <v>1285357</v>
      </c>
      <c r="BW60">
        <v>1279504</v>
      </c>
      <c r="BX60">
        <v>0</v>
      </c>
      <c r="BY60">
        <v>627986</v>
      </c>
      <c r="BZ60">
        <v>1303071</v>
      </c>
      <c r="CA60">
        <v>13666715</v>
      </c>
      <c r="CB60">
        <v>3811554</v>
      </c>
      <c r="CC60">
        <v>6050897</v>
      </c>
      <c r="CD60">
        <v>0</v>
      </c>
      <c r="CE60">
        <v>10218884</v>
      </c>
      <c r="CF60">
        <v>804820</v>
      </c>
      <c r="CG60">
        <v>9440882</v>
      </c>
      <c r="CH60">
        <v>3861400</v>
      </c>
      <c r="CI60">
        <v>12808847</v>
      </c>
      <c r="CJ60">
        <v>5015373</v>
      </c>
      <c r="CK60">
        <v>7041563</v>
      </c>
      <c r="CL60">
        <v>2225430</v>
      </c>
      <c r="CM60">
        <v>579264</v>
      </c>
      <c r="CN60">
        <v>65946</v>
      </c>
      <c r="CO60">
        <v>50024597</v>
      </c>
      <c r="CP60">
        <v>2067455</v>
      </c>
      <c r="CQ60">
        <v>0</v>
      </c>
      <c r="CR60">
        <v>1164632</v>
      </c>
      <c r="CS60">
        <v>51636</v>
      </c>
      <c r="CT60">
        <v>6676631</v>
      </c>
      <c r="CU60">
        <v>5573536</v>
      </c>
      <c r="CV60">
        <v>4263918</v>
      </c>
      <c r="CW60">
        <v>3085010</v>
      </c>
      <c r="CX60">
        <v>4075633</v>
      </c>
      <c r="CY60">
        <v>1729825</v>
      </c>
    </row>
    <row r="61" spans="1:103" x14ac:dyDescent="0.3">
      <c r="A61">
        <v>532</v>
      </c>
      <c r="D61">
        <v>155930554</v>
      </c>
      <c r="E61">
        <v>41695692</v>
      </c>
      <c r="F61">
        <v>15290242</v>
      </c>
      <c r="G61">
        <v>0</v>
      </c>
      <c r="H61">
        <v>39167859</v>
      </c>
      <c r="I61">
        <v>32097221</v>
      </c>
      <c r="J61">
        <v>58892523</v>
      </c>
      <c r="K61">
        <v>25378656</v>
      </c>
      <c r="L61">
        <v>45231899</v>
      </c>
      <c r="M61">
        <v>207604399</v>
      </c>
      <c r="N61">
        <v>326905145</v>
      </c>
      <c r="O61">
        <v>83584158</v>
      </c>
      <c r="P61">
        <v>272148232</v>
      </c>
      <c r="Q61">
        <v>81848850</v>
      </c>
      <c r="R61">
        <v>13967427</v>
      </c>
      <c r="S61">
        <v>86495063</v>
      </c>
      <c r="T61">
        <v>0</v>
      </c>
      <c r="U61">
        <v>184996803</v>
      </c>
      <c r="V61">
        <v>113978513</v>
      </c>
      <c r="W61">
        <v>0</v>
      </c>
      <c r="X61">
        <v>15488357</v>
      </c>
      <c r="Y61">
        <v>20425480</v>
      </c>
      <c r="Z61">
        <v>120195459</v>
      </c>
      <c r="AA61">
        <v>58003594</v>
      </c>
      <c r="AB61">
        <v>112717476</v>
      </c>
      <c r="AC61">
        <v>317623181</v>
      </c>
      <c r="AD61">
        <v>52594033</v>
      </c>
      <c r="AE61">
        <v>111872671</v>
      </c>
      <c r="AF61">
        <v>133340830</v>
      </c>
      <c r="AG61">
        <v>63154722</v>
      </c>
      <c r="AH61">
        <v>55737774</v>
      </c>
      <c r="AI61">
        <v>441605743</v>
      </c>
      <c r="AJ61">
        <v>62014163</v>
      </c>
      <c r="AK61">
        <v>358545169</v>
      </c>
      <c r="AL61">
        <v>83388268</v>
      </c>
      <c r="AM61">
        <v>232139679</v>
      </c>
      <c r="AN61">
        <v>11837607</v>
      </c>
      <c r="AO61">
        <v>16262305</v>
      </c>
      <c r="AP61">
        <v>67782902</v>
      </c>
      <c r="AQ61">
        <v>18530770</v>
      </c>
      <c r="AR61">
        <v>599384464</v>
      </c>
      <c r="AS61">
        <v>60479073</v>
      </c>
      <c r="AT61">
        <v>128900523</v>
      </c>
      <c r="AU61">
        <v>99292491</v>
      </c>
      <c r="AV61">
        <v>147578784</v>
      </c>
      <c r="AW61">
        <v>26774157</v>
      </c>
      <c r="AX61">
        <v>61850468</v>
      </c>
      <c r="AY61">
        <v>0</v>
      </c>
      <c r="AZ61">
        <v>225559785</v>
      </c>
      <c r="BA61">
        <v>68567634</v>
      </c>
      <c r="BB61">
        <v>238221571</v>
      </c>
      <c r="BC61">
        <v>15883759</v>
      </c>
      <c r="BD61">
        <v>74937594</v>
      </c>
      <c r="BE61">
        <v>65810608</v>
      </c>
      <c r="BF61">
        <v>112269591</v>
      </c>
      <c r="BG61">
        <v>49955524</v>
      </c>
      <c r="BH61">
        <v>26187289</v>
      </c>
      <c r="BI61">
        <v>30600132</v>
      </c>
      <c r="BJ61">
        <v>47772030</v>
      </c>
      <c r="BK61">
        <v>1327645770</v>
      </c>
      <c r="BL61">
        <v>21178040</v>
      </c>
      <c r="BM61">
        <v>29956862</v>
      </c>
      <c r="BN61">
        <v>110852871</v>
      </c>
      <c r="BO61">
        <v>92123067</v>
      </c>
      <c r="BP61">
        <v>296436643</v>
      </c>
      <c r="BQ61">
        <v>31634420</v>
      </c>
      <c r="BR61">
        <v>214454554</v>
      </c>
      <c r="BS61">
        <v>231143605</v>
      </c>
      <c r="BT61">
        <v>21028080</v>
      </c>
      <c r="BU61">
        <v>54057741</v>
      </c>
      <c r="BV61">
        <v>69107771</v>
      </c>
      <c r="BW61">
        <v>16073812</v>
      </c>
      <c r="BX61">
        <v>53039576</v>
      </c>
      <c r="BY61">
        <v>145404666</v>
      </c>
      <c r="BZ61">
        <v>26194204</v>
      </c>
      <c r="CA61">
        <v>125598686</v>
      </c>
      <c r="CB61">
        <v>53146122</v>
      </c>
      <c r="CC61">
        <v>135342238</v>
      </c>
      <c r="CD61">
        <v>84025804</v>
      </c>
      <c r="CE61">
        <v>146683904</v>
      </c>
      <c r="CF61">
        <v>67613927</v>
      </c>
      <c r="CG61">
        <v>81661448</v>
      </c>
      <c r="CH61">
        <v>44819541</v>
      </c>
      <c r="CI61">
        <v>78664274</v>
      </c>
      <c r="CJ61">
        <v>53077306</v>
      </c>
      <c r="CK61">
        <v>78692607</v>
      </c>
      <c r="CL61">
        <v>22374681</v>
      </c>
      <c r="CM61">
        <v>56778599</v>
      </c>
      <c r="CN61">
        <v>6967754</v>
      </c>
      <c r="CO61">
        <v>299423218</v>
      </c>
      <c r="CP61">
        <v>45567863</v>
      </c>
      <c r="CQ61">
        <v>1041597001</v>
      </c>
      <c r="CR61">
        <v>29576291</v>
      </c>
      <c r="CS61">
        <v>13511060</v>
      </c>
      <c r="CT61">
        <v>56485521</v>
      </c>
      <c r="CU61">
        <v>112102123</v>
      </c>
      <c r="CV61">
        <v>77531046</v>
      </c>
      <c r="CW61">
        <v>96819529</v>
      </c>
      <c r="CX61">
        <v>36535032</v>
      </c>
      <c r="CY61">
        <v>26260436</v>
      </c>
    </row>
    <row r="62" spans="1:103" x14ac:dyDescent="0.3">
      <c r="A62">
        <v>17</v>
      </c>
      <c r="D62">
        <v>1794668</v>
      </c>
      <c r="E62">
        <v>1266639</v>
      </c>
      <c r="F62">
        <v>187350</v>
      </c>
      <c r="G62">
        <v>0</v>
      </c>
      <c r="H62">
        <v>5802500</v>
      </c>
      <c r="I62">
        <v>0</v>
      </c>
      <c r="J62">
        <v>24996</v>
      </c>
      <c r="K62">
        <v>949336</v>
      </c>
      <c r="L62">
        <v>0</v>
      </c>
      <c r="M62">
        <v>0</v>
      </c>
      <c r="N62">
        <v>7999548</v>
      </c>
      <c r="O62">
        <v>7147903</v>
      </c>
      <c r="P62">
        <v>5274239</v>
      </c>
      <c r="Q62">
        <v>670000</v>
      </c>
      <c r="R62">
        <v>0</v>
      </c>
      <c r="S62">
        <v>6508170</v>
      </c>
      <c r="T62">
        <v>0</v>
      </c>
      <c r="U62">
        <v>5022297</v>
      </c>
      <c r="V62">
        <v>12721907</v>
      </c>
      <c r="W62">
        <v>0</v>
      </c>
      <c r="X62">
        <v>0</v>
      </c>
      <c r="Y62">
        <v>0</v>
      </c>
      <c r="Z62">
        <v>2524561</v>
      </c>
      <c r="AA62">
        <v>20000</v>
      </c>
      <c r="AB62">
        <v>1276500</v>
      </c>
      <c r="AC62">
        <v>6482607</v>
      </c>
      <c r="AD62">
        <v>11763715</v>
      </c>
      <c r="AE62">
        <v>740000</v>
      </c>
      <c r="AF62">
        <v>487541</v>
      </c>
      <c r="AG62">
        <v>0</v>
      </c>
      <c r="AH62">
        <v>787375</v>
      </c>
      <c r="AI62">
        <v>6562915</v>
      </c>
      <c r="AJ62">
        <v>8379</v>
      </c>
      <c r="AK62">
        <v>3712769</v>
      </c>
      <c r="AL62">
        <v>150978</v>
      </c>
      <c r="AM62">
        <v>22349418</v>
      </c>
      <c r="AN62">
        <v>1204111</v>
      </c>
      <c r="AO62">
        <v>0</v>
      </c>
      <c r="AP62">
        <v>446317</v>
      </c>
      <c r="AQ62">
        <v>5957</v>
      </c>
      <c r="AR62">
        <v>0</v>
      </c>
      <c r="AS62">
        <v>1693255</v>
      </c>
      <c r="AT62">
        <v>2228803</v>
      </c>
      <c r="AU62">
        <v>0</v>
      </c>
      <c r="AV62">
        <v>4184699</v>
      </c>
      <c r="AW62">
        <v>0</v>
      </c>
      <c r="AX62">
        <v>0</v>
      </c>
      <c r="AY62">
        <v>0</v>
      </c>
      <c r="AZ62">
        <v>2875900</v>
      </c>
      <c r="BA62">
        <v>2077802</v>
      </c>
      <c r="BB62">
        <v>3252817</v>
      </c>
      <c r="BC62">
        <v>190789</v>
      </c>
      <c r="BD62">
        <v>808058</v>
      </c>
      <c r="BE62">
        <v>1673000</v>
      </c>
      <c r="BF62">
        <v>960478</v>
      </c>
      <c r="BG62">
        <v>305000</v>
      </c>
      <c r="BH62">
        <v>0</v>
      </c>
      <c r="BI62">
        <v>1000000</v>
      </c>
      <c r="BJ62">
        <v>0</v>
      </c>
      <c r="BK62">
        <v>957745</v>
      </c>
      <c r="BL62">
        <v>0</v>
      </c>
      <c r="BM62">
        <v>59885</v>
      </c>
      <c r="BN62">
        <v>4162220</v>
      </c>
      <c r="BO62">
        <v>994674</v>
      </c>
      <c r="BP62">
        <v>17643</v>
      </c>
      <c r="BQ62">
        <v>0</v>
      </c>
      <c r="BR62">
        <v>4378262</v>
      </c>
      <c r="BS62">
        <v>7566105</v>
      </c>
      <c r="BT62">
        <v>118475</v>
      </c>
      <c r="BU62">
        <v>100000</v>
      </c>
      <c r="BV62">
        <v>45873</v>
      </c>
      <c r="BW62">
        <v>430000</v>
      </c>
      <c r="BX62">
        <v>0</v>
      </c>
      <c r="BY62">
        <v>6970149</v>
      </c>
      <c r="BZ62">
        <v>353440</v>
      </c>
      <c r="CA62">
        <v>27785</v>
      </c>
      <c r="CB62">
        <v>0</v>
      </c>
      <c r="CC62">
        <v>0</v>
      </c>
      <c r="CD62">
        <v>1575474</v>
      </c>
      <c r="CE62">
        <v>388575</v>
      </c>
      <c r="CF62">
        <v>247889</v>
      </c>
      <c r="CG62">
        <v>4278044</v>
      </c>
      <c r="CH62">
        <v>364105</v>
      </c>
      <c r="CI62">
        <v>68165</v>
      </c>
      <c r="CJ62">
        <v>76154</v>
      </c>
      <c r="CK62">
        <v>412273</v>
      </c>
      <c r="CL62">
        <v>932142</v>
      </c>
      <c r="CM62">
        <v>0</v>
      </c>
      <c r="CN62">
        <v>204564</v>
      </c>
      <c r="CO62">
        <v>606847</v>
      </c>
      <c r="CP62">
        <v>2759776</v>
      </c>
      <c r="CQ62">
        <v>2779728</v>
      </c>
      <c r="CR62">
        <v>400</v>
      </c>
      <c r="CS62">
        <v>0</v>
      </c>
      <c r="CT62">
        <v>1617000</v>
      </c>
      <c r="CU62">
        <v>14263572</v>
      </c>
      <c r="CV62">
        <v>0</v>
      </c>
      <c r="CW62">
        <v>0</v>
      </c>
      <c r="CX62">
        <v>0</v>
      </c>
      <c r="CY62">
        <v>0</v>
      </c>
    </row>
    <row r="63" spans="1:103" x14ac:dyDescent="0.3">
      <c r="A63">
        <v>20</v>
      </c>
      <c r="D63">
        <v>15432857</v>
      </c>
      <c r="E63">
        <v>3283232</v>
      </c>
      <c r="F63">
        <v>1016514</v>
      </c>
      <c r="G63">
        <v>0</v>
      </c>
      <c r="H63">
        <v>2770402</v>
      </c>
      <c r="I63">
        <v>0</v>
      </c>
      <c r="J63">
        <v>543140</v>
      </c>
      <c r="K63">
        <v>252500</v>
      </c>
      <c r="L63">
        <v>0</v>
      </c>
      <c r="M63">
        <v>19177214</v>
      </c>
      <c r="N63">
        <v>5320539</v>
      </c>
      <c r="O63">
        <v>2622094</v>
      </c>
      <c r="P63">
        <v>37624563</v>
      </c>
      <c r="Q63">
        <v>0</v>
      </c>
      <c r="R63">
        <v>0</v>
      </c>
      <c r="S63">
        <v>19770938</v>
      </c>
      <c r="T63">
        <v>0</v>
      </c>
      <c r="U63">
        <v>8627329</v>
      </c>
      <c r="V63">
        <v>15257671</v>
      </c>
      <c r="W63">
        <v>0</v>
      </c>
      <c r="X63">
        <v>3509622</v>
      </c>
      <c r="Y63">
        <v>479544</v>
      </c>
      <c r="Z63">
        <v>7378506</v>
      </c>
      <c r="AA63">
        <v>13334401</v>
      </c>
      <c r="AB63">
        <v>6275875</v>
      </c>
      <c r="AC63">
        <v>1159641</v>
      </c>
      <c r="AD63">
        <v>4183164</v>
      </c>
      <c r="AE63">
        <v>770000</v>
      </c>
      <c r="AF63">
        <v>19189004</v>
      </c>
      <c r="AG63">
        <v>3592722</v>
      </c>
      <c r="AH63">
        <v>4742549</v>
      </c>
      <c r="AI63">
        <v>70206354</v>
      </c>
      <c r="AJ63">
        <v>491360</v>
      </c>
      <c r="AK63">
        <v>85652740</v>
      </c>
      <c r="AL63">
        <v>2871939</v>
      </c>
      <c r="AM63">
        <v>46011140</v>
      </c>
      <c r="AN63">
        <v>993881</v>
      </c>
      <c r="AO63">
        <v>1284854</v>
      </c>
      <c r="AP63">
        <v>1510420</v>
      </c>
      <c r="AQ63">
        <v>1955275</v>
      </c>
      <c r="AR63">
        <v>5913807</v>
      </c>
      <c r="AS63">
        <v>126240</v>
      </c>
      <c r="AT63">
        <v>3504671</v>
      </c>
      <c r="AU63">
        <v>125000</v>
      </c>
      <c r="AV63">
        <v>4429542</v>
      </c>
      <c r="AW63">
        <v>0</v>
      </c>
      <c r="AX63">
        <v>4000000</v>
      </c>
      <c r="AY63">
        <v>0</v>
      </c>
      <c r="AZ63">
        <v>2093143</v>
      </c>
      <c r="BA63">
        <v>6978743</v>
      </c>
      <c r="BB63">
        <v>7420660</v>
      </c>
      <c r="BC63">
        <v>66192</v>
      </c>
      <c r="BD63">
        <v>1830011</v>
      </c>
      <c r="BE63">
        <v>2612108</v>
      </c>
      <c r="BF63">
        <v>7532943</v>
      </c>
      <c r="BG63">
        <v>1490055</v>
      </c>
      <c r="BH63">
        <v>241799</v>
      </c>
      <c r="BI63">
        <v>979801</v>
      </c>
      <c r="BJ63">
        <v>3967987</v>
      </c>
      <c r="BK63">
        <v>49494636</v>
      </c>
      <c r="BL63">
        <v>0</v>
      </c>
      <c r="BM63">
        <v>4262764</v>
      </c>
      <c r="BN63">
        <v>7587039</v>
      </c>
      <c r="BO63">
        <v>1879732</v>
      </c>
      <c r="BP63">
        <v>18017553</v>
      </c>
      <c r="BQ63">
        <v>1186381</v>
      </c>
      <c r="BR63">
        <v>4127353</v>
      </c>
      <c r="BS63">
        <v>8826409</v>
      </c>
      <c r="BT63">
        <v>15722</v>
      </c>
      <c r="BU63">
        <v>0</v>
      </c>
      <c r="BV63">
        <v>6834684</v>
      </c>
      <c r="BW63">
        <v>0</v>
      </c>
      <c r="BX63">
        <v>8337158</v>
      </c>
      <c r="BY63">
        <v>12684279</v>
      </c>
      <c r="BZ63">
        <v>1963081</v>
      </c>
      <c r="CA63">
        <v>8493916</v>
      </c>
      <c r="CB63">
        <v>0</v>
      </c>
      <c r="CC63">
        <v>0</v>
      </c>
      <c r="CD63">
        <v>9338128</v>
      </c>
      <c r="CE63">
        <v>3120160</v>
      </c>
      <c r="CF63">
        <v>794522</v>
      </c>
      <c r="CG63">
        <v>0</v>
      </c>
      <c r="CH63">
        <v>2378054</v>
      </c>
      <c r="CI63">
        <v>1036468</v>
      </c>
      <c r="CJ63">
        <v>374258</v>
      </c>
      <c r="CK63">
        <v>0</v>
      </c>
      <c r="CL63">
        <v>903582</v>
      </c>
      <c r="CM63">
        <v>6770150</v>
      </c>
      <c r="CN63">
        <v>55000</v>
      </c>
      <c r="CO63">
        <v>23847093</v>
      </c>
      <c r="CP63">
        <v>3778076</v>
      </c>
      <c r="CQ63">
        <v>435695054</v>
      </c>
      <c r="CR63">
        <v>52</v>
      </c>
      <c r="CS63">
        <v>475865</v>
      </c>
      <c r="CT63">
        <v>6174808</v>
      </c>
      <c r="CU63">
        <v>2944089</v>
      </c>
      <c r="CV63">
        <v>3973259</v>
      </c>
      <c r="CW63">
        <v>400000</v>
      </c>
      <c r="CX63">
        <v>298487</v>
      </c>
      <c r="CY63">
        <v>317385</v>
      </c>
    </row>
    <row r="64" spans="1:103" x14ac:dyDescent="0.3">
      <c r="A64">
        <v>533</v>
      </c>
      <c r="D64">
        <v>1521155</v>
      </c>
      <c r="E64">
        <v>3396000</v>
      </c>
      <c r="F64">
        <v>0</v>
      </c>
      <c r="G64">
        <v>0</v>
      </c>
      <c r="H64">
        <v>400000</v>
      </c>
      <c r="I64">
        <v>0</v>
      </c>
      <c r="J64">
        <v>0</v>
      </c>
      <c r="K64">
        <v>0</v>
      </c>
      <c r="L64">
        <v>398835</v>
      </c>
      <c r="M64">
        <v>0</v>
      </c>
      <c r="N64">
        <v>112600</v>
      </c>
      <c r="O64">
        <v>0</v>
      </c>
      <c r="P64">
        <v>0</v>
      </c>
      <c r="Q64">
        <v>515000</v>
      </c>
      <c r="R64">
        <v>0</v>
      </c>
      <c r="S64">
        <v>0</v>
      </c>
      <c r="T64">
        <v>0</v>
      </c>
      <c r="U64">
        <v>0</v>
      </c>
      <c r="V64">
        <v>0</v>
      </c>
      <c r="W64">
        <v>0</v>
      </c>
      <c r="X64">
        <v>0</v>
      </c>
      <c r="Y64">
        <v>43822</v>
      </c>
      <c r="Z64">
        <v>1529550</v>
      </c>
      <c r="AA64">
        <v>1857584</v>
      </c>
      <c r="AB64">
        <v>0</v>
      </c>
      <c r="AC64">
        <v>10000000</v>
      </c>
      <c r="AD64">
        <v>0</v>
      </c>
      <c r="AE64">
        <v>1671162</v>
      </c>
      <c r="AF64">
        <v>0</v>
      </c>
      <c r="AG64">
        <v>1627000</v>
      </c>
      <c r="AH64">
        <v>317553</v>
      </c>
      <c r="AI64">
        <v>0</v>
      </c>
      <c r="AJ64">
        <v>786258</v>
      </c>
      <c r="AK64">
        <v>0</v>
      </c>
      <c r="AL64">
        <v>0</v>
      </c>
      <c r="AM64">
        <v>209349</v>
      </c>
      <c r="AN64">
        <v>0</v>
      </c>
      <c r="AO64">
        <v>0</v>
      </c>
      <c r="AP64">
        <v>0</v>
      </c>
      <c r="AQ64">
        <v>0</v>
      </c>
      <c r="AR64">
        <v>0</v>
      </c>
      <c r="AS64">
        <v>0</v>
      </c>
      <c r="AT64">
        <v>0</v>
      </c>
      <c r="AU64">
        <v>5708181</v>
      </c>
      <c r="AV64">
        <v>0</v>
      </c>
      <c r="AW64">
        <v>232040</v>
      </c>
      <c r="AX64">
        <v>11235000</v>
      </c>
      <c r="AY64">
        <v>0</v>
      </c>
      <c r="AZ64">
        <v>0</v>
      </c>
      <c r="BA64">
        <v>0</v>
      </c>
      <c r="BB64">
        <v>0</v>
      </c>
      <c r="BC64">
        <v>2000000</v>
      </c>
      <c r="BD64">
        <v>0</v>
      </c>
      <c r="BE64">
        <v>2260255</v>
      </c>
      <c r="BF64">
        <v>0</v>
      </c>
      <c r="BG64">
        <v>0</v>
      </c>
      <c r="BH64">
        <v>0</v>
      </c>
      <c r="BI64">
        <v>0</v>
      </c>
      <c r="BJ64">
        <v>729507</v>
      </c>
      <c r="BK64">
        <v>0</v>
      </c>
      <c r="BL64">
        <v>0</v>
      </c>
      <c r="BM64">
        <v>0</v>
      </c>
      <c r="BN64">
        <v>244000</v>
      </c>
      <c r="BO64">
        <v>0</v>
      </c>
      <c r="BP64">
        <v>1540000</v>
      </c>
      <c r="BQ64">
        <v>255000</v>
      </c>
      <c r="BR64">
        <v>0</v>
      </c>
      <c r="BS64">
        <v>414056</v>
      </c>
      <c r="BT64">
        <v>0</v>
      </c>
      <c r="BU64">
        <v>0</v>
      </c>
      <c r="BV64">
        <v>597852</v>
      </c>
      <c r="BW64">
        <v>0</v>
      </c>
      <c r="BX64">
        <v>0</v>
      </c>
      <c r="BY64">
        <v>720000</v>
      </c>
      <c r="BZ64">
        <v>0</v>
      </c>
      <c r="CA64">
        <v>0</v>
      </c>
      <c r="CB64">
        <v>323583</v>
      </c>
      <c r="CC64">
        <v>2000000</v>
      </c>
      <c r="CD64">
        <v>0</v>
      </c>
      <c r="CE64">
        <v>900000</v>
      </c>
      <c r="CF64">
        <v>376000</v>
      </c>
      <c r="CG64">
        <v>2155241</v>
      </c>
      <c r="CH64">
        <v>0</v>
      </c>
      <c r="CI64">
        <v>9067107</v>
      </c>
      <c r="CJ64">
        <v>719400</v>
      </c>
      <c r="CK64">
        <v>0</v>
      </c>
      <c r="CL64">
        <v>0</v>
      </c>
      <c r="CM64">
        <v>455147</v>
      </c>
      <c r="CN64">
        <v>0</v>
      </c>
      <c r="CO64">
        <v>48324</v>
      </c>
      <c r="CP64">
        <v>272265</v>
      </c>
      <c r="CQ64">
        <v>0</v>
      </c>
      <c r="CR64">
        <v>430821</v>
      </c>
      <c r="CS64">
        <v>0</v>
      </c>
      <c r="CT64">
        <v>0</v>
      </c>
      <c r="CU64">
        <v>0</v>
      </c>
      <c r="CV64">
        <v>0</v>
      </c>
      <c r="CW64">
        <v>374442</v>
      </c>
      <c r="CX64">
        <v>0</v>
      </c>
      <c r="CY64">
        <v>305000</v>
      </c>
    </row>
    <row r="65" spans="1:103" x14ac:dyDescent="0.3">
      <c r="A65">
        <v>508</v>
      </c>
      <c r="D65">
        <v>0</v>
      </c>
      <c r="E65">
        <v>0</v>
      </c>
      <c r="F65">
        <v>0</v>
      </c>
      <c r="G65">
        <v>0</v>
      </c>
      <c r="H65">
        <v>0</v>
      </c>
      <c r="I65">
        <v>0</v>
      </c>
      <c r="J65">
        <v>90137</v>
      </c>
      <c r="K65">
        <v>0</v>
      </c>
      <c r="L65">
        <v>0</v>
      </c>
      <c r="M65">
        <v>0</v>
      </c>
      <c r="N65">
        <v>0</v>
      </c>
      <c r="O65">
        <v>0</v>
      </c>
      <c r="P65">
        <v>166205</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64328</v>
      </c>
      <c r="AQ65">
        <v>0</v>
      </c>
      <c r="AR65">
        <v>0</v>
      </c>
      <c r="AS65">
        <v>0</v>
      </c>
      <c r="AT65">
        <v>0</v>
      </c>
      <c r="AU65">
        <v>0</v>
      </c>
      <c r="AV65">
        <v>0</v>
      </c>
      <c r="AW65">
        <v>0</v>
      </c>
      <c r="AX65">
        <v>1885615</v>
      </c>
      <c r="AY65">
        <v>0</v>
      </c>
      <c r="AZ65">
        <v>0</v>
      </c>
      <c r="BA65">
        <v>0</v>
      </c>
      <c r="BB65">
        <v>0</v>
      </c>
      <c r="BC65">
        <v>0</v>
      </c>
      <c r="BD65">
        <v>83656</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row>
    <row r="66" spans="1:103" x14ac:dyDescent="0.3">
      <c r="A66">
        <v>509</v>
      </c>
      <c r="D66">
        <v>0</v>
      </c>
      <c r="E66">
        <v>0</v>
      </c>
      <c r="F66">
        <v>0</v>
      </c>
      <c r="G66">
        <v>0</v>
      </c>
      <c r="H66">
        <v>0</v>
      </c>
      <c r="I66">
        <v>0</v>
      </c>
      <c r="J66">
        <v>0</v>
      </c>
      <c r="K66">
        <v>0</v>
      </c>
      <c r="L66">
        <v>0</v>
      </c>
      <c r="M66">
        <v>0</v>
      </c>
      <c r="N66">
        <v>0</v>
      </c>
      <c r="O66">
        <v>0</v>
      </c>
      <c r="P66">
        <v>0</v>
      </c>
      <c r="Q66">
        <v>12134</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1519651</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row>
    <row r="67" spans="1:103" x14ac:dyDescent="0.3">
      <c r="A67">
        <v>22</v>
      </c>
      <c r="D67">
        <v>0</v>
      </c>
      <c r="E67">
        <v>0</v>
      </c>
      <c r="F67">
        <v>0</v>
      </c>
      <c r="G67">
        <v>0</v>
      </c>
      <c r="H67">
        <v>0</v>
      </c>
      <c r="I67">
        <v>0</v>
      </c>
      <c r="J67">
        <v>0</v>
      </c>
      <c r="K67">
        <v>0</v>
      </c>
      <c r="L67">
        <v>0</v>
      </c>
      <c r="M67">
        <v>0</v>
      </c>
      <c r="N67">
        <v>116742</v>
      </c>
      <c r="O67">
        <v>1776206</v>
      </c>
      <c r="P67">
        <v>0</v>
      </c>
      <c r="Q67">
        <v>385260</v>
      </c>
      <c r="R67">
        <v>0</v>
      </c>
      <c r="S67">
        <v>0</v>
      </c>
      <c r="T67">
        <v>0</v>
      </c>
      <c r="U67">
        <v>8075</v>
      </c>
      <c r="V67">
        <v>0</v>
      </c>
      <c r="W67">
        <v>0</v>
      </c>
      <c r="X67">
        <v>0</v>
      </c>
      <c r="Y67">
        <v>23609</v>
      </c>
      <c r="Z67">
        <v>0</v>
      </c>
      <c r="AA67">
        <v>0</v>
      </c>
      <c r="AB67">
        <v>0</v>
      </c>
      <c r="AC67">
        <v>566009</v>
      </c>
      <c r="AD67">
        <v>0</v>
      </c>
      <c r="AE67">
        <v>138963</v>
      </c>
      <c r="AF67">
        <v>0</v>
      </c>
      <c r="AG67">
        <v>97748</v>
      </c>
      <c r="AH67">
        <v>0</v>
      </c>
      <c r="AI67">
        <v>0</v>
      </c>
      <c r="AJ67">
        <v>57000</v>
      </c>
      <c r="AK67">
        <v>0</v>
      </c>
      <c r="AL67">
        <v>0</v>
      </c>
      <c r="AM67">
        <v>0</v>
      </c>
      <c r="AN67">
        <v>20553</v>
      </c>
      <c r="AO67">
        <v>0</v>
      </c>
      <c r="AP67">
        <v>0</v>
      </c>
      <c r="AQ67">
        <v>0</v>
      </c>
      <c r="AR67">
        <v>207511</v>
      </c>
      <c r="AS67">
        <v>32970</v>
      </c>
      <c r="AT67">
        <v>0</v>
      </c>
      <c r="AU67">
        <v>239119</v>
      </c>
      <c r="AV67">
        <v>0</v>
      </c>
      <c r="AW67">
        <v>0</v>
      </c>
      <c r="AX67">
        <v>0</v>
      </c>
      <c r="AY67">
        <v>0</v>
      </c>
      <c r="AZ67">
        <v>0</v>
      </c>
      <c r="BA67">
        <v>55664</v>
      </c>
      <c r="BB67">
        <v>172496</v>
      </c>
      <c r="BC67">
        <v>0</v>
      </c>
      <c r="BD67">
        <v>0</v>
      </c>
      <c r="BE67">
        <v>0</v>
      </c>
      <c r="BF67">
        <v>0</v>
      </c>
      <c r="BG67">
        <v>0</v>
      </c>
      <c r="BH67">
        <v>0</v>
      </c>
      <c r="BI67">
        <v>2925</v>
      </c>
      <c r="BJ67">
        <v>0</v>
      </c>
      <c r="BK67">
        <v>25021</v>
      </c>
      <c r="BL67">
        <v>0</v>
      </c>
      <c r="BM67">
        <v>0</v>
      </c>
      <c r="BN67">
        <v>75670</v>
      </c>
      <c r="BO67">
        <v>0</v>
      </c>
      <c r="BP67">
        <v>350887639</v>
      </c>
      <c r="BQ67">
        <v>2736</v>
      </c>
      <c r="BR67">
        <v>3591122</v>
      </c>
      <c r="BS67">
        <v>1422</v>
      </c>
      <c r="BT67">
        <v>87360</v>
      </c>
      <c r="BU67">
        <v>0</v>
      </c>
      <c r="BV67">
        <v>146650</v>
      </c>
      <c r="BW67">
        <v>0</v>
      </c>
      <c r="BX67">
        <v>93501</v>
      </c>
      <c r="BY67">
        <v>0</v>
      </c>
      <c r="BZ67">
        <v>0</v>
      </c>
      <c r="CA67">
        <v>0</v>
      </c>
      <c r="CB67">
        <v>0</v>
      </c>
      <c r="CC67">
        <v>0</v>
      </c>
      <c r="CD67">
        <v>0</v>
      </c>
      <c r="CE67">
        <v>49505</v>
      </c>
      <c r="CF67">
        <v>239741</v>
      </c>
      <c r="CG67">
        <v>0</v>
      </c>
      <c r="CH67">
        <v>16950</v>
      </c>
      <c r="CI67">
        <v>-1247827</v>
      </c>
      <c r="CJ67">
        <v>0</v>
      </c>
      <c r="CK67">
        <v>0</v>
      </c>
      <c r="CL67">
        <v>409219</v>
      </c>
      <c r="CM67">
        <v>15860</v>
      </c>
      <c r="CN67">
        <v>0</v>
      </c>
      <c r="CO67">
        <v>0</v>
      </c>
      <c r="CP67">
        <v>-33002</v>
      </c>
      <c r="CQ67">
        <v>35249</v>
      </c>
      <c r="CR67">
        <v>0</v>
      </c>
      <c r="CS67">
        <v>0</v>
      </c>
      <c r="CT67">
        <v>32330</v>
      </c>
      <c r="CU67">
        <v>313552</v>
      </c>
      <c r="CV67">
        <v>37742</v>
      </c>
      <c r="CW67">
        <v>94201</v>
      </c>
      <c r="CX67">
        <v>0</v>
      </c>
      <c r="CY67">
        <v>24019</v>
      </c>
    </row>
    <row r="68" spans="1:103" x14ac:dyDescent="0.3">
      <c r="A68">
        <v>23</v>
      </c>
      <c r="D68">
        <v>14636431</v>
      </c>
      <c r="E68">
        <v>4237924</v>
      </c>
      <c r="F68">
        <v>1784460</v>
      </c>
      <c r="G68">
        <v>0</v>
      </c>
      <c r="H68">
        <v>1580327</v>
      </c>
      <c r="I68">
        <v>5473512</v>
      </c>
      <c r="J68">
        <v>8725218</v>
      </c>
      <c r="K68">
        <v>1086573</v>
      </c>
      <c r="L68">
        <v>5086030</v>
      </c>
      <c r="M68">
        <v>23649172</v>
      </c>
      <c r="N68">
        <v>18870374</v>
      </c>
      <c r="O68">
        <v>9413725</v>
      </c>
      <c r="P68">
        <v>24771840</v>
      </c>
      <c r="Q68">
        <v>1869547</v>
      </c>
      <c r="R68">
        <v>1402906</v>
      </c>
      <c r="S68">
        <v>3622606</v>
      </c>
      <c r="T68">
        <v>0</v>
      </c>
      <c r="U68">
        <v>14694085</v>
      </c>
      <c r="V68">
        <v>5684637</v>
      </c>
      <c r="W68">
        <v>0</v>
      </c>
      <c r="X68">
        <v>1217775</v>
      </c>
      <c r="Y68">
        <v>1720398</v>
      </c>
      <c r="Z68">
        <v>4246542</v>
      </c>
      <c r="AA68">
        <v>-11118802</v>
      </c>
      <c r="AB68">
        <v>10784314</v>
      </c>
      <c r="AC68">
        <v>62768406</v>
      </c>
      <c r="AD68">
        <v>9051398</v>
      </c>
      <c r="AE68">
        <v>24157456</v>
      </c>
      <c r="AF68">
        <v>8898369</v>
      </c>
      <c r="AG68">
        <v>-722515</v>
      </c>
      <c r="AH68">
        <v>4618258</v>
      </c>
      <c r="AI68">
        <v>32989384</v>
      </c>
      <c r="AJ68">
        <v>4751862</v>
      </c>
      <c r="AK68">
        <v>23411315</v>
      </c>
      <c r="AL68">
        <v>8726312</v>
      </c>
      <c r="AM68">
        <v>29582573</v>
      </c>
      <c r="AN68">
        <v>1906177</v>
      </c>
      <c r="AO68">
        <v>366129</v>
      </c>
      <c r="AP68">
        <v>1136203</v>
      </c>
      <c r="AQ68">
        <v>640848</v>
      </c>
      <c r="AR68">
        <v>30341805</v>
      </c>
      <c r="AS68">
        <v>9948085</v>
      </c>
      <c r="AT68">
        <v>15773860</v>
      </c>
      <c r="AU68">
        <v>7903201</v>
      </c>
      <c r="AV68">
        <v>16957693</v>
      </c>
      <c r="AW68">
        <v>1034005</v>
      </c>
      <c r="AX68">
        <v>5270522</v>
      </c>
      <c r="AY68">
        <v>0</v>
      </c>
      <c r="AZ68">
        <v>19414056</v>
      </c>
      <c r="BA68">
        <v>5755976</v>
      </c>
      <c r="BB68">
        <v>53961881</v>
      </c>
      <c r="BC68">
        <v>2560000</v>
      </c>
      <c r="BD68">
        <v>4225806</v>
      </c>
      <c r="BE68">
        <v>3933730</v>
      </c>
      <c r="BF68">
        <v>8873180</v>
      </c>
      <c r="BG68">
        <v>6379671</v>
      </c>
      <c r="BH68">
        <v>3171520</v>
      </c>
      <c r="BI68">
        <v>2994091</v>
      </c>
      <c r="BJ68">
        <v>3026565</v>
      </c>
      <c r="BK68">
        <v>85433384</v>
      </c>
      <c r="BL68">
        <v>665071</v>
      </c>
      <c r="BM68">
        <v>5010820</v>
      </c>
      <c r="BN68">
        <v>15692374</v>
      </c>
      <c r="BO68">
        <v>4595585</v>
      </c>
      <c r="BP68">
        <v>366383381</v>
      </c>
      <c r="BQ68">
        <v>3726587</v>
      </c>
      <c r="BR68">
        <v>25014828</v>
      </c>
      <c r="BS68">
        <v>8173675</v>
      </c>
      <c r="BT68">
        <v>996686</v>
      </c>
      <c r="BU68">
        <v>4291222</v>
      </c>
      <c r="BV68">
        <v>18449423</v>
      </c>
      <c r="BW68">
        <v>1075634</v>
      </c>
      <c r="BX68">
        <v>794302</v>
      </c>
      <c r="BY68">
        <v>19637320</v>
      </c>
      <c r="BZ68">
        <v>1703716</v>
      </c>
      <c r="CA68">
        <v>10452272</v>
      </c>
      <c r="CB68">
        <v>4346195</v>
      </c>
      <c r="CC68">
        <v>8024645</v>
      </c>
      <c r="CD68">
        <v>2968193</v>
      </c>
      <c r="CE68">
        <v>18133880</v>
      </c>
      <c r="CF68">
        <v>7759891</v>
      </c>
      <c r="CG68">
        <v>3413138</v>
      </c>
      <c r="CH68">
        <v>164518</v>
      </c>
      <c r="CI68">
        <v>9294734</v>
      </c>
      <c r="CJ68">
        <v>261081</v>
      </c>
      <c r="CK68">
        <v>7619449</v>
      </c>
      <c r="CL68">
        <v>-472521</v>
      </c>
      <c r="CM68">
        <v>2717142</v>
      </c>
      <c r="CN68">
        <v>260072</v>
      </c>
      <c r="CO68">
        <v>3513746</v>
      </c>
      <c r="CP68">
        <v>4963158</v>
      </c>
      <c r="CQ68">
        <v>80782662</v>
      </c>
      <c r="CR68">
        <v>4131538</v>
      </c>
      <c r="CS68">
        <v>1487797</v>
      </c>
      <c r="CT68">
        <v>10461089</v>
      </c>
      <c r="CU68">
        <v>24407965</v>
      </c>
      <c r="CV68">
        <v>2028864</v>
      </c>
      <c r="CW68">
        <v>5029527</v>
      </c>
      <c r="CX68">
        <v>2805574</v>
      </c>
      <c r="CY68">
        <v>1244526</v>
      </c>
    </row>
    <row r="69" spans="1:103" x14ac:dyDescent="0.3">
      <c r="A69">
        <v>590</v>
      </c>
      <c r="D69" t="e">
        <v>#N/A</v>
      </c>
      <c r="E69" t="e">
        <v>#N/A</v>
      </c>
      <c r="F69" t="e">
        <v>#N/A</v>
      </c>
      <c r="G69" t="e">
        <v>#N/A</v>
      </c>
      <c r="H69" t="e">
        <v>#N/A</v>
      </c>
      <c r="I69" t="e">
        <v>#N/A</v>
      </c>
      <c r="J69" t="e">
        <v>#N/A</v>
      </c>
      <c r="K69" t="e">
        <v>#N/A</v>
      </c>
      <c r="L69" t="e">
        <v>#N/A</v>
      </c>
      <c r="M69" t="e">
        <v>#N/A</v>
      </c>
      <c r="N69" t="e">
        <v>#N/A</v>
      </c>
      <c r="O69" t="e">
        <v>#N/A</v>
      </c>
      <c r="P69" t="e">
        <v>#N/A</v>
      </c>
      <c r="Q69" t="e">
        <v>#N/A</v>
      </c>
      <c r="R69" t="e">
        <v>#N/A</v>
      </c>
      <c r="S69" t="e">
        <v>#N/A</v>
      </c>
      <c r="T69" t="e">
        <v>#N/A</v>
      </c>
      <c r="U69" t="e">
        <v>#N/A</v>
      </c>
      <c r="V69" t="e">
        <v>#N/A</v>
      </c>
      <c r="W69" t="e">
        <v>#N/A</v>
      </c>
      <c r="X69" t="e">
        <v>#N/A</v>
      </c>
      <c r="Y69" t="e">
        <v>#N/A</v>
      </c>
      <c r="Z69" t="e">
        <v>#N/A</v>
      </c>
      <c r="AA69" t="e">
        <v>#N/A</v>
      </c>
      <c r="AB69" t="e">
        <v>#N/A</v>
      </c>
      <c r="AC69" t="e">
        <v>#N/A</v>
      </c>
      <c r="AD69" t="e">
        <v>#N/A</v>
      </c>
      <c r="AE69" t="e">
        <v>#N/A</v>
      </c>
      <c r="AF69" t="e">
        <v>#N/A</v>
      </c>
      <c r="AG69" t="e">
        <v>#N/A</v>
      </c>
      <c r="AH69" t="e">
        <v>#N/A</v>
      </c>
      <c r="AI69" t="e">
        <v>#N/A</v>
      </c>
      <c r="AJ69" t="e">
        <v>#N/A</v>
      </c>
      <c r="AK69" t="e">
        <v>#N/A</v>
      </c>
      <c r="AL69" t="e">
        <v>#N/A</v>
      </c>
      <c r="AM69" t="e">
        <v>#N/A</v>
      </c>
      <c r="AN69" t="e">
        <v>#N/A</v>
      </c>
      <c r="AO69" t="e">
        <v>#N/A</v>
      </c>
      <c r="AP69" t="e">
        <v>#N/A</v>
      </c>
      <c r="AQ69" t="e">
        <v>#N/A</v>
      </c>
      <c r="AR69" t="e">
        <v>#N/A</v>
      </c>
      <c r="AS69" t="e">
        <v>#N/A</v>
      </c>
      <c r="AT69" t="e">
        <v>#N/A</v>
      </c>
      <c r="AU69" t="e">
        <v>#N/A</v>
      </c>
      <c r="AV69" t="e">
        <v>#N/A</v>
      </c>
      <c r="AW69" t="e">
        <v>#N/A</v>
      </c>
      <c r="AX69" t="e">
        <v>#N/A</v>
      </c>
      <c r="AY69" t="e">
        <v>#N/A</v>
      </c>
      <c r="AZ69" t="e">
        <v>#N/A</v>
      </c>
      <c r="BA69" t="e">
        <v>#N/A</v>
      </c>
      <c r="BB69" t="e">
        <v>#N/A</v>
      </c>
      <c r="BC69" t="e">
        <v>#N/A</v>
      </c>
      <c r="BD69" t="e">
        <v>#N/A</v>
      </c>
      <c r="BE69" t="e">
        <v>#N/A</v>
      </c>
      <c r="BF69" t="e">
        <v>#N/A</v>
      </c>
      <c r="BG69" t="e">
        <v>#N/A</v>
      </c>
      <c r="BH69" t="e">
        <v>#N/A</v>
      </c>
      <c r="BI69" t="e">
        <v>#N/A</v>
      </c>
      <c r="BJ69" t="e">
        <v>#N/A</v>
      </c>
      <c r="BK69" t="e">
        <v>#N/A</v>
      </c>
      <c r="BL69" t="e">
        <v>#N/A</v>
      </c>
      <c r="BM69" t="e">
        <v>#N/A</v>
      </c>
      <c r="BN69" t="e">
        <v>#N/A</v>
      </c>
      <c r="BO69" t="e">
        <v>#N/A</v>
      </c>
      <c r="BP69" t="e">
        <v>#N/A</v>
      </c>
      <c r="BQ69" t="e">
        <v>#N/A</v>
      </c>
      <c r="BR69" t="e">
        <v>#N/A</v>
      </c>
      <c r="BS69" t="e">
        <v>#N/A</v>
      </c>
      <c r="BT69" t="e">
        <v>#N/A</v>
      </c>
      <c r="BU69" t="e">
        <v>#N/A</v>
      </c>
      <c r="BV69" t="e">
        <v>#N/A</v>
      </c>
      <c r="BW69" t="e">
        <v>#N/A</v>
      </c>
      <c r="BX69" t="e">
        <v>#N/A</v>
      </c>
      <c r="BY69" t="e">
        <v>#N/A</v>
      </c>
      <c r="BZ69" t="e">
        <v>#N/A</v>
      </c>
      <c r="CA69" t="e">
        <v>#N/A</v>
      </c>
      <c r="CB69" t="e">
        <v>#N/A</v>
      </c>
      <c r="CC69" t="e">
        <v>#N/A</v>
      </c>
      <c r="CD69" t="e">
        <v>#N/A</v>
      </c>
      <c r="CE69" t="e">
        <v>#N/A</v>
      </c>
      <c r="CF69" t="e">
        <v>#N/A</v>
      </c>
      <c r="CG69" t="e">
        <v>#N/A</v>
      </c>
      <c r="CH69" t="e">
        <v>#N/A</v>
      </c>
      <c r="CI69" t="e">
        <v>#N/A</v>
      </c>
      <c r="CJ69" t="e">
        <v>#N/A</v>
      </c>
      <c r="CK69" t="e">
        <v>#N/A</v>
      </c>
      <c r="CL69" t="e">
        <v>#N/A</v>
      </c>
      <c r="CM69" t="e">
        <v>#N/A</v>
      </c>
      <c r="CN69" t="e">
        <v>#N/A</v>
      </c>
      <c r="CO69" t="e">
        <v>#N/A</v>
      </c>
      <c r="CP69" t="e">
        <v>#N/A</v>
      </c>
      <c r="CQ69" t="e">
        <v>#N/A</v>
      </c>
      <c r="CR69" t="e">
        <v>#N/A</v>
      </c>
      <c r="CS69" t="e">
        <v>#N/A</v>
      </c>
      <c r="CT69" t="e">
        <v>#N/A</v>
      </c>
      <c r="CU69" t="e">
        <v>#N/A</v>
      </c>
      <c r="CV69" t="e">
        <v>#N/A</v>
      </c>
      <c r="CW69" t="e">
        <v>#N/A</v>
      </c>
      <c r="CX69" t="e">
        <v>#N/A</v>
      </c>
      <c r="CY69" t="e">
        <v>#N/A</v>
      </c>
    </row>
    <row r="70" spans="1:103" x14ac:dyDescent="0.3">
      <c r="A70">
        <v>507</v>
      </c>
      <c r="D70">
        <v>0</v>
      </c>
      <c r="E70">
        <v>14799</v>
      </c>
      <c r="F70">
        <v>305737</v>
      </c>
      <c r="G70">
        <v>0</v>
      </c>
      <c r="H70">
        <v>0</v>
      </c>
      <c r="I70">
        <v>460155</v>
      </c>
      <c r="J70">
        <v>0</v>
      </c>
      <c r="K70">
        <v>0</v>
      </c>
      <c r="L70">
        <v>2067</v>
      </c>
      <c r="M70">
        <v>518298</v>
      </c>
      <c r="N70">
        <v>-4440</v>
      </c>
      <c r="O70">
        <v>-24493</v>
      </c>
      <c r="P70">
        <v>0</v>
      </c>
      <c r="Q70">
        <v>0</v>
      </c>
      <c r="R70">
        <v>1</v>
      </c>
      <c r="S70">
        <v>0</v>
      </c>
      <c r="T70">
        <v>0</v>
      </c>
      <c r="U70">
        <v>0</v>
      </c>
      <c r="V70">
        <v>0</v>
      </c>
      <c r="W70">
        <v>0</v>
      </c>
      <c r="X70">
        <v>0</v>
      </c>
      <c r="Y70">
        <v>31733</v>
      </c>
      <c r="Z70">
        <v>0</v>
      </c>
      <c r="AA70">
        <v>0</v>
      </c>
      <c r="AB70">
        <v>0</v>
      </c>
      <c r="AC70">
        <v>0</v>
      </c>
      <c r="AD70">
        <v>0</v>
      </c>
      <c r="AE70">
        <v>0</v>
      </c>
      <c r="AF70">
        <v>30872</v>
      </c>
      <c r="AG70">
        <v>35125</v>
      </c>
      <c r="AH70">
        <v>0</v>
      </c>
      <c r="AI70">
        <v>0</v>
      </c>
      <c r="AJ70">
        <v>-373157</v>
      </c>
      <c r="AK70">
        <v>0</v>
      </c>
      <c r="AL70">
        <v>27462</v>
      </c>
      <c r="AM70">
        <v>-859542</v>
      </c>
      <c r="AN70">
        <v>0</v>
      </c>
      <c r="AO70">
        <v>-53631</v>
      </c>
      <c r="AP70">
        <v>0</v>
      </c>
      <c r="AQ70">
        <v>-185958</v>
      </c>
      <c r="AR70">
        <v>569884</v>
      </c>
      <c r="AS70">
        <v>0</v>
      </c>
      <c r="AT70">
        <v>0</v>
      </c>
      <c r="AU70">
        <v>0</v>
      </c>
      <c r="AV70">
        <v>10049</v>
      </c>
      <c r="AW70">
        <v>0</v>
      </c>
      <c r="AX70">
        <v>0</v>
      </c>
      <c r="AY70">
        <v>0</v>
      </c>
      <c r="AZ70">
        <v>0</v>
      </c>
      <c r="BA70">
        <v>112764</v>
      </c>
      <c r="BB70">
        <v>0</v>
      </c>
      <c r="BC70">
        <v>2519</v>
      </c>
      <c r="BD70">
        <v>0</v>
      </c>
      <c r="BE70">
        <v>0</v>
      </c>
      <c r="BF70">
        <v>117947</v>
      </c>
      <c r="BG70">
        <v>0</v>
      </c>
      <c r="BH70">
        <v>0</v>
      </c>
      <c r="BI70">
        <v>34914</v>
      </c>
      <c r="BJ70">
        <v>0</v>
      </c>
      <c r="BK70">
        <v>39384703</v>
      </c>
      <c r="BL70">
        <v>0</v>
      </c>
      <c r="BM70">
        <v>0</v>
      </c>
      <c r="BN70">
        <v>0</v>
      </c>
      <c r="BO70">
        <v>0</v>
      </c>
      <c r="BP70">
        <v>0</v>
      </c>
      <c r="BQ70">
        <v>0</v>
      </c>
      <c r="BR70">
        <v>244426</v>
      </c>
      <c r="BS70">
        <v>0</v>
      </c>
      <c r="BT70">
        <v>-33087</v>
      </c>
      <c r="BU70">
        <v>1306</v>
      </c>
      <c r="BV70">
        <v>28796</v>
      </c>
      <c r="BW70">
        <v>-2767</v>
      </c>
      <c r="BX70">
        <v>0</v>
      </c>
      <c r="BY70">
        <v>58065</v>
      </c>
      <c r="BZ70">
        <v>0</v>
      </c>
      <c r="CA70">
        <v>0</v>
      </c>
      <c r="CB70">
        <v>4508</v>
      </c>
      <c r="CC70">
        <v>0</v>
      </c>
      <c r="CD70">
        <v>0</v>
      </c>
      <c r="CE70">
        <v>4850</v>
      </c>
      <c r="CF70">
        <v>0</v>
      </c>
      <c r="CG70">
        <v>0</v>
      </c>
      <c r="CH70">
        <v>1</v>
      </c>
      <c r="CI70">
        <v>1035</v>
      </c>
      <c r="CJ70">
        <v>0</v>
      </c>
      <c r="CK70">
        <v>2408912</v>
      </c>
      <c r="CL70">
        <v>0</v>
      </c>
      <c r="CM70">
        <v>0</v>
      </c>
      <c r="CN70">
        <v>0</v>
      </c>
      <c r="CO70">
        <v>0</v>
      </c>
      <c r="CP70">
        <v>0</v>
      </c>
      <c r="CQ70">
        <v>0</v>
      </c>
      <c r="CR70">
        <v>0</v>
      </c>
      <c r="CS70">
        <v>0</v>
      </c>
      <c r="CT70">
        <v>-10926</v>
      </c>
      <c r="CU70">
        <v>5518677</v>
      </c>
      <c r="CV70">
        <v>60446</v>
      </c>
      <c r="CW70">
        <v>0</v>
      </c>
      <c r="CX70">
        <v>-376</v>
      </c>
      <c r="CY70">
        <v>0</v>
      </c>
    </row>
    <row r="71" spans="1:103" x14ac:dyDescent="0.3">
      <c r="A71">
        <v>147</v>
      </c>
      <c r="D71">
        <v>42808529</v>
      </c>
      <c r="E71">
        <v>7065060</v>
      </c>
      <c r="F71">
        <v>2782756</v>
      </c>
      <c r="G71">
        <v>0</v>
      </c>
      <c r="H71">
        <v>5323080</v>
      </c>
      <c r="I71">
        <v>4770000</v>
      </c>
      <c r="J71">
        <v>14587140</v>
      </c>
      <c r="K71">
        <v>3840120</v>
      </c>
      <c r="L71">
        <v>8835848</v>
      </c>
      <c r="M71">
        <v>46096535</v>
      </c>
      <c r="N71">
        <v>82441429</v>
      </c>
      <c r="O71">
        <v>16049205</v>
      </c>
      <c r="P71">
        <v>84000550</v>
      </c>
      <c r="Q71">
        <v>14874155</v>
      </c>
      <c r="R71">
        <v>2599999</v>
      </c>
      <c r="S71">
        <v>23854410</v>
      </c>
      <c r="T71">
        <v>0</v>
      </c>
      <c r="U71">
        <v>40091748</v>
      </c>
      <c r="V71">
        <v>37915310</v>
      </c>
      <c r="W71">
        <v>0</v>
      </c>
      <c r="X71">
        <v>3500000</v>
      </c>
      <c r="Y71">
        <v>1791771</v>
      </c>
      <c r="Z71">
        <v>29752904</v>
      </c>
      <c r="AA71">
        <v>7926399</v>
      </c>
      <c r="AB71">
        <v>22021335</v>
      </c>
      <c r="AC71">
        <v>82568279</v>
      </c>
      <c r="AD71">
        <v>11478196</v>
      </c>
      <c r="AE71">
        <v>23230449</v>
      </c>
      <c r="AF71">
        <v>32110939</v>
      </c>
      <c r="AG71">
        <v>11840402</v>
      </c>
      <c r="AH71">
        <v>8968900</v>
      </c>
      <c r="AI71">
        <v>151707778</v>
      </c>
      <c r="AJ71">
        <v>10355698</v>
      </c>
      <c r="AK71">
        <v>135629425</v>
      </c>
      <c r="AL71">
        <v>21192936</v>
      </c>
      <c r="AM71">
        <v>50451704</v>
      </c>
      <c r="AN71">
        <v>2808000</v>
      </c>
      <c r="AO71">
        <v>1127426</v>
      </c>
      <c r="AP71">
        <v>16633489</v>
      </c>
      <c r="AQ71">
        <v>3666256</v>
      </c>
      <c r="AR71">
        <v>210917833</v>
      </c>
      <c r="AS71">
        <v>5695570</v>
      </c>
      <c r="AT71">
        <v>24680603</v>
      </c>
      <c r="AU71">
        <v>16718314</v>
      </c>
      <c r="AV71">
        <v>28928000</v>
      </c>
      <c r="AW71">
        <v>4290818</v>
      </c>
      <c r="AX71">
        <v>5700000</v>
      </c>
      <c r="AY71">
        <v>0</v>
      </c>
      <c r="AZ71">
        <v>58489060</v>
      </c>
      <c r="BA71">
        <v>7833824</v>
      </c>
      <c r="BB71">
        <v>72000000</v>
      </c>
      <c r="BC71">
        <v>2495760</v>
      </c>
      <c r="BD71">
        <v>18912278</v>
      </c>
      <c r="BE71">
        <v>12562985</v>
      </c>
      <c r="BF71">
        <v>18816963</v>
      </c>
      <c r="BG71">
        <v>8938133</v>
      </c>
      <c r="BH71">
        <v>4453438</v>
      </c>
      <c r="BI71">
        <v>7643126</v>
      </c>
      <c r="BJ71">
        <v>9267469</v>
      </c>
      <c r="BK71">
        <v>524932548</v>
      </c>
      <c r="BL71">
        <v>2195920</v>
      </c>
      <c r="BM71">
        <v>5249000</v>
      </c>
      <c r="BN71">
        <v>30350000</v>
      </c>
      <c r="BO71">
        <v>22895487</v>
      </c>
      <c r="BP71">
        <v>82887553</v>
      </c>
      <c r="BQ71">
        <v>3500000</v>
      </c>
      <c r="BR71">
        <v>83118916</v>
      </c>
      <c r="BS71">
        <v>89012561</v>
      </c>
      <c r="BT71">
        <v>4000000</v>
      </c>
      <c r="BU71">
        <v>11364000</v>
      </c>
      <c r="BV71">
        <v>20220842</v>
      </c>
      <c r="BW71">
        <v>2900000</v>
      </c>
      <c r="BX71">
        <v>11759077</v>
      </c>
      <c r="BY71">
        <v>43212464</v>
      </c>
      <c r="BZ71">
        <v>5130055</v>
      </c>
      <c r="CA71">
        <v>26536929</v>
      </c>
      <c r="CB71">
        <v>7873240</v>
      </c>
      <c r="CC71">
        <v>13305000</v>
      </c>
      <c r="CD71">
        <v>15834840</v>
      </c>
      <c r="CE71">
        <v>40407217</v>
      </c>
      <c r="CF71">
        <v>16210603</v>
      </c>
      <c r="CG71">
        <v>12816353</v>
      </c>
      <c r="CH71">
        <v>10874868</v>
      </c>
      <c r="CI71">
        <v>11922530</v>
      </c>
      <c r="CJ71">
        <v>13056771</v>
      </c>
      <c r="CK71">
        <v>12733840</v>
      </c>
      <c r="CL71">
        <v>1030385</v>
      </c>
      <c r="CM71">
        <v>12794494</v>
      </c>
      <c r="CN71">
        <v>592595</v>
      </c>
      <c r="CO71">
        <v>112254460</v>
      </c>
      <c r="CP71">
        <v>8432436</v>
      </c>
      <c r="CQ71">
        <v>525073614</v>
      </c>
      <c r="CR71">
        <v>5083331</v>
      </c>
      <c r="CS71">
        <v>1735000</v>
      </c>
      <c r="CT71">
        <v>13864547</v>
      </c>
      <c r="CU71">
        <v>21115695</v>
      </c>
      <c r="CV71">
        <v>12369284</v>
      </c>
      <c r="CW71">
        <v>22461930</v>
      </c>
      <c r="CX71">
        <v>7217959</v>
      </c>
      <c r="CY71">
        <v>3409021</v>
      </c>
    </row>
    <row r="72" spans="1:103" x14ac:dyDescent="0.3">
      <c r="A72">
        <v>585</v>
      </c>
      <c r="D72">
        <v>0</v>
      </c>
      <c r="E72">
        <v>0</v>
      </c>
      <c r="F72">
        <v>0</v>
      </c>
      <c r="G72">
        <v>0</v>
      </c>
      <c r="H72">
        <v>5762</v>
      </c>
      <c r="I72">
        <v>0</v>
      </c>
      <c r="J72">
        <v>0</v>
      </c>
      <c r="K72">
        <v>0</v>
      </c>
      <c r="L72">
        <v>0</v>
      </c>
      <c r="M72">
        <v>0</v>
      </c>
      <c r="N72">
        <v>0</v>
      </c>
      <c r="O72">
        <v>58552</v>
      </c>
      <c r="P72">
        <v>0</v>
      </c>
      <c r="Q72">
        <v>0</v>
      </c>
      <c r="R72">
        <v>0</v>
      </c>
      <c r="S72">
        <v>0</v>
      </c>
      <c r="T72">
        <v>0</v>
      </c>
      <c r="U72">
        <v>0</v>
      </c>
      <c r="V72">
        <v>0</v>
      </c>
      <c r="W72">
        <v>0</v>
      </c>
      <c r="X72">
        <v>0</v>
      </c>
      <c r="Y72">
        <v>95972</v>
      </c>
      <c r="Z72">
        <v>0</v>
      </c>
      <c r="AA72">
        <v>0</v>
      </c>
      <c r="AB72">
        <v>0</v>
      </c>
      <c r="AC72">
        <v>0</v>
      </c>
      <c r="AD72">
        <v>0</v>
      </c>
      <c r="AE72">
        <v>0</v>
      </c>
      <c r="AF72">
        <v>3866</v>
      </c>
      <c r="AG72">
        <v>0</v>
      </c>
      <c r="AH72">
        <v>0</v>
      </c>
      <c r="AI72">
        <v>0</v>
      </c>
      <c r="AJ72">
        <v>0</v>
      </c>
      <c r="AK72">
        <v>0</v>
      </c>
      <c r="AL72">
        <v>0</v>
      </c>
      <c r="AM72">
        <v>0</v>
      </c>
      <c r="AN72">
        <v>0</v>
      </c>
      <c r="AO72">
        <v>127426</v>
      </c>
      <c r="AP72">
        <v>0</v>
      </c>
      <c r="AQ72">
        <v>0</v>
      </c>
      <c r="AR72">
        <v>0</v>
      </c>
      <c r="AS72">
        <v>0</v>
      </c>
      <c r="AT72">
        <v>0</v>
      </c>
      <c r="AU72">
        <v>0</v>
      </c>
      <c r="AV72">
        <v>0</v>
      </c>
      <c r="AW72">
        <v>0</v>
      </c>
      <c r="AX72">
        <v>0</v>
      </c>
      <c r="AY72">
        <v>0</v>
      </c>
      <c r="AZ72">
        <v>0</v>
      </c>
      <c r="BA72">
        <v>141928</v>
      </c>
      <c r="BB72">
        <v>0</v>
      </c>
      <c r="BC72">
        <v>40210</v>
      </c>
      <c r="BD72">
        <v>0</v>
      </c>
      <c r="BE72">
        <v>0</v>
      </c>
      <c r="BF72">
        <v>0</v>
      </c>
      <c r="BG72">
        <v>132226</v>
      </c>
      <c r="BH72">
        <v>0</v>
      </c>
      <c r="BI72">
        <v>0</v>
      </c>
      <c r="BJ72">
        <v>95905</v>
      </c>
      <c r="BK72">
        <v>0</v>
      </c>
      <c r="BL72">
        <v>23298</v>
      </c>
      <c r="BM72">
        <v>59886</v>
      </c>
      <c r="BN72">
        <v>0</v>
      </c>
      <c r="BO72">
        <v>0</v>
      </c>
      <c r="BP72">
        <v>0</v>
      </c>
      <c r="BQ72">
        <v>0</v>
      </c>
      <c r="BR72">
        <v>0</v>
      </c>
      <c r="BS72">
        <v>0</v>
      </c>
      <c r="BT72">
        <v>0</v>
      </c>
      <c r="BU72">
        <v>0</v>
      </c>
      <c r="BV72">
        <v>0</v>
      </c>
      <c r="BW72">
        <v>0</v>
      </c>
      <c r="BX72">
        <v>0</v>
      </c>
      <c r="BY72">
        <v>0</v>
      </c>
      <c r="BZ72">
        <v>0</v>
      </c>
      <c r="CA72">
        <v>12397</v>
      </c>
      <c r="CB72">
        <v>0</v>
      </c>
      <c r="CC72">
        <v>0</v>
      </c>
      <c r="CD72">
        <v>0</v>
      </c>
      <c r="CE72">
        <v>0</v>
      </c>
      <c r="CF72">
        <v>0</v>
      </c>
      <c r="CG72">
        <v>0</v>
      </c>
      <c r="CH72">
        <v>0</v>
      </c>
      <c r="CI72">
        <v>0</v>
      </c>
      <c r="CJ72">
        <v>0</v>
      </c>
      <c r="CK72">
        <v>0</v>
      </c>
      <c r="CL72">
        <v>21971</v>
      </c>
      <c r="CM72">
        <v>80892</v>
      </c>
      <c r="CN72">
        <v>0</v>
      </c>
      <c r="CO72">
        <v>0</v>
      </c>
      <c r="CP72">
        <v>0</v>
      </c>
      <c r="CQ72">
        <v>0</v>
      </c>
      <c r="CR72">
        <v>0</v>
      </c>
      <c r="CS72">
        <v>0</v>
      </c>
      <c r="CT72">
        <v>448</v>
      </c>
      <c r="CU72">
        <v>0</v>
      </c>
      <c r="CV72">
        <v>0</v>
      </c>
      <c r="CW72">
        <v>0</v>
      </c>
      <c r="CX72">
        <v>0</v>
      </c>
      <c r="CY72">
        <v>44379</v>
      </c>
    </row>
    <row r="73" spans="1:103" x14ac:dyDescent="0.3">
      <c r="A73">
        <v>546</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14142904</v>
      </c>
      <c r="AA73">
        <v>0</v>
      </c>
      <c r="AB73">
        <v>0</v>
      </c>
      <c r="AC73">
        <v>0</v>
      </c>
      <c r="AD73">
        <v>0</v>
      </c>
      <c r="AE73">
        <v>0</v>
      </c>
      <c r="AF73">
        <v>0</v>
      </c>
      <c r="AG73">
        <v>0</v>
      </c>
      <c r="AH73">
        <v>0</v>
      </c>
      <c r="AI73">
        <v>0</v>
      </c>
      <c r="AJ73">
        <v>0</v>
      </c>
      <c r="AK73">
        <v>0</v>
      </c>
      <c r="AL73">
        <v>0</v>
      </c>
      <c r="AM73">
        <v>0</v>
      </c>
      <c r="AN73">
        <v>0</v>
      </c>
      <c r="AO73">
        <v>0</v>
      </c>
      <c r="AP73">
        <v>0</v>
      </c>
      <c r="AQ73">
        <v>0</v>
      </c>
      <c r="AR73">
        <v>0</v>
      </c>
      <c r="AS73">
        <v>5434215</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391516</v>
      </c>
      <c r="CA73">
        <v>5958046</v>
      </c>
      <c r="CB73">
        <v>0</v>
      </c>
      <c r="CC73">
        <v>0</v>
      </c>
      <c r="CD73">
        <v>0</v>
      </c>
      <c r="CE73">
        <v>0</v>
      </c>
      <c r="CF73">
        <v>0</v>
      </c>
      <c r="CG73">
        <v>0</v>
      </c>
      <c r="CH73">
        <v>0</v>
      </c>
      <c r="CI73">
        <v>0</v>
      </c>
      <c r="CJ73">
        <v>88932</v>
      </c>
      <c r="CK73">
        <v>0</v>
      </c>
      <c r="CL73">
        <v>0</v>
      </c>
      <c r="CM73">
        <v>0</v>
      </c>
      <c r="CN73">
        <v>0</v>
      </c>
      <c r="CO73">
        <v>0</v>
      </c>
      <c r="CP73">
        <v>0</v>
      </c>
      <c r="CQ73">
        <v>0</v>
      </c>
      <c r="CR73">
        <v>0</v>
      </c>
      <c r="CS73">
        <v>0</v>
      </c>
      <c r="CT73">
        <v>0</v>
      </c>
      <c r="CU73">
        <v>0</v>
      </c>
      <c r="CV73">
        <v>0</v>
      </c>
      <c r="CW73">
        <v>0</v>
      </c>
      <c r="CX73">
        <v>0</v>
      </c>
      <c r="CY73">
        <v>0</v>
      </c>
    </row>
    <row r="74" spans="1:103" x14ac:dyDescent="0.3">
      <c r="A74">
        <v>589</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row>
    <row r="75" spans="1:103" x14ac:dyDescent="0.3">
      <c r="A75">
        <v>647</v>
      </c>
      <c r="D75">
        <v>0</v>
      </c>
      <c r="E75">
        <v>0</v>
      </c>
      <c r="F75">
        <v>0</v>
      </c>
      <c r="G75">
        <v>0</v>
      </c>
      <c r="H75">
        <v>0</v>
      </c>
      <c r="I75">
        <v>0</v>
      </c>
      <c r="J75">
        <v>0</v>
      </c>
      <c r="K75">
        <v>0</v>
      </c>
      <c r="L75">
        <v>0</v>
      </c>
      <c r="M75">
        <v>0</v>
      </c>
      <c r="N75">
        <v>0</v>
      </c>
      <c r="O75">
        <v>0</v>
      </c>
      <c r="P75">
        <v>0</v>
      </c>
      <c r="Q75">
        <v>0</v>
      </c>
      <c r="R75">
        <v>0</v>
      </c>
      <c r="S75">
        <v>7439494</v>
      </c>
      <c r="T75">
        <v>0</v>
      </c>
      <c r="U75">
        <v>0</v>
      </c>
      <c r="V75">
        <v>0</v>
      </c>
      <c r="W75">
        <v>0</v>
      </c>
      <c r="X75">
        <v>0</v>
      </c>
      <c r="Y75">
        <v>0</v>
      </c>
      <c r="Z75">
        <v>2300000</v>
      </c>
      <c r="AA75">
        <v>-436129</v>
      </c>
      <c r="AB75">
        <v>4552858</v>
      </c>
      <c r="AC75">
        <v>0</v>
      </c>
      <c r="AD75">
        <v>0</v>
      </c>
      <c r="AE75">
        <v>0</v>
      </c>
      <c r="AF75">
        <v>0</v>
      </c>
      <c r="AG75">
        <v>0</v>
      </c>
      <c r="AH75">
        <v>639294</v>
      </c>
      <c r="AI75">
        <v>38182040</v>
      </c>
      <c r="AJ75">
        <v>393725</v>
      </c>
      <c r="AK75">
        <v>36969</v>
      </c>
      <c r="AL75">
        <v>0</v>
      </c>
      <c r="AM75">
        <v>637867</v>
      </c>
      <c r="AN75">
        <v>0</v>
      </c>
      <c r="AO75">
        <v>0</v>
      </c>
      <c r="AP75">
        <v>0</v>
      </c>
      <c r="AQ75">
        <v>1242334</v>
      </c>
      <c r="AR75">
        <v>0</v>
      </c>
      <c r="AS75">
        <v>0</v>
      </c>
      <c r="AT75">
        <v>0</v>
      </c>
      <c r="AU75">
        <v>0</v>
      </c>
      <c r="AV75">
        <v>5447468</v>
      </c>
      <c r="AW75">
        <v>0</v>
      </c>
      <c r="AX75">
        <v>0</v>
      </c>
      <c r="AY75">
        <v>0</v>
      </c>
      <c r="AZ75">
        <v>2861364</v>
      </c>
      <c r="BA75">
        <v>0</v>
      </c>
      <c r="BB75">
        <v>0</v>
      </c>
      <c r="BC75">
        <v>0</v>
      </c>
      <c r="BD75">
        <v>0</v>
      </c>
      <c r="BE75">
        <v>0</v>
      </c>
      <c r="BF75">
        <v>0</v>
      </c>
      <c r="BG75">
        <v>2231662</v>
      </c>
      <c r="BH75">
        <v>0</v>
      </c>
      <c r="BI75">
        <v>9379637</v>
      </c>
      <c r="BJ75">
        <v>9</v>
      </c>
      <c r="BK75">
        <v>258991637</v>
      </c>
      <c r="BL75">
        <v>0</v>
      </c>
      <c r="BM75">
        <v>0</v>
      </c>
      <c r="BN75">
        <v>0</v>
      </c>
      <c r="BO75">
        <v>0</v>
      </c>
      <c r="BP75">
        <v>4106046</v>
      </c>
      <c r="BQ75">
        <v>-165946</v>
      </c>
      <c r="BR75">
        <v>0</v>
      </c>
      <c r="BS75">
        <v>0</v>
      </c>
      <c r="BT75">
        <v>0</v>
      </c>
      <c r="BU75">
        <v>0</v>
      </c>
      <c r="BV75">
        <v>0</v>
      </c>
      <c r="BW75">
        <v>0</v>
      </c>
      <c r="BX75">
        <v>0</v>
      </c>
      <c r="BY75">
        <v>544717</v>
      </c>
      <c r="BZ75">
        <v>7252</v>
      </c>
      <c r="CA75">
        <v>0</v>
      </c>
      <c r="CB75">
        <v>1651821</v>
      </c>
      <c r="CC75">
        <v>0</v>
      </c>
      <c r="CD75">
        <v>133951</v>
      </c>
      <c r="CE75">
        <v>0</v>
      </c>
      <c r="CF75">
        <v>7289113</v>
      </c>
      <c r="CG75">
        <v>0</v>
      </c>
      <c r="CH75">
        <v>0</v>
      </c>
      <c r="CI75">
        <v>0</v>
      </c>
      <c r="CJ75">
        <v>0</v>
      </c>
      <c r="CK75">
        <v>0</v>
      </c>
      <c r="CL75">
        <v>0</v>
      </c>
      <c r="CM75">
        <v>0</v>
      </c>
      <c r="CN75">
        <v>0</v>
      </c>
      <c r="CO75">
        <v>0</v>
      </c>
      <c r="CP75">
        <v>0</v>
      </c>
      <c r="CQ75">
        <v>175535574</v>
      </c>
      <c r="CR75">
        <v>0</v>
      </c>
      <c r="CS75">
        <v>0</v>
      </c>
      <c r="CT75">
        <v>0</v>
      </c>
      <c r="CU75">
        <v>0</v>
      </c>
      <c r="CV75">
        <v>0</v>
      </c>
      <c r="CW75">
        <v>0</v>
      </c>
      <c r="CX75">
        <v>0</v>
      </c>
      <c r="CY75">
        <v>0</v>
      </c>
    </row>
    <row r="76" spans="1:103" x14ac:dyDescent="0.3">
      <c r="D76" t="e">
        <v>#N/A</v>
      </c>
      <c r="E76" t="e">
        <v>#N/A</v>
      </c>
      <c r="F76" t="e">
        <v>#N/A</v>
      </c>
      <c r="G76" t="e">
        <v>#N/A</v>
      </c>
      <c r="H76" t="e">
        <v>#N/A</v>
      </c>
      <c r="I76" t="e">
        <v>#N/A</v>
      </c>
      <c r="J76" t="e">
        <v>#N/A</v>
      </c>
      <c r="K76" t="e">
        <v>#N/A</v>
      </c>
      <c r="L76" t="e">
        <v>#N/A</v>
      </c>
      <c r="M76" t="e">
        <v>#N/A</v>
      </c>
      <c r="N76" t="e">
        <v>#N/A</v>
      </c>
      <c r="O76" t="e">
        <v>#N/A</v>
      </c>
      <c r="P76" t="e">
        <v>#N/A</v>
      </c>
      <c r="Q76" t="e">
        <v>#N/A</v>
      </c>
      <c r="R76" t="e">
        <v>#N/A</v>
      </c>
      <c r="S76" t="e">
        <v>#N/A</v>
      </c>
      <c r="T76" t="e">
        <v>#N/A</v>
      </c>
      <c r="U76" t="e">
        <v>#N/A</v>
      </c>
      <c r="V76" t="e">
        <v>#N/A</v>
      </c>
      <c r="W76" t="e">
        <v>#N/A</v>
      </c>
      <c r="X76" t="e">
        <v>#N/A</v>
      </c>
      <c r="Y76" t="e">
        <v>#N/A</v>
      </c>
      <c r="Z76" t="e">
        <v>#N/A</v>
      </c>
      <c r="AA76" t="e">
        <v>#N/A</v>
      </c>
      <c r="AB76" t="e">
        <v>#N/A</v>
      </c>
      <c r="AC76" t="e">
        <v>#N/A</v>
      </c>
      <c r="AD76" t="e">
        <v>#N/A</v>
      </c>
      <c r="AE76" t="e">
        <v>#N/A</v>
      </c>
      <c r="AF76" t="e">
        <v>#N/A</v>
      </c>
      <c r="AG76" t="e">
        <v>#N/A</v>
      </c>
      <c r="AH76" t="e">
        <v>#N/A</v>
      </c>
      <c r="AI76" t="e">
        <v>#N/A</v>
      </c>
      <c r="AJ76" t="e">
        <v>#N/A</v>
      </c>
      <c r="AK76" t="e">
        <v>#N/A</v>
      </c>
      <c r="AL76" t="e">
        <v>#N/A</v>
      </c>
      <c r="AM76" t="e">
        <v>#N/A</v>
      </c>
      <c r="AN76" t="e">
        <v>#N/A</v>
      </c>
      <c r="AO76" t="e">
        <v>#N/A</v>
      </c>
      <c r="AP76" t="e">
        <v>#N/A</v>
      </c>
      <c r="AQ76" t="e">
        <v>#N/A</v>
      </c>
      <c r="AR76" t="e">
        <v>#N/A</v>
      </c>
      <c r="AS76" t="e">
        <v>#N/A</v>
      </c>
      <c r="AT76" t="e">
        <v>#N/A</v>
      </c>
      <c r="AU76" t="e">
        <v>#N/A</v>
      </c>
      <c r="AV76" t="e">
        <v>#N/A</v>
      </c>
      <c r="AW76" t="e">
        <v>#N/A</v>
      </c>
      <c r="AX76" t="e">
        <v>#N/A</v>
      </c>
      <c r="AY76" t="e">
        <v>#N/A</v>
      </c>
      <c r="AZ76" t="e">
        <v>#N/A</v>
      </c>
      <c r="BA76" t="e">
        <v>#N/A</v>
      </c>
      <c r="BB76" t="e">
        <v>#N/A</v>
      </c>
      <c r="BC76" t="e">
        <v>#N/A</v>
      </c>
      <c r="BD76" t="e">
        <v>#N/A</v>
      </c>
      <c r="BE76" t="e">
        <v>#N/A</v>
      </c>
      <c r="BF76" t="e">
        <v>#N/A</v>
      </c>
      <c r="BG76" t="e">
        <v>#N/A</v>
      </c>
      <c r="BH76" t="e">
        <v>#N/A</v>
      </c>
      <c r="BI76" t="e">
        <v>#N/A</v>
      </c>
      <c r="BJ76" t="e">
        <v>#N/A</v>
      </c>
      <c r="BK76" t="e">
        <v>#N/A</v>
      </c>
      <c r="BL76" t="e">
        <v>#N/A</v>
      </c>
      <c r="BM76" t="e">
        <v>#N/A</v>
      </c>
      <c r="BN76" t="e">
        <v>#N/A</v>
      </c>
      <c r="BO76" t="e">
        <v>#N/A</v>
      </c>
      <c r="BP76" t="e">
        <v>#N/A</v>
      </c>
      <c r="BQ76" t="e">
        <v>#N/A</v>
      </c>
      <c r="BR76" t="e">
        <v>#N/A</v>
      </c>
      <c r="BS76" t="e">
        <v>#N/A</v>
      </c>
      <c r="BT76" t="e">
        <v>#N/A</v>
      </c>
      <c r="BU76" t="e">
        <v>#N/A</v>
      </c>
      <c r="BV76" t="e">
        <v>#N/A</v>
      </c>
      <c r="BW76" t="e">
        <v>#N/A</v>
      </c>
      <c r="BX76" t="e">
        <v>#N/A</v>
      </c>
      <c r="BY76" t="e">
        <v>#N/A</v>
      </c>
      <c r="BZ76" t="e">
        <v>#N/A</v>
      </c>
      <c r="CA76" t="e">
        <v>#N/A</v>
      </c>
      <c r="CB76" t="e">
        <v>#N/A</v>
      </c>
      <c r="CC76" t="e">
        <v>#N/A</v>
      </c>
      <c r="CD76" t="e">
        <v>#N/A</v>
      </c>
      <c r="CE76" t="e">
        <v>#N/A</v>
      </c>
      <c r="CF76" t="e">
        <v>#N/A</v>
      </c>
      <c r="CG76" t="e">
        <v>#N/A</v>
      </c>
      <c r="CH76" t="e">
        <v>#N/A</v>
      </c>
      <c r="CI76" t="e">
        <v>#N/A</v>
      </c>
      <c r="CJ76" t="e">
        <v>#N/A</v>
      </c>
      <c r="CK76" t="e">
        <v>#N/A</v>
      </c>
      <c r="CL76" t="e">
        <v>#N/A</v>
      </c>
      <c r="CM76" t="e">
        <v>#N/A</v>
      </c>
      <c r="CN76" t="e">
        <v>#N/A</v>
      </c>
      <c r="CO76" t="e">
        <v>#N/A</v>
      </c>
      <c r="CP76" t="e">
        <v>#N/A</v>
      </c>
      <c r="CQ76" t="e">
        <v>#N/A</v>
      </c>
      <c r="CR76" t="e">
        <v>#N/A</v>
      </c>
      <c r="CS76" t="e">
        <v>#N/A</v>
      </c>
      <c r="CT76" t="e">
        <v>#N/A</v>
      </c>
      <c r="CU76" t="e">
        <v>#N/A</v>
      </c>
      <c r="CV76" t="e">
        <v>#N/A</v>
      </c>
      <c r="CW76" t="e">
        <v>#N/A</v>
      </c>
      <c r="CX76" t="e">
        <v>#N/A</v>
      </c>
      <c r="CY76" t="e">
        <v>#N/A</v>
      </c>
    </row>
    <row r="77" spans="1:103" x14ac:dyDescent="0.3">
      <c r="A77">
        <v>148</v>
      </c>
      <c r="D77">
        <v>13842815</v>
      </c>
      <c r="E77">
        <v>2088866</v>
      </c>
      <c r="F77">
        <v>522255</v>
      </c>
      <c r="G77">
        <v>0</v>
      </c>
      <c r="H77">
        <v>785342</v>
      </c>
      <c r="I77">
        <v>2165375</v>
      </c>
      <c r="J77">
        <v>1270878</v>
      </c>
      <c r="K77">
        <v>0</v>
      </c>
      <c r="L77">
        <v>210225</v>
      </c>
      <c r="M77">
        <v>35395835</v>
      </c>
      <c r="N77">
        <v>27837613</v>
      </c>
      <c r="O77">
        <v>3362119</v>
      </c>
      <c r="P77">
        <v>38466081</v>
      </c>
      <c r="Q77">
        <v>11654491</v>
      </c>
      <c r="R77">
        <v>0</v>
      </c>
      <c r="S77">
        <v>1092701</v>
      </c>
      <c r="T77">
        <v>0</v>
      </c>
      <c r="U77">
        <v>14592817</v>
      </c>
      <c r="V77">
        <v>0</v>
      </c>
      <c r="W77">
        <v>0</v>
      </c>
      <c r="X77">
        <v>200000</v>
      </c>
      <c r="Y77">
        <v>35000</v>
      </c>
      <c r="Z77">
        <v>2850000</v>
      </c>
      <c r="AA77">
        <v>1553065</v>
      </c>
      <c r="AB77">
        <v>1994967</v>
      </c>
      <c r="AC77">
        <v>11521907</v>
      </c>
      <c r="AD77">
        <v>1835000</v>
      </c>
      <c r="AE77">
        <v>2189872</v>
      </c>
      <c r="AF77">
        <v>6188418</v>
      </c>
      <c r="AG77">
        <v>2650314</v>
      </c>
      <c r="AH77">
        <v>187333</v>
      </c>
      <c r="AI77">
        <v>32074356</v>
      </c>
      <c r="AJ77">
        <v>652627</v>
      </c>
      <c r="AK77">
        <v>61427638</v>
      </c>
      <c r="AL77">
        <v>2246634</v>
      </c>
      <c r="AM77">
        <v>20047162</v>
      </c>
      <c r="AN77">
        <v>469355</v>
      </c>
      <c r="AO77">
        <v>0</v>
      </c>
      <c r="AP77">
        <v>1535995</v>
      </c>
      <c r="AQ77">
        <v>841256</v>
      </c>
      <c r="AR77">
        <v>8159629</v>
      </c>
      <c r="AS77">
        <v>942106</v>
      </c>
      <c r="AT77">
        <v>17408013</v>
      </c>
      <c r="AU77">
        <v>3354442</v>
      </c>
      <c r="AV77">
        <v>40112565</v>
      </c>
      <c r="AW77">
        <v>0</v>
      </c>
      <c r="AX77">
        <v>1210590</v>
      </c>
      <c r="AY77">
        <v>0</v>
      </c>
      <c r="AZ77">
        <v>31350217</v>
      </c>
      <c r="BA77">
        <v>2781376</v>
      </c>
      <c r="BB77">
        <v>800000</v>
      </c>
      <c r="BC77">
        <v>336367</v>
      </c>
      <c r="BD77">
        <v>1858810</v>
      </c>
      <c r="BE77">
        <v>240177</v>
      </c>
      <c r="BF77">
        <v>6169568</v>
      </c>
      <c r="BG77">
        <v>2471030</v>
      </c>
      <c r="BH77">
        <v>4585278</v>
      </c>
      <c r="BI77">
        <v>1413617</v>
      </c>
      <c r="BJ77">
        <v>6150528</v>
      </c>
      <c r="BK77">
        <v>252390058</v>
      </c>
      <c r="BL77">
        <v>1054475</v>
      </c>
      <c r="BM77">
        <v>4239587</v>
      </c>
      <c r="BN77">
        <v>36571428</v>
      </c>
      <c r="BO77">
        <v>1396890</v>
      </c>
      <c r="BP77">
        <v>10010907</v>
      </c>
      <c r="BQ77">
        <v>357050</v>
      </c>
      <c r="BR77">
        <v>36016296</v>
      </c>
      <c r="BS77">
        <v>34985448</v>
      </c>
      <c r="BT77">
        <v>375000</v>
      </c>
      <c r="BU77">
        <v>2073400</v>
      </c>
      <c r="BV77">
        <v>2417084</v>
      </c>
      <c r="BW77">
        <v>0</v>
      </c>
      <c r="BX77">
        <v>11759077</v>
      </c>
      <c r="BY77">
        <v>5115697</v>
      </c>
      <c r="BZ77">
        <v>312000</v>
      </c>
      <c r="CA77">
        <v>29968894</v>
      </c>
      <c r="CB77">
        <v>2350255</v>
      </c>
      <c r="CC77">
        <v>6037399</v>
      </c>
      <c r="CD77">
        <v>2291999</v>
      </c>
      <c r="CE77">
        <v>3902504</v>
      </c>
      <c r="CF77">
        <v>18891722</v>
      </c>
      <c r="CG77">
        <v>3157641</v>
      </c>
      <c r="CH77">
        <v>385000</v>
      </c>
      <c r="CI77">
        <v>3445000</v>
      </c>
      <c r="CJ77">
        <v>1524000</v>
      </c>
      <c r="CK77">
        <v>2295539</v>
      </c>
      <c r="CL77">
        <v>1400936</v>
      </c>
      <c r="CM77">
        <v>3047262</v>
      </c>
      <c r="CN77">
        <v>106817</v>
      </c>
      <c r="CO77">
        <v>27135785</v>
      </c>
      <c r="CP77">
        <v>625000</v>
      </c>
      <c r="CQ77">
        <v>241950336</v>
      </c>
      <c r="CR77">
        <v>309884</v>
      </c>
      <c r="CS77">
        <v>87407</v>
      </c>
      <c r="CT77">
        <v>1854115</v>
      </c>
      <c r="CU77">
        <v>2165045</v>
      </c>
      <c r="CV77">
        <v>2769356</v>
      </c>
      <c r="CW77">
        <v>1948475</v>
      </c>
      <c r="CX77">
        <v>502816</v>
      </c>
      <c r="CY77">
        <v>437066</v>
      </c>
    </row>
    <row r="78" spans="1:103" x14ac:dyDescent="0.3">
      <c r="A78">
        <v>171</v>
      </c>
      <c r="D78">
        <v>9252359</v>
      </c>
      <c r="E78">
        <v>4551027</v>
      </c>
      <c r="F78">
        <v>1269780</v>
      </c>
      <c r="G78">
        <v>0</v>
      </c>
      <c r="H78">
        <v>6474635</v>
      </c>
      <c r="I78">
        <v>1468008</v>
      </c>
      <c r="J78">
        <v>2530334</v>
      </c>
      <c r="K78">
        <v>3080092</v>
      </c>
      <c r="L78">
        <v>2976414</v>
      </c>
      <c r="M78">
        <v>15545524</v>
      </c>
      <c r="N78">
        <v>51328900</v>
      </c>
      <c r="O78">
        <v>8079465</v>
      </c>
      <c r="P78">
        <v>48611638</v>
      </c>
      <c r="Q78">
        <v>6216298</v>
      </c>
      <c r="R78">
        <v>709386</v>
      </c>
      <c r="S78">
        <v>4570836</v>
      </c>
      <c r="T78">
        <v>0</v>
      </c>
      <c r="U78">
        <v>19036906</v>
      </c>
      <c r="V78">
        <v>16927676</v>
      </c>
      <c r="W78">
        <v>0</v>
      </c>
      <c r="X78">
        <v>1718331</v>
      </c>
      <c r="Y78">
        <v>1977816</v>
      </c>
      <c r="Z78">
        <v>0</v>
      </c>
      <c r="AA78">
        <v>2027482</v>
      </c>
      <c r="AB78">
        <v>7176590</v>
      </c>
      <c r="AC78">
        <v>12701139</v>
      </c>
      <c r="AD78">
        <v>3039211</v>
      </c>
      <c r="AE78">
        <v>23158887</v>
      </c>
      <c r="AF78">
        <v>13426073</v>
      </c>
      <c r="AG78">
        <v>8530425</v>
      </c>
      <c r="AH78">
        <v>4630734</v>
      </c>
      <c r="AI78">
        <v>62532504</v>
      </c>
      <c r="AJ78">
        <v>4347420</v>
      </c>
      <c r="AK78">
        <v>83618463</v>
      </c>
      <c r="AL78">
        <v>8504423</v>
      </c>
      <c r="AM78">
        <v>32860308</v>
      </c>
      <c r="AN78">
        <v>1262788</v>
      </c>
      <c r="AO78">
        <v>437315</v>
      </c>
      <c r="AP78">
        <v>12340867</v>
      </c>
      <c r="AQ78">
        <v>1235162</v>
      </c>
      <c r="AR78">
        <v>90240562</v>
      </c>
      <c r="AS78">
        <v>6108012</v>
      </c>
      <c r="AT78">
        <v>16514161</v>
      </c>
      <c r="AU78">
        <v>9068659</v>
      </c>
      <c r="AV78">
        <v>22962260</v>
      </c>
      <c r="AW78">
        <v>1904996</v>
      </c>
      <c r="AX78">
        <v>17121655</v>
      </c>
      <c r="AY78">
        <v>0</v>
      </c>
      <c r="AZ78">
        <v>27670682</v>
      </c>
      <c r="BA78">
        <v>4329491</v>
      </c>
      <c r="BB78">
        <v>38648832</v>
      </c>
      <c r="BC78">
        <v>1084836</v>
      </c>
      <c r="BD78">
        <v>11561345</v>
      </c>
      <c r="BE78">
        <v>6443389</v>
      </c>
      <c r="BF78">
        <v>15135650</v>
      </c>
      <c r="BG78">
        <v>4004685</v>
      </c>
      <c r="BH78">
        <v>1261324</v>
      </c>
      <c r="BI78">
        <v>763432</v>
      </c>
      <c r="BJ78">
        <v>2821619</v>
      </c>
      <c r="BK78">
        <v>212334590</v>
      </c>
      <c r="BL78">
        <v>218843</v>
      </c>
      <c r="BM78">
        <v>70744727</v>
      </c>
      <c r="BN78">
        <v>20635076</v>
      </c>
      <c r="BO78">
        <v>6015962</v>
      </c>
      <c r="BP78">
        <v>67443617</v>
      </c>
      <c r="BQ78">
        <v>1549751</v>
      </c>
      <c r="BR78">
        <v>12546591</v>
      </c>
      <c r="BS78">
        <v>35869190</v>
      </c>
      <c r="BT78">
        <v>1034928</v>
      </c>
      <c r="BU78">
        <v>4640116</v>
      </c>
      <c r="BV78">
        <v>11988595</v>
      </c>
      <c r="BW78">
        <v>1279504</v>
      </c>
      <c r="BX78">
        <v>2044631</v>
      </c>
      <c r="BY78">
        <v>18699483</v>
      </c>
      <c r="BZ78">
        <v>13126813</v>
      </c>
      <c r="CA78">
        <v>13972627</v>
      </c>
      <c r="CB78">
        <v>3919098</v>
      </c>
      <c r="CC78">
        <v>6050897</v>
      </c>
      <c r="CD78">
        <v>10551203</v>
      </c>
      <c r="CE78">
        <v>10218884</v>
      </c>
      <c r="CF78">
        <v>7882069</v>
      </c>
      <c r="CG78">
        <v>9440882</v>
      </c>
      <c r="CH78">
        <v>3861400</v>
      </c>
      <c r="CI78">
        <v>12851556</v>
      </c>
      <c r="CJ78">
        <v>5015373</v>
      </c>
      <c r="CK78">
        <v>7041563</v>
      </c>
      <c r="CL78">
        <v>2225430</v>
      </c>
      <c r="CM78">
        <v>579264</v>
      </c>
      <c r="CN78">
        <v>272755</v>
      </c>
      <c r="CO78">
        <v>50024597</v>
      </c>
      <c r="CP78">
        <v>2067455</v>
      </c>
      <c r="CQ78">
        <v>348462683</v>
      </c>
      <c r="CR78">
        <v>1164632</v>
      </c>
      <c r="CS78">
        <v>125462</v>
      </c>
      <c r="CT78">
        <v>6676631</v>
      </c>
      <c r="CU78">
        <v>5573536</v>
      </c>
      <c r="CV78">
        <v>4263918</v>
      </c>
      <c r="CW78">
        <v>3085010</v>
      </c>
      <c r="CX78">
        <v>4075633</v>
      </c>
      <c r="CY78">
        <v>1729825</v>
      </c>
    </row>
    <row r="79" spans="1:103" x14ac:dyDescent="0.3">
      <c r="D79" t="e">
        <v>#N/A</v>
      </c>
      <c r="E79" t="e">
        <v>#N/A</v>
      </c>
      <c r="F79" t="e">
        <v>#N/A</v>
      </c>
      <c r="G79" t="e">
        <v>#N/A</v>
      </c>
      <c r="H79" t="e">
        <v>#N/A</v>
      </c>
      <c r="I79" t="e">
        <v>#N/A</v>
      </c>
      <c r="J79" t="e">
        <v>#N/A</v>
      </c>
      <c r="K79" t="e">
        <v>#N/A</v>
      </c>
      <c r="L79" t="e">
        <v>#N/A</v>
      </c>
      <c r="M79" t="e">
        <v>#N/A</v>
      </c>
      <c r="N79" t="e">
        <v>#N/A</v>
      </c>
      <c r="O79" t="e">
        <v>#N/A</v>
      </c>
      <c r="P79" t="e">
        <v>#N/A</v>
      </c>
      <c r="Q79" t="e">
        <v>#N/A</v>
      </c>
      <c r="R79" t="e">
        <v>#N/A</v>
      </c>
      <c r="S79" t="e">
        <v>#N/A</v>
      </c>
      <c r="T79" t="e">
        <v>#N/A</v>
      </c>
      <c r="U79" t="e">
        <v>#N/A</v>
      </c>
      <c r="V79" t="e">
        <v>#N/A</v>
      </c>
      <c r="W79" t="e">
        <v>#N/A</v>
      </c>
      <c r="X79" t="e">
        <v>#N/A</v>
      </c>
      <c r="Y79" t="e">
        <v>#N/A</v>
      </c>
      <c r="Z79" t="e">
        <v>#N/A</v>
      </c>
      <c r="AA79" t="e">
        <v>#N/A</v>
      </c>
      <c r="AB79" t="e">
        <v>#N/A</v>
      </c>
      <c r="AC79" t="e">
        <v>#N/A</v>
      </c>
      <c r="AD79" t="e">
        <v>#N/A</v>
      </c>
      <c r="AE79" t="e">
        <v>#N/A</v>
      </c>
      <c r="AF79" t="e">
        <v>#N/A</v>
      </c>
      <c r="AG79" t="e">
        <v>#N/A</v>
      </c>
      <c r="AH79" t="e">
        <v>#N/A</v>
      </c>
      <c r="AI79" t="e">
        <v>#N/A</v>
      </c>
      <c r="AJ79" t="e">
        <v>#N/A</v>
      </c>
      <c r="AK79" t="e">
        <v>#N/A</v>
      </c>
      <c r="AL79" t="e">
        <v>#N/A</v>
      </c>
      <c r="AM79" t="e">
        <v>#N/A</v>
      </c>
      <c r="AN79" t="e">
        <v>#N/A</v>
      </c>
      <c r="AO79" t="e">
        <v>#N/A</v>
      </c>
      <c r="AP79" t="e">
        <v>#N/A</v>
      </c>
      <c r="AQ79" t="e">
        <v>#N/A</v>
      </c>
      <c r="AR79" t="e">
        <v>#N/A</v>
      </c>
      <c r="AS79" t="e">
        <v>#N/A</v>
      </c>
      <c r="AT79" t="e">
        <v>#N/A</v>
      </c>
      <c r="AU79" t="e">
        <v>#N/A</v>
      </c>
      <c r="AV79" t="e">
        <v>#N/A</v>
      </c>
      <c r="AW79" t="e">
        <v>#N/A</v>
      </c>
      <c r="AX79" t="e">
        <v>#N/A</v>
      </c>
      <c r="AY79" t="e">
        <v>#N/A</v>
      </c>
      <c r="AZ79" t="e">
        <v>#N/A</v>
      </c>
      <c r="BA79" t="e">
        <v>#N/A</v>
      </c>
      <c r="BB79" t="e">
        <v>#N/A</v>
      </c>
      <c r="BC79" t="e">
        <v>#N/A</v>
      </c>
      <c r="BD79" t="e">
        <v>#N/A</v>
      </c>
      <c r="BE79" t="e">
        <v>#N/A</v>
      </c>
      <c r="BF79" t="e">
        <v>#N/A</v>
      </c>
      <c r="BG79" t="e">
        <v>#N/A</v>
      </c>
      <c r="BH79" t="e">
        <v>#N/A</v>
      </c>
      <c r="BI79" t="e">
        <v>#N/A</v>
      </c>
      <c r="BJ79" t="e">
        <v>#N/A</v>
      </c>
      <c r="BK79" t="e">
        <v>#N/A</v>
      </c>
      <c r="BL79" t="e">
        <v>#N/A</v>
      </c>
      <c r="BM79" t="e">
        <v>#N/A</v>
      </c>
      <c r="BN79" t="e">
        <v>#N/A</v>
      </c>
      <c r="BO79" t="e">
        <v>#N/A</v>
      </c>
      <c r="BP79" t="e">
        <v>#N/A</v>
      </c>
      <c r="BQ79" t="e">
        <v>#N/A</v>
      </c>
      <c r="BR79" t="e">
        <v>#N/A</v>
      </c>
      <c r="BS79" t="e">
        <v>#N/A</v>
      </c>
      <c r="BT79" t="e">
        <v>#N/A</v>
      </c>
      <c r="BU79" t="e">
        <v>#N/A</v>
      </c>
      <c r="BV79" t="e">
        <v>#N/A</v>
      </c>
      <c r="BW79" t="e">
        <v>#N/A</v>
      </c>
      <c r="BX79" t="e">
        <v>#N/A</v>
      </c>
      <c r="BY79" t="e">
        <v>#N/A</v>
      </c>
      <c r="BZ79" t="e">
        <v>#N/A</v>
      </c>
      <c r="CA79" t="e">
        <v>#N/A</v>
      </c>
      <c r="CB79" t="e">
        <v>#N/A</v>
      </c>
      <c r="CC79" t="e">
        <v>#N/A</v>
      </c>
      <c r="CD79" t="e">
        <v>#N/A</v>
      </c>
      <c r="CE79" t="e">
        <v>#N/A</v>
      </c>
      <c r="CF79" t="e">
        <v>#N/A</v>
      </c>
      <c r="CG79" t="e">
        <v>#N/A</v>
      </c>
      <c r="CH79" t="e">
        <v>#N/A</v>
      </c>
      <c r="CI79" t="e">
        <v>#N/A</v>
      </c>
      <c r="CJ79" t="e">
        <v>#N/A</v>
      </c>
      <c r="CK79" t="e">
        <v>#N/A</v>
      </c>
      <c r="CL79" t="e">
        <v>#N/A</v>
      </c>
      <c r="CM79" t="e">
        <v>#N/A</v>
      </c>
      <c r="CN79" t="e">
        <v>#N/A</v>
      </c>
      <c r="CO79" t="e">
        <v>#N/A</v>
      </c>
      <c r="CP79" t="e">
        <v>#N/A</v>
      </c>
      <c r="CQ79" t="e">
        <v>#N/A</v>
      </c>
      <c r="CR79" t="e">
        <v>#N/A</v>
      </c>
      <c r="CS79" t="e">
        <v>#N/A</v>
      </c>
      <c r="CT79" t="e">
        <v>#N/A</v>
      </c>
      <c r="CU79" t="e">
        <v>#N/A</v>
      </c>
      <c r="CV79" t="e">
        <v>#N/A</v>
      </c>
      <c r="CW79" t="e">
        <v>#N/A</v>
      </c>
      <c r="CX79" t="e">
        <v>#N/A</v>
      </c>
      <c r="CY79" t="e">
        <v>#N/A</v>
      </c>
    </row>
    <row r="80" spans="1:103" x14ac:dyDescent="0.3">
      <c r="D80" t="e">
        <v>#N/A</v>
      </c>
      <c r="E80" t="e">
        <v>#N/A</v>
      </c>
      <c r="F80" t="e">
        <v>#N/A</v>
      </c>
      <c r="G80" t="e">
        <v>#N/A</v>
      </c>
      <c r="H80" t="e">
        <v>#N/A</v>
      </c>
      <c r="I80" t="e">
        <v>#N/A</v>
      </c>
      <c r="J80" t="e">
        <v>#N/A</v>
      </c>
      <c r="K80" t="e">
        <v>#N/A</v>
      </c>
      <c r="L80" t="e">
        <v>#N/A</v>
      </c>
      <c r="M80" t="e">
        <v>#N/A</v>
      </c>
      <c r="N80" t="e">
        <v>#N/A</v>
      </c>
      <c r="O80" t="e">
        <v>#N/A</v>
      </c>
      <c r="P80" t="e">
        <v>#N/A</v>
      </c>
      <c r="Q80" t="e">
        <v>#N/A</v>
      </c>
      <c r="R80" t="e">
        <v>#N/A</v>
      </c>
      <c r="S80" t="e">
        <v>#N/A</v>
      </c>
      <c r="T80" t="e">
        <v>#N/A</v>
      </c>
      <c r="U80" t="e">
        <v>#N/A</v>
      </c>
      <c r="V80" t="e">
        <v>#N/A</v>
      </c>
      <c r="W80" t="e">
        <v>#N/A</v>
      </c>
      <c r="X80" t="e">
        <v>#N/A</v>
      </c>
      <c r="Y80" t="e">
        <v>#N/A</v>
      </c>
      <c r="Z80" t="e">
        <v>#N/A</v>
      </c>
      <c r="AA80" t="e">
        <v>#N/A</v>
      </c>
      <c r="AB80" t="e">
        <v>#N/A</v>
      </c>
      <c r="AC80" t="e">
        <v>#N/A</v>
      </c>
      <c r="AD80" t="e">
        <v>#N/A</v>
      </c>
      <c r="AE80" t="e">
        <v>#N/A</v>
      </c>
      <c r="AF80" t="e">
        <v>#N/A</v>
      </c>
      <c r="AG80" t="e">
        <v>#N/A</v>
      </c>
      <c r="AH80" t="e">
        <v>#N/A</v>
      </c>
      <c r="AI80" t="e">
        <v>#N/A</v>
      </c>
      <c r="AJ80" t="e">
        <v>#N/A</v>
      </c>
      <c r="AK80" t="e">
        <v>#N/A</v>
      </c>
      <c r="AL80" t="e">
        <v>#N/A</v>
      </c>
      <c r="AM80" t="e">
        <v>#N/A</v>
      </c>
      <c r="AN80" t="e">
        <v>#N/A</v>
      </c>
      <c r="AO80" t="e">
        <v>#N/A</v>
      </c>
      <c r="AP80" t="e">
        <v>#N/A</v>
      </c>
      <c r="AQ80" t="e">
        <v>#N/A</v>
      </c>
      <c r="AR80" t="e">
        <v>#N/A</v>
      </c>
      <c r="AS80" t="e">
        <v>#N/A</v>
      </c>
      <c r="AT80" t="e">
        <v>#N/A</v>
      </c>
      <c r="AU80" t="e">
        <v>#N/A</v>
      </c>
      <c r="AV80" t="e">
        <v>#N/A</v>
      </c>
      <c r="AW80" t="e">
        <v>#N/A</v>
      </c>
      <c r="AX80" t="e">
        <v>#N/A</v>
      </c>
      <c r="AY80" t="e">
        <v>#N/A</v>
      </c>
      <c r="AZ80" t="e">
        <v>#N/A</v>
      </c>
      <c r="BA80" t="e">
        <v>#N/A</v>
      </c>
      <c r="BB80" t="e">
        <v>#N/A</v>
      </c>
      <c r="BC80" t="e">
        <v>#N/A</v>
      </c>
      <c r="BD80" t="e">
        <v>#N/A</v>
      </c>
      <c r="BE80" t="e">
        <v>#N/A</v>
      </c>
      <c r="BF80" t="e">
        <v>#N/A</v>
      </c>
      <c r="BG80" t="e">
        <v>#N/A</v>
      </c>
      <c r="BH80" t="e">
        <v>#N/A</v>
      </c>
      <c r="BI80" t="e">
        <v>#N/A</v>
      </c>
      <c r="BJ80" t="e">
        <v>#N/A</v>
      </c>
      <c r="BK80" t="e">
        <v>#N/A</v>
      </c>
      <c r="BL80" t="e">
        <v>#N/A</v>
      </c>
      <c r="BM80" t="e">
        <v>#N/A</v>
      </c>
      <c r="BN80" t="e">
        <v>#N/A</v>
      </c>
      <c r="BO80" t="e">
        <v>#N/A</v>
      </c>
      <c r="BP80" t="e">
        <v>#N/A</v>
      </c>
      <c r="BQ80" t="e">
        <v>#N/A</v>
      </c>
      <c r="BR80" t="e">
        <v>#N/A</v>
      </c>
      <c r="BS80" t="e">
        <v>#N/A</v>
      </c>
      <c r="BT80" t="e">
        <v>#N/A</v>
      </c>
      <c r="BU80" t="e">
        <v>#N/A</v>
      </c>
      <c r="BV80" t="e">
        <v>#N/A</v>
      </c>
      <c r="BW80" t="e">
        <v>#N/A</v>
      </c>
      <c r="BX80" t="e">
        <v>#N/A</v>
      </c>
      <c r="BY80" t="e">
        <v>#N/A</v>
      </c>
      <c r="BZ80" t="e">
        <v>#N/A</v>
      </c>
      <c r="CA80" t="e">
        <v>#N/A</v>
      </c>
      <c r="CB80" t="e">
        <v>#N/A</v>
      </c>
      <c r="CC80" t="e">
        <v>#N/A</v>
      </c>
      <c r="CD80" t="e">
        <v>#N/A</v>
      </c>
      <c r="CE80" t="e">
        <v>#N/A</v>
      </c>
      <c r="CF80" t="e">
        <v>#N/A</v>
      </c>
      <c r="CG80" t="e">
        <v>#N/A</v>
      </c>
      <c r="CH80" t="e">
        <v>#N/A</v>
      </c>
      <c r="CI80" t="e">
        <v>#N/A</v>
      </c>
      <c r="CJ80" t="e">
        <v>#N/A</v>
      </c>
      <c r="CK80" t="e">
        <v>#N/A</v>
      </c>
      <c r="CL80" t="e">
        <v>#N/A</v>
      </c>
      <c r="CM80" t="e">
        <v>#N/A</v>
      </c>
      <c r="CN80" t="e">
        <v>#N/A</v>
      </c>
      <c r="CO80" t="e">
        <v>#N/A</v>
      </c>
      <c r="CP80" t="e">
        <v>#N/A</v>
      </c>
      <c r="CQ80" t="e">
        <v>#N/A</v>
      </c>
      <c r="CR80" t="e">
        <v>#N/A</v>
      </c>
      <c r="CS80" t="e">
        <v>#N/A</v>
      </c>
      <c r="CT80" t="e">
        <v>#N/A</v>
      </c>
      <c r="CU80" t="e">
        <v>#N/A</v>
      </c>
      <c r="CV80" t="e">
        <v>#N/A</v>
      </c>
      <c r="CW80" t="e">
        <v>#N/A</v>
      </c>
      <c r="CX80" t="e">
        <v>#N/A</v>
      </c>
      <c r="CY80" t="e">
        <v>#N/A</v>
      </c>
    </row>
    <row r="81" spans="1:103" x14ac:dyDescent="0.3">
      <c r="D81" t="e">
        <v>#N/A</v>
      </c>
      <c r="E81" t="e">
        <v>#N/A</v>
      </c>
      <c r="F81" t="e">
        <v>#N/A</v>
      </c>
      <c r="G81" t="e">
        <v>#N/A</v>
      </c>
      <c r="H81" t="e">
        <v>#N/A</v>
      </c>
      <c r="I81" t="e">
        <v>#N/A</v>
      </c>
      <c r="J81" t="e">
        <v>#N/A</v>
      </c>
      <c r="K81" t="e">
        <v>#N/A</v>
      </c>
      <c r="L81" t="e">
        <v>#N/A</v>
      </c>
      <c r="M81" t="e">
        <v>#N/A</v>
      </c>
      <c r="N81" t="e">
        <v>#N/A</v>
      </c>
      <c r="O81" t="e">
        <v>#N/A</v>
      </c>
      <c r="P81" t="e">
        <v>#N/A</v>
      </c>
      <c r="Q81" t="e">
        <v>#N/A</v>
      </c>
      <c r="R81" t="e">
        <v>#N/A</v>
      </c>
      <c r="S81" t="e">
        <v>#N/A</v>
      </c>
      <c r="T81" t="e">
        <v>#N/A</v>
      </c>
      <c r="U81" t="e">
        <v>#N/A</v>
      </c>
      <c r="V81" t="e">
        <v>#N/A</v>
      </c>
      <c r="W81" t="e">
        <v>#N/A</v>
      </c>
      <c r="X81" t="e">
        <v>#N/A</v>
      </c>
      <c r="Y81" t="e">
        <v>#N/A</v>
      </c>
      <c r="Z81" t="e">
        <v>#N/A</v>
      </c>
      <c r="AA81" t="e">
        <v>#N/A</v>
      </c>
      <c r="AB81" t="e">
        <v>#N/A</v>
      </c>
      <c r="AC81" t="e">
        <v>#N/A</v>
      </c>
      <c r="AD81" t="e">
        <v>#N/A</v>
      </c>
      <c r="AE81" t="e">
        <v>#N/A</v>
      </c>
      <c r="AF81" t="e">
        <v>#N/A</v>
      </c>
      <c r="AG81" t="e">
        <v>#N/A</v>
      </c>
      <c r="AH81" t="e">
        <v>#N/A</v>
      </c>
      <c r="AI81" t="e">
        <v>#N/A</v>
      </c>
      <c r="AJ81" t="e">
        <v>#N/A</v>
      </c>
      <c r="AK81" t="e">
        <v>#N/A</v>
      </c>
      <c r="AL81" t="e">
        <v>#N/A</v>
      </c>
      <c r="AM81" t="e">
        <v>#N/A</v>
      </c>
      <c r="AN81" t="e">
        <v>#N/A</v>
      </c>
      <c r="AO81" t="e">
        <v>#N/A</v>
      </c>
      <c r="AP81" t="e">
        <v>#N/A</v>
      </c>
      <c r="AQ81" t="e">
        <v>#N/A</v>
      </c>
      <c r="AR81" t="e">
        <v>#N/A</v>
      </c>
      <c r="AS81" t="e">
        <v>#N/A</v>
      </c>
      <c r="AT81" t="e">
        <v>#N/A</v>
      </c>
      <c r="AU81" t="e">
        <v>#N/A</v>
      </c>
      <c r="AV81" t="e">
        <v>#N/A</v>
      </c>
      <c r="AW81" t="e">
        <v>#N/A</v>
      </c>
      <c r="AX81" t="e">
        <v>#N/A</v>
      </c>
      <c r="AY81" t="e">
        <v>#N/A</v>
      </c>
      <c r="AZ81" t="e">
        <v>#N/A</v>
      </c>
      <c r="BA81" t="e">
        <v>#N/A</v>
      </c>
      <c r="BB81" t="e">
        <v>#N/A</v>
      </c>
      <c r="BC81" t="e">
        <v>#N/A</v>
      </c>
      <c r="BD81" t="e">
        <v>#N/A</v>
      </c>
      <c r="BE81" t="e">
        <v>#N/A</v>
      </c>
      <c r="BF81" t="e">
        <v>#N/A</v>
      </c>
      <c r="BG81" t="e">
        <v>#N/A</v>
      </c>
      <c r="BH81" t="e">
        <v>#N/A</v>
      </c>
      <c r="BI81" t="e">
        <v>#N/A</v>
      </c>
      <c r="BJ81" t="e">
        <v>#N/A</v>
      </c>
      <c r="BK81" t="e">
        <v>#N/A</v>
      </c>
      <c r="BL81" t="e">
        <v>#N/A</v>
      </c>
      <c r="BM81" t="e">
        <v>#N/A</v>
      </c>
      <c r="BN81" t="e">
        <v>#N/A</v>
      </c>
      <c r="BO81" t="e">
        <v>#N/A</v>
      </c>
      <c r="BP81" t="e">
        <v>#N/A</v>
      </c>
      <c r="BQ81" t="e">
        <v>#N/A</v>
      </c>
      <c r="BR81" t="e">
        <v>#N/A</v>
      </c>
      <c r="BS81" t="e">
        <v>#N/A</v>
      </c>
      <c r="BT81" t="e">
        <v>#N/A</v>
      </c>
      <c r="BU81" t="e">
        <v>#N/A</v>
      </c>
      <c r="BV81" t="e">
        <v>#N/A</v>
      </c>
      <c r="BW81" t="e">
        <v>#N/A</v>
      </c>
      <c r="BX81" t="e">
        <v>#N/A</v>
      </c>
      <c r="BY81" t="e">
        <v>#N/A</v>
      </c>
      <c r="BZ81" t="e">
        <v>#N/A</v>
      </c>
      <c r="CA81" t="e">
        <v>#N/A</v>
      </c>
      <c r="CB81" t="e">
        <v>#N/A</v>
      </c>
      <c r="CC81" t="e">
        <v>#N/A</v>
      </c>
      <c r="CD81" t="e">
        <v>#N/A</v>
      </c>
      <c r="CE81" t="e">
        <v>#N/A</v>
      </c>
      <c r="CF81" t="e">
        <v>#N/A</v>
      </c>
      <c r="CG81" t="e">
        <v>#N/A</v>
      </c>
      <c r="CH81" t="e">
        <v>#N/A</v>
      </c>
      <c r="CI81" t="e">
        <v>#N/A</v>
      </c>
      <c r="CJ81" t="e">
        <v>#N/A</v>
      </c>
      <c r="CK81" t="e">
        <v>#N/A</v>
      </c>
      <c r="CL81" t="e">
        <v>#N/A</v>
      </c>
      <c r="CM81" t="e">
        <v>#N/A</v>
      </c>
      <c r="CN81" t="e">
        <v>#N/A</v>
      </c>
      <c r="CO81" t="e">
        <v>#N/A</v>
      </c>
      <c r="CP81" t="e">
        <v>#N/A</v>
      </c>
      <c r="CQ81" t="e">
        <v>#N/A</v>
      </c>
      <c r="CR81" t="e">
        <v>#N/A</v>
      </c>
      <c r="CS81" t="e">
        <v>#N/A</v>
      </c>
      <c r="CT81" t="e">
        <v>#N/A</v>
      </c>
      <c r="CU81" t="e">
        <v>#N/A</v>
      </c>
      <c r="CV81" t="e">
        <v>#N/A</v>
      </c>
      <c r="CW81" t="e">
        <v>#N/A</v>
      </c>
      <c r="CX81" t="e">
        <v>#N/A</v>
      </c>
      <c r="CY81" t="e">
        <v>#N/A</v>
      </c>
    </row>
    <row r="82" spans="1:103" x14ac:dyDescent="0.3">
      <c r="A82">
        <v>596</v>
      </c>
      <c r="D82">
        <v>52</v>
      </c>
      <c r="E82">
        <v>52</v>
      </c>
      <c r="F82">
        <v>52</v>
      </c>
      <c r="G82">
        <v>0</v>
      </c>
      <c r="H82">
        <v>0</v>
      </c>
      <c r="I82">
        <v>0</v>
      </c>
      <c r="J82">
        <v>52</v>
      </c>
      <c r="K82">
        <v>52</v>
      </c>
      <c r="L82">
        <v>52</v>
      </c>
      <c r="M82">
        <v>52</v>
      </c>
      <c r="N82">
        <v>0</v>
      </c>
      <c r="O82">
        <v>52</v>
      </c>
      <c r="P82">
        <v>0</v>
      </c>
      <c r="Q82">
        <v>52</v>
      </c>
      <c r="R82">
        <v>52</v>
      </c>
      <c r="S82">
        <v>52</v>
      </c>
      <c r="T82">
        <v>0</v>
      </c>
      <c r="U82">
        <v>52</v>
      </c>
      <c r="V82">
        <v>52</v>
      </c>
      <c r="W82">
        <v>0</v>
      </c>
      <c r="X82">
        <v>52</v>
      </c>
      <c r="Y82">
        <v>52</v>
      </c>
      <c r="Z82">
        <v>52</v>
      </c>
      <c r="AA82">
        <v>52</v>
      </c>
      <c r="AB82">
        <v>52</v>
      </c>
      <c r="AC82">
        <v>52</v>
      </c>
      <c r="AD82">
        <v>52</v>
      </c>
      <c r="AE82">
        <v>52</v>
      </c>
      <c r="AF82">
        <v>52</v>
      </c>
      <c r="AG82">
        <v>52</v>
      </c>
      <c r="AH82">
        <v>52</v>
      </c>
      <c r="AI82">
        <v>52</v>
      </c>
      <c r="AJ82">
        <v>52</v>
      </c>
      <c r="AK82">
        <v>52</v>
      </c>
      <c r="AL82">
        <v>52</v>
      </c>
      <c r="AM82">
        <v>52</v>
      </c>
      <c r="AN82">
        <v>52</v>
      </c>
      <c r="AO82">
        <v>52</v>
      </c>
      <c r="AP82">
        <v>52</v>
      </c>
      <c r="AQ82">
        <v>52</v>
      </c>
      <c r="AR82">
        <v>52</v>
      </c>
      <c r="AS82">
        <v>52</v>
      </c>
      <c r="AT82">
        <v>52</v>
      </c>
      <c r="AU82">
        <v>52</v>
      </c>
      <c r="AV82">
        <v>51</v>
      </c>
      <c r="AW82">
        <v>52</v>
      </c>
      <c r="AX82">
        <v>52</v>
      </c>
      <c r="AY82">
        <v>0</v>
      </c>
      <c r="AZ82">
        <v>52</v>
      </c>
      <c r="BA82">
        <v>52</v>
      </c>
      <c r="BB82">
        <v>52</v>
      </c>
      <c r="BC82">
        <v>52</v>
      </c>
      <c r="BD82">
        <v>52</v>
      </c>
      <c r="BE82">
        <v>52</v>
      </c>
      <c r="BF82">
        <v>52</v>
      </c>
      <c r="BG82">
        <v>52</v>
      </c>
      <c r="BH82">
        <v>0</v>
      </c>
      <c r="BI82">
        <v>52</v>
      </c>
      <c r="BJ82">
        <v>52</v>
      </c>
      <c r="BK82">
        <v>0</v>
      </c>
      <c r="BL82">
        <v>0</v>
      </c>
      <c r="BM82">
        <v>52</v>
      </c>
      <c r="BN82">
        <v>52</v>
      </c>
      <c r="BO82">
        <v>52</v>
      </c>
      <c r="BP82">
        <v>52</v>
      </c>
      <c r="BQ82">
        <v>52</v>
      </c>
      <c r="BR82">
        <v>52</v>
      </c>
      <c r="BS82">
        <v>51</v>
      </c>
      <c r="BT82">
        <v>52</v>
      </c>
      <c r="BU82">
        <v>52</v>
      </c>
      <c r="BV82">
        <v>52</v>
      </c>
      <c r="BW82">
        <v>52</v>
      </c>
      <c r="BX82">
        <v>52</v>
      </c>
      <c r="BY82">
        <v>52</v>
      </c>
      <c r="BZ82">
        <v>52</v>
      </c>
      <c r="CA82">
        <v>52</v>
      </c>
      <c r="CB82">
        <v>52</v>
      </c>
      <c r="CC82">
        <v>52</v>
      </c>
      <c r="CD82">
        <v>52</v>
      </c>
      <c r="CE82">
        <v>52</v>
      </c>
      <c r="CF82">
        <v>52</v>
      </c>
      <c r="CG82">
        <v>52</v>
      </c>
      <c r="CH82">
        <v>52</v>
      </c>
      <c r="CI82">
        <v>52</v>
      </c>
      <c r="CJ82">
        <v>52</v>
      </c>
      <c r="CK82">
        <v>52</v>
      </c>
      <c r="CL82">
        <v>52</v>
      </c>
      <c r="CM82">
        <v>52</v>
      </c>
      <c r="CN82">
        <v>52</v>
      </c>
      <c r="CO82">
        <v>52</v>
      </c>
      <c r="CP82">
        <v>52</v>
      </c>
      <c r="CQ82">
        <v>0</v>
      </c>
      <c r="CR82">
        <v>52</v>
      </c>
      <c r="CS82">
        <v>52</v>
      </c>
      <c r="CT82">
        <v>52</v>
      </c>
      <c r="CU82">
        <v>52</v>
      </c>
      <c r="CV82">
        <v>52</v>
      </c>
      <c r="CW82">
        <v>52</v>
      </c>
      <c r="CX82">
        <v>52</v>
      </c>
      <c r="CY82">
        <v>52</v>
      </c>
    </row>
    <row r="83" spans="1:103" x14ac:dyDescent="0.3">
      <c r="A83">
        <v>80</v>
      </c>
      <c r="D83">
        <v>0</v>
      </c>
      <c r="E83">
        <v>7092734</v>
      </c>
      <c r="F83">
        <v>0</v>
      </c>
      <c r="G83">
        <v>0</v>
      </c>
      <c r="H83">
        <v>0</v>
      </c>
      <c r="I83">
        <v>0</v>
      </c>
      <c r="J83">
        <v>9374109</v>
      </c>
      <c r="K83">
        <v>1118490</v>
      </c>
      <c r="L83">
        <v>2565103</v>
      </c>
      <c r="M83">
        <v>81181582</v>
      </c>
      <c r="N83">
        <v>0</v>
      </c>
      <c r="O83">
        <v>600909</v>
      </c>
      <c r="P83">
        <v>0</v>
      </c>
      <c r="Q83">
        <v>7892648</v>
      </c>
      <c r="R83">
        <v>2837722</v>
      </c>
      <c r="S83">
        <v>1980691</v>
      </c>
      <c r="T83">
        <v>0</v>
      </c>
      <c r="U83">
        <v>0</v>
      </c>
      <c r="V83">
        <v>27516538</v>
      </c>
      <c r="W83">
        <v>0</v>
      </c>
      <c r="X83">
        <v>2846986</v>
      </c>
      <c r="Y83">
        <v>319496</v>
      </c>
      <c r="Z83">
        <v>0</v>
      </c>
      <c r="AA83">
        <v>6802244</v>
      </c>
      <c r="AB83">
        <v>13527381</v>
      </c>
      <c r="AC83">
        <v>500823</v>
      </c>
      <c r="AD83">
        <v>17314894</v>
      </c>
      <c r="AE83">
        <v>8025130</v>
      </c>
      <c r="AF83">
        <v>1288211</v>
      </c>
      <c r="AG83">
        <v>14606655</v>
      </c>
      <c r="AH83">
        <v>9898014</v>
      </c>
      <c r="AI83">
        <v>34579378</v>
      </c>
      <c r="AJ83">
        <v>1065668</v>
      </c>
      <c r="AK83">
        <v>0</v>
      </c>
      <c r="AL83">
        <v>14418867</v>
      </c>
      <c r="AM83">
        <v>0</v>
      </c>
      <c r="AN83">
        <v>2422135</v>
      </c>
      <c r="AO83">
        <v>0</v>
      </c>
      <c r="AP83">
        <v>0</v>
      </c>
      <c r="AQ83">
        <v>1702643</v>
      </c>
      <c r="AR83">
        <v>0</v>
      </c>
      <c r="AS83">
        <v>4441792</v>
      </c>
      <c r="AT83">
        <v>71661661</v>
      </c>
      <c r="AU83">
        <v>0</v>
      </c>
      <c r="AV83">
        <v>731481</v>
      </c>
      <c r="AW83">
        <v>3869533</v>
      </c>
      <c r="AX83">
        <v>9815109</v>
      </c>
      <c r="AY83">
        <v>0</v>
      </c>
      <c r="AZ83">
        <v>0</v>
      </c>
      <c r="BA83">
        <v>0</v>
      </c>
      <c r="BB83">
        <v>63106073</v>
      </c>
      <c r="BC83">
        <v>4496957</v>
      </c>
      <c r="BD83">
        <v>0</v>
      </c>
      <c r="BE83">
        <v>0</v>
      </c>
      <c r="BF83">
        <v>27633681</v>
      </c>
      <c r="BG83">
        <v>0</v>
      </c>
      <c r="BH83">
        <v>0</v>
      </c>
      <c r="BI83">
        <v>21505</v>
      </c>
      <c r="BJ83">
        <v>150308</v>
      </c>
      <c r="BK83">
        <v>0</v>
      </c>
      <c r="BL83">
        <v>0</v>
      </c>
      <c r="BM83">
        <v>7391395</v>
      </c>
      <c r="BN83">
        <v>20095606</v>
      </c>
      <c r="BO83">
        <v>1474175</v>
      </c>
      <c r="BP83">
        <v>0</v>
      </c>
      <c r="BQ83">
        <v>599506</v>
      </c>
      <c r="BR83">
        <v>0</v>
      </c>
      <c r="BS83">
        <v>0</v>
      </c>
      <c r="BT83">
        <v>3521757</v>
      </c>
      <c r="BU83">
        <v>10838488</v>
      </c>
      <c r="BV83">
        <v>13231709</v>
      </c>
      <c r="BW83">
        <v>936639</v>
      </c>
      <c r="BX83">
        <v>0</v>
      </c>
      <c r="BY83">
        <v>0</v>
      </c>
      <c r="BZ83">
        <v>317168</v>
      </c>
      <c r="CA83">
        <v>0</v>
      </c>
      <c r="CB83">
        <v>10793682</v>
      </c>
      <c r="CC83">
        <v>9364702</v>
      </c>
      <c r="CD83">
        <v>3341270</v>
      </c>
      <c r="CE83">
        <v>1466800</v>
      </c>
      <c r="CF83">
        <v>0</v>
      </c>
      <c r="CG83">
        <v>2520155</v>
      </c>
      <c r="CH83">
        <v>1717849</v>
      </c>
      <c r="CI83">
        <v>1573877</v>
      </c>
      <c r="CJ83">
        <v>518996</v>
      </c>
      <c r="CK83">
        <v>1144674</v>
      </c>
      <c r="CL83">
        <v>0</v>
      </c>
      <c r="CM83">
        <v>0</v>
      </c>
      <c r="CN83">
        <v>1364473</v>
      </c>
      <c r="CO83">
        <v>57835444</v>
      </c>
      <c r="CP83">
        <v>1152975</v>
      </c>
      <c r="CQ83">
        <v>0</v>
      </c>
      <c r="CR83">
        <v>6601479</v>
      </c>
      <c r="CS83">
        <v>1554297</v>
      </c>
      <c r="CT83">
        <v>0</v>
      </c>
      <c r="CU83">
        <v>572445</v>
      </c>
      <c r="CV83">
        <v>0</v>
      </c>
      <c r="CW83">
        <v>3984336</v>
      </c>
      <c r="CX83">
        <v>704725</v>
      </c>
      <c r="CY83">
        <v>0</v>
      </c>
    </row>
    <row r="84" spans="1:103" x14ac:dyDescent="0.3">
      <c r="A84">
        <v>81</v>
      </c>
      <c r="D84">
        <v>0</v>
      </c>
      <c r="E84">
        <v>418599</v>
      </c>
      <c r="F84">
        <v>0</v>
      </c>
      <c r="G84">
        <v>0</v>
      </c>
      <c r="H84">
        <v>0</v>
      </c>
      <c r="I84">
        <v>0</v>
      </c>
      <c r="J84">
        <v>1180792</v>
      </c>
      <c r="K84">
        <v>297330</v>
      </c>
      <c r="L84">
        <v>632065</v>
      </c>
      <c r="M84">
        <v>10265766</v>
      </c>
      <c r="N84">
        <v>0</v>
      </c>
      <c r="O84">
        <v>13270</v>
      </c>
      <c r="P84">
        <v>0</v>
      </c>
      <c r="Q84">
        <v>445199</v>
      </c>
      <c r="R84">
        <v>129562</v>
      </c>
      <c r="S84">
        <v>77838</v>
      </c>
      <c r="T84">
        <v>0</v>
      </c>
      <c r="U84">
        <v>0</v>
      </c>
      <c r="V84">
        <v>1233430</v>
      </c>
      <c r="W84">
        <v>0</v>
      </c>
      <c r="X84">
        <v>214047</v>
      </c>
      <c r="Y84">
        <v>132023</v>
      </c>
      <c r="Z84">
        <v>0</v>
      </c>
      <c r="AA84">
        <v>652073</v>
      </c>
      <c r="AB84">
        <v>510795</v>
      </c>
      <c r="AC84">
        <v>122965</v>
      </c>
      <c r="AD84">
        <v>1837829</v>
      </c>
      <c r="AE84">
        <v>3952161</v>
      </c>
      <c r="AF84">
        <v>72490</v>
      </c>
      <c r="AG84">
        <v>1212137</v>
      </c>
      <c r="AH84">
        <v>434597</v>
      </c>
      <c r="AI84">
        <v>68764</v>
      </c>
      <c r="AJ84">
        <v>1150846</v>
      </c>
      <c r="AK84">
        <v>0</v>
      </c>
      <c r="AL84">
        <v>2257473</v>
      </c>
      <c r="AM84">
        <v>0</v>
      </c>
      <c r="AN84">
        <v>207075</v>
      </c>
      <c r="AO84">
        <v>0</v>
      </c>
      <c r="AP84">
        <v>0</v>
      </c>
      <c r="AQ84">
        <v>608961</v>
      </c>
      <c r="AR84">
        <v>0</v>
      </c>
      <c r="AS84">
        <v>829324</v>
      </c>
      <c r="AT84">
        <v>5593562</v>
      </c>
      <c r="AU84">
        <v>0</v>
      </c>
      <c r="AV84">
        <v>3750</v>
      </c>
      <c r="AW84">
        <v>210684</v>
      </c>
      <c r="AX84">
        <v>962026</v>
      </c>
      <c r="AY84">
        <v>0</v>
      </c>
      <c r="AZ84">
        <v>0</v>
      </c>
      <c r="BA84">
        <v>0</v>
      </c>
      <c r="BB84">
        <v>5291294</v>
      </c>
      <c r="BC84">
        <v>208985</v>
      </c>
      <c r="BD84">
        <v>0</v>
      </c>
      <c r="BE84">
        <v>0</v>
      </c>
      <c r="BF84">
        <v>1745167</v>
      </c>
      <c r="BG84">
        <v>0</v>
      </c>
      <c r="BH84">
        <v>0</v>
      </c>
      <c r="BI84">
        <v>204019</v>
      </c>
      <c r="BJ84">
        <v>13637</v>
      </c>
      <c r="BK84">
        <v>0</v>
      </c>
      <c r="BL84">
        <v>0</v>
      </c>
      <c r="BM84">
        <v>858843</v>
      </c>
      <c r="BN84">
        <v>2113897</v>
      </c>
      <c r="BO84">
        <v>487833</v>
      </c>
      <c r="BP84">
        <v>0</v>
      </c>
      <c r="BQ84">
        <v>480825</v>
      </c>
      <c r="BR84">
        <v>0</v>
      </c>
      <c r="BS84">
        <v>0</v>
      </c>
      <c r="BT84">
        <v>343516</v>
      </c>
      <c r="BU84">
        <v>416240</v>
      </c>
      <c r="BV84">
        <v>1516558</v>
      </c>
      <c r="BW84">
        <v>275992</v>
      </c>
      <c r="BX84">
        <v>0</v>
      </c>
      <c r="BY84">
        <v>0</v>
      </c>
      <c r="BZ84">
        <v>193341</v>
      </c>
      <c r="CA84">
        <v>0</v>
      </c>
      <c r="CB84">
        <v>751591</v>
      </c>
      <c r="CC84">
        <v>616028</v>
      </c>
      <c r="CD84">
        <v>1241622</v>
      </c>
      <c r="CE84">
        <v>0</v>
      </c>
      <c r="CF84">
        <v>0</v>
      </c>
      <c r="CG84">
        <v>700400</v>
      </c>
      <c r="CH84">
        <v>137240</v>
      </c>
      <c r="CI84">
        <v>810260</v>
      </c>
      <c r="CJ84">
        <v>22897</v>
      </c>
      <c r="CK84">
        <v>60573</v>
      </c>
      <c r="CL84">
        <v>0</v>
      </c>
      <c r="CM84">
        <v>0</v>
      </c>
      <c r="CN84">
        <v>152600</v>
      </c>
      <c r="CO84">
        <v>11547776</v>
      </c>
      <c r="CP84">
        <v>223705</v>
      </c>
      <c r="CQ84">
        <v>0</v>
      </c>
      <c r="CR84">
        <v>583982</v>
      </c>
      <c r="CS84">
        <v>182226</v>
      </c>
      <c r="CT84">
        <v>0</v>
      </c>
      <c r="CU84">
        <v>90641</v>
      </c>
      <c r="CV84">
        <v>0</v>
      </c>
      <c r="CW84">
        <v>402927</v>
      </c>
      <c r="CX84">
        <v>42056</v>
      </c>
      <c r="CY84">
        <v>0</v>
      </c>
    </row>
    <row r="85" spans="1:103" x14ac:dyDescent="0.3">
      <c r="A85">
        <v>579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10190000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row>
    <row r="86" spans="1:103" x14ac:dyDescent="0.3">
      <c r="A86">
        <v>510</v>
      </c>
      <c r="D86">
        <v>0</v>
      </c>
      <c r="E86">
        <v>0</v>
      </c>
      <c r="F86">
        <v>0</v>
      </c>
      <c r="G86">
        <v>0</v>
      </c>
      <c r="H86">
        <v>0</v>
      </c>
      <c r="I86">
        <v>0</v>
      </c>
      <c r="J86">
        <v>0</v>
      </c>
      <c r="K86">
        <v>0</v>
      </c>
      <c r="L86">
        <v>0</v>
      </c>
      <c r="M86">
        <v>1655126</v>
      </c>
      <c r="N86">
        <v>0</v>
      </c>
      <c r="O86">
        <v>0</v>
      </c>
      <c r="P86">
        <v>0</v>
      </c>
      <c r="Q86">
        <v>71365</v>
      </c>
      <c r="R86">
        <v>0</v>
      </c>
      <c r="S86">
        <v>0</v>
      </c>
      <c r="T86">
        <v>0</v>
      </c>
      <c r="U86">
        <v>0</v>
      </c>
      <c r="V86">
        <v>0</v>
      </c>
      <c r="W86">
        <v>0</v>
      </c>
      <c r="X86">
        <v>100779</v>
      </c>
      <c r="Y86">
        <v>0</v>
      </c>
      <c r="Z86">
        <v>0</v>
      </c>
      <c r="AA86">
        <v>0</v>
      </c>
      <c r="AB86">
        <v>57447</v>
      </c>
      <c r="AC86">
        <v>0</v>
      </c>
      <c r="AD86">
        <v>0</v>
      </c>
      <c r="AE86">
        <v>592334</v>
      </c>
      <c r="AF86">
        <v>0</v>
      </c>
      <c r="AG86">
        <v>0</v>
      </c>
      <c r="AH86">
        <v>29599</v>
      </c>
      <c r="AI86">
        <v>8402</v>
      </c>
      <c r="AJ86">
        <v>0</v>
      </c>
      <c r="AK86">
        <v>0</v>
      </c>
      <c r="AL86">
        <v>0</v>
      </c>
      <c r="AM86">
        <v>0</v>
      </c>
      <c r="AN86">
        <v>29150</v>
      </c>
      <c r="AO86">
        <v>0</v>
      </c>
      <c r="AP86">
        <v>0</v>
      </c>
      <c r="AQ86">
        <v>8122</v>
      </c>
      <c r="AR86">
        <v>0</v>
      </c>
      <c r="AS86">
        <v>94065</v>
      </c>
      <c r="AT86">
        <v>640831</v>
      </c>
      <c r="AU86">
        <v>0</v>
      </c>
      <c r="AV86">
        <v>0</v>
      </c>
      <c r="AW86">
        <v>24744</v>
      </c>
      <c r="AX86">
        <v>373604</v>
      </c>
      <c r="AY86">
        <v>0</v>
      </c>
      <c r="AZ86">
        <v>0</v>
      </c>
      <c r="BA86">
        <v>0</v>
      </c>
      <c r="BB86">
        <v>0</v>
      </c>
      <c r="BC86">
        <v>64730</v>
      </c>
      <c r="BD86">
        <v>0</v>
      </c>
      <c r="BE86">
        <v>0</v>
      </c>
      <c r="BF86">
        <v>680</v>
      </c>
      <c r="BG86">
        <v>0</v>
      </c>
      <c r="BH86">
        <v>0</v>
      </c>
      <c r="BI86">
        <v>3334</v>
      </c>
      <c r="BJ86">
        <v>0</v>
      </c>
      <c r="BK86">
        <v>0</v>
      </c>
      <c r="BL86">
        <v>0</v>
      </c>
      <c r="BM86">
        <v>244639</v>
      </c>
      <c r="BN86">
        <v>685770</v>
      </c>
      <c r="BO86">
        <v>0</v>
      </c>
      <c r="BP86">
        <v>0</v>
      </c>
      <c r="BQ86">
        <v>0</v>
      </c>
      <c r="BR86">
        <v>0</v>
      </c>
      <c r="BS86">
        <v>0</v>
      </c>
      <c r="BT86">
        <v>112381</v>
      </c>
      <c r="BU86">
        <v>204460</v>
      </c>
      <c r="BV86">
        <v>0</v>
      </c>
      <c r="BW86">
        <v>120150</v>
      </c>
      <c r="BX86">
        <v>0</v>
      </c>
      <c r="BY86">
        <v>0</v>
      </c>
      <c r="BZ86">
        <v>0</v>
      </c>
      <c r="CA86">
        <v>0</v>
      </c>
      <c r="CB86">
        <v>0</v>
      </c>
      <c r="CC86">
        <v>0</v>
      </c>
      <c r="CD86">
        <v>0</v>
      </c>
      <c r="CE86">
        <v>0</v>
      </c>
      <c r="CF86">
        <v>0</v>
      </c>
      <c r="CG86">
        <v>218347</v>
      </c>
      <c r="CH86">
        <v>0</v>
      </c>
      <c r="CI86">
        <v>107601</v>
      </c>
      <c r="CJ86">
        <v>0</v>
      </c>
      <c r="CK86">
        <v>0</v>
      </c>
      <c r="CL86">
        <v>0</v>
      </c>
      <c r="CM86">
        <v>0</v>
      </c>
      <c r="CN86">
        <v>75303</v>
      </c>
      <c r="CO86">
        <v>1301800</v>
      </c>
      <c r="CP86">
        <v>0</v>
      </c>
      <c r="CQ86">
        <v>0</v>
      </c>
      <c r="CR86">
        <v>0</v>
      </c>
      <c r="CS86">
        <v>29742</v>
      </c>
      <c r="CT86">
        <v>0</v>
      </c>
      <c r="CU86">
        <v>0</v>
      </c>
      <c r="CV86">
        <v>0</v>
      </c>
      <c r="CW86">
        <v>0</v>
      </c>
      <c r="CX86">
        <v>21466</v>
      </c>
      <c r="CY86">
        <v>0</v>
      </c>
    </row>
    <row r="87" spans="1:103" x14ac:dyDescent="0.3">
      <c r="A87">
        <v>654</v>
      </c>
      <c r="D87">
        <v>0</v>
      </c>
      <c r="E87">
        <v>7511333</v>
      </c>
      <c r="F87">
        <v>0</v>
      </c>
      <c r="G87">
        <v>0</v>
      </c>
      <c r="H87">
        <v>0</v>
      </c>
      <c r="I87">
        <v>0</v>
      </c>
      <c r="J87">
        <v>12342731</v>
      </c>
      <c r="K87">
        <v>1415820</v>
      </c>
      <c r="L87">
        <v>3197168</v>
      </c>
      <c r="M87">
        <v>241153276</v>
      </c>
      <c r="N87">
        <v>0</v>
      </c>
      <c r="O87">
        <v>753511</v>
      </c>
      <c r="P87">
        <v>0</v>
      </c>
      <c r="Q87">
        <v>8524031</v>
      </c>
      <c r="R87">
        <v>2967284</v>
      </c>
      <c r="S87">
        <v>2102461</v>
      </c>
      <c r="T87">
        <v>0</v>
      </c>
      <c r="U87">
        <v>0</v>
      </c>
      <c r="V87">
        <v>29343618</v>
      </c>
      <c r="W87">
        <v>0</v>
      </c>
      <c r="X87">
        <v>3189692</v>
      </c>
      <c r="Y87">
        <v>451519</v>
      </c>
      <c r="Z87">
        <v>0</v>
      </c>
      <c r="AA87">
        <v>7454317</v>
      </c>
      <c r="AB87">
        <v>14095623</v>
      </c>
      <c r="AC87">
        <v>623788</v>
      </c>
      <c r="AD87">
        <v>22907218</v>
      </c>
      <c r="AE87">
        <v>31645232</v>
      </c>
      <c r="AF87">
        <v>1360701</v>
      </c>
      <c r="AG87">
        <v>16560672</v>
      </c>
      <c r="AH87">
        <v>10884995</v>
      </c>
      <c r="AI87">
        <v>47073372</v>
      </c>
      <c r="AJ87">
        <v>2216514</v>
      </c>
      <c r="AK87">
        <v>0</v>
      </c>
      <c r="AL87">
        <v>16721889</v>
      </c>
      <c r="AM87">
        <v>0</v>
      </c>
      <c r="AN87">
        <v>2662856</v>
      </c>
      <c r="AO87">
        <v>0</v>
      </c>
      <c r="AP87">
        <v>0</v>
      </c>
      <c r="AQ87">
        <v>2609598</v>
      </c>
      <c r="AR87">
        <v>0</v>
      </c>
      <c r="AS87">
        <v>5494260</v>
      </c>
      <c r="AT87">
        <v>80016104</v>
      </c>
      <c r="AU87">
        <v>0</v>
      </c>
      <c r="AV87">
        <v>735231</v>
      </c>
      <c r="AW87">
        <v>5613803</v>
      </c>
      <c r="AX87">
        <v>11150739</v>
      </c>
      <c r="AY87">
        <v>0</v>
      </c>
      <c r="AZ87">
        <v>0</v>
      </c>
      <c r="BA87">
        <v>0</v>
      </c>
      <c r="BB87">
        <v>92761185</v>
      </c>
      <c r="BC87">
        <v>4770672</v>
      </c>
      <c r="BD87">
        <v>0</v>
      </c>
      <c r="BE87">
        <v>0</v>
      </c>
      <c r="BF87">
        <v>49132111</v>
      </c>
      <c r="BG87">
        <v>0</v>
      </c>
      <c r="BH87">
        <v>0</v>
      </c>
      <c r="BI87">
        <v>302797</v>
      </c>
      <c r="BJ87">
        <v>163945</v>
      </c>
      <c r="BK87">
        <v>0</v>
      </c>
      <c r="BL87">
        <v>0</v>
      </c>
      <c r="BM87">
        <v>9345171</v>
      </c>
      <c r="BN87">
        <v>25108717</v>
      </c>
      <c r="BO87">
        <v>5319767</v>
      </c>
      <c r="BP87">
        <v>0</v>
      </c>
      <c r="BQ87">
        <v>1375051</v>
      </c>
      <c r="BR87">
        <v>0</v>
      </c>
      <c r="BS87">
        <v>0</v>
      </c>
      <c r="BT87">
        <v>4037929</v>
      </c>
      <c r="BU87">
        <v>12220611</v>
      </c>
      <c r="BV87">
        <v>37365265</v>
      </c>
      <c r="BW87">
        <v>1359218</v>
      </c>
      <c r="BX87">
        <v>0</v>
      </c>
      <c r="BY87">
        <v>0</v>
      </c>
      <c r="BZ87">
        <v>510509</v>
      </c>
      <c r="CA87">
        <v>0</v>
      </c>
      <c r="CB87">
        <v>11781435</v>
      </c>
      <c r="CC87">
        <v>9980730</v>
      </c>
      <c r="CD87">
        <v>5001377</v>
      </c>
      <c r="CE87">
        <v>1466800</v>
      </c>
      <c r="CF87">
        <v>0</v>
      </c>
      <c r="CG87">
        <v>3438902</v>
      </c>
      <c r="CH87">
        <v>1974479</v>
      </c>
      <c r="CI87">
        <v>5932201</v>
      </c>
      <c r="CJ87">
        <v>541893</v>
      </c>
      <c r="CK87">
        <v>1217533</v>
      </c>
      <c r="CL87">
        <v>0</v>
      </c>
      <c r="CM87">
        <v>0</v>
      </c>
      <c r="CN87">
        <v>1592376</v>
      </c>
      <c r="CO87">
        <v>370678107</v>
      </c>
      <c r="CP87">
        <v>1417286</v>
      </c>
      <c r="CQ87">
        <v>0</v>
      </c>
      <c r="CR87">
        <v>7193231</v>
      </c>
      <c r="CS87">
        <v>1774442</v>
      </c>
      <c r="CT87">
        <v>0</v>
      </c>
      <c r="CU87">
        <v>731801</v>
      </c>
      <c r="CV87">
        <v>0</v>
      </c>
      <c r="CW87">
        <v>4714764</v>
      </c>
      <c r="CX87">
        <v>768247</v>
      </c>
      <c r="CY87">
        <v>16020</v>
      </c>
    </row>
    <row r="88" spans="1:103" x14ac:dyDescent="0.3">
      <c r="A88">
        <v>655</v>
      </c>
      <c r="D88">
        <v>0</v>
      </c>
      <c r="E88">
        <v>0</v>
      </c>
      <c r="F88">
        <v>0</v>
      </c>
      <c r="G88">
        <v>0</v>
      </c>
      <c r="H88">
        <v>0</v>
      </c>
      <c r="I88">
        <v>0</v>
      </c>
      <c r="J88">
        <v>0</v>
      </c>
      <c r="K88">
        <v>0</v>
      </c>
      <c r="L88">
        <v>0</v>
      </c>
      <c r="M88">
        <v>145931578</v>
      </c>
      <c r="N88">
        <v>0</v>
      </c>
      <c r="O88">
        <v>115021</v>
      </c>
      <c r="P88">
        <v>0</v>
      </c>
      <c r="Q88">
        <v>100820</v>
      </c>
      <c r="R88">
        <v>129562</v>
      </c>
      <c r="S88">
        <v>43932</v>
      </c>
      <c r="T88">
        <v>0</v>
      </c>
      <c r="U88">
        <v>0</v>
      </c>
      <c r="V88">
        <v>1703734</v>
      </c>
      <c r="W88">
        <v>0</v>
      </c>
      <c r="X88">
        <v>241927</v>
      </c>
      <c r="Y88">
        <v>0</v>
      </c>
      <c r="Z88">
        <v>0</v>
      </c>
      <c r="AA88">
        <v>0</v>
      </c>
      <c r="AB88">
        <v>0</v>
      </c>
      <c r="AC88">
        <v>0</v>
      </c>
      <c r="AD88">
        <v>3752937</v>
      </c>
      <c r="AE88">
        <v>19065858</v>
      </c>
      <c r="AF88">
        <v>0</v>
      </c>
      <c r="AG88">
        <v>253558</v>
      </c>
      <c r="AH88">
        <v>522785</v>
      </c>
      <c r="AI88">
        <v>10508607</v>
      </c>
      <c r="AJ88">
        <v>0</v>
      </c>
      <c r="AK88">
        <v>0</v>
      </c>
      <c r="AL88">
        <v>0</v>
      </c>
      <c r="AM88">
        <v>0</v>
      </c>
      <c r="AN88">
        <v>0</v>
      </c>
      <c r="AO88">
        <v>0</v>
      </c>
      <c r="AP88">
        <v>0</v>
      </c>
      <c r="AQ88">
        <v>0</v>
      </c>
      <c r="AR88">
        <v>0</v>
      </c>
      <c r="AS88">
        <v>99074</v>
      </c>
      <c r="AT88">
        <v>2120050</v>
      </c>
      <c r="AU88">
        <v>0</v>
      </c>
      <c r="AV88">
        <v>0</v>
      </c>
      <c r="AW88">
        <v>115636</v>
      </c>
      <c r="AX88">
        <v>0</v>
      </c>
      <c r="AY88">
        <v>0</v>
      </c>
      <c r="AZ88">
        <v>0</v>
      </c>
      <c r="BA88">
        <v>0</v>
      </c>
      <c r="BB88">
        <v>19502195</v>
      </c>
      <c r="BC88">
        <v>208985</v>
      </c>
      <c r="BD88">
        <v>0</v>
      </c>
      <c r="BE88">
        <v>0</v>
      </c>
      <c r="BF88">
        <v>19441120</v>
      </c>
      <c r="BG88">
        <v>0</v>
      </c>
      <c r="BH88">
        <v>0</v>
      </c>
      <c r="BI88">
        <v>0</v>
      </c>
      <c r="BJ88">
        <v>0</v>
      </c>
      <c r="BK88">
        <v>0</v>
      </c>
      <c r="BL88">
        <v>0</v>
      </c>
      <c r="BM88">
        <v>0</v>
      </c>
      <c r="BN88">
        <v>1963444</v>
      </c>
      <c r="BO88">
        <v>449514</v>
      </c>
      <c r="BP88">
        <v>0</v>
      </c>
      <c r="BQ88">
        <v>294720</v>
      </c>
      <c r="BR88">
        <v>0</v>
      </c>
      <c r="BS88">
        <v>0</v>
      </c>
      <c r="BT88">
        <v>60275</v>
      </c>
      <c r="BU88">
        <v>749495</v>
      </c>
      <c r="BV88">
        <v>21959427</v>
      </c>
      <c r="BW88">
        <v>67849</v>
      </c>
      <c r="BX88">
        <v>0</v>
      </c>
      <c r="BY88">
        <v>0</v>
      </c>
      <c r="BZ88">
        <v>0</v>
      </c>
      <c r="CA88">
        <v>0</v>
      </c>
      <c r="CB88">
        <v>0</v>
      </c>
      <c r="CC88">
        <v>0</v>
      </c>
      <c r="CD88">
        <v>418485</v>
      </c>
      <c r="CE88">
        <v>0</v>
      </c>
      <c r="CF88">
        <v>0</v>
      </c>
      <c r="CG88">
        <v>0</v>
      </c>
      <c r="CH88">
        <v>0</v>
      </c>
      <c r="CI88">
        <v>175093</v>
      </c>
      <c r="CJ88">
        <v>2516</v>
      </c>
      <c r="CK88">
        <v>0</v>
      </c>
      <c r="CL88">
        <v>0</v>
      </c>
      <c r="CM88">
        <v>0</v>
      </c>
      <c r="CN88">
        <v>0</v>
      </c>
      <c r="CO88">
        <v>299993087</v>
      </c>
      <c r="CP88">
        <v>442542</v>
      </c>
      <c r="CQ88">
        <v>0</v>
      </c>
      <c r="CR88">
        <v>7770</v>
      </c>
      <c r="CS88">
        <v>0</v>
      </c>
      <c r="CT88">
        <v>0</v>
      </c>
      <c r="CU88">
        <v>0</v>
      </c>
      <c r="CV88">
        <v>0</v>
      </c>
      <c r="CW88">
        <v>269090</v>
      </c>
      <c r="CX88">
        <v>0</v>
      </c>
      <c r="CY88">
        <v>0</v>
      </c>
    </row>
    <row r="89" spans="1:103" x14ac:dyDescent="0.3">
      <c r="A89">
        <v>381</v>
      </c>
      <c r="D89">
        <v>0</v>
      </c>
      <c r="E89">
        <v>32056144</v>
      </c>
      <c r="F89">
        <v>0</v>
      </c>
      <c r="G89">
        <v>0</v>
      </c>
      <c r="H89">
        <v>0</v>
      </c>
      <c r="I89">
        <v>0</v>
      </c>
      <c r="J89">
        <v>74505480</v>
      </c>
      <c r="K89">
        <v>31776060</v>
      </c>
      <c r="L89">
        <v>29201156</v>
      </c>
      <c r="M89">
        <v>742142056</v>
      </c>
      <c r="N89">
        <v>0</v>
      </c>
      <c r="O89">
        <v>16423098</v>
      </c>
      <c r="P89">
        <v>0</v>
      </c>
      <c r="Q89">
        <v>14643241</v>
      </c>
      <c r="R89">
        <v>27249124</v>
      </c>
      <c r="S89">
        <v>7937060</v>
      </c>
      <c r="T89">
        <v>0</v>
      </c>
      <c r="U89">
        <v>0</v>
      </c>
      <c r="V89">
        <v>78481036</v>
      </c>
      <c r="W89">
        <v>0</v>
      </c>
      <c r="X89">
        <v>6520132</v>
      </c>
      <c r="Y89">
        <v>4938962</v>
      </c>
      <c r="Z89">
        <v>0</v>
      </c>
      <c r="AA89">
        <v>43364180</v>
      </c>
      <c r="AB89">
        <v>53977728</v>
      </c>
      <c r="AC89">
        <v>12780448</v>
      </c>
      <c r="AD89">
        <v>75586704</v>
      </c>
      <c r="AE89">
        <v>103604153</v>
      </c>
      <c r="AF89">
        <v>15380269</v>
      </c>
      <c r="AG89">
        <v>57043345</v>
      </c>
      <c r="AH89">
        <v>51254235</v>
      </c>
      <c r="AI89">
        <v>115206534</v>
      </c>
      <c r="AJ89">
        <v>55021914</v>
      </c>
      <c r="AK89">
        <v>0</v>
      </c>
      <c r="AL89">
        <v>48431149</v>
      </c>
      <c r="AM89">
        <v>0</v>
      </c>
      <c r="AN89">
        <v>11051330</v>
      </c>
      <c r="AO89">
        <v>0</v>
      </c>
      <c r="AP89">
        <v>0</v>
      </c>
      <c r="AQ89">
        <v>52407310</v>
      </c>
      <c r="AR89">
        <v>0</v>
      </c>
      <c r="AS89">
        <v>32652751</v>
      </c>
      <c r="AT89">
        <v>411291657</v>
      </c>
      <c r="AU89">
        <v>0</v>
      </c>
      <c r="AV89">
        <v>926567</v>
      </c>
      <c r="AW89">
        <v>17756350</v>
      </c>
      <c r="AX89">
        <v>75130297</v>
      </c>
      <c r="AY89">
        <v>0</v>
      </c>
      <c r="AZ89">
        <v>0</v>
      </c>
      <c r="BA89">
        <v>0</v>
      </c>
      <c r="BB89">
        <v>411509129</v>
      </c>
      <c r="BC89">
        <v>19453606</v>
      </c>
      <c r="BD89">
        <v>0</v>
      </c>
      <c r="BE89">
        <v>0</v>
      </c>
      <c r="BF89">
        <v>151910989</v>
      </c>
      <c r="BG89">
        <v>0</v>
      </c>
      <c r="BH89">
        <v>0</v>
      </c>
      <c r="BI89">
        <v>16103323</v>
      </c>
      <c r="BJ89">
        <v>6197554</v>
      </c>
      <c r="BK89">
        <v>0</v>
      </c>
      <c r="BL89">
        <v>0</v>
      </c>
      <c r="BM89">
        <v>34661859</v>
      </c>
      <c r="BN89">
        <v>100349772</v>
      </c>
      <c r="BO89">
        <v>43930373</v>
      </c>
      <c r="BP89">
        <v>0</v>
      </c>
      <c r="BQ89">
        <v>22322158</v>
      </c>
      <c r="BR89">
        <v>0</v>
      </c>
      <c r="BS89">
        <v>0</v>
      </c>
      <c r="BT89">
        <v>16182689</v>
      </c>
      <c r="BU89">
        <v>35357071</v>
      </c>
      <c r="BV89">
        <v>135680396</v>
      </c>
      <c r="BW89">
        <v>10023909</v>
      </c>
      <c r="BX89">
        <v>0</v>
      </c>
      <c r="BY89">
        <v>0</v>
      </c>
      <c r="BZ89">
        <v>11494942</v>
      </c>
      <c r="CA89">
        <v>0</v>
      </c>
      <c r="CB89">
        <v>49818978</v>
      </c>
      <c r="CC89">
        <v>45670092</v>
      </c>
      <c r="CD89">
        <v>29226023</v>
      </c>
      <c r="CE89">
        <v>4333487</v>
      </c>
      <c r="CF89">
        <v>0</v>
      </c>
      <c r="CG89">
        <v>29326058</v>
      </c>
      <c r="CH89">
        <v>8640040</v>
      </c>
      <c r="CI89">
        <v>33591053</v>
      </c>
      <c r="CJ89">
        <v>5402726</v>
      </c>
      <c r="CK89">
        <v>11535658</v>
      </c>
      <c r="CL89">
        <v>0</v>
      </c>
      <c r="CM89">
        <v>0</v>
      </c>
      <c r="CN89">
        <v>19479753</v>
      </c>
      <c r="CO89">
        <v>874078316</v>
      </c>
      <c r="CP89">
        <v>16348272</v>
      </c>
      <c r="CQ89">
        <v>0</v>
      </c>
      <c r="CR89">
        <v>36205948</v>
      </c>
      <c r="CS89">
        <v>8104457</v>
      </c>
      <c r="CT89">
        <v>0</v>
      </c>
      <c r="CU89">
        <v>4622959</v>
      </c>
      <c r="CV89">
        <v>0</v>
      </c>
      <c r="CW89">
        <v>22210590</v>
      </c>
      <c r="CX89">
        <v>10291762</v>
      </c>
      <c r="CY89">
        <v>7138232</v>
      </c>
    </row>
    <row r="90" spans="1:103" x14ac:dyDescent="0.3">
      <c r="A90">
        <v>578</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row>
    <row r="91" spans="1:103" x14ac:dyDescent="0.3">
      <c r="A91">
        <v>633</v>
      </c>
      <c r="D91">
        <v>0</v>
      </c>
      <c r="E91">
        <v>2375656</v>
      </c>
      <c r="F91">
        <v>0</v>
      </c>
      <c r="G91">
        <v>0</v>
      </c>
      <c r="H91">
        <v>0</v>
      </c>
      <c r="I91">
        <v>0</v>
      </c>
      <c r="J91">
        <v>5122948</v>
      </c>
      <c r="K91">
        <v>778215</v>
      </c>
      <c r="L91">
        <v>966296</v>
      </c>
      <c r="M91">
        <v>47883861</v>
      </c>
      <c r="N91">
        <v>0</v>
      </c>
      <c r="O91">
        <v>274119</v>
      </c>
      <c r="P91">
        <v>0</v>
      </c>
      <c r="Q91">
        <v>280915</v>
      </c>
      <c r="R91">
        <v>332475</v>
      </c>
      <c r="S91">
        <v>826924</v>
      </c>
      <c r="T91">
        <v>0</v>
      </c>
      <c r="U91">
        <v>0</v>
      </c>
      <c r="V91">
        <v>2125996</v>
      </c>
      <c r="W91">
        <v>0</v>
      </c>
      <c r="X91">
        <v>76980</v>
      </c>
      <c r="Y91">
        <v>242703</v>
      </c>
      <c r="Z91">
        <v>0</v>
      </c>
      <c r="AA91">
        <v>899786</v>
      </c>
      <c r="AB91">
        <v>1543606</v>
      </c>
      <c r="AC91">
        <v>240535</v>
      </c>
      <c r="AD91">
        <v>2600116</v>
      </c>
      <c r="AE91">
        <v>4750000</v>
      </c>
      <c r="AF91">
        <v>734191</v>
      </c>
      <c r="AG91">
        <v>2222414</v>
      </c>
      <c r="AH91">
        <v>1498991</v>
      </c>
      <c r="AI91">
        <v>2121486</v>
      </c>
      <c r="AJ91">
        <v>868153</v>
      </c>
      <c r="AK91">
        <v>0</v>
      </c>
      <c r="AL91">
        <v>2063598</v>
      </c>
      <c r="AM91">
        <v>0</v>
      </c>
      <c r="AN91">
        <v>87789</v>
      </c>
      <c r="AO91">
        <v>0</v>
      </c>
      <c r="AP91">
        <v>0</v>
      </c>
      <c r="AQ91">
        <v>1065109</v>
      </c>
      <c r="AR91">
        <v>0</v>
      </c>
      <c r="AS91">
        <v>1767575</v>
      </c>
      <c r="AT91">
        <v>10566899</v>
      </c>
      <c r="AU91">
        <v>0</v>
      </c>
      <c r="AV91">
        <v>1811</v>
      </c>
      <c r="AW91">
        <v>1977324</v>
      </c>
      <c r="AX91">
        <v>2844317</v>
      </c>
      <c r="AY91">
        <v>0</v>
      </c>
      <c r="AZ91">
        <v>0</v>
      </c>
      <c r="BA91">
        <v>0</v>
      </c>
      <c r="BB91">
        <v>17819567</v>
      </c>
      <c r="BC91">
        <v>8320623</v>
      </c>
      <c r="BD91">
        <v>0</v>
      </c>
      <c r="BE91">
        <v>0</v>
      </c>
      <c r="BF91">
        <v>4309865</v>
      </c>
      <c r="BG91">
        <v>0</v>
      </c>
      <c r="BH91">
        <v>0</v>
      </c>
      <c r="BI91">
        <v>1920099</v>
      </c>
      <c r="BJ91">
        <v>143115</v>
      </c>
      <c r="BK91">
        <v>0</v>
      </c>
      <c r="BL91">
        <v>0</v>
      </c>
      <c r="BM91">
        <v>1473433</v>
      </c>
      <c r="BN91">
        <v>5926316</v>
      </c>
      <c r="BO91">
        <v>3686358</v>
      </c>
      <c r="BP91">
        <v>0</v>
      </c>
      <c r="BQ91">
        <v>895847</v>
      </c>
      <c r="BR91">
        <v>0</v>
      </c>
      <c r="BS91">
        <v>0</v>
      </c>
      <c r="BT91">
        <v>484369</v>
      </c>
      <c r="BU91">
        <v>1162708</v>
      </c>
      <c r="BV91">
        <v>22113544</v>
      </c>
      <c r="BW91">
        <v>268406</v>
      </c>
      <c r="BX91">
        <v>0</v>
      </c>
      <c r="BY91">
        <v>0</v>
      </c>
      <c r="BZ91">
        <v>194896</v>
      </c>
      <c r="CA91">
        <v>0</v>
      </c>
      <c r="CB91">
        <v>822237</v>
      </c>
      <c r="CC91">
        <v>2570008</v>
      </c>
      <c r="CD91">
        <v>3601090</v>
      </c>
      <c r="CE91">
        <v>47122</v>
      </c>
      <c r="CF91">
        <v>0</v>
      </c>
      <c r="CG91">
        <v>926523</v>
      </c>
      <c r="CH91">
        <v>263196</v>
      </c>
      <c r="CI91">
        <v>4324086</v>
      </c>
      <c r="CJ91">
        <v>14267</v>
      </c>
      <c r="CK91">
        <v>712357</v>
      </c>
      <c r="CL91">
        <v>0</v>
      </c>
      <c r="CM91">
        <v>0</v>
      </c>
      <c r="CN91">
        <v>111999</v>
      </c>
      <c r="CO91">
        <v>28757079</v>
      </c>
      <c r="CP91">
        <v>338766</v>
      </c>
      <c r="CQ91">
        <v>0</v>
      </c>
      <c r="CR91">
        <v>1200855</v>
      </c>
      <c r="CS91">
        <v>745004</v>
      </c>
      <c r="CT91">
        <v>0</v>
      </c>
      <c r="CU91">
        <v>565527</v>
      </c>
      <c r="CV91">
        <v>0</v>
      </c>
      <c r="CW91">
        <v>427204</v>
      </c>
      <c r="CX91">
        <v>18388</v>
      </c>
      <c r="CY91">
        <v>55627</v>
      </c>
    </row>
    <row r="92" spans="1:103" x14ac:dyDescent="0.3">
      <c r="A92">
        <v>634</v>
      </c>
      <c r="D92">
        <v>0</v>
      </c>
      <c r="E92">
        <v>0</v>
      </c>
      <c r="F92">
        <v>0</v>
      </c>
      <c r="G92">
        <v>0</v>
      </c>
      <c r="H92">
        <v>0</v>
      </c>
      <c r="I92">
        <v>0</v>
      </c>
      <c r="J92">
        <v>0</v>
      </c>
      <c r="K92">
        <v>482000</v>
      </c>
      <c r="L92">
        <v>684654</v>
      </c>
      <c r="M92">
        <v>0</v>
      </c>
      <c r="N92">
        <v>0</v>
      </c>
      <c r="O92">
        <v>0</v>
      </c>
      <c r="P92">
        <v>0</v>
      </c>
      <c r="Q92">
        <v>0</v>
      </c>
      <c r="R92">
        <v>0</v>
      </c>
      <c r="S92">
        <v>0</v>
      </c>
      <c r="T92">
        <v>0</v>
      </c>
      <c r="U92">
        <v>0</v>
      </c>
      <c r="V92">
        <v>1115016</v>
      </c>
      <c r="W92">
        <v>0</v>
      </c>
      <c r="X92">
        <v>0</v>
      </c>
      <c r="Y92">
        <v>0</v>
      </c>
      <c r="Z92">
        <v>0</v>
      </c>
      <c r="AA92">
        <v>0</v>
      </c>
      <c r="AB92">
        <v>0</v>
      </c>
      <c r="AC92">
        <v>0</v>
      </c>
      <c r="AD92">
        <v>0</v>
      </c>
      <c r="AE92">
        <v>0</v>
      </c>
      <c r="AF92">
        <v>0</v>
      </c>
      <c r="AG92">
        <v>0</v>
      </c>
      <c r="AH92">
        <v>0</v>
      </c>
      <c r="AI92">
        <v>1503033</v>
      </c>
      <c r="AJ92">
        <v>0</v>
      </c>
      <c r="AK92">
        <v>0</v>
      </c>
      <c r="AL92">
        <v>0</v>
      </c>
      <c r="AM92">
        <v>0</v>
      </c>
      <c r="AN92">
        <v>0</v>
      </c>
      <c r="AO92">
        <v>0</v>
      </c>
      <c r="AP92">
        <v>0</v>
      </c>
      <c r="AQ92">
        <v>0</v>
      </c>
      <c r="AR92">
        <v>0</v>
      </c>
      <c r="AS92">
        <v>0</v>
      </c>
      <c r="AT92">
        <v>0</v>
      </c>
      <c r="AU92">
        <v>0</v>
      </c>
      <c r="AV92">
        <v>0</v>
      </c>
      <c r="AW92">
        <v>0</v>
      </c>
      <c r="AX92">
        <v>0</v>
      </c>
      <c r="AY92">
        <v>0</v>
      </c>
      <c r="AZ92">
        <v>0</v>
      </c>
      <c r="BA92">
        <v>0</v>
      </c>
      <c r="BB92">
        <v>0</v>
      </c>
      <c r="BC92">
        <v>7665463</v>
      </c>
      <c r="BD92">
        <v>0</v>
      </c>
      <c r="BE92">
        <v>0</v>
      </c>
      <c r="BF92">
        <v>0</v>
      </c>
      <c r="BG92">
        <v>0</v>
      </c>
      <c r="BH92">
        <v>0</v>
      </c>
      <c r="BI92">
        <v>0</v>
      </c>
      <c r="BJ92">
        <v>0</v>
      </c>
      <c r="BK92">
        <v>0</v>
      </c>
      <c r="BL92">
        <v>0</v>
      </c>
      <c r="BM92">
        <v>0</v>
      </c>
      <c r="BN92">
        <v>1395000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217688</v>
      </c>
      <c r="CQ92">
        <v>0</v>
      </c>
      <c r="CR92">
        <v>0</v>
      </c>
      <c r="CS92">
        <v>0</v>
      </c>
      <c r="CT92">
        <v>0</v>
      </c>
      <c r="CU92">
        <v>90000</v>
      </c>
      <c r="CV92">
        <v>0</v>
      </c>
      <c r="CW92">
        <v>0</v>
      </c>
      <c r="CX92">
        <v>0</v>
      </c>
      <c r="CY92">
        <v>0</v>
      </c>
    </row>
    <row r="93" spans="1:103" x14ac:dyDescent="0.3">
      <c r="A93">
        <v>635</v>
      </c>
      <c r="D93">
        <v>0</v>
      </c>
      <c r="E93">
        <v>0</v>
      </c>
      <c r="F93">
        <v>0</v>
      </c>
      <c r="G93">
        <v>0</v>
      </c>
      <c r="H93">
        <v>0</v>
      </c>
      <c r="I93">
        <v>0</v>
      </c>
      <c r="J93">
        <v>27419</v>
      </c>
      <c r="K93">
        <v>20340</v>
      </c>
      <c r="L93">
        <v>10681</v>
      </c>
      <c r="M93">
        <v>32000</v>
      </c>
      <c r="N93">
        <v>0</v>
      </c>
      <c r="O93">
        <v>0</v>
      </c>
      <c r="P93">
        <v>0</v>
      </c>
      <c r="Q93">
        <v>43959</v>
      </c>
      <c r="R93">
        <v>32680</v>
      </c>
      <c r="S93">
        <v>9865</v>
      </c>
      <c r="T93">
        <v>0</v>
      </c>
      <c r="U93">
        <v>0</v>
      </c>
      <c r="V93">
        <v>93428</v>
      </c>
      <c r="W93">
        <v>0</v>
      </c>
      <c r="X93">
        <v>3530</v>
      </c>
      <c r="Y93">
        <v>0</v>
      </c>
      <c r="Z93">
        <v>0</v>
      </c>
      <c r="AA93">
        <v>0</v>
      </c>
      <c r="AB93">
        <v>27774</v>
      </c>
      <c r="AC93">
        <v>0</v>
      </c>
      <c r="AD93">
        <v>32767</v>
      </c>
      <c r="AE93">
        <v>87005</v>
      </c>
      <c r="AF93">
        <v>375</v>
      </c>
      <c r="AG93">
        <v>71000</v>
      </c>
      <c r="AH93">
        <v>20000</v>
      </c>
      <c r="AI93">
        <v>65948</v>
      </c>
      <c r="AJ93">
        <v>0</v>
      </c>
      <c r="AK93">
        <v>0</v>
      </c>
      <c r="AL93">
        <v>30253</v>
      </c>
      <c r="AM93">
        <v>0</v>
      </c>
      <c r="AN93">
        <v>21912</v>
      </c>
      <c r="AO93">
        <v>0</v>
      </c>
      <c r="AP93">
        <v>0</v>
      </c>
      <c r="AQ93">
        <v>0</v>
      </c>
      <c r="AR93">
        <v>0</v>
      </c>
      <c r="AS93">
        <v>22793</v>
      </c>
      <c r="AT93">
        <v>410635</v>
      </c>
      <c r="AU93">
        <v>0</v>
      </c>
      <c r="AV93">
        <v>0</v>
      </c>
      <c r="AW93">
        <v>6318</v>
      </c>
      <c r="AX93">
        <v>45530</v>
      </c>
      <c r="AY93">
        <v>0</v>
      </c>
      <c r="AZ93">
        <v>0</v>
      </c>
      <c r="BA93">
        <v>0</v>
      </c>
      <c r="BB93">
        <v>166536</v>
      </c>
      <c r="BC93">
        <v>19751</v>
      </c>
      <c r="BD93">
        <v>0</v>
      </c>
      <c r="BE93">
        <v>0</v>
      </c>
      <c r="BF93">
        <v>90563</v>
      </c>
      <c r="BG93">
        <v>0</v>
      </c>
      <c r="BH93">
        <v>0</v>
      </c>
      <c r="BI93">
        <v>3000</v>
      </c>
      <c r="BJ93">
        <v>0</v>
      </c>
      <c r="BK93">
        <v>0</v>
      </c>
      <c r="BL93">
        <v>0</v>
      </c>
      <c r="BM93">
        <v>5885</v>
      </c>
      <c r="BN93">
        <v>60000</v>
      </c>
      <c r="BO93">
        <v>2561</v>
      </c>
      <c r="BP93">
        <v>0</v>
      </c>
      <c r="BQ93">
        <v>0</v>
      </c>
      <c r="BR93">
        <v>0</v>
      </c>
      <c r="BS93">
        <v>0</v>
      </c>
      <c r="BT93">
        <v>12000</v>
      </c>
      <c r="BU93">
        <v>32000</v>
      </c>
      <c r="BV93">
        <v>8951</v>
      </c>
      <c r="BW93">
        <v>22838</v>
      </c>
      <c r="BX93">
        <v>0</v>
      </c>
      <c r="BY93">
        <v>0</v>
      </c>
      <c r="BZ93">
        <v>0</v>
      </c>
      <c r="CA93">
        <v>0</v>
      </c>
      <c r="CB93">
        <v>0</v>
      </c>
      <c r="CC93">
        <v>23180</v>
      </c>
      <c r="CD93">
        <v>488</v>
      </c>
      <c r="CE93">
        <v>0</v>
      </c>
      <c r="CF93">
        <v>0</v>
      </c>
      <c r="CG93">
        <v>29704</v>
      </c>
      <c r="CH93">
        <v>0</v>
      </c>
      <c r="CI93">
        <v>29411</v>
      </c>
      <c r="CJ93">
        <v>0</v>
      </c>
      <c r="CK93">
        <v>0</v>
      </c>
      <c r="CL93">
        <v>0</v>
      </c>
      <c r="CM93">
        <v>0</v>
      </c>
      <c r="CN93">
        <v>0</v>
      </c>
      <c r="CO93">
        <v>836617</v>
      </c>
      <c r="CP93">
        <v>0</v>
      </c>
      <c r="CQ93">
        <v>0</v>
      </c>
      <c r="CR93">
        <v>0</v>
      </c>
      <c r="CS93">
        <v>0</v>
      </c>
      <c r="CT93">
        <v>0</v>
      </c>
      <c r="CU93">
        <v>0</v>
      </c>
      <c r="CV93">
        <v>0</v>
      </c>
      <c r="CW93">
        <v>19428</v>
      </c>
      <c r="CX93">
        <v>1895</v>
      </c>
      <c r="CY93">
        <v>0</v>
      </c>
    </row>
    <row r="94" spans="1:103" x14ac:dyDescent="0.3">
      <c r="A94">
        <v>636</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row>
    <row r="95" spans="1:103" x14ac:dyDescent="0.3">
      <c r="A95">
        <v>637</v>
      </c>
      <c r="D95">
        <v>0</v>
      </c>
      <c r="E95">
        <v>0</v>
      </c>
      <c r="F95">
        <v>0</v>
      </c>
      <c r="G95">
        <v>0</v>
      </c>
      <c r="H95">
        <v>0</v>
      </c>
      <c r="I95">
        <v>0</v>
      </c>
      <c r="J95">
        <v>188500</v>
      </c>
      <c r="K95">
        <v>0</v>
      </c>
      <c r="L95">
        <v>0</v>
      </c>
      <c r="M95">
        <v>2183858</v>
      </c>
      <c r="N95">
        <v>0</v>
      </c>
      <c r="O95">
        <v>115021</v>
      </c>
      <c r="P95">
        <v>0</v>
      </c>
      <c r="Q95">
        <v>100820</v>
      </c>
      <c r="R95">
        <v>0</v>
      </c>
      <c r="S95">
        <v>0</v>
      </c>
      <c r="T95">
        <v>0</v>
      </c>
      <c r="U95">
        <v>0</v>
      </c>
      <c r="V95">
        <v>470304</v>
      </c>
      <c r="W95">
        <v>0</v>
      </c>
      <c r="X95">
        <v>0</v>
      </c>
      <c r="Y95">
        <v>111259</v>
      </c>
      <c r="Z95">
        <v>0</v>
      </c>
      <c r="AA95">
        <v>0</v>
      </c>
      <c r="AB95">
        <v>0</v>
      </c>
      <c r="AC95">
        <v>0</v>
      </c>
      <c r="AD95">
        <v>124021</v>
      </c>
      <c r="AE95">
        <v>2073942</v>
      </c>
      <c r="AF95">
        <v>0</v>
      </c>
      <c r="AG95">
        <v>253558</v>
      </c>
      <c r="AH95">
        <v>522785</v>
      </c>
      <c r="AI95">
        <v>0</v>
      </c>
      <c r="AJ95">
        <v>219382</v>
      </c>
      <c r="AK95">
        <v>0</v>
      </c>
      <c r="AL95">
        <v>0</v>
      </c>
      <c r="AM95">
        <v>0</v>
      </c>
      <c r="AN95">
        <v>0</v>
      </c>
      <c r="AO95">
        <v>0</v>
      </c>
      <c r="AP95">
        <v>0</v>
      </c>
      <c r="AQ95">
        <v>0</v>
      </c>
      <c r="AR95">
        <v>0</v>
      </c>
      <c r="AS95">
        <v>0</v>
      </c>
      <c r="AT95">
        <v>0</v>
      </c>
      <c r="AU95">
        <v>0</v>
      </c>
      <c r="AV95">
        <v>0</v>
      </c>
      <c r="AW95">
        <v>111930</v>
      </c>
      <c r="AX95">
        <v>1516829</v>
      </c>
      <c r="AY95">
        <v>0</v>
      </c>
      <c r="AZ95">
        <v>0</v>
      </c>
      <c r="BA95">
        <v>0</v>
      </c>
      <c r="BB95">
        <v>2614470</v>
      </c>
      <c r="BC95">
        <v>0</v>
      </c>
      <c r="BD95">
        <v>0</v>
      </c>
      <c r="BE95">
        <v>0</v>
      </c>
      <c r="BF95">
        <v>207805</v>
      </c>
      <c r="BG95">
        <v>0</v>
      </c>
      <c r="BH95">
        <v>0</v>
      </c>
      <c r="BI95">
        <v>0</v>
      </c>
      <c r="BJ95">
        <v>25301</v>
      </c>
      <c r="BK95">
        <v>0</v>
      </c>
      <c r="BL95">
        <v>0</v>
      </c>
      <c r="BM95">
        <v>0</v>
      </c>
      <c r="BN95">
        <v>950157</v>
      </c>
      <c r="BO95">
        <v>122264</v>
      </c>
      <c r="BP95">
        <v>0</v>
      </c>
      <c r="BQ95">
        <v>294720</v>
      </c>
      <c r="BR95">
        <v>0</v>
      </c>
      <c r="BS95">
        <v>0</v>
      </c>
      <c r="BT95">
        <v>60275</v>
      </c>
      <c r="BU95">
        <v>659745</v>
      </c>
      <c r="BV95">
        <v>18547300</v>
      </c>
      <c r="BW95">
        <v>0</v>
      </c>
      <c r="BX95">
        <v>0</v>
      </c>
      <c r="BY95">
        <v>0</v>
      </c>
      <c r="BZ95">
        <v>0</v>
      </c>
      <c r="CA95">
        <v>0</v>
      </c>
      <c r="CB95">
        <v>0</v>
      </c>
      <c r="CC95">
        <v>0</v>
      </c>
      <c r="CD95">
        <v>0</v>
      </c>
      <c r="CE95">
        <v>0</v>
      </c>
      <c r="CF95">
        <v>0</v>
      </c>
      <c r="CG95">
        <v>0</v>
      </c>
      <c r="CH95">
        <v>0</v>
      </c>
      <c r="CI95">
        <v>175093</v>
      </c>
      <c r="CJ95">
        <v>2516</v>
      </c>
      <c r="CK95">
        <v>0</v>
      </c>
      <c r="CL95">
        <v>0</v>
      </c>
      <c r="CM95">
        <v>0</v>
      </c>
      <c r="CN95">
        <v>0</v>
      </c>
      <c r="CO95">
        <v>859579</v>
      </c>
      <c r="CP95">
        <v>0</v>
      </c>
      <c r="CQ95">
        <v>0</v>
      </c>
      <c r="CR95">
        <v>0</v>
      </c>
      <c r="CS95">
        <v>0</v>
      </c>
      <c r="CT95">
        <v>0</v>
      </c>
      <c r="CU95">
        <v>0</v>
      </c>
      <c r="CV95">
        <v>0</v>
      </c>
      <c r="CW95">
        <v>0</v>
      </c>
      <c r="CX95">
        <v>0</v>
      </c>
      <c r="CY95">
        <v>0</v>
      </c>
    </row>
    <row r="96" spans="1:103" x14ac:dyDescent="0.3">
      <c r="A96">
        <v>638</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row>
    <row r="97" spans="1:103" x14ac:dyDescent="0.3">
      <c r="A97">
        <v>383</v>
      </c>
      <c r="D97">
        <v>0</v>
      </c>
      <c r="E97">
        <v>0</v>
      </c>
      <c r="F97">
        <v>0</v>
      </c>
      <c r="G97">
        <v>0</v>
      </c>
      <c r="H97">
        <v>0</v>
      </c>
      <c r="I97">
        <v>0</v>
      </c>
      <c r="J97">
        <v>0</v>
      </c>
      <c r="K97">
        <v>0</v>
      </c>
      <c r="L97">
        <v>0</v>
      </c>
      <c r="M97">
        <v>0</v>
      </c>
      <c r="N97">
        <v>0</v>
      </c>
      <c r="O97">
        <v>0</v>
      </c>
      <c r="P97">
        <v>0</v>
      </c>
      <c r="Q97">
        <v>0</v>
      </c>
      <c r="R97">
        <v>0</v>
      </c>
      <c r="S97">
        <v>115765</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280170</v>
      </c>
      <c r="BO97">
        <v>0</v>
      </c>
      <c r="BP97">
        <v>0</v>
      </c>
      <c r="BQ97">
        <v>0</v>
      </c>
      <c r="BR97">
        <v>0</v>
      </c>
      <c r="BS97">
        <v>0</v>
      </c>
      <c r="BT97">
        <v>0</v>
      </c>
      <c r="BU97">
        <v>0</v>
      </c>
      <c r="BV97">
        <v>0</v>
      </c>
      <c r="BW97">
        <v>0</v>
      </c>
      <c r="BX97">
        <v>0</v>
      </c>
      <c r="BY97">
        <v>0</v>
      </c>
      <c r="BZ97">
        <v>0</v>
      </c>
      <c r="CA97">
        <v>0</v>
      </c>
      <c r="CB97">
        <v>0</v>
      </c>
      <c r="CC97">
        <v>0</v>
      </c>
      <c r="CD97">
        <v>2083429</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row>
    <row r="98" spans="1:103" x14ac:dyDescent="0.3">
      <c r="A98">
        <v>349</v>
      </c>
      <c r="D98">
        <v>0</v>
      </c>
      <c r="E98">
        <v>13178794</v>
      </c>
      <c r="F98">
        <v>0</v>
      </c>
      <c r="G98">
        <v>0</v>
      </c>
      <c r="H98">
        <v>0</v>
      </c>
      <c r="I98">
        <v>0</v>
      </c>
      <c r="J98">
        <v>41747428</v>
      </c>
      <c r="K98">
        <v>15203446</v>
      </c>
      <c r="L98">
        <v>22422149</v>
      </c>
      <c r="M98">
        <v>395960674</v>
      </c>
      <c r="N98">
        <v>0</v>
      </c>
      <c r="O98">
        <v>1737784</v>
      </c>
      <c r="P98">
        <v>0</v>
      </c>
      <c r="Q98">
        <v>639324</v>
      </c>
      <c r="R98">
        <v>4149121</v>
      </c>
      <c r="S98">
        <v>2544162</v>
      </c>
      <c r="T98">
        <v>0</v>
      </c>
      <c r="U98">
        <v>0</v>
      </c>
      <c r="V98">
        <v>13725507</v>
      </c>
      <c r="W98">
        <v>0</v>
      </c>
      <c r="X98">
        <v>764960</v>
      </c>
      <c r="Y98">
        <v>1225232</v>
      </c>
      <c r="Z98">
        <v>0</v>
      </c>
      <c r="AA98">
        <v>19587627</v>
      </c>
      <c r="AB98">
        <v>14600341</v>
      </c>
      <c r="AC98">
        <v>2584485</v>
      </c>
      <c r="AD98">
        <v>19293715</v>
      </c>
      <c r="AE98">
        <v>47521399</v>
      </c>
      <c r="AF98">
        <v>6082308</v>
      </c>
      <c r="AG98">
        <v>17874247</v>
      </c>
      <c r="AH98">
        <v>16537390</v>
      </c>
      <c r="AI98">
        <v>14643454</v>
      </c>
      <c r="AJ98">
        <v>15791721</v>
      </c>
      <c r="AK98">
        <v>0</v>
      </c>
      <c r="AL98">
        <v>8467456</v>
      </c>
      <c r="AM98">
        <v>0</v>
      </c>
      <c r="AN98">
        <v>1652538</v>
      </c>
      <c r="AO98">
        <v>0</v>
      </c>
      <c r="AP98">
        <v>0</v>
      </c>
      <c r="AQ98">
        <v>17762780</v>
      </c>
      <c r="AR98">
        <v>0</v>
      </c>
      <c r="AS98">
        <v>18922091</v>
      </c>
      <c r="AT98">
        <v>62517422</v>
      </c>
      <c r="AU98">
        <v>0</v>
      </c>
      <c r="AV98">
        <v>1811</v>
      </c>
      <c r="AW98">
        <v>8474679</v>
      </c>
      <c r="AX98">
        <v>25411539</v>
      </c>
      <c r="AY98">
        <v>0</v>
      </c>
      <c r="AZ98">
        <v>0</v>
      </c>
      <c r="BA98">
        <v>0</v>
      </c>
      <c r="BB98">
        <v>219825577</v>
      </c>
      <c r="BC98">
        <v>9912810</v>
      </c>
      <c r="BD98">
        <v>326749</v>
      </c>
      <c r="BE98">
        <v>0</v>
      </c>
      <c r="BF98">
        <v>59278833</v>
      </c>
      <c r="BG98">
        <v>0</v>
      </c>
      <c r="BH98">
        <v>0</v>
      </c>
      <c r="BI98">
        <v>14559095</v>
      </c>
      <c r="BJ98">
        <v>143115</v>
      </c>
      <c r="BK98">
        <v>0</v>
      </c>
      <c r="BL98">
        <v>0</v>
      </c>
      <c r="BM98">
        <v>9796959</v>
      </c>
      <c r="BN98">
        <v>51595462</v>
      </c>
      <c r="BO98">
        <v>22193179</v>
      </c>
      <c r="BP98">
        <v>0</v>
      </c>
      <c r="BQ98">
        <v>11230463</v>
      </c>
      <c r="BR98">
        <v>0</v>
      </c>
      <c r="BS98">
        <v>0</v>
      </c>
      <c r="BT98">
        <v>3506191</v>
      </c>
      <c r="BU98">
        <v>10722761</v>
      </c>
      <c r="BV98">
        <v>89454158</v>
      </c>
      <c r="BW98">
        <v>1887597</v>
      </c>
      <c r="BX98">
        <v>0</v>
      </c>
      <c r="BY98">
        <v>0</v>
      </c>
      <c r="BZ98">
        <v>194896</v>
      </c>
      <c r="CA98">
        <v>0</v>
      </c>
      <c r="CB98">
        <v>11473013</v>
      </c>
      <c r="CC98">
        <v>14739565</v>
      </c>
      <c r="CD98">
        <v>6052746</v>
      </c>
      <c r="CE98">
        <v>47122</v>
      </c>
      <c r="CF98">
        <v>0</v>
      </c>
      <c r="CG98">
        <v>13691475</v>
      </c>
      <c r="CH98">
        <v>5780523</v>
      </c>
      <c r="CI98">
        <v>13182107</v>
      </c>
      <c r="CJ98">
        <v>16783</v>
      </c>
      <c r="CK98">
        <v>2779357</v>
      </c>
      <c r="CL98">
        <v>0</v>
      </c>
      <c r="CM98">
        <v>0</v>
      </c>
      <c r="CN98">
        <v>5266616</v>
      </c>
      <c r="CO98">
        <v>519054682</v>
      </c>
      <c r="CP98">
        <v>11452589</v>
      </c>
      <c r="CQ98">
        <v>0</v>
      </c>
      <c r="CR98">
        <v>13303228</v>
      </c>
      <c r="CS98">
        <v>5057975</v>
      </c>
      <c r="CT98">
        <v>0</v>
      </c>
      <c r="CU98">
        <v>1892324</v>
      </c>
      <c r="CV98">
        <v>0</v>
      </c>
      <c r="CW98">
        <v>8940327</v>
      </c>
      <c r="CX98">
        <v>3543050</v>
      </c>
      <c r="CY98">
        <v>55627</v>
      </c>
    </row>
    <row r="99" spans="1:103" x14ac:dyDescent="0.3">
      <c r="A99">
        <v>375</v>
      </c>
      <c r="D99">
        <v>0</v>
      </c>
      <c r="E99">
        <v>5905136</v>
      </c>
      <c r="F99">
        <v>0</v>
      </c>
      <c r="G99">
        <v>0</v>
      </c>
      <c r="H99">
        <v>0</v>
      </c>
      <c r="I99">
        <v>0</v>
      </c>
      <c r="J99">
        <v>8671476</v>
      </c>
      <c r="K99">
        <v>-507356</v>
      </c>
      <c r="L99">
        <v>1865472</v>
      </c>
      <c r="M99">
        <v>44083378</v>
      </c>
      <c r="N99">
        <v>0</v>
      </c>
      <c r="O99">
        <v>301183</v>
      </c>
      <c r="P99">
        <v>0</v>
      </c>
      <c r="Q99">
        <v>8051074</v>
      </c>
      <c r="R99">
        <v>2657218</v>
      </c>
      <c r="S99">
        <v>1320748</v>
      </c>
      <c r="T99">
        <v>0</v>
      </c>
      <c r="U99">
        <v>0</v>
      </c>
      <c r="V99">
        <v>27741259</v>
      </c>
      <c r="W99">
        <v>0</v>
      </c>
      <c r="X99">
        <v>2592212</v>
      </c>
      <c r="Y99">
        <v>288792</v>
      </c>
      <c r="Z99">
        <v>0</v>
      </c>
      <c r="AA99">
        <v>6459639</v>
      </c>
      <c r="AB99">
        <v>13029798</v>
      </c>
      <c r="AC99">
        <v>438249</v>
      </c>
      <c r="AD99">
        <v>20277823</v>
      </c>
      <c r="AE99">
        <v>-4726866</v>
      </c>
      <c r="AF99">
        <v>1276510</v>
      </c>
      <c r="AG99">
        <v>14491578</v>
      </c>
      <c r="AH99">
        <v>9086705</v>
      </c>
      <c r="AI99">
        <v>35540153</v>
      </c>
      <c r="AJ99">
        <v>1881093</v>
      </c>
      <c r="AK99">
        <v>0</v>
      </c>
      <c r="AL99">
        <v>13286733</v>
      </c>
      <c r="AM99">
        <v>0</v>
      </c>
      <c r="AN99">
        <v>1323724</v>
      </c>
      <c r="AO99">
        <v>0</v>
      </c>
      <c r="AP99">
        <v>0</v>
      </c>
      <c r="AQ99">
        <v>1313804</v>
      </c>
      <c r="AR99">
        <v>0</v>
      </c>
      <c r="AS99">
        <v>4832739</v>
      </c>
      <c r="AT99">
        <v>65107575</v>
      </c>
      <c r="AU99">
        <v>0</v>
      </c>
      <c r="AV99">
        <v>924756</v>
      </c>
      <c r="AW99">
        <v>2543826</v>
      </c>
      <c r="AX99">
        <v>10238533</v>
      </c>
      <c r="AY99">
        <v>0</v>
      </c>
      <c r="AZ99">
        <v>0</v>
      </c>
      <c r="BA99">
        <v>0</v>
      </c>
      <c r="BB99">
        <v>55006735</v>
      </c>
      <c r="BC99">
        <v>4584750</v>
      </c>
      <c r="BD99">
        <v>-326749</v>
      </c>
      <c r="BE99">
        <v>0</v>
      </c>
      <c r="BF99">
        <v>23577681</v>
      </c>
      <c r="BG99">
        <v>0</v>
      </c>
      <c r="BH99">
        <v>0</v>
      </c>
      <c r="BI99">
        <v>-1987420</v>
      </c>
      <c r="BJ99">
        <v>158631</v>
      </c>
      <c r="BK99">
        <v>0</v>
      </c>
      <c r="BL99">
        <v>0</v>
      </c>
      <c r="BM99">
        <v>8653180</v>
      </c>
      <c r="BN99">
        <v>16314386</v>
      </c>
      <c r="BO99">
        <v>1542984</v>
      </c>
      <c r="BP99">
        <v>0</v>
      </c>
      <c r="BQ99">
        <v>-90613</v>
      </c>
      <c r="BR99">
        <v>0</v>
      </c>
      <c r="BS99">
        <v>0</v>
      </c>
      <c r="BT99">
        <v>3692379</v>
      </c>
      <c r="BU99">
        <v>11774596</v>
      </c>
      <c r="BV99">
        <v>13003176</v>
      </c>
      <c r="BW99">
        <v>1079624</v>
      </c>
      <c r="BX99">
        <v>0</v>
      </c>
      <c r="BY99">
        <v>0</v>
      </c>
      <c r="BZ99">
        <v>315613</v>
      </c>
      <c r="CA99">
        <v>0</v>
      </c>
      <c r="CB99">
        <v>10807812</v>
      </c>
      <c r="CC99">
        <v>5292160</v>
      </c>
      <c r="CD99">
        <v>1188625</v>
      </c>
      <c r="CE99">
        <v>1419678</v>
      </c>
      <c r="CF99">
        <v>0</v>
      </c>
      <c r="CG99">
        <v>2102857</v>
      </c>
      <c r="CH99">
        <v>1613031</v>
      </c>
      <c r="CI99">
        <v>20408946</v>
      </c>
      <c r="CJ99">
        <v>527626</v>
      </c>
      <c r="CK99">
        <v>552176</v>
      </c>
      <c r="CL99">
        <v>0</v>
      </c>
      <c r="CM99">
        <v>0</v>
      </c>
      <c r="CN99">
        <v>922417</v>
      </c>
      <c r="CO99">
        <v>134369857</v>
      </c>
      <c r="CP99">
        <v>1296208</v>
      </c>
      <c r="CQ99">
        <v>0</v>
      </c>
      <c r="CR99">
        <v>6280199</v>
      </c>
      <c r="CS99">
        <v>750261</v>
      </c>
      <c r="CT99">
        <v>0</v>
      </c>
      <c r="CU99">
        <v>234610</v>
      </c>
      <c r="CV99">
        <v>0</v>
      </c>
      <c r="CW99">
        <v>3853117</v>
      </c>
      <c r="CX99">
        <v>706640</v>
      </c>
      <c r="CY99">
        <v>-39607</v>
      </c>
    </row>
    <row r="100" spans="1:103" x14ac:dyDescent="0.3">
      <c r="A100">
        <v>83</v>
      </c>
      <c r="D100">
        <v>0</v>
      </c>
      <c r="E100">
        <v>18877350</v>
      </c>
      <c r="F100">
        <v>0</v>
      </c>
      <c r="G100">
        <v>0</v>
      </c>
      <c r="H100">
        <v>0</v>
      </c>
      <c r="I100">
        <v>0</v>
      </c>
      <c r="J100">
        <v>32758052</v>
      </c>
      <c r="K100">
        <v>16572614</v>
      </c>
      <c r="L100">
        <v>6779007</v>
      </c>
      <c r="M100">
        <v>346181382</v>
      </c>
      <c r="N100">
        <v>0</v>
      </c>
      <c r="O100">
        <v>14685314</v>
      </c>
      <c r="P100">
        <v>0</v>
      </c>
      <c r="Q100">
        <v>14003917</v>
      </c>
      <c r="R100">
        <v>23100003</v>
      </c>
      <c r="S100">
        <v>5392898</v>
      </c>
      <c r="T100">
        <v>0</v>
      </c>
      <c r="U100">
        <v>0</v>
      </c>
      <c r="V100">
        <v>64755529</v>
      </c>
      <c r="W100">
        <v>0</v>
      </c>
      <c r="X100">
        <v>5755172</v>
      </c>
      <c r="Y100">
        <v>3713730</v>
      </c>
      <c r="Z100">
        <v>0</v>
      </c>
      <c r="AA100">
        <v>23776553</v>
      </c>
      <c r="AB100">
        <v>39377387</v>
      </c>
      <c r="AC100">
        <v>10195963</v>
      </c>
      <c r="AD100">
        <v>56292989</v>
      </c>
      <c r="AE100">
        <v>56082754</v>
      </c>
      <c r="AF100">
        <v>9297961</v>
      </c>
      <c r="AG100">
        <v>39169098</v>
      </c>
      <c r="AH100">
        <v>34716845</v>
      </c>
      <c r="AI100">
        <v>100563080</v>
      </c>
      <c r="AJ100">
        <v>39230193</v>
      </c>
      <c r="AK100">
        <v>0</v>
      </c>
      <c r="AL100">
        <v>39963693</v>
      </c>
      <c r="AM100">
        <v>0</v>
      </c>
      <c r="AN100">
        <v>9398792</v>
      </c>
      <c r="AO100">
        <v>0</v>
      </c>
      <c r="AP100">
        <v>0</v>
      </c>
      <c r="AQ100">
        <v>34644530</v>
      </c>
      <c r="AR100">
        <v>0</v>
      </c>
      <c r="AS100">
        <v>13730660</v>
      </c>
      <c r="AT100">
        <v>348774235</v>
      </c>
      <c r="AU100">
        <v>0</v>
      </c>
      <c r="AV100">
        <v>924756</v>
      </c>
      <c r="AW100">
        <v>9281671</v>
      </c>
      <c r="AX100">
        <v>49718758</v>
      </c>
      <c r="AY100">
        <v>0</v>
      </c>
      <c r="AZ100">
        <v>0</v>
      </c>
      <c r="BA100">
        <v>0</v>
      </c>
      <c r="BB100">
        <v>191683552</v>
      </c>
      <c r="BC100">
        <v>9540796</v>
      </c>
      <c r="BD100">
        <v>-326749</v>
      </c>
      <c r="BE100">
        <v>0</v>
      </c>
      <c r="BF100">
        <v>92632156</v>
      </c>
      <c r="BG100">
        <v>0</v>
      </c>
      <c r="BH100">
        <v>0</v>
      </c>
      <c r="BI100">
        <v>1544228</v>
      </c>
      <c r="BJ100">
        <v>6054439</v>
      </c>
      <c r="BK100">
        <v>0</v>
      </c>
      <c r="BL100">
        <v>0</v>
      </c>
      <c r="BM100">
        <v>24864900</v>
      </c>
      <c r="BN100">
        <v>48754310</v>
      </c>
      <c r="BO100">
        <v>21737194</v>
      </c>
      <c r="BP100">
        <v>0</v>
      </c>
      <c r="BQ100">
        <v>11091695</v>
      </c>
      <c r="BR100">
        <v>0</v>
      </c>
      <c r="BS100">
        <v>0</v>
      </c>
      <c r="BT100">
        <v>12676498</v>
      </c>
      <c r="BU100">
        <v>24634310</v>
      </c>
      <c r="BV100">
        <v>46226238</v>
      </c>
      <c r="BW100">
        <v>8136312</v>
      </c>
      <c r="BX100">
        <v>0</v>
      </c>
      <c r="BY100">
        <v>0</v>
      </c>
      <c r="BZ100">
        <v>11300046</v>
      </c>
      <c r="CA100">
        <v>0</v>
      </c>
      <c r="CB100">
        <v>38345965</v>
      </c>
      <c r="CC100">
        <v>30930527</v>
      </c>
      <c r="CD100">
        <v>23173277</v>
      </c>
      <c r="CE100">
        <v>4286365</v>
      </c>
      <c r="CF100">
        <v>0</v>
      </c>
      <c r="CG100">
        <v>15634583</v>
      </c>
      <c r="CH100">
        <v>2859517</v>
      </c>
      <c r="CI100">
        <v>20408946</v>
      </c>
      <c r="CJ100">
        <v>5385943</v>
      </c>
      <c r="CK100">
        <v>8756301</v>
      </c>
      <c r="CL100">
        <v>0</v>
      </c>
      <c r="CM100">
        <v>0</v>
      </c>
      <c r="CN100">
        <v>14213137</v>
      </c>
      <c r="CO100">
        <v>355023634</v>
      </c>
      <c r="CP100">
        <v>4895683</v>
      </c>
      <c r="CQ100">
        <v>0</v>
      </c>
      <c r="CR100">
        <v>22902720</v>
      </c>
      <c r="CS100">
        <v>3046482</v>
      </c>
      <c r="CT100">
        <v>0</v>
      </c>
      <c r="CU100">
        <v>2730635</v>
      </c>
      <c r="CV100">
        <v>0</v>
      </c>
      <c r="CW100">
        <v>13270263</v>
      </c>
      <c r="CX100">
        <v>6748712</v>
      </c>
      <c r="CY100">
        <v>7082605</v>
      </c>
    </row>
    <row r="101" spans="1:103" x14ac:dyDescent="0.3">
      <c r="D101" t="e">
        <v>#N/A</v>
      </c>
      <c r="E101" t="e">
        <v>#N/A</v>
      </c>
      <c r="F101" t="e">
        <v>#N/A</v>
      </c>
      <c r="G101" t="e">
        <v>#N/A</v>
      </c>
      <c r="H101" t="e">
        <v>#N/A</v>
      </c>
      <c r="I101" t="e">
        <v>#N/A</v>
      </c>
      <c r="J101" t="e">
        <v>#N/A</v>
      </c>
      <c r="K101" t="e">
        <v>#N/A</v>
      </c>
      <c r="L101" t="e">
        <v>#N/A</v>
      </c>
      <c r="M101" t="e">
        <v>#N/A</v>
      </c>
      <c r="N101" t="e">
        <v>#N/A</v>
      </c>
      <c r="O101" t="e">
        <v>#N/A</v>
      </c>
      <c r="P101" t="e">
        <v>#N/A</v>
      </c>
      <c r="Q101" t="e">
        <v>#N/A</v>
      </c>
      <c r="R101" t="e">
        <v>#N/A</v>
      </c>
      <c r="S101" t="e">
        <v>#N/A</v>
      </c>
      <c r="T101" t="e">
        <v>#N/A</v>
      </c>
      <c r="U101" t="e">
        <v>#N/A</v>
      </c>
      <c r="V101" t="e">
        <v>#N/A</v>
      </c>
      <c r="W101" t="e">
        <v>#N/A</v>
      </c>
      <c r="X101" t="e">
        <v>#N/A</v>
      </c>
      <c r="Y101" t="e">
        <v>#N/A</v>
      </c>
      <c r="Z101" t="e">
        <v>#N/A</v>
      </c>
      <c r="AA101" t="e">
        <v>#N/A</v>
      </c>
      <c r="AB101" t="e">
        <v>#N/A</v>
      </c>
      <c r="AC101" t="e">
        <v>#N/A</v>
      </c>
      <c r="AD101" t="e">
        <v>#N/A</v>
      </c>
      <c r="AE101" t="e">
        <v>#N/A</v>
      </c>
      <c r="AF101" t="e">
        <v>#N/A</v>
      </c>
      <c r="AG101" t="e">
        <v>#N/A</v>
      </c>
      <c r="AH101" t="e">
        <v>#N/A</v>
      </c>
      <c r="AI101" t="e">
        <v>#N/A</v>
      </c>
      <c r="AJ101" t="e">
        <v>#N/A</v>
      </c>
      <c r="AK101" t="e">
        <v>#N/A</v>
      </c>
      <c r="AL101" t="e">
        <v>#N/A</v>
      </c>
      <c r="AM101" t="e">
        <v>#N/A</v>
      </c>
      <c r="AN101" t="e">
        <v>#N/A</v>
      </c>
      <c r="AO101" t="e">
        <v>#N/A</v>
      </c>
      <c r="AP101" t="e">
        <v>#N/A</v>
      </c>
      <c r="AQ101" t="e">
        <v>#N/A</v>
      </c>
      <c r="AR101" t="e">
        <v>#N/A</v>
      </c>
      <c r="AS101" t="e">
        <v>#N/A</v>
      </c>
      <c r="AT101" t="e">
        <v>#N/A</v>
      </c>
      <c r="AU101" t="e">
        <v>#N/A</v>
      </c>
      <c r="AV101" t="e">
        <v>#N/A</v>
      </c>
      <c r="AW101" t="e">
        <v>#N/A</v>
      </c>
      <c r="AX101" t="e">
        <v>#N/A</v>
      </c>
      <c r="AY101" t="e">
        <v>#N/A</v>
      </c>
      <c r="AZ101" t="e">
        <v>#N/A</v>
      </c>
      <c r="BA101" t="e">
        <v>#N/A</v>
      </c>
      <c r="BB101" t="e">
        <v>#N/A</v>
      </c>
      <c r="BC101" t="e">
        <v>#N/A</v>
      </c>
      <c r="BD101" t="e">
        <v>#N/A</v>
      </c>
      <c r="BE101" t="e">
        <v>#N/A</v>
      </c>
      <c r="BF101" t="e">
        <v>#N/A</v>
      </c>
      <c r="BG101" t="e">
        <v>#N/A</v>
      </c>
      <c r="BH101" t="e">
        <v>#N/A</v>
      </c>
      <c r="BI101" t="e">
        <v>#N/A</v>
      </c>
      <c r="BJ101" t="e">
        <v>#N/A</v>
      </c>
      <c r="BK101" t="e">
        <v>#N/A</v>
      </c>
      <c r="BL101" t="e">
        <v>#N/A</v>
      </c>
      <c r="BM101" t="e">
        <v>#N/A</v>
      </c>
      <c r="BN101" t="e">
        <v>#N/A</v>
      </c>
      <c r="BO101" t="e">
        <v>#N/A</v>
      </c>
      <c r="BP101" t="e">
        <v>#N/A</v>
      </c>
      <c r="BQ101" t="e">
        <v>#N/A</v>
      </c>
      <c r="BR101" t="e">
        <v>#N/A</v>
      </c>
      <c r="BS101" t="e">
        <v>#N/A</v>
      </c>
      <c r="BT101" t="e">
        <v>#N/A</v>
      </c>
      <c r="BU101" t="e">
        <v>#N/A</v>
      </c>
      <c r="BV101" t="e">
        <v>#N/A</v>
      </c>
      <c r="BW101" t="e">
        <v>#N/A</v>
      </c>
      <c r="BX101" t="e">
        <v>#N/A</v>
      </c>
      <c r="BY101" t="e">
        <v>#N/A</v>
      </c>
      <c r="BZ101" t="e">
        <v>#N/A</v>
      </c>
      <c r="CA101" t="e">
        <v>#N/A</v>
      </c>
      <c r="CB101" t="e">
        <v>#N/A</v>
      </c>
      <c r="CC101" t="e">
        <v>#N/A</v>
      </c>
      <c r="CD101" t="e">
        <v>#N/A</v>
      </c>
      <c r="CE101" t="e">
        <v>#N/A</v>
      </c>
      <c r="CF101" t="e">
        <v>#N/A</v>
      </c>
      <c r="CG101" t="e">
        <v>#N/A</v>
      </c>
      <c r="CH101" t="e">
        <v>#N/A</v>
      </c>
      <c r="CI101" t="e">
        <v>#N/A</v>
      </c>
      <c r="CJ101" t="e">
        <v>#N/A</v>
      </c>
      <c r="CK101" t="e">
        <v>#N/A</v>
      </c>
      <c r="CL101" t="e">
        <v>#N/A</v>
      </c>
      <c r="CM101" t="e">
        <v>#N/A</v>
      </c>
      <c r="CN101" t="e">
        <v>#N/A</v>
      </c>
      <c r="CO101" t="e">
        <v>#N/A</v>
      </c>
      <c r="CP101" t="e">
        <v>#N/A</v>
      </c>
      <c r="CQ101" t="e">
        <v>#N/A</v>
      </c>
      <c r="CR101" t="e">
        <v>#N/A</v>
      </c>
      <c r="CS101" t="e">
        <v>#N/A</v>
      </c>
      <c r="CT101" t="e">
        <v>#N/A</v>
      </c>
      <c r="CU101" t="e">
        <v>#N/A</v>
      </c>
      <c r="CV101" t="e">
        <v>#N/A</v>
      </c>
      <c r="CW101" t="e">
        <v>#N/A</v>
      </c>
      <c r="CX101" t="e">
        <v>#N/A</v>
      </c>
      <c r="CY101" t="e">
        <v>#N/A</v>
      </c>
    </row>
    <row r="102" spans="1:103" x14ac:dyDescent="0.3">
      <c r="D102" t="e">
        <v>#N/A</v>
      </c>
      <c r="E102" t="e">
        <v>#N/A</v>
      </c>
      <c r="F102" t="e">
        <v>#N/A</v>
      </c>
      <c r="G102" t="e">
        <v>#N/A</v>
      </c>
      <c r="H102" t="e">
        <v>#N/A</v>
      </c>
      <c r="I102" t="e">
        <v>#N/A</v>
      </c>
      <c r="J102" t="e">
        <v>#N/A</v>
      </c>
      <c r="K102" t="e">
        <v>#N/A</v>
      </c>
      <c r="L102" t="e">
        <v>#N/A</v>
      </c>
      <c r="M102" t="e">
        <v>#N/A</v>
      </c>
      <c r="N102" t="e">
        <v>#N/A</v>
      </c>
      <c r="O102" t="e">
        <v>#N/A</v>
      </c>
      <c r="P102" t="e">
        <v>#N/A</v>
      </c>
      <c r="Q102" t="e">
        <v>#N/A</v>
      </c>
      <c r="R102" t="e">
        <v>#N/A</v>
      </c>
      <c r="S102" t="e">
        <v>#N/A</v>
      </c>
      <c r="T102" t="e">
        <v>#N/A</v>
      </c>
      <c r="U102" t="e">
        <v>#N/A</v>
      </c>
      <c r="V102" t="e">
        <v>#N/A</v>
      </c>
      <c r="W102" t="e">
        <v>#N/A</v>
      </c>
      <c r="X102" t="e">
        <v>#N/A</v>
      </c>
      <c r="Y102" t="e">
        <v>#N/A</v>
      </c>
      <c r="Z102" t="e">
        <v>#N/A</v>
      </c>
      <c r="AA102" t="e">
        <v>#N/A</v>
      </c>
      <c r="AB102" t="e">
        <v>#N/A</v>
      </c>
      <c r="AC102" t="e">
        <v>#N/A</v>
      </c>
      <c r="AD102" t="e">
        <v>#N/A</v>
      </c>
      <c r="AE102" t="e">
        <v>#N/A</v>
      </c>
      <c r="AF102" t="e">
        <v>#N/A</v>
      </c>
      <c r="AG102" t="e">
        <v>#N/A</v>
      </c>
      <c r="AH102" t="e">
        <v>#N/A</v>
      </c>
      <c r="AI102" t="e">
        <v>#N/A</v>
      </c>
      <c r="AJ102" t="e">
        <v>#N/A</v>
      </c>
      <c r="AK102" t="e">
        <v>#N/A</v>
      </c>
      <c r="AL102" t="e">
        <v>#N/A</v>
      </c>
      <c r="AM102" t="e">
        <v>#N/A</v>
      </c>
      <c r="AN102" t="e">
        <v>#N/A</v>
      </c>
      <c r="AO102" t="e">
        <v>#N/A</v>
      </c>
      <c r="AP102" t="e">
        <v>#N/A</v>
      </c>
      <c r="AQ102" t="e">
        <v>#N/A</v>
      </c>
      <c r="AR102" t="e">
        <v>#N/A</v>
      </c>
      <c r="AS102" t="e">
        <v>#N/A</v>
      </c>
      <c r="AT102" t="e">
        <v>#N/A</v>
      </c>
      <c r="AU102" t="e">
        <v>#N/A</v>
      </c>
      <c r="AV102" t="e">
        <v>#N/A</v>
      </c>
      <c r="AW102" t="e">
        <v>#N/A</v>
      </c>
      <c r="AX102" t="e">
        <v>#N/A</v>
      </c>
      <c r="AY102" t="e">
        <v>#N/A</v>
      </c>
      <c r="AZ102" t="e">
        <v>#N/A</v>
      </c>
      <c r="BA102" t="e">
        <v>#N/A</v>
      </c>
      <c r="BB102" t="e">
        <v>#N/A</v>
      </c>
      <c r="BC102" t="e">
        <v>#N/A</v>
      </c>
      <c r="BD102" t="e">
        <v>#N/A</v>
      </c>
      <c r="BE102" t="e">
        <v>#N/A</v>
      </c>
      <c r="BF102" t="e">
        <v>#N/A</v>
      </c>
      <c r="BG102" t="e">
        <v>#N/A</v>
      </c>
      <c r="BH102" t="e">
        <v>#N/A</v>
      </c>
      <c r="BI102" t="e">
        <v>#N/A</v>
      </c>
      <c r="BJ102" t="e">
        <v>#N/A</v>
      </c>
      <c r="BK102" t="e">
        <v>#N/A</v>
      </c>
      <c r="BL102" t="e">
        <v>#N/A</v>
      </c>
      <c r="BM102" t="e">
        <v>#N/A</v>
      </c>
      <c r="BN102" t="e">
        <v>#N/A</v>
      </c>
      <c r="BO102" t="e">
        <v>#N/A</v>
      </c>
      <c r="BP102" t="e">
        <v>#N/A</v>
      </c>
      <c r="BQ102" t="e">
        <v>#N/A</v>
      </c>
      <c r="BR102" t="e">
        <v>#N/A</v>
      </c>
      <c r="BS102" t="e">
        <v>#N/A</v>
      </c>
      <c r="BT102" t="e">
        <v>#N/A</v>
      </c>
      <c r="BU102" t="e">
        <v>#N/A</v>
      </c>
      <c r="BV102" t="e">
        <v>#N/A</v>
      </c>
      <c r="BW102" t="e">
        <v>#N/A</v>
      </c>
      <c r="BX102" t="e">
        <v>#N/A</v>
      </c>
      <c r="BY102" t="e">
        <v>#N/A</v>
      </c>
      <c r="BZ102" t="e">
        <v>#N/A</v>
      </c>
      <c r="CA102" t="e">
        <v>#N/A</v>
      </c>
      <c r="CB102" t="e">
        <v>#N/A</v>
      </c>
      <c r="CC102" t="e">
        <v>#N/A</v>
      </c>
      <c r="CD102" t="e">
        <v>#N/A</v>
      </c>
      <c r="CE102" t="e">
        <v>#N/A</v>
      </c>
      <c r="CF102" t="e">
        <v>#N/A</v>
      </c>
      <c r="CG102" t="e">
        <v>#N/A</v>
      </c>
      <c r="CH102" t="e">
        <v>#N/A</v>
      </c>
      <c r="CI102" t="e">
        <v>#N/A</v>
      </c>
      <c r="CJ102" t="e">
        <v>#N/A</v>
      </c>
      <c r="CK102" t="e">
        <v>#N/A</v>
      </c>
      <c r="CL102" t="e">
        <v>#N/A</v>
      </c>
      <c r="CM102" t="e">
        <v>#N/A</v>
      </c>
      <c r="CN102" t="e">
        <v>#N/A</v>
      </c>
      <c r="CO102" t="e">
        <v>#N/A</v>
      </c>
      <c r="CP102" t="e">
        <v>#N/A</v>
      </c>
      <c r="CQ102" t="e">
        <v>#N/A</v>
      </c>
      <c r="CR102" t="e">
        <v>#N/A</v>
      </c>
      <c r="CS102" t="e">
        <v>#N/A</v>
      </c>
      <c r="CT102" t="e">
        <v>#N/A</v>
      </c>
      <c r="CU102" t="e">
        <v>#N/A</v>
      </c>
      <c r="CV102" t="e">
        <v>#N/A</v>
      </c>
      <c r="CW102" t="e">
        <v>#N/A</v>
      </c>
      <c r="CX102" t="e">
        <v>#N/A</v>
      </c>
      <c r="CY102" t="e">
        <v>#N/A</v>
      </c>
    </row>
    <row r="103" spans="1:103" x14ac:dyDescent="0.3">
      <c r="A103">
        <v>88</v>
      </c>
      <c r="D103">
        <v>0</v>
      </c>
      <c r="E103">
        <v>3431036</v>
      </c>
      <c r="F103">
        <v>0</v>
      </c>
      <c r="G103">
        <v>0</v>
      </c>
      <c r="H103">
        <v>0</v>
      </c>
      <c r="I103">
        <v>0</v>
      </c>
      <c r="J103">
        <v>7958941</v>
      </c>
      <c r="K103">
        <v>2718295</v>
      </c>
      <c r="L103">
        <v>2422690</v>
      </c>
      <c r="M103">
        <v>66756971</v>
      </c>
      <c r="N103">
        <v>0</v>
      </c>
      <c r="O103">
        <v>1723440</v>
      </c>
      <c r="P103">
        <v>0</v>
      </c>
      <c r="Q103">
        <v>3695133</v>
      </c>
      <c r="R103">
        <v>1780844</v>
      </c>
      <c r="S103">
        <v>733693</v>
      </c>
      <c r="T103">
        <v>0</v>
      </c>
      <c r="U103">
        <v>0</v>
      </c>
      <c r="V103">
        <v>8094233</v>
      </c>
      <c r="W103">
        <v>0</v>
      </c>
      <c r="X103">
        <v>1731810</v>
      </c>
      <c r="Y103">
        <v>686910</v>
      </c>
      <c r="Z103">
        <v>0</v>
      </c>
      <c r="AA103">
        <v>3741341</v>
      </c>
      <c r="AB103">
        <v>4205475</v>
      </c>
      <c r="AC103">
        <v>646202</v>
      </c>
      <c r="AD103">
        <v>11813282</v>
      </c>
      <c r="AE103">
        <v>13891378</v>
      </c>
      <c r="AF103">
        <v>846643</v>
      </c>
      <c r="AG103">
        <v>7126317</v>
      </c>
      <c r="AH103">
        <v>3111447</v>
      </c>
      <c r="AI103">
        <v>10820804</v>
      </c>
      <c r="AJ103">
        <v>4371000</v>
      </c>
      <c r="AK103">
        <v>0</v>
      </c>
      <c r="AL103">
        <v>11547395</v>
      </c>
      <c r="AM103">
        <v>0</v>
      </c>
      <c r="AN103">
        <v>1103758</v>
      </c>
      <c r="AO103">
        <v>0</v>
      </c>
      <c r="AP103">
        <v>0</v>
      </c>
      <c r="AQ103">
        <v>3203831</v>
      </c>
      <c r="AR103">
        <v>0</v>
      </c>
      <c r="AS103">
        <v>6287971</v>
      </c>
      <c r="AT103">
        <v>40263843</v>
      </c>
      <c r="AU103">
        <v>0</v>
      </c>
      <c r="AV103">
        <v>48750</v>
      </c>
      <c r="AW103">
        <v>1470507</v>
      </c>
      <c r="AX103">
        <v>6993883</v>
      </c>
      <c r="AY103">
        <v>0</v>
      </c>
      <c r="AZ103">
        <v>0</v>
      </c>
      <c r="BA103">
        <v>0</v>
      </c>
      <c r="BB103">
        <v>52360571</v>
      </c>
      <c r="BC103">
        <v>1503961</v>
      </c>
      <c r="BD103">
        <v>0</v>
      </c>
      <c r="BE103">
        <v>0</v>
      </c>
      <c r="BF103">
        <v>18380788</v>
      </c>
      <c r="BG103">
        <v>0</v>
      </c>
      <c r="BH103">
        <v>0</v>
      </c>
      <c r="BI103">
        <v>1620003</v>
      </c>
      <c r="BJ103">
        <v>144802</v>
      </c>
      <c r="BK103">
        <v>0</v>
      </c>
      <c r="BL103">
        <v>0</v>
      </c>
      <c r="BM103">
        <v>4416298</v>
      </c>
      <c r="BN103">
        <v>21740523</v>
      </c>
      <c r="BO103">
        <v>3253650</v>
      </c>
      <c r="BP103">
        <v>0</v>
      </c>
      <c r="BQ103">
        <v>3005011</v>
      </c>
      <c r="BR103">
        <v>0</v>
      </c>
      <c r="BS103">
        <v>21734</v>
      </c>
      <c r="BT103">
        <v>2492470</v>
      </c>
      <c r="BU103">
        <v>5661083</v>
      </c>
      <c r="BV103">
        <v>13807136</v>
      </c>
      <c r="BW103">
        <v>2114034</v>
      </c>
      <c r="BX103">
        <v>0</v>
      </c>
      <c r="BY103">
        <v>0</v>
      </c>
      <c r="BZ103">
        <v>25500</v>
      </c>
      <c r="CA103">
        <v>0</v>
      </c>
      <c r="CB103">
        <v>6193210</v>
      </c>
      <c r="CC103">
        <v>15539412</v>
      </c>
      <c r="CD103">
        <v>1144735</v>
      </c>
      <c r="CE103">
        <v>116791</v>
      </c>
      <c r="CF103">
        <v>0</v>
      </c>
      <c r="CG103">
        <v>3277975</v>
      </c>
      <c r="CH103">
        <v>1570052</v>
      </c>
      <c r="CI103">
        <v>5978866</v>
      </c>
      <c r="CJ103">
        <v>286400</v>
      </c>
      <c r="CK103">
        <v>263057</v>
      </c>
      <c r="CL103">
        <v>0</v>
      </c>
      <c r="CM103">
        <v>0</v>
      </c>
      <c r="CN103">
        <v>1278004</v>
      </c>
      <c r="CO103">
        <v>64789757</v>
      </c>
      <c r="CP103">
        <v>1234469</v>
      </c>
      <c r="CQ103">
        <v>0</v>
      </c>
      <c r="CR103">
        <v>3523601</v>
      </c>
      <c r="CS103">
        <v>1439565</v>
      </c>
      <c r="CT103">
        <v>0</v>
      </c>
      <c r="CU103">
        <v>739746</v>
      </c>
      <c r="CV103">
        <v>0</v>
      </c>
      <c r="CW103">
        <v>2665168</v>
      </c>
      <c r="CX103">
        <v>372695</v>
      </c>
      <c r="CY103">
        <v>0</v>
      </c>
    </row>
    <row r="104" spans="1:103" x14ac:dyDescent="0.3">
      <c r="A104">
        <v>84</v>
      </c>
      <c r="D104">
        <v>0</v>
      </c>
      <c r="E104">
        <v>3431036</v>
      </c>
      <c r="F104">
        <v>0</v>
      </c>
      <c r="G104">
        <v>0</v>
      </c>
      <c r="H104">
        <v>0</v>
      </c>
      <c r="I104">
        <v>0</v>
      </c>
      <c r="J104">
        <v>8414419</v>
      </c>
      <c r="K104">
        <v>2737204</v>
      </c>
      <c r="L104">
        <v>2684706</v>
      </c>
      <c r="M104">
        <v>67907699</v>
      </c>
      <c r="N104">
        <v>0</v>
      </c>
      <c r="O104">
        <v>1723440</v>
      </c>
      <c r="P104">
        <v>0</v>
      </c>
      <c r="Q104">
        <v>3801534</v>
      </c>
      <c r="R104">
        <v>2321939</v>
      </c>
      <c r="S104">
        <v>737858</v>
      </c>
      <c r="T104">
        <v>0</v>
      </c>
      <c r="U104">
        <v>0</v>
      </c>
      <c r="V104">
        <v>8203590</v>
      </c>
      <c r="W104">
        <v>0</v>
      </c>
      <c r="X104">
        <v>1782081</v>
      </c>
      <c r="Y104">
        <v>731336</v>
      </c>
      <c r="Z104">
        <v>0</v>
      </c>
      <c r="AA104">
        <v>3945995</v>
      </c>
      <c r="AB104">
        <v>4290039</v>
      </c>
      <c r="AC104">
        <v>646202</v>
      </c>
      <c r="AD104">
        <v>11938136</v>
      </c>
      <c r="AE104">
        <v>15533465</v>
      </c>
      <c r="AF104">
        <v>846643</v>
      </c>
      <c r="AG104">
        <v>7126317</v>
      </c>
      <c r="AH104">
        <v>3395775</v>
      </c>
      <c r="AI104">
        <v>10820804</v>
      </c>
      <c r="AJ104">
        <v>4454160</v>
      </c>
      <c r="AK104">
        <v>0</v>
      </c>
      <c r="AL104">
        <v>15403435</v>
      </c>
      <c r="AM104">
        <v>0</v>
      </c>
      <c r="AN104">
        <v>1185283</v>
      </c>
      <c r="AO104">
        <v>0</v>
      </c>
      <c r="AP104">
        <v>0</v>
      </c>
      <c r="AQ104">
        <v>3332365</v>
      </c>
      <c r="AR104">
        <v>0</v>
      </c>
      <c r="AS104">
        <v>6505763</v>
      </c>
      <c r="AT104">
        <v>42140995</v>
      </c>
      <c r="AU104">
        <v>0</v>
      </c>
      <c r="AV104">
        <v>48750</v>
      </c>
      <c r="AW104">
        <v>1540558</v>
      </c>
      <c r="AX104">
        <v>7906506</v>
      </c>
      <c r="AY104">
        <v>0</v>
      </c>
      <c r="AZ104">
        <v>0</v>
      </c>
      <c r="BA104">
        <v>0</v>
      </c>
      <c r="BB104">
        <v>52896478</v>
      </c>
      <c r="BC104">
        <v>1628378</v>
      </c>
      <c r="BD104">
        <v>0</v>
      </c>
      <c r="BE104">
        <v>0</v>
      </c>
      <c r="BF104">
        <v>19040769</v>
      </c>
      <c r="BG104">
        <v>0</v>
      </c>
      <c r="BH104">
        <v>0</v>
      </c>
      <c r="BI104">
        <v>1620003</v>
      </c>
      <c r="BJ104">
        <v>150458</v>
      </c>
      <c r="BK104">
        <v>0</v>
      </c>
      <c r="BL104">
        <v>0</v>
      </c>
      <c r="BM104">
        <v>4489008</v>
      </c>
      <c r="BN104">
        <v>21787355</v>
      </c>
      <c r="BO104">
        <v>3260220</v>
      </c>
      <c r="BP104">
        <v>0</v>
      </c>
      <c r="BQ104">
        <v>3053985</v>
      </c>
      <c r="BR104">
        <v>0</v>
      </c>
      <c r="BS104">
        <v>21734</v>
      </c>
      <c r="BT104">
        <v>2678122</v>
      </c>
      <c r="BU104">
        <v>5772312</v>
      </c>
      <c r="BV104">
        <v>13816757</v>
      </c>
      <c r="BW104">
        <v>2262294</v>
      </c>
      <c r="BX104">
        <v>0</v>
      </c>
      <c r="BY104">
        <v>0</v>
      </c>
      <c r="BZ104">
        <v>25500</v>
      </c>
      <c r="CA104">
        <v>0</v>
      </c>
      <c r="CB104">
        <v>6291170</v>
      </c>
      <c r="CC104">
        <v>16180038</v>
      </c>
      <c r="CD104">
        <v>1197540</v>
      </c>
      <c r="CE104">
        <v>116791</v>
      </c>
      <c r="CF104">
        <v>0</v>
      </c>
      <c r="CG104">
        <v>3468651</v>
      </c>
      <c r="CH104">
        <v>1570052</v>
      </c>
      <c r="CI104">
        <v>6233793</v>
      </c>
      <c r="CJ104">
        <v>286400</v>
      </c>
      <c r="CK104">
        <v>278177</v>
      </c>
      <c r="CL104">
        <v>0</v>
      </c>
      <c r="CM104">
        <v>0</v>
      </c>
      <c r="CN104">
        <v>1332907</v>
      </c>
      <c r="CO104">
        <v>66581187</v>
      </c>
      <c r="CP104">
        <v>1234469</v>
      </c>
      <c r="CQ104">
        <v>0</v>
      </c>
      <c r="CR104">
        <v>3589514</v>
      </c>
      <c r="CS104">
        <v>1464437</v>
      </c>
      <c r="CT104">
        <v>0</v>
      </c>
      <c r="CU104">
        <v>739746</v>
      </c>
      <c r="CV104">
        <v>0</v>
      </c>
      <c r="CW104">
        <v>2665168</v>
      </c>
      <c r="CX104">
        <v>372695</v>
      </c>
      <c r="CY104">
        <v>0</v>
      </c>
    </row>
    <row r="105" spans="1:103" x14ac:dyDescent="0.3">
      <c r="A105">
        <v>49</v>
      </c>
      <c r="D105">
        <v>0</v>
      </c>
      <c r="E105">
        <v>961768</v>
      </c>
      <c r="F105">
        <v>0</v>
      </c>
      <c r="G105">
        <v>0</v>
      </c>
      <c r="H105">
        <v>0</v>
      </c>
      <c r="I105">
        <v>0</v>
      </c>
      <c r="J105">
        <v>2228560</v>
      </c>
      <c r="K105">
        <v>904887</v>
      </c>
      <c r="L105">
        <v>840325</v>
      </c>
      <c r="M105">
        <v>13371772</v>
      </c>
      <c r="N105">
        <v>0</v>
      </c>
      <c r="O105">
        <v>837164</v>
      </c>
      <c r="P105">
        <v>0</v>
      </c>
      <c r="Q105">
        <v>348146</v>
      </c>
      <c r="R105">
        <v>656179</v>
      </c>
      <c r="S105">
        <v>364270</v>
      </c>
      <c r="T105">
        <v>0</v>
      </c>
      <c r="U105">
        <v>0</v>
      </c>
      <c r="V105">
        <v>1421988</v>
      </c>
      <c r="W105">
        <v>0</v>
      </c>
      <c r="X105">
        <v>349926</v>
      </c>
      <c r="Y105">
        <v>499642</v>
      </c>
      <c r="Z105">
        <v>0</v>
      </c>
      <c r="AA105">
        <v>1396367</v>
      </c>
      <c r="AB105">
        <v>1680666</v>
      </c>
      <c r="AC105">
        <v>418657</v>
      </c>
      <c r="AD105">
        <v>3341147</v>
      </c>
      <c r="AE105">
        <v>4386985</v>
      </c>
      <c r="AF105">
        <v>363198</v>
      </c>
      <c r="AG105">
        <v>822247</v>
      </c>
      <c r="AH105">
        <v>1247259</v>
      </c>
      <c r="AI105">
        <v>3246004</v>
      </c>
      <c r="AJ105">
        <v>1412252</v>
      </c>
      <c r="AK105">
        <v>0</v>
      </c>
      <c r="AL105">
        <v>1683462</v>
      </c>
      <c r="AM105">
        <v>0</v>
      </c>
      <c r="AN105">
        <v>278387</v>
      </c>
      <c r="AO105">
        <v>0</v>
      </c>
      <c r="AP105">
        <v>0</v>
      </c>
      <c r="AQ105">
        <v>1227893</v>
      </c>
      <c r="AR105">
        <v>0</v>
      </c>
      <c r="AS105">
        <v>1773738</v>
      </c>
      <c r="AT105">
        <v>12563559</v>
      </c>
      <c r="AU105">
        <v>0</v>
      </c>
      <c r="AV105">
        <v>10864</v>
      </c>
      <c r="AW105">
        <v>403908</v>
      </c>
      <c r="AX105">
        <v>2049872</v>
      </c>
      <c r="AY105">
        <v>0</v>
      </c>
      <c r="AZ105">
        <v>0</v>
      </c>
      <c r="BA105">
        <v>0</v>
      </c>
      <c r="BB105">
        <v>8061611</v>
      </c>
      <c r="BC105">
        <v>453743</v>
      </c>
      <c r="BD105">
        <v>0</v>
      </c>
      <c r="BE105">
        <v>0</v>
      </c>
      <c r="BF105">
        <v>3772896</v>
      </c>
      <c r="BG105">
        <v>0</v>
      </c>
      <c r="BH105">
        <v>0</v>
      </c>
      <c r="BI105">
        <v>379768</v>
      </c>
      <c r="BJ105">
        <v>144591</v>
      </c>
      <c r="BK105">
        <v>0</v>
      </c>
      <c r="BL105">
        <v>0</v>
      </c>
      <c r="BM105">
        <v>1173048</v>
      </c>
      <c r="BN105">
        <v>5270486</v>
      </c>
      <c r="BO105">
        <v>888239</v>
      </c>
      <c r="BP105">
        <v>0</v>
      </c>
      <c r="BQ105">
        <v>672904</v>
      </c>
      <c r="BR105">
        <v>0</v>
      </c>
      <c r="BS105">
        <v>0</v>
      </c>
      <c r="BT105">
        <v>754976</v>
      </c>
      <c r="BU105">
        <v>1271061</v>
      </c>
      <c r="BV105">
        <v>3498247</v>
      </c>
      <c r="BW105">
        <v>378715</v>
      </c>
      <c r="BX105">
        <v>0</v>
      </c>
      <c r="BY105">
        <v>0</v>
      </c>
      <c r="BZ105">
        <v>231711</v>
      </c>
      <c r="CA105">
        <v>0</v>
      </c>
      <c r="CB105">
        <v>2742762</v>
      </c>
      <c r="CC105">
        <v>7112470</v>
      </c>
      <c r="CD105">
        <v>676219</v>
      </c>
      <c r="CE105">
        <v>76444</v>
      </c>
      <c r="CF105">
        <v>0</v>
      </c>
      <c r="CG105">
        <v>985725</v>
      </c>
      <c r="CH105">
        <v>328452</v>
      </c>
      <c r="CI105">
        <v>1135056</v>
      </c>
      <c r="CJ105">
        <v>229048</v>
      </c>
      <c r="CK105">
        <v>320481</v>
      </c>
      <c r="CL105">
        <v>0</v>
      </c>
      <c r="CM105">
        <v>0</v>
      </c>
      <c r="CN105">
        <v>527402</v>
      </c>
      <c r="CO105">
        <v>18536568</v>
      </c>
      <c r="CP105">
        <v>380821</v>
      </c>
      <c r="CQ105">
        <v>0</v>
      </c>
      <c r="CR105">
        <v>1268425</v>
      </c>
      <c r="CS105">
        <v>252889</v>
      </c>
      <c r="CT105">
        <v>0</v>
      </c>
      <c r="CU105">
        <v>144800</v>
      </c>
      <c r="CV105">
        <v>0</v>
      </c>
      <c r="CW105">
        <v>643731</v>
      </c>
      <c r="CX105">
        <v>395915</v>
      </c>
      <c r="CY105">
        <v>0</v>
      </c>
    </row>
    <row r="106" spans="1:103" x14ac:dyDescent="0.3">
      <c r="A106">
        <v>85</v>
      </c>
      <c r="D106">
        <v>0</v>
      </c>
      <c r="E106">
        <v>3011745</v>
      </c>
      <c r="F106">
        <v>0</v>
      </c>
      <c r="G106">
        <v>0</v>
      </c>
      <c r="H106">
        <v>0</v>
      </c>
      <c r="I106">
        <v>0</v>
      </c>
      <c r="J106">
        <v>6889690</v>
      </c>
      <c r="K106">
        <v>2845864</v>
      </c>
      <c r="L106">
        <v>1930386</v>
      </c>
      <c r="M106">
        <v>45622714</v>
      </c>
      <c r="N106">
        <v>0</v>
      </c>
      <c r="O106">
        <v>2626964</v>
      </c>
      <c r="P106">
        <v>0</v>
      </c>
      <c r="Q106">
        <v>3158910</v>
      </c>
      <c r="R106">
        <v>1817615</v>
      </c>
      <c r="S106">
        <v>1042012</v>
      </c>
      <c r="T106">
        <v>0</v>
      </c>
      <c r="U106">
        <v>0</v>
      </c>
      <c r="V106">
        <v>6888826</v>
      </c>
      <c r="W106">
        <v>0</v>
      </c>
      <c r="X106">
        <v>1738785</v>
      </c>
      <c r="Y106">
        <v>1021575</v>
      </c>
      <c r="Z106">
        <v>0</v>
      </c>
      <c r="AA106">
        <v>3269520</v>
      </c>
      <c r="AB106">
        <v>4191585</v>
      </c>
      <c r="AC106">
        <v>1083500</v>
      </c>
      <c r="AD106">
        <v>8293756</v>
      </c>
      <c r="AE106">
        <v>9973809</v>
      </c>
      <c r="AF106">
        <v>1027702</v>
      </c>
      <c r="AG106">
        <v>6989820</v>
      </c>
      <c r="AH106">
        <v>2676095</v>
      </c>
      <c r="AI106">
        <v>9517556</v>
      </c>
      <c r="AJ106">
        <v>4452417</v>
      </c>
      <c r="AK106">
        <v>0</v>
      </c>
      <c r="AL106">
        <v>10615530</v>
      </c>
      <c r="AM106">
        <v>0</v>
      </c>
      <c r="AN106">
        <v>1444088</v>
      </c>
      <c r="AO106">
        <v>0</v>
      </c>
      <c r="AP106">
        <v>0</v>
      </c>
      <c r="AQ106">
        <v>3900348</v>
      </c>
      <c r="AR106">
        <v>0</v>
      </c>
      <c r="AS106">
        <v>5978011</v>
      </c>
      <c r="AT106">
        <v>35845451</v>
      </c>
      <c r="AU106">
        <v>0</v>
      </c>
      <c r="AV106">
        <v>72494</v>
      </c>
      <c r="AW106">
        <v>1293671</v>
      </c>
      <c r="AX106">
        <v>7328606</v>
      </c>
      <c r="AY106">
        <v>0</v>
      </c>
      <c r="AZ106">
        <v>0</v>
      </c>
      <c r="BA106">
        <v>0</v>
      </c>
      <c r="BB106">
        <v>38770341</v>
      </c>
      <c r="BC106">
        <v>1286073</v>
      </c>
      <c r="BD106">
        <v>0</v>
      </c>
      <c r="BE106">
        <v>0</v>
      </c>
      <c r="BF106">
        <v>12442559</v>
      </c>
      <c r="BG106">
        <v>0</v>
      </c>
      <c r="BH106">
        <v>0</v>
      </c>
      <c r="BI106">
        <v>1482916</v>
      </c>
      <c r="BJ106">
        <v>223895</v>
      </c>
      <c r="BK106">
        <v>0</v>
      </c>
      <c r="BL106">
        <v>0</v>
      </c>
      <c r="BM106">
        <v>3621018</v>
      </c>
      <c r="BN106">
        <v>20030499</v>
      </c>
      <c r="BO106">
        <v>2845062</v>
      </c>
      <c r="BP106">
        <v>0</v>
      </c>
      <c r="BQ106">
        <v>2999497</v>
      </c>
      <c r="BR106">
        <v>0</v>
      </c>
      <c r="BS106">
        <v>470</v>
      </c>
      <c r="BT106">
        <v>2890822</v>
      </c>
      <c r="BU106">
        <v>5963401</v>
      </c>
      <c r="BV106">
        <v>9578034</v>
      </c>
      <c r="BW106">
        <v>2318267</v>
      </c>
      <c r="BX106">
        <v>0</v>
      </c>
      <c r="BY106">
        <v>0</v>
      </c>
      <c r="BZ106">
        <v>231711</v>
      </c>
      <c r="CA106">
        <v>0</v>
      </c>
      <c r="CB106">
        <v>6768334</v>
      </c>
      <c r="CC106">
        <v>16971206</v>
      </c>
      <c r="CD106">
        <v>1697332</v>
      </c>
      <c r="CE106">
        <v>283558</v>
      </c>
      <c r="CF106">
        <v>0</v>
      </c>
      <c r="CG106">
        <v>3018565</v>
      </c>
      <c r="CH106">
        <v>1280842</v>
      </c>
      <c r="CI106">
        <v>6258003</v>
      </c>
      <c r="CJ106">
        <v>503912</v>
      </c>
      <c r="CK106">
        <v>457304</v>
      </c>
      <c r="CL106">
        <v>0</v>
      </c>
      <c r="CM106">
        <v>0</v>
      </c>
      <c r="CN106">
        <v>1414967</v>
      </c>
      <c r="CO106">
        <v>51724337</v>
      </c>
      <c r="CP106">
        <v>1015567</v>
      </c>
      <c r="CQ106">
        <v>0</v>
      </c>
      <c r="CR106">
        <v>3341980</v>
      </c>
      <c r="CS106">
        <v>1023886</v>
      </c>
      <c r="CT106">
        <v>0</v>
      </c>
      <c r="CU106">
        <v>931107</v>
      </c>
      <c r="CV106">
        <v>0</v>
      </c>
      <c r="CW106">
        <v>1951712</v>
      </c>
      <c r="CX106">
        <v>745016</v>
      </c>
      <c r="CY106">
        <v>0</v>
      </c>
    </row>
    <row r="107" spans="1:103" x14ac:dyDescent="0.3">
      <c r="A107">
        <v>89</v>
      </c>
      <c r="D107">
        <v>0</v>
      </c>
      <c r="E107">
        <v>89398</v>
      </c>
      <c r="F107">
        <v>0</v>
      </c>
      <c r="G107">
        <v>0</v>
      </c>
      <c r="H107">
        <v>0</v>
      </c>
      <c r="I107">
        <v>0</v>
      </c>
      <c r="J107">
        <v>829020</v>
      </c>
      <c r="K107">
        <v>448276</v>
      </c>
      <c r="L107">
        <v>465136</v>
      </c>
      <c r="M107">
        <v>5872019</v>
      </c>
      <c r="N107">
        <v>0</v>
      </c>
      <c r="O107">
        <v>0</v>
      </c>
      <c r="P107">
        <v>0</v>
      </c>
      <c r="Q107">
        <v>0</v>
      </c>
      <c r="R107">
        <v>124394</v>
      </c>
      <c r="S107">
        <v>48980</v>
      </c>
      <c r="T107">
        <v>0</v>
      </c>
      <c r="U107">
        <v>0</v>
      </c>
      <c r="V107">
        <v>499120</v>
      </c>
      <c r="W107">
        <v>0</v>
      </c>
      <c r="X107">
        <v>0</v>
      </c>
      <c r="Y107">
        <v>18674</v>
      </c>
      <c r="Z107">
        <v>0</v>
      </c>
      <c r="AA107">
        <v>680671</v>
      </c>
      <c r="AB107">
        <v>10300</v>
      </c>
      <c r="AC107">
        <v>70048</v>
      </c>
      <c r="AD107">
        <v>488308</v>
      </c>
      <c r="AE107">
        <v>961720</v>
      </c>
      <c r="AF107">
        <v>279900</v>
      </c>
      <c r="AG107">
        <v>0</v>
      </c>
      <c r="AH107">
        <v>492288</v>
      </c>
      <c r="AI107">
        <v>347415</v>
      </c>
      <c r="AJ107">
        <v>543046</v>
      </c>
      <c r="AK107">
        <v>0</v>
      </c>
      <c r="AL107">
        <v>129627</v>
      </c>
      <c r="AM107">
        <v>0</v>
      </c>
      <c r="AN107">
        <v>0</v>
      </c>
      <c r="AO107">
        <v>0</v>
      </c>
      <c r="AP107">
        <v>0</v>
      </c>
      <c r="AQ107">
        <v>514176</v>
      </c>
      <c r="AR107">
        <v>0</v>
      </c>
      <c r="AS107">
        <v>622334</v>
      </c>
      <c r="AT107">
        <v>2224011</v>
      </c>
      <c r="AU107">
        <v>0</v>
      </c>
      <c r="AV107">
        <v>0</v>
      </c>
      <c r="AW107">
        <v>7005</v>
      </c>
      <c r="AX107">
        <v>806565</v>
      </c>
      <c r="AY107">
        <v>0</v>
      </c>
      <c r="AZ107">
        <v>0</v>
      </c>
      <c r="BA107">
        <v>0</v>
      </c>
      <c r="BB107">
        <v>3790070</v>
      </c>
      <c r="BC107">
        <v>18822</v>
      </c>
      <c r="BD107">
        <v>0</v>
      </c>
      <c r="BE107">
        <v>0</v>
      </c>
      <c r="BF107">
        <v>1956987</v>
      </c>
      <c r="BG107">
        <v>0</v>
      </c>
      <c r="BH107">
        <v>0</v>
      </c>
      <c r="BI107">
        <v>485965</v>
      </c>
      <c r="BJ107">
        <v>5721</v>
      </c>
      <c r="BK107">
        <v>0</v>
      </c>
      <c r="BL107">
        <v>0</v>
      </c>
      <c r="BM107">
        <v>245738</v>
      </c>
      <c r="BN107">
        <v>1243551</v>
      </c>
      <c r="BO107">
        <v>593670</v>
      </c>
      <c r="BP107">
        <v>0</v>
      </c>
      <c r="BQ107">
        <v>405983</v>
      </c>
      <c r="BR107">
        <v>0</v>
      </c>
      <c r="BS107">
        <v>0</v>
      </c>
      <c r="BT107">
        <v>6508</v>
      </c>
      <c r="BU107">
        <v>263148</v>
      </c>
      <c r="BV107">
        <v>2354607</v>
      </c>
      <c r="BW107">
        <v>18444</v>
      </c>
      <c r="BX107">
        <v>0</v>
      </c>
      <c r="BY107">
        <v>0</v>
      </c>
      <c r="BZ107">
        <v>0</v>
      </c>
      <c r="CA107">
        <v>0</v>
      </c>
      <c r="CB107">
        <v>260242</v>
      </c>
      <c r="CC107">
        <v>279659</v>
      </c>
      <c r="CD107">
        <v>84647</v>
      </c>
      <c r="CE107">
        <v>0</v>
      </c>
      <c r="CF107">
        <v>0</v>
      </c>
      <c r="CG107">
        <v>463755</v>
      </c>
      <c r="CH107">
        <v>209356</v>
      </c>
      <c r="CI107">
        <v>89090</v>
      </c>
      <c r="CJ107">
        <v>0</v>
      </c>
      <c r="CK107">
        <v>91604</v>
      </c>
      <c r="CL107">
        <v>0</v>
      </c>
      <c r="CM107">
        <v>0</v>
      </c>
      <c r="CN107">
        <v>125622</v>
      </c>
      <c r="CO107">
        <v>9581038</v>
      </c>
      <c r="CP107">
        <v>333476</v>
      </c>
      <c r="CQ107">
        <v>0</v>
      </c>
      <c r="CR107">
        <v>463074</v>
      </c>
      <c r="CS107">
        <v>138343</v>
      </c>
      <c r="CT107">
        <v>0</v>
      </c>
      <c r="CU107">
        <v>65981</v>
      </c>
      <c r="CV107">
        <v>0</v>
      </c>
      <c r="CW107">
        <v>283786</v>
      </c>
      <c r="CX107">
        <v>0</v>
      </c>
      <c r="CY107">
        <v>0</v>
      </c>
    </row>
    <row r="108" spans="1:103" x14ac:dyDescent="0.3">
      <c r="A108">
        <v>350</v>
      </c>
      <c r="D108">
        <v>0</v>
      </c>
      <c r="E108">
        <v>884</v>
      </c>
      <c r="F108">
        <v>0</v>
      </c>
      <c r="G108">
        <v>0</v>
      </c>
      <c r="H108">
        <v>0</v>
      </c>
      <c r="I108">
        <v>0</v>
      </c>
      <c r="J108">
        <v>13320</v>
      </c>
      <c r="K108">
        <v>24765</v>
      </c>
      <c r="L108">
        <v>819</v>
      </c>
      <c r="M108">
        <v>63549</v>
      </c>
      <c r="N108">
        <v>0</v>
      </c>
      <c r="O108">
        <v>-113885</v>
      </c>
      <c r="P108">
        <v>0</v>
      </c>
      <c r="Q108">
        <v>0</v>
      </c>
      <c r="R108">
        <v>9478</v>
      </c>
      <c r="S108">
        <v>689</v>
      </c>
      <c r="T108">
        <v>0</v>
      </c>
      <c r="U108">
        <v>0</v>
      </c>
      <c r="V108">
        <v>154601</v>
      </c>
      <c r="W108">
        <v>0</v>
      </c>
      <c r="X108">
        <v>50720</v>
      </c>
      <c r="Y108">
        <v>390</v>
      </c>
      <c r="Z108">
        <v>0</v>
      </c>
      <c r="AA108">
        <v>0</v>
      </c>
      <c r="AB108">
        <v>75318</v>
      </c>
      <c r="AC108">
        <v>172</v>
      </c>
      <c r="AD108">
        <v>842438</v>
      </c>
      <c r="AE108">
        <v>88158</v>
      </c>
      <c r="AF108">
        <v>104765</v>
      </c>
      <c r="AG108">
        <v>247918</v>
      </c>
      <c r="AH108">
        <v>33040</v>
      </c>
      <c r="AI108">
        <v>3120173</v>
      </c>
      <c r="AJ108">
        <v>329506</v>
      </c>
      <c r="AK108">
        <v>0</v>
      </c>
      <c r="AL108">
        <v>21410</v>
      </c>
      <c r="AM108">
        <v>0</v>
      </c>
      <c r="AN108">
        <v>6348</v>
      </c>
      <c r="AO108">
        <v>0</v>
      </c>
      <c r="AP108">
        <v>0</v>
      </c>
      <c r="AQ108">
        <v>1533927</v>
      </c>
      <c r="AR108">
        <v>0</v>
      </c>
      <c r="AS108">
        <v>4655</v>
      </c>
      <c r="AT108">
        <v>2562</v>
      </c>
      <c r="AU108">
        <v>0</v>
      </c>
      <c r="AV108">
        <v>9025</v>
      </c>
      <c r="AW108">
        <v>7005</v>
      </c>
      <c r="AX108">
        <v>17732</v>
      </c>
      <c r="AY108">
        <v>0</v>
      </c>
      <c r="AZ108">
        <v>0</v>
      </c>
      <c r="BA108">
        <v>0</v>
      </c>
      <c r="BB108">
        <v>1161816</v>
      </c>
      <c r="BC108">
        <v>1077</v>
      </c>
      <c r="BD108">
        <v>0</v>
      </c>
      <c r="BE108">
        <v>0</v>
      </c>
      <c r="BF108">
        <v>47168</v>
      </c>
      <c r="BG108">
        <v>0</v>
      </c>
      <c r="BH108">
        <v>0</v>
      </c>
      <c r="BI108">
        <v>103979</v>
      </c>
      <c r="BJ108">
        <v>40</v>
      </c>
      <c r="BK108">
        <v>0</v>
      </c>
      <c r="BL108">
        <v>0</v>
      </c>
      <c r="BM108">
        <v>2396</v>
      </c>
      <c r="BN108">
        <v>590391</v>
      </c>
      <c r="BO108">
        <v>688</v>
      </c>
      <c r="BP108">
        <v>0</v>
      </c>
      <c r="BQ108">
        <v>223</v>
      </c>
      <c r="BR108">
        <v>0</v>
      </c>
      <c r="BS108">
        <v>16</v>
      </c>
      <c r="BT108">
        <v>637</v>
      </c>
      <c r="BU108">
        <v>229696</v>
      </c>
      <c r="BV108">
        <v>531237</v>
      </c>
      <c r="BW108">
        <v>9309</v>
      </c>
      <c r="BX108">
        <v>0</v>
      </c>
      <c r="BY108">
        <v>0</v>
      </c>
      <c r="BZ108">
        <v>0</v>
      </c>
      <c r="CA108">
        <v>0</v>
      </c>
      <c r="CB108">
        <v>738641</v>
      </c>
      <c r="CC108">
        <v>355549</v>
      </c>
      <c r="CD108">
        <v>5875762</v>
      </c>
      <c r="CE108">
        <v>159</v>
      </c>
      <c r="CF108">
        <v>0</v>
      </c>
      <c r="CG108">
        <v>370</v>
      </c>
      <c r="CH108">
        <v>7899</v>
      </c>
      <c r="CI108">
        <v>210316</v>
      </c>
      <c r="CJ108">
        <v>412</v>
      </c>
      <c r="CK108">
        <v>113</v>
      </c>
      <c r="CL108">
        <v>0</v>
      </c>
      <c r="CM108">
        <v>0</v>
      </c>
      <c r="CN108">
        <v>104</v>
      </c>
      <c r="CO108">
        <v>35064</v>
      </c>
      <c r="CP108">
        <v>75220</v>
      </c>
      <c r="CQ108">
        <v>0</v>
      </c>
      <c r="CR108">
        <v>14858</v>
      </c>
      <c r="CS108">
        <v>1975</v>
      </c>
      <c r="CT108">
        <v>0</v>
      </c>
      <c r="CU108">
        <v>480</v>
      </c>
      <c r="CV108">
        <v>0</v>
      </c>
      <c r="CW108">
        <v>479929</v>
      </c>
      <c r="CX108">
        <v>0</v>
      </c>
      <c r="CY108">
        <v>0</v>
      </c>
    </row>
    <row r="109" spans="1:103" x14ac:dyDescent="0.3">
      <c r="A109">
        <v>351</v>
      </c>
      <c r="D109">
        <v>0</v>
      </c>
      <c r="E109">
        <v>89398</v>
      </c>
      <c r="F109">
        <v>0</v>
      </c>
      <c r="G109">
        <v>0</v>
      </c>
      <c r="H109">
        <v>0</v>
      </c>
      <c r="I109">
        <v>0</v>
      </c>
      <c r="J109">
        <v>829020</v>
      </c>
      <c r="K109">
        <v>448276</v>
      </c>
      <c r="L109">
        <v>465136</v>
      </c>
      <c r="M109">
        <v>20635410</v>
      </c>
      <c r="N109">
        <v>0</v>
      </c>
      <c r="O109">
        <v>0</v>
      </c>
      <c r="P109">
        <v>0</v>
      </c>
      <c r="Q109">
        <v>0</v>
      </c>
      <c r="R109">
        <v>124394</v>
      </c>
      <c r="S109">
        <v>48980</v>
      </c>
      <c r="T109">
        <v>0</v>
      </c>
      <c r="U109">
        <v>0</v>
      </c>
      <c r="V109">
        <v>499120</v>
      </c>
      <c r="W109">
        <v>0</v>
      </c>
      <c r="X109">
        <v>0</v>
      </c>
      <c r="Y109">
        <v>18674</v>
      </c>
      <c r="Z109">
        <v>0</v>
      </c>
      <c r="AA109">
        <v>680671</v>
      </c>
      <c r="AB109">
        <v>10300</v>
      </c>
      <c r="AC109">
        <v>70048</v>
      </c>
      <c r="AD109">
        <v>1820902</v>
      </c>
      <c r="AE109">
        <v>5348705</v>
      </c>
      <c r="AF109">
        <v>279900</v>
      </c>
      <c r="AG109">
        <v>0</v>
      </c>
      <c r="AH109">
        <v>492288</v>
      </c>
      <c r="AI109">
        <v>387676</v>
      </c>
      <c r="AJ109">
        <v>543046</v>
      </c>
      <c r="AK109">
        <v>0</v>
      </c>
      <c r="AL109">
        <v>129627</v>
      </c>
      <c r="AM109">
        <v>0</v>
      </c>
      <c r="AN109">
        <v>0</v>
      </c>
      <c r="AO109">
        <v>0</v>
      </c>
      <c r="AP109">
        <v>0</v>
      </c>
      <c r="AQ109">
        <v>543176</v>
      </c>
      <c r="AR109">
        <v>0</v>
      </c>
      <c r="AS109">
        <v>622334</v>
      </c>
      <c r="AT109">
        <v>2224011</v>
      </c>
      <c r="AU109">
        <v>0</v>
      </c>
      <c r="AV109">
        <v>0</v>
      </c>
      <c r="AW109">
        <v>163724</v>
      </c>
      <c r="AX109">
        <v>806565</v>
      </c>
      <c r="AY109">
        <v>0</v>
      </c>
      <c r="AZ109">
        <v>0</v>
      </c>
      <c r="BA109">
        <v>0</v>
      </c>
      <c r="BB109">
        <v>3790070</v>
      </c>
      <c r="BC109">
        <v>18822</v>
      </c>
      <c r="BD109">
        <v>0</v>
      </c>
      <c r="BE109">
        <v>0</v>
      </c>
      <c r="BF109">
        <v>1956897</v>
      </c>
      <c r="BG109">
        <v>0</v>
      </c>
      <c r="BH109">
        <v>0</v>
      </c>
      <c r="BI109">
        <v>485965</v>
      </c>
      <c r="BJ109">
        <v>5721</v>
      </c>
      <c r="BK109">
        <v>0</v>
      </c>
      <c r="BL109">
        <v>0</v>
      </c>
      <c r="BM109">
        <v>245738</v>
      </c>
      <c r="BN109">
        <v>1625545</v>
      </c>
      <c r="BO109">
        <v>593670</v>
      </c>
      <c r="BP109">
        <v>0</v>
      </c>
      <c r="BQ109">
        <v>405983</v>
      </c>
      <c r="BR109">
        <v>0</v>
      </c>
      <c r="BS109">
        <v>1697694</v>
      </c>
      <c r="BT109">
        <v>6508</v>
      </c>
      <c r="BU109">
        <v>331540</v>
      </c>
      <c r="BV109">
        <v>2354607</v>
      </c>
      <c r="BW109">
        <v>18444</v>
      </c>
      <c r="BX109">
        <v>0</v>
      </c>
      <c r="BY109">
        <v>0</v>
      </c>
      <c r="BZ109">
        <v>0</v>
      </c>
      <c r="CA109">
        <v>0</v>
      </c>
      <c r="CB109">
        <v>260242</v>
      </c>
      <c r="CC109">
        <v>279659</v>
      </c>
      <c r="CD109">
        <v>84647</v>
      </c>
      <c r="CE109">
        <v>0</v>
      </c>
      <c r="CF109">
        <v>0</v>
      </c>
      <c r="CG109">
        <v>463755</v>
      </c>
      <c r="CH109">
        <v>209356</v>
      </c>
      <c r="CI109">
        <v>89090</v>
      </c>
      <c r="CJ109">
        <v>0</v>
      </c>
      <c r="CK109">
        <v>91604</v>
      </c>
      <c r="CL109">
        <v>0</v>
      </c>
      <c r="CM109">
        <v>0</v>
      </c>
      <c r="CN109">
        <v>125622</v>
      </c>
      <c r="CO109">
        <v>13537290</v>
      </c>
      <c r="CP109">
        <v>333476</v>
      </c>
      <c r="CQ109">
        <v>0</v>
      </c>
      <c r="CR109">
        <v>463074</v>
      </c>
      <c r="CS109">
        <v>138343</v>
      </c>
      <c r="CT109">
        <v>0</v>
      </c>
      <c r="CU109">
        <v>27044</v>
      </c>
      <c r="CV109">
        <v>0</v>
      </c>
      <c r="CW109">
        <v>283786</v>
      </c>
      <c r="CX109">
        <v>0</v>
      </c>
      <c r="CY109">
        <v>0</v>
      </c>
    </row>
    <row r="110" spans="1:103" x14ac:dyDescent="0.3">
      <c r="A110">
        <v>191</v>
      </c>
      <c r="D110">
        <v>0</v>
      </c>
      <c r="E110">
        <v>584012</v>
      </c>
      <c r="F110">
        <v>0</v>
      </c>
      <c r="G110">
        <v>0</v>
      </c>
      <c r="H110">
        <v>0</v>
      </c>
      <c r="I110">
        <v>0</v>
      </c>
      <c r="J110">
        <v>1936694</v>
      </c>
      <c r="K110">
        <v>169753</v>
      </c>
      <c r="L110">
        <v>0</v>
      </c>
      <c r="M110">
        <v>6877930</v>
      </c>
      <c r="N110">
        <v>0</v>
      </c>
      <c r="O110">
        <v>518142</v>
      </c>
      <c r="P110">
        <v>0</v>
      </c>
      <c r="Q110">
        <v>0</v>
      </c>
      <c r="R110">
        <v>0</v>
      </c>
      <c r="S110">
        <v>0</v>
      </c>
      <c r="T110">
        <v>0</v>
      </c>
      <c r="U110">
        <v>0</v>
      </c>
      <c r="V110">
        <v>0</v>
      </c>
      <c r="W110">
        <v>0</v>
      </c>
      <c r="X110">
        <v>0</v>
      </c>
      <c r="Y110">
        <v>0</v>
      </c>
      <c r="Z110">
        <v>0</v>
      </c>
      <c r="AA110">
        <v>2055843</v>
      </c>
      <c r="AB110">
        <v>0</v>
      </c>
      <c r="AC110">
        <v>0</v>
      </c>
      <c r="AD110">
        <v>0</v>
      </c>
      <c r="AE110">
        <v>0</v>
      </c>
      <c r="AF110">
        <v>0</v>
      </c>
      <c r="AG110">
        <v>50000</v>
      </c>
      <c r="AH110">
        <v>0</v>
      </c>
      <c r="AI110">
        <v>5805</v>
      </c>
      <c r="AJ110">
        <v>1675061</v>
      </c>
      <c r="AK110">
        <v>0</v>
      </c>
      <c r="AL110">
        <v>104329</v>
      </c>
      <c r="AM110">
        <v>0</v>
      </c>
      <c r="AN110">
        <v>0</v>
      </c>
      <c r="AO110">
        <v>0</v>
      </c>
      <c r="AP110">
        <v>0</v>
      </c>
      <c r="AQ110">
        <v>0</v>
      </c>
      <c r="AR110">
        <v>0</v>
      </c>
      <c r="AS110">
        <v>0</v>
      </c>
      <c r="AT110">
        <v>4138486</v>
      </c>
      <c r="AU110">
        <v>0</v>
      </c>
      <c r="AV110">
        <v>0</v>
      </c>
      <c r="AW110">
        <v>0</v>
      </c>
      <c r="AX110">
        <v>0</v>
      </c>
      <c r="AY110">
        <v>0</v>
      </c>
      <c r="AZ110">
        <v>0</v>
      </c>
      <c r="BA110">
        <v>0</v>
      </c>
      <c r="BB110">
        <v>18904189</v>
      </c>
      <c r="BC110">
        <v>245165</v>
      </c>
      <c r="BD110">
        <v>0</v>
      </c>
      <c r="BE110">
        <v>0</v>
      </c>
      <c r="BF110">
        <v>1903130</v>
      </c>
      <c r="BG110">
        <v>0</v>
      </c>
      <c r="BH110">
        <v>0</v>
      </c>
      <c r="BI110">
        <v>400</v>
      </c>
      <c r="BJ110">
        <v>0</v>
      </c>
      <c r="BK110">
        <v>0</v>
      </c>
      <c r="BL110">
        <v>0</v>
      </c>
      <c r="BM110">
        <v>1130497</v>
      </c>
      <c r="BN110">
        <v>961790</v>
      </c>
      <c r="BO110">
        <v>439340</v>
      </c>
      <c r="BP110">
        <v>0</v>
      </c>
      <c r="BQ110">
        <v>190636</v>
      </c>
      <c r="BR110">
        <v>0</v>
      </c>
      <c r="BS110">
        <v>0</v>
      </c>
      <c r="BT110">
        <v>0</v>
      </c>
      <c r="BU110">
        <v>106800</v>
      </c>
      <c r="BV110">
        <v>0</v>
      </c>
      <c r="BW110">
        <v>0</v>
      </c>
      <c r="BX110">
        <v>0</v>
      </c>
      <c r="BY110">
        <v>0</v>
      </c>
      <c r="BZ110">
        <v>0</v>
      </c>
      <c r="CA110">
        <v>0</v>
      </c>
      <c r="CB110">
        <v>0</v>
      </c>
      <c r="CC110">
        <v>18101</v>
      </c>
      <c r="CD110">
        <v>0</v>
      </c>
      <c r="CE110">
        <v>0</v>
      </c>
      <c r="CF110">
        <v>0</v>
      </c>
      <c r="CG110">
        <v>886715</v>
      </c>
      <c r="CH110">
        <v>0</v>
      </c>
      <c r="CI110">
        <v>566386</v>
      </c>
      <c r="CJ110">
        <v>0</v>
      </c>
      <c r="CK110">
        <v>0</v>
      </c>
      <c r="CL110">
        <v>0</v>
      </c>
      <c r="CM110">
        <v>0</v>
      </c>
      <c r="CN110">
        <v>0</v>
      </c>
      <c r="CO110">
        <v>16088204</v>
      </c>
      <c r="CP110">
        <v>0</v>
      </c>
      <c r="CQ110">
        <v>0</v>
      </c>
      <c r="CR110">
        <v>220000</v>
      </c>
      <c r="CS110">
        <v>0</v>
      </c>
      <c r="CT110">
        <v>0</v>
      </c>
      <c r="CU110">
        <v>0</v>
      </c>
      <c r="CV110">
        <v>0</v>
      </c>
      <c r="CW110">
        <v>0</v>
      </c>
      <c r="CX110">
        <v>0</v>
      </c>
      <c r="CY110">
        <v>80134</v>
      </c>
    </row>
    <row r="111" spans="1:103" x14ac:dyDescent="0.3">
      <c r="A111">
        <v>1053</v>
      </c>
      <c r="D111" t="e">
        <v>#N/A</v>
      </c>
      <c r="E111" t="e">
        <v>#N/A</v>
      </c>
      <c r="F111" t="e">
        <v>#N/A</v>
      </c>
      <c r="G111" t="e">
        <v>#N/A</v>
      </c>
      <c r="H111" t="e">
        <v>#N/A</v>
      </c>
      <c r="I111" t="e">
        <v>#N/A</v>
      </c>
      <c r="J111" t="e">
        <v>#N/A</v>
      </c>
      <c r="K111" t="e">
        <v>#N/A</v>
      </c>
      <c r="L111" t="e">
        <v>#N/A</v>
      </c>
      <c r="M111" t="e">
        <v>#N/A</v>
      </c>
      <c r="N111" t="e">
        <v>#N/A</v>
      </c>
      <c r="O111" t="e">
        <v>#N/A</v>
      </c>
      <c r="P111" t="e">
        <v>#N/A</v>
      </c>
      <c r="Q111" t="e">
        <v>#N/A</v>
      </c>
      <c r="R111" t="e">
        <v>#N/A</v>
      </c>
      <c r="S111" t="e">
        <v>#N/A</v>
      </c>
      <c r="T111" t="e">
        <v>#N/A</v>
      </c>
      <c r="U111" t="e">
        <v>#N/A</v>
      </c>
      <c r="V111" t="e">
        <v>#N/A</v>
      </c>
      <c r="W111" t="e">
        <v>#N/A</v>
      </c>
      <c r="X111" t="e">
        <v>#N/A</v>
      </c>
      <c r="Y111" t="e">
        <v>#N/A</v>
      </c>
      <c r="Z111" t="e">
        <v>#N/A</v>
      </c>
      <c r="AA111" t="e">
        <v>#N/A</v>
      </c>
      <c r="AB111" t="e">
        <v>#N/A</v>
      </c>
      <c r="AC111" t="e">
        <v>#N/A</v>
      </c>
      <c r="AD111" t="e">
        <v>#N/A</v>
      </c>
      <c r="AE111" t="e">
        <v>#N/A</v>
      </c>
      <c r="AF111" t="e">
        <v>#N/A</v>
      </c>
      <c r="AG111" t="e">
        <v>#N/A</v>
      </c>
      <c r="AH111" t="e">
        <v>#N/A</v>
      </c>
      <c r="AI111" t="e">
        <v>#N/A</v>
      </c>
      <c r="AJ111" t="e">
        <v>#N/A</v>
      </c>
      <c r="AK111" t="e">
        <v>#N/A</v>
      </c>
      <c r="AL111" t="e">
        <v>#N/A</v>
      </c>
      <c r="AM111" t="e">
        <v>#N/A</v>
      </c>
      <c r="AN111" t="e">
        <v>#N/A</v>
      </c>
      <c r="AO111" t="e">
        <v>#N/A</v>
      </c>
      <c r="AP111" t="e">
        <v>#N/A</v>
      </c>
      <c r="AQ111" t="e">
        <v>#N/A</v>
      </c>
      <c r="AR111" t="e">
        <v>#N/A</v>
      </c>
      <c r="AS111" t="e">
        <v>#N/A</v>
      </c>
      <c r="AT111" t="e">
        <v>#N/A</v>
      </c>
      <c r="AU111" t="e">
        <v>#N/A</v>
      </c>
      <c r="AV111" t="e">
        <v>#N/A</v>
      </c>
      <c r="AW111" t="e">
        <v>#N/A</v>
      </c>
      <c r="AX111" t="e">
        <v>#N/A</v>
      </c>
      <c r="AY111" t="e">
        <v>#N/A</v>
      </c>
      <c r="AZ111" t="e">
        <v>#N/A</v>
      </c>
      <c r="BA111" t="e">
        <v>#N/A</v>
      </c>
      <c r="BB111" t="e">
        <v>#N/A</v>
      </c>
      <c r="BC111" t="e">
        <v>#N/A</v>
      </c>
      <c r="BD111" t="e">
        <v>#N/A</v>
      </c>
      <c r="BE111" t="e">
        <v>#N/A</v>
      </c>
      <c r="BF111" t="e">
        <v>#N/A</v>
      </c>
      <c r="BG111" t="e">
        <v>#N/A</v>
      </c>
      <c r="BH111" t="e">
        <v>#N/A</v>
      </c>
      <c r="BI111" t="e">
        <v>#N/A</v>
      </c>
      <c r="BJ111" t="e">
        <v>#N/A</v>
      </c>
      <c r="BK111" t="e">
        <v>#N/A</v>
      </c>
      <c r="BL111" t="e">
        <v>#N/A</v>
      </c>
      <c r="BM111" t="e">
        <v>#N/A</v>
      </c>
      <c r="BN111" t="e">
        <v>#N/A</v>
      </c>
      <c r="BO111" t="e">
        <v>#N/A</v>
      </c>
      <c r="BP111" t="e">
        <v>#N/A</v>
      </c>
      <c r="BQ111" t="e">
        <v>#N/A</v>
      </c>
      <c r="BR111" t="e">
        <v>#N/A</v>
      </c>
      <c r="BS111" t="e">
        <v>#N/A</v>
      </c>
      <c r="BT111" t="e">
        <v>#N/A</v>
      </c>
      <c r="BU111" t="e">
        <v>#N/A</v>
      </c>
      <c r="BV111" t="e">
        <v>#N/A</v>
      </c>
      <c r="BW111" t="e">
        <v>#N/A</v>
      </c>
      <c r="BX111" t="e">
        <v>#N/A</v>
      </c>
      <c r="BY111" t="e">
        <v>#N/A</v>
      </c>
      <c r="BZ111" t="e">
        <v>#N/A</v>
      </c>
      <c r="CA111" t="e">
        <v>#N/A</v>
      </c>
      <c r="CB111" t="e">
        <v>#N/A</v>
      </c>
      <c r="CC111" t="e">
        <v>#N/A</v>
      </c>
      <c r="CD111" t="e">
        <v>#N/A</v>
      </c>
      <c r="CE111" t="e">
        <v>#N/A</v>
      </c>
      <c r="CF111" t="e">
        <v>#N/A</v>
      </c>
      <c r="CG111" t="e">
        <v>#N/A</v>
      </c>
      <c r="CH111" t="e">
        <v>#N/A</v>
      </c>
      <c r="CI111" t="e">
        <v>#N/A</v>
      </c>
      <c r="CJ111" t="e">
        <v>#N/A</v>
      </c>
      <c r="CK111" t="e">
        <v>#N/A</v>
      </c>
      <c r="CL111" t="e">
        <v>#N/A</v>
      </c>
      <c r="CM111" t="e">
        <v>#N/A</v>
      </c>
      <c r="CN111" t="e">
        <v>#N/A</v>
      </c>
      <c r="CO111" t="e">
        <v>#N/A</v>
      </c>
      <c r="CP111" t="e">
        <v>#N/A</v>
      </c>
      <c r="CQ111" t="e">
        <v>#N/A</v>
      </c>
      <c r="CR111" t="e">
        <v>#N/A</v>
      </c>
      <c r="CS111" t="e">
        <v>#N/A</v>
      </c>
      <c r="CT111" t="e">
        <v>#N/A</v>
      </c>
      <c r="CU111" t="e">
        <v>#N/A</v>
      </c>
      <c r="CV111" t="e">
        <v>#N/A</v>
      </c>
      <c r="CW111" t="e">
        <v>#N/A</v>
      </c>
      <c r="CX111" t="e">
        <v>#N/A</v>
      </c>
      <c r="CY111" t="e">
        <v>#N/A</v>
      </c>
    </row>
    <row r="112" spans="1:103" x14ac:dyDescent="0.3">
      <c r="A112">
        <v>352</v>
      </c>
      <c r="D112">
        <v>0</v>
      </c>
      <c r="E112">
        <v>574672</v>
      </c>
      <c r="F112">
        <v>0</v>
      </c>
      <c r="G112">
        <v>0</v>
      </c>
      <c r="H112">
        <v>0</v>
      </c>
      <c r="I112">
        <v>0</v>
      </c>
      <c r="J112">
        <v>0</v>
      </c>
      <c r="K112">
        <v>0</v>
      </c>
      <c r="L112">
        <v>0</v>
      </c>
      <c r="M112">
        <v>0</v>
      </c>
      <c r="N112">
        <v>0</v>
      </c>
      <c r="O112">
        <v>68228</v>
      </c>
      <c r="P112">
        <v>0</v>
      </c>
      <c r="Q112">
        <v>0</v>
      </c>
      <c r="R112">
        <v>0</v>
      </c>
      <c r="S112">
        <v>405000</v>
      </c>
      <c r="T112">
        <v>0</v>
      </c>
      <c r="U112">
        <v>0</v>
      </c>
      <c r="V112">
        <v>152460</v>
      </c>
      <c r="W112">
        <v>0</v>
      </c>
      <c r="X112">
        <v>0</v>
      </c>
      <c r="Y112">
        <v>0</v>
      </c>
      <c r="Z112">
        <v>0</v>
      </c>
      <c r="AA112">
        <v>2636393</v>
      </c>
      <c r="AB112">
        <v>28300</v>
      </c>
      <c r="AC112">
        <v>0</v>
      </c>
      <c r="AD112">
        <v>993188</v>
      </c>
      <c r="AE112">
        <v>0</v>
      </c>
      <c r="AF112">
        <v>933100</v>
      </c>
      <c r="AG112">
        <v>37000</v>
      </c>
      <c r="AH112">
        <v>0</v>
      </c>
      <c r="AI112">
        <v>0</v>
      </c>
      <c r="AJ112">
        <v>0</v>
      </c>
      <c r="AK112">
        <v>0</v>
      </c>
      <c r="AL112">
        <v>0</v>
      </c>
      <c r="AM112">
        <v>0</v>
      </c>
      <c r="AN112">
        <v>0</v>
      </c>
      <c r="AO112">
        <v>0</v>
      </c>
      <c r="AP112">
        <v>0</v>
      </c>
      <c r="AQ112">
        <v>0</v>
      </c>
      <c r="AR112">
        <v>0</v>
      </c>
      <c r="AS112">
        <v>0</v>
      </c>
      <c r="AT112">
        <v>0</v>
      </c>
      <c r="AU112">
        <v>0</v>
      </c>
      <c r="AV112">
        <v>2648578</v>
      </c>
      <c r="AW112">
        <v>0</v>
      </c>
      <c r="AX112">
        <v>0</v>
      </c>
      <c r="AY112">
        <v>0</v>
      </c>
      <c r="AZ112">
        <v>0</v>
      </c>
      <c r="BA112">
        <v>0</v>
      </c>
      <c r="BB112">
        <v>2848152</v>
      </c>
      <c r="BC112">
        <v>0</v>
      </c>
      <c r="BD112">
        <v>0</v>
      </c>
      <c r="BE112">
        <v>0</v>
      </c>
      <c r="BF112">
        <v>0</v>
      </c>
      <c r="BG112">
        <v>0</v>
      </c>
      <c r="BH112">
        <v>0</v>
      </c>
      <c r="BI112">
        <v>0</v>
      </c>
      <c r="BJ112">
        <v>118426</v>
      </c>
      <c r="BK112">
        <v>0</v>
      </c>
      <c r="BL112">
        <v>0</v>
      </c>
      <c r="BM112">
        <v>0</v>
      </c>
      <c r="BN112">
        <v>90048</v>
      </c>
      <c r="BO112">
        <v>58400</v>
      </c>
      <c r="BP112">
        <v>0</v>
      </c>
      <c r="BQ112">
        <v>0</v>
      </c>
      <c r="BR112">
        <v>0</v>
      </c>
      <c r="BS112">
        <v>0</v>
      </c>
      <c r="BT112">
        <v>0</v>
      </c>
      <c r="BU112">
        <v>0</v>
      </c>
      <c r="BV112">
        <v>3278505</v>
      </c>
      <c r="BW112">
        <v>0</v>
      </c>
      <c r="BX112">
        <v>0</v>
      </c>
      <c r="BY112">
        <v>0</v>
      </c>
      <c r="BZ112">
        <v>95000</v>
      </c>
      <c r="CA112">
        <v>0</v>
      </c>
      <c r="CB112">
        <v>0</v>
      </c>
      <c r="CC112">
        <v>0</v>
      </c>
      <c r="CD112">
        <v>567227</v>
      </c>
      <c r="CE112">
        <v>1495797</v>
      </c>
      <c r="CF112">
        <v>0</v>
      </c>
      <c r="CG112">
        <v>0</v>
      </c>
      <c r="CH112">
        <v>0</v>
      </c>
      <c r="CI112">
        <v>316871</v>
      </c>
      <c r="CJ112">
        <v>0</v>
      </c>
      <c r="CK112">
        <v>0</v>
      </c>
      <c r="CL112">
        <v>0</v>
      </c>
      <c r="CM112">
        <v>0</v>
      </c>
      <c r="CN112">
        <v>0</v>
      </c>
      <c r="CO112">
        <v>526000</v>
      </c>
      <c r="CP112">
        <v>0</v>
      </c>
      <c r="CQ112">
        <v>0</v>
      </c>
      <c r="CR112">
        <v>52</v>
      </c>
      <c r="CS112">
        <v>0</v>
      </c>
      <c r="CT112">
        <v>0</v>
      </c>
      <c r="CU112">
        <v>208375</v>
      </c>
      <c r="CV112">
        <v>0</v>
      </c>
      <c r="CW112">
        <v>0</v>
      </c>
      <c r="CX112">
        <v>2869</v>
      </c>
      <c r="CY112">
        <v>50000</v>
      </c>
    </row>
    <row r="113" spans="1:103" x14ac:dyDescent="0.3">
      <c r="A113">
        <v>986</v>
      </c>
      <c r="D113">
        <v>0</v>
      </c>
      <c r="E113">
        <v>0</v>
      </c>
      <c r="F113">
        <v>0</v>
      </c>
      <c r="G113">
        <v>0</v>
      </c>
      <c r="H113">
        <v>0</v>
      </c>
      <c r="I113">
        <v>0</v>
      </c>
      <c r="J113">
        <v>0</v>
      </c>
      <c r="K113">
        <v>0</v>
      </c>
      <c r="L113">
        <v>0</v>
      </c>
      <c r="M113">
        <v>0</v>
      </c>
      <c r="N113">
        <v>0</v>
      </c>
      <c r="O113">
        <v>0</v>
      </c>
      <c r="P113">
        <v>0</v>
      </c>
      <c r="Q113">
        <v>0</v>
      </c>
      <c r="R113">
        <v>0</v>
      </c>
      <c r="S113">
        <v>405000</v>
      </c>
      <c r="T113">
        <v>0</v>
      </c>
      <c r="U113">
        <v>0</v>
      </c>
      <c r="V113">
        <v>0</v>
      </c>
      <c r="W113">
        <v>0</v>
      </c>
      <c r="X113">
        <v>0</v>
      </c>
      <c r="Y113">
        <v>0</v>
      </c>
      <c r="Z113">
        <v>0</v>
      </c>
      <c r="AA113">
        <v>0</v>
      </c>
      <c r="AB113">
        <v>0</v>
      </c>
      <c r="AC113">
        <v>0</v>
      </c>
      <c r="AD113">
        <v>0</v>
      </c>
      <c r="AE113">
        <v>0</v>
      </c>
      <c r="AF113">
        <v>909900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567227</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row>
    <row r="114" spans="1:103" x14ac:dyDescent="0.3">
      <c r="A114">
        <v>353</v>
      </c>
      <c r="D114">
        <v>0</v>
      </c>
      <c r="E114">
        <v>262225</v>
      </c>
      <c r="F114">
        <v>0</v>
      </c>
      <c r="G114">
        <v>0</v>
      </c>
      <c r="H114">
        <v>0</v>
      </c>
      <c r="I114">
        <v>0</v>
      </c>
      <c r="J114">
        <v>0</v>
      </c>
      <c r="K114">
        <v>0</v>
      </c>
      <c r="L114">
        <v>0</v>
      </c>
      <c r="M114">
        <v>0</v>
      </c>
      <c r="N114">
        <v>0</v>
      </c>
      <c r="O114">
        <v>184745</v>
      </c>
      <c r="P114">
        <v>0</v>
      </c>
      <c r="Q114">
        <v>0</v>
      </c>
      <c r="R114">
        <v>0</v>
      </c>
      <c r="S114">
        <v>0</v>
      </c>
      <c r="T114">
        <v>0</v>
      </c>
      <c r="U114">
        <v>0</v>
      </c>
      <c r="V114">
        <v>0</v>
      </c>
      <c r="W114">
        <v>0</v>
      </c>
      <c r="X114">
        <v>0</v>
      </c>
      <c r="Y114">
        <v>0</v>
      </c>
      <c r="Z114">
        <v>0</v>
      </c>
      <c r="AA114">
        <v>0</v>
      </c>
      <c r="AB114">
        <v>158300</v>
      </c>
      <c r="AC114">
        <v>0</v>
      </c>
      <c r="AD114">
        <v>985000</v>
      </c>
      <c r="AE114">
        <v>0</v>
      </c>
      <c r="AF114">
        <v>0</v>
      </c>
      <c r="AG114">
        <v>0</v>
      </c>
      <c r="AH114">
        <v>56894</v>
      </c>
      <c r="AI114">
        <v>0</v>
      </c>
      <c r="AJ114">
        <v>0</v>
      </c>
      <c r="AK114">
        <v>0</v>
      </c>
      <c r="AL114">
        <v>150978</v>
      </c>
      <c r="AM114">
        <v>0</v>
      </c>
      <c r="AN114">
        <v>144670</v>
      </c>
      <c r="AO114">
        <v>0</v>
      </c>
      <c r="AP114">
        <v>0</v>
      </c>
      <c r="AQ114">
        <v>155000</v>
      </c>
      <c r="AR114">
        <v>0</v>
      </c>
      <c r="AS114">
        <v>0</v>
      </c>
      <c r="AT114">
        <v>0</v>
      </c>
      <c r="AU114">
        <v>0</v>
      </c>
      <c r="AV114">
        <v>22584997</v>
      </c>
      <c r="AW114">
        <v>0</v>
      </c>
      <c r="AX114">
        <v>0</v>
      </c>
      <c r="AY114">
        <v>0</v>
      </c>
      <c r="AZ114">
        <v>0</v>
      </c>
      <c r="BA114">
        <v>0</v>
      </c>
      <c r="BB114">
        <v>2838666</v>
      </c>
      <c r="BC114">
        <v>100000</v>
      </c>
      <c r="BD114">
        <v>0</v>
      </c>
      <c r="BE114">
        <v>0</v>
      </c>
      <c r="BF114">
        <v>0</v>
      </c>
      <c r="BG114">
        <v>0</v>
      </c>
      <c r="BH114">
        <v>0</v>
      </c>
      <c r="BI114">
        <v>0</v>
      </c>
      <c r="BJ114">
        <v>0</v>
      </c>
      <c r="BK114">
        <v>0</v>
      </c>
      <c r="BL114">
        <v>0</v>
      </c>
      <c r="BM114">
        <v>0</v>
      </c>
      <c r="BN114">
        <v>90048</v>
      </c>
      <c r="BO114">
        <v>0</v>
      </c>
      <c r="BP114">
        <v>0</v>
      </c>
      <c r="BQ114">
        <v>0</v>
      </c>
      <c r="BR114">
        <v>0</v>
      </c>
      <c r="BS114">
        <v>27996</v>
      </c>
      <c r="BT114">
        <v>118475</v>
      </c>
      <c r="BU114">
        <v>0</v>
      </c>
      <c r="BV114">
        <v>2432717</v>
      </c>
      <c r="BW114">
        <v>0</v>
      </c>
      <c r="BX114">
        <v>0</v>
      </c>
      <c r="BY114">
        <v>0</v>
      </c>
      <c r="BZ114">
        <v>0</v>
      </c>
      <c r="CA114">
        <v>0</v>
      </c>
      <c r="CB114">
        <v>0</v>
      </c>
      <c r="CC114">
        <v>0</v>
      </c>
      <c r="CD114">
        <v>403814</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row>
    <row r="115" spans="1:103" x14ac:dyDescent="0.3">
      <c r="A115">
        <v>50</v>
      </c>
      <c r="D115">
        <v>0</v>
      </c>
      <c r="E115">
        <v>1227236</v>
      </c>
      <c r="F115">
        <v>0</v>
      </c>
      <c r="G115">
        <v>0</v>
      </c>
      <c r="H115">
        <v>0</v>
      </c>
      <c r="I115">
        <v>0</v>
      </c>
      <c r="J115">
        <v>2645723</v>
      </c>
      <c r="K115">
        <v>-362418</v>
      </c>
      <c r="L115">
        <v>290003</v>
      </c>
      <c r="M115">
        <v>8591054</v>
      </c>
      <c r="N115">
        <v>0</v>
      </c>
      <c r="O115">
        <v>-615784</v>
      </c>
      <c r="P115">
        <v>0</v>
      </c>
      <c r="Q115">
        <v>642624</v>
      </c>
      <c r="R115">
        <v>389408</v>
      </c>
      <c r="S115">
        <v>52555</v>
      </c>
      <c r="T115">
        <v>0</v>
      </c>
      <c r="U115">
        <v>0</v>
      </c>
      <c r="V115">
        <v>1122705</v>
      </c>
      <c r="W115">
        <v>0</v>
      </c>
      <c r="X115">
        <v>94016</v>
      </c>
      <c r="Y115">
        <v>-308523</v>
      </c>
      <c r="Z115">
        <v>0</v>
      </c>
      <c r="AA115">
        <v>4688040</v>
      </c>
      <c r="AB115">
        <v>33472</v>
      </c>
      <c r="AC115">
        <v>-507174</v>
      </c>
      <c r="AD115">
        <v>2674104</v>
      </c>
      <c r="AE115">
        <v>299109</v>
      </c>
      <c r="AF115">
        <v>576906</v>
      </c>
      <c r="AG115">
        <v>471415</v>
      </c>
      <c r="AH115">
        <v>203538</v>
      </c>
      <c r="AI115">
        <v>4041550</v>
      </c>
      <c r="AJ115">
        <v>1463264</v>
      </c>
      <c r="AK115">
        <v>0</v>
      </c>
      <c r="AL115">
        <v>4633039</v>
      </c>
      <c r="AM115">
        <v>0</v>
      </c>
      <c r="AN115">
        <v>-397127</v>
      </c>
      <c r="AO115">
        <v>0</v>
      </c>
      <c r="AP115">
        <v>0</v>
      </c>
      <c r="AQ115">
        <v>267768</v>
      </c>
      <c r="AR115">
        <v>0</v>
      </c>
      <c r="AS115">
        <v>-89927</v>
      </c>
      <c r="AT115">
        <v>8212581</v>
      </c>
      <c r="AU115">
        <v>0</v>
      </c>
      <c r="AV115">
        <v>-19951138</v>
      </c>
      <c r="AW115">
        <v>90168</v>
      </c>
      <c r="AX115">
        <v>-210933</v>
      </c>
      <c r="AY115">
        <v>0</v>
      </c>
      <c r="AZ115">
        <v>0</v>
      </c>
      <c r="BA115">
        <v>0</v>
      </c>
      <c r="BB115">
        <v>30411558</v>
      </c>
      <c r="BC115">
        <v>469725</v>
      </c>
      <c r="BD115">
        <v>0</v>
      </c>
      <c r="BE115">
        <v>0</v>
      </c>
      <c r="BF115">
        <v>6591611</v>
      </c>
      <c r="BG115">
        <v>0</v>
      </c>
      <c r="BH115">
        <v>0</v>
      </c>
      <c r="BI115">
        <v>-244499</v>
      </c>
      <c r="BJ115">
        <v>39308</v>
      </c>
      <c r="BK115">
        <v>0</v>
      </c>
      <c r="BL115">
        <v>0</v>
      </c>
      <c r="BM115">
        <v>1755145</v>
      </c>
      <c r="BN115">
        <v>1683492</v>
      </c>
      <c r="BO115">
        <v>319916</v>
      </c>
      <c r="BP115">
        <v>0</v>
      </c>
      <c r="BQ115">
        <v>-160636</v>
      </c>
      <c r="BR115">
        <v>0</v>
      </c>
      <c r="BS115">
        <v>-1704410</v>
      </c>
      <c r="BT115">
        <v>-337046</v>
      </c>
      <c r="BU115">
        <v>-186133</v>
      </c>
      <c r="BV115">
        <v>3261141</v>
      </c>
      <c r="BW115">
        <v>-65108</v>
      </c>
      <c r="BX115">
        <v>0</v>
      </c>
      <c r="BY115">
        <v>0</v>
      </c>
      <c r="BZ115">
        <v>-111211</v>
      </c>
      <c r="CA115">
        <v>0</v>
      </c>
      <c r="CB115">
        <v>1235</v>
      </c>
      <c r="CC115">
        <v>-697177</v>
      </c>
      <c r="CD115">
        <v>5454736</v>
      </c>
      <c r="CE115">
        <v>1329189</v>
      </c>
      <c r="CF115">
        <v>0</v>
      </c>
      <c r="CG115">
        <v>873416</v>
      </c>
      <c r="CH115">
        <v>87753</v>
      </c>
      <c r="CI115">
        <v>980273</v>
      </c>
      <c r="CJ115">
        <v>-217100</v>
      </c>
      <c r="CK115">
        <v>-270618</v>
      </c>
      <c r="CL115">
        <v>0</v>
      </c>
      <c r="CM115">
        <v>0</v>
      </c>
      <c r="CN115">
        <v>-207578</v>
      </c>
      <c r="CO115">
        <v>17968828</v>
      </c>
      <c r="CP115">
        <v>-39354</v>
      </c>
      <c r="CQ115">
        <v>0</v>
      </c>
      <c r="CR115">
        <v>19370</v>
      </c>
      <c r="CS115">
        <v>304183</v>
      </c>
      <c r="CT115">
        <v>0</v>
      </c>
      <c r="CU115">
        <v>-9550</v>
      </c>
      <c r="CV115">
        <v>0</v>
      </c>
      <c r="CW115">
        <v>909599</v>
      </c>
      <c r="CX115">
        <v>-369452</v>
      </c>
      <c r="CY115">
        <v>130134</v>
      </c>
    </row>
    <row r="116" spans="1:103" x14ac:dyDescent="0.3">
      <c r="A116">
        <v>377</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-540500</v>
      </c>
      <c r="AK116">
        <v>0</v>
      </c>
      <c r="AL116">
        <v>0</v>
      </c>
      <c r="AM116">
        <v>0</v>
      </c>
      <c r="AN116">
        <v>0</v>
      </c>
      <c r="AO116">
        <v>0</v>
      </c>
      <c r="AP116">
        <v>0</v>
      </c>
      <c r="AQ116">
        <v>113486</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665019</v>
      </c>
      <c r="BW116">
        <v>0</v>
      </c>
      <c r="BX116">
        <v>0</v>
      </c>
      <c r="BY116">
        <v>0</v>
      </c>
      <c r="BZ116">
        <v>0</v>
      </c>
      <c r="CA116">
        <v>0</v>
      </c>
      <c r="CB116">
        <v>0</v>
      </c>
      <c r="CC116">
        <v>0</v>
      </c>
      <c r="CD116">
        <v>0</v>
      </c>
      <c r="CE116">
        <v>0</v>
      </c>
      <c r="CF116">
        <v>0</v>
      </c>
      <c r="CG116">
        <v>0</v>
      </c>
      <c r="CH116">
        <v>-81660</v>
      </c>
      <c r="CI116">
        <v>0</v>
      </c>
      <c r="CJ116">
        <v>0</v>
      </c>
      <c r="CK116">
        <v>0</v>
      </c>
      <c r="CL116">
        <v>0</v>
      </c>
      <c r="CM116">
        <v>0</v>
      </c>
      <c r="CN116">
        <v>0</v>
      </c>
      <c r="CO116">
        <v>0</v>
      </c>
      <c r="CP116">
        <v>0</v>
      </c>
      <c r="CQ116">
        <v>0</v>
      </c>
      <c r="CR116">
        <v>0</v>
      </c>
      <c r="CS116">
        <v>0</v>
      </c>
      <c r="CT116">
        <v>0</v>
      </c>
      <c r="CU116">
        <v>0</v>
      </c>
      <c r="CV116">
        <v>0</v>
      </c>
      <c r="CW116">
        <v>0</v>
      </c>
      <c r="CX116">
        <v>0</v>
      </c>
      <c r="CY116">
        <v>0</v>
      </c>
    </row>
    <row r="117" spans="1:103" x14ac:dyDescent="0.3">
      <c r="A117">
        <v>537</v>
      </c>
      <c r="D117">
        <v>2</v>
      </c>
      <c r="E117">
        <v>1</v>
      </c>
      <c r="F117">
        <v>0</v>
      </c>
      <c r="G117">
        <v>0</v>
      </c>
      <c r="H117">
        <v>0</v>
      </c>
      <c r="I117">
        <v>0</v>
      </c>
      <c r="J117">
        <v>1</v>
      </c>
      <c r="K117">
        <v>2</v>
      </c>
      <c r="L117">
        <v>1</v>
      </c>
      <c r="M117">
        <v>2</v>
      </c>
      <c r="N117">
        <v>0</v>
      </c>
      <c r="O117">
        <v>2</v>
      </c>
      <c r="P117">
        <v>2</v>
      </c>
      <c r="Q117">
        <v>1</v>
      </c>
      <c r="R117">
        <v>2</v>
      </c>
      <c r="S117">
        <v>2</v>
      </c>
      <c r="T117">
        <v>0</v>
      </c>
      <c r="U117">
        <v>2</v>
      </c>
      <c r="V117">
        <v>2</v>
      </c>
      <c r="W117">
        <v>0</v>
      </c>
      <c r="X117">
        <v>2</v>
      </c>
      <c r="Y117">
        <v>2</v>
      </c>
      <c r="Z117">
        <v>2</v>
      </c>
      <c r="AA117">
        <v>1</v>
      </c>
      <c r="AB117">
        <v>2</v>
      </c>
      <c r="AC117">
        <v>2</v>
      </c>
      <c r="AD117">
        <v>1</v>
      </c>
      <c r="AE117">
        <v>2</v>
      </c>
      <c r="AF117">
        <v>2</v>
      </c>
      <c r="AG117">
        <v>1</v>
      </c>
      <c r="AH117">
        <v>2</v>
      </c>
      <c r="AI117">
        <v>1</v>
      </c>
      <c r="AJ117">
        <v>0</v>
      </c>
      <c r="AK117">
        <v>2</v>
      </c>
      <c r="AL117">
        <v>2</v>
      </c>
      <c r="AM117">
        <v>2</v>
      </c>
      <c r="AN117">
        <v>2</v>
      </c>
      <c r="AO117">
        <v>0</v>
      </c>
      <c r="AP117">
        <v>0</v>
      </c>
      <c r="AQ117">
        <v>2</v>
      </c>
      <c r="AR117">
        <v>2</v>
      </c>
      <c r="AS117">
        <v>1</v>
      </c>
      <c r="AT117">
        <v>2</v>
      </c>
      <c r="AU117">
        <v>0</v>
      </c>
      <c r="AV117">
        <v>2</v>
      </c>
      <c r="AW117">
        <v>2</v>
      </c>
      <c r="AX117">
        <v>2</v>
      </c>
      <c r="AY117">
        <v>0</v>
      </c>
      <c r="AZ117">
        <v>2</v>
      </c>
      <c r="BA117">
        <v>2</v>
      </c>
      <c r="BB117">
        <v>1</v>
      </c>
      <c r="BC117">
        <v>2</v>
      </c>
      <c r="BD117">
        <v>0</v>
      </c>
      <c r="BE117">
        <v>0</v>
      </c>
      <c r="BF117">
        <v>1</v>
      </c>
      <c r="BG117">
        <v>2</v>
      </c>
      <c r="BH117">
        <v>0</v>
      </c>
      <c r="BI117">
        <v>2</v>
      </c>
      <c r="BJ117">
        <v>0</v>
      </c>
      <c r="BK117">
        <v>0</v>
      </c>
      <c r="BL117">
        <v>0</v>
      </c>
      <c r="BM117">
        <v>2</v>
      </c>
      <c r="BN117">
        <v>1</v>
      </c>
      <c r="BO117">
        <v>2</v>
      </c>
      <c r="BP117">
        <v>2</v>
      </c>
      <c r="BQ117">
        <v>2</v>
      </c>
      <c r="BR117">
        <v>2</v>
      </c>
      <c r="BS117">
        <v>2</v>
      </c>
      <c r="BT117">
        <v>1</v>
      </c>
      <c r="BU117">
        <v>2</v>
      </c>
      <c r="BV117">
        <v>1</v>
      </c>
      <c r="BW117">
        <v>2</v>
      </c>
      <c r="BX117">
        <v>2</v>
      </c>
      <c r="BY117">
        <v>2</v>
      </c>
      <c r="BZ117">
        <v>2</v>
      </c>
      <c r="CA117">
        <v>0</v>
      </c>
      <c r="CB117">
        <v>2</v>
      </c>
      <c r="CC117">
        <v>1</v>
      </c>
      <c r="CD117">
        <v>1</v>
      </c>
      <c r="CE117">
        <v>1</v>
      </c>
      <c r="CF117">
        <v>0</v>
      </c>
      <c r="CG117">
        <v>2</v>
      </c>
      <c r="CH117">
        <v>0</v>
      </c>
      <c r="CI117">
        <v>1</v>
      </c>
      <c r="CJ117">
        <v>2</v>
      </c>
      <c r="CK117">
        <v>2</v>
      </c>
      <c r="CL117">
        <v>2</v>
      </c>
      <c r="CM117">
        <v>0</v>
      </c>
      <c r="CN117">
        <v>1</v>
      </c>
      <c r="CO117">
        <v>1</v>
      </c>
      <c r="CP117">
        <v>2</v>
      </c>
      <c r="CQ117">
        <v>0</v>
      </c>
      <c r="CR117">
        <v>2</v>
      </c>
      <c r="CS117">
        <v>2</v>
      </c>
      <c r="CT117">
        <v>0</v>
      </c>
      <c r="CU117">
        <v>1</v>
      </c>
      <c r="CV117">
        <v>2</v>
      </c>
      <c r="CW117">
        <v>1</v>
      </c>
      <c r="CX117">
        <v>2</v>
      </c>
      <c r="CY117">
        <v>2</v>
      </c>
    </row>
    <row r="118" spans="1:103" x14ac:dyDescent="0.3">
      <c r="A118">
        <v>538</v>
      </c>
      <c r="D118">
        <v>2</v>
      </c>
      <c r="E118">
        <v>1</v>
      </c>
      <c r="F118">
        <v>0</v>
      </c>
      <c r="G118">
        <v>0</v>
      </c>
      <c r="H118">
        <v>0</v>
      </c>
      <c r="I118">
        <v>0</v>
      </c>
      <c r="J118">
        <v>1</v>
      </c>
      <c r="K118">
        <v>2</v>
      </c>
      <c r="L118">
        <v>1</v>
      </c>
      <c r="M118">
        <v>1</v>
      </c>
      <c r="N118">
        <v>0</v>
      </c>
      <c r="O118">
        <v>1</v>
      </c>
      <c r="P118">
        <v>2</v>
      </c>
      <c r="Q118">
        <v>2</v>
      </c>
      <c r="R118">
        <v>2</v>
      </c>
      <c r="S118">
        <v>2</v>
      </c>
      <c r="T118">
        <v>0</v>
      </c>
      <c r="U118">
        <v>2</v>
      </c>
      <c r="V118">
        <v>2</v>
      </c>
      <c r="W118">
        <v>0</v>
      </c>
      <c r="X118">
        <v>2</v>
      </c>
      <c r="Y118">
        <v>2</v>
      </c>
      <c r="Z118">
        <v>2</v>
      </c>
      <c r="AA118">
        <v>1</v>
      </c>
      <c r="AB118">
        <v>2</v>
      </c>
      <c r="AC118">
        <v>2</v>
      </c>
      <c r="AD118">
        <v>1</v>
      </c>
      <c r="AE118">
        <v>1</v>
      </c>
      <c r="AF118">
        <v>2</v>
      </c>
      <c r="AG118">
        <v>1</v>
      </c>
      <c r="AH118">
        <v>2</v>
      </c>
      <c r="AI118">
        <v>1</v>
      </c>
      <c r="AJ118">
        <v>0</v>
      </c>
      <c r="AK118">
        <v>2</v>
      </c>
      <c r="AL118">
        <v>1</v>
      </c>
      <c r="AM118">
        <v>2</v>
      </c>
      <c r="AN118">
        <v>2</v>
      </c>
      <c r="AO118">
        <v>0</v>
      </c>
      <c r="AP118">
        <v>0</v>
      </c>
      <c r="AQ118">
        <v>2</v>
      </c>
      <c r="AR118">
        <v>2</v>
      </c>
      <c r="AS118">
        <v>1</v>
      </c>
      <c r="AT118">
        <v>2</v>
      </c>
      <c r="AU118">
        <v>0</v>
      </c>
      <c r="AV118">
        <v>2</v>
      </c>
      <c r="AW118">
        <v>2</v>
      </c>
      <c r="AX118">
        <v>2</v>
      </c>
      <c r="AY118">
        <v>0</v>
      </c>
      <c r="AZ118">
        <v>2</v>
      </c>
      <c r="BA118">
        <v>2</v>
      </c>
      <c r="BB118">
        <v>1</v>
      </c>
      <c r="BC118">
        <v>2</v>
      </c>
      <c r="BD118">
        <v>0</v>
      </c>
      <c r="BE118">
        <v>0</v>
      </c>
      <c r="BF118">
        <v>2</v>
      </c>
      <c r="BG118">
        <v>2</v>
      </c>
      <c r="BH118">
        <v>0</v>
      </c>
      <c r="BI118">
        <v>2</v>
      </c>
      <c r="BJ118">
        <v>0</v>
      </c>
      <c r="BK118">
        <v>0</v>
      </c>
      <c r="BL118">
        <v>0</v>
      </c>
      <c r="BM118">
        <v>2</v>
      </c>
      <c r="BN118">
        <v>1</v>
      </c>
      <c r="BO118">
        <v>2</v>
      </c>
      <c r="BP118">
        <v>2</v>
      </c>
      <c r="BQ118">
        <v>2</v>
      </c>
      <c r="BR118">
        <v>2</v>
      </c>
      <c r="BS118">
        <v>2</v>
      </c>
      <c r="BT118">
        <v>1</v>
      </c>
      <c r="BU118">
        <v>2</v>
      </c>
      <c r="BV118">
        <v>1</v>
      </c>
      <c r="BW118">
        <v>2</v>
      </c>
      <c r="BX118">
        <v>2</v>
      </c>
      <c r="BY118">
        <v>2</v>
      </c>
      <c r="BZ118">
        <v>2</v>
      </c>
      <c r="CA118">
        <v>0</v>
      </c>
      <c r="CB118">
        <v>1</v>
      </c>
      <c r="CC118">
        <v>1</v>
      </c>
      <c r="CD118">
        <v>2</v>
      </c>
      <c r="CE118">
        <v>1</v>
      </c>
      <c r="CF118">
        <v>0</v>
      </c>
      <c r="CG118">
        <v>2</v>
      </c>
      <c r="CH118">
        <v>2</v>
      </c>
      <c r="CI118">
        <v>1</v>
      </c>
      <c r="CJ118">
        <v>2</v>
      </c>
      <c r="CK118">
        <v>2</v>
      </c>
      <c r="CL118">
        <v>2</v>
      </c>
      <c r="CM118">
        <v>0</v>
      </c>
      <c r="CN118">
        <v>1</v>
      </c>
      <c r="CO118">
        <v>2</v>
      </c>
      <c r="CP118">
        <v>2</v>
      </c>
      <c r="CQ118">
        <v>0</v>
      </c>
      <c r="CR118">
        <v>2</v>
      </c>
      <c r="CS118">
        <v>2</v>
      </c>
      <c r="CT118">
        <v>0</v>
      </c>
      <c r="CU118">
        <v>1</v>
      </c>
      <c r="CV118">
        <v>2</v>
      </c>
      <c r="CW118">
        <v>1</v>
      </c>
      <c r="CX118">
        <v>2</v>
      </c>
      <c r="CY118">
        <v>2</v>
      </c>
    </row>
    <row r="119" spans="1:103" x14ac:dyDescent="0.3">
      <c r="D119" t="e">
        <v>#N/A</v>
      </c>
      <c r="E119" t="e">
        <v>#N/A</v>
      </c>
      <c r="F119" t="e">
        <v>#N/A</v>
      </c>
      <c r="G119" t="e">
        <v>#N/A</v>
      </c>
      <c r="H119" t="e">
        <v>#N/A</v>
      </c>
      <c r="I119" t="e">
        <v>#N/A</v>
      </c>
      <c r="J119" t="e">
        <v>#N/A</v>
      </c>
      <c r="K119" t="e">
        <v>#N/A</v>
      </c>
      <c r="L119" t="e">
        <v>#N/A</v>
      </c>
      <c r="M119" t="e">
        <v>#N/A</v>
      </c>
      <c r="N119" t="e">
        <v>#N/A</v>
      </c>
      <c r="O119" t="e">
        <v>#N/A</v>
      </c>
      <c r="P119" t="e">
        <v>#N/A</v>
      </c>
      <c r="Q119" t="e">
        <v>#N/A</v>
      </c>
      <c r="R119" t="e">
        <v>#N/A</v>
      </c>
      <c r="S119" t="e">
        <v>#N/A</v>
      </c>
      <c r="T119" t="e">
        <v>#N/A</v>
      </c>
      <c r="U119" t="e">
        <v>#N/A</v>
      </c>
      <c r="V119" t="e">
        <v>#N/A</v>
      </c>
      <c r="W119" t="e">
        <v>#N/A</v>
      </c>
      <c r="X119" t="e">
        <v>#N/A</v>
      </c>
      <c r="Y119" t="e">
        <v>#N/A</v>
      </c>
      <c r="Z119" t="e">
        <v>#N/A</v>
      </c>
      <c r="AA119" t="e">
        <v>#N/A</v>
      </c>
      <c r="AB119" t="e">
        <v>#N/A</v>
      </c>
      <c r="AC119" t="e">
        <v>#N/A</v>
      </c>
      <c r="AD119" t="e">
        <v>#N/A</v>
      </c>
      <c r="AE119" t="e">
        <v>#N/A</v>
      </c>
      <c r="AF119" t="e">
        <v>#N/A</v>
      </c>
      <c r="AG119" t="e">
        <v>#N/A</v>
      </c>
      <c r="AH119" t="e">
        <v>#N/A</v>
      </c>
      <c r="AI119" t="e">
        <v>#N/A</v>
      </c>
      <c r="AJ119" t="e">
        <v>#N/A</v>
      </c>
      <c r="AK119" t="e">
        <v>#N/A</v>
      </c>
      <c r="AL119" t="e">
        <v>#N/A</v>
      </c>
      <c r="AM119" t="e">
        <v>#N/A</v>
      </c>
      <c r="AN119" t="e">
        <v>#N/A</v>
      </c>
      <c r="AO119" t="e">
        <v>#N/A</v>
      </c>
      <c r="AP119" t="e">
        <v>#N/A</v>
      </c>
      <c r="AQ119" t="e">
        <v>#N/A</v>
      </c>
      <c r="AR119" t="e">
        <v>#N/A</v>
      </c>
      <c r="AS119" t="e">
        <v>#N/A</v>
      </c>
      <c r="AT119" t="e">
        <v>#N/A</v>
      </c>
      <c r="AU119" t="e">
        <v>#N/A</v>
      </c>
      <c r="AV119" t="e">
        <v>#N/A</v>
      </c>
      <c r="AW119" t="e">
        <v>#N/A</v>
      </c>
      <c r="AX119" t="e">
        <v>#N/A</v>
      </c>
      <c r="AY119" t="e">
        <v>#N/A</v>
      </c>
      <c r="AZ119" t="e">
        <v>#N/A</v>
      </c>
      <c r="BA119" t="e">
        <v>#N/A</v>
      </c>
      <c r="BB119" t="e">
        <v>#N/A</v>
      </c>
      <c r="BC119" t="e">
        <v>#N/A</v>
      </c>
      <c r="BD119" t="e">
        <v>#N/A</v>
      </c>
      <c r="BE119" t="e">
        <v>#N/A</v>
      </c>
      <c r="BF119" t="e">
        <v>#N/A</v>
      </c>
      <c r="BG119" t="e">
        <v>#N/A</v>
      </c>
      <c r="BH119" t="e">
        <v>#N/A</v>
      </c>
      <c r="BI119" t="e">
        <v>#N/A</v>
      </c>
      <c r="BJ119" t="e">
        <v>#N/A</v>
      </c>
      <c r="BK119" t="e">
        <v>#N/A</v>
      </c>
      <c r="BL119" t="e">
        <v>#N/A</v>
      </c>
      <c r="BM119" t="e">
        <v>#N/A</v>
      </c>
      <c r="BN119" t="e">
        <v>#N/A</v>
      </c>
      <c r="BO119" t="e">
        <v>#N/A</v>
      </c>
      <c r="BP119" t="e">
        <v>#N/A</v>
      </c>
      <c r="BQ119" t="e">
        <v>#N/A</v>
      </c>
      <c r="BR119" t="e">
        <v>#N/A</v>
      </c>
      <c r="BS119" t="e">
        <v>#N/A</v>
      </c>
      <c r="BT119" t="e">
        <v>#N/A</v>
      </c>
      <c r="BU119" t="e">
        <v>#N/A</v>
      </c>
      <c r="BV119" t="e">
        <v>#N/A</v>
      </c>
      <c r="BW119" t="e">
        <v>#N/A</v>
      </c>
      <c r="BX119" t="e">
        <v>#N/A</v>
      </c>
      <c r="BY119" t="e">
        <v>#N/A</v>
      </c>
      <c r="BZ119" t="e">
        <v>#N/A</v>
      </c>
      <c r="CA119" t="e">
        <v>#N/A</v>
      </c>
      <c r="CB119" t="e">
        <v>#N/A</v>
      </c>
      <c r="CC119" t="e">
        <v>#N/A</v>
      </c>
      <c r="CD119" t="e">
        <v>#N/A</v>
      </c>
      <c r="CE119" t="e">
        <v>#N/A</v>
      </c>
      <c r="CF119" t="e">
        <v>#N/A</v>
      </c>
      <c r="CG119" t="e">
        <v>#N/A</v>
      </c>
      <c r="CH119" t="e">
        <v>#N/A</v>
      </c>
      <c r="CI119" t="e">
        <v>#N/A</v>
      </c>
      <c r="CJ119" t="e">
        <v>#N/A</v>
      </c>
      <c r="CK119" t="e">
        <v>#N/A</v>
      </c>
      <c r="CL119" t="e">
        <v>#N/A</v>
      </c>
      <c r="CM119" t="e">
        <v>#N/A</v>
      </c>
      <c r="CN119" t="e">
        <v>#N/A</v>
      </c>
      <c r="CO119" t="e">
        <v>#N/A</v>
      </c>
      <c r="CP119" t="e">
        <v>#N/A</v>
      </c>
      <c r="CQ119" t="e">
        <v>#N/A</v>
      </c>
      <c r="CR119" t="e">
        <v>#N/A</v>
      </c>
      <c r="CS119" t="e">
        <v>#N/A</v>
      </c>
      <c r="CT119" t="e">
        <v>#N/A</v>
      </c>
      <c r="CU119" t="e">
        <v>#N/A</v>
      </c>
      <c r="CV119" t="e">
        <v>#N/A</v>
      </c>
      <c r="CW119" t="e">
        <v>#N/A</v>
      </c>
      <c r="CX119" t="e">
        <v>#N/A</v>
      </c>
      <c r="CY119" t="e">
        <v>#N/A</v>
      </c>
    </row>
    <row r="120" spans="1:103" x14ac:dyDescent="0.3">
      <c r="D120" t="e">
        <v>#N/A</v>
      </c>
      <c r="E120" t="e">
        <v>#N/A</v>
      </c>
      <c r="F120" t="e">
        <v>#N/A</v>
      </c>
      <c r="G120" t="e">
        <v>#N/A</v>
      </c>
      <c r="H120" t="e">
        <v>#N/A</v>
      </c>
      <c r="I120" t="e">
        <v>#N/A</v>
      </c>
      <c r="J120" t="e">
        <v>#N/A</v>
      </c>
      <c r="K120" t="e">
        <v>#N/A</v>
      </c>
      <c r="L120" t="e">
        <v>#N/A</v>
      </c>
      <c r="M120" t="e">
        <v>#N/A</v>
      </c>
      <c r="N120" t="e">
        <v>#N/A</v>
      </c>
      <c r="O120" t="e">
        <v>#N/A</v>
      </c>
      <c r="P120" t="e">
        <v>#N/A</v>
      </c>
      <c r="Q120" t="e">
        <v>#N/A</v>
      </c>
      <c r="R120" t="e">
        <v>#N/A</v>
      </c>
      <c r="S120" t="e">
        <v>#N/A</v>
      </c>
      <c r="T120" t="e">
        <v>#N/A</v>
      </c>
      <c r="U120" t="e">
        <v>#N/A</v>
      </c>
      <c r="V120" t="e">
        <v>#N/A</v>
      </c>
      <c r="W120" t="e">
        <v>#N/A</v>
      </c>
      <c r="X120" t="e">
        <v>#N/A</v>
      </c>
      <c r="Y120" t="e">
        <v>#N/A</v>
      </c>
      <c r="Z120" t="e">
        <v>#N/A</v>
      </c>
      <c r="AA120" t="e">
        <v>#N/A</v>
      </c>
      <c r="AB120" t="e">
        <v>#N/A</v>
      </c>
      <c r="AC120" t="e">
        <v>#N/A</v>
      </c>
      <c r="AD120" t="e">
        <v>#N/A</v>
      </c>
      <c r="AE120" t="e">
        <v>#N/A</v>
      </c>
      <c r="AF120" t="e">
        <v>#N/A</v>
      </c>
      <c r="AG120" t="e">
        <v>#N/A</v>
      </c>
      <c r="AH120" t="e">
        <v>#N/A</v>
      </c>
      <c r="AI120" t="e">
        <v>#N/A</v>
      </c>
      <c r="AJ120" t="e">
        <v>#N/A</v>
      </c>
      <c r="AK120" t="e">
        <v>#N/A</v>
      </c>
      <c r="AL120" t="e">
        <v>#N/A</v>
      </c>
      <c r="AM120" t="e">
        <v>#N/A</v>
      </c>
      <c r="AN120" t="e">
        <v>#N/A</v>
      </c>
      <c r="AO120" t="e">
        <v>#N/A</v>
      </c>
      <c r="AP120" t="e">
        <v>#N/A</v>
      </c>
      <c r="AQ120" t="e">
        <v>#N/A</v>
      </c>
      <c r="AR120" t="e">
        <v>#N/A</v>
      </c>
      <c r="AS120" t="e">
        <v>#N/A</v>
      </c>
      <c r="AT120" t="e">
        <v>#N/A</v>
      </c>
      <c r="AU120" t="e">
        <v>#N/A</v>
      </c>
      <c r="AV120" t="e">
        <v>#N/A</v>
      </c>
      <c r="AW120" t="e">
        <v>#N/A</v>
      </c>
      <c r="AX120" t="e">
        <v>#N/A</v>
      </c>
      <c r="AY120" t="e">
        <v>#N/A</v>
      </c>
      <c r="AZ120" t="e">
        <v>#N/A</v>
      </c>
      <c r="BA120" t="e">
        <v>#N/A</v>
      </c>
      <c r="BB120" t="e">
        <v>#N/A</v>
      </c>
      <c r="BC120" t="e">
        <v>#N/A</v>
      </c>
      <c r="BD120" t="e">
        <v>#N/A</v>
      </c>
      <c r="BE120" t="e">
        <v>#N/A</v>
      </c>
      <c r="BF120" t="e">
        <v>#N/A</v>
      </c>
      <c r="BG120" t="e">
        <v>#N/A</v>
      </c>
      <c r="BH120" t="e">
        <v>#N/A</v>
      </c>
      <c r="BI120" t="e">
        <v>#N/A</v>
      </c>
      <c r="BJ120" t="e">
        <v>#N/A</v>
      </c>
      <c r="BK120" t="e">
        <v>#N/A</v>
      </c>
      <c r="BL120" t="e">
        <v>#N/A</v>
      </c>
      <c r="BM120" t="e">
        <v>#N/A</v>
      </c>
      <c r="BN120" t="e">
        <v>#N/A</v>
      </c>
      <c r="BO120" t="e">
        <v>#N/A</v>
      </c>
      <c r="BP120" t="e">
        <v>#N/A</v>
      </c>
      <c r="BQ120" t="e">
        <v>#N/A</v>
      </c>
      <c r="BR120" t="e">
        <v>#N/A</v>
      </c>
      <c r="BS120" t="e">
        <v>#N/A</v>
      </c>
      <c r="BT120" t="e">
        <v>#N/A</v>
      </c>
      <c r="BU120" t="e">
        <v>#N/A</v>
      </c>
      <c r="BV120" t="e">
        <v>#N/A</v>
      </c>
      <c r="BW120" t="e">
        <v>#N/A</v>
      </c>
      <c r="BX120" t="e">
        <v>#N/A</v>
      </c>
      <c r="BY120" t="e">
        <v>#N/A</v>
      </c>
      <c r="BZ120" t="e">
        <v>#N/A</v>
      </c>
      <c r="CA120" t="e">
        <v>#N/A</v>
      </c>
      <c r="CB120" t="e">
        <v>#N/A</v>
      </c>
      <c r="CC120" t="e">
        <v>#N/A</v>
      </c>
      <c r="CD120" t="e">
        <v>#N/A</v>
      </c>
      <c r="CE120" t="e">
        <v>#N/A</v>
      </c>
      <c r="CF120" t="e">
        <v>#N/A</v>
      </c>
      <c r="CG120" t="e">
        <v>#N/A</v>
      </c>
      <c r="CH120" t="e">
        <v>#N/A</v>
      </c>
      <c r="CI120" t="e">
        <v>#N/A</v>
      </c>
      <c r="CJ120" t="e">
        <v>#N/A</v>
      </c>
      <c r="CK120" t="e">
        <v>#N/A</v>
      </c>
      <c r="CL120" t="e">
        <v>#N/A</v>
      </c>
      <c r="CM120" t="e">
        <v>#N/A</v>
      </c>
      <c r="CN120" t="e">
        <v>#N/A</v>
      </c>
      <c r="CO120" t="e">
        <v>#N/A</v>
      </c>
      <c r="CP120" t="e">
        <v>#N/A</v>
      </c>
      <c r="CQ120" t="e">
        <v>#N/A</v>
      </c>
      <c r="CR120" t="e">
        <v>#N/A</v>
      </c>
      <c r="CS120" t="e">
        <v>#N/A</v>
      </c>
      <c r="CT120" t="e">
        <v>#N/A</v>
      </c>
      <c r="CU120" t="e">
        <v>#N/A</v>
      </c>
      <c r="CV120" t="e">
        <v>#N/A</v>
      </c>
      <c r="CW120" t="e">
        <v>#N/A</v>
      </c>
      <c r="CX120" t="e">
        <v>#N/A</v>
      </c>
      <c r="CY120" t="e">
        <v>#N/A</v>
      </c>
    </row>
    <row r="121" spans="1:103" x14ac:dyDescent="0.3">
      <c r="D121" t="e">
        <v>#N/A</v>
      </c>
      <c r="E121" t="e">
        <v>#N/A</v>
      </c>
      <c r="F121" t="e">
        <v>#N/A</v>
      </c>
      <c r="G121" t="e">
        <v>#N/A</v>
      </c>
      <c r="H121" t="e">
        <v>#N/A</v>
      </c>
      <c r="I121" t="e">
        <v>#N/A</v>
      </c>
      <c r="J121" t="e">
        <v>#N/A</v>
      </c>
      <c r="K121" t="e">
        <v>#N/A</v>
      </c>
      <c r="L121" t="e">
        <v>#N/A</v>
      </c>
      <c r="M121" t="e">
        <v>#N/A</v>
      </c>
      <c r="N121" t="e">
        <v>#N/A</v>
      </c>
      <c r="O121" t="e">
        <v>#N/A</v>
      </c>
      <c r="P121" t="e">
        <v>#N/A</v>
      </c>
      <c r="Q121" t="e">
        <v>#N/A</v>
      </c>
      <c r="R121" t="e">
        <v>#N/A</v>
      </c>
      <c r="S121" t="e">
        <v>#N/A</v>
      </c>
      <c r="T121" t="e">
        <v>#N/A</v>
      </c>
      <c r="U121" t="e">
        <v>#N/A</v>
      </c>
      <c r="V121" t="e">
        <v>#N/A</v>
      </c>
      <c r="W121" t="e">
        <v>#N/A</v>
      </c>
      <c r="X121" t="e">
        <v>#N/A</v>
      </c>
      <c r="Y121" t="e">
        <v>#N/A</v>
      </c>
      <c r="Z121" t="e">
        <v>#N/A</v>
      </c>
      <c r="AA121" t="e">
        <v>#N/A</v>
      </c>
      <c r="AB121" t="e">
        <v>#N/A</v>
      </c>
      <c r="AC121" t="e">
        <v>#N/A</v>
      </c>
      <c r="AD121" t="e">
        <v>#N/A</v>
      </c>
      <c r="AE121" t="e">
        <v>#N/A</v>
      </c>
      <c r="AF121" t="e">
        <v>#N/A</v>
      </c>
      <c r="AG121" t="e">
        <v>#N/A</v>
      </c>
      <c r="AH121" t="e">
        <v>#N/A</v>
      </c>
      <c r="AI121" t="e">
        <v>#N/A</v>
      </c>
      <c r="AJ121" t="e">
        <v>#N/A</v>
      </c>
      <c r="AK121" t="e">
        <v>#N/A</v>
      </c>
      <c r="AL121" t="e">
        <v>#N/A</v>
      </c>
      <c r="AM121" t="e">
        <v>#N/A</v>
      </c>
      <c r="AN121" t="e">
        <v>#N/A</v>
      </c>
      <c r="AO121" t="e">
        <v>#N/A</v>
      </c>
      <c r="AP121" t="e">
        <v>#N/A</v>
      </c>
      <c r="AQ121" t="e">
        <v>#N/A</v>
      </c>
      <c r="AR121" t="e">
        <v>#N/A</v>
      </c>
      <c r="AS121" t="e">
        <v>#N/A</v>
      </c>
      <c r="AT121" t="e">
        <v>#N/A</v>
      </c>
      <c r="AU121" t="e">
        <v>#N/A</v>
      </c>
      <c r="AV121" t="e">
        <v>#N/A</v>
      </c>
      <c r="AW121" t="e">
        <v>#N/A</v>
      </c>
      <c r="AX121" t="e">
        <v>#N/A</v>
      </c>
      <c r="AY121" t="e">
        <v>#N/A</v>
      </c>
      <c r="AZ121" t="e">
        <v>#N/A</v>
      </c>
      <c r="BA121" t="e">
        <v>#N/A</v>
      </c>
      <c r="BB121" t="e">
        <v>#N/A</v>
      </c>
      <c r="BC121" t="e">
        <v>#N/A</v>
      </c>
      <c r="BD121" t="e">
        <v>#N/A</v>
      </c>
      <c r="BE121" t="e">
        <v>#N/A</v>
      </c>
      <c r="BF121" t="e">
        <v>#N/A</v>
      </c>
      <c r="BG121" t="e">
        <v>#N/A</v>
      </c>
      <c r="BH121" t="e">
        <v>#N/A</v>
      </c>
      <c r="BI121" t="e">
        <v>#N/A</v>
      </c>
      <c r="BJ121" t="e">
        <v>#N/A</v>
      </c>
      <c r="BK121" t="e">
        <v>#N/A</v>
      </c>
      <c r="BL121" t="e">
        <v>#N/A</v>
      </c>
      <c r="BM121" t="e">
        <v>#N/A</v>
      </c>
      <c r="BN121" t="e">
        <v>#N/A</v>
      </c>
      <c r="BO121" t="e">
        <v>#N/A</v>
      </c>
      <c r="BP121" t="e">
        <v>#N/A</v>
      </c>
      <c r="BQ121" t="e">
        <v>#N/A</v>
      </c>
      <c r="BR121" t="e">
        <v>#N/A</v>
      </c>
      <c r="BS121" t="e">
        <v>#N/A</v>
      </c>
      <c r="BT121" t="e">
        <v>#N/A</v>
      </c>
      <c r="BU121" t="e">
        <v>#N/A</v>
      </c>
      <c r="BV121" t="e">
        <v>#N/A</v>
      </c>
      <c r="BW121" t="e">
        <v>#N/A</v>
      </c>
      <c r="BX121" t="e">
        <v>#N/A</v>
      </c>
      <c r="BY121" t="e">
        <v>#N/A</v>
      </c>
      <c r="BZ121" t="e">
        <v>#N/A</v>
      </c>
      <c r="CA121" t="e">
        <v>#N/A</v>
      </c>
      <c r="CB121" t="e">
        <v>#N/A</v>
      </c>
      <c r="CC121" t="e">
        <v>#N/A</v>
      </c>
      <c r="CD121" t="e">
        <v>#N/A</v>
      </c>
      <c r="CE121" t="e">
        <v>#N/A</v>
      </c>
      <c r="CF121" t="e">
        <v>#N/A</v>
      </c>
      <c r="CG121" t="e">
        <v>#N/A</v>
      </c>
      <c r="CH121" t="e">
        <v>#N/A</v>
      </c>
      <c r="CI121" t="e">
        <v>#N/A</v>
      </c>
      <c r="CJ121" t="e">
        <v>#N/A</v>
      </c>
      <c r="CK121" t="e">
        <v>#N/A</v>
      </c>
      <c r="CL121" t="e">
        <v>#N/A</v>
      </c>
      <c r="CM121" t="e">
        <v>#N/A</v>
      </c>
      <c r="CN121" t="e">
        <v>#N/A</v>
      </c>
      <c r="CO121" t="e">
        <v>#N/A</v>
      </c>
      <c r="CP121" t="e">
        <v>#N/A</v>
      </c>
      <c r="CQ121" t="e">
        <v>#N/A</v>
      </c>
      <c r="CR121" t="e">
        <v>#N/A</v>
      </c>
      <c r="CS121" t="e">
        <v>#N/A</v>
      </c>
      <c r="CT121" t="e">
        <v>#N/A</v>
      </c>
      <c r="CU121" t="e">
        <v>#N/A</v>
      </c>
      <c r="CV121" t="e">
        <v>#N/A</v>
      </c>
      <c r="CW121" t="e">
        <v>#N/A</v>
      </c>
      <c r="CX121" t="e">
        <v>#N/A</v>
      </c>
      <c r="CY121" t="e">
        <v>#N/A</v>
      </c>
    </row>
    <row r="122" spans="1:103" x14ac:dyDescent="0.3">
      <c r="D122" t="e">
        <v>#N/A</v>
      </c>
      <c r="E122" t="e">
        <v>#N/A</v>
      </c>
      <c r="F122" t="e">
        <v>#N/A</v>
      </c>
      <c r="G122" t="e">
        <v>#N/A</v>
      </c>
      <c r="H122" t="e">
        <v>#N/A</v>
      </c>
      <c r="I122" t="e">
        <v>#N/A</v>
      </c>
      <c r="J122" t="e">
        <v>#N/A</v>
      </c>
      <c r="K122" t="e">
        <v>#N/A</v>
      </c>
      <c r="L122" t="e">
        <v>#N/A</v>
      </c>
      <c r="M122" t="e">
        <v>#N/A</v>
      </c>
      <c r="N122" t="e">
        <v>#N/A</v>
      </c>
      <c r="O122" t="e">
        <v>#N/A</v>
      </c>
      <c r="P122" t="e">
        <v>#N/A</v>
      </c>
      <c r="Q122" t="e">
        <v>#N/A</v>
      </c>
      <c r="R122" t="e">
        <v>#N/A</v>
      </c>
      <c r="S122" t="e">
        <v>#N/A</v>
      </c>
      <c r="T122" t="e">
        <v>#N/A</v>
      </c>
      <c r="U122" t="e">
        <v>#N/A</v>
      </c>
      <c r="V122" t="e">
        <v>#N/A</v>
      </c>
      <c r="W122" t="e">
        <v>#N/A</v>
      </c>
      <c r="X122" t="e">
        <v>#N/A</v>
      </c>
      <c r="Y122" t="e">
        <v>#N/A</v>
      </c>
      <c r="Z122" t="e">
        <v>#N/A</v>
      </c>
      <c r="AA122" t="e">
        <v>#N/A</v>
      </c>
      <c r="AB122" t="e">
        <v>#N/A</v>
      </c>
      <c r="AC122" t="e">
        <v>#N/A</v>
      </c>
      <c r="AD122" t="e">
        <v>#N/A</v>
      </c>
      <c r="AE122" t="e">
        <v>#N/A</v>
      </c>
      <c r="AF122" t="e">
        <v>#N/A</v>
      </c>
      <c r="AG122" t="e">
        <v>#N/A</v>
      </c>
      <c r="AH122" t="e">
        <v>#N/A</v>
      </c>
      <c r="AI122" t="e">
        <v>#N/A</v>
      </c>
      <c r="AJ122" t="e">
        <v>#N/A</v>
      </c>
      <c r="AK122" t="e">
        <v>#N/A</v>
      </c>
      <c r="AL122" t="e">
        <v>#N/A</v>
      </c>
      <c r="AM122" t="e">
        <v>#N/A</v>
      </c>
      <c r="AN122" t="e">
        <v>#N/A</v>
      </c>
      <c r="AO122" t="e">
        <v>#N/A</v>
      </c>
      <c r="AP122" t="e">
        <v>#N/A</v>
      </c>
      <c r="AQ122" t="e">
        <v>#N/A</v>
      </c>
      <c r="AR122" t="e">
        <v>#N/A</v>
      </c>
      <c r="AS122" t="e">
        <v>#N/A</v>
      </c>
      <c r="AT122" t="e">
        <v>#N/A</v>
      </c>
      <c r="AU122" t="e">
        <v>#N/A</v>
      </c>
      <c r="AV122" t="e">
        <v>#N/A</v>
      </c>
      <c r="AW122" t="e">
        <v>#N/A</v>
      </c>
      <c r="AX122" t="e">
        <v>#N/A</v>
      </c>
      <c r="AY122" t="e">
        <v>#N/A</v>
      </c>
      <c r="AZ122" t="e">
        <v>#N/A</v>
      </c>
      <c r="BA122" t="e">
        <v>#N/A</v>
      </c>
      <c r="BB122" t="e">
        <v>#N/A</v>
      </c>
      <c r="BC122" t="e">
        <v>#N/A</v>
      </c>
      <c r="BD122" t="e">
        <v>#N/A</v>
      </c>
      <c r="BE122" t="e">
        <v>#N/A</v>
      </c>
      <c r="BF122" t="e">
        <v>#N/A</v>
      </c>
      <c r="BG122" t="e">
        <v>#N/A</v>
      </c>
      <c r="BH122" t="e">
        <v>#N/A</v>
      </c>
      <c r="BI122" t="e">
        <v>#N/A</v>
      </c>
      <c r="BJ122" t="e">
        <v>#N/A</v>
      </c>
      <c r="BK122" t="e">
        <v>#N/A</v>
      </c>
      <c r="BL122" t="e">
        <v>#N/A</v>
      </c>
      <c r="BM122" t="e">
        <v>#N/A</v>
      </c>
      <c r="BN122" t="e">
        <v>#N/A</v>
      </c>
      <c r="BO122" t="e">
        <v>#N/A</v>
      </c>
      <c r="BP122" t="e">
        <v>#N/A</v>
      </c>
      <c r="BQ122" t="e">
        <v>#N/A</v>
      </c>
      <c r="BR122" t="e">
        <v>#N/A</v>
      </c>
      <c r="BS122" t="e">
        <v>#N/A</v>
      </c>
      <c r="BT122" t="e">
        <v>#N/A</v>
      </c>
      <c r="BU122" t="e">
        <v>#N/A</v>
      </c>
      <c r="BV122" t="e">
        <v>#N/A</v>
      </c>
      <c r="BW122" t="e">
        <v>#N/A</v>
      </c>
      <c r="BX122" t="e">
        <v>#N/A</v>
      </c>
      <c r="BY122" t="e">
        <v>#N/A</v>
      </c>
      <c r="BZ122" t="e">
        <v>#N/A</v>
      </c>
      <c r="CA122" t="e">
        <v>#N/A</v>
      </c>
      <c r="CB122" t="e">
        <v>#N/A</v>
      </c>
      <c r="CC122" t="e">
        <v>#N/A</v>
      </c>
      <c r="CD122" t="e">
        <v>#N/A</v>
      </c>
      <c r="CE122" t="e">
        <v>#N/A</v>
      </c>
      <c r="CF122" t="e">
        <v>#N/A</v>
      </c>
      <c r="CG122" t="e">
        <v>#N/A</v>
      </c>
      <c r="CH122" t="e">
        <v>#N/A</v>
      </c>
      <c r="CI122" t="e">
        <v>#N/A</v>
      </c>
      <c r="CJ122" t="e">
        <v>#N/A</v>
      </c>
      <c r="CK122" t="e">
        <v>#N/A</v>
      </c>
      <c r="CL122" t="e">
        <v>#N/A</v>
      </c>
      <c r="CM122" t="e">
        <v>#N/A</v>
      </c>
      <c r="CN122" t="e">
        <v>#N/A</v>
      </c>
      <c r="CO122" t="e">
        <v>#N/A</v>
      </c>
      <c r="CP122" t="e">
        <v>#N/A</v>
      </c>
      <c r="CQ122" t="e">
        <v>#N/A</v>
      </c>
      <c r="CR122" t="e">
        <v>#N/A</v>
      </c>
      <c r="CS122" t="e">
        <v>#N/A</v>
      </c>
      <c r="CT122" t="e">
        <v>#N/A</v>
      </c>
      <c r="CU122" t="e">
        <v>#N/A</v>
      </c>
      <c r="CV122" t="e">
        <v>#N/A</v>
      </c>
      <c r="CW122" t="e">
        <v>#N/A</v>
      </c>
      <c r="CX122" t="e">
        <v>#N/A</v>
      </c>
      <c r="CY122" t="e">
        <v>#N/A</v>
      </c>
    </row>
    <row r="123" spans="1:103" x14ac:dyDescent="0.3">
      <c r="A123">
        <v>51</v>
      </c>
      <c r="D123">
        <v>0</v>
      </c>
      <c r="E123">
        <v>1658224</v>
      </c>
      <c r="F123">
        <v>0</v>
      </c>
      <c r="G123">
        <v>0</v>
      </c>
      <c r="H123">
        <v>0</v>
      </c>
      <c r="I123">
        <v>0</v>
      </c>
      <c r="J123">
        <v>3992243</v>
      </c>
      <c r="K123">
        <v>930317</v>
      </c>
      <c r="L123">
        <v>1559953</v>
      </c>
      <c r="M123">
        <v>41216775</v>
      </c>
      <c r="N123">
        <v>0</v>
      </c>
      <c r="O123">
        <v>-3350</v>
      </c>
      <c r="P123">
        <v>0</v>
      </c>
      <c r="Q123">
        <v>1084304</v>
      </c>
      <c r="R123">
        <v>1209265</v>
      </c>
      <c r="S123">
        <v>-1986</v>
      </c>
      <c r="T123">
        <v>0</v>
      </c>
      <c r="U123">
        <v>0</v>
      </c>
      <c r="V123">
        <v>2725974</v>
      </c>
      <c r="W123">
        <v>0</v>
      </c>
      <c r="X123">
        <v>385072</v>
      </c>
      <c r="Y123">
        <v>167979</v>
      </c>
      <c r="Z123">
        <v>0</v>
      </c>
      <c r="AA123">
        <v>2175086</v>
      </c>
      <c r="AB123">
        <v>1910797</v>
      </c>
      <c r="AC123">
        <v>-70849</v>
      </c>
      <c r="AD123">
        <v>6393798</v>
      </c>
      <c r="AE123">
        <v>6096688</v>
      </c>
      <c r="AF123">
        <v>201382</v>
      </c>
      <c r="AG123">
        <v>1942056</v>
      </c>
      <c r="AH123">
        <v>2275813</v>
      </c>
      <c r="AI123">
        <v>4211588</v>
      </c>
      <c r="AJ123">
        <v>1195957</v>
      </c>
      <c r="AK123">
        <v>0</v>
      </c>
      <c r="AL123">
        <v>6930858</v>
      </c>
      <c r="AM123">
        <v>0</v>
      </c>
      <c r="AN123">
        <v>366370</v>
      </c>
      <c r="AO123">
        <v>0</v>
      </c>
      <c r="AP123">
        <v>0</v>
      </c>
      <c r="AQ123">
        <v>601539</v>
      </c>
      <c r="AR123">
        <v>0</v>
      </c>
      <c r="AS123">
        <v>2109764</v>
      </c>
      <c r="AT123">
        <v>22748560</v>
      </c>
      <c r="AU123">
        <v>0</v>
      </c>
      <c r="AV123">
        <v>-12874</v>
      </c>
      <c r="AW123">
        <v>752710</v>
      </c>
      <c r="AX123">
        <v>2666302</v>
      </c>
      <c r="AY123">
        <v>0</v>
      </c>
      <c r="AZ123">
        <v>0</v>
      </c>
      <c r="BA123">
        <v>0</v>
      </c>
      <c r="BB123">
        <v>23272017</v>
      </c>
      <c r="BC123">
        <v>136195</v>
      </c>
      <c r="BD123">
        <v>0</v>
      </c>
      <c r="BE123">
        <v>0</v>
      </c>
      <c r="BF123">
        <v>10996731</v>
      </c>
      <c r="BG123">
        <v>0</v>
      </c>
      <c r="BH123">
        <v>0</v>
      </c>
      <c r="BI123">
        <v>555786</v>
      </c>
      <c r="BJ123">
        <v>70115</v>
      </c>
      <c r="BK123">
        <v>0</v>
      </c>
      <c r="BL123">
        <v>0</v>
      </c>
      <c r="BM123">
        <v>1807426</v>
      </c>
      <c r="BN123">
        <v>7159331</v>
      </c>
      <c r="BO123">
        <v>1140604</v>
      </c>
      <c r="BP123">
        <v>0</v>
      </c>
      <c r="BQ123">
        <v>816442</v>
      </c>
      <c r="BR123">
        <v>0</v>
      </c>
      <c r="BS123">
        <v>-137094</v>
      </c>
      <c r="BT123">
        <v>499156</v>
      </c>
      <c r="BU123">
        <v>1146376</v>
      </c>
      <c r="BV123">
        <v>8038144</v>
      </c>
      <c r="BW123">
        <v>265927</v>
      </c>
      <c r="BX123">
        <v>0</v>
      </c>
      <c r="BY123">
        <v>0</v>
      </c>
      <c r="BZ123">
        <v>42515</v>
      </c>
      <c r="CA123">
        <v>0</v>
      </c>
      <c r="CB123">
        <v>2723760</v>
      </c>
      <c r="CC123">
        <v>8294245</v>
      </c>
      <c r="CD123">
        <v>-989657</v>
      </c>
      <c r="CE123">
        <v>-37724</v>
      </c>
      <c r="CF123">
        <v>0</v>
      </c>
      <c r="CG123">
        <v>1286771</v>
      </c>
      <c r="CH123">
        <v>587873</v>
      </c>
      <c r="CI123">
        <v>1249406</v>
      </c>
      <c r="CJ123">
        <v>21670</v>
      </c>
      <c r="CK123">
        <v>320948</v>
      </c>
      <c r="CL123">
        <v>0</v>
      </c>
      <c r="CM123">
        <v>0</v>
      </c>
      <c r="CN123">
        <v>472417</v>
      </c>
      <c r="CO123">
        <v>45740599</v>
      </c>
      <c r="CP123">
        <v>525019</v>
      </c>
      <c r="CQ123">
        <v>0</v>
      </c>
      <c r="CR123">
        <v>1466763</v>
      </c>
      <c r="CS123">
        <v>657309</v>
      </c>
      <c r="CT123">
        <v>0</v>
      </c>
      <c r="CU123">
        <v>64418</v>
      </c>
      <c r="CV123">
        <v>0</v>
      </c>
      <c r="CW123">
        <v>1171067</v>
      </c>
      <c r="CX123">
        <v>21946</v>
      </c>
      <c r="CY123">
        <v>0</v>
      </c>
    </row>
    <row r="124" spans="1:103" x14ac:dyDescent="0.3">
      <c r="A124">
        <v>332</v>
      </c>
      <c r="D124">
        <v>0</v>
      </c>
      <c r="E124">
        <v>6423916</v>
      </c>
      <c r="F124">
        <v>0</v>
      </c>
      <c r="G124">
        <v>0</v>
      </c>
      <c r="H124">
        <v>0</v>
      </c>
      <c r="I124">
        <v>0</v>
      </c>
      <c r="J124">
        <v>1942364</v>
      </c>
      <c r="K124">
        <v>5738</v>
      </c>
      <c r="L124">
        <v>4715153</v>
      </c>
      <c r="M124">
        <v>91346939</v>
      </c>
      <c r="N124">
        <v>0</v>
      </c>
      <c r="O124">
        <v>7759</v>
      </c>
      <c r="P124">
        <v>0</v>
      </c>
      <c r="Q124">
        <v>180075</v>
      </c>
      <c r="R124">
        <v>68037</v>
      </c>
      <c r="S124">
        <v>0</v>
      </c>
      <c r="T124">
        <v>0</v>
      </c>
      <c r="U124">
        <v>0</v>
      </c>
      <c r="V124">
        <v>612800</v>
      </c>
      <c r="W124">
        <v>0</v>
      </c>
      <c r="X124">
        <v>87367</v>
      </c>
      <c r="Y124">
        <v>53148</v>
      </c>
      <c r="Z124">
        <v>0</v>
      </c>
      <c r="AA124">
        <v>4638011</v>
      </c>
      <c r="AB124">
        <v>660840</v>
      </c>
      <c r="AC124">
        <v>42585</v>
      </c>
      <c r="AD124">
        <v>2185543</v>
      </c>
      <c r="AE124">
        <v>6263406</v>
      </c>
      <c r="AF124">
        <v>70102</v>
      </c>
      <c r="AG124">
        <v>1959104</v>
      </c>
      <c r="AH124">
        <v>267083</v>
      </c>
      <c r="AI124">
        <v>757332</v>
      </c>
      <c r="AJ124">
        <v>962786</v>
      </c>
      <c r="AK124">
        <v>0</v>
      </c>
      <c r="AL124">
        <v>768490</v>
      </c>
      <c r="AM124">
        <v>0</v>
      </c>
      <c r="AN124">
        <v>0</v>
      </c>
      <c r="AO124">
        <v>0</v>
      </c>
      <c r="AP124">
        <v>0</v>
      </c>
      <c r="AQ124">
        <v>511962</v>
      </c>
      <c r="AR124">
        <v>0</v>
      </c>
      <c r="AS124">
        <v>87451</v>
      </c>
      <c r="AT124">
        <v>9101411</v>
      </c>
      <c r="AU124">
        <v>0</v>
      </c>
      <c r="AV124">
        <v>0</v>
      </c>
      <c r="AW124">
        <v>189871</v>
      </c>
      <c r="AX124">
        <v>601431</v>
      </c>
      <c r="AY124">
        <v>0</v>
      </c>
      <c r="AZ124">
        <v>0</v>
      </c>
      <c r="BA124">
        <v>0</v>
      </c>
      <c r="BB124">
        <v>27855495</v>
      </c>
      <c r="BC124">
        <v>6541582</v>
      </c>
      <c r="BD124">
        <v>0</v>
      </c>
      <c r="BE124">
        <v>0</v>
      </c>
      <c r="BF124">
        <v>11093172</v>
      </c>
      <c r="BG124">
        <v>0</v>
      </c>
      <c r="BH124">
        <v>0</v>
      </c>
      <c r="BI124">
        <v>28264</v>
      </c>
      <c r="BJ124">
        <v>39700</v>
      </c>
      <c r="BK124">
        <v>0</v>
      </c>
      <c r="BL124">
        <v>0</v>
      </c>
      <c r="BM124">
        <v>1600899</v>
      </c>
      <c r="BN124">
        <v>2281751</v>
      </c>
      <c r="BO124">
        <v>439340</v>
      </c>
      <c r="BP124">
        <v>0</v>
      </c>
      <c r="BQ124">
        <v>881251</v>
      </c>
      <c r="BR124">
        <v>0</v>
      </c>
      <c r="BS124">
        <v>0</v>
      </c>
      <c r="BT124">
        <v>409332</v>
      </c>
      <c r="BU124">
        <v>368569</v>
      </c>
      <c r="BV124">
        <v>2287473</v>
      </c>
      <c r="BW124">
        <v>27051</v>
      </c>
      <c r="BX124">
        <v>0</v>
      </c>
      <c r="BY124">
        <v>0</v>
      </c>
      <c r="BZ124">
        <v>66924</v>
      </c>
      <c r="CA124">
        <v>0</v>
      </c>
      <c r="CB124">
        <v>1016697</v>
      </c>
      <c r="CC124">
        <v>3880209</v>
      </c>
      <c r="CD124">
        <v>5992484</v>
      </c>
      <c r="CE124">
        <v>164035</v>
      </c>
      <c r="CF124">
        <v>0</v>
      </c>
      <c r="CG124">
        <v>2866535</v>
      </c>
      <c r="CH124">
        <v>0</v>
      </c>
      <c r="CI124">
        <v>4874949</v>
      </c>
      <c r="CJ124">
        <v>20180</v>
      </c>
      <c r="CK124">
        <v>0</v>
      </c>
      <c r="CL124">
        <v>0</v>
      </c>
      <c r="CM124">
        <v>0</v>
      </c>
      <c r="CN124">
        <v>46350</v>
      </c>
      <c r="CO124">
        <v>60611489</v>
      </c>
      <c r="CP124">
        <v>75108</v>
      </c>
      <c r="CQ124">
        <v>0</v>
      </c>
      <c r="CR124">
        <v>576871</v>
      </c>
      <c r="CS124">
        <v>22302</v>
      </c>
      <c r="CT124">
        <v>0</v>
      </c>
      <c r="CU124">
        <v>91243</v>
      </c>
      <c r="CV124">
        <v>0</v>
      </c>
      <c r="CW124">
        <v>284539</v>
      </c>
      <c r="CX124">
        <v>0</v>
      </c>
      <c r="CY124">
        <v>255140</v>
      </c>
    </row>
    <row r="125" spans="1:103" x14ac:dyDescent="0.3">
      <c r="A125">
        <v>331</v>
      </c>
      <c r="D125">
        <v>0</v>
      </c>
      <c r="E125">
        <v>636221</v>
      </c>
      <c r="F125">
        <v>0</v>
      </c>
      <c r="G125">
        <v>0</v>
      </c>
      <c r="H125">
        <v>0</v>
      </c>
      <c r="I125">
        <v>0</v>
      </c>
      <c r="J125">
        <v>410000</v>
      </c>
      <c r="K125">
        <v>608700</v>
      </c>
      <c r="L125">
        <v>576934</v>
      </c>
      <c r="M125">
        <v>13716248</v>
      </c>
      <c r="N125">
        <v>0</v>
      </c>
      <c r="O125">
        <v>68772</v>
      </c>
      <c r="P125">
        <v>0</v>
      </c>
      <c r="Q125">
        <v>0</v>
      </c>
      <c r="R125">
        <v>334797</v>
      </c>
      <c r="S125">
        <v>190032</v>
      </c>
      <c r="T125">
        <v>0</v>
      </c>
      <c r="U125">
        <v>0</v>
      </c>
      <c r="V125">
        <v>1091737</v>
      </c>
      <c r="W125">
        <v>0</v>
      </c>
      <c r="X125">
        <v>0</v>
      </c>
      <c r="Y125">
        <v>98768</v>
      </c>
      <c r="Z125">
        <v>0</v>
      </c>
      <c r="AA125">
        <v>496302</v>
      </c>
      <c r="AB125">
        <v>889064</v>
      </c>
      <c r="AC125">
        <v>99168</v>
      </c>
      <c r="AD125">
        <v>2530000</v>
      </c>
      <c r="AE125">
        <v>1350000</v>
      </c>
      <c r="AF125">
        <v>630000</v>
      </c>
      <c r="AG125">
        <v>0</v>
      </c>
      <c r="AH125">
        <v>831917</v>
      </c>
      <c r="AI125">
        <v>1456146</v>
      </c>
      <c r="AJ125">
        <v>814106</v>
      </c>
      <c r="AK125">
        <v>0</v>
      </c>
      <c r="AL125">
        <v>1089426</v>
      </c>
      <c r="AM125">
        <v>0</v>
      </c>
      <c r="AN125">
        <v>0</v>
      </c>
      <c r="AO125">
        <v>0</v>
      </c>
      <c r="AP125">
        <v>0</v>
      </c>
      <c r="AQ125">
        <v>630435</v>
      </c>
      <c r="AR125">
        <v>0</v>
      </c>
      <c r="AS125">
        <v>1160996</v>
      </c>
      <c r="AT125">
        <v>3249000</v>
      </c>
      <c r="AU125">
        <v>0</v>
      </c>
      <c r="AV125">
        <v>0</v>
      </c>
      <c r="AW125">
        <v>403672</v>
      </c>
      <c r="AX125">
        <v>934000</v>
      </c>
      <c r="AY125">
        <v>0</v>
      </c>
      <c r="AZ125">
        <v>0</v>
      </c>
      <c r="BA125">
        <v>0</v>
      </c>
      <c r="BB125">
        <v>7348935</v>
      </c>
      <c r="BC125">
        <v>148555</v>
      </c>
      <c r="BD125">
        <v>0</v>
      </c>
      <c r="BE125">
        <v>0</v>
      </c>
      <c r="BF125">
        <v>1180408</v>
      </c>
      <c r="BG125">
        <v>0</v>
      </c>
      <c r="BH125">
        <v>0</v>
      </c>
      <c r="BI125">
        <v>360000</v>
      </c>
      <c r="BJ125">
        <v>112500</v>
      </c>
      <c r="BK125">
        <v>0</v>
      </c>
      <c r="BL125">
        <v>0</v>
      </c>
      <c r="BM125">
        <v>723503</v>
      </c>
      <c r="BN125">
        <v>2000166</v>
      </c>
      <c r="BO125">
        <v>458350</v>
      </c>
      <c r="BP125">
        <v>0</v>
      </c>
      <c r="BQ125">
        <v>615527</v>
      </c>
      <c r="BR125">
        <v>0</v>
      </c>
      <c r="BS125">
        <v>0</v>
      </c>
      <c r="BT125">
        <v>346942</v>
      </c>
      <c r="BU125">
        <v>861897</v>
      </c>
      <c r="BV125">
        <v>1798743</v>
      </c>
      <c r="BW125">
        <v>397043</v>
      </c>
      <c r="BX125">
        <v>0</v>
      </c>
      <c r="BY125">
        <v>0</v>
      </c>
      <c r="BZ125">
        <v>0</v>
      </c>
      <c r="CA125">
        <v>0</v>
      </c>
      <c r="CB125">
        <v>686525</v>
      </c>
      <c r="CC125">
        <v>1247598</v>
      </c>
      <c r="CD125">
        <v>1666100</v>
      </c>
      <c r="CE125">
        <v>0</v>
      </c>
      <c r="CF125">
        <v>0</v>
      </c>
      <c r="CG125">
        <v>493197</v>
      </c>
      <c r="CH125">
        <v>145000</v>
      </c>
      <c r="CI125">
        <v>348770</v>
      </c>
      <c r="CJ125">
        <v>0</v>
      </c>
      <c r="CK125">
        <v>45000</v>
      </c>
      <c r="CL125">
        <v>0</v>
      </c>
      <c r="CM125">
        <v>0</v>
      </c>
      <c r="CN125">
        <v>86000</v>
      </c>
      <c r="CO125">
        <v>4390000</v>
      </c>
      <c r="CP125">
        <v>211687</v>
      </c>
      <c r="CQ125">
        <v>0</v>
      </c>
      <c r="CR125">
        <v>376299</v>
      </c>
      <c r="CS125">
        <v>244412</v>
      </c>
      <c r="CT125">
        <v>0</v>
      </c>
      <c r="CU125">
        <v>90000</v>
      </c>
      <c r="CV125">
        <v>0</v>
      </c>
      <c r="CW125">
        <v>287911</v>
      </c>
      <c r="CX125">
        <v>203139</v>
      </c>
      <c r="CY125">
        <v>0</v>
      </c>
    </row>
    <row r="126" spans="1:103" x14ac:dyDescent="0.3">
      <c r="D126" t="e">
        <v>#N/A</v>
      </c>
      <c r="E126" t="e">
        <v>#N/A</v>
      </c>
      <c r="F126" t="e">
        <v>#N/A</v>
      </c>
      <c r="G126" t="e">
        <v>#N/A</v>
      </c>
      <c r="H126" t="e">
        <v>#N/A</v>
      </c>
      <c r="I126" t="e">
        <v>#N/A</v>
      </c>
      <c r="J126" t="e">
        <v>#N/A</v>
      </c>
      <c r="K126" t="e">
        <v>#N/A</v>
      </c>
      <c r="L126" t="e">
        <v>#N/A</v>
      </c>
      <c r="M126" t="e">
        <v>#N/A</v>
      </c>
      <c r="N126" t="e">
        <v>#N/A</v>
      </c>
      <c r="O126" t="e">
        <v>#N/A</v>
      </c>
      <c r="P126" t="e">
        <v>#N/A</v>
      </c>
      <c r="Q126" t="e">
        <v>#N/A</v>
      </c>
      <c r="R126" t="e">
        <v>#N/A</v>
      </c>
      <c r="S126" t="e">
        <v>#N/A</v>
      </c>
      <c r="T126" t="e">
        <v>#N/A</v>
      </c>
      <c r="U126" t="e">
        <v>#N/A</v>
      </c>
      <c r="V126" t="e">
        <v>#N/A</v>
      </c>
      <c r="W126" t="e">
        <v>#N/A</v>
      </c>
      <c r="X126" t="e">
        <v>#N/A</v>
      </c>
      <c r="Y126" t="e">
        <v>#N/A</v>
      </c>
      <c r="Z126" t="e">
        <v>#N/A</v>
      </c>
      <c r="AA126" t="e">
        <v>#N/A</v>
      </c>
      <c r="AB126" t="e">
        <v>#N/A</v>
      </c>
      <c r="AC126" t="e">
        <v>#N/A</v>
      </c>
      <c r="AD126" t="e">
        <v>#N/A</v>
      </c>
      <c r="AE126" t="e">
        <v>#N/A</v>
      </c>
      <c r="AF126" t="e">
        <v>#N/A</v>
      </c>
      <c r="AG126" t="e">
        <v>#N/A</v>
      </c>
      <c r="AH126" t="e">
        <v>#N/A</v>
      </c>
      <c r="AI126" t="e">
        <v>#N/A</v>
      </c>
      <c r="AJ126" t="e">
        <v>#N/A</v>
      </c>
      <c r="AK126" t="e">
        <v>#N/A</v>
      </c>
      <c r="AL126" t="e">
        <v>#N/A</v>
      </c>
      <c r="AM126" t="e">
        <v>#N/A</v>
      </c>
      <c r="AN126" t="e">
        <v>#N/A</v>
      </c>
      <c r="AO126" t="e">
        <v>#N/A</v>
      </c>
      <c r="AP126" t="e">
        <v>#N/A</v>
      </c>
      <c r="AQ126" t="e">
        <v>#N/A</v>
      </c>
      <c r="AR126" t="e">
        <v>#N/A</v>
      </c>
      <c r="AS126" t="e">
        <v>#N/A</v>
      </c>
      <c r="AT126" t="e">
        <v>#N/A</v>
      </c>
      <c r="AU126" t="e">
        <v>#N/A</v>
      </c>
      <c r="AV126" t="e">
        <v>#N/A</v>
      </c>
      <c r="AW126" t="e">
        <v>#N/A</v>
      </c>
      <c r="AX126" t="e">
        <v>#N/A</v>
      </c>
      <c r="AY126" t="e">
        <v>#N/A</v>
      </c>
      <c r="AZ126" t="e">
        <v>#N/A</v>
      </c>
      <c r="BA126" t="e">
        <v>#N/A</v>
      </c>
      <c r="BB126" t="e">
        <v>#N/A</v>
      </c>
      <c r="BC126" t="e">
        <v>#N/A</v>
      </c>
      <c r="BD126" t="e">
        <v>#N/A</v>
      </c>
      <c r="BE126" t="e">
        <v>#N/A</v>
      </c>
      <c r="BF126" t="e">
        <v>#N/A</v>
      </c>
      <c r="BG126" t="e">
        <v>#N/A</v>
      </c>
      <c r="BH126" t="e">
        <v>#N/A</v>
      </c>
      <c r="BI126" t="e">
        <v>#N/A</v>
      </c>
      <c r="BJ126" t="e">
        <v>#N/A</v>
      </c>
      <c r="BK126" t="e">
        <v>#N/A</v>
      </c>
      <c r="BL126" t="e">
        <v>#N/A</v>
      </c>
      <c r="BM126" t="e">
        <v>#N/A</v>
      </c>
      <c r="BN126" t="e">
        <v>#N/A</v>
      </c>
      <c r="BO126" t="e">
        <v>#N/A</v>
      </c>
      <c r="BP126" t="e">
        <v>#N/A</v>
      </c>
      <c r="BQ126" t="e">
        <v>#N/A</v>
      </c>
      <c r="BR126" t="e">
        <v>#N/A</v>
      </c>
      <c r="BS126" t="e">
        <v>#N/A</v>
      </c>
      <c r="BT126" t="e">
        <v>#N/A</v>
      </c>
      <c r="BU126" t="e">
        <v>#N/A</v>
      </c>
      <c r="BV126" t="e">
        <v>#N/A</v>
      </c>
      <c r="BW126" t="e">
        <v>#N/A</v>
      </c>
      <c r="BX126" t="e">
        <v>#N/A</v>
      </c>
      <c r="BY126" t="e">
        <v>#N/A</v>
      </c>
      <c r="BZ126" t="e">
        <v>#N/A</v>
      </c>
      <c r="CA126" t="e">
        <v>#N/A</v>
      </c>
      <c r="CB126" t="e">
        <v>#N/A</v>
      </c>
      <c r="CC126" t="e">
        <v>#N/A</v>
      </c>
      <c r="CD126" t="e">
        <v>#N/A</v>
      </c>
      <c r="CE126" t="e">
        <v>#N/A</v>
      </c>
      <c r="CF126" t="e">
        <v>#N/A</v>
      </c>
      <c r="CG126" t="e">
        <v>#N/A</v>
      </c>
      <c r="CH126" t="e">
        <v>#N/A</v>
      </c>
      <c r="CI126" t="e">
        <v>#N/A</v>
      </c>
      <c r="CJ126" t="e">
        <v>#N/A</v>
      </c>
      <c r="CK126" t="e">
        <v>#N/A</v>
      </c>
      <c r="CL126" t="e">
        <v>#N/A</v>
      </c>
      <c r="CM126" t="e">
        <v>#N/A</v>
      </c>
      <c r="CN126" t="e">
        <v>#N/A</v>
      </c>
      <c r="CO126" t="e">
        <v>#N/A</v>
      </c>
      <c r="CP126" t="e">
        <v>#N/A</v>
      </c>
      <c r="CQ126" t="e">
        <v>#N/A</v>
      </c>
      <c r="CR126" t="e">
        <v>#N/A</v>
      </c>
      <c r="CS126" t="e">
        <v>#N/A</v>
      </c>
      <c r="CT126" t="e">
        <v>#N/A</v>
      </c>
      <c r="CU126" t="e">
        <v>#N/A</v>
      </c>
      <c r="CV126" t="e">
        <v>#N/A</v>
      </c>
      <c r="CW126" t="e">
        <v>#N/A</v>
      </c>
      <c r="CX126" t="e">
        <v>#N/A</v>
      </c>
      <c r="CY126" t="e">
        <v>#N/A</v>
      </c>
    </row>
    <row r="127" spans="1:103" x14ac:dyDescent="0.3">
      <c r="A127">
        <v>1060</v>
      </c>
      <c r="D127" t="e">
        <v>#N/A</v>
      </c>
      <c r="E127" t="e">
        <v>#N/A</v>
      </c>
      <c r="F127" t="e">
        <v>#N/A</v>
      </c>
      <c r="G127" t="e">
        <v>#N/A</v>
      </c>
      <c r="H127" t="e">
        <v>#N/A</v>
      </c>
      <c r="I127" t="e">
        <v>#N/A</v>
      </c>
      <c r="J127" t="e">
        <v>#N/A</v>
      </c>
      <c r="K127" t="e">
        <v>#N/A</v>
      </c>
      <c r="L127" t="e">
        <v>#N/A</v>
      </c>
      <c r="M127" t="e">
        <v>#N/A</v>
      </c>
      <c r="N127" t="e">
        <v>#N/A</v>
      </c>
      <c r="O127" t="e">
        <v>#N/A</v>
      </c>
      <c r="P127" t="e">
        <v>#N/A</v>
      </c>
      <c r="Q127" t="e">
        <v>#N/A</v>
      </c>
      <c r="R127" t="e">
        <v>#N/A</v>
      </c>
      <c r="S127" t="e">
        <v>#N/A</v>
      </c>
      <c r="T127" t="e">
        <v>#N/A</v>
      </c>
      <c r="U127" t="e">
        <v>#N/A</v>
      </c>
      <c r="V127" t="e">
        <v>#N/A</v>
      </c>
      <c r="W127" t="e">
        <v>#N/A</v>
      </c>
      <c r="X127" t="e">
        <v>#N/A</v>
      </c>
      <c r="Y127" t="e">
        <v>#N/A</v>
      </c>
      <c r="Z127" t="e">
        <v>#N/A</v>
      </c>
      <c r="AA127" t="e">
        <v>#N/A</v>
      </c>
      <c r="AB127" t="e">
        <v>#N/A</v>
      </c>
      <c r="AC127" t="e">
        <v>#N/A</v>
      </c>
      <c r="AD127" t="e">
        <v>#N/A</v>
      </c>
      <c r="AE127" t="e">
        <v>#N/A</v>
      </c>
      <c r="AF127" t="e">
        <v>#N/A</v>
      </c>
      <c r="AG127" t="e">
        <v>#N/A</v>
      </c>
      <c r="AH127" t="e">
        <v>#N/A</v>
      </c>
      <c r="AI127" t="e">
        <v>#N/A</v>
      </c>
      <c r="AJ127" t="e">
        <v>#N/A</v>
      </c>
      <c r="AK127" t="e">
        <v>#N/A</v>
      </c>
      <c r="AL127" t="e">
        <v>#N/A</v>
      </c>
      <c r="AM127" t="e">
        <v>#N/A</v>
      </c>
      <c r="AN127" t="e">
        <v>#N/A</v>
      </c>
      <c r="AO127" t="e">
        <v>#N/A</v>
      </c>
      <c r="AP127" t="e">
        <v>#N/A</v>
      </c>
      <c r="AQ127" t="e">
        <v>#N/A</v>
      </c>
      <c r="AR127" t="e">
        <v>#N/A</v>
      </c>
      <c r="AS127" t="e">
        <v>#N/A</v>
      </c>
      <c r="AT127" t="e">
        <v>#N/A</v>
      </c>
      <c r="AU127" t="e">
        <v>#N/A</v>
      </c>
      <c r="AV127" t="e">
        <v>#N/A</v>
      </c>
      <c r="AW127" t="e">
        <v>#N/A</v>
      </c>
      <c r="AX127" t="e">
        <v>#N/A</v>
      </c>
      <c r="AY127" t="e">
        <v>#N/A</v>
      </c>
      <c r="AZ127" t="e">
        <v>#N/A</v>
      </c>
      <c r="BA127" t="e">
        <v>#N/A</v>
      </c>
      <c r="BB127" t="e">
        <v>#N/A</v>
      </c>
      <c r="BC127" t="e">
        <v>#N/A</v>
      </c>
      <c r="BD127" t="e">
        <v>#N/A</v>
      </c>
      <c r="BE127" t="e">
        <v>#N/A</v>
      </c>
      <c r="BF127" t="e">
        <v>#N/A</v>
      </c>
      <c r="BG127" t="e">
        <v>#N/A</v>
      </c>
      <c r="BH127" t="e">
        <v>#N/A</v>
      </c>
      <c r="BI127" t="e">
        <v>#N/A</v>
      </c>
      <c r="BJ127" t="e">
        <v>#N/A</v>
      </c>
      <c r="BK127" t="e">
        <v>#N/A</v>
      </c>
      <c r="BL127" t="e">
        <v>#N/A</v>
      </c>
      <c r="BM127" t="e">
        <v>#N/A</v>
      </c>
      <c r="BN127" t="e">
        <v>#N/A</v>
      </c>
      <c r="BO127" t="e">
        <v>#N/A</v>
      </c>
      <c r="BP127" t="e">
        <v>#N/A</v>
      </c>
      <c r="BQ127" t="e">
        <v>#N/A</v>
      </c>
      <c r="BR127" t="e">
        <v>#N/A</v>
      </c>
      <c r="BS127" t="e">
        <v>#N/A</v>
      </c>
      <c r="BT127" t="e">
        <v>#N/A</v>
      </c>
      <c r="BU127" t="e">
        <v>#N/A</v>
      </c>
      <c r="BV127" t="e">
        <v>#N/A</v>
      </c>
      <c r="BW127" t="e">
        <v>#N/A</v>
      </c>
      <c r="BX127" t="e">
        <v>#N/A</v>
      </c>
      <c r="BY127" t="e">
        <v>#N/A</v>
      </c>
      <c r="BZ127" t="e">
        <v>#N/A</v>
      </c>
      <c r="CA127" t="e">
        <v>#N/A</v>
      </c>
      <c r="CB127" t="e">
        <v>#N/A</v>
      </c>
      <c r="CC127" t="e">
        <v>#N/A</v>
      </c>
      <c r="CD127" t="e">
        <v>#N/A</v>
      </c>
      <c r="CE127" t="e">
        <v>#N/A</v>
      </c>
      <c r="CF127" t="e">
        <v>#N/A</v>
      </c>
      <c r="CG127" t="e">
        <v>#N/A</v>
      </c>
      <c r="CH127" t="e">
        <v>#N/A</v>
      </c>
      <c r="CI127" t="e">
        <v>#N/A</v>
      </c>
      <c r="CJ127" t="e">
        <v>#N/A</v>
      </c>
      <c r="CK127" t="e">
        <v>#N/A</v>
      </c>
      <c r="CL127" t="e">
        <v>#N/A</v>
      </c>
      <c r="CM127" t="e">
        <v>#N/A</v>
      </c>
      <c r="CN127" t="e">
        <v>#N/A</v>
      </c>
      <c r="CO127" t="e">
        <v>#N/A</v>
      </c>
      <c r="CP127" t="e">
        <v>#N/A</v>
      </c>
      <c r="CQ127" t="e">
        <v>#N/A</v>
      </c>
      <c r="CR127" t="e">
        <v>#N/A</v>
      </c>
      <c r="CS127" t="e">
        <v>#N/A</v>
      </c>
      <c r="CT127" t="e">
        <v>#N/A</v>
      </c>
      <c r="CU127" t="e">
        <v>#N/A</v>
      </c>
      <c r="CV127" t="e">
        <v>#N/A</v>
      </c>
      <c r="CW127" t="e">
        <v>#N/A</v>
      </c>
      <c r="CX127" t="e">
        <v>#N/A</v>
      </c>
      <c r="CY127" t="e">
        <v>#N/A</v>
      </c>
    </row>
    <row r="128" spans="1:103" x14ac:dyDescent="0.3">
      <c r="A128">
        <v>1061</v>
      </c>
      <c r="D128" t="e">
        <v>#N/A</v>
      </c>
      <c r="E128" t="e">
        <v>#N/A</v>
      </c>
      <c r="F128" t="e">
        <v>#N/A</v>
      </c>
      <c r="G128" t="e">
        <v>#N/A</v>
      </c>
      <c r="H128" t="e">
        <v>#N/A</v>
      </c>
      <c r="I128" t="e">
        <v>#N/A</v>
      </c>
      <c r="J128" t="e">
        <v>#N/A</v>
      </c>
      <c r="K128" t="e">
        <v>#N/A</v>
      </c>
      <c r="L128" t="e">
        <v>#N/A</v>
      </c>
      <c r="M128" t="e">
        <v>#N/A</v>
      </c>
      <c r="N128" t="e">
        <v>#N/A</v>
      </c>
      <c r="O128" t="e">
        <v>#N/A</v>
      </c>
      <c r="P128" t="e">
        <v>#N/A</v>
      </c>
      <c r="Q128" t="e">
        <v>#N/A</v>
      </c>
      <c r="R128" t="e">
        <v>#N/A</v>
      </c>
      <c r="S128" t="e">
        <v>#N/A</v>
      </c>
      <c r="T128" t="e">
        <v>#N/A</v>
      </c>
      <c r="U128" t="e">
        <v>#N/A</v>
      </c>
      <c r="V128" t="e">
        <v>#N/A</v>
      </c>
      <c r="W128" t="e">
        <v>#N/A</v>
      </c>
      <c r="X128" t="e">
        <v>#N/A</v>
      </c>
      <c r="Y128" t="e">
        <v>#N/A</v>
      </c>
      <c r="Z128" t="e">
        <v>#N/A</v>
      </c>
      <c r="AA128" t="e">
        <v>#N/A</v>
      </c>
      <c r="AB128" t="e">
        <v>#N/A</v>
      </c>
      <c r="AC128" t="e">
        <v>#N/A</v>
      </c>
      <c r="AD128" t="e">
        <v>#N/A</v>
      </c>
      <c r="AE128" t="e">
        <v>#N/A</v>
      </c>
      <c r="AF128" t="e">
        <v>#N/A</v>
      </c>
      <c r="AG128" t="e">
        <v>#N/A</v>
      </c>
      <c r="AH128" t="e">
        <v>#N/A</v>
      </c>
      <c r="AI128" t="e">
        <v>#N/A</v>
      </c>
      <c r="AJ128" t="e">
        <v>#N/A</v>
      </c>
      <c r="AK128" t="e">
        <v>#N/A</v>
      </c>
      <c r="AL128" t="e">
        <v>#N/A</v>
      </c>
      <c r="AM128" t="e">
        <v>#N/A</v>
      </c>
      <c r="AN128" t="e">
        <v>#N/A</v>
      </c>
      <c r="AO128" t="e">
        <v>#N/A</v>
      </c>
      <c r="AP128" t="e">
        <v>#N/A</v>
      </c>
      <c r="AQ128" t="e">
        <v>#N/A</v>
      </c>
      <c r="AR128" t="e">
        <v>#N/A</v>
      </c>
      <c r="AS128" t="e">
        <v>#N/A</v>
      </c>
      <c r="AT128" t="e">
        <v>#N/A</v>
      </c>
      <c r="AU128" t="e">
        <v>#N/A</v>
      </c>
      <c r="AV128" t="e">
        <v>#N/A</v>
      </c>
      <c r="AW128" t="e">
        <v>#N/A</v>
      </c>
      <c r="AX128" t="e">
        <v>#N/A</v>
      </c>
      <c r="AY128" t="e">
        <v>#N/A</v>
      </c>
      <c r="AZ128" t="e">
        <v>#N/A</v>
      </c>
      <c r="BA128" t="e">
        <v>#N/A</v>
      </c>
      <c r="BB128" t="e">
        <v>#N/A</v>
      </c>
      <c r="BC128" t="e">
        <v>#N/A</v>
      </c>
      <c r="BD128" t="e">
        <v>#N/A</v>
      </c>
      <c r="BE128" t="e">
        <v>#N/A</v>
      </c>
      <c r="BF128" t="e">
        <v>#N/A</v>
      </c>
      <c r="BG128" t="e">
        <v>#N/A</v>
      </c>
      <c r="BH128" t="e">
        <v>#N/A</v>
      </c>
      <c r="BI128" t="e">
        <v>#N/A</v>
      </c>
      <c r="BJ128" t="e">
        <v>#N/A</v>
      </c>
      <c r="BK128" t="e">
        <v>#N/A</v>
      </c>
      <c r="BL128" t="e">
        <v>#N/A</v>
      </c>
      <c r="BM128" t="e">
        <v>#N/A</v>
      </c>
      <c r="BN128" t="e">
        <v>#N/A</v>
      </c>
      <c r="BO128" t="e">
        <v>#N/A</v>
      </c>
      <c r="BP128" t="e">
        <v>#N/A</v>
      </c>
      <c r="BQ128" t="e">
        <v>#N/A</v>
      </c>
      <c r="BR128" t="e">
        <v>#N/A</v>
      </c>
      <c r="BS128" t="e">
        <v>#N/A</v>
      </c>
      <c r="BT128" t="e">
        <v>#N/A</v>
      </c>
      <c r="BU128" t="e">
        <v>#N/A</v>
      </c>
      <c r="BV128" t="e">
        <v>#N/A</v>
      </c>
      <c r="BW128" t="e">
        <v>#N/A</v>
      </c>
      <c r="BX128" t="e">
        <v>#N/A</v>
      </c>
      <c r="BY128" t="e">
        <v>#N/A</v>
      </c>
      <c r="BZ128" t="e">
        <v>#N/A</v>
      </c>
      <c r="CA128" t="e">
        <v>#N/A</v>
      </c>
      <c r="CB128" t="e">
        <v>#N/A</v>
      </c>
      <c r="CC128" t="e">
        <v>#N/A</v>
      </c>
      <c r="CD128" t="e">
        <v>#N/A</v>
      </c>
      <c r="CE128" t="e">
        <v>#N/A</v>
      </c>
      <c r="CF128" t="e">
        <v>#N/A</v>
      </c>
      <c r="CG128" t="e">
        <v>#N/A</v>
      </c>
      <c r="CH128" t="e">
        <v>#N/A</v>
      </c>
      <c r="CI128" t="e">
        <v>#N/A</v>
      </c>
      <c r="CJ128" t="e">
        <v>#N/A</v>
      </c>
      <c r="CK128" t="e">
        <v>#N/A</v>
      </c>
      <c r="CL128" t="e">
        <v>#N/A</v>
      </c>
      <c r="CM128" t="e">
        <v>#N/A</v>
      </c>
      <c r="CN128" t="e">
        <v>#N/A</v>
      </c>
      <c r="CO128" t="e">
        <v>#N/A</v>
      </c>
      <c r="CP128" t="e">
        <v>#N/A</v>
      </c>
      <c r="CQ128" t="e">
        <v>#N/A</v>
      </c>
      <c r="CR128" t="e">
        <v>#N/A</v>
      </c>
      <c r="CS128" t="e">
        <v>#N/A</v>
      </c>
      <c r="CT128" t="e">
        <v>#N/A</v>
      </c>
      <c r="CU128" t="e">
        <v>#N/A</v>
      </c>
      <c r="CV128" t="e">
        <v>#N/A</v>
      </c>
      <c r="CW128" t="e">
        <v>#N/A</v>
      </c>
      <c r="CX128" t="e">
        <v>#N/A</v>
      </c>
      <c r="CY128" t="e">
        <v>#N/A</v>
      </c>
    </row>
    <row r="129" spans="1:103" x14ac:dyDescent="0.3">
      <c r="A129">
        <v>1062</v>
      </c>
      <c r="D129" t="e">
        <v>#N/A</v>
      </c>
      <c r="E129" t="e">
        <v>#N/A</v>
      </c>
      <c r="F129" t="e">
        <v>#N/A</v>
      </c>
      <c r="G129" t="e">
        <v>#N/A</v>
      </c>
      <c r="H129" t="e">
        <v>#N/A</v>
      </c>
      <c r="I129" t="e">
        <v>#N/A</v>
      </c>
      <c r="J129" t="e">
        <v>#N/A</v>
      </c>
      <c r="K129" t="e">
        <v>#N/A</v>
      </c>
      <c r="L129" t="e">
        <v>#N/A</v>
      </c>
      <c r="M129" t="e">
        <v>#N/A</v>
      </c>
      <c r="N129" t="e">
        <v>#N/A</v>
      </c>
      <c r="O129" t="e">
        <v>#N/A</v>
      </c>
      <c r="P129" t="e">
        <v>#N/A</v>
      </c>
      <c r="Q129" t="e">
        <v>#N/A</v>
      </c>
      <c r="R129" t="e">
        <v>#N/A</v>
      </c>
      <c r="S129" t="e">
        <v>#N/A</v>
      </c>
      <c r="T129" t="e">
        <v>#N/A</v>
      </c>
      <c r="U129" t="e">
        <v>#N/A</v>
      </c>
      <c r="V129" t="e">
        <v>#N/A</v>
      </c>
      <c r="W129" t="e">
        <v>#N/A</v>
      </c>
      <c r="X129" t="e">
        <v>#N/A</v>
      </c>
      <c r="Y129" t="e">
        <v>#N/A</v>
      </c>
      <c r="Z129" t="e">
        <v>#N/A</v>
      </c>
      <c r="AA129" t="e">
        <v>#N/A</v>
      </c>
      <c r="AB129" t="e">
        <v>#N/A</v>
      </c>
      <c r="AC129" t="e">
        <v>#N/A</v>
      </c>
      <c r="AD129" t="e">
        <v>#N/A</v>
      </c>
      <c r="AE129" t="e">
        <v>#N/A</v>
      </c>
      <c r="AF129" t="e">
        <v>#N/A</v>
      </c>
      <c r="AG129" t="e">
        <v>#N/A</v>
      </c>
      <c r="AH129" t="e">
        <v>#N/A</v>
      </c>
      <c r="AI129" t="e">
        <v>#N/A</v>
      </c>
      <c r="AJ129" t="e">
        <v>#N/A</v>
      </c>
      <c r="AK129" t="e">
        <v>#N/A</v>
      </c>
      <c r="AL129" t="e">
        <v>#N/A</v>
      </c>
      <c r="AM129" t="e">
        <v>#N/A</v>
      </c>
      <c r="AN129" t="e">
        <v>#N/A</v>
      </c>
      <c r="AO129" t="e">
        <v>#N/A</v>
      </c>
      <c r="AP129" t="e">
        <v>#N/A</v>
      </c>
      <c r="AQ129" t="e">
        <v>#N/A</v>
      </c>
      <c r="AR129" t="e">
        <v>#N/A</v>
      </c>
      <c r="AS129" t="e">
        <v>#N/A</v>
      </c>
      <c r="AT129" t="e">
        <v>#N/A</v>
      </c>
      <c r="AU129" t="e">
        <v>#N/A</v>
      </c>
      <c r="AV129" t="e">
        <v>#N/A</v>
      </c>
      <c r="AW129" t="e">
        <v>#N/A</v>
      </c>
      <c r="AX129" t="e">
        <v>#N/A</v>
      </c>
      <c r="AY129" t="e">
        <v>#N/A</v>
      </c>
      <c r="AZ129" t="e">
        <v>#N/A</v>
      </c>
      <c r="BA129" t="e">
        <v>#N/A</v>
      </c>
      <c r="BB129" t="e">
        <v>#N/A</v>
      </c>
      <c r="BC129" t="e">
        <v>#N/A</v>
      </c>
      <c r="BD129" t="e">
        <v>#N/A</v>
      </c>
      <c r="BE129" t="e">
        <v>#N/A</v>
      </c>
      <c r="BF129" t="e">
        <v>#N/A</v>
      </c>
      <c r="BG129" t="e">
        <v>#N/A</v>
      </c>
      <c r="BH129" t="e">
        <v>#N/A</v>
      </c>
      <c r="BI129" t="e">
        <v>#N/A</v>
      </c>
      <c r="BJ129" t="e">
        <v>#N/A</v>
      </c>
      <c r="BK129" t="e">
        <v>#N/A</v>
      </c>
      <c r="BL129" t="e">
        <v>#N/A</v>
      </c>
      <c r="BM129" t="e">
        <v>#N/A</v>
      </c>
      <c r="BN129" t="e">
        <v>#N/A</v>
      </c>
      <c r="BO129" t="e">
        <v>#N/A</v>
      </c>
      <c r="BP129" t="e">
        <v>#N/A</v>
      </c>
      <c r="BQ129" t="e">
        <v>#N/A</v>
      </c>
      <c r="BR129" t="e">
        <v>#N/A</v>
      </c>
      <c r="BS129" t="e">
        <v>#N/A</v>
      </c>
      <c r="BT129" t="e">
        <v>#N/A</v>
      </c>
      <c r="BU129" t="e">
        <v>#N/A</v>
      </c>
      <c r="BV129" t="e">
        <v>#N/A</v>
      </c>
      <c r="BW129" t="e">
        <v>#N/A</v>
      </c>
      <c r="BX129" t="e">
        <v>#N/A</v>
      </c>
      <c r="BY129" t="e">
        <v>#N/A</v>
      </c>
      <c r="BZ129" t="e">
        <v>#N/A</v>
      </c>
      <c r="CA129" t="e">
        <v>#N/A</v>
      </c>
      <c r="CB129" t="e">
        <v>#N/A</v>
      </c>
      <c r="CC129" t="e">
        <v>#N/A</v>
      </c>
      <c r="CD129" t="e">
        <v>#N/A</v>
      </c>
      <c r="CE129" t="e">
        <v>#N/A</v>
      </c>
      <c r="CF129" t="e">
        <v>#N/A</v>
      </c>
      <c r="CG129" t="e">
        <v>#N/A</v>
      </c>
      <c r="CH129" t="e">
        <v>#N/A</v>
      </c>
      <c r="CI129" t="e">
        <v>#N/A</v>
      </c>
      <c r="CJ129" t="e">
        <v>#N/A</v>
      </c>
      <c r="CK129" t="e">
        <v>#N/A</v>
      </c>
      <c r="CL129" t="e">
        <v>#N/A</v>
      </c>
      <c r="CM129" t="e">
        <v>#N/A</v>
      </c>
      <c r="CN129" t="e">
        <v>#N/A</v>
      </c>
      <c r="CO129" t="e">
        <v>#N/A</v>
      </c>
      <c r="CP129" t="e">
        <v>#N/A</v>
      </c>
      <c r="CQ129" t="e">
        <v>#N/A</v>
      </c>
      <c r="CR129" t="e">
        <v>#N/A</v>
      </c>
      <c r="CS129" t="e">
        <v>#N/A</v>
      </c>
      <c r="CT129" t="e">
        <v>#N/A</v>
      </c>
      <c r="CU129" t="e">
        <v>#N/A</v>
      </c>
      <c r="CV129" t="e">
        <v>#N/A</v>
      </c>
      <c r="CW129" t="e">
        <v>#N/A</v>
      </c>
      <c r="CX129" t="e">
        <v>#N/A</v>
      </c>
      <c r="CY129" t="e">
        <v>#N/A</v>
      </c>
    </row>
    <row r="130" spans="1:103" x14ac:dyDescent="0.3">
      <c r="A130">
        <v>1063</v>
      </c>
      <c r="D130" t="e">
        <v>#N/A</v>
      </c>
      <c r="E130" t="e">
        <v>#N/A</v>
      </c>
      <c r="F130" t="e">
        <v>#N/A</v>
      </c>
      <c r="G130" t="e">
        <v>#N/A</v>
      </c>
      <c r="H130" t="e">
        <v>#N/A</v>
      </c>
      <c r="I130" t="e">
        <v>#N/A</v>
      </c>
      <c r="J130" t="e">
        <v>#N/A</v>
      </c>
      <c r="K130" t="e">
        <v>#N/A</v>
      </c>
      <c r="L130" t="e">
        <v>#N/A</v>
      </c>
      <c r="M130" t="e">
        <v>#N/A</v>
      </c>
      <c r="N130" t="e">
        <v>#N/A</v>
      </c>
      <c r="O130" t="e">
        <v>#N/A</v>
      </c>
      <c r="P130" t="e">
        <v>#N/A</v>
      </c>
      <c r="Q130" t="e">
        <v>#N/A</v>
      </c>
      <c r="R130" t="e">
        <v>#N/A</v>
      </c>
      <c r="S130" t="e">
        <v>#N/A</v>
      </c>
      <c r="T130" t="e">
        <v>#N/A</v>
      </c>
      <c r="U130" t="e">
        <v>#N/A</v>
      </c>
      <c r="V130" t="e">
        <v>#N/A</v>
      </c>
      <c r="W130" t="e">
        <v>#N/A</v>
      </c>
      <c r="X130" t="e">
        <v>#N/A</v>
      </c>
      <c r="Y130" t="e">
        <v>#N/A</v>
      </c>
      <c r="Z130" t="e">
        <v>#N/A</v>
      </c>
      <c r="AA130" t="e">
        <v>#N/A</v>
      </c>
      <c r="AB130" t="e">
        <v>#N/A</v>
      </c>
      <c r="AC130" t="e">
        <v>#N/A</v>
      </c>
      <c r="AD130" t="e">
        <v>#N/A</v>
      </c>
      <c r="AE130" t="e">
        <v>#N/A</v>
      </c>
      <c r="AF130" t="e">
        <v>#N/A</v>
      </c>
      <c r="AG130" t="e">
        <v>#N/A</v>
      </c>
      <c r="AH130" t="e">
        <v>#N/A</v>
      </c>
      <c r="AI130" t="e">
        <v>#N/A</v>
      </c>
      <c r="AJ130" t="e">
        <v>#N/A</v>
      </c>
      <c r="AK130" t="e">
        <v>#N/A</v>
      </c>
      <c r="AL130" t="e">
        <v>#N/A</v>
      </c>
      <c r="AM130" t="e">
        <v>#N/A</v>
      </c>
      <c r="AN130" t="e">
        <v>#N/A</v>
      </c>
      <c r="AO130" t="e">
        <v>#N/A</v>
      </c>
      <c r="AP130" t="e">
        <v>#N/A</v>
      </c>
      <c r="AQ130" t="e">
        <v>#N/A</v>
      </c>
      <c r="AR130" t="e">
        <v>#N/A</v>
      </c>
      <c r="AS130" t="e">
        <v>#N/A</v>
      </c>
      <c r="AT130" t="e">
        <v>#N/A</v>
      </c>
      <c r="AU130" t="e">
        <v>#N/A</v>
      </c>
      <c r="AV130" t="e">
        <v>#N/A</v>
      </c>
      <c r="AW130" t="e">
        <v>#N/A</v>
      </c>
      <c r="AX130" t="e">
        <v>#N/A</v>
      </c>
      <c r="AY130" t="e">
        <v>#N/A</v>
      </c>
      <c r="AZ130" t="e">
        <v>#N/A</v>
      </c>
      <c r="BA130" t="e">
        <v>#N/A</v>
      </c>
      <c r="BB130" t="e">
        <v>#N/A</v>
      </c>
      <c r="BC130" t="e">
        <v>#N/A</v>
      </c>
      <c r="BD130" t="e">
        <v>#N/A</v>
      </c>
      <c r="BE130" t="e">
        <v>#N/A</v>
      </c>
      <c r="BF130" t="e">
        <v>#N/A</v>
      </c>
      <c r="BG130" t="e">
        <v>#N/A</v>
      </c>
      <c r="BH130" t="e">
        <v>#N/A</v>
      </c>
      <c r="BI130" t="e">
        <v>#N/A</v>
      </c>
      <c r="BJ130" t="e">
        <v>#N/A</v>
      </c>
      <c r="BK130" t="e">
        <v>#N/A</v>
      </c>
      <c r="BL130" t="e">
        <v>#N/A</v>
      </c>
      <c r="BM130" t="e">
        <v>#N/A</v>
      </c>
      <c r="BN130" t="e">
        <v>#N/A</v>
      </c>
      <c r="BO130" t="e">
        <v>#N/A</v>
      </c>
      <c r="BP130" t="e">
        <v>#N/A</v>
      </c>
      <c r="BQ130" t="e">
        <v>#N/A</v>
      </c>
      <c r="BR130" t="e">
        <v>#N/A</v>
      </c>
      <c r="BS130" t="e">
        <v>#N/A</v>
      </c>
      <c r="BT130" t="e">
        <v>#N/A</v>
      </c>
      <c r="BU130" t="e">
        <v>#N/A</v>
      </c>
      <c r="BV130" t="e">
        <v>#N/A</v>
      </c>
      <c r="BW130" t="e">
        <v>#N/A</v>
      </c>
      <c r="BX130" t="e">
        <v>#N/A</v>
      </c>
      <c r="BY130" t="e">
        <v>#N/A</v>
      </c>
      <c r="BZ130" t="e">
        <v>#N/A</v>
      </c>
      <c r="CA130" t="e">
        <v>#N/A</v>
      </c>
      <c r="CB130" t="e">
        <v>#N/A</v>
      </c>
      <c r="CC130" t="e">
        <v>#N/A</v>
      </c>
      <c r="CD130" t="e">
        <v>#N/A</v>
      </c>
      <c r="CE130" t="e">
        <v>#N/A</v>
      </c>
      <c r="CF130" t="e">
        <v>#N/A</v>
      </c>
      <c r="CG130" t="e">
        <v>#N/A</v>
      </c>
      <c r="CH130" t="e">
        <v>#N/A</v>
      </c>
      <c r="CI130" t="e">
        <v>#N/A</v>
      </c>
      <c r="CJ130" t="e">
        <v>#N/A</v>
      </c>
      <c r="CK130" t="e">
        <v>#N/A</v>
      </c>
      <c r="CL130" t="e">
        <v>#N/A</v>
      </c>
      <c r="CM130" t="e">
        <v>#N/A</v>
      </c>
      <c r="CN130" t="e">
        <v>#N/A</v>
      </c>
      <c r="CO130" t="e">
        <v>#N/A</v>
      </c>
      <c r="CP130" t="e">
        <v>#N/A</v>
      </c>
      <c r="CQ130" t="e">
        <v>#N/A</v>
      </c>
      <c r="CR130" t="e">
        <v>#N/A</v>
      </c>
      <c r="CS130" t="e">
        <v>#N/A</v>
      </c>
      <c r="CT130" t="e">
        <v>#N/A</v>
      </c>
      <c r="CU130" t="e">
        <v>#N/A</v>
      </c>
      <c r="CV130" t="e">
        <v>#N/A</v>
      </c>
      <c r="CW130" t="e">
        <v>#N/A</v>
      </c>
      <c r="CX130" t="e">
        <v>#N/A</v>
      </c>
      <c r="CY130" t="e">
        <v>#N/A</v>
      </c>
    </row>
    <row r="131" spans="1:103" x14ac:dyDescent="0.3">
      <c r="D131" t="e">
        <v>#N/A</v>
      </c>
      <c r="E131" t="e">
        <v>#N/A</v>
      </c>
      <c r="F131" t="e">
        <v>#N/A</v>
      </c>
      <c r="G131" t="e">
        <v>#N/A</v>
      </c>
      <c r="H131" t="e">
        <v>#N/A</v>
      </c>
      <c r="I131" t="e">
        <v>#N/A</v>
      </c>
      <c r="J131" t="e">
        <v>#N/A</v>
      </c>
      <c r="K131" t="e">
        <v>#N/A</v>
      </c>
      <c r="L131" t="e">
        <v>#N/A</v>
      </c>
      <c r="M131" t="e">
        <v>#N/A</v>
      </c>
      <c r="N131" t="e">
        <v>#N/A</v>
      </c>
      <c r="O131" t="e">
        <v>#N/A</v>
      </c>
      <c r="P131" t="e">
        <v>#N/A</v>
      </c>
      <c r="Q131" t="e">
        <v>#N/A</v>
      </c>
      <c r="R131" t="e">
        <v>#N/A</v>
      </c>
      <c r="S131" t="e">
        <v>#N/A</v>
      </c>
      <c r="T131" t="e">
        <v>#N/A</v>
      </c>
      <c r="U131" t="e">
        <v>#N/A</v>
      </c>
      <c r="V131" t="e">
        <v>#N/A</v>
      </c>
      <c r="W131" t="e">
        <v>#N/A</v>
      </c>
      <c r="X131" t="e">
        <v>#N/A</v>
      </c>
      <c r="Y131" t="e">
        <v>#N/A</v>
      </c>
      <c r="Z131" t="e">
        <v>#N/A</v>
      </c>
      <c r="AA131" t="e">
        <v>#N/A</v>
      </c>
      <c r="AB131" t="e">
        <v>#N/A</v>
      </c>
      <c r="AC131" t="e">
        <v>#N/A</v>
      </c>
      <c r="AD131" t="e">
        <v>#N/A</v>
      </c>
      <c r="AE131" t="e">
        <v>#N/A</v>
      </c>
      <c r="AF131" t="e">
        <v>#N/A</v>
      </c>
      <c r="AG131" t="e">
        <v>#N/A</v>
      </c>
      <c r="AH131" t="e">
        <v>#N/A</v>
      </c>
      <c r="AI131" t="e">
        <v>#N/A</v>
      </c>
      <c r="AJ131" t="e">
        <v>#N/A</v>
      </c>
      <c r="AK131" t="e">
        <v>#N/A</v>
      </c>
      <c r="AL131" t="e">
        <v>#N/A</v>
      </c>
      <c r="AM131" t="e">
        <v>#N/A</v>
      </c>
      <c r="AN131" t="e">
        <v>#N/A</v>
      </c>
      <c r="AO131" t="e">
        <v>#N/A</v>
      </c>
      <c r="AP131" t="e">
        <v>#N/A</v>
      </c>
      <c r="AQ131" t="e">
        <v>#N/A</v>
      </c>
      <c r="AR131" t="e">
        <v>#N/A</v>
      </c>
      <c r="AS131" t="e">
        <v>#N/A</v>
      </c>
      <c r="AT131" t="e">
        <v>#N/A</v>
      </c>
      <c r="AU131" t="e">
        <v>#N/A</v>
      </c>
      <c r="AV131" t="e">
        <v>#N/A</v>
      </c>
      <c r="AW131" t="e">
        <v>#N/A</v>
      </c>
      <c r="AX131" t="e">
        <v>#N/A</v>
      </c>
      <c r="AY131" t="e">
        <v>#N/A</v>
      </c>
      <c r="AZ131" t="e">
        <v>#N/A</v>
      </c>
      <c r="BA131" t="e">
        <v>#N/A</v>
      </c>
      <c r="BB131" t="e">
        <v>#N/A</v>
      </c>
      <c r="BC131" t="e">
        <v>#N/A</v>
      </c>
      <c r="BD131" t="e">
        <v>#N/A</v>
      </c>
      <c r="BE131" t="e">
        <v>#N/A</v>
      </c>
      <c r="BF131" t="e">
        <v>#N/A</v>
      </c>
      <c r="BG131" t="e">
        <v>#N/A</v>
      </c>
      <c r="BH131" t="e">
        <v>#N/A</v>
      </c>
      <c r="BI131" t="e">
        <v>#N/A</v>
      </c>
      <c r="BJ131" t="e">
        <v>#N/A</v>
      </c>
      <c r="BK131" t="e">
        <v>#N/A</v>
      </c>
      <c r="BL131" t="e">
        <v>#N/A</v>
      </c>
      <c r="BM131" t="e">
        <v>#N/A</v>
      </c>
      <c r="BN131" t="e">
        <v>#N/A</v>
      </c>
      <c r="BO131" t="e">
        <v>#N/A</v>
      </c>
      <c r="BP131" t="e">
        <v>#N/A</v>
      </c>
      <c r="BQ131" t="e">
        <v>#N/A</v>
      </c>
      <c r="BR131" t="e">
        <v>#N/A</v>
      </c>
      <c r="BS131" t="e">
        <v>#N/A</v>
      </c>
      <c r="BT131" t="e">
        <v>#N/A</v>
      </c>
      <c r="BU131" t="e">
        <v>#N/A</v>
      </c>
      <c r="BV131" t="e">
        <v>#N/A</v>
      </c>
      <c r="BW131" t="e">
        <v>#N/A</v>
      </c>
      <c r="BX131" t="e">
        <v>#N/A</v>
      </c>
      <c r="BY131" t="e">
        <v>#N/A</v>
      </c>
      <c r="BZ131" t="e">
        <v>#N/A</v>
      </c>
      <c r="CA131" t="e">
        <v>#N/A</v>
      </c>
      <c r="CB131" t="e">
        <v>#N/A</v>
      </c>
      <c r="CC131" t="e">
        <v>#N/A</v>
      </c>
      <c r="CD131" t="e">
        <v>#N/A</v>
      </c>
      <c r="CE131" t="e">
        <v>#N/A</v>
      </c>
      <c r="CF131" t="e">
        <v>#N/A</v>
      </c>
      <c r="CG131" t="e">
        <v>#N/A</v>
      </c>
      <c r="CH131" t="e">
        <v>#N/A</v>
      </c>
      <c r="CI131" t="e">
        <v>#N/A</v>
      </c>
      <c r="CJ131" t="e">
        <v>#N/A</v>
      </c>
      <c r="CK131" t="e">
        <v>#N/A</v>
      </c>
      <c r="CL131" t="e">
        <v>#N/A</v>
      </c>
      <c r="CM131" t="e">
        <v>#N/A</v>
      </c>
      <c r="CN131" t="e">
        <v>#N/A</v>
      </c>
      <c r="CO131" t="e">
        <v>#N/A</v>
      </c>
      <c r="CP131" t="e">
        <v>#N/A</v>
      </c>
      <c r="CQ131" t="e">
        <v>#N/A</v>
      </c>
      <c r="CR131" t="e">
        <v>#N/A</v>
      </c>
      <c r="CS131" t="e">
        <v>#N/A</v>
      </c>
      <c r="CT131" t="e">
        <v>#N/A</v>
      </c>
      <c r="CU131" t="e">
        <v>#N/A</v>
      </c>
      <c r="CV131" t="e">
        <v>#N/A</v>
      </c>
      <c r="CW131" t="e">
        <v>#N/A</v>
      </c>
      <c r="CX131" t="e">
        <v>#N/A</v>
      </c>
      <c r="CY131" t="e">
        <v>#N/A</v>
      </c>
    </row>
    <row r="132" spans="1:103" x14ac:dyDescent="0.3">
      <c r="A132">
        <v>512</v>
      </c>
      <c r="D132">
        <v>170457</v>
      </c>
      <c r="E132">
        <v>7482</v>
      </c>
      <c r="F132">
        <v>31783</v>
      </c>
      <c r="G132">
        <v>0</v>
      </c>
      <c r="H132">
        <v>962936</v>
      </c>
      <c r="I132">
        <v>0</v>
      </c>
      <c r="J132">
        <v>90012</v>
      </c>
      <c r="K132">
        <v>0</v>
      </c>
      <c r="L132">
        <v>96207</v>
      </c>
      <c r="M132">
        <v>1483407</v>
      </c>
      <c r="N132">
        <v>37341997</v>
      </c>
      <c r="O132">
        <v>16284</v>
      </c>
      <c r="P132">
        <v>1592133</v>
      </c>
      <c r="Q132">
        <v>43881</v>
      </c>
      <c r="R132">
        <v>0</v>
      </c>
      <c r="S132">
        <v>72521</v>
      </c>
      <c r="T132">
        <v>0</v>
      </c>
      <c r="U132">
        <v>72880</v>
      </c>
      <c r="V132">
        <v>48920</v>
      </c>
      <c r="W132">
        <v>0</v>
      </c>
      <c r="X132">
        <v>0</v>
      </c>
      <c r="Y132">
        <v>6307</v>
      </c>
      <c r="Z132">
        <v>0</v>
      </c>
      <c r="AA132">
        <v>546727</v>
      </c>
      <c r="AB132">
        <v>46312</v>
      </c>
      <c r="AC132">
        <v>2427504</v>
      </c>
      <c r="AD132">
        <v>67285</v>
      </c>
      <c r="AE132">
        <v>7121342</v>
      </c>
      <c r="AF132">
        <v>1082216</v>
      </c>
      <c r="AG132">
        <v>0</v>
      </c>
      <c r="AH132">
        <v>42000</v>
      </c>
      <c r="AI132">
        <v>1971810</v>
      </c>
      <c r="AJ132">
        <v>396819</v>
      </c>
      <c r="AK132">
        <v>41620184</v>
      </c>
      <c r="AL132">
        <v>157075</v>
      </c>
      <c r="AM132">
        <v>356011</v>
      </c>
      <c r="AN132">
        <v>4667</v>
      </c>
      <c r="AO132">
        <v>9926</v>
      </c>
      <c r="AP132">
        <v>149820</v>
      </c>
      <c r="AQ132">
        <v>35879</v>
      </c>
      <c r="AR132">
        <v>23951827</v>
      </c>
      <c r="AS132">
        <v>70489</v>
      </c>
      <c r="AT132">
        <v>1383771</v>
      </c>
      <c r="AU132">
        <v>125206</v>
      </c>
      <c r="AV132">
        <v>437196</v>
      </c>
      <c r="AW132">
        <v>17474</v>
      </c>
      <c r="AX132">
        <v>34486</v>
      </c>
      <c r="AY132">
        <v>0</v>
      </c>
      <c r="AZ132">
        <v>339274</v>
      </c>
      <c r="BA132">
        <v>203690</v>
      </c>
      <c r="BB132">
        <v>2067000</v>
      </c>
      <c r="BC132">
        <v>12097</v>
      </c>
      <c r="BD132">
        <v>277365</v>
      </c>
      <c r="BE132">
        <v>0</v>
      </c>
      <c r="BF132">
        <v>205383</v>
      </c>
      <c r="BG132">
        <v>33061</v>
      </c>
      <c r="BH132">
        <v>42549</v>
      </c>
      <c r="BI132">
        <v>519954</v>
      </c>
      <c r="BJ132">
        <v>151275</v>
      </c>
      <c r="BK132">
        <v>230436385</v>
      </c>
      <c r="BL132">
        <v>190130</v>
      </c>
      <c r="BM132">
        <v>90996</v>
      </c>
      <c r="BN132">
        <v>130267</v>
      </c>
      <c r="BO132">
        <v>45758</v>
      </c>
      <c r="BP132">
        <v>450523984</v>
      </c>
      <c r="BQ132">
        <v>215872</v>
      </c>
      <c r="BR132">
        <v>108323</v>
      </c>
      <c r="BS132">
        <v>700459</v>
      </c>
      <c r="BT132">
        <v>141994</v>
      </c>
      <c r="BU132">
        <v>0</v>
      </c>
      <c r="BV132">
        <v>177256</v>
      </c>
      <c r="BW132">
        <v>66877</v>
      </c>
      <c r="BX132">
        <v>81993</v>
      </c>
      <c r="BY132">
        <v>249773</v>
      </c>
      <c r="BZ132">
        <v>45797</v>
      </c>
      <c r="CA132">
        <v>134665</v>
      </c>
      <c r="CB132">
        <v>193133</v>
      </c>
      <c r="CC132">
        <v>161829</v>
      </c>
      <c r="CD132">
        <v>337631</v>
      </c>
      <c r="CE132">
        <v>444012</v>
      </c>
      <c r="CF132">
        <v>400354</v>
      </c>
      <c r="CG132">
        <v>395588</v>
      </c>
      <c r="CH132">
        <v>152324</v>
      </c>
      <c r="CI132">
        <v>298704</v>
      </c>
      <c r="CJ132">
        <v>46087</v>
      </c>
      <c r="CK132">
        <v>53748</v>
      </c>
      <c r="CL132">
        <v>45614</v>
      </c>
      <c r="CM132">
        <v>50138</v>
      </c>
      <c r="CN132">
        <v>0</v>
      </c>
      <c r="CO132">
        <v>62849215</v>
      </c>
      <c r="CP132">
        <v>35603</v>
      </c>
      <c r="CQ132">
        <v>547553</v>
      </c>
      <c r="CR132">
        <v>4557</v>
      </c>
      <c r="CS132">
        <v>145460</v>
      </c>
      <c r="CT132">
        <v>3039009</v>
      </c>
      <c r="CU132">
        <v>110148</v>
      </c>
      <c r="CV132">
        <v>82391</v>
      </c>
      <c r="CW132">
        <v>44101</v>
      </c>
      <c r="CX132">
        <v>18655</v>
      </c>
      <c r="CY132">
        <v>31370</v>
      </c>
    </row>
    <row r="133" spans="1:103" x14ac:dyDescent="0.3">
      <c r="D133" t="e">
        <v>#N/A</v>
      </c>
      <c r="E133" t="e">
        <v>#N/A</v>
      </c>
      <c r="F133" t="e">
        <v>#N/A</v>
      </c>
      <c r="G133" t="e">
        <v>#N/A</v>
      </c>
      <c r="H133" t="e">
        <v>#N/A</v>
      </c>
      <c r="I133" t="e">
        <v>#N/A</v>
      </c>
      <c r="J133" t="e">
        <v>#N/A</v>
      </c>
      <c r="K133" t="e">
        <v>#N/A</v>
      </c>
      <c r="L133" t="e">
        <v>#N/A</v>
      </c>
      <c r="M133" t="e">
        <v>#N/A</v>
      </c>
      <c r="N133" t="e">
        <v>#N/A</v>
      </c>
      <c r="O133" t="e">
        <v>#N/A</v>
      </c>
      <c r="P133" t="e">
        <v>#N/A</v>
      </c>
      <c r="Q133" t="e">
        <v>#N/A</v>
      </c>
      <c r="R133" t="e">
        <v>#N/A</v>
      </c>
      <c r="S133" t="e">
        <v>#N/A</v>
      </c>
      <c r="T133" t="e">
        <v>#N/A</v>
      </c>
      <c r="U133" t="e">
        <v>#N/A</v>
      </c>
      <c r="V133" t="e">
        <v>#N/A</v>
      </c>
      <c r="W133" t="e">
        <v>#N/A</v>
      </c>
      <c r="X133" t="e">
        <v>#N/A</v>
      </c>
      <c r="Y133" t="e">
        <v>#N/A</v>
      </c>
      <c r="Z133" t="e">
        <v>#N/A</v>
      </c>
      <c r="AA133" t="e">
        <v>#N/A</v>
      </c>
      <c r="AB133" t="e">
        <v>#N/A</v>
      </c>
      <c r="AC133" t="e">
        <v>#N/A</v>
      </c>
      <c r="AD133" t="e">
        <v>#N/A</v>
      </c>
      <c r="AE133" t="e">
        <v>#N/A</v>
      </c>
      <c r="AF133" t="e">
        <v>#N/A</v>
      </c>
      <c r="AG133" t="e">
        <v>#N/A</v>
      </c>
      <c r="AH133" t="e">
        <v>#N/A</v>
      </c>
      <c r="AI133" t="e">
        <v>#N/A</v>
      </c>
      <c r="AJ133" t="e">
        <v>#N/A</v>
      </c>
      <c r="AK133" t="e">
        <v>#N/A</v>
      </c>
      <c r="AL133" t="e">
        <v>#N/A</v>
      </c>
      <c r="AM133" t="e">
        <v>#N/A</v>
      </c>
      <c r="AN133" t="e">
        <v>#N/A</v>
      </c>
      <c r="AO133" t="e">
        <v>#N/A</v>
      </c>
      <c r="AP133" t="e">
        <v>#N/A</v>
      </c>
      <c r="AQ133" t="e">
        <v>#N/A</v>
      </c>
      <c r="AR133" t="e">
        <v>#N/A</v>
      </c>
      <c r="AS133" t="e">
        <v>#N/A</v>
      </c>
      <c r="AT133" t="e">
        <v>#N/A</v>
      </c>
      <c r="AU133" t="e">
        <v>#N/A</v>
      </c>
      <c r="AV133" t="e">
        <v>#N/A</v>
      </c>
      <c r="AW133" t="e">
        <v>#N/A</v>
      </c>
      <c r="AX133" t="e">
        <v>#N/A</v>
      </c>
      <c r="AY133" t="e">
        <v>#N/A</v>
      </c>
      <c r="AZ133" t="e">
        <v>#N/A</v>
      </c>
      <c r="BA133" t="e">
        <v>#N/A</v>
      </c>
      <c r="BB133" t="e">
        <v>#N/A</v>
      </c>
      <c r="BC133" t="e">
        <v>#N/A</v>
      </c>
      <c r="BD133" t="e">
        <v>#N/A</v>
      </c>
      <c r="BE133" t="e">
        <v>#N/A</v>
      </c>
      <c r="BF133" t="e">
        <v>#N/A</v>
      </c>
      <c r="BG133" t="e">
        <v>#N/A</v>
      </c>
      <c r="BH133" t="e">
        <v>#N/A</v>
      </c>
      <c r="BI133" t="e">
        <v>#N/A</v>
      </c>
      <c r="BJ133" t="e">
        <v>#N/A</v>
      </c>
      <c r="BK133" t="e">
        <v>#N/A</v>
      </c>
      <c r="BL133" t="e">
        <v>#N/A</v>
      </c>
      <c r="BM133" t="e">
        <v>#N/A</v>
      </c>
      <c r="BN133" t="e">
        <v>#N/A</v>
      </c>
      <c r="BO133" t="e">
        <v>#N/A</v>
      </c>
      <c r="BP133" t="e">
        <v>#N/A</v>
      </c>
      <c r="BQ133" t="e">
        <v>#N/A</v>
      </c>
      <c r="BR133" t="e">
        <v>#N/A</v>
      </c>
      <c r="BS133" t="e">
        <v>#N/A</v>
      </c>
      <c r="BT133" t="e">
        <v>#N/A</v>
      </c>
      <c r="BU133" t="e">
        <v>#N/A</v>
      </c>
      <c r="BV133" t="e">
        <v>#N/A</v>
      </c>
      <c r="BW133" t="e">
        <v>#N/A</v>
      </c>
      <c r="BX133" t="e">
        <v>#N/A</v>
      </c>
      <c r="BY133" t="e">
        <v>#N/A</v>
      </c>
      <c r="BZ133" t="e">
        <v>#N/A</v>
      </c>
      <c r="CA133" t="e">
        <v>#N/A</v>
      </c>
      <c r="CB133" t="e">
        <v>#N/A</v>
      </c>
      <c r="CC133" t="e">
        <v>#N/A</v>
      </c>
      <c r="CD133" t="e">
        <v>#N/A</v>
      </c>
      <c r="CE133" t="e">
        <v>#N/A</v>
      </c>
      <c r="CF133" t="e">
        <v>#N/A</v>
      </c>
      <c r="CG133" t="e">
        <v>#N/A</v>
      </c>
      <c r="CH133" t="e">
        <v>#N/A</v>
      </c>
      <c r="CI133" t="e">
        <v>#N/A</v>
      </c>
      <c r="CJ133" t="e">
        <v>#N/A</v>
      </c>
      <c r="CK133" t="e">
        <v>#N/A</v>
      </c>
      <c r="CL133" t="e">
        <v>#N/A</v>
      </c>
      <c r="CM133" t="e">
        <v>#N/A</v>
      </c>
      <c r="CN133" t="e">
        <v>#N/A</v>
      </c>
      <c r="CO133" t="e">
        <v>#N/A</v>
      </c>
      <c r="CP133" t="e">
        <v>#N/A</v>
      </c>
      <c r="CQ133" t="e">
        <v>#N/A</v>
      </c>
      <c r="CR133" t="e">
        <v>#N/A</v>
      </c>
      <c r="CS133" t="e">
        <v>#N/A</v>
      </c>
      <c r="CT133" t="e">
        <v>#N/A</v>
      </c>
      <c r="CU133" t="e">
        <v>#N/A</v>
      </c>
      <c r="CV133" t="e">
        <v>#N/A</v>
      </c>
      <c r="CW133" t="e">
        <v>#N/A</v>
      </c>
      <c r="CX133" t="e">
        <v>#N/A</v>
      </c>
      <c r="CY133" t="e">
        <v>#N/A</v>
      </c>
    </row>
    <row r="134" spans="1:103" x14ac:dyDescent="0.3">
      <c r="A134">
        <v>656</v>
      </c>
      <c r="D134">
        <v>2</v>
      </c>
      <c r="E134">
        <v>2</v>
      </c>
      <c r="F134">
        <v>2</v>
      </c>
      <c r="G134">
        <v>0</v>
      </c>
      <c r="H134">
        <v>0</v>
      </c>
      <c r="I134">
        <v>0</v>
      </c>
      <c r="J134">
        <v>2</v>
      </c>
      <c r="K134">
        <v>2</v>
      </c>
      <c r="L134">
        <v>2</v>
      </c>
      <c r="M134">
        <v>2</v>
      </c>
      <c r="N134">
        <v>2</v>
      </c>
      <c r="O134">
        <v>2</v>
      </c>
      <c r="P134">
        <v>0</v>
      </c>
      <c r="Q134">
        <v>2</v>
      </c>
      <c r="R134">
        <v>2</v>
      </c>
      <c r="S134">
        <v>2</v>
      </c>
      <c r="T134">
        <v>0</v>
      </c>
      <c r="U134">
        <v>2</v>
      </c>
      <c r="V134">
        <v>0</v>
      </c>
      <c r="W134">
        <v>0</v>
      </c>
      <c r="X134">
        <v>2</v>
      </c>
      <c r="Y134">
        <v>2</v>
      </c>
      <c r="Z134">
        <v>0</v>
      </c>
      <c r="AA134">
        <v>2</v>
      </c>
      <c r="AB134">
        <v>1</v>
      </c>
      <c r="AC134">
        <v>1</v>
      </c>
      <c r="AD134">
        <v>2</v>
      </c>
      <c r="AE134">
        <v>2</v>
      </c>
      <c r="AF134">
        <v>0</v>
      </c>
      <c r="AG134">
        <v>2</v>
      </c>
      <c r="AH134">
        <v>2</v>
      </c>
      <c r="AI134">
        <v>2</v>
      </c>
      <c r="AJ134">
        <v>0</v>
      </c>
      <c r="AK134">
        <v>2</v>
      </c>
      <c r="AL134">
        <v>2</v>
      </c>
      <c r="AM134">
        <v>2</v>
      </c>
      <c r="AN134">
        <v>0</v>
      </c>
      <c r="AO134">
        <v>2</v>
      </c>
      <c r="AP134">
        <v>0</v>
      </c>
      <c r="AQ134">
        <v>2</v>
      </c>
      <c r="AR134">
        <v>2</v>
      </c>
      <c r="AS134">
        <v>2</v>
      </c>
      <c r="AT134">
        <v>0</v>
      </c>
      <c r="AU134">
        <v>2</v>
      </c>
      <c r="AV134">
        <v>2</v>
      </c>
      <c r="AW134">
        <v>2</v>
      </c>
      <c r="AX134">
        <v>0</v>
      </c>
      <c r="AY134">
        <v>0</v>
      </c>
      <c r="AZ134">
        <v>2</v>
      </c>
      <c r="BA134">
        <v>2</v>
      </c>
      <c r="BB134">
        <v>2</v>
      </c>
      <c r="BC134">
        <v>2</v>
      </c>
      <c r="BD134">
        <v>2</v>
      </c>
      <c r="BE134">
        <v>2</v>
      </c>
      <c r="BF134">
        <v>2</v>
      </c>
      <c r="BG134">
        <v>2</v>
      </c>
      <c r="BH134">
        <v>2</v>
      </c>
      <c r="BI134">
        <v>2</v>
      </c>
      <c r="BJ134">
        <v>2</v>
      </c>
      <c r="BK134">
        <v>2</v>
      </c>
      <c r="BL134">
        <v>0</v>
      </c>
      <c r="BM134">
        <v>2</v>
      </c>
      <c r="BN134">
        <v>2</v>
      </c>
      <c r="BO134">
        <v>2</v>
      </c>
      <c r="BP134">
        <v>2</v>
      </c>
      <c r="BQ134">
        <v>2</v>
      </c>
      <c r="BR134">
        <v>0</v>
      </c>
      <c r="BS134">
        <v>2</v>
      </c>
      <c r="BT134">
        <v>2</v>
      </c>
      <c r="BU134">
        <v>2</v>
      </c>
      <c r="BV134">
        <v>2</v>
      </c>
      <c r="BW134">
        <v>2</v>
      </c>
      <c r="BX134">
        <v>2</v>
      </c>
      <c r="BY134">
        <v>2</v>
      </c>
      <c r="BZ134">
        <v>2</v>
      </c>
      <c r="CA134">
        <v>2</v>
      </c>
      <c r="CB134">
        <v>0</v>
      </c>
      <c r="CC134">
        <v>0</v>
      </c>
      <c r="CD134">
        <v>2</v>
      </c>
      <c r="CE134">
        <v>2</v>
      </c>
      <c r="CF134">
        <v>2</v>
      </c>
      <c r="CG134">
        <v>2</v>
      </c>
      <c r="CH134">
        <v>1</v>
      </c>
      <c r="CI134">
        <v>2</v>
      </c>
      <c r="CJ134">
        <v>2</v>
      </c>
      <c r="CK134">
        <v>2</v>
      </c>
      <c r="CL134">
        <v>2</v>
      </c>
      <c r="CM134">
        <v>2</v>
      </c>
      <c r="CN134">
        <v>2</v>
      </c>
      <c r="CO134">
        <v>2</v>
      </c>
      <c r="CP134">
        <v>2</v>
      </c>
      <c r="CQ134">
        <v>2</v>
      </c>
      <c r="CR134">
        <v>2</v>
      </c>
      <c r="CS134">
        <v>2</v>
      </c>
      <c r="CT134">
        <v>2</v>
      </c>
      <c r="CU134">
        <v>2</v>
      </c>
      <c r="CV134">
        <v>2</v>
      </c>
      <c r="CW134">
        <v>2</v>
      </c>
      <c r="CX134">
        <v>2</v>
      </c>
      <c r="CY134">
        <v>2</v>
      </c>
    </row>
    <row r="135" spans="1:103" x14ac:dyDescent="0.3">
      <c r="D135" t="e">
        <v>#N/A</v>
      </c>
      <c r="E135" t="e">
        <v>#N/A</v>
      </c>
      <c r="F135" t="e">
        <v>#N/A</v>
      </c>
      <c r="G135" t="e">
        <v>#N/A</v>
      </c>
      <c r="H135" t="e">
        <v>#N/A</v>
      </c>
      <c r="I135" t="e">
        <v>#N/A</v>
      </c>
      <c r="J135" t="e">
        <v>#N/A</v>
      </c>
      <c r="K135" t="e">
        <v>#N/A</v>
      </c>
      <c r="L135" t="e">
        <v>#N/A</v>
      </c>
      <c r="M135" t="e">
        <v>#N/A</v>
      </c>
      <c r="N135" t="e">
        <v>#N/A</v>
      </c>
      <c r="O135" t="e">
        <v>#N/A</v>
      </c>
      <c r="P135" t="e">
        <v>#N/A</v>
      </c>
      <c r="Q135" t="e">
        <v>#N/A</v>
      </c>
      <c r="R135" t="e">
        <v>#N/A</v>
      </c>
      <c r="S135" t="e">
        <v>#N/A</v>
      </c>
      <c r="T135" t="e">
        <v>#N/A</v>
      </c>
      <c r="U135" t="e">
        <v>#N/A</v>
      </c>
      <c r="V135" t="e">
        <v>#N/A</v>
      </c>
      <c r="W135" t="e">
        <v>#N/A</v>
      </c>
      <c r="X135" t="e">
        <v>#N/A</v>
      </c>
      <c r="Y135" t="e">
        <v>#N/A</v>
      </c>
      <c r="Z135" t="e">
        <v>#N/A</v>
      </c>
      <c r="AA135" t="e">
        <v>#N/A</v>
      </c>
      <c r="AB135" t="e">
        <v>#N/A</v>
      </c>
      <c r="AC135" t="e">
        <v>#N/A</v>
      </c>
      <c r="AD135" t="e">
        <v>#N/A</v>
      </c>
      <c r="AE135" t="e">
        <v>#N/A</v>
      </c>
      <c r="AF135" t="e">
        <v>#N/A</v>
      </c>
      <c r="AG135" t="e">
        <v>#N/A</v>
      </c>
      <c r="AH135" t="e">
        <v>#N/A</v>
      </c>
      <c r="AI135" t="e">
        <v>#N/A</v>
      </c>
      <c r="AJ135" t="e">
        <v>#N/A</v>
      </c>
      <c r="AK135" t="e">
        <v>#N/A</v>
      </c>
      <c r="AL135" t="e">
        <v>#N/A</v>
      </c>
      <c r="AM135" t="e">
        <v>#N/A</v>
      </c>
      <c r="AN135" t="e">
        <v>#N/A</v>
      </c>
      <c r="AO135" t="e">
        <v>#N/A</v>
      </c>
      <c r="AP135" t="e">
        <v>#N/A</v>
      </c>
      <c r="AQ135" t="e">
        <v>#N/A</v>
      </c>
      <c r="AR135" t="e">
        <v>#N/A</v>
      </c>
      <c r="AS135" t="e">
        <v>#N/A</v>
      </c>
      <c r="AT135" t="e">
        <v>#N/A</v>
      </c>
      <c r="AU135" t="e">
        <v>#N/A</v>
      </c>
      <c r="AV135" t="e">
        <v>#N/A</v>
      </c>
      <c r="AW135" t="e">
        <v>#N/A</v>
      </c>
      <c r="AX135" t="e">
        <v>#N/A</v>
      </c>
      <c r="AY135" t="e">
        <v>#N/A</v>
      </c>
      <c r="AZ135" t="e">
        <v>#N/A</v>
      </c>
      <c r="BA135" t="e">
        <v>#N/A</v>
      </c>
      <c r="BB135" t="e">
        <v>#N/A</v>
      </c>
      <c r="BC135" t="e">
        <v>#N/A</v>
      </c>
      <c r="BD135" t="e">
        <v>#N/A</v>
      </c>
      <c r="BE135" t="e">
        <v>#N/A</v>
      </c>
      <c r="BF135" t="e">
        <v>#N/A</v>
      </c>
      <c r="BG135" t="e">
        <v>#N/A</v>
      </c>
      <c r="BH135" t="e">
        <v>#N/A</v>
      </c>
      <c r="BI135" t="e">
        <v>#N/A</v>
      </c>
      <c r="BJ135" t="e">
        <v>#N/A</v>
      </c>
      <c r="BK135" t="e">
        <v>#N/A</v>
      </c>
      <c r="BL135" t="e">
        <v>#N/A</v>
      </c>
      <c r="BM135" t="e">
        <v>#N/A</v>
      </c>
      <c r="BN135" t="e">
        <v>#N/A</v>
      </c>
      <c r="BO135" t="e">
        <v>#N/A</v>
      </c>
      <c r="BP135" t="e">
        <v>#N/A</v>
      </c>
      <c r="BQ135" t="e">
        <v>#N/A</v>
      </c>
      <c r="BR135" t="e">
        <v>#N/A</v>
      </c>
      <c r="BS135" t="e">
        <v>#N/A</v>
      </c>
      <c r="BT135" t="e">
        <v>#N/A</v>
      </c>
      <c r="BU135" t="e">
        <v>#N/A</v>
      </c>
      <c r="BV135" t="e">
        <v>#N/A</v>
      </c>
      <c r="BW135" t="e">
        <v>#N/A</v>
      </c>
      <c r="BX135" t="e">
        <v>#N/A</v>
      </c>
      <c r="BY135" t="e">
        <v>#N/A</v>
      </c>
      <c r="BZ135" t="e">
        <v>#N/A</v>
      </c>
      <c r="CA135" t="e">
        <v>#N/A</v>
      </c>
      <c r="CB135" t="e">
        <v>#N/A</v>
      </c>
      <c r="CC135" t="e">
        <v>#N/A</v>
      </c>
      <c r="CD135" t="e">
        <v>#N/A</v>
      </c>
      <c r="CE135" t="e">
        <v>#N/A</v>
      </c>
      <c r="CF135" t="e">
        <v>#N/A</v>
      </c>
      <c r="CG135" t="e">
        <v>#N/A</v>
      </c>
      <c r="CH135" t="e">
        <v>#N/A</v>
      </c>
      <c r="CI135" t="e">
        <v>#N/A</v>
      </c>
      <c r="CJ135" t="e">
        <v>#N/A</v>
      </c>
      <c r="CK135" t="e">
        <v>#N/A</v>
      </c>
      <c r="CL135" t="e">
        <v>#N/A</v>
      </c>
      <c r="CM135" t="e">
        <v>#N/A</v>
      </c>
      <c r="CN135" t="e">
        <v>#N/A</v>
      </c>
      <c r="CO135" t="e">
        <v>#N/A</v>
      </c>
      <c r="CP135" t="e">
        <v>#N/A</v>
      </c>
      <c r="CQ135" t="e">
        <v>#N/A</v>
      </c>
      <c r="CR135" t="e">
        <v>#N/A</v>
      </c>
      <c r="CS135" t="e">
        <v>#N/A</v>
      </c>
      <c r="CT135" t="e">
        <v>#N/A</v>
      </c>
      <c r="CU135" t="e">
        <v>#N/A</v>
      </c>
      <c r="CV135" t="e">
        <v>#N/A</v>
      </c>
      <c r="CW135" t="e">
        <v>#N/A</v>
      </c>
      <c r="CX135" t="e">
        <v>#N/A</v>
      </c>
      <c r="CY135" t="e">
        <v>#N/A</v>
      </c>
    </row>
    <row r="136" spans="1:103" x14ac:dyDescent="0.3">
      <c r="A136">
        <v>535</v>
      </c>
      <c r="D136">
        <v>126590897</v>
      </c>
      <c r="E136">
        <v>0</v>
      </c>
      <c r="F136">
        <v>281577</v>
      </c>
      <c r="G136">
        <v>0</v>
      </c>
      <c r="H136">
        <v>1309050</v>
      </c>
      <c r="I136">
        <v>6380776</v>
      </c>
      <c r="J136">
        <v>0</v>
      </c>
      <c r="K136">
        <v>0</v>
      </c>
      <c r="L136">
        <v>0</v>
      </c>
      <c r="M136">
        <v>171026700</v>
      </c>
      <c r="N136">
        <v>16140087</v>
      </c>
      <c r="O136">
        <v>2695</v>
      </c>
      <c r="P136">
        <v>1048527</v>
      </c>
      <c r="Q136">
        <v>0</v>
      </c>
      <c r="R136">
        <v>0</v>
      </c>
      <c r="S136">
        <v>0</v>
      </c>
      <c r="T136">
        <v>0</v>
      </c>
      <c r="U136">
        <v>10820940</v>
      </c>
      <c r="V136">
        <v>23554737</v>
      </c>
      <c r="W136">
        <v>0</v>
      </c>
      <c r="X136">
        <v>0</v>
      </c>
      <c r="Y136">
        <v>326600</v>
      </c>
      <c r="Z136">
        <v>379261</v>
      </c>
      <c r="AA136">
        <v>10756408</v>
      </c>
      <c r="AB136">
        <v>0</v>
      </c>
      <c r="AC136">
        <v>18933564</v>
      </c>
      <c r="AD136">
        <v>3281240</v>
      </c>
      <c r="AE136">
        <v>17738816</v>
      </c>
      <c r="AF136">
        <v>2197085</v>
      </c>
      <c r="AG136">
        <v>984656</v>
      </c>
      <c r="AH136">
        <v>0</v>
      </c>
      <c r="AI136">
        <v>9055840</v>
      </c>
      <c r="AJ136">
        <v>27694</v>
      </c>
      <c r="AK136">
        <v>137616520</v>
      </c>
      <c r="AL136">
        <v>292591</v>
      </c>
      <c r="AM136">
        <v>12640430</v>
      </c>
      <c r="AN136">
        <v>0</v>
      </c>
      <c r="AO136">
        <v>0</v>
      </c>
      <c r="AP136">
        <v>0</v>
      </c>
      <c r="AQ136">
        <v>91954</v>
      </c>
      <c r="AR136">
        <v>21942535</v>
      </c>
      <c r="AS136">
        <v>1340946</v>
      </c>
      <c r="AT136">
        <v>18547498</v>
      </c>
      <c r="AU136">
        <v>4942740</v>
      </c>
      <c r="AV136">
        <v>46297568</v>
      </c>
      <c r="AW136">
        <v>1145909</v>
      </c>
      <c r="AX136">
        <v>21961542</v>
      </c>
      <c r="AY136">
        <v>0</v>
      </c>
      <c r="AZ136">
        <v>6491637</v>
      </c>
      <c r="BA136">
        <v>4267221</v>
      </c>
      <c r="BB136">
        <v>17084002</v>
      </c>
      <c r="BC136">
        <v>81233</v>
      </c>
      <c r="BD136">
        <v>7446111</v>
      </c>
      <c r="BE136">
        <v>0</v>
      </c>
      <c r="BF136">
        <v>39575517</v>
      </c>
      <c r="BG136">
        <v>10288652</v>
      </c>
      <c r="BH136">
        <v>0</v>
      </c>
      <c r="BI136">
        <v>0</v>
      </c>
      <c r="BJ136">
        <v>4130707</v>
      </c>
      <c r="BK136">
        <v>9000151</v>
      </c>
      <c r="BL136">
        <v>0</v>
      </c>
      <c r="BM136">
        <v>2453324</v>
      </c>
      <c r="BN136">
        <v>92512227</v>
      </c>
      <c r="BO136">
        <v>9671525</v>
      </c>
      <c r="BP136">
        <v>31325006</v>
      </c>
      <c r="BQ136">
        <v>0</v>
      </c>
      <c r="BR136">
        <v>19020597</v>
      </c>
      <c r="BS136">
        <v>46216133</v>
      </c>
      <c r="BT136">
        <v>0</v>
      </c>
      <c r="BU136">
        <v>0</v>
      </c>
      <c r="BV136">
        <v>3457895</v>
      </c>
      <c r="BW136">
        <v>0</v>
      </c>
      <c r="BX136">
        <v>81695</v>
      </c>
      <c r="BY136">
        <v>12118097</v>
      </c>
      <c r="BZ136">
        <v>6327395</v>
      </c>
      <c r="CA136">
        <v>50109204</v>
      </c>
      <c r="CB136">
        <v>0</v>
      </c>
      <c r="CC136">
        <v>0</v>
      </c>
      <c r="CD136">
        <v>0</v>
      </c>
      <c r="CE136">
        <v>1844934</v>
      </c>
      <c r="CF136">
        <v>7812253</v>
      </c>
      <c r="CG136">
        <v>7700000</v>
      </c>
      <c r="CH136">
        <v>1559785</v>
      </c>
      <c r="CI136">
        <v>2791</v>
      </c>
      <c r="CJ136">
        <v>0</v>
      </c>
      <c r="CK136">
        <v>1468800</v>
      </c>
      <c r="CL136">
        <v>0</v>
      </c>
      <c r="CM136">
        <v>0</v>
      </c>
      <c r="CN136">
        <v>0</v>
      </c>
      <c r="CO136">
        <v>377770102</v>
      </c>
      <c r="CP136">
        <v>2927374</v>
      </c>
      <c r="CQ136">
        <v>40880211</v>
      </c>
      <c r="CR136">
        <v>218748</v>
      </c>
      <c r="CS136">
        <v>0</v>
      </c>
      <c r="CT136">
        <v>0</v>
      </c>
      <c r="CU136">
        <v>10850410</v>
      </c>
      <c r="CV136">
        <v>0</v>
      </c>
      <c r="CW136">
        <v>0</v>
      </c>
      <c r="CX136">
        <v>0</v>
      </c>
      <c r="CY136">
        <v>305000</v>
      </c>
    </row>
    <row r="137" spans="1:103" x14ac:dyDescent="0.3">
      <c r="D137" t="e">
        <v>#N/A</v>
      </c>
      <c r="E137" t="e">
        <v>#N/A</v>
      </c>
      <c r="F137" t="e">
        <v>#N/A</v>
      </c>
      <c r="G137" t="e">
        <v>#N/A</v>
      </c>
      <c r="H137" t="e">
        <v>#N/A</v>
      </c>
      <c r="I137" t="e">
        <v>#N/A</v>
      </c>
      <c r="J137" t="e">
        <v>#N/A</v>
      </c>
      <c r="K137" t="e">
        <v>#N/A</v>
      </c>
      <c r="L137" t="e">
        <v>#N/A</v>
      </c>
      <c r="M137" t="e">
        <v>#N/A</v>
      </c>
      <c r="N137" t="e">
        <v>#N/A</v>
      </c>
      <c r="O137" t="e">
        <v>#N/A</v>
      </c>
      <c r="P137" t="e">
        <v>#N/A</v>
      </c>
      <c r="Q137" t="e">
        <v>#N/A</v>
      </c>
      <c r="R137" t="e">
        <v>#N/A</v>
      </c>
      <c r="S137" t="e">
        <v>#N/A</v>
      </c>
      <c r="T137" t="e">
        <v>#N/A</v>
      </c>
      <c r="U137" t="e">
        <v>#N/A</v>
      </c>
      <c r="V137" t="e">
        <v>#N/A</v>
      </c>
      <c r="W137" t="e">
        <v>#N/A</v>
      </c>
      <c r="X137" t="e">
        <v>#N/A</v>
      </c>
      <c r="Y137" t="e">
        <v>#N/A</v>
      </c>
      <c r="Z137" t="e">
        <v>#N/A</v>
      </c>
      <c r="AA137" t="e">
        <v>#N/A</v>
      </c>
      <c r="AB137" t="e">
        <v>#N/A</v>
      </c>
      <c r="AC137" t="e">
        <v>#N/A</v>
      </c>
      <c r="AD137" t="e">
        <v>#N/A</v>
      </c>
      <c r="AE137" t="e">
        <v>#N/A</v>
      </c>
      <c r="AF137" t="e">
        <v>#N/A</v>
      </c>
      <c r="AG137" t="e">
        <v>#N/A</v>
      </c>
      <c r="AH137" t="e">
        <v>#N/A</v>
      </c>
      <c r="AI137" t="e">
        <v>#N/A</v>
      </c>
      <c r="AJ137" t="e">
        <v>#N/A</v>
      </c>
      <c r="AK137" t="e">
        <v>#N/A</v>
      </c>
      <c r="AL137" t="e">
        <v>#N/A</v>
      </c>
      <c r="AM137" t="e">
        <v>#N/A</v>
      </c>
      <c r="AN137" t="e">
        <v>#N/A</v>
      </c>
      <c r="AO137" t="e">
        <v>#N/A</v>
      </c>
      <c r="AP137" t="e">
        <v>#N/A</v>
      </c>
      <c r="AQ137" t="e">
        <v>#N/A</v>
      </c>
      <c r="AR137" t="e">
        <v>#N/A</v>
      </c>
      <c r="AS137" t="e">
        <v>#N/A</v>
      </c>
      <c r="AT137" t="e">
        <v>#N/A</v>
      </c>
      <c r="AU137" t="e">
        <v>#N/A</v>
      </c>
      <c r="AV137" t="e">
        <v>#N/A</v>
      </c>
      <c r="AW137" t="e">
        <v>#N/A</v>
      </c>
      <c r="AX137" t="e">
        <v>#N/A</v>
      </c>
      <c r="AY137" t="e">
        <v>#N/A</v>
      </c>
      <c r="AZ137" t="e">
        <v>#N/A</v>
      </c>
      <c r="BA137" t="e">
        <v>#N/A</v>
      </c>
      <c r="BB137" t="e">
        <v>#N/A</v>
      </c>
      <c r="BC137" t="e">
        <v>#N/A</v>
      </c>
      <c r="BD137" t="e">
        <v>#N/A</v>
      </c>
      <c r="BE137" t="e">
        <v>#N/A</v>
      </c>
      <c r="BF137" t="e">
        <v>#N/A</v>
      </c>
      <c r="BG137" t="e">
        <v>#N/A</v>
      </c>
      <c r="BH137" t="e">
        <v>#N/A</v>
      </c>
      <c r="BI137" t="e">
        <v>#N/A</v>
      </c>
      <c r="BJ137" t="e">
        <v>#N/A</v>
      </c>
      <c r="BK137" t="e">
        <v>#N/A</v>
      </c>
      <c r="BL137" t="e">
        <v>#N/A</v>
      </c>
      <c r="BM137" t="e">
        <v>#N/A</v>
      </c>
      <c r="BN137" t="e">
        <v>#N/A</v>
      </c>
      <c r="BO137" t="e">
        <v>#N/A</v>
      </c>
      <c r="BP137" t="e">
        <v>#N/A</v>
      </c>
      <c r="BQ137" t="e">
        <v>#N/A</v>
      </c>
      <c r="BR137" t="e">
        <v>#N/A</v>
      </c>
      <c r="BS137" t="e">
        <v>#N/A</v>
      </c>
      <c r="BT137" t="e">
        <v>#N/A</v>
      </c>
      <c r="BU137" t="e">
        <v>#N/A</v>
      </c>
      <c r="BV137" t="e">
        <v>#N/A</v>
      </c>
      <c r="BW137" t="e">
        <v>#N/A</v>
      </c>
      <c r="BX137" t="e">
        <v>#N/A</v>
      </c>
      <c r="BY137" t="e">
        <v>#N/A</v>
      </c>
      <c r="BZ137" t="e">
        <v>#N/A</v>
      </c>
      <c r="CA137" t="e">
        <v>#N/A</v>
      </c>
      <c r="CB137" t="e">
        <v>#N/A</v>
      </c>
      <c r="CC137" t="e">
        <v>#N/A</v>
      </c>
      <c r="CD137" t="e">
        <v>#N/A</v>
      </c>
      <c r="CE137" t="e">
        <v>#N/A</v>
      </c>
      <c r="CF137" t="e">
        <v>#N/A</v>
      </c>
      <c r="CG137" t="e">
        <v>#N/A</v>
      </c>
      <c r="CH137" t="e">
        <v>#N/A</v>
      </c>
      <c r="CI137" t="e">
        <v>#N/A</v>
      </c>
      <c r="CJ137" t="e">
        <v>#N/A</v>
      </c>
      <c r="CK137" t="e">
        <v>#N/A</v>
      </c>
      <c r="CL137" t="e">
        <v>#N/A</v>
      </c>
      <c r="CM137" t="e">
        <v>#N/A</v>
      </c>
      <c r="CN137" t="e">
        <v>#N/A</v>
      </c>
      <c r="CO137" t="e">
        <v>#N/A</v>
      </c>
      <c r="CP137" t="e">
        <v>#N/A</v>
      </c>
      <c r="CQ137" t="e">
        <v>#N/A</v>
      </c>
      <c r="CR137" t="e">
        <v>#N/A</v>
      </c>
      <c r="CS137" t="e">
        <v>#N/A</v>
      </c>
      <c r="CT137" t="e">
        <v>#N/A</v>
      </c>
      <c r="CU137" t="e">
        <v>#N/A</v>
      </c>
      <c r="CV137" t="e">
        <v>#N/A</v>
      </c>
      <c r="CW137" t="e">
        <v>#N/A</v>
      </c>
      <c r="CX137" t="e">
        <v>#N/A</v>
      </c>
      <c r="CY137" t="e">
        <v>#N/A</v>
      </c>
    </row>
    <row r="138" spans="1:103" x14ac:dyDescent="0.3">
      <c r="D138" t="e">
        <v>#N/A</v>
      </c>
      <c r="E138" t="e">
        <v>#N/A</v>
      </c>
      <c r="F138" t="e">
        <v>#N/A</v>
      </c>
      <c r="G138" t="e">
        <v>#N/A</v>
      </c>
      <c r="H138" t="e">
        <v>#N/A</v>
      </c>
      <c r="I138" t="e">
        <v>#N/A</v>
      </c>
      <c r="J138" t="e">
        <v>#N/A</v>
      </c>
      <c r="K138" t="e">
        <v>#N/A</v>
      </c>
      <c r="L138" t="e">
        <v>#N/A</v>
      </c>
      <c r="M138" t="e">
        <v>#N/A</v>
      </c>
      <c r="N138" t="e">
        <v>#N/A</v>
      </c>
      <c r="O138" t="e">
        <v>#N/A</v>
      </c>
      <c r="P138" t="e">
        <v>#N/A</v>
      </c>
      <c r="Q138" t="e">
        <v>#N/A</v>
      </c>
      <c r="R138" t="e">
        <v>#N/A</v>
      </c>
      <c r="S138" t="e">
        <v>#N/A</v>
      </c>
      <c r="T138" t="e">
        <v>#N/A</v>
      </c>
      <c r="U138" t="e">
        <v>#N/A</v>
      </c>
      <c r="V138" t="e">
        <v>#N/A</v>
      </c>
      <c r="W138" t="e">
        <v>#N/A</v>
      </c>
      <c r="X138" t="e">
        <v>#N/A</v>
      </c>
      <c r="Y138" t="e">
        <v>#N/A</v>
      </c>
      <c r="Z138" t="e">
        <v>#N/A</v>
      </c>
      <c r="AA138" t="e">
        <v>#N/A</v>
      </c>
      <c r="AB138" t="e">
        <v>#N/A</v>
      </c>
      <c r="AC138" t="e">
        <v>#N/A</v>
      </c>
      <c r="AD138" t="e">
        <v>#N/A</v>
      </c>
      <c r="AE138" t="e">
        <v>#N/A</v>
      </c>
      <c r="AF138" t="e">
        <v>#N/A</v>
      </c>
      <c r="AG138" t="e">
        <v>#N/A</v>
      </c>
      <c r="AH138" t="e">
        <v>#N/A</v>
      </c>
      <c r="AI138" t="e">
        <v>#N/A</v>
      </c>
      <c r="AJ138" t="e">
        <v>#N/A</v>
      </c>
      <c r="AK138" t="e">
        <v>#N/A</v>
      </c>
      <c r="AL138" t="e">
        <v>#N/A</v>
      </c>
      <c r="AM138" t="e">
        <v>#N/A</v>
      </c>
      <c r="AN138" t="e">
        <v>#N/A</v>
      </c>
      <c r="AO138" t="e">
        <v>#N/A</v>
      </c>
      <c r="AP138" t="e">
        <v>#N/A</v>
      </c>
      <c r="AQ138" t="e">
        <v>#N/A</v>
      </c>
      <c r="AR138" t="e">
        <v>#N/A</v>
      </c>
      <c r="AS138" t="e">
        <v>#N/A</v>
      </c>
      <c r="AT138" t="e">
        <v>#N/A</v>
      </c>
      <c r="AU138" t="e">
        <v>#N/A</v>
      </c>
      <c r="AV138" t="e">
        <v>#N/A</v>
      </c>
      <c r="AW138" t="e">
        <v>#N/A</v>
      </c>
      <c r="AX138" t="e">
        <v>#N/A</v>
      </c>
      <c r="AY138" t="e">
        <v>#N/A</v>
      </c>
      <c r="AZ138" t="e">
        <v>#N/A</v>
      </c>
      <c r="BA138" t="e">
        <v>#N/A</v>
      </c>
      <c r="BB138" t="e">
        <v>#N/A</v>
      </c>
      <c r="BC138" t="e">
        <v>#N/A</v>
      </c>
      <c r="BD138" t="e">
        <v>#N/A</v>
      </c>
      <c r="BE138" t="e">
        <v>#N/A</v>
      </c>
      <c r="BF138" t="e">
        <v>#N/A</v>
      </c>
      <c r="BG138" t="e">
        <v>#N/A</v>
      </c>
      <c r="BH138" t="e">
        <v>#N/A</v>
      </c>
      <c r="BI138" t="e">
        <v>#N/A</v>
      </c>
      <c r="BJ138" t="e">
        <v>#N/A</v>
      </c>
      <c r="BK138" t="e">
        <v>#N/A</v>
      </c>
      <c r="BL138" t="e">
        <v>#N/A</v>
      </c>
      <c r="BM138" t="e">
        <v>#N/A</v>
      </c>
      <c r="BN138" t="e">
        <v>#N/A</v>
      </c>
      <c r="BO138" t="e">
        <v>#N/A</v>
      </c>
      <c r="BP138" t="e">
        <v>#N/A</v>
      </c>
      <c r="BQ138" t="e">
        <v>#N/A</v>
      </c>
      <c r="BR138" t="e">
        <v>#N/A</v>
      </c>
      <c r="BS138" t="e">
        <v>#N/A</v>
      </c>
      <c r="BT138" t="e">
        <v>#N/A</v>
      </c>
      <c r="BU138" t="e">
        <v>#N/A</v>
      </c>
      <c r="BV138" t="e">
        <v>#N/A</v>
      </c>
      <c r="BW138" t="e">
        <v>#N/A</v>
      </c>
      <c r="BX138" t="e">
        <v>#N/A</v>
      </c>
      <c r="BY138" t="e">
        <v>#N/A</v>
      </c>
      <c r="BZ138" t="e">
        <v>#N/A</v>
      </c>
      <c r="CA138" t="e">
        <v>#N/A</v>
      </c>
      <c r="CB138" t="e">
        <v>#N/A</v>
      </c>
      <c r="CC138" t="e">
        <v>#N/A</v>
      </c>
      <c r="CD138" t="e">
        <v>#N/A</v>
      </c>
      <c r="CE138" t="e">
        <v>#N/A</v>
      </c>
      <c r="CF138" t="e">
        <v>#N/A</v>
      </c>
      <c r="CG138" t="e">
        <v>#N/A</v>
      </c>
      <c r="CH138" t="e">
        <v>#N/A</v>
      </c>
      <c r="CI138" t="e">
        <v>#N/A</v>
      </c>
      <c r="CJ138" t="e">
        <v>#N/A</v>
      </c>
      <c r="CK138" t="e">
        <v>#N/A</v>
      </c>
      <c r="CL138" t="e">
        <v>#N/A</v>
      </c>
      <c r="CM138" t="e">
        <v>#N/A</v>
      </c>
      <c r="CN138" t="e">
        <v>#N/A</v>
      </c>
      <c r="CO138" t="e">
        <v>#N/A</v>
      </c>
      <c r="CP138" t="e">
        <v>#N/A</v>
      </c>
      <c r="CQ138" t="e">
        <v>#N/A</v>
      </c>
      <c r="CR138" t="e">
        <v>#N/A</v>
      </c>
      <c r="CS138" t="e">
        <v>#N/A</v>
      </c>
      <c r="CT138" t="e">
        <v>#N/A</v>
      </c>
      <c r="CU138" t="e">
        <v>#N/A</v>
      </c>
      <c r="CV138" t="e">
        <v>#N/A</v>
      </c>
      <c r="CW138" t="e">
        <v>#N/A</v>
      </c>
      <c r="CX138" t="e">
        <v>#N/A</v>
      </c>
      <c r="CY138" t="e">
        <v>#N/A</v>
      </c>
    </row>
    <row r="139" spans="1:103" x14ac:dyDescent="0.3">
      <c r="D139" t="e">
        <v>#N/A</v>
      </c>
      <c r="E139" t="e">
        <v>#N/A</v>
      </c>
      <c r="F139" t="e">
        <v>#N/A</v>
      </c>
      <c r="G139" t="e">
        <v>#N/A</v>
      </c>
      <c r="H139" t="e">
        <v>#N/A</v>
      </c>
      <c r="I139" t="e">
        <v>#N/A</v>
      </c>
      <c r="J139" t="e">
        <v>#N/A</v>
      </c>
      <c r="K139" t="e">
        <v>#N/A</v>
      </c>
      <c r="L139" t="e">
        <v>#N/A</v>
      </c>
      <c r="M139" t="e">
        <v>#N/A</v>
      </c>
      <c r="N139" t="e">
        <v>#N/A</v>
      </c>
      <c r="O139" t="e">
        <v>#N/A</v>
      </c>
      <c r="P139" t="e">
        <v>#N/A</v>
      </c>
      <c r="Q139" t="e">
        <v>#N/A</v>
      </c>
      <c r="R139" t="e">
        <v>#N/A</v>
      </c>
      <c r="S139" t="e">
        <v>#N/A</v>
      </c>
      <c r="T139" t="e">
        <v>#N/A</v>
      </c>
      <c r="U139" t="e">
        <v>#N/A</v>
      </c>
      <c r="V139" t="e">
        <v>#N/A</v>
      </c>
      <c r="W139" t="e">
        <v>#N/A</v>
      </c>
      <c r="X139" t="e">
        <v>#N/A</v>
      </c>
      <c r="Y139" t="e">
        <v>#N/A</v>
      </c>
      <c r="Z139" t="e">
        <v>#N/A</v>
      </c>
      <c r="AA139" t="e">
        <v>#N/A</v>
      </c>
      <c r="AB139" t="e">
        <v>#N/A</v>
      </c>
      <c r="AC139" t="e">
        <v>#N/A</v>
      </c>
      <c r="AD139" t="e">
        <v>#N/A</v>
      </c>
      <c r="AE139" t="e">
        <v>#N/A</v>
      </c>
      <c r="AF139" t="e">
        <v>#N/A</v>
      </c>
      <c r="AG139" t="e">
        <v>#N/A</v>
      </c>
      <c r="AH139" t="e">
        <v>#N/A</v>
      </c>
      <c r="AI139" t="e">
        <v>#N/A</v>
      </c>
      <c r="AJ139" t="e">
        <v>#N/A</v>
      </c>
      <c r="AK139" t="e">
        <v>#N/A</v>
      </c>
      <c r="AL139" t="e">
        <v>#N/A</v>
      </c>
      <c r="AM139" t="e">
        <v>#N/A</v>
      </c>
      <c r="AN139" t="e">
        <v>#N/A</v>
      </c>
      <c r="AO139" t="e">
        <v>#N/A</v>
      </c>
      <c r="AP139" t="e">
        <v>#N/A</v>
      </c>
      <c r="AQ139" t="e">
        <v>#N/A</v>
      </c>
      <c r="AR139" t="e">
        <v>#N/A</v>
      </c>
      <c r="AS139" t="e">
        <v>#N/A</v>
      </c>
      <c r="AT139" t="e">
        <v>#N/A</v>
      </c>
      <c r="AU139" t="e">
        <v>#N/A</v>
      </c>
      <c r="AV139" t="e">
        <v>#N/A</v>
      </c>
      <c r="AW139" t="e">
        <v>#N/A</v>
      </c>
      <c r="AX139" t="e">
        <v>#N/A</v>
      </c>
      <c r="AY139" t="e">
        <v>#N/A</v>
      </c>
      <c r="AZ139" t="e">
        <v>#N/A</v>
      </c>
      <c r="BA139" t="e">
        <v>#N/A</v>
      </c>
      <c r="BB139" t="e">
        <v>#N/A</v>
      </c>
      <c r="BC139" t="e">
        <v>#N/A</v>
      </c>
      <c r="BD139" t="e">
        <v>#N/A</v>
      </c>
      <c r="BE139" t="e">
        <v>#N/A</v>
      </c>
      <c r="BF139" t="e">
        <v>#N/A</v>
      </c>
      <c r="BG139" t="e">
        <v>#N/A</v>
      </c>
      <c r="BH139" t="e">
        <v>#N/A</v>
      </c>
      <c r="BI139" t="e">
        <v>#N/A</v>
      </c>
      <c r="BJ139" t="e">
        <v>#N/A</v>
      </c>
      <c r="BK139" t="e">
        <v>#N/A</v>
      </c>
      <c r="BL139" t="e">
        <v>#N/A</v>
      </c>
      <c r="BM139" t="e">
        <v>#N/A</v>
      </c>
      <c r="BN139" t="e">
        <v>#N/A</v>
      </c>
      <c r="BO139" t="e">
        <v>#N/A</v>
      </c>
      <c r="BP139" t="e">
        <v>#N/A</v>
      </c>
      <c r="BQ139" t="e">
        <v>#N/A</v>
      </c>
      <c r="BR139" t="e">
        <v>#N/A</v>
      </c>
      <c r="BS139" t="e">
        <v>#N/A</v>
      </c>
      <c r="BT139" t="e">
        <v>#N/A</v>
      </c>
      <c r="BU139" t="e">
        <v>#N/A</v>
      </c>
      <c r="BV139" t="e">
        <v>#N/A</v>
      </c>
      <c r="BW139" t="e">
        <v>#N/A</v>
      </c>
      <c r="BX139" t="e">
        <v>#N/A</v>
      </c>
      <c r="BY139" t="e">
        <v>#N/A</v>
      </c>
      <c r="BZ139" t="e">
        <v>#N/A</v>
      </c>
      <c r="CA139" t="e">
        <v>#N/A</v>
      </c>
      <c r="CB139" t="e">
        <v>#N/A</v>
      </c>
      <c r="CC139" t="e">
        <v>#N/A</v>
      </c>
      <c r="CD139" t="e">
        <v>#N/A</v>
      </c>
      <c r="CE139" t="e">
        <v>#N/A</v>
      </c>
      <c r="CF139" t="e">
        <v>#N/A</v>
      </c>
      <c r="CG139" t="e">
        <v>#N/A</v>
      </c>
      <c r="CH139" t="e">
        <v>#N/A</v>
      </c>
      <c r="CI139" t="e">
        <v>#N/A</v>
      </c>
      <c r="CJ139" t="e">
        <v>#N/A</v>
      </c>
      <c r="CK139" t="e">
        <v>#N/A</v>
      </c>
      <c r="CL139" t="e">
        <v>#N/A</v>
      </c>
      <c r="CM139" t="e">
        <v>#N/A</v>
      </c>
      <c r="CN139" t="e">
        <v>#N/A</v>
      </c>
      <c r="CO139" t="e">
        <v>#N/A</v>
      </c>
      <c r="CP139" t="e">
        <v>#N/A</v>
      </c>
      <c r="CQ139" t="e">
        <v>#N/A</v>
      </c>
      <c r="CR139" t="e">
        <v>#N/A</v>
      </c>
      <c r="CS139" t="e">
        <v>#N/A</v>
      </c>
      <c r="CT139" t="e">
        <v>#N/A</v>
      </c>
      <c r="CU139" t="e">
        <v>#N/A</v>
      </c>
      <c r="CV139" t="e">
        <v>#N/A</v>
      </c>
      <c r="CW139" t="e">
        <v>#N/A</v>
      </c>
      <c r="CX139" t="e">
        <v>#N/A</v>
      </c>
      <c r="CY139" t="e">
        <v>#N/A</v>
      </c>
    </row>
    <row r="140" spans="1:103" x14ac:dyDescent="0.3">
      <c r="A140">
        <v>334</v>
      </c>
      <c r="D140">
        <v>90817447</v>
      </c>
      <c r="E140">
        <v>33482290</v>
      </c>
      <c r="F140">
        <v>37395565</v>
      </c>
      <c r="G140">
        <v>0</v>
      </c>
      <c r="H140">
        <v>62637264</v>
      </c>
      <c r="I140">
        <v>39049010</v>
      </c>
      <c r="J140">
        <v>29827499</v>
      </c>
      <c r="K140">
        <v>39498575</v>
      </c>
      <c r="L140">
        <v>50412697</v>
      </c>
      <c r="M140">
        <v>235040251</v>
      </c>
      <c r="N140">
        <v>375792595</v>
      </c>
      <c r="O140">
        <v>89922856</v>
      </c>
      <c r="P140">
        <v>273207951</v>
      </c>
      <c r="Q140">
        <v>60353368</v>
      </c>
      <c r="R140">
        <v>18088897</v>
      </c>
      <c r="S140">
        <v>57177261</v>
      </c>
      <c r="T140">
        <v>0</v>
      </c>
      <c r="U140">
        <v>188907099</v>
      </c>
      <c r="V140">
        <v>115076967</v>
      </c>
      <c r="W140">
        <v>0</v>
      </c>
      <c r="X140">
        <v>52852818</v>
      </c>
      <c r="Y140">
        <v>41288882</v>
      </c>
      <c r="Z140">
        <v>156871036</v>
      </c>
      <c r="AA140">
        <v>61040197</v>
      </c>
      <c r="AB140">
        <v>108214869</v>
      </c>
      <c r="AC140">
        <v>354978012</v>
      </c>
      <c r="AD140">
        <v>154048492</v>
      </c>
      <c r="AE140">
        <v>218773759</v>
      </c>
      <c r="AF140">
        <v>128053671</v>
      </c>
      <c r="AG140">
        <v>53134231</v>
      </c>
      <c r="AH140">
        <v>42674149</v>
      </c>
      <c r="AI140">
        <v>507150602</v>
      </c>
      <c r="AJ140">
        <v>46090450</v>
      </c>
      <c r="AK140">
        <v>399185952</v>
      </c>
      <c r="AL140">
        <v>68439026</v>
      </c>
      <c r="AM140">
        <v>183565309</v>
      </c>
      <c r="AN140">
        <v>1138007</v>
      </c>
      <c r="AO140">
        <v>24963092</v>
      </c>
      <c r="AP140">
        <v>56253881</v>
      </c>
      <c r="AQ140">
        <v>28971823</v>
      </c>
      <c r="AR140">
        <v>385193546</v>
      </c>
      <c r="AS140">
        <v>43518793</v>
      </c>
      <c r="AT140">
        <v>135255765</v>
      </c>
      <c r="AU140">
        <v>118570020</v>
      </c>
      <c r="AV140">
        <v>159550885</v>
      </c>
      <c r="AW140">
        <v>32398116</v>
      </c>
      <c r="AX140">
        <v>39442238</v>
      </c>
      <c r="AY140">
        <v>0</v>
      </c>
      <c r="AZ140">
        <v>500628879</v>
      </c>
      <c r="BA140">
        <v>79641672</v>
      </c>
      <c r="BB140">
        <v>117504552</v>
      </c>
      <c r="BC140">
        <v>12890858</v>
      </c>
      <c r="BD140">
        <v>45579288</v>
      </c>
      <c r="BE140">
        <v>58086707</v>
      </c>
      <c r="BF140">
        <v>126354295</v>
      </c>
      <c r="BG140">
        <v>45748478</v>
      </c>
      <c r="BH140">
        <v>22385406</v>
      </c>
      <c r="BI140">
        <v>37805762</v>
      </c>
      <c r="BJ140">
        <v>52276866</v>
      </c>
      <c r="BK140">
        <v>1106026605</v>
      </c>
      <c r="BL140">
        <v>19753981</v>
      </c>
      <c r="BM140">
        <v>52459162</v>
      </c>
      <c r="BN140">
        <v>98778521</v>
      </c>
      <c r="BO140">
        <v>98602241</v>
      </c>
      <c r="BP140">
        <v>311044325</v>
      </c>
      <c r="BQ140">
        <v>28203535</v>
      </c>
      <c r="BR140">
        <v>211724084</v>
      </c>
      <c r="BS140">
        <v>138078831</v>
      </c>
      <c r="BT140">
        <v>19067363</v>
      </c>
      <c r="BU140">
        <v>75800083</v>
      </c>
      <c r="BV140">
        <v>46733712</v>
      </c>
      <c r="BW140">
        <v>15601393</v>
      </c>
      <c r="BX140">
        <v>91545764</v>
      </c>
      <c r="BY140">
        <v>217156379</v>
      </c>
      <c r="BZ140">
        <v>41271247</v>
      </c>
      <c r="CA140">
        <v>86749159</v>
      </c>
      <c r="CB140">
        <v>63068155</v>
      </c>
      <c r="CC140">
        <v>86843901</v>
      </c>
      <c r="CD140">
        <v>106719709</v>
      </c>
      <c r="CE140">
        <v>128544633</v>
      </c>
      <c r="CF140">
        <v>82167719</v>
      </c>
      <c r="CG140">
        <v>178157571</v>
      </c>
      <c r="CH140">
        <v>28025970</v>
      </c>
      <c r="CI140">
        <v>57738198</v>
      </c>
      <c r="CJ140">
        <v>82834357</v>
      </c>
      <c r="CK140">
        <v>89248538</v>
      </c>
      <c r="CL140">
        <v>33621686</v>
      </c>
      <c r="CM140">
        <v>63858733</v>
      </c>
      <c r="CN140">
        <v>5569121</v>
      </c>
      <c r="CO140">
        <v>176914103</v>
      </c>
      <c r="CP140">
        <v>35480709</v>
      </c>
      <c r="CQ140">
        <v>1016908984</v>
      </c>
      <c r="CR140">
        <v>36796826</v>
      </c>
      <c r="CS140">
        <v>26406179</v>
      </c>
      <c r="CT140">
        <v>163041720</v>
      </c>
      <c r="CU140">
        <v>209068859</v>
      </c>
      <c r="CV140">
        <v>57142017</v>
      </c>
      <c r="CW140">
        <v>56006814</v>
      </c>
      <c r="CX140">
        <v>63834054</v>
      </c>
      <c r="CY140">
        <v>23135163</v>
      </c>
    </row>
    <row r="141" spans="1:103" x14ac:dyDescent="0.3">
      <c r="A141">
        <v>373</v>
      </c>
      <c r="D141">
        <v>44267577</v>
      </c>
      <c r="E141">
        <v>18223074</v>
      </c>
      <c r="F141">
        <v>16983328</v>
      </c>
      <c r="G141">
        <v>0</v>
      </c>
      <c r="H141">
        <v>28075938</v>
      </c>
      <c r="I141">
        <v>17898765</v>
      </c>
      <c r="J141">
        <v>15431620</v>
      </c>
      <c r="K141">
        <v>12741975</v>
      </c>
      <c r="L141">
        <v>22454650</v>
      </c>
      <c r="M141">
        <v>115914340</v>
      </c>
      <c r="N141">
        <v>170910708</v>
      </c>
      <c r="O141">
        <v>36620098</v>
      </c>
      <c r="P141">
        <v>101705571</v>
      </c>
      <c r="Q141">
        <v>35293514</v>
      </c>
      <c r="R141">
        <v>9746758</v>
      </c>
      <c r="S141">
        <v>42364084</v>
      </c>
      <c r="T141">
        <v>0</v>
      </c>
      <c r="U141">
        <v>81460000</v>
      </c>
      <c r="V141">
        <v>32844022</v>
      </c>
      <c r="W141">
        <v>0</v>
      </c>
      <c r="X141">
        <v>27551618</v>
      </c>
      <c r="Y141">
        <v>22482904</v>
      </c>
      <c r="Z141">
        <v>60259673</v>
      </c>
      <c r="AA141">
        <v>30089488</v>
      </c>
      <c r="AB141">
        <v>62539288</v>
      </c>
      <c r="AC141">
        <v>162220831</v>
      </c>
      <c r="AD141">
        <v>81308275</v>
      </c>
      <c r="AE141">
        <v>98874852</v>
      </c>
      <c r="AF141">
        <v>50272330</v>
      </c>
      <c r="AG141">
        <v>21478322</v>
      </c>
      <c r="AH141">
        <v>24347585</v>
      </c>
      <c r="AI141">
        <v>194847047</v>
      </c>
      <c r="AJ141">
        <v>28169853</v>
      </c>
      <c r="AK141">
        <v>192142030</v>
      </c>
      <c r="AL141">
        <v>40173039</v>
      </c>
      <c r="AM141">
        <v>116671032</v>
      </c>
      <c r="AN141">
        <v>5305677</v>
      </c>
      <c r="AO141">
        <v>11142675</v>
      </c>
      <c r="AP141">
        <v>23648106</v>
      </c>
      <c r="AQ141">
        <v>10451328</v>
      </c>
      <c r="AR141">
        <v>193675544</v>
      </c>
      <c r="AS141">
        <v>29389056</v>
      </c>
      <c r="AT141">
        <v>61944004</v>
      </c>
      <c r="AU141">
        <v>58144929</v>
      </c>
      <c r="AV141">
        <v>65725220</v>
      </c>
      <c r="AW141">
        <v>11050726</v>
      </c>
      <c r="AX141">
        <v>14648767</v>
      </c>
      <c r="AY141">
        <v>0</v>
      </c>
      <c r="AZ141">
        <v>179571346</v>
      </c>
      <c r="BA141">
        <v>35668375</v>
      </c>
      <c r="BB141">
        <v>66334939</v>
      </c>
      <c r="BC141">
        <v>6083017</v>
      </c>
      <c r="BD141">
        <v>31907696</v>
      </c>
      <c r="BE141">
        <v>36952449</v>
      </c>
      <c r="BF141">
        <v>43248631</v>
      </c>
      <c r="BG141">
        <v>33725296</v>
      </c>
      <c r="BH141">
        <v>11372896</v>
      </c>
      <c r="BI141">
        <v>17746351</v>
      </c>
      <c r="BJ141">
        <v>24019222</v>
      </c>
      <c r="BK141">
        <v>588200403</v>
      </c>
      <c r="BL141">
        <v>7266919</v>
      </c>
      <c r="BM141">
        <v>22657092</v>
      </c>
      <c r="BN141">
        <v>66502230</v>
      </c>
      <c r="BO141">
        <v>49378355</v>
      </c>
      <c r="BP141">
        <v>158706258</v>
      </c>
      <c r="BQ141">
        <v>13015752</v>
      </c>
      <c r="BR141">
        <v>123080405</v>
      </c>
      <c r="BS141">
        <v>78414181</v>
      </c>
      <c r="BT141">
        <v>8066453</v>
      </c>
      <c r="BU141">
        <v>45514362</v>
      </c>
      <c r="BV141">
        <v>26504657</v>
      </c>
      <c r="BW141">
        <v>7241314</v>
      </c>
      <c r="BX141">
        <v>52828175</v>
      </c>
      <c r="BY141">
        <v>79200474</v>
      </c>
      <c r="BZ141">
        <v>16990841</v>
      </c>
      <c r="CA141">
        <v>44623158</v>
      </c>
      <c r="CB141">
        <v>33034695</v>
      </c>
      <c r="CC141">
        <v>37262443</v>
      </c>
      <c r="CD141">
        <v>57685897</v>
      </c>
      <c r="CE141">
        <v>78364284</v>
      </c>
      <c r="CF141">
        <v>42829969</v>
      </c>
      <c r="CG141">
        <v>68423978</v>
      </c>
      <c r="CH141">
        <v>15076534</v>
      </c>
      <c r="CI141">
        <v>28057209</v>
      </c>
      <c r="CJ141">
        <v>33408518</v>
      </c>
      <c r="CK141">
        <v>31428345</v>
      </c>
      <c r="CL141">
        <v>16806518</v>
      </c>
      <c r="CM141">
        <v>28324618</v>
      </c>
      <c r="CN141">
        <v>3492161</v>
      </c>
      <c r="CO141">
        <v>93132509</v>
      </c>
      <c r="CP141">
        <v>21173646</v>
      </c>
      <c r="CQ141">
        <v>374194220</v>
      </c>
      <c r="CR141">
        <v>18070491</v>
      </c>
      <c r="CS141">
        <v>8831716</v>
      </c>
      <c r="CT141">
        <v>44996601</v>
      </c>
      <c r="CU141">
        <v>69872483</v>
      </c>
      <c r="CV141">
        <v>23965876</v>
      </c>
      <c r="CW141">
        <v>32970786</v>
      </c>
      <c r="CX141">
        <v>21039458</v>
      </c>
      <c r="CY141">
        <v>10769763</v>
      </c>
    </row>
    <row r="142" spans="1:103" x14ac:dyDescent="0.3">
      <c r="A142">
        <v>987</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row>
    <row r="143" spans="1:103" x14ac:dyDescent="0.3">
      <c r="A143">
        <v>988</v>
      </c>
      <c r="D143">
        <v>1</v>
      </c>
      <c r="E143">
        <v>2</v>
      </c>
      <c r="F143">
        <v>2</v>
      </c>
      <c r="G143">
        <v>0</v>
      </c>
      <c r="H143">
        <v>2</v>
      </c>
      <c r="I143">
        <v>2</v>
      </c>
      <c r="J143">
        <v>2</v>
      </c>
      <c r="K143">
        <v>2</v>
      </c>
      <c r="L143">
        <v>2</v>
      </c>
      <c r="M143">
        <v>2</v>
      </c>
      <c r="N143">
        <v>2</v>
      </c>
      <c r="O143">
        <v>2</v>
      </c>
      <c r="P143">
        <v>1</v>
      </c>
      <c r="Q143">
        <v>2</v>
      </c>
      <c r="R143">
        <v>2</v>
      </c>
      <c r="S143">
        <v>2</v>
      </c>
      <c r="T143">
        <v>0</v>
      </c>
      <c r="U143">
        <v>2</v>
      </c>
      <c r="V143">
        <v>2</v>
      </c>
      <c r="W143">
        <v>0</v>
      </c>
      <c r="X143">
        <v>2</v>
      </c>
      <c r="Y143">
        <v>2</v>
      </c>
      <c r="Z143">
        <v>2</v>
      </c>
      <c r="AA143">
        <v>2</v>
      </c>
      <c r="AB143">
        <v>2</v>
      </c>
      <c r="AC143">
        <v>2</v>
      </c>
      <c r="AD143">
        <v>2</v>
      </c>
      <c r="AE143">
        <v>2</v>
      </c>
      <c r="AF143">
        <v>2</v>
      </c>
      <c r="AG143">
        <v>2</v>
      </c>
      <c r="AH143">
        <v>2</v>
      </c>
      <c r="AI143">
        <v>2</v>
      </c>
      <c r="AJ143">
        <v>2</v>
      </c>
      <c r="AK143">
        <v>2</v>
      </c>
      <c r="AL143">
        <v>2</v>
      </c>
      <c r="AM143">
        <v>2</v>
      </c>
      <c r="AN143">
        <v>2</v>
      </c>
      <c r="AO143">
        <v>2</v>
      </c>
      <c r="AP143">
        <v>2</v>
      </c>
      <c r="AQ143">
        <v>2</v>
      </c>
      <c r="AR143">
        <v>2</v>
      </c>
      <c r="AS143">
        <v>1</v>
      </c>
      <c r="AT143">
        <v>2</v>
      </c>
      <c r="AU143">
        <v>2</v>
      </c>
      <c r="AV143">
        <v>2</v>
      </c>
      <c r="AW143">
        <v>2</v>
      </c>
      <c r="AX143">
        <v>2</v>
      </c>
      <c r="AY143">
        <v>0</v>
      </c>
      <c r="AZ143">
        <v>2</v>
      </c>
      <c r="BA143">
        <v>1</v>
      </c>
      <c r="BB143">
        <v>1</v>
      </c>
      <c r="BC143">
        <v>2</v>
      </c>
      <c r="BD143">
        <v>2</v>
      </c>
      <c r="BE143">
        <v>2</v>
      </c>
      <c r="BF143">
        <v>2</v>
      </c>
      <c r="BG143">
        <v>2</v>
      </c>
      <c r="BH143">
        <v>2</v>
      </c>
      <c r="BI143">
        <v>2</v>
      </c>
      <c r="BJ143">
        <v>2</v>
      </c>
      <c r="BK143">
        <v>2</v>
      </c>
      <c r="BL143">
        <v>2</v>
      </c>
      <c r="BM143">
        <v>2</v>
      </c>
      <c r="BN143">
        <v>2</v>
      </c>
      <c r="BO143">
        <v>2</v>
      </c>
      <c r="BP143">
        <v>2</v>
      </c>
      <c r="BQ143">
        <v>2</v>
      </c>
      <c r="BR143">
        <v>2</v>
      </c>
      <c r="BS143">
        <v>2</v>
      </c>
      <c r="BT143">
        <v>2</v>
      </c>
      <c r="BU143">
        <v>2</v>
      </c>
      <c r="BV143">
        <v>2</v>
      </c>
      <c r="BW143">
        <v>2</v>
      </c>
      <c r="BX143">
        <v>2</v>
      </c>
      <c r="BY143">
        <v>2</v>
      </c>
      <c r="BZ143">
        <v>2</v>
      </c>
      <c r="CA143">
        <v>2</v>
      </c>
      <c r="CB143">
        <v>2</v>
      </c>
      <c r="CC143">
        <v>1</v>
      </c>
      <c r="CD143">
        <v>1</v>
      </c>
      <c r="CE143">
        <v>2</v>
      </c>
      <c r="CF143">
        <v>2</v>
      </c>
      <c r="CG143">
        <v>2</v>
      </c>
      <c r="CH143">
        <v>2</v>
      </c>
      <c r="CI143">
        <v>2</v>
      </c>
      <c r="CJ143">
        <v>2</v>
      </c>
      <c r="CK143">
        <v>2</v>
      </c>
      <c r="CL143">
        <v>2</v>
      </c>
      <c r="CM143">
        <v>1</v>
      </c>
      <c r="CN143">
        <v>2</v>
      </c>
      <c r="CO143">
        <v>2</v>
      </c>
      <c r="CP143">
        <v>2</v>
      </c>
      <c r="CQ143">
        <v>1</v>
      </c>
      <c r="CR143">
        <v>2</v>
      </c>
      <c r="CS143">
        <v>2</v>
      </c>
      <c r="CT143">
        <v>2</v>
      </c>
      <c r="CU143">
        <v>2</v>
      </c>
      <c r="CV143">
        <v>2</v>
      </c>
      <c r="CW143">
        <v>2</v>
      </c>
      <c r="CX143">
        <v>2</v>
      </c>
      <c r="CY143">
        <v>2</v>
      </c>
    </row>
    <row r="144" spans="1:103" x14ac:dyDescent="0.3">
      <c r="A144">
        <v>989</v>
      </c>
      <c r="D144">
        <v>1</v>
      </c>
      <c r="E144">
        <v>3</v>
      </c>
      <c r="F144">
        <v>3</v>
      </c>
      <c r="G144">
        <v>0</v>
      </c>
      <c r="H144">
        <v>0</v>
      </c>
      <c r="I144">
        <v>3</v>
      </c>
      <c r="J144">
        <v>3</v>
      </c>
      <c r="K144">
        <v>3</v>
      </c>
      <c r="L144">
        <v>3</v>
      </c>
      <c r="M144">
        <v>0</v>
      </c>
      <c r="N144">
        <v>3</v>
      </c>
      <c r="O144">
        <v>3</v>
      </c>
      <c r="P144">
        <v>1</v>
      </c>
      <c r="Q144">
        <v>0</v>
      </c>
      <c r="R144">
        <v>3</v>
      </c>
      <c r="S144">
        <v>3</v>
      </c>
      <c r="T144">
        <v>0</v>
      </c>
      <c r="U144">
        <v>3</v>
      </c>
      <c r="V144">
        <v>3</v>
      </c>
      <c r="W144">
        <v>0</v>
      </c>
      <c r="X144">
        <v>3</v>
      </c>
      <c r="Y144">
        <v>0</v>
      </c>
      <c r="Z144">
        <v>3</v>
      </c>
      <c r="AA144">
        <v>3</v>
      </c>
      <c r="AB144">
        <v>3</v>
      </c>
      <c r="AC144">
        <v>3</v>
      </c>
      <c r="AD144">
        <v>3</v>
      </c>
      <c r="AE144">
        <v>3</v>
      </c>
      <c r="AF144">
        <v>3</v>
      </c>
      <c r="AG144">
        <v>3</v>
      </c>
      <c r="AH144">
        <v>3</v>
      </c>
      <c r="AI144">
        <v>3</v>
      </c>
      <c r="AJ144">
        <v>3</v>
      </c>
      <c r="AK144">
        <v>3</v>
      </c>
      <c r="AL144">
        <v>0</v>
      </c>
      <c r="AM144">
        <v>3</v>
      </c>
      <c r="AN144">
        <v>3</v>
      </c>
      <c r="AO144">
        <v>3</v>
      </c>
      <c r="AP144">
        <v>3</v>
      </c>
      <c r="AQ144">
        <v>3</v>
      </c>
      <c r="AR144">
        <v>3</v>
      </c>
      <c r="AS144">
        <v>1</v>
      </c>
      <c r="AT144">
        <v>3</v>
      </c>
      <c r="AU144">
        <v>3</v>
      </c>
      <c r="AV144">
        <v>3</v>
      </c>
      <c r="AW144">
        <v>3</v>
      </c>
      <c r="AX144">
        <v>3</v>
      </c>
      <c r="AY144">
        <v>0</v>
      </c>
      <c r="AZ144">
        <v>3</v>
      </c>
      <c r="BA144">
        <v>1</v>
      </c>
      <c r="BB144">
        <v>1</v>
      </c>
      <c r="BC144">
        <v>0</v>
      </c>
      <c r="BD144">
        <v>3</v>
      </c>
      <c r="BE144">
        <v>0</v>
      </c>
      <c r="BF144">
        <v>3</v>
      </c>
      <c r="BG144">
        <v>3</v>
      </c>
      <c r="BH144">
        <v>0</v>
      </c>
      <c r="BI144">
        <v>3</v>
      </c>
      <c r="BJ144">
        <v>3</v>
      </c>
      <c r="BK144">
        <v>3</v>
      </c>
      <c r="BL144">
        <v>3</v>
      </c>
      <c r="BM144">
        <v>3</v>
      </c>
      <c r="BN144">
        <v>3</v>
      </c>
      <c r="BO144">
        <v>3</v>
      </c>
      <c r="BP144">
        <v>0</v>
      </c>
      <c r="BQ144">
        <v>0</v>
      </c>
      <c r="BR144">
        <v>3</v>
      </c>
      <c r="BS144">
        <v>3</v>
      </c>
      <c r="BT144">
        <v>3</v>
      </c>
      <c r="BU144">
        <v>0</v>
      </c>
      <c r="BV144">
        <v>3</v>
      </c>
      <c r="BW144">
        <v>0</v>
      </c>
      <c r="BX144">
        <v>3</v>
      </c>
      <c r="BY144">
        <v>3</v>
      </c>
      <c r="BZ144">
        <v>3</v>
      </c>
      <c r="CA144">
        <v>0</v>
      </c>
      <c r="CB144">
        <v>3</v>
      </c>
      <c r="CC144">
        <v>1</v>
      </c>
      <c r="CD144">
        <v>1</v>
      </c>
      <c r="CE144">
        <v>3</v>
      </c>
      <c r="CF144">
        <v>0</v>
      </c>
      <c r="CG144">
        <v>3</v>
      </c>
      <c r="CH144">
        <v>0</v>
      </c>
      <c r="CI144">
        <v>0</v>
      </c>
      <c r="CJ144">
        <v>3</v>
      </c>
      <c r="CK144">
        <v>3</v>
      </c>
      <c r="CL144">
        <v>3</v>
      </c>
      <c r="CM144">
        <v>1</v>
      </c>
      <c r="CN144">
        <v>3</v>
      </c>
      <c r="CO144">
        <v>0</v>
      </c>
      <c r="CP144">
        <v>3</v>
      </c>
      <c r="CQ144">
        <v>1</v>
      </c>
      <c r="CR144">
        <v>3</v>
      </c>
      <c r="CS144">
        <v>3</v>
      </c>
      <c r="CT144">
        <v>3</v>
      </c>
      <c r="CU144">
        <v>3</v>
      </c>
      <c r="CV144">
        <v>3</v>
      </c>
      <c r="CW144">
        <v>3</v>
      </c>
      <c r="CX144">
        <v>3</v>
      </c>
      <c r="CY144">
        <v>3</v>
      </c>
    </row>
    <row r="145" spans="1:103" x14ac:dyDescent="0.3">
      <c r="D145" t="e">
        <v>#N/A</v>
      </c>
      <c r="E145" t="e">
        <v>#N/A</v>
      </c>
      <c r="F145" t="e">
        <v>#N/A</v>
      </c>
      <c r="G145" t="e">
        <v>#N/A</v>
      </c>
      <c r="H145" t="e">
        <v>#N/A</v>
      </c>
      <c r="I145" t="e">
        <v>#N/A</v>
      </c>
      <c r="J145" t="e">
        <v>#N/A</v>
      </c>
      <c r="K145" t="e">
        <v>#N/A</v>
      </c>
      <c r="L145" t="e">
        <v>#N/A</v>
      </c>
      <c r="M145" t="e">
        <v>#N/A</v>
      </c>
      <c r="N145" t="e">
        <v>#N/A</v>
      </c>
      <c r="O145" t="e">
        <v>#N/A</v>
      </c>
      <c r="P145" t="e">
        <v>#N/A</v>
      </c>
      <c r="Q145" t="e">
        <v>#N/A</v>
      </c>
      <c r="R145" t="e">
        <v>#N/A</v>
      </c>
      <c r="S145" t="e">
        <v>#N/A</v>
      </c>
      <c r="T145" t="e">
        <v>#N/A</v>
      </c>
      <c r="U145" t="e">
        <v>#N/A</v>
      </c>
      <c r="V145" t="e">
        <v>#N/A</v>
      </c>
      <c r="W145" t="e">
        <v>#N/A</v>
      </c>
      <c r="X145" t="e">
        <v>#N/A</v>
      </c>
      <c r="Y145" t="e">
        <v>#N/A</v>
      </c>
      <c r="Z145" t="e">
        <v>#N/A</v>
      </c>
      <c r="AA145" t="e">
        <v>#N/A</v>
      </c>
      <c r="AB145" t="e">
        <v>#N/A</v>
      </c>
      <c r="AC145" t="e">
        <v>#N/A</v>
      </c>
      <c r="AD145" t="e">
        <v>#N/A</v>
      </c>
      <c r="AE145" t="e">
        <v>#N/A</v>
      </c>
      <c r="AF145" t="e">
        <v>#N/A</v>
      </c>
      <c r="AG145" t="e">
        <v>#N/A</v>
      </c>
      <c r="AH145" t="e">
        <v>#N/A</v>
      </c>
      <c r="AI145" t="e">
        <v>#N/A</v>
      </c>
      <c r="AJ145" t="e">
        <v>#N/A</v>
      </c>
      <c r="AK145" t="e">
        <v>#N/A</v>
      </c>
      <c r="AL145" t="e">
        <v>#N/A</v>
      </c>
      <c r="AM145" t="e">
        <v>#N/A</v>
      </c>
      <c r="AN145" t="e">
        <v>#N/A</v>
      </c>
      <c r="AO145" t="e">
        <v>#N/A</v>
      </c>
      <c r="AP145" t="e">
        <v>#N/A</v>
      </c>
      <c r="AQ145" t="e">
        <v>#N/A</v>
      </c>
      <c r="AR145" t="e">
        <v>#N/A</v>
      </c>
      <c r="AS145" t="e">
        <v>#N/A</v>
      </c>
      <c r="AT145" t="e">
        <v>#N/A</v>
      </c>
      <c r="AU145" t="e">
        <v>#N/A</v>
      </c>
      <c r="AV145" t="e">
        <v>#N/A</v>
      </c>
      <c r="AW145" t="e">
        <v>#N/A</v>
      </c>
      <c r="AX145" t="e">
        <v>#N/A</v>
      </c>
      <c r="AY145" t="e">
        <v>#N/A</v>
      </c>
      <c r="AZ145" t="e">
        <v>#N/A</v>
      </c>
      <c r="BA145" t="e">
        <v>#N/A</v>
      </c>
      <c r="BB145" t="e">
        <v>#N/A</v>
      </c>
      <c r="BC145" t="e">
        <v>#N/A</v>
      </c>
      <c r="BD145" t="e">
        <v>#N/A</v>
      </c>
      <c r="BE145" t="e">
        <v>#N/A</v>
      </c>
      <c r="BF145" t="e">
        <v>#N/A</v>
      </c>
      <c r="BG145" t="e">
        <v>#N/A</v>
      </c>
      <c r="BH145" t="e">
        <v>#N/A</v>
      </c>
      <c r="BI145" t="e">
        <v>#N/A</v>
      </c>
      <c r="BJ145" t="e">
        <v>#N/A</v>
      </c>
      <c r="BK145" t="e">
        <v>#N/A</v>
      </c>
      <c r="BL145" t="e">
        <v>#N/A</v>
      </c>
      <c r="BM145" t="e">
        <v>#N/A</v>
      </c>
      <c r="BN145" t="e">
        <v>#N/A</v>
      </c>
      <c r="BO145" t="e">
        <v>#N/A</v>
      </c>
      <c r="BP145" t="e">
        <v>#N/A</v>
      </c>
      <c r="BQ145" t="e">
        <v>#N/A</v>
      </c>
      <c r="BR145" t="e">
        <v>#N/A</v>
      </c>
      <c r="BS145" t="e">
        <v>#N/A</v>
      </c>
      <c r="BT145" t="e">
        <v>#N/A</v>
      </c>
      <c r="BU145" t="e">
        <v>#N/A</v>
      </c>
      <c r="BV145" t="e">
        <v>#N/A</v>
      </c>
      <c r="BW145" t="e">
        <v>#N/A</v>
      </c>
      <c r="BX145" t="e">
        <v>#N/A</v>
      </c>
      <c r="BY145" t="e">
        <v>#N/A</v>
      </c>
      <c r="BZ145" t="e">
        <v>#N/A</v>
      </c>
      <c r="CA145" t="e">
        <v>#N/A</v>
      </c>
      <c r="CB145" t="e">
        <v>#N/A</v>
      </c>
      <c r="CC145" t="e">
        <v>#N/A</v>
      </c>
      <c r="CD145" t="e">
        <v>#N/A</v>
      </c>
      <c r="CE145" t="e">
        <v>#N/A</v>
      </c>
      <c r="CF145" t="e">
        <v>#N/A</v>
      </c>
      <c r="CG145" t="e">
        <v>#N/A</v>
      </c>
      <c r="CH145" t="e">
        <v>#N/A</v>
      </c>
      <c r="CI145" t="e">
        <v>#N/A</v>
      </c>
      <c r="CJ145" t="e">
        <v>#N/A</v>
      </c>
      <c r="CK145" t="e">
        <v>#N/A</v>
      </c>
      <c r="CL145" t="e">
        <v>#N/A</v>
      </c>
      <c r="CM145" t="e">
        <v>#N/A</v>
      </c>
      <c r="CN145" t="e">
        <v>#N/A</v>
      </c>
      <c r="CO145" t="e">
        <v>#N/A</v>
      </c>
      <c r="CP145" t="e">
        <v>#N/A</v>
      </c>
      <c r="CQ145" t="e">
        <v>#N/A</v>
      </c>
      <c r="CR145" t="e">
        <v>#N/A</v>
      </c>
      <c r="CS145" t="e">
        <v>#N/A</v>
      </c>
      <c r="CT145" t="e">
        <v>#N/A</v>
      </c>
      <c r="CU145" t="e">
        <v>#N/A</v>
      </c>
      <c r="CV145" t="e">
        <v>#N/A</v>
      </c>
      <c r="CW145" t="e">
        <v>#N/A</v>
      </c>
      <c r="CX145" t="e">
        <v>#N/A</v>
      </c>
      <c r="CY145" t="e">
        <v>#N/A</v>
      </c>
    </row>
    <row r="146" spans="1:103" x14ac:dyDescent="0.3">
      <c r="D146" t="e">
        <v>#N/A</v>
      </c>
      <c r="E146" t="e">
        <v>#N/A</v>
      </c>
      <c r="F146" t="e">
        <v>#N/A</v>
      </c>
      <c r="G146" t="e">
        <v>#N/A</v>
      </c>
      <c r="H146" t="e">
        <v>#N/A</v>
      </c>
      <c r="I146" t="e">
        <v>#N/A</v>
      </c>
      <c r="J146" t="e">
        <v>#N/A</v>
      </c>
      <c r="K146" t="e">
        <v>#N/A</v>
      </c>
      <c r="L146" t="e">
        <v>#N/A</v>
      </c>
      <c r="M146" t="e">
        <v>#N/A</v>
      </c>
      <c r="N146" t="e">
        <v>#N/A</v>
      </c>
      <c r="O146" t="e">
        <v>#N/A</v>
      </c>
      <c r="P146" t="e">
        <v>#N/A</v>
      </c>
      <c r="Q146" t="e">
        <v>#N/A</v>
      </c>
      <c r="R146" t="e">
        <v>#N/A</v>
      </c>
      <c r="S146" t="e">
        <v>#N/A</v>
      </c>
      <c r="T146" t="e">
        <v>#N/A</v>
      </c>
      <c r="U146" t="e">
        <v>#N/A</v>
      </c>
      <c r="V146" t="e">
        <v>#N/A</v>
      </c>
      <c r="W146" t="e">
        <v>#N/A</v>
      </c>
      <c r="X146" t="e">
        <v>#N/A</v>
      </c>
      <c r="Y146" t="e">
        <v>#N/A</v>
      </c>
      <c r="Z146" t="e">
        <v>#N/A</v>
      </c>
      <c r="AA146" t="e">
        <v>#N/A</v>
      </c>
      <c r="AB146" t="e">
        <v>#N/A</v>
      </c>
      <c r="AC146" t="e">
        <v>#N/A</v>
      </c>
      <c r="AD146" t="e">
        <v>#N/A</v>
      </c>
      <c r="AE146" t="e">
        <v>#N/A</v>
      </c>
      <c r="AF146" t="e">
        <v>#N/A</v>
      </c>
      <c r="AG146" t="e">
        <v>#N/A</v>
      </c>
      <c r="AH146" t="e">
        <v>#N/A</v>
      </c>
      <c r="AI146" t="e">
        <v>#N/A</v>
      </c>
      <c r="AJ146" t="e">
        <v>#N/A</v>
      </c>
      <c r="AK146" t="e">
        <v>#N/A</v>
      </c>
      <c r="AL146" t="e">
        <v>#N/A</v>
      </c>
      <c r="AM146" t="e">
        <v>#N/A</v>
      </c>
      <c r="AN146" t="e">
        <v>#N/A</v>
      </c>
      <c r="AO146" t="e">
        <v>#N/A</v>
      </c>
      <c r="AP146" t="e">
        <v>#N/A</v>
      </c>
      <c r="AQ146" t="e">
        <v>#N/A</v>
      </c>
      <c r="AR146" t="e">
        <v>#N/A</v>
      </c>
      <c r="AS146" t="e">
        <v>#N/A</v>
      </c>
      <c r="AT146" t="e">
        <v>#N/A</v>
      </c>
      <c r="AU146" t="e">
        <v>#N/A</v>
      </c>
      <c r="AV146" t="e">
        <v>#N/A</v>
      </c>
      <c r="AW146" t="e">
        <v>#N/A</v>
      </c>
      <c r="AX146" t="e">
        <v>#N/A</v>
      </c>
      <c r="AY146" t="e">
        <v>#N/A</v>
      </c>
      <c r="AZ146" t="e">
        <v>#N/A</v>
      </c>
      <c r="BA146" t="e">
        <v>#N/A</v>
      </c>
      <c r="BB146" t="e">
        <v>#N/A</v>
      </c>
      <c r="BC146" t="e">
        <v>#N/A</v>
      </c>
      <c r="BD146" t="e">
        <v>#N/A</v>
      </c>
      <c r="BE146" t="e">
        <v>#N/A</v>
      </c>
      <c r="BF146" t="e">
        <v>#N/A</v>
      </c>
      <c r="BG146" t="e">
        <v>#N/A</v>
      </c>
      <c r="BH146" t="e">
        <v>#N/A</v>
      </c>
      <c r="BI146" t="e">
        <v>#N/A</v>
      </c>
      <c r="BJ146" t="e">
        <v>#N/A</v>
      </c>
      <c r="BK146" t="e">
        <v>#N/A</v>
      </c>
      <c r="BL146" t="e">
        <v>#N/A</v>
      </c>
      <c r="BM146" t="e">
        <v>#N/A</v>
      </c>
      <c r="BN146" t="e">
        <v>#N/A</v>
      </c>
      <c r="BO146" t="e">
        <v>#N/A</v>
      </c>
      <c r="BP146" t="e">
        <v>#N/A</v>
      </c>
      <c r="BQ146" t="e">
        <v>#N/A</v>
      </c>
      <c r="BR146" t="e">
        <v>#N/A</v>
      </c>
      <c r="BS146" t="e">
        <v>#N/A</v>
      </c>
      <c r="BT146" t="e">
        <v>#N/A</v>
      </c>
      <c r="BU146" t="e">
        <v>#N/A</v>
      </c>
      <c r="BV146" t="e">
        <v>#N/A</v>
      </c>
      <c r="BW146" t="e">
        <v>#N/A</v>
      </c>
      <c r="BX146" t="e">
        <v>#N/A</v>
      </c>
      <c r="BY146" t="e">
        <v>#N/A</v>
      </c>
      <c r="BZ146" t="e">
        <v>#N/A</v>
      </c>
      <c r="CA146" t="e">
        <v>#N/A</v>
      </c>
      <c r="CB146" t="e">
        <v>#N/A</v>
      </c>
      <c r="CC146" t="e">
        <v>#N/A</v>
      </c>
      <c r="CD146" t="e">
        <v>#N/A</v>
      </c>
      <c r="CE146" t="e">
        <v>#N/A</v>
      </c>
      <c r="CF146" t="e">
        <v>#N/A</v>
      </c>
      <c r="CG146" t="e">
        <v>#N/A</v>
      </c>
      <c r="CH146" t="e">
        <v>#N/A</v>
      </c>
      <c r="CI146" t="e">
        <v>#N/A</v>
      </c>
      <c r="CJ146" t="e">
        <v>#N/A</v>
      </c>
      <c r="CK146" t="e">
        <v>#N/A</v>
      </c>
      <c r="CL146" t="e">
        <v>#N/A</v>
      </c>
      <c r="CM146" t="e">
        <v>#N/A</v>
      </c>
      <c r="CN146" t="e">
        <v>#N/A</v>
      </c>
      <c r="CO146" t="e">
        <v>#N/A</v>
      </c>
      <c r="CP146" t="e">
        <v>#N/A</v>
      </c>
      <c r="CQ146" t="e">
        <v>#N/A</v>
      </c>
      <c r="CR146" t="e">
        <v>#N/A</v>
      </c>
      <c r="CS146" t="e">
        <v>#N/A</v>
      </c>
      <c r="CT146" t="e">
        <v>#N/A</v>
      </c>
      <c r="CU146" t="e">
        <v>#N/A</v>
      </c>
      <c r="CV146" t="e">
        <v>#N/A</v>
      </c>
      <c r="CW146" t="e">
        <v>#N/A</v>
      </c>
      <c r="CX146" t="e">
        <v>#N/A</v>
      </c>
      <c r="CY146" t="e">
        <v>#N/A</v>
      </c>
    </row>
    <row r="147" spans="1:103" x14ac:dyDescent="0.3">
      <c r="D147" t="e">
        <v>#N/A</v>
      </c>
      <c r="E147" t="e">
        <v>#N/A</v>
      </c>
      <c r="F147" t="e">
        <v>#N/A</v>
      </c>
      <c r="G147" t="e">
        <v>#N/A</v>
      </c>
      <c r="H147" t="e">
        <v>#N/A</v>
      </c>
      <c r="I147" t="e">
        <v>#N/A</v>
      </c>
      <c r="J147" t="e">
        <v>#N/A</v>
      </c>
      <c r="K147" t="e">
        <v>#N/A</v>
      </c>
      <c r="L147" t="e">
        <v>#N/A</v>
      </c>
      <c r="M147" t="e">
        <v>#N/A</v>
      </c>
      <c r="N147" t="e">
        <v>#N/A</v>
      </c>
      <c r="O147" t="e">
        <v>#N/A</v>
      </c>
      <c r="P147" t="e">
        <v>#N/A</v>
      </c>
      <c r="Q147" t="e">
        <v>#N/A</v>
      </c>
      <c r="R147" t="e">
        <v>#N/A</v>
      </c>
      <c r="S147" t="e">
        <v>#N/A</v>
      </c>
      <c r="T147" t="e">
        <v>#N/A</v>
      </c>
      <c r="U147" t="e">
        <v>#N/A</v>
      </c>
      <c r="V147" t="e">
        <v>#N/A</v>
      </c>
      <c r="W147" t="e">
        <v>#N/A</v>
      </c>
      <c r="X147" t="e">
        <v>#N/A</v>
      </c>
      <c r="Y147" t="e">
        <v>#N/A</v>
      </c>
      <c r="Z147" t="e">
        <v>#N/A</v>
      </c>
      <c r="AA147" t="e">
        <v>#N/A</v>
      </c>
      <c r="AB147" t="e">
        <v>#N/A</v>
      </c>
      <c r="AC147" t="e">
        <v>#N/A</v>
      </c>
      <c r="AD147" t="e">
        <v>#N/A</v>
      </c>
      <c r="AE147" t="e">
        <v>#N/A</v>
      </c>
      <c r="AF147" t="e">
        <v>#N/A</v>
      </c>
      <c r="AG147" t="e">
        <v>#N/A</v>
      </c>
      <c r="AH147" t="e">
        <v>#N/A</v>
      </c>
      <c r="AI147" t="e">
        <v>#N/A</v>
      </c>
      <c r="AJ147" t="e">
        <v>#N/A</v>
      </c>
      <c r="AK147" t="e">
        <v>#N/A</v>
      </c>
      <c r="AL147" t="e">
        <v>#N/A</v>
      </c>
      <c r="AM147" t="e">
        <v>#N/A</v>
      </c>
      <c r="AN147" t="e">
        <v>#N/A</v>
      </c>
      <c r="AO147" t="e">
        <v>#N/A</v>
      </c>
      <c r="AP147" t="e">
        <v>#N/A</v>
      </c>
      <c r="AQ147" t="e">
        <v>#N/A</v>
      </c>
      <c r="AR147" t="e">
        <v>#N/A</v>
      </c>
      <c r="AS147" t="e">
        <v>#N/A</v>
      </c>
      <c r="AT147" t="e">
        <v>#N/A</v>
      </c>
      <c r="AU147" t="e">
        <v>#N/A</v>
      </c>
      <c r="AV147" t="e">
        <v>#N/A</v>
      </c>
      <c r="AW147" t="e">
        <v>#N/A</v>
      </c>
      <c r="AX147" t="e">
        <v>#N/A</v>
      </c>
      <c r="AY147" t="e">
        <v>#N/A</v>
      </c>
      <c r="AZ147" t="e">
        <v>#N/A</v>
      </c>
      <c r="BA147" t="e">
        <v>#N/A</v>
      </c>
      <c r="BB147" t="e">
        <v>#N/A</v>
      </c>
      <c r="BC147" t="e">
        <v>#N/A</v>
      </c>
      <c r="BD147" t="e">
        <v>#N/A</v>
      </c>
      <c r="BE147" t="e">
        <v>#N/A</v>
      </c>
      <c r="BF147" t="e">
        <v>#N/A</v>
      </c>
      <c r="BG147" t="e">
        <v>#N/A</v>
      </c>
      <c r="BH147" t="e">
        <v>#N/A</v>
      </c>
      <c r="BI147" t="e">
        <v>#N/A</v>
      </c>
      <c r="BJ147" t="e">
        <v>#N/A</v>
      </c>
      <c r="BK147" t="e">
        <v>#N/A</v>
      </c>
      <c r="BL147" t="e">
        <v>#N/A</v>
      </c>
      <c r="BM147" t="e">
        <v>#N/A</v>
      </c>
      <c r="BN147" t="e">
        <v>#N/A</v>
      </c>
      <c r="BO147" t="e">
        <v>#N/A</v>
      </c>
      <c r="BP147" t="e">
        <v>#N/A</v>
      </c>
      <c r="BQ147" t="e">
        <v>#N/A</v>
      </c>
      <c r="BR147" t="e">
        <v>#N/A</v>
      </c>
      <c r="BS147" t="e">
        <v>#N/A</v>
      </c>
      <c r="BT147" t="e">
        <v>#N/A</v>
      </c>
      <c r="BU147" t="e">
        <v>#N/A</v>
      </c>
      <c r="BV147" t="e">
        <v>#N/A</v>
      </c>
      <c r="BW147" t="e">
        <v>#N/A</v>
      </c>
      <c r="BX147" t="e">
        <v>#N/A</v>
      </c>
      <c r="BY147" t="e">
        <v>#N/A</v>
      </c>
      <c r="BZ147" t="e">
        <v>#N/A</v>
      </c>
      <c r="CA147" t="e">
        <v>#N/A</v>
      </c>
      <c r="CB147" t="e">
        <v>#N/A</v>
      </c>
      <c r="CC147" t="e">
        <v>#N/A</v>
      </c>
      <c r="CD147" t="e">
        <v>#N/A</v>
      </c>
      <c r="CE147" t="e">
        <v>#N/A</v>
      </c>
      <c r="CF147" t="e">
        <v>#N/A</v>
      </c>
      <c r="CG147" t="e">
        <v>#N/A</v>
      </c>
      <c r="CH147" t="e">
        <v>#N/A</v>
      </c>
      <c r="CI147" t="e">
        <v>#N/A</v>
      </c>
      <c r="CJ147" t="e">
        <v>#N/A</v>
      </c>
      <c r="CK147" t="e">
        <v>#N/A</v>
      </c>
      <c r="CL147" t="e">
        <v>#N/A</v>
      </c>
      <c r="CM147" t="e">
        <v>#N/A</v>
      </c>
      <c r="CN147" t="e">
        <v>#N/A</v>
      </c>
      <c r="CO147" t="e">
        <v>#N/A</v>
      </c>
      <c r="CP147" t="e">
        <v>#N/A</v>
      </c>
      <c r="CQ147" t="e">
        <v>#N/A</v>
      </c>
      <c r="CR147" t="e">
        <v>#N/A</v>
      </c>
      <c r="CS147" t="e">
        <v>#N/A</v>
      </c>
      <c r="CT147" t="e">
        <v>#N/A</v>
      </c>
      <c r="CU147" t="e">
        <v>#N/A</v>
      </c>
      <c r="CV147" t="e">
        <v>#N/A</v>
      </c>
      <c r="CW147" t="e">
        <v>#N/A</v>
      </c>
      <c r="CX147" t="e">
        <v>#N/A</v>
      </c>
      <c r="CY147" t="e">
        <v>#N/A</v>
      </c>
    </row>
    <row r="148" spans="1:103" x14ac:dyDescent="0.3">
      <c r="A148">
        <v>327</v>
      </c>
      <c r="D148">
        <v>0</v>
      </c>
      <c r="E148">
        <v>0</v>
      </c>
      <c r="F148">
        <v>0</v>
      </c>
      <c r="G148">
        <v>0</v>
      </c>
      <c r="H148">
        <v>0</v>
      </c>
      <c r="I148">
        <v>0</v>
      </c>
      <c r="J148">
        <v>105789</v>
      </c>
      <c r="K148">
        <v>129994</v>
      </c>
      <c r="L148">
        <v>45485</v>
      </c>
      <c r="M148">
        <v>2902315</v>
      </c>
      <c r="N148">
        <v>0</v>
      </c>
      <c r="O148">
        <v>378756</v>
      </c>
      <c r="P148">
        <v>0</v>
      </c>
      <c r="Q148">
        <v>60181</v>
      </c>
      <c r="R148">
        <v>1050394</v>
      </c>
      <c r="S148">
        <v>222608</v>
      </c>
      <c r="T148">
        <v>0</v>
      </c>
      <c r="U148">
        <v>0</v>
      </c>
      <c r="V148">
        <v>484753</v>
      </c>
      <c r="W148">
        <v>0</v>
      </c>
      <c r="X148">
        <v>140847</v>
      </c>
      <c r="Y148">
        <v>120280</v>
      </c>
      <c r="Z148">
        <v>0</v>
      </c>
      <c r="AA148">
        <v>125300</v>
      </c>
      <c r="AB148">
        <v>947354</v>
      </c>
      <c r="AC148">
        <v>28963</v>
      </c>
      <c r="AD148">
        <v>1907991</v>
      </c>
      <c r="AE148">
        <v>4573941</v>
      </c>
      <c r="AF148">
        <v>0</v>
      </c>
      <c r="AG148">
        <v>338521</v>
      </c>
      <c r="AH148">
        <v>389498</v>
      </c>
      <c r="AI148">
        <v>190226</v>
      </c>
      <c r="AJ148">
        <v>51992</v>
      </c>
      <c r="AK148">
        <v>0</v>
      </c>
      <c r="AL148">
        <v>369456</v>
      </c>
      <c r="AM148">
        <v>0</v>
      </c>
      <c r="AN148">
        <v>432336</v>
      </c>
      <c r="AO148">
        <v>0</v>
      </c>
      <c r="AP148">
        <v>0</v>
      </c>
      <c r="AQ148">
        <v>231692</v>
      </c>
      <c r="AR148">
        <v>0</v>
      </c>
      <c r="AS148">
        <v>124477</v>
      </c>
      <c r="AT148">
        <v>1206943</v>
      </c>
      <c r="AU148">
        <v>0</v>
      </c>
      <c r="AV148">
        <v>6664</v>
      </c>
      <c r="AW148">
        <v>21271</v>
      </c>
      <c r="AX148">
        <v>488804</v>
      </c>
      <c r="AY148">
        <v>0</v>
      </c>
      <c r="AZ148">
        <v>0</v>
      </c>
      <c r="BA148">
        <v>0</v>
      </c>
      <c r="BB148">
        <v>2387042</v>
      </c>
      <c r="BC148">
        <v>54808</v>
      </c>
      <c r="BD148">
        <v>0</v>
      </c>
      <c r="BE148">
        <v>0</v>
      </c>
      <c r="BF148">
        <v>838427</v>
      </c>
      <c r="BG148">
        <v>0</v>
      </c>
      <c r="BH148">
        <v>0</v>
      </c>
      <c r="BI148">
        <v>46800</v>
      </c>
      <c r="BJ148">
        <v>0</v>
      </c>
      <c r="BK148">
        <v>0</v>
      </c>
      <c r="BL148">
        <v>0</v>
      </c>
      <c r="BM148">
        <v>156681</v>
      </c>
      <c r="BN148">
        <v>719981</v>
      </c>
      <c r="BO148">
        <v>0</v>
      </c>
      <c r="BP148">
        <v>0</v>
      </c>
      <c r="BQ148">
        <v>0</v>
      </c>
      <c r="BR148">
        <v>0</v>
      </c>
      <c r="BS148">
        <v>0</v>
      </c>
      <c r="BT148">
        <v>70286</v>
      </c>
      <c r="BU148">
        <v>777074</v>
      </c>
      <c r="BV148">
        <v>366193</v>
      </c>
      <c r="BW148">
        <v>19105093</v>
      </c>
      <c r="BX148">
        <v>0</v>
      </c>
      <c r="BY148">
        <v>0</v>
      </c>
      <c r="BZ148">
        <v>1917545</v>
      </c>
      <c r="CA148">
        <v>0</v>
      </c>
      <c r="CB148">
        <v>290699</v>
      </c>
      <c r="CC148">
        <v>1542006</v>
      </c>
      <c r="CD148">
        <v>41784</v>
      </c>
      <c r="CE148">
        <v>0</v>
      </c>
      <c r="CF148">
        <v>0</v>
      </c>
      <c r="CG148">
        <v>225319</v>
      </c>
      <c r="CH148">
        <v>0</v>
      </c>
      <c r="CI148">
        <v>223784</v>
      </c>
      <c r="CJ148">
        <v>57701</v>
      </c>
      <c r="CK148">
        <v>80675</v>
      </c>
      <c r="CL148">
        <v>0</v>
      </c>
      <c r="CM148">
        <v>0</v>
      </c>
      <c r="CN148">
        <v>68261</v>
      </c>
      <c r="CO148">
        <v>3872571</v>
      </c>
      <c r="CP148">
        <v>16480</v>
      </c>
      <c r="CQ148">
        <v>0</v>
      </c>
      <c r="CR148">
        <v>118990</v>
      </c>
      <c r="CS148">
        <v>35864</v>
      </c>
      <c r="CT148">
        <v>0</v>
      </c>
      <c r="CU148">
        <v>23628</v>
      </c>
      <c r="CV148">
        <v>0</v>
      </c>
      <c r="CW148">
        <v>127058</v>
      </c>
      <c r="CX148">
        <v>0</v>
      </c>
      <c r="CY148">
        <v>0</v>
      </c>
    </row>
    <row r="149" spans="1:103" x14ac:dyDescent="0.3">
      <c r="A149">
        <v>328</v>
      </c>
      <c r="D149">
        <v>0</v>
      </c>
      <c r="E149">
        <v>10311053</v>
      </c>
      <c r="F149">
        <v>0</v>
      </c>
      <c r="G149">
        <v>0</v>
      </c>
      <c r="H149">
        <v>0</v>
      </c>
      <c r="I149">
        <v>0</v>
      </c>
      <c r="J149">
        <v>7562073</v>
      </c>
      <c r="K149">
        <v>0</v>
      </c>
      <c r="L149">
        <v>4932230</v>
      </c>
      <c r="M149">
        <v>126452383</v>
      </c>
      <c r="N149">
        <v>0</v>
      </c>
      <c r="O149">
        <v>0</v>
      </c>
      <c r="P149">
        <v>0</v>
      </c>
      <c r="Q149">
        <v>203465</v>
      </c>
      <c r="R149">
        <v>37503</v>
      </c>
      <c r="S149">
        <v>0</v>
      </c>
      <c r="T149">
        <v>0</v>
      </c>
      <c r="U149">
        <v>0</v>
      </c>
      <c r="V149">
        <v>8769040</v>
      </c>
      <c r="W149">
        <v>0</v>
      </c>
      <c r="X149">
        <v>0</v>
      </c>
      <c r="Y149">
        <v>0</v>
      </c>
      <c r="Z149">
        <v>0</v>
      </c>
      <c r="AA149">
        <v>8105875</v>
      </c>
      <c r="AB149">
        <v>772374</v>
      </c>
      <c r="AC149">
        <v>0</v>
      </c>
      <c r="AD149">
        <v>60315</v>
      </c>
      <c r="AE149">
        <v>8309759</v>
      </c>
      <c r="AF149">
        <v>0</v>
      </c>
      <c r="AG149">
        <v>20882030</v>
      </c>
      <c r="AH149">
        <v>0</v>
      </c>
      <c r="AI149">
        <v>16328964</v>
      </c>
      <c r="AJ149">
        <v>1602052</v>
      </c>
      <c r="AK149">
        <v>0</v>
      </c>
      <c r="AL149">
        <v>738292</v>
      </c>
      <c r="AM149">
        <v>0</v>
      </c>
      <c r="AN149">
        <v>0</v>
      </c>
      <c r="AO149">
        <v>0</v>
      </c>
      <c r="AP149">
        <v>0</v>
      </c>
      <c r="AQ149">
        <v>300717</v>
      </c>
      <c r="AR149">
        <v>0</v>
      </c>
      <c r="AS149">
        <v>0</v>
      </c>
      <c r="AT149">
        <v>29510163</v>
      </c>
      <c r="AU149">
        <v>0</v>
      </c>
      <c r="AV149">
        <v>0</v>
      </c>
      <c r="AW149">
        <v>0</v>
      </c>
      <c r="AX149">
        <v>33879</v>
      </c>
      <c r="AY149">
        <v>0</v>
      </c>
      <c r="AZ149">
        <v>0</v>
      </c>
      <c r="BA149">
        <v>0</v>
      </c>
      <c r="BB149">
        <v>39507069</v>
      </c>
      <c r="BC149">
        <v>7992989</v>
      </c>
      <c r="BD149">
        <v>0</v>
      </c>
      <c r="BE149">
        <v>0</v>
      </c>
      <c r="BF149">
        <v>30362999</v>
      </c>
      <c r="BG149">
        <v>0</v>
      </c>
      <c r="BH149">
        <v>0</v>
      </c>
      <c r="BI149">
        <v>41527</v>
      </c>
      <c r="BJ149">
        <v>11505</v>
      </c>
      <c r="BK149">
        <v>0</v>
      </c>
      <c r="BL149">
        <v>0</v>
      </c>
      <c r="BM149">
        <v>3789882</v>
      </c>
      <c r="BN149">
        <v>1628950</v>
      </c>
      <c r="BO149">
        <v>8774811</v>
      </c>
      <c r="BP149">
        <v>0</v>
      </c>
      <c r="BQ149">
        <v>555051</v>
      </c>
      <c r="BR149">
        <v>0</v>
      </c>
      <c r="BS149">
        <v>0</v>
      </c>
      <c r="BT149">
        <v>2159435</v>
      </c>
      <c r="BU149">
        <v>69011</v>
      </c>
      <c r="BV149">
        <v>2689625</v>
      </c>
      <c r="BW149">
        <v>0</v>
      </c>
      <c r="BX149">
        <v>0</v>
      </c>
      <c r="BY149">
        <v>0</v>
      </c>
      <c r="BZ149">
        <v>216159</v>
      </c>
      <c r="CA149">
        <v>0</v>
      </c>
      <c r="CB149">
        <v>1400656</v>
      </c>
      <c r="CC149">
        <v>0</v>
      </c>
      <c r="CD149">
        <v>7692293</v>
      </c>
      <c r="CE149">
        <v>0</v>
      </c>
      <c r="CF149">
        <v>0</v>
      </c>
      <c r="CG149">
        <v>3422100</v>
      </c>
      <c r="CH149">
        <v>0</v>
      </c>
      <c r="CI149">
        <v>6116739</v>
      </c>
      <c r="CJ149">
        <v>0</v>
      </c>
      <c r="CK149">
        <v>0</v>
      </c>
      <c r="CL149">
        <v>0</v>
      </c>
      <c r="CM149">
        <v>0</v>
      </c>
      <c r="CN149">
        <v>0</v>
      </c>
      <c r="CO149">
        <v>93276454</v>
      </c>
      <c r="CP149">
        <v>0</v>
      </c>
      <c r="CQ149">
        <v>0</v>
      </c>
      <c r="CR149">
        <v>574723</v>
      </c>
      <c r="CS149">
        <v>0</v>
      </c>
      <c r="CT149">
        <v>0</v>
      </c>
      <c r="CU149">
        <v>0</v>
      </c>
      <c r="CV149">
        <v>0</v>
      </c>
      <c r="CW149">
        <v>0</v>
      </c>
      <c r="CX149">
        <v>0</v>
      </c>
      <c r="CY149">
        <v>7122212</v>
      </c>
    </row>
    <row r="150" spans="1:103" x14ac:dyDescent="0.3">
      <c r="D150" t="e">
        <v>#N/A</v>
      </c>
      <c r="E150" t="e">
        <v>#N/A</v>
      </c>
      <c r="F150" t="e">
        <v>#N/A</v>
      </c>
      <c r="G150" t="e">
        <v>#N/A</v>
      </c>
      <c r="H150" t="e">
        <v>#N/A</v>
      </c>
      <c r="I150" t="e">
        <v>#N/A</v>
      </c>
      <c r="J150" t="e">
        <v>#N/A</v>
      </c>
      <c r="K150" t="e">
        <v>#N/A</v>
      </c>
      <c r="L150" t="e">
        <v>#N/A</v>
      </c>
      <c r="M150" t="e">
        <v>#N/A</v>
      </c>
      <c r="N150" t="e">
        <v>#N/A</v>
      </c>
      <c r="O150" t="e">
        <v>#N/A</v>
      </c>
      <c r="P150" t="e">
        <v>#N/A</v>
      </c>
      <c r="Q150" t="e">
        <v>#N/A</v>
      </c>
      <c r="R150" t="e">
        <v>#N/A</v>
      </c>
      <c r="S150" t="e">
        <v>#N/A</v>
      </c>
      <c r="T150" t="e">
        <v>#N/A</v>
      </c>
      <c r="U150" t="e">
        <v>#N/A</v>
      </c>
      <c r="V150" t="e">
        <v>#N/A</v>
      </c>
      <c r="W150" t="e">
        <v>#N/A</v>
      </c>
      <c r="X150" t="e">
        <v>#N/A</v>
      </c>
      <c r="Y150" t="e">
        <v>#N/A</v>
      </c>
      <c r="Z150" t="e">
        <v>#N/A</v>
      </c>
      <c r="AA150" t="e">
        <v>#N/A</v>
      </c>
      <c r="AB150" t="e">
        <v>#N/A</v>
      </c>
      <c r="AC150" t="e">
        <v>#N/A</v>
      </c>
      <c r="AD150" t="e">
        <v>#N/A</v>
      </c>
      <c r="AE150" t="e">
        <v>#N/A</v>
      </c>
      <c r="AF150" t="e">
        <v>#N/A</v>
      </c>
      <c r="AG150" t="e">
        <v>#N/A</v>
      </c>
      <c r="AH150" t="e">
        <v>#N/A</v>
      </c>
      <c r="AI150" t="e">
        <v>#N/A</v>
      </c>
      <c r="AJ150" t="e">
        <v>#N/A</v>
      </c>
      <c r="AK150" t="e">
        <v>#N/A</v>
      </c>
      <c r="AL150" t="e">
        <v>#N/A</v>
      </c>
      <c r="AM150" t="e">
        <v>#N/A</v>
      </c>
      <c r="AN150" t="e">
        <v>#N/A</v>
      </c>
      <c r="AO150" t="e">
        <v>#N/A</v>
      </c>
      <c r="AP150" t="e">
        <v>#N/A</v>
      </c>
      <c r="AQ150" t="e">
        <v>#N/A</v>
      </c>
      <c r="AR150" t="e">
        <v>#N/A</v>
      </c>
      <c r="AS150" t="e">
        <v>#N/A</v>
      </c>
      <c r="AT150" t="e">
        <v>#N/A</v>
      </c>
      <c r="AU150" t="e">
        <v>#N/A</v>
      </c>
      <c r="AV150" t="e">
        <v>#N/A</v>
      </c>
      <c r="AW150" t="e">
        <v>#N/A</v>
      </c>
      <c r="AX150" t="e">
        <v>#N/A</v>
      </c>
      <c r="AY150" t="e">
        <v>#N/A</v>
      </c>
      <c r="AZ150" t="e">
        <v>#N/A</v>
      </c>
      <c r="BA150" t="e">
        <v>#N/A</v>
      </c>
      <c r="BB150" t="e">
        <v>#N/A</v>
      </c>
      <c r="BC150" t="e">
        <v>#N/A</v>
      </c>
      <c r="BD150" t="e">
        <v>#N/A</v>
      </c>
      <c r="BE150" t="e">
        <v>#N/A</v>
      </c>
      <c r="BF150" t="e">
        <v>#N/A</v>
      </c>
      <c r="BG150" t="e">
        <v>#N/A</v>
      </c>
      <c r="BH150" t="e">
        <v>#N/A</v>
      </c>
      <c r="BI150" t="e">
        <v>#N/A</v>
      </c>
      <c r="BJ150" t="e">
        <v>#N/A</v>
      </c>
      <c r="BK150" t="e">
        <v>#N/A</v>
      </c>
      <c r="BL150" t="e">
        <v>#N/A</v>
      </c>
      <c r="BM150" t="e">
        <v>#N/A</v>
      </c>
      <c r="BN150" t="e">
        <v>#N/A</v>
      </c>
      <c r="BO150" t="e">
        <v>#N/A</v>
      </c>
      <c r="BP150" t="e">
        <v>#N/A</v>
      </c>
      <c r="BQ150" t="e">
        <v>#N/A</v>
      </c>
      <c r="BR150" t="e">
        <v>#N/A</v>
      </c>
      <c r="BS150" t="e">
        <v>#N/A</v>
      </c>
      <c r="BT150" t="e">
        <v>#N/A</v>
      </c>
      <c r="BU150" t="e">
        <v>#N/A</v>
      </c>
      <c r="BV150" t="e">
        <v>#N/A</v>
      </c>
      <c r="BW150" t="e">
        <v>#N/A</v>
      </c>
      <c r="BX150" t="e">
        <v>#N/A</v>
      </c>
      <c r="BY150" t="e">
        <v>#N/A</v>
      </c>
      <c r="BZ150" t="e">
        <v>#N/A</v>
      </c>
      <c r="CA150" t="e">
        <v>#N/A</v>
      </c>
      <c r="CB150" t="e">
        <v>#N/A</v>
      </c>
      <c r="CC150" t="e">
        <v>#N/A</v>
      </c>
      <c r="CD150" t="e">
        <v>#N/A</v>
      </c>
      <c r="CE150" t="e">
        <v>#N/A</v>
      </c>
      <c r="CF150" t="e">
        <v>#N/A</v>
      </c>
      <c r="CG150" t="e">
        <v>#N/A</v>
      </c>
      <c r="CH150" t="e">
        <v>#N/A</v>
      </c>
      <c r="CI150" t="e">
        <v>#N/A</v>
      </c>
      <c r="CJ150" t="e">
        <v>#N/A</v>
      </c>
      <c r="CK150" t="e">
        <v>#N/A</v>
      </c>
      <c r="CL150" t="e">
        <v>#N/A</v>
      </c>
      <c r="CM150" t="e">
        <v>#N/A</v>
      </c>
      <c r="CN150" t="e">
        <v>#N/A</v>
      </c>
      <c r="CO150" t="e">
        <v>#N/A</v>
      </c>
      <c r="CP150" t="e">
        <v>#N/A</v>
      </c>
      <c r="CQ150" t="e">
        <v>#N/A</v>
      </c>
      <c r="CR150" t="e">
        <v>#N/A</v>
      </c>
      <c r="CS150" t="e">
        <v>#N/A</v>
      </c>
      <c r="CT150" t="e">
        <v>#N/A</v>
      </c>
      <c r="CU150" t="e">
        <v>#N/A</v>
      </c>
      <c r="CV150" t="e">
        <v>#N/A</v>
      </c>
      <c r="CW150" t="e">
        <v>#N/A</v>
      </c>
      <c r="CX150" t="e">
        <v>#N/A</v>
      </c>
      <c r="CY150" t="e">
        <v>#N/A</v>
      </c>
    </row>
    <row r="151" spans="1:103" x14ac:dyDescent="0.3">
      <c r="D151" t="e">
        <v>#N/A</v>
      </c>
      <c r="E151" t="e">
        <v>#N/A</v>
      </c>
      <c r="F151" t="e">
        <v>#N/A</v>
      </c>
      <c r="G151" t="e">
        <v>#N/A</v>
      </c>
      <c r="H151" t="e">
        <v>#N/A</v>
      </c>
      <c r="I151" t="e">
        <v>#N/A</v>
      </c>
      <c r="J151" t="e">
        <v>#N/A</v>
      </c>
      <c r="K151" t="e">
        <v>#N/A</v>
      </c>
      <c r="L151" t="e">
        <v>#N/A</v>
      </c>
      <c r="M151" t="e">
        <v>#N/A</v>
      </c>
      <c r="N151" t="e">
        <v>#N/A</v>
      </c>
      <c r="O151" t="e">
        <v>#N/A</v>
      </c>
      <c r="P151" t="e">
        <v>#N/A</v>
      </c>
      <c r="Q151" t="e">
        <v>#N/A</v>
      </c>
      <c r="R151" t="e">
        <v>#N/A</v>
      </c>
      <c r="S151" t="e">
        <v>#N/A</v>
      </c>
      <c r="T151" t="e">
        <v>#N/A</v>
      </c>
      <c r="U151" t="e">
        <v>#N/A</v>
      </c>
      <c r="V151" t="e">
        <v>#N/A</v>
      </c>
      <c r="W151" t="e">
        <v>#N/A</v>
      </c>
      <c r="X151" t="e">
        <v>#N/A</v>
      </c>
      <c r="Y151" t="e">
        <v>#N/A</v>
      </c>
      <c r="Z151" t="e">
        <v>#N/A</v>
      </c>
      <c r="AA151" t="e">
        <v>#N/A</v>
      </c>
      <c r="AB151" t="e">
        <v>#N/A</v>
      </c>
      <c r="AC151" t="e">
        <v>#N/A</v>
      </c>
      <c r="AD151" t="e">
        <v>#N/A</v>
      </c>
      <c r="AE151" t="e">
        <v>#N/A</v>
      </c>
      <c r="AF151" t="e">
        <v>#N/A</v>
      </c>
      <c r="AG151" t="e">
        <v>#N/A</v>
      </c>
      <c r="AH151" t="e">
        <v>#N/A</v>
      </c>
      <c r="AI151" t="e">
        <v>#N/A</v>
      </c>
      <c r="AJ151" t="e">
        <v>#N/A</v>
      </c>
      <c r="AK151" t="e">
        <v>#N/A</v>
      </c>
      <c r="AL151" t="e">
        <v>#N/A</v>
      </c>
      <c r="AM151" t="e">
        <v>#N/A</v>
      </c>
      <c r="AN151" t="e">
        <v>#N/A</v>
      </c>
      <c r="AO151" t="e">
        <v>#N/A</v>
      </c>
      <c r="AP151" t="e">
        <v>#N/A</v>
      </c>
      <c r="AQ151" t="e">
        <v>#N/A</v>
      </c>
      <c r="AR151" t="e">
        <v>#N/A</v>
      </c>
      <c r="AS151" t="e">
        <v>#N/A</v>
      </c>
      <c r="AT151" t="e">
        <v>#N/A</v>
      </c>
      <c r="AU151" t="e">
        <v>#N/A</v>
      </c>
      <c r="AV151" t="e">
        <v>#N/A</v>
      </c>
      <c r="AW151" t="e">
        <v>#N/A</v>
      </c>
      <c r="AX151" t="e">
        <v>#N/A</v>
      </c>
      <c r="AY151" t="e">
        <v>#N/A</v>
      </c>
      <c r="AZ151" t="e">
        <v>#N/A</v>
      </c>
      <c r="BA151" t="e">
        <v>#N/A</v>
      </c>
      <c r="BB151" t="e">
        <v>#N/A</v>
      </c>
      <c r="BC151" t="e">
        <v>#N/A</v>
      </c>
      <c r="BD151" t="e">
        <v>#N/A</v>
      </c>
      <c r="BE151" t="e">
        <v>#N/A</v>
      </c>
      <c r="BF151" t="e">
        <v>#N/A</v>
      </c>
      <c r="BG151" t="e">
        <v>#N/A</v>
      </c>
      <c r="BH151" t="e">
        <v>#N/A</v>
      </c>
      <c r="BI151" t="e">
        <v>#N/A</v>
      </c>
      <c r="BJ151" t="e">
        <v>#N/A</v>
      </c>
      <c r="BK151" t="e">
        <v>#N/A</v>
      </c>
      <c r="BL151" t="e">
        <v>#N/A</v>
      </c>
      <c r="BM151" t="e">
        <v>#N/A</v>
      </c>
      <c r="BN151" t="e">
        <v>#N/A</v>
      </c>
      <c r="BO151" t="e">
        <v>#N/A</v>
      </c>
      <c r="BP151" t="e">
        <v>#N/A</v>
      </c>
      <c r="BQ151" t="e">
        <v>#N/A</v>
      </c>
      <c r="BR151" t="e">
        <v>#N/A</v>
      </c>
      <c r="BS151" t="e">
        <v>#N/A</v>
      </c>
      <c r="BT151" t="e">
        <v>#N/A</v>
      </c>
      <c r="BU151" t="e">
        <v>#N/A</v>
      </c>
      <c r="BV151" t="e">
        <v>#N/A</v>
      </c>
      <c r="BW151" t="e">
        <v>#N/A</v>
      </c>
      <c r="BX151" t="e">
        <v>#N/A</v>
      </c>
      <c r="BY151" t="e">
        <v>#N/A</v>
      </c>
      <c r="BZ151" t="e">
        <v>#N/A</v>
      </c>
      <c r="CA151" t="e">
        <v>#N/A</v>
      </c>
      <c r="CB151" t="e">
        <v>#N/A</v>
      </c>
      <c r="CC151" t="e">
        <v>#N/A</v>
      </c>
      <c r="CD151" t="e">
        <v>#N/A</v>
      </c>
      <c r="CE151" t="e">
        <v>#N/A</v>
      </c>
      <c r="CF151" t="e">
        <v>#N/A</v>
      </c>
      <c r="CG151" t="e">
        <v>#N/A</v>
      </c>
      <c r="CH151" t="e">
        <v>#N/A</v>
      </c>
      <c r="CI151" t="e">
        <v>#N/A</v>
      </c>
      <c r="CJ151" t="e">
        <v>#N/A</v>
      </c>
      <c r="CK151" t="e">
        <v>#N/A</v>
      </c>
      <c r="CL151" t="e">
        <v>#N/A</v>
      </c>
      <c r="CM151" t="e">
        <v>#N/A</v>
      </c>
      <c r="CN151" t="e">
        <v>#N/A</v>
      </c>
      <c r="CO151" t="e">
        <v>#N/A</v>
      </c>
      <c r="CP151" t="e">
        <v>#N/A</v>
      </c>
      <c r="CQ151" t="e">
        <v>#N/A</v>
      </c>
      <c r="CR151" t="e">
        <v>#N/A</v>
      </c>
      <c r="CS151" t="e">
        <v>#N/A</v>
      </c>
      <c r="CT151" t="e">
        <v>#N/A</v>
      </c>
      <c r="CU151" t="e">
        <v>#N/A</v>
      </c>
      <c r="CV151" t="e">
        <v>#N/A</v>
      </c>
      <c r="CW151" t="e">
        <v>#N/A</v>
      </c>
      <c r="CX151" t="e">
        <v>#N/A</v>
      </c>
      <c r="CY151" t="e">
        <v>#N/A</v>
      </c>
    </row>
    <row r="152" spans="1:103" x14ac:dyDescent="0.3">
      <c r="D152" t="e">
        <v>#N/A</v>
      </c>
      <c r="E152" t="e">
        <v>#N/A</v>
      </c>
      <c r="F152" t="e">
        <v>#N/A</v>
      </c>
      <c r="G152" t="e">
        <v>#N/A</v>
      </c>
      <c r="H152" t="e">
        <v>#N/A</v>
      </c>
      <c r="I152" t="e">
        <v>#N/A</v>
      </c>
      <c r="J152" t="e">
        <v>#N/A</v>
      </c>
      <c r="K152" t="e">
        <v>#N/A</v>
      </c>
      <c r="L152" t="e">
        <v>#N/A</v>
      </c>
      <c r="M152" t="e">
        <v>#N/A</v>
      </c>
      <c r="N152" t="e">
        <v>#N/A</v>
      </c>
      <c r="O152" t="e">
        <v>#N/A</v>
      </c>
      <c r="P152" t="e">
        <v>#N/A</v>
      </c>
      <c r="Q152" t="e">
        <v>#N/A</v>
      </c>
      <c r="R152" t="e">
        <v>#N/A</v>
      </c>
      <c r="S152" t="e">
        <v>#N/A</v>
      </c>
      <c r="T152" t="e">
        <v>#N/A</v>
      </c>
      <c r="U152" t="e">
        <v>#N/A</v>
      </c>
      <c r="V152" t="e">
        <v>#N/A</v>
      </c>
      <c r="W152" t="e">
        <v>#N/A</v>
      </c>
      <c r="X152" t="e">
        <v>#N/A</v>
      </c>
      <c r="Y152" t="e">
        <v>#N/A</v>
      </c>
      <c r="Z152" t="e">
        <v>#N/A</v>
      </c>
      <c r="AA152" t="e">
        <v>#N/A</v>
      </c>
      <c r="AB152" t="e">
        <v>#N/A</v>
      </c>
      <c r="AC152" t="e">
        <v>#N/A</v>
      </c>
      <c r="AD152" t="e">
        <v>#N/A</v>
      </c>
      <c r="AE152" t="e">
        <v>#N/A</v>
      </c>
      <c r="AF152" t="e">
        <v>#N/A</v>
      </c>
      <c r="AG152" t="e">
        <v>#N/A</v>
      </c>
      <c r="AH152" t="e">
        <v>#N/A</v>
      </c>
      <c r="AI152" t="e">
        <v>#N/A</v>
      </c>
      <c r="AJ152" t="e">
        <v>#N/A</v>
      </c>
      <c r="AK152" t="e">
        <v>#N/A</v>
      </c>
      <c r="AL152" t="e">
        <v>#N/A</v>
      </c>
      <c r="AM152" t="e">
        <v>#N/A</v>
      </c>
      <c r="AN152" t="e">
        <v>#N/A</v>
      </c>
      <c r="AO152" t="e">
        <v>#N/A</v>
      </c>
      <c r="AP152" t="e">
        <v>#N/A</v>
      </c>
      <c r="AQ152" t="e">
        <v>#N/A</v>
      </c>
      <c r="AR152" t="e">
        <v>#N/A</v>
      </c>
      <c r="AS152" t="e">
        <v>#N/A</v>
      </c>
      <c r="AT152" t="e">
        <v>#N/A</v>
      </c>
      <c r="AU152" t="e">
        <v>#N/A</v>
      </c>
      <c r="AV152" t="e">
        <v>#N/A</v>
      </c>
      <c r="AW152" t="e">
        <v>#N/A</v>
      </c>
      <c r="AX152" t="e">
        <v>#N/A</v>
      </c>
      <c r="AY152" t="e">
        <v>#N/A</v>
      </c>
      <c r="AZ152" t="e">
        <v>#N/A</v>
      </c>
      <c r="BA152" t="e">
        <v>#N/A</v>
      </c>
      <c r="BB152" t="e">
        <v>#N/A</v>
      </c>
      <c r="BC152" t="e">
        <v>#N/A</v>
      </c>
      <c r="BD152" t="e">
        <v>#N/A</v>
      </c>
      <c r="BE152" t="e">
        <v>#N/A</v>
      </c>
      <c r="BF152" t="e">
        <v>#N/A</v>
      </c>
      <c r="BG152" t="e">
        <v>#N/A</v>
      </c>
      <c r="BH152" t="e">
        <v>#N/A</v>
      </c>
      <c r="BI152" t="e">
        <v>#N/A</v>
      </c>
      <c r="BJ152" t="e">
        <v>#N/A</v>
      </c>
      <c r="BK152" t="e">
        <v>#N/A</v>
      </c>
      <c r="BL152" t="e">
        <v>#N/A</v>
      </c>
      <c r="BM152" t="e">
        <v>#N/A</v>
      </c>
      <c r="BN152" t="e">
        <v>#N/A</v>
      </c>
      <c r="BO152" t="e">
        <v>#N/A</v>
      </c>
      <c r="BP152" t="e">
        <v>#N/A</v>
      </c>
      <c r="BQ152" t="e">
        <v>#N/A</v>
      </c>
      <c r="BR152" t="e">
        <v>#N/A</v>
      </c>
      <c r="BS152" t="e">
        <v>#N/A</v>
      </c>
      <c r="BT152" t="e">
        <v>#N/A</v>
      </c>
      <c r="BU152" t="e">
        <v>#N/A</v>
      </c>
      <c r="BV152" t="e">
        <v>#N/A</v>
      </c>
      <c r="BW152" t="e">
        <v>#N/A</v>
      </c>
      <c r="BX152" t="e">
        <v>#N/A</v>
      </c>
      <c r="BY152" t="e">
        <v>#N/A</v>
      </c>
      <c r="BZ152" t="e">
        <v>#N/A</v>
      </c>
      <c r="CA152" t="e">
        <v>#N/A</v>
      </c>
      <c r="CB152" t="e">
        <v>#N/A</v>
      </c>
      <c r="CC152" t="e">
        <v>#N/A</v>
      </c>
      <c r="CD152" t="e">
        <v>#N/A</v>
      </c>
      <c r="CE152" t="e">
        <v>#N/A</v>
      </c>
      <c r="CF152" t="e">
        <v>#N/A</v>
      </c>
      <c r="CG152" t="e">
        <v>#N/A</v>
      </c>
      <c r="CH152" t="e">
        <v>#N/A</v>
      </c>
      <c r="CI152" t="e">
        <v>#N/A</v>
      </c>
      <c r="CJ152" t="e">
        <v>#N/A</v>
      </c>
      <c r="CK152" t="e">
        <v>#N/A</v>
      </c>
      <c r="CL152" t="e">
        <v>#N/A</v>
      </c>
      <c r="CM152" t="e">
        <v>#N/A</v>
      </c>
      <c r="CN152" t="e">
        <v>#N/A</v>
      </c>
      <c r="CO152" t="e">
        <v>#N/A</v>
      </c>
      <c r="CP152" t="e">
        <v>#N/A</v>
      </c>
      <c r="CQ152" t="e">
        <v>#N/A</v>
      </c>
      <c r="CR152" t="e">
        <v>#N/A</v>
      </c>
      <c r="CS152" t="e">
        <v>#N/A</v>
      </c>
      <c r="CT152" t="e">
        <v>#N/A</v>
      </c>
      <c r="CU152" t="e">
        <v>#N/A</v>
      </c>
      <c r="CV152" t="e">
        <v>#N/A</v>
      </c>
      <c r="CW152" t="e">
        <v>#N/A</v>
      </c>
      <c r="CX152" t="e">
        <v>#N/A</v>
      </c>
      <c r="CY152" t="e">
        <v>#N/A</v>
      </c>
    </row>
    <row r="153" spans="1:103" x14ac:dyDescent="0.3">
      <c r="A153">
        <v>515</v>
      </c>
      <c r="D153">
        <v>0</v>
      </c>
      <c r="E153">
        <v>0</v>
      </c>
      <c r="F153">
        <v>0</v>
      </c>
      <c r="G153">
        <v>0</v>
      </c>
      <c r="H153">
        <v>0</v>
      </c>
      <c r="I153">
        <v>0</v>
      </c>
      <c r="J153">
        <v>0</v>
      </c>
      <c r="K153">
        <v>0</v>
      </c>
      <c r="L153">
        <v>141098</v>
      </c>
      <c r="M153">
        <v>218107560</v>
      </c>
      <c r="N153">
        <v>0</v>
      </c>
      <c r="O153">
        <v>411551</v>
      </c>
      <c r="P153">
        <v>0</v>
      </c>
      <c r="Q153">
        <v>173863</v>
      </c>
      <c r="R153">
        <v>0</v>
      </c>
      <c r="S153">
        <v>2119264</v>
      </c>
      <c r="T153">
        <v>0</v>
      </c>
      <c r="U153">
        <v>0</v>
      </c>
      <c r="V153">
        <v>5478618</v>
      </c>
      <c r="W153">
        <v>0</v>
      </c>
      <c r="X153">
        <v>1512335</v>
      </c>
      <c r="Y153">
        <v>31688</v>
      </c>
      <c r="Z153">
        <v>0</v>
      </c>
      <c r="AA153">
        <v>0</v>
      </c>
      <c r="AB153">
        <v>60849080</v>
      </c>
      <c r="AC153">
        <v>0</v>
      </c>
      <c r="AD153">
        <v>47964294</v>
      </c>
      <c r="AE153">
        <v>56852042</v>
      </c>
      <c r="AF153">
        <v>0</v>
      </c>
      <c r="AG153">
        <v>15857283</v>
      </c>
      <c r="AH153">
        <v>0</v>
      </c>
      <c r="AI153">
        <v>56854766</v>
      </c>
      <c r="AJ153">
        <v>1166880</v>
      </c>
      <c r="AK153">
        <v>0</v>
      </c>
      <c r="AL153">
        <v>0</v>
      </c>
      <c r="AM153">
        <v>0</v>
      </c>
      <c r="AN153">
        <v>0</v>
      </c>
      <c r="AO153">
        <v>0</v>
      </c>
      <c r="AP153">
        <v>0</v>
      </c>
      <c r="AQ153">
        <v>0</v>
      </c>
      <c r="AR153">
        <v>0</v>
      </c>
      <c r="AS153">
        <v>0</v>
      </c>
      <c r="AT153">
        <v>16118978</v>
      </c>
      <c r="AU153">
        <v>0</v>
      </c>
      <c r="AV153">
        <v>0</v>
      </c>
      <c r="AW153">
        <v>211250</v>
      </c>
      <c r="AX153">
        <v>124620</v>
      </c>
      <c r="AY153">
        <v>0</v>
      </c>
      <c r="AZ153">
        <v>0</v>
      </c>
      <c r="BA153">
        <v>0</v>
      </c>
      <c r="BB153">
        <v>0</v>
      </c>
      <c r="BC153">
        <v>0</v>
      </c>
      <c r="BD153">
        <v>0</v>
      </c>
      <c r="BE153">
        <v>0</v>
      </c>
      <c r="BF153">
        <v>41787579</v>
      </c>
      <c r="BG153">
        <v>0</v>
      </c>
      <c r="BH153">
        <v>0</v>
      </c>
      <c r="BI153">
        <v>0</v>
      </c>
      <c r="BJ153">
        <v>0</v>
      </c>
      <c r="BK153">
        <v>0</v>
      </c>
      <c r="BL153">
        <v>0</v>
      </c>
      <c r="BM153">
        <v>5568132</v>
      </c>
      <c r="BN153">
        <v>20066449</v>
      </c>
      <c r="BO153">
        <v>0</v>
      </c>
      <c r="BP153">
        <v>0</v>
      </c>
      <c r="BQ153">
        <v>0</v>
      </c>
      <c r="BR153">
        <v>0</v>
      </c>
      <c r="BS153">
        <v>0</v>
      </c>
      <c r="BT153">
        <v>7262585</v>
      </c>
      <c r="BU153">
        <v>14881284</v>
      </c>
      <c r="BV153">
        <v>0</v>
      </c>
      <c r="BW153">
        <v>0</v>
      </c>
      <c r="BX153">
        <v>0</v>
      </c>
      <c r="BY153">
        <v>0</v>
      </c>
      <c r="BZ153">
        <v>0</v>
      </c>
      <c r="CA153">
        <v>0</v>
      </c>
      <c r="CB153">
        <v>653587</v>
      </c>
      <c r="CC153">
        <v>1379921</v>
      </c>
      <c r="CD153">
        <v>24913787</v>
      </c>
      <c r="CE153">
        <v>0</v>
      </c>
      <c r="CF153">
        <v>0</v>
      </c>
      <c r="CG153">
        <v>0</v>
      </c>
      <c r="CH153">
        <v>0</v>
      </c>
      <c r="CI153">
        <v>0</v>
      </c>
      <c r="CJ153">
        <v>0</v>
      </c>
      <c r="CK153">
        <v>0</v>
      </c>
      <c r="CL153">
        <v>0</v>
      </c>
      <c r="CM153">
        <v>0</v>
      </c>
      <c r="CN153">
        <v>21837</v>
      </c>
      <c r="CO153">
        <v>10816628</v>
      </c>
      <c r="CP153">
        <v>0</v>
      </c>
      <c r="CQ153">
        <v>0</v>
      </c>
      <c r="CR153">
        <v>0</v>
      </c>
      <c r="CS153">
        <v>0</v>
      </c>
      <c r="CT153">
        <v>0</v>
      </c>
      <c r="CU153">
        <v>150762</v>
      </c>
      <c r="CV153">
        <v>0</v>
      </c>
      <c r="CW153">
        <v>0</v>
      </c>
      <c r="CX153">
        <v>0</v>
      </c>
      <c r="CY153">
        <v>0</v>
      </c>
    </row>
    <row r="154" spans="1:103" x14ac:dyDescent="0.3">
      <c r="A154">
        <v>516</v>
      </c>
      <c r="D154">
        <v>0</v>
      </c>
      <c r="E154">
        <v>0</v>
      </c>
      <c r="F154">
        <v>0</v>
      </c>
      <c r="G154">
        <v>0</v>
      </c>
      <c r="H154">
        <v>0</v>
      </c>
      <c r="I154">
        <v>0</v>
      </c>
      <c r="J154">
        <v>78853636</v>
      </c>
      <c r="K154">
        <v>43448838</v>
      </c>
      <c r="L154">
        <v>32017156</v>
      </c>
      <c r="M154">
        <v>288092788</v>
      </c>
      <c r="N154">
        <v>0</v>
      </c>
      <c r="O154">
        <v>29125983</v>
      </c>
      <c r="P154">
        <v>0</v>
      </c>
      <c r="Q154">
        <v>20832225</v>
      </c>
      <c r="R154">
        <v>30715857</v>
      </c>
      <c r="S154">
        <v>0</v>
      </c>
      <c r="T154">
        <v>0</v>
      </c>
      <c r="U154">
        <v>0</v>
      </c>
      <c r="V154">
        <v>54908709</v>
      </c>
      <c r="W154">
        <v>0</v>
      </c>
      <c r="X154">
        <v>10637312</v>
      </c>
      <c r="Y154">
        <v>11745717</v>
      </c>
      <c r="Z154">
        <v>0</v>
      </c>
      <c r="AA154">
        <v>45333347</v>
      </c>
      <c r="AB154">
        <v>0</v>
      </c>
      <c r="AC154">
        <v>17212349</v>
      </c>
      <c r="AD154">
        <v>16518795</v>
      </c>
      <c r="AE154">
        <v>52575891</v>
      </c>
      <c r="AF154">
        <v>18127258</v>
      </c>
      <c r="AG154">
        <v>21664368</v>
      </c>
      <c r="AH154">
        <v>62104835</v>
      </c>
      <c r="AI154">
        <v>28179774</v>
      </c>
      <c r="AJ154">
        <v>64427989</v>
      </c>
      <c r="AK154">
        <v>0</v>
      </c>
      <c r="AL154">
        <v>50008051</v>
      </c>
      <c r="AM154">
        <v>0</v>
      </c>
      <c r="AN154">
        <v>13900444</v>
      </c>
      <c r="AO154">
        <v>0</v>
      </c>
      <c r="AP154">
        <v>0</v>
      </c>
      <c r="AQ154">
        <v>56759484</v>
      </c>
      <c r="AR154">
        <v>0</v>
      </c>
      <c r="AS154">
        <v>55180228</v>
      </c>
      <c r="AT154">
        <v>406308405</v>
      </c>
      <c r="AU154">
        <v>0</v>
      </c>
      <c r="AV154">
        <v>434523</v>
      </c>
      <c r="AW154">
        <v>18016828</v>
      </c>
      <c r="AX154">
        <v>81181496</v>
      </c>
      <c r="AY154">
        <v>0</v>
      </c>
      <c r="AZ154">
        <v>0</v>
      </c>
      <c r="BA154">
        <v>0</v>
      </c>
      <c r="BB154">
        <v>312063975</v>
      </c>
      <c r="BC154">
        <v>12912591</v>
      </c>
      <c r="BD154">
        <v>0</v>
      </c>
      <c r="BE154">
        <v>0</v>
      </c>
      <c r="BF154">
        <v>70530456</v>
      </c>
      <c r="BG154">
        <v>0</v>
      </c>
      <c r="BH154">
        <v>0</v>
      </c>
      <c r="BI154">
        <v>17813752</v>
      </c>
      <c r="BJ154">
        <v>7245930</v>
      </c>
      <c r="BK154">
        <v>0</v>
      </c>
      <c r="BL154">
        <v>0</v>
      </c>
      <c r="BM154">
        <v>0</v>
      </c>
      <c r="BN154">
        <v>102077457</v>
      </c>
      <c r="BO154">
        <v>0</v>
      </c>
      <c r="BP154">
        <v>0</v>
      </c>
      <c r="BQ154">
        <v>32130284</v>
      </c>
      <c r="BR154">
        <v>0</v>
      </c>
      <c r="BS154">
        <v>0</v>
      </c>
      <c r="BT154">
        <v>10591548</v>
      </c>
      <c r="BU154">
        <v>25327611</v>
      </c>
      <c r="BV154">
        <v>111843725</v>
      </c>
      <c r="BW154">
        <v>18352581</v>
      </c>
      <c r="BX154">
        <v>0</v>
      </c>
      <c r="BY154">
        <v>0</v>
      </c>
      <c r="BZ154">
        <v>11272219</v>
      </c>
      <c r="CA154">
        <v>0</v>
      </c>
      <c r="CB154">
        <v>76087409</v>
      </c>
      <c r="CC154">
        <v>90080001</v>
      </c>
      <c r="CD154">
        <v>0</v>
      </c>
      <c r="CE154">
        <v>0</v>
      </c>
      <c r="CF154">
        <v>0</v>
      </c>
      <c r="CG154">
        <v>35929987</v>
      </c>
      <c r="CH154">
        <v>12374449</v>
      </c>
      <c r="CI154">
        <v>47268074</v>
      </c>
      <c r="CJ154">
        <v>5522972</v>
      </c>
      <c r="CK154">
        <v>12819270</v>
      </c>
      <c r="CL154">
        <v>0</v>
      </c>
      <c r="CM154">
        <v>0</v>
      </c>
      <c r="CN154">
        <v>23454567</v>
      </c>
      <c r="CO154">
        <v>477411736</v>
      </c>
      <c r="CP154">
        <v>16502085</v>
      </c>
      <c r="CQ154">
        <v>0</v>
      </c>
      <c r="CR154">
        <v>45847542</v>
      </c>
      <c r="CS154">
        <v>11102839</v>
      </c>
      <c r="CT154">
        <v>0</v>
      </c>
      <c r="CU154">
        <v>0</v>
      </c>
      <c r="CV154">
        <v>0</v>
      </c>
      <c r="CW154">
        <v>27001853</v>
      </c>
      <c r="CX154">
        <v>13849804</v>
      </c>
      <c r="CY154">
        <v>0</v>
      </c>
    </row>
    <row r="155" spans="1:103" x14ac:dyDescent="0.3">
      <c r="A155">
        <v>517</v>
      </c>
      <c r="D155">
        <v>0</v>
      </c>
      <c r="E155">
        <v>27525534</v>
      </c>
      <c r="F155">
        <v>0</v>
      </c>
      <c r="G155">
        <v>0</v>
      </c>
      <c r="H155">
        <v>0</v>
      </c>
      <c r="I155">
        <v>0</v>
      </c>
      <c r="J155">
        <v>0</v>
      </c>
      <c r="K155">
        <v>0</v>
      </c>
      <c r="L155">
        <v>0</v>
      </c>
      <c r="M155">
        <v>0</v>
      </c>
      <c r="N155">
        <v>0</v>
      </c>
      <c r="O155">
        <v>0</v>
      </c>
      <c r="P155">
        <v>0</v>
      </c>
      <c r="Q155">
        <v>0</v>
      </c>
      <c r="R155">
        <v>0</v>
      </c>
      <c r="S155">
        <v>9618564</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935461</v>
      </c>
      <c r="BG155">
        <v>0</v>
      </c>
      <c r="BH155">
        <v>0</v>
      </c>
      <c r="BI155">
        <v>0</v>
      </c>
      <c r="BJ155">
        <v>0</v>
      </c>
      <c r="BK155">
        <v>0</v>
      </c>
      <c r="BL155">
        <v>0</v>
      </c>
      <c r="BM155">
        <v>35969664</v>
      </c>
      <c r="BN155">
        <v>0</v>
      </c>
      <c r="BO155">
        <v>37279041</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6072090</v>
      </c>
      <c r="CV155">
        <v>0</v>
      </c>
      <c r="CW155">
        <v>0</v>
      </c>
      <c r="CX155">
        <v>0</v>
      </c>
      <c r="CY155">
        <v>0</v>
      </c>
    </row>
    <row r="156" spans="1:103" x14ac:dyDescent="0.3">
      <c r="A156">
        <v>518</v>
      </c>
      <c r="D156">
        <v>0</v>
      </c>
      <c r="E156">
        <v>8500</v>
      </c>
      <c r="F156">
        <v>0</v>
      </c>
      <c r="G156">
        <v>0</v>
      </c>
      <c r="H156">
        <v>0</v>
      </c>
      <c r="I156">
        <v>0</v>
      </c>
      <c r="J156">
        <v>1557718</v>
      </c>
      <c r="K156">
        <v>172825</v>
      </c>
      <c r="L156">
        <v>1530435</v>
      </c>
      <c r="M156">
        <v>34779108</v>
      </c>
      <c r="N156">
        <v>0</v>
      </c>
      <c r="O156">
        <v>686483</v>
      </c>
      <c r="P156">
        <v>0</v>
      </c>
      <c r="Q156">
        <v>1766587</v>
      </c>
      <c r="R156">
        <v>800488</v>
      </c>
      <c r="S156">
        <v>234607</v>
      </c>
      <c r="T156">
        <v>0</v>
      </c>
      <c r="U156">
        <v>0</v>
      </c>
      <c r="V156">
        <v>2863491</v>
      </c>
      <c r="W156">
        <v>0</v>
      </c>
      <c r="X156">
        <v>611483</v>
      </c>
      <c r="Y156">
        <v>236789</v>
      </c>
      <c r="Z156">
        <v>0</v>
      </c>
      <c r="AA156">
        <v>655112</v>
      </c>
      <c r="AB156">
        <v>581207</v>
      </c>
      <c r="AC156">
        <v>0</v>
      </c>
      <c r="AD156">
        <v>38846429</v>
      </c>
      <c r="AE156">
        <v>7110026</v>
      </c>
      <c r="AF156">
        <v>120477</v>
      </c>
      <c r="AG156">
        <v>3045747</v>
      </c>
      <c r="AH156">
        <v>425463</v>
      </c>
      <c r="AI156">
        <v>2835343</v>
      </c>
      <c r="AJ156">
        <v>1620737</v>
      </c>
      <c r="AK156">
        <v>0</v>
      </c>
      <c r="AL156">
        <v>3465982</v>
      </c>
      <c r="AM156">
        <v>0</v>
      </c>
      <c r="AN156">
        <v>733316</v>
      </c>
      <c r="AO156">
        <v>0</v>
      </c>
      <c r="AP156">
        <v>0</v>
      </c>
      <c r="AQ156">
        <v>977638</v>
      </c>
      <c r="AR156">
        <v>0</v>
      </c>
      <c r="AS156">
        <v>3387314</v>
      </c>
      <c r="AT156">
        <v>6446575</v>
      </c>
      <c r="AU156">
        <v>0</v>
      </c>
      <c r="AV156">
        <v>17234</v>
      </c>
      <c r="AW156">
        <v>587029</v>
      </c>
      <c r="AX156">
        <v>2833359</v>
      </c>
      <c r="AY156">
        <v>0</v>
      </c>
      <c r="AZ156">
        <v>0</v>
      </c>
      <c r="BA156">
        <v>0</v>
      </c>
      <c r="BB156">
        <v>54009971</v>
      </c>
      <c r="BC156">
        <v>501255</v>
      </c>
      <c r="BD156">
        <v>0</v>
      </c>
      <c r="BE156">
        <v>0</v>
      </c>
      <c r="BF156">
        <v>5472233</v>
      </c>
      <c r="BG156">
        <v>0</v>
      </c>
      <c r="BH156">
        <v>0</v>
      </c>
      <c r="BI156">
        <v>344846</v>
      </c>
      <c r="BJ156">
        <v>1144</v>
      </c>
      <c r="BK156">
        <v>0</v>
      </c>
      <c r="BL156">
        <v>0</v>
      </c>
      <c r="BM156">
        <v>4671565</v>
      </c>
      <c r="BN156">
        <v>4686432</v>
      </c>
      <c r="BO156">
        <v>193341</v>
      </c>
      <c r="BP156">
        <v>0</v>
      </c>
      <c r="BQ156">
        <v>737174</v>
      </c>
      <c r="BR156">
        <v>0</v>
      </c>
      <c r="BS156">
        <v>0</v>
      </c>
      <c r="BT156">
        <v>2586666</v>
      </c>
      <c r="BU156">
        <v>1790808</v>
      </c>
      <c r="BV156">
        <v>5271294</v>
      </c>
      <c r="BW156">
        <v>752512</v>
      </c>
      <c r="BX156">
        <v>0</v>
      </c>
      <c r="BY156">
        <v>0</v>
      </c>
      <c r="BZ156">
        <v>0</v>
      </c>
      <c r="CA156">
        <v>0</v>
      </c>
      <c r="CB156">
        <v>2434069</v>
      </c>
      <c r="CC156">
        <v>12648958</v>
      </c>
      <c r="CD156">
        <v>601188</v>
      </c>
      <c r="CE156">
        <v>3051408</v>
      </c>
      <c r="CF156">
        <v>0</v>
      </c>
      <c r="CG156">
        <v>1156054</v>
      </c>
      <c r="CH156">
        <v>8592</v>
      </c>
      <c r="CI156">
        <v>1132431</v>
      </c>
      <c r="CJ156">
        <v>1575314</v>
      </c>
      <c r="CK156">
        <v>0</v>
      </c>
      <c r="CL156">
        <v>0</v>
      </c>
      <c r="CM156">
        <v>0</v>
      </c>
      <c r="CN156">
        <v>616720</v>
      </c>
      <c r="CO156">
        <v>11507956</v>
      </c>
      <c r="CP156">
        <v>0</v>
      </c>
      <c r="CQ156">
        <v>0</v>
      </c>
      <c r="CR156">
        <v>1612326</v>
      </c>
      <c r="CS156">
        <v>398156</v>
      </c>
      <c r="CT156">
        <v>0</v>
      </c>
      <c r="CU156">
        <v>635818</v>
      </c>
      <c r="CV156">
        <v>0</v>
      </c>
      <c r="CW156">
        <v>146667</v>
      </c>
      <c r="CX156">
        <v>0</v>
      </c>
      <c r="CY156">
        <v>0</v>
      </c>
    </row>
    <row r="157" spans="1:103" x14ac:dyDescent="0.3">
      <c r="D157" t="e">
        <v>#N/A</v>
      </c>
      <c r="E157" t="e">
        <v>#N/A</v>
      </c>
      <c r="F157" t="e">
        <v>#N/A</v>
      </c>
      <c r="G157" t="e">
        <v>#N/A</v>
      </c>
      <c r="H157" t="e">
        <v>#N/A</v>
      </c>
      <c r="I157" t="e">
        <v>#N/A</v>
      </c>
      <c r="J157" t="e">
        <v>#N/A</v>
      </c>
      <c r="K157" t="e">
        <v>#N/A</v>
      </c>
      <c r="L157" t="e">
        <v>#N/A</v>
      </c>
      <c r="M157" t="e">
        <v>#N/A</v>
      </c>
      <c r="N157" t="e">
        <v>#N/A</v>
      </c>
      <c r="O157" t="e">
        <v>#N/A</v>
      </c>
      <c r="P157" t="e">
        <v>#N/A</v>
      </c>
      <c r="Q157" t="e">
        <v>#N/A</v>
      </c>
      <c r="R157" t="e">
        <v>#N/A</v>
      </c>
      <c r="S157" t="e">
        <v>#N/A</v>
      </c>
      <c r="T157" t="e">
        <v>#N/A</v>
      </c>
      <c r="U157" t="e">
        <v>#N/A</v>
      </c>
      <c r="V157" t="e">
        <v>#N/A</v>
      </c>
      <c r="W157" t="e">
        <v>#N/A</v>
      </c>
      <c r="X157" t="e">
        <v>#N/A</v>
      </c>
      <c r="Y157" t="e">
        <v>#N/A</v>
      </c>
      <c r="Z157" t="e">
        <v>#N/A</v>
      </c>
      <c r="AA157" t="e">
        <v>#N/A</v>
      </c>
      <c r="AB157" t="e">
        <v>#N/A</v>
      </c>
      <c r="AC157" t="e">
        <v>#N/A</v>
      </c>
      <c r="AD157" t="e">
        <v>#N/A</v>
      </c>
      <c r="AE157" t="e">
        <v>#N/A</v>
      </c>
      <c r="AF157" t="e">
        <v>#N/A</v>
      </c>
      <c r="AG157" t="e">
        <v>#N/A</v>
      </c>
      <c r="AH157" t="e">
        <v>#N/A</v>
      </c>
      <c r="AI157" t="e">
        <v>#N/A</v>
      </c>
      <c r="AJ157" t="e">
        <v>#N/A</v>
      </c>
      <c r="AK157" t="e">
        <v>#N/A</v>
      </c>
      <c r="AL157" t="e">
        <v>#N/A</v>
      </c>
      <c r="AM157" t="e">
        <v>#N/A</v>
      </c>
      <c r="AN157" t="e">
        <v>#N/A</v>
      </c>
      <c r="AO157" t="e">
        <v>#N/A</v>
      </c>
      <c r="AP157" t="e">
        <v>#N/A</v>
      </c>
      <c r="AQ157" t="e">
        <v>#N/A</v>
      </c>
      <c r="AR157" t="e">
        <v>#N/A</v>
      </c>
      <c r="AS157" t="e">
        <v>#N/A</v>
      </c>
      <c r="AT157" t="e">
        <v>#N/A</v>
      </c>
      <c r="AU157" t="e">
        <v>#N/A</v>
      </c>
      <c r="AV157" t="e">
        <v>#N/A</v>
      </c>
      <c r="AW157" t="e">
        <v>#N/A</v>
      </c>
      <c r="AX157" t="e">
        <v>#N/A</v>
      </c>
      <c r="AY157" t="e">
        <v>#N/A</v>
      </c>
      <c r="AZ157" t="e">
        <v>#N/A</v>
      </c>
      <c r="BA157" t="e">
        <v>#N/A</v>
      </c>
      <c r="BB157" t="e">
        <v>#N/A</v>
      </c>
      <c r="BC157" t="e">
        <v>#N/A</v>
      </c>
      <c r="BD157" t="e">
        <v>#N/A</v>
      </c>
      <c r="BE157" t="e">
        <v>#N/A</v>
      </c>
      <c r="BF157" t="e">
        <v>#N/A</v>
      </c>
      <c r="BG157" t="e">
        <v>#N/A</v>
      </c>
      <c r="BH157" t="e">
        <v>#N/A</v>
      </c>
      <c r="BI157" t="e">
        <v>#N/A</v>
      </c>
      <c r="BJ157" t="e">
        <v>#N/A</v>
      </c>
      <c r="BK157" t="e">
        <v>#N/A</v>
      </c>
      <c r="BL157" t="e">
        <v>#N/A</v>
      </c>
      <c r="BM157" t="e">
        <v>#N/A</v>
      </c>
      <c r="BN157" t="e">
        <v>#N/A</v>
      </c>
      <c r="BO157" t="e">
        <v>#N/A</v>
      </c>
      <c r="BP157" t="e">
        <v>#N/A</v>
      </c>
      <c r="BQ157" t="e">
        <v>#N/A</v>
      </c>
      <c r="BR157" t="e">
        <v>#N/A</v>
      </c>
      <c r="BS157" t="e">
        <v>#N/A</v>
      </c>
      <c r="BT157" t="e">
        <v>#N/A</v>
      </c>
      <c r="BU157" t="e">
        <v>#N/A</v>
      </c>
      <c r="BV157" t="e">
        <v>#N/A</v>
      </c>
      <c r="BW157" t="e">
        <v>#N/A</v>
      </c>
      <c r="BX157" t="e">
        <v>#N/A</v>
      </c>
      <c r="BY157" t="e">
        <v>#N/A</v>
      </c>
      <c r="BZ157" t="e">
        <v>#N/A</v>
      </c>
      <c r="CA157" t="e">
        <v>#N/A</v>
      </c>
      <c r="CB157" t="e">
        <v>#N/A</v>
      </c>
      <c r="CC157" t="e">
        <v>#N/A</v>
      </c>
      <c r="CD157" t="e">
        <v>#N/A</v>
      </c>
      <c r="CE157" t="e">
        <v>#N/A</v>
      </c>
      <c r="CF157" t="e">
        <v>#N/A</v>
      </c>
      <c r="CG157" t="e">
        <v>#N/A</v>
      </c>
      <c r="CH157" t="e">
        <v>#N/A</v>
      </c>
      <c r="CI157" t="e">
        <v>#N/A</v>
      </c>
      <c r="CJ157" t="e">
        <v>#N/A</v>
      </c>
      <c r="CK157" t="e">
        <v>#N/A</v>
      </c>
      <c r="CL157" t="e">
        <v>#N/A</v>
      </c>
      <c r="CM157" t="e">
        <v>#N/A</v>
      </c>
      <c r="CN157" t="e">
        <v>#N/A</v>
      </c>
      <c r="CO157" t="e">
        <v>#N/A</v>
      </c>
      <c r="CP157" t="e">
        <v>#N/A</v>
      </c>
      <c r="CQ157" t="e">
        <v>#N/A</v>
      </c>
      <c r="CR157" t="e">
        <v>#N/A</v>
      </c>
      <c r="CS157" t="e">
        <v>#N/A</v>
      </c>
      <c r="CT157" t="e">
        <v>#N/A</v>
      </c>
      <c r="CU157" t="e">
        <v>#N/A</v>
      </c>
      <c r="CV157" t="e">
        <v>#N/A</v>
      </c>
      <c r="CW157" t="e">
        <v>#N/A</v>
      </c>
      <c r="CX157" t="e">
        <v>#N/A</v>
      </c>
      <c r="CY157" t="e">
        <v>#N/A</v>
      </c>
    </row>
    <row r="158" spans="1:103" x14ac:dyDescent="0.3">
      <c r="D158" t="e">
        <v>#N/A</v>
      </c>
      <c r="E158" t="e">
        <v>#N/A</v>
      </c>
      <c r="F158" t="e">
        <v>#N/A</v>
      </c>
      <c r="G158" t="e">
        <v>#N/A</v>
      </c>
      <c r="H158" t="e">
        <v>#N/A</v>
      </c>
      <c r="I158" t="e">
        <v>#N/A</v>
      </c>
      <c r="J158" t="e">
        <v>#N/A</v>
      </c>
      <c r="K158" t="e">
        <v>#N/A</v>
      </c>
      <c r="L158" t="e">
        <v>#N/A</v>
      </c>
      <c r="M158" t="e">
        <v>#N/A</v>
      </c>
      <c r="N158" t="e">
        <v>#N/A</v>
      </c>
      <c r="O158" t="e">
        <v>#N/A</v>
      </c>
      <c r="P158" t="e">
        <v>#N/A</v>
      </c>
      <c r="Q158" t="e">
        <v>#N/A</v>
      </c>
      <c r="R158" t="e">
        <v>#N/A</v>
      </c>
      <c r="S158" t="e">
        <v>#N/A</v>
      </c>
      <c r="T158" t="e">
        <v>#N/A</v>
      </c>
      <c r="U158" t="e">
        <v>#N/A</v>
      </c>
      <c r="V158" t="e">
        <v>#N/A</v>
      </c>
      <c r="W158" t="e">
        <v>#N/A</v>
      </c>
      <c r="X158" t="e">
        <v>#N/A</v>
      </c>
      <c r="Y158" t="e">
        <v>#N/A</v>
      </c>
      <c r="Z158" t="e">
        <v>#N/A</v>
      </c>
      <c r="AA158" t="e">
        <v>#N/A</v>
      </c>
      <c r="AB158" t="e">
        <v>#N/A</v>
      </c>
      <c r="AC158" t="e">
        <v>#N/A</v>
      </c>
      <c r="AD158" t="e">
        <v>#N/A</v>
      </c>
      <c r="AE158" t="e">
        <v>#N/A</v>
      </c>
      <c r="AF158" t="e">
        <v>#N/A</v>
      </c>
      <c r="AG158" t="e">
        <v>#N/A</v>
      </c>
      <c r="AH158" t="e">
        <v>#N/A</v>
      </c>
      <c r="AI158" t="e">
        <v>#N/A</v>
      </c>
      <c r="AJ158" t="e">
        <v>#N/A</v>
      </c>
      <c r="AK158" t="e">
        <v>#N/A</v>
      </c>
      <c r="AL158" t="e">
        <v>#N/A</v>
      </c>
      <c r="AM158" t="e">
        <v>#N/A</v>
      </c>
      <c r="AN158" t="e">
        <v>#N/A</v>
      </c>
      <c r="AO158" t="e">
        <v>#N/A</v>
      </c>
      <c r="AP158" t="e">
        <v>#N/A</v>
      </c>
      <c r="AQ158" t="e">
        <v>#N/A</v>
      </c>
      <c r="AR158" t="e">
        <v>#N/A</v>
      </c>
      <c r="AS158" t="e">
        <v>#N/A</v>
      </c>
      <c r="AT158" t="e">
        <v>#N/A</v>
      </c>
      <c r="AU158" t="e">
        <v>#N/A</v>
      </c>
      <c r="AV158" t="e">
        <v>#N/A</v>
      </c>
      <c r="AW158" t="e">
        <v>#N/A</v>
      </c>
      <c r="AX158" t="e">
        <v>#N/A</v>
      </c>
      <c r="AY158" t="e">
        <v>#N/A</v>
      </c>
      <c r="AZ158" t="e">
        <v>#N/A</v>
      </c>
      <c r="BA158" t="e">
        <v>#N/A</v>
      </c>
      <c r="BB158" t="e">
        <v>#N/A</v>
      </c>
      <c r="BC158" t="e">
        <v>#N/A</v>
      </c>
      <c r="BD158" t="e">
        <v>#N/A</v>
      </c>
      <c r="BE158" t="e">
        <v>#N/A</v>
      </c>
      <c r="BF158" t="e">
        <v>#N/A</v>
      </c>
      <c r="BG158" t="e">
        <v>#N/A</v>
      </c>
      <c r="BH158" t="e">
        <v>#N/A</v>
      </c>
      <c r="BI158" t="e">
        <v>#N/A</v>
      </c>
      <c r="BJ158" t="e">
        <v>#N/A</v>
      </c>
      <c r="BK158" t="e">
        <v>#N/A</v>
      </c>
      <c r="BL158" t="e">
        <v>#N/A</v>
      </c>
      <c r="BM158" t="e">
        <v>#N/A</v>
      </c>
      <c r="BN158" t="e">
        <v>#N/A</v>
      </c>
      <c r="BO158" t="e">
        <v>#N/A</v>
      </c>
      <c r="BP158" t="e">
        <v>#N/A</v>
      </c>
      <c r="BQ158" t="e">
        <v>#N/A</v>
      </c>
      <c r="BR158" t="e">
        <v>#N/A</v>
      </c>
      <c r="BS158" t="e">
        <v>#N/A</v>
      </c>
      <c r="BT158" t="e">
        <v>#N/A</v>
      </c>
      <c r="BU158" t="e">
        <v>#N/A</v>
      </c>
      <c r="BV158" t="e">
        <v>#N/A</v>
      </c>
      <c r="BW158" t="e">
        <v>#N/A</v>
      </c>
      <c r="BX158" t="e">
        <v>#N/A</v>
      </c>
      <c r="BY158" t="e">
        <v>#N/A</v>
      </c>
      <c r="BZ158" t="e">
        <v>#N/A</v>
      </c>
      <c r="CA158" t="e">
        <v>#N/A</v>
      </c>
      <c r="CB158" t="e">
        <v>#N/A</v>
      </c>
      <c r="CC158" t="e">
        <v>#N/A</v>
      </c>
      <c r="CD158" t="e">
        <v>#N/A</v>
      </c>
      <c r="CE158" t="e">
        <v>#N/A</v>
      </c>
      <c r="CF158" t="e">
        <v>#N/A</v>
      </c>
      <c r="CG158" t="e">
        <v>#N/A</v>
      </c>
      <c r="CH158" t="e">
        <v>#N/A</v>
      </c>
      <c r="CI158" t="e">
        <v>#N/A</v>
      </c>
      <c r="CJ158" t="e">
        <v>#N/A</v>
      </c>
      <c r="CK158" t="e">
        <v>#N/A</v>
      </c>
      <c r="CL158" t="e">
        <v>#N/A</v>
      </c>
      <c r="CM158" t="e">
        <v>#N/A</v>
      </c>
      <c r="CN158" t="e">
        <v>#N/A</v>
      </c>
      <c r="CO158" t="e">
        <v>#N/A</v>
      </c>
      <c r="CP158" t="e">
        <v>#N/A</v>
      </c>
      <c r="CQ158" t="e">
        <v>#N/A</v>
      </c>
      <c r="CR158" t="e">
        <v>#N/A</v>
      </c>
      <c r="CS158" t="e">
        <v>#N/A</v>
      </c>
      <c r="CT158" t="e">
        <v>#N/A</v>
      </c>
      <c r="CU158" t="e">
        <v>#N/A</v>
      </c>
      <c r="CV158" t="e">
        <v>#N/A</v>
      </c>
      <c r="CW158" t="e">
        <v>#N/A</v>
      </c>
      <c r="CX158" t="e">
        <v>#N/A</v>
      </c>
      <c r="CY158" t="e">
        <v>#N/A</v>
      </c>
    </row>
    <row r="159" spans="1:103" x14ac:dyDescent="0.3">
      <c r="A159">
        <v>519</v>
      </c>
      <c r="D159">
        <v>0</v>
      </c>
      <c r="E159">
        <v>0</v>
      </c>
      <c r="F159">
        <v>0</v>
      </c>
      <c r="G159">
        <v>0</v>
      </c>
      <c r="H159">
        <v>0</v>
      </c>
      <c r="I159">
        <v>0</v>
      </c>
      <c r="J159">
        <v>0</v>
      </c>
      <c r="K159">
        <v>0</v>
      </c>
      <c r="L159">
        <v>0</v>
      </c>
      <c r="M159">
        <v>6656580</v>
      </c>
      <c r="N159">
        <v>0</v>
      </c>
      <c r="O159">
        <v>0</v>
      </c>
      <c r="P159">
        <v>0</v>
      </c>
      <c r="Q159">
        <v>5899</v>
      </c>
      <c r="R159">
        <v>0</v>
      </c>
      <c r="S159">
        <v>70642</v>
      </c>
      <c r="T159">
        <v>0</v>
      </c>
      <c r="U159">
        <v>0</v>
      </c>
      <c r="V159">
        <v>51474</v>
      </c>
      <c r="W159">
        <v>0</v>
      </c>
      <c r="X159">
        <v>35514</v>
      </c>
      <c r="Y159">
        <v>2113</v>
      </c>
      <c r="Z159">
        <v>0</v>
      </c>
      <c r="AA159">
        <v>0</v>
      </c>
      <c r="AB159">
        <v>1630734</v>
      </c>
      <c r="AC159">
        <v>0</v>
      </c>
      <c r="AD159">
        <v>1725303</v>
      </c>
      <c r="AE159">
        <v>1296170</v>
      </c>
      <c r="AF159">
        <v>0</v>
      </c>
      <c r="AG159">
        <v>311224</v>
      </c>
      <c r="AH159">
        <v>0</v>
      </c>
      <c r="AI159">
        <v>2372435</v>
      </c>
      <c r="AJ159">
        <v>18383</v>
      </c>
      <c r="AK159">
        <v>0</v>
      </c>
      <c r="AL159">
        <v>0</v>
      </c>
      <c r="AM159">
        <v>0</v>
      </c>
      <c r="AN159">
        <v>0</v>
      </c>
      <c r="AO159">
        <v>0</v>
      </c>
      <c r="AP159">
        <v>0</v>
      </c>
      <c r="AQ159">
        <v>0</v>
      </c>
      <c r="AR159">
        <v>0</v>
      </c>
      <c r="AS159">
        <v>0</v>
      </c>
      <c r="AT159">
        <v>713322</v>
      </c>
      <c r="AU159">
        <v>0</v>
      </c>
      <c r="AV159">
        <v>0</v>
      </c>
      <c r="AW159">
        <v>8450</v>
      </c>
      <c r="AX159">
        <v>2492</v>
      </c>
      <c r="AY159">
        <v>0</v>
      </c>
      <c r="AZ159">
        <v>0</v>
      </c>
      <c r="BA159">
        <v>0</v>
      </c>
      <c r="BB159">
        <v>0</v>
      </c>
      <c r="BC159">
        <v>0</v>
      </c>
      <c r="BD159">
        <v>0</v>
      </c>
      <c r="BE159">
        <v>0</v>
      </c>
      <c r="BF159">
        <v>1603608</v>
      </c>
      <c r="BG159">
        <v>0</v>
      </c>
      <c r="BH159">
        <v>0</v>
      </c>
      <c r="BI159">
        <v>0</v>
      </c>
      <c r="BJ159">
        <v>0</v>
      </c>
      <c r="BK159">
        <v>0</v>
      </c>
      <c r="BL159">
        <v>0</v>
      </c>
      <c r="BM159">
        <v>137842</v>
      </c>
      <c r="BN159">
        <v>1000114</v>
      </c>
      <c r="BO159">
        <v>0</v>
      </c>
      <c r="BP159">
        <v>0</v>
      </c>
      <c r="BQ159">
        <v>0</v>
      </c>
      <c r="BR159">
        <v>0</v>
      </c>
      <c r="BS159">
        <v>0</v>
      </c>
      <c r="BT159">
        <v>290520</v>
      </c>
      <c r="BU159">
        <v>0</v>
      </c>
      <c r="BV159">
        <v>0</v>
      </c>
      <c r="BW159">
        <v>0</v>
      </c>
      <c r="BX159">
        <v>0</v>
      </c>
      <c r="BY159">
        <v>0</v>
      </c>
      <c r="BZ159">
        <v>0</v>
      </c>
      <c r="CA159">
        <v>0</v>
      </c>
      <c r="CB159">
        <v>8098</v>
      </c>
      <c r="CC159">
        <v>0</v>
      </c>
      <c r="CD159">
        <v>620882</v>
      </c>
      <c r="CE159">
        <v>0</v>
      </c>
      <c r="CF159">
        <v>0</v>
      </c>
      <c r="CG159">
        <v>0</v>
      </c>
      <c r="CH159">
        <v>0</v>
      </c>
      <c r="CI159">
        <v>0</v>
      </c>
      <c r="CJ159">
        <v>0</v>
      </c>
      <c r="CK159">
        <v>0</v>
      </c>
      <c r="CL159">
        <v>0</v>
      </c>
      <c r="CM159">
        <v>0</v>
      </c>
      <c r="CN159">
        <v>2184</v>
      </c>
      <c r="CO159">
        <v>292889</v>
      </c>
      <c r="CP159">
        <v>0</v>
      </c>
      <c r="CQ159">
        <v>0</v>
      </c>
      <c r="CR159">
        <v>0</v>
      </c>
      <c r="CS159">
        <v>0</v>
      </c>
      <c r="CT159">
        <v>0</v>
      </c>
      <c r="CU159">
        <v>5296</v>
      </c>
      <c r="CV159">
        <v>0</v>
      </c>
      <c r="CW159">
        <v>0</v>
      </c>
      <c r="CX159">
        <v>0</v>
      </c>
      <c r="CY159">
        <v>0</v>
      </c>
    </row>
    <row r="160" spans="1:103" x14ac:dyDescent="0.3">
      <c r="A160">
        <v>520</v>
      </c>
      <c r="D160">
        <v>0</v>
      </c>
      <c r="E160">
        <v>0</v>
      </c>
      <c r="F160">
        <v>0</v>
      </c>
      <c r="G160">
        <v>0</v>
      </c>
      <c r="H160">
        <v>0</v>
      </c>
      <c r="I160">
        <v>0</v>
      </c>
      <c r="J160">
        <v>2086316</v>
      </c>
      <c r="K160">
        <v>904887</v>
      </c>
      <c r="L160">
        <v>712858</v>
      </c>
      <c r="M160">
        <v>5648115</v>
      </c>
      <c r="N160">
        <v>0</v>
      </c>
      <c r="O160">
        <v>767065</v>
      </c>
      <c r="P160">
        <v>0</v>
      </c>
      <c r="Q160">
        <v>151527</v>
      </c>
      <c r="R160">
        <v>635181</v>
      </c>
      <c r="S160">
        <v>0</v>
      </c>
      <c r="T160">
        <v>0</v>
      </c>
      <c r="U160">
        <v>0</v>
      </c>
      <c r="V160">
        <v>1172504</v>
      </c>
      <c r="W160">
        <v>0</v>
      </c>
      <c r="X160">
        <v>279860</v>
      </c>
      <c r="Y160">
        <v>488319</v>
      </c>
      <c r="Z160">
        <v>0</v>
      </c>
      <c r="AA160">
        <v>1354958</v>
      </c>
      <c r="AB160">
        <v>0</v>
      </c>
      <c r="AC160">
        <v>418657</v>
      </c>
      <c r="AD160">
        <v>467961</v>
      </c>
      <c r="AE160">
        <v>2331454</v>
      </c>
      <c r="AF160">
        <v>362343</v>
      </c>
      <c r="AG160">
        <v>348883</v>
      </c>
      <c r="AH160">
        <v>1216960</v>
      </c>
      <c r="AI160">
        <v>545908</v>
      </c>
      <c r="AJ160">
        <v>1281895</v>
      </c>
      <c r="AK160">
        <v>0</v>
      </c>
      <c r="AL160">
        <v>1344405</v>
      </c>
      <c r="AM160">
        <v>0</v>
      </c>
      <c r="AN160">
        <v>245750</v>
      </c>
      <c r="AO160">
        <v>0</v>
      </c>
      <c r="AP160">
        <v>0</v>
      </c>
      <c r="AQ160">
        <v>1151647</v>
      </c>
      <c r="AR160">
        <v>0</v>
      </c>
      <c r="AS160">
        <v>1551550</v>
      </c>
      <c r="AT160">
        <v>9905025</v>
      </c>
      <c r="AU160">
        <v>0</v>
      </c>
      <c r="AV160">
        <v>10864</v>
      </c>
      <c r="AW160">
        <v>364710</v>
      </c>
      <c r="AX160">
        <v>1896999</v>
      </c>
      <c r="AY160">
        <v>0</v>
      </c>
      <c r="AZ160">
        <v>0</v>
      </c>
      <c r="BA160">
        <v>0</v>
      </c>
      <c r="BB160">
        <v>6398526</v>
      </c>
      <c r="BC160">
        <v>422493</v>
      </c>
      <c r="BD160">
        <v>0</v>
      </c>
      <c r="BE160">
        <v>0</v>
      </c>
      <c r="BF160">
        <v>1807452</v>
      </c>
      <c r="BG160">
        <v>0</v>
      </c>
      <c r="BH160">
        <v>0</v>
      </c>
      <c r="BI160">
        <v>356304</v>
      </c>
      <c r="BJ160">
        <v>144591</v>
      </c>
      <c r="BK160">
        <v>0</v>
      </c>
      <c r="BL160">
        <v>0</v>
      </c>
      <c r="BM160">
        <v>0</v>
      </c>
      <c r="BN160">
        <v>3827137</v>
      </c>
      <c r="BO160">
        <v>0</v>
      </c>
      <c r="BP160">
        <v>0</v>
      </c>
      <c r="BQ160">
        <v>643303</v>
      </c>
      <c r="BR160">
        <v>0</v>
      </c>
      <c r="BS160">
        <v>0</v>
      </c>
      <c r="BT160">
        <v>331027</v>
      </c>
      <c r="BU160">
        <v>449065</v>
      </c>
      <c r="BV160">
        <v>3027876</v>
      </c>
      <c r="BW160">
        <v>342300</v>
      </c>
      <c r="BX160">
        <v>0</v>
      </c>
      <c r="BY160">
        <v>0</v>
      </c>
      <c r="BZ160">
        <v>231711</v>
      </c>
      <c r="CA160">
        <v>0</v>
      </c>
      <c r="CB160">
        <v>2657535</v>
      </c>
      <c r="CC160">
        <v>5077564</v>
      </c>
      <c r="CD160">
        <v>0</v>
      </c>
      <c r="CE160">
        <v>0</v>
      </c>
      <c r="CF160">
        <v>0</v>
      </c>
      <c r="CG160">
        <v>898551</v>
      </c>
      <c r="CH160">
        <v>327592</v>
      </c>
      <c r="CI160">
        <v>1061128</v>
      </c>
      <c r="CJ160">
        <v>180273</v>
      </c>
      <c r="CK160">
        <v>320481</v>
      </c>
      <c r="CL160">
        <v>0</v>
      </c>
      <c r="CM160">
        <v>0</v>
      </c>
      <c r="CN160">
        <v>475775</v>
      </c>
      <c r="CO160">
        <v>17335214</v>
      </c>
      <c r="CP160">
        <v>380821</v>
      </c>
      <c r="CQ160">
        <v>0</v>
      </c>
      <c r="CR160">
        <v>1212966</v>
      </c>
      <c r="CS160">
        <v>240690</v>
      </c>
      <c r="CT160">
        <v>0</v>
      </c>
      <c r="CU160">
        <v>0</v>
      </c>
      <c r="CV160">
        <v>0</v>
      </c>
      <c r="CW160">
        <v>648512</v>
      </c>
      <c r="CX160">
        <v>395916</v>
      </c>
      <c r="CY160">
        <v>0</v>
      </c>
    </row>
    <row r="161" spans="1:103" x14ac:dyDescent="0.3">
      <c r="A161">
        <v>521</v>
      </c>
      <c r="D161">
        <v>0</v>
      </c>
      <c r="E161">
        <v>961768</v>
      </c>
      <c r="F161">
        <v>0</v>
      </c>
      <c r="G161">
        <v>0</v>
      </c>
      <c r="H161">
        <v>0</v>
      </c>
      <c r="I161">
        <v>0</v>
      </c>
      <c r="J161">
        <v>0</v>
      </c>
      <c r="K161">
        <v>0</v>
      </c>
      <c r="L161">
        <v>0</v>
      </c>
      <c r="M161">
        <v>0</v>
      </c>
      <c r="N161">
        <v>0</v>
      </c>
      <c r="O161">
        <v>0</v>
      </c>
      <c r="P161">
        <v>0</v>
      </c>
      <c r="Q161">
        <v>0</v>
      </c>
      <c r="R161">
        <v>0</v>
      </c>
      <c r="S161">
        <v>277548</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40898</v>
      </c>
      <c r="BG161">
        <v>0</v>
      </c>
      <c r="BH161">
        <v>0</v>
      </c>
      <c r="BI161">
        <v>0</v>
      </c>
      <c r="BJ161">
        <v>0</v>
      </c>
      <c r="BK161">
        <v>0</v>
      </c>
      <c r="BL161">
        <v>0</v>
      </c>
      <c r="BM161">
        <v>884889</v>
      </c>
      <c r="BN161">
        <v>0</v>
      </c>
      <c r="BO161">
        <v>882992</v>
      </c>
      <c r="BP161">
        <v>0</v>
      </c>
      <c r="BQ161">
        <v>0</v>
      </c>
      <c r="BR161">
        <v>0</v>
      </c>
      <c r="BS161">
        <v>0</v>
      </c>
      <c r="BT161">
        <v>0</v>
      </c>
      <c r="BU161">
        <v>721228</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114469</v>
      </c>
      <c r="CV161">
        <v>0</v>
      </c>
      <c r="CW161">
        <v>0</v>
      </c>
      <c r="CX161">
        <v>0</v>
      </c>
      <c r="CY161">
        <v>0</v>
      </c>
    </row>
    <row r="162" spans="1:103" x14ac:dyDescent="0.3">
      <c r="A162">
        <v>522</v>
      </c>
      <c r="D162">
        <v>0</v>
      </c>
      <c r="E162">
        <v>0</v>
      </c>
      <c r="F162">
        <v>0</v>
      </c>
      <c r="G162">
        <v>0</v>
      </c>
      <c r="H162">
        <v>0</v>
      </c>
      <c r="I162">
        <v>0</v>
      </c>
      <c r="J162">
        <v>142244</v>
      </c>
      <c r="K162">
        <v>0</v>
      </c>
      <c r="L162">
        <v>127467</v>
      </c>
      <c r="M162">
        <v>2435740</v>
      </c>
      <c r="N162">
        <v>0</v>
      </c>
      <c r="O162">
        <v>70099</v>
      </c>
      <c r="P162">
        <v>0</v>
      </c>
      <c r="Q162">
        <v>190720</v>
      </c>
      <c r="R162">
        <v>20998</v>
      </c>
      <c r="S162">
        <v>16080</v>
      </c>
      <c r="T162">
        <v>0</v>
      </c>
      <c r="U162">
        <v>0</v>
      </c>
      <c r="V162">
        <v>198010</v>
      </c>
      <c r="W162">
        <v>0</v>
      </c>
      <c r="X162">
        <v>34552</v>
      </c>
      <c r="Y162">
        <v>9210</v>
      </c>
      <c r="Z162">
        <v>0</v>
      </c>
      <c r="AA162">
        <v>41416</v>
      </c>
      <c r="AB162">
        <v>49932</v>
      </c>
      <c r="AC162">
        <v>0</v>
      </c>
      <c r="AD162">
        <v>1147883</v>
      </c>
      <c r="AE162">
        <v>373140</v>
      </c>
      <c r="AF162">
        <v>855</v>
      </c>
      <c r="AG162">
        <v>162140</v>
      </c>
      <c r="AH162">
        <v>30299</v>
      </c>
      <c r="AI162">
        <v>343163</v>
      </c>
      <c r="AJ162">
        <v>111972</v>
      </c>
      <c r="AK162">
        <v>0</v>
      </c>
      <c r="AL162">
        <v>339057</v>
      </c>
      <c r="AM162">
        <v>0</v>
      </c>
      <c r="AN162">
        <v>32637</v>
      </c>
      <c r="AO162">
        <v>0</v>
      </c>
      <c r="AP162">
        <v>0</v>
      </c>
      <c r="AQ162">
        <v>76246</v>
      </c>
      <c r="AR162">
        <v>0</v>
      </c>
      <c r="AS162">
        <v>222188</v>
      </c>
      <c r="AT162">
        <v>1945212</v>
      </c>
      <c r="AU162">
        <v>0</v>
      </c>
      <c r="AV162">
        <v>0</v>
      </c>
      <c r="AW162">
        <v>30748</v>
      </c>
      <c r="AX162">
        <v>150381</v>
      </c>
      <c r="AY162">
        <v>0</v>
      </c>
      <c r="AZ162">
        <v>0</v>
      </c>
      <c r="BA162">
        <v>0</v>
      </c>
      <c r="BB162">
        <v>1663085</v>
      </c>
      <c r="BC162">
        <v>31250</v>
      </c>
      <c r="BD162">
        <v>0</v>
      </c>
      <c r="BE162">
        <v>0</v>
      </c>
      <c r="BF162">
        <v>320938</v>
      </c>
      <c r="BG162">
        <v>0</v>
      </c>
      <c r="BH162">
        <v>0</v>
      </c>
      <c r="BI162">
        <v>23464</v>
      </c>
      <c r="BJ162">
        <v>0</v>
      </c>
      <c r="BK162">
        <v>0</v>
      </c>
      <c r="BL162">
        <v>0</v>
      </c>
      <c r="BM162">
        <v>150317</v>
      </c>
      <c r="BN162">
        <v>443235</v>
      </c>
      <c r="BO162">
        <v>5247</v>
      </c>
      <c r="BP162">
        <v>0</v>
      </c>
      <c r="BQ162">
        <v>29600</v>
      </c>
      <c r="BR162">
        <v>0</v>
      </c>
      <c r="BS162">
        <v>0</v>
      </c>
      <c r="BT162">
        <v>133429</v>
      </c>
      <c r="BU162">
        <v>99917</v>
      </c>
      <c r="BV162">
        <v>470371</v>
      </c>
      <c r="BW162">
        <v>35845</v>
      </c>
      <c r="BX162">
        <v>0</v>
      </c>
      <c r="BY162">
        <v>0</v>
      </c>
      <c r="BZ162">
        <v>0</v>
      </c>
      <c r="CA162">
        <v>0</v>
      </c>
      <c r="CB162">
        <v>77130</v>
      </c>
      <c r="CC162">
        <v>2034906</v>
      </c>
      <c r="CD162">
        <v>55337</v>
      </c>
      <c r="CE162">
        <v>76444</v>
      </c>
      <c r="CF162">
        <v>0</v>
      </c>
      <c r="CG162">
        <v>87174</v>
      </c>
      <c r="CH162">
        <v>859</v>
      </c>
      <c r="CI162">
        <v>73928</v>
      </c>
      <c r="CJ162">
        <v>48775</v>
      </c>
      <c r="CK162">
        <v>0</v>
      </c>
      <c r="CL162">
        <v>0</v>
      </c>
      <c r="CM162">
        <v>0</v>
      </c>
      <c r="CN162">
        <v>49443</v>
      </c>
      <c r="CO162">
        <v>908465</v>
      </c>
      <c r="CP162">
        <v>0</v>
      </c>
      <c r="CQ162">
        <v>0</v>
      </c>
      <c r="CR162">
        <v>55460</v>
      </c>
      <c r="CS162">
        <v>12199</v>
      </c>
      <c r="CT162">
        <v>0</v>
      </c>
      <c r="CU162">
        <v>38009</v>
      </c>
      <c r="CV162">
        <v>0</v>
      </c>
      <c r="CW162">
        <v>9010</v>
      </c>
      <c r="CX162">
        <v>0</v>
      </c>
      <c r="CY162">
        <v>0</v>
      </c>
    </row>
    <row r="163" spans="1:103" x14ac:dyDescent="0.3">
      <c r="D163" t="e">
        <v>#N/A</v>
      </c>
      <c r="E163" t="e">
        <v>#N/A</v>
      </c>
      <c r="F163" t="e">
        <v>#N/A</v>
      </c>
      <c r="G163" t="e">
        <v>#N/A</v>
      </c>
      <c r="H163" t="e">
        <v>#N/A</v>
      </c>
      <c r="I163" t="e">
        <v>#N/A</v>
      </c>
      <c r="J163" t="e">
        <v>#N/A</v>
      </c>
      <c r="K163" t="e">
        <v>#N/A</v>
      </c>
      <c r="L163" t="e">
        <v>#N/A</v>
      </c>
      <c r="M163" t="e">
        <v>#N/A</v>
      </c>
      <c r="N163" t="e">
        <v>#N/A</v>
      </c>
      <c r="O163" t="e">
        <v>#N/A</v>
      </c>
      <c r="P163" t="e">
        <v>#N/A</v>
      </c>
      <c r="Q163" t="e">
        <v>#N/A</v>
      </c>
      <c r="R163" t="e">
        <v>#N/A</v>
      </c>
      <c r="S163" t="e">
        <v>#N/A</v>
      </c>
      <c r="T163" t="e">
        <v>#N/A</v>
      </c>
      <c r="U163" t="e">
        <v>#N/A</v>
      </c>
      <c r="V163" t="e">
        <v>#N/A</v>
      </c>
      <c r="W163" t="e">
        <v>#N/A</v>
      </c>
      <c r="X163" t="e">
        <v>#N/A</v>
      </c>
      <c r="Y163" t="e">
        <v>#N/A</v>
      </c>
      <c r="Z163" t="e">
        <v>#N/A</v>
      </c>
      <c r="AA163" t="e">
        <v>#N/A</v>
      </c>
      <c r="AB163" t="e">
        <v>#N/A</v>
      </c>
      <c r="AC163" t="e">
        <v>#N/A</v>
      </c>
      <c r="AD163" t="e">
        <v>#N/A</v>
      </c>
      <c r="AE163" t="e">
        <v>#N/A</v>
      </c>
      <c r="AF163" t="e">
        <v>#N/A</v>
      </c>
      <c r="AG163" t="e">
        <v>#N/A</v>
      </c>
      <c r="AH163" t="e">
        <v>#N/A</v>
      </c>
      <c r="AI163" t="e">
        <v>#N/A</v>
      </c>
      <c r="AJ163" t="e">
        <v>#N/A</v>
      </c>
      <c r="AK163" t="e">
        <v>#N/A</v>
      </c>
      <c r="AL163" t="e">
        <v>#N/A</v>
      </c>
      <c r="AM163" t="e">
        <v>#N/A</v>
      </c>
      <c r="AN163" t="e">
        <v>#N/A</v>
      </c>
      <c r="AO163" t="e">
        <v>#N/A</v>
      </c>
      <c r="AP163" t="e">
        <v>#N/A</v>
      </c>
      <c r="AQ163" t="e">
        <v>#N/A</v>
      </c>
      <c r="AR163" t="e">
        <v>#N/A</v>
      </c>
      <c r="AS163" t="e">
        <v>#N/A</v>
      </c>
      <c r="AT163" t="e">
        <v>#N/A</v>
      </c>
      <c r="AU163" t="e">
        <v>#N/A</v>
      </c>
      <c r="AV163" t="e">
        <v>#N/A</v>
      </c>
      <c r="AW163" t="e">
        <v>#N/A</v>
      </c>
      <c r="AX163" t="e">
        <v>#N/A</v>
      </c>
      <c r="AY163" t="e">
        <v>#N/A</v>
      </c>
      <c r="AZ163" t="e">
        <v>#N/A</v>
      </c>
      <c r="BA163" t="e">
        <v>#N/A</v>
      </c>
      <c r="BB163" t="e">
        <v>#N/A</v>
      </c>
      <c r="BC163" t="e">
        <v>#N/A</v>
      </c>
      <c r="BD163" t="e">
        <v>#N/A</v>
      </c>
      <c r="BE163" t="e">
        <v>#N/A</v>
      </c>
      <c r="BF163" t="e">
        <v>#N/A</v>
      </c>
      <c r="BG163" t="e">
        <v>#N/A</v>
      </c>
      <c r="BH163" t="e">
        <v>#N/A</v>
      </c>
      <c r="BI163" t="e">
        <v>#N/A</v>
      </c>
      <c r="BJ163" t="e">
        <v>#N/A</v>
      </c>
      <c r="BK163" t="e">
        <v>#N/A</v>
      </c>
      <c r="BL163" t="e">
        <v>#N/A</v>
      </c>
      <c r="BM163" t="e">
        <v>#N/A</v>
      </c>
      <c r="BN163" t="e">
        <v>#N/A</v>
      </c>
      <c r="BO163" t="e">
        <v>#N/A</v>
      </c>
      <c r="BP163" t="e">
        <v>#N/A</v>
      </c>
      <c r="BQ163" t="e">
        <v>#N/A</v>
      </c>
      <c r="BR163" t="e">
        <v>#N/A</v>
      </c>
      <c r="BS163" t="e">
        <v>#N/A</v>
      </c>
      <c r="BT163" t="e">
        <v>#N/A</v>
      </c>
      <c r="BU163" t="e">
        <v>#N/A</v>
      </c>
      <c r="BV163" t="e">
        <v>#N/A</v>
      </c>
      <c r="BW163" t="e">
        <v>#N/A</v>
      </c>
      <c r="BX163" t="e">
        <v>#N/A</v>
      </c>
      <c r="BY163" t="e">
        <v>#N/A</v>
      </c>
      <c r="BZ163" t="e">
        <v>#N/A</v>
      </c>
      <c r="CA163" t="e">
        <v>#N/A</v>
      </c>
      <c r="CB163" t="e">
        <v>#N/A</v>
      </c>
      <c r="CC163" t="e">
        <v>#N/A</v>
      </c>
      <c r="CD163" t="e">
        <v>#N/A</v>
      </c>
      <c r="CE163" t="e">
        <v>#N/A</v>
      </c>
      <c r="CF163" t="e">
        <v>#N/A</v>
      </c>
      <c r="CG163" t="e">
        <v>#N/A</v>
      </c>
      <c r="CH163" t="e">
        <v>#N/A</v>
      </c>
      <c r="CI163" t="e">
        <v>#N/A</v>
      </c>
      <c r="CJ163" t="e">
        <v>#N/A</v>
      </c>
      <c r="CK163" t="e">
        <v>#N/A</v>
      </c>
      <c r="CL163" t="e">
        <v>#N/A</v>
      </c>
      <c r="CM163" t="e">
        <v>#N/A</v>
      </c>
      <c r="CN163" t="e">
        <v>#N/A</v>
      </c>
      <c r="CO163" t="e">
        <v>#N/A</v>
      </c>
      <c r="CP163" t="e">
        <v>#N/A</v>
      </c>
      <c r="CQ163" t="e">
        <v>#N/A</v>
      </c>
      <c r="CR163" t="e">
        <v>#N/A</v>
      </c>
      <c r="CS163" t="e">
        <v>#N/A</v>
      </c>
      <c r="CT163" t="e">
        <v>#N/A</v>
      </c>
      <c r="CU163" t="e">
        <v>#N/A</v>
      </c>
      <c r="CV163" t="e">
        <v>#N/A</v>
      </c>
      <c r="CW163" t="e">
        <v>#N/A</v>
      </c>
      <c r="CX163" t="e">
        <v>#N/A</v>
      </c>
      <c r="CY163" t="e">
        <v>#N/A</v>
      </c>
    </row>
    <row r="164" spans="1:103" x14ac:dyDescent="0.3">
      <c r="D164" t="e">
        <v>#N/A</v>
      </c>
      <c r="E164" t="e">
        <v>#N/A</v>
      </c>
      <c r="F164" t="e">
        <v>#N/A</v>
      </c>
      <c r="G164" t="e">
        <v>#N/A</v>
      </c>
      <c r="H164" t="e">
        <v>#N/A</v>
      </c>
      <c r="I164" t="e">
        <v>#N/A</v>
      </c>
      <c r="J164" t="e">
        <v>#N/A</v>
      </c>
      <c r="K164" t="e">
        <v>#N/A</v>
      </c>
      <c r="L164" t="e">
        <v>#N/A</v>
      </c>
      <c r="M164" t="e">
        <v>#N/A</v>
      </c>
      <c r="N164" t="e">
        <v>#N/A</v>
      </c>
      <c r="O164" t="e">
        <v>#N/A</v>
      </c>
      <c r="P164" t="e">
        <v>#N/A</v>
      </c>
      <c r="Q164" t="e">
        <v>#N/A</v>
      </c>
      <c r="R164" t="e">
        <v>#N/A</v>
      </c>
      <c r="S164" t="e">
        <v>#N/A</v>
      </c>
      <c r="T164" t="e">
        <v>#N/A</v>
      </c>
      <c r="U164" t="e">
        <v>#N/A</v>
      </c>
      <c r="V164" t="e">
        <v>#N/A</v>
      </c>
      <c r="W164" t="e">
        <v>#N/A</v>
      </c>
      <c r="X164" t="e">
        <v>#N/A</v>
      </c>
      <c r="Y164" t="e">
        <v>#N/A</v>
      </c>
      <c r="Z164" t="e">
        <v>#N/A</v>
      </c>
      <c r="AA164" t="e">
        <v>#N/A</v>
      </c>
      <c r="AB164" t="e">
        <v>#N/A</v>
      </c>
      <c r="AC164" t="e">
        <v>#N/A</v>
      </c>
      <c r="AD164" t="e">
        <v>#N/A</v>
      </c>
      <c r="AE164" t="e">
        <v>#N/A</v>
      </c>
      <c r="AF164" t="e">
        <v>#N/A</v>
      </c>
      <c r="AG164" t="e">
        <v>#N/A</v>
      </c>
      <c r="AH164" t="e">
        <v>#N/A</v>
      </c>
      <c r="AI164" t="e">
        <v>#N/A</v>
      </c>
      <c r="AJ164" t="e">
        <v>#N/A</v>
      </c>
      <c r="AK164" t="e">
        <v>#N/A</v>
      </c>
      <c r="AL164" t="e">
        <v>#N/A</v>
      </c>
      <c r="AM164" t="e">
        <v>#N/A</v>
      </c>
      <c r="AN164" t="e">
        <v>#N/A</v>
      </c>
      <c r="AO164" t="e">
        <v>#N/A</v>
      </c>
      <c r="AP164" t="e">
        <v>#N/A</v>
      </c>
      <c r="AQ164" t="e">
        <v>#N/A</v>
      </c>
      <c r="AR164" t="e">
        <v>#N/A</v>
      </c>
      <c r="AS164" t="e">
        <v>#N/A</v>
      </c>
      <c r="AT164" t="e">
        <v>#N/A</v>
      </c>
      <c r="AU164" t="e">
        <v>#N/A</v>
      </c>
      <c r="AV164" t="e">
        <v>#N/A</v>
      </c>
      <c r="AW164" t="e">
        <v>#N/A</v>
      </c>
      <c r="AX164" t="e">
        <v>#N/A</v>
      </c>
      <c r="AY164" t="e">
        <v>#N/A</v>
      </c>
      <c r="AZ164" t="e">
        <v>#N/A</v>
      </c>
      <c r="BA164" t="e">
        <v>#N/A</v>
      </c>
      <c r="BB164" t="e">
        <v>#N/A</v>
      </c>
      <c r="BC164" t="e">
        <v>#N/A</v>
      </c>
      <c r="BD164" t="e">
        <v>#N/A</v>
      </c>
      <c r="BE164" t="e">
        <v>#N/A</v>
      </c>
      <c r="BF164" t="e">
        <v>#N/A</v>
      </c>
      <c r="BG164" t="e">
        <v>#N/A</v>
      </c>
      <c r="BH164" t="e">
        <v>#N/A</v>
      </c>
      <c r="BI164" t="e">
        <v>#N/A</v>
      </c>
      <c r="BJ164" t="e">
        <v>#N/A</v>
      </c>
      <c r="BK164" t="e">
        <v>#N/A</v>
      </c>
      <c r="BL164" t="e">
        <v>#N/A</v>
      </c>
      <c r="BM164" t="e">
        <v>#N/A</v>
      </c>
      <c r="BN164" t="e">
        <v>#N/A</v>
      </c>
      <c r="BO164" t="e">
        <v>#N/A</v>
      </c>
      <c r="BP164" t="e">
        <v>#N/A</v>
      </c>
      <c r="BQ164" t="e">
        <v>#N/A</v>
      </c>
      <c r="BR164" t="e">
        <v>#N/A</v>
      </c>
      <c r="BS164" t="e">
        <v>#N/A</v>
      </c>
      <c r="BT164" t="e">
        <v>#N/A</v>
      </c>
      <c r="BU164" t="e">
        <v>#N/A</v>
      </c>
      <c r="BV164" t="e">
        <v>#N/A</v>
      </c>
      <c r="BW164" t="e">
        <v>#N/A</v>
      </c>
      <c r="BX164" t="e">
        <v>#N/A</v>
      </c>
      <c r="BY164" t="e">
        <v>#N/A</v>
      </c>
      <c r="BZ164" t="e">
        <v>#N/A</v>
      </c>
      <c r="CA164" t="e">
        <v>#N/A</v>
      </c>
      <c r="CB164" t="e">
        <v>#N/A</v>
      </c>
      <c r="CC164" t="e">
        <v>#N/A</v>
      </c>
      <c r="CD164" t="e">
        <v>#N/A</v>
      </c>
      <c r="CE164" t="e">
        <v>#N/A</v>
      </c>
      <c r="CF164" t="e">
        <v>#N/A</v>
      </c>
      <c r="CG164" t="e">
        <v>#N/A</v>
      </c>
      <c r="CH164" t="e">
        <v>#N/A</v>
      </c>
      <c r="CI164" t="e">
        <v>#N/A</v>
      </c>
      <c r="CJ164" t="e">
        <v>#N/A</v>
      </c>
      <c r="CK164" t="e">
        <v>#N/A</v>
      </c>
      <c r="CL164" t="e">
        <v>#N/A</v>
      </c>
      <c r="CM164" t="e">
        <v>#N/A</v>
      </c>
      <c r="CN164" t="e">
        <v>#N/A</v>
      </c>
      <c r="CO164" t="e">
        <v>#N/A</v>
      </c>
      <c r="CP164" t="e">
        <v>#N/A</v>
      </c>
      <c r="CQ164" t="e">
        <v>#N/A</v>
      </c>
      <c r="CR164" t="e">
        <v>#N/A</v>
      </c>
      <c r="CS164" t="e">
        <v>#N/A</v>
      </c>
      <c r="CT164" t="e">
        <v>#N/A</v>
      </c>
      <c r="CU164" t="e">
        <v>#N/A</v>
      </c>
      <c r="CV164" t="e">
        <v>#N/A</v>
      </c>
      <c r="CW164" t="e">
        <v>#N/A</v>
      </c>
      <c r="CX164" t="e">
        <v>#N/A</v>
      </c>
      <c r="CY164" t="e">
        <v>#N/A</v>
      </c>
    </row>
    <row r="165" spans="1:103" x14ac:dyDescent="0.3">
      <c r="A165">
        <v>523</v>
      </c>
      <c r="D165">
        <v>0</v>
      </c>
      <c r="E165">
        <v>0</v>
      </c>
      <c r="F165">
        <v>0</v>
      </c>
      <c r="G165">
        <v>0</v>
      </c>
      <c r="H165">
        <v>0</v>
      </c>
      <c r="I165">
        <v>0</v>
      </c>
      <c r="J165">
        <v>0</v>
      </c>
      <c r="K165">
        <v>0</v>
      </c>
      <c r="L165">
        <v>0</v>
      </c>
      <c r="M165">
        <v>79253926</v>
      </c>
      <c r="N165">
        <v>0</v>
      </c>
      <c r="O165">
        <v>411551</v>
      </c>
      <c r="P165">
        <v>0</v>
      </c>
      <c r="Q165">
        <v>41786</v>
      </c>
      <c r="R165">
        <v>0</v>
      </c>
      <c r="S165">
        <v>1248010</v>
      </c>
      <c r="T165">
        <v>0</v>
      </c>
      <c r="U165">
        <v>0</v>
      </c>
      <c r="V165">
        <v>5277014</v>
      </c>
      <c r="W165">
        <v>0</v>
      </c>
      <c r="X165">
        <v>1227181</v>
      </c>
      <c r="Y165">
        <v>5282</v>
      </c>
      <c r="Z165">
        <v>0</v>
      </c>
      <c r="AA165">
        <v>0</v>
      </c>
      <c r="AB165">
        <v>23115523</v>
      </c>
      <c r="AC165">
        <v>0</v>
      </c>
      <c r="AD165">
        <v>22001032</v>
      </c>
      <c r="AE165">
        <v>30590570</v>
      </c>
      <c r="AF165">
        <v>0</v>
      </c>
      <c r="AG165">
        <v>8017193</v>
      </c>
      <c r="AH165">
        <v>0</v>
      </c>
      <c r="AI165">
        <v>16357863</v>
      </c>
      <c r="AJ165">
        <v>296344</v>
      </c>
      <c r="AK165">
        <v>0</v>
      </c>
      <c r="AL165">
        <v>0</v>
      </c>
      <c r="AM165">
        <v>0</v>
      </c>
      <c r="AN165">
        <v>0</v>
      </c>
      <c r="AO165">
        <v>0</v>
      </c>
      <c r="AP165">
        <v>0</v>
      </c>
      <c r="AQ165">
        <v>0</v>
      </c>
      <c r="AR165">
        <v>0</v>
      </c>
      <c r="AS165">
        <v>0</v>
      </c>
      <c r="AT165">
        <v>5174578</v>
      </c>
      <c r="AU165">
        <v>0</v>
      </c>
      <c r="AV165">
        <v>0</v>
      </c>
      <c r="AW165">
        <v>33491</v>
      </c>
      <c r="AX165">
        <v>30738</v>
      </c>
      <c r="AY165">
        <v>0</v>
      </c>
      <c r="AZ165">
        <v>0</v>
      </c>
      <c r="BA165">
        <v>0</v>
      </c>
      <c r="BB165">
        <v>0</v>
      </c>
      <c r="BC165">
        <v>0</v>
      </c>
      <c r="BD165">
        <v>0</v>
      </c>
      <c r="BE165">
        <v>0</v>
      </c>
      <c r="BF165">
        <v>15891122</v>
      </c>
      <c r="BG165">
        <v>0</v>
      </c>
      <c r="BH165">
        <v>0</v>
      </c>
      <c r="BI165">
        <v>0</v>
      </c>
      <c r="BJ165">
        <v>0</v>
      </c>
      <c r="BK165">
        <v>0</v>
      </c>
      <c r="BL165">
        <v>0</v>
      </c>
      <c r="BM165">
        <v>5063608</v>
      </c>
      <c r="BN165">
        <v>10811732</v>
      </c>
      <c r="BO165">
        <v>0</v>
      </c>
      <c r="BP165">
        <v>0</v>
      </c>
      <c r="BQ165">
        <v>0</v>
      </c>
      <c r="BR165">
        <v>0</v>
      </c>
      <c r="BS165">
        <v>0</v>
      </c>
      <c r="BT165">
        <v>4288320</v>
      </c>
      <c r="BU165">
        <v>5574015</v>
      </c>
      <c r="BV165">
        <v>0</v>
      </c>
      <c r="BW165">
        <v>0</v>
      </c>
      <c r="BX165">
        <v>0</v>
      </c>
      <c r="BY165">
        <v>0</v>
      </c>
      <c r="BZ165">
        <v>0</v>
      </c>
      <c r="CA165">
        <v>0</v>
      </c>
      <c r="CB165">
        <v>82858</v>
      </c>
      <c r="CC165">
        <v>1379921</v>
      </c>
      <c r="CD165">
        <v>8816037</v>
      </c>
      <c r="CE165">
        <v>0</v>
      </c>
      <c r="CF165">
        <v>0</v>
      </c>
      <c r="CG165">
        <v>0</v>
      </c>
      <c r="CH165">
        <v>0</v>
      </c>
      <c r="CI165">
        <v>0</v>
      </c>
      <c r="CJ165">
        <v>0</v>
      </c>
      <c r="CK165">
        <v>0</v>
      </c>
      <c r="CL165">
        <v>0</v>
      </c>
      <c r="CM165">
        <v>0</v>
      </c>
      <c r="CN165">
        <v>14701</v>
      </c>
      <c r="CO165">
        <v>1847018</v>
      </c>
      <c r="CP165">
        <v>0</v>
      </c>
      <c r="CQ165">
        <v>0</v>
      </c>
      <c r="CR165">
        <v>0</v>
      </c>
      <c r="CS165">
        <v>0</v>
      </c>
      <c r="CT165">
        <v>0</v>
      </c>
      <c r="CU165">
        <v>43119</v>
      </c>
      <c r="CV165">
        <v>0</v>
      </c>
      <c r="CW165">
        <v>0</v>
      </c>
      <c r="CX165">
        <v>0</v>
      </c>
      <c r="CY165">
        <v>0</v>
      </c>
    </row>
    <row r="166" spans="1:103" x14ac:dyDescent="0.3">
      <c r="A166">
        <v>524</v>
      </c>
      <c r="D166">
        <v>0</v>
      </c>
      <c r="E166">
        <v>0</v>
      </c>
      <c r="F166">
        <v>0</v>
      </c>
      <c r="G166">
        <v>0</v>
      </c>
      <c r="H166">
        <v>0</v>
      </c>
      <c r="I166">
        <v>0</v>
      </c>
      <c r="J166">
        <v>26389525</v>
      </c>
      <c r="K166">
        <v>13796001</v>
      </c>
      <c r="L166">
        <v>12428877</v>
      </c>
      <c r="M166">
        <v>78840478</v>
      </c>
      <c r="N166">
        <v>0</v>
      </c>
      <c r="O166">
        <v>14091152</v>
      </c>
      <c r="P166">
        <v>0</v>
      </c>
      <c r="Q166">
        <v>15528659</v>
      </c>
      <c r="R166">
        <v>8213893</v>
      </c>
      <c r="S166">
        <v>0</v>
      </c>
      <c r="T166">
        <v>0</v>
      </c>
      <c r="U166">
        <v>0</v>
      </c>
      <c r="V166">
        <v>16638818</v>
      </c>
      <c r="W166">
        <v>0</v>
      </c>
      <c r="X166">
        <v>7969534</v>
      </c>
      <c r="Y166">
        <v>7636191</v>
      </c>
      <c r="Z166">
        <v>0</v>
      </c>
      <c r="AA166">
        <v>18477496</v>
      </c>
      <c r="AB166">
        <v>0</v>
      </c>
      <c r="AC166">
        <v>5226076</v>
      </c>
      <c r="AD166">
        <v>5318321</v>
      </c>
      <c r="AE166">
        <v>26172864</v>
      </c>
      <c r="AF166">
        <v>4158118</v>
      </c>
      <c r="AG166">
        <v>11243978</v>
      </c>
      <c r="AH166">
        <v>22642284</v>
      </c>
      <c r="AI166">
        <v>18585106</v>
      </c>
      <c r="AJ166">
        <v>15057497</v>
      </c>
      <c r="AK166">
        <v>0</v>
      </c>
      <c r="AL166">
        <v>21175938</v>
      </c>
      <c r="AM166">
        <v>0</v>
      </c>
      <c r="AN166">
        <v>6335074</v>
      </c>
      <c r="AO166">
        <v>0</v>
      </c>
      <c r="AP166">
        <v>0</v>
      </c>
      <c r="AQ166">
        <v>15748620</v>
      </c>
      <c r="AR166">
        <v>0</v>
      </c>
      <c r="AS166">
        <v>28980504</v>
      </c>
      <c r="AT166">
        <v>121301013</v>
      </c>
      <c r="AU166">
        <v>0</v>
      </c>
      <c r="AV166">
        <v>249851</v>
      </c>
      <c r="AW166">
        <v>6581815</v>
      </c>
      <c r="AX166">
        <v>20611697</v>
      </c>
      <c r="AY166">
        <v>0</v>
      </c>
      <c r="AZ166">
        <v>0</v>
      </c>
      <c r="BA166">
        <v>0</v>
      </c>
      <c r="BB166">
        <v>130315841</v>
      </c>
      <c r="BC166">
        <v>6983370</v>
      </c>
      <c r="BD166">
        <v>0</v>
      </c>
      <c r="BE166">
        <v>0</v>
      </c>
      <c r="BF166">
        <v>28545849</v>
      </c>
      <c r="BG166">
        <v>0</v>
      </c>
      <c r="BH166">
        <v>0</v>
      </c>
      <c r="BI166">
        <v>4656274</v>
      </c>
      <c r="BJ166">
        <v>1249127</v>
      </c>
      <c r="BK166">
        <v>0</v>
      </c>
      <c r="BL166">
        <v>0</v>
      </c>
      <c r="BM166">
        <v>0</v>
      </c>
      <c r="BN166">
        <v>52007135</v>
      </c>
      <c r="BO166">
        <v>0</v>
      </c>
      <c r="BP166">
        <v>0</v>
      </c>
      <c r="BQ166">
        <v>12092616</v>
      </c>
      <c r="BR166">
        <v>0</v>
      </c>
      <c r="BS166">
        <v>0</v>
      </c>
      <c r="BT166">
        <v>4637903</v>
      </c>
      <c r="BU166">
        <v>14491175</v>
      </c>
      <c r="BV166">
        <v>19463889</v>
      </c>
      <c r="BW166">
        <v>10185969</v>
      </c>
      <c r="BX166">
        <v>0</v>
      </c>
      <c r="BY166">
        <v>0</v>
      </c>
      <c r="BZ166">
        <v>2421490</v>
      </c>
      <c r="CA166">
        <v>0</v>
      </c>
      <c r="CB166">
        <v>41122990</v>
      </c>
      <c r="CC166">
        <v>57103663</v>
      </c>
      <c r="CD166">
        <v>0</v>
      </c>
      <c r="CE166">
        <v>0</v>
      </c>
      <c r="CF166">
        <v>0</v>
      </c>
      <c r="CG166">
        <v>14485892</v>
      </c>
      <c r="CH166">
        <v>5791974</v>
      </c>
      <c r="CI166">
        <v>38628020</v>
      </c>
      <c r="CJ166">
        <v>1730846</v>
      </c>
      <c r="CK166">
        <v>2581820</v>
      </c>
      <c r="CL166">
        <v>0</v>
      </c>
      <c r="CM166">
        <v>0</v>
      </c>
      <c r="CN166">
        <v>6089261</v>
      </c>
      <c r="CO166">
        <v>215513003</v>
      </c>
      <c r="CP166">
        <v>2030121</v>
      </c>
      <c r="CQ166">
        <v>0</v>
      </c>
      <c r="CR166">
        <v>18561263</v>
      </c>
      <c r="CS166">
        <v>5181868</v>
      </c>
      <c r="CT166">
        <v>0</v>
      </c>
      <c r="CU166">
        <v>0</v>
      </c>
      <c r="CV166">
        <v>0</v>
      </c>
      <c r="CW166">
        <v>9843400</v>
      </c>
      <c r="CX166">
        <v>4354373</v>
      </c>
      <c r="CY166">
        <v>0</v>
      </c>
    </row>
    <row r="167" spans="1:103" x14ac:dyDescent="0.3">
      <c r="A167">
        <v>525</v>
      </c>
      <c r="D167">
        <v>0</v>
      </c>
      <c r="E167">
        <v>13291776</v>
      </c>
      <c r="F167">
        <v>0</v>
      </c>
      <c r="G167">
        <v>0</v>
      </c>
      <c r="H167">
        <v>0</v>
      </c>
      <c r="I167">
        <v>0</v>
      </c>
      <c r="J167">
        <v>0</v>
      </c>
      <c r="K167">
        <v>0</v>
      </c>
      <c r="L167">
        <v>0</v>
      </c>
      <c r="M167">
        <v>0</v>
      </c>
      <c r="N167">
        <v>0</v>
      </c>
      <c r="O167">
        <v>0</v>
      </c>
      <c r="P167">
        <v>0</v>
      </c>
      <c r="Q167">
        <v>0</v>
      </c>
      <c r="R167">
        <v>0</v>
      </c>
      <c r="S167">
        <v>4965996</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500011</v>
      </c>
      <c r="BG167">
        <v>0</v>
      </c>
      <c r="BH167">
        <v>0</v>
      </c>
      <c r="BI167">
        <v>0</v>
      </c>
      <c r="BJ167">
        <v>0</v>
      </c>
      <c r="BK167">
        <v>0</v>
      </c>
      <c r="BL167">
        <v>0</v>
      </c>
      <c r="BM167">
        <v>18030856</v>
      </c>
      <c r="BN167">
        <v>0</v>
      </c>
      <c r="BO167">
        <v>7731429</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2632037</v>
      </c>
      <c r="CV167">
        <v>0</v>
      </c>
      <c r="CW167">
        <v>0</v>
      </c>
      <c r="CX167">
        <v>0</v>
      </c>
      <c r="CY167">
        <v>0</v>
      </c>
    </row>
    <row r="168" spans="1:103" x14ac:dyDescent="0.3">
      <c r="A168">
        <v>526</v>
      </c>
      <c r="D168">
        <v>0</v>
      </c>
      <c r="E168">
        <v>8500</v>
      </c>
      <c r="F168">
        <v>0</v>
      </c>
      <c r="G168">
        <v>0</v>
      </c>
      <c r="H168">
        <v>0</v>
      </c>
      <c r="I168">
        <v>0</v>
      </c>
      <c r="J168">
        <v>702364</v>
      </c>
      <c r="K168">
        <v>172825</v>
      </c>
      <c r="L168">
        <v>1201726</v>
      </c>
      <c r="M168">
        <v>18622235</v>
      </c>
      <c r="N168">
        <v>0</v>
      </c>
      <c r="O168">
        <v>530621</v>
      </c>
      <c r="P168">
        <v>0</v>
      </c>
      <c r="Q168">
        <v>1513033</v>
      </c>
      <c r="R168">
        <v>221534</v>
      </c>
      <c r="S168">
        <v>221823</v>
      </c>
      <c r="T168">
        <v>0</v>
      </c>
      <c r="U168">
        <v>0</v>
      </c>
      <c r="V168">
        <v>1945006</v>
      </c>
      <c r="W168">
        <v>0</v>
      </c>
      <c r="X168">
        <v>542303</v>
      </c>
      <c r="Y168">
        <v>177023</v>
      </c>
      <c r="Z168">
        <v>0</v>
      </c>
      <c r="AA168">
        <v>584017</v>
      </c>
      <c r="AB168">
        <v>423250</v>
      </c>
      <c r="AC168">
        <v>0</v>
      </c>
      <c r="AD168">
        <v>26068305</v>
      </c>
      <c r="AE168">
        <v>5953339</v>
      </c>
      <c r="AF168">
        <v>70049</v>
      </c>
      <c r="AG168">
        <v>2413674</v>
      </c>
      <c r="AH168">
        <v>345529</v>
      </c>
      <c r="AI168">
        <v>1930296</v>
      </c>
      <c r="AJ168">
        <v>1207109</v>
      </c>
      <c r="AK168">
        <v>0</v>
      </c>
      <c r="AL168">
        <v>2519587</v>
      </c>
      <c r="AM168">
        <v>0</v>
      </c>
      <c r="AN168">
        <v>655954</v>
      </c>
      <c r="AO168">
        <v>0</v>
      </c>
      <c r="AP168">
        <v>0</v>
      </c>
      <c r="AQ168">
        <v>606590</v>
      </c>
      <c r="AR168">
        <v>0</v>
      </c>
      <c r="AS168">
        <v>2696826</v>
      </c>
      <c r="AT168">
        <v>5240180</v>
      </c>
      <c r="AU168">
        <v>0</v>
      </c>
      <c r="AV168">
        <v>17234</v>
      </c>
      <c r="AW168">
        <v>294364</v>
      </c>
      <c r="AX168">
        <v>1950259</v>
      </c>
      <c r="AY168">
        <v>0</v>
      </c>
      <c r="AZ168">
        <v>0</v>
      </c>
      <c r="BA168">
        <v>0</v>
      </c>
      <c r="BB168">
        <v>23619384</v>
      </c>
      <c r="BC168">
        <v>459998</v>
      </c>
      <c r="BD168">
        <v>0</v>
      </c>
      <c r="BE168">
        <v>0</v>
      </c>
      <c r="BF168">
        <v>3839238</v>
      </c>
      <c r="BG168">
        <v>0</v>
      </c>
      <c r="BH168">
        <v>0</v>
      </c>
      <c r="BI168">
        <v>256653</v>
      </c>
      <c r="BJ168">
        <v>1144</v>
      </c>
      <c r="BK168">
        <v>0</v>
      </c>
      <c r="BL168">
        <v>0</v>
      </c>
      <c r="BM168">
        <v>1856585</v>
      </c>
      <c r="BN168">
        <v>3812044</v>
      </c>
      <c r="BO168">
        <v>180204</v>
      </c>
      <c r="BP168">
        <v>0</v>
      </c>
      <c r="BQ168">
        <v>673084</v>
      </c>
      <c r="BR168">
        <v>0</v>
      </c>
      <c r="BS168">
        <v>0</v>
      </c>
      <c r="BT168">
        <v>1726085</v>
      </c>
      <c r="BU168">
        <v>1463553</v>
      </c>
      <c r="BV168">
        <v>2850813</v>
      </c>
      <c r="BW168">
        <v>656124</v>
      </c>
      <c r="BX168">
        <v>0</v>
      </c>
      <c r="BY168">
        <v>0</v>
      </c>
      <c r="BZ168">
        <v>0</v>
      </c>
      <c r="CA168">
        <v>0</v>
      </c>
      <c r="CB168">
        <v>2259613</v>
      </c>
      <c r="CC168">
        <v>12648958</v>
      </c>
      <c r="CD168">
        <v>258665</v>
      </c>
      <c r="CE168">
        <v>184721</v>
      </c>
      <c r="CF168">
        <v>0</v>
      </c>
      <c r="CG168">
        <v>527479</v>
      </c>
      <c r="CH168">
        <v>6801</v>
      </c>
      <c r="CI168">
        <v>1079607</v>
      </c>
      <c r="CJ168">
        <v>566824</v>
      </c>
      <c r="CK168">
        <v>0</v>
      </c>
      <c r="CL168">
        <v>0</v>
      </c>
      <c r="CM168">
        <v>0</v>
      </c>
      <c r="CN168">
        <v>488445</v>
      </c>
      <c r="CO168">
        <v>7754606</v>
      </c>
      <c r="CP168">
        <v>0</v>
      </c>
      <c r="CQ168">
        <v>0</v>
      </c>
      <c r="CR168">
        <v>659511</v>
      </c>
      <c r="CS168">
        <v>337721</v>
      </c>
      <c r="CT168">
        <v>0</v>
      </c>
      <c r="CU168">
        <v>319061</v>
      </c>
      <c r="CV168">
        <v>0</v>
      </c>
      <c r="CW168">
        <v>112532</v>
      </c>
      <c r="CX168">
        <v>0</v>
      </c>
      <c r="CY168">
        <v>0</v>
      </c>
    </row>
    <row r="169" spans="1:103" x14ac:dyDescent="0.3">
      <c r="D169" t="e">
        <v>#N/A</v>
      </c>
      <c r="E169" t="e">
        <v>#N/A</v>
      </c>
      <c r="F169" t="e">
        <v>#N/A</v>
      </c>
      <c r="G169" t="e">
        <v>#N/A</v>
      </c>
      <c r="H169" t="e">
        <v>#N/A</v>
      </c>
      <c r="I169" t="e">
        <v>#N/A</v>
      </c>
      <c r="J169" t="e">
        <v>#N/A</v>
      </c>
      <c r="K169" t="e">
        <v>#N/A</v>
      </c>
      <c r="L169" t="e">
        <v>#N/A</v>
      </c>
      <c r="M169" t="e">
        <v>#N/A</v>
      </c>
      <c r="N169" t="e">
        <v>#N/A</v>
      </c>
      <c r="O169" t="e">
        <v>#N/A</v>
      </c>
      <c r="P169" t="e">
        <v>#N/A</v>
      </c>
      <c r="Q169" t="e">
        <v>#N/A</v>
      </c>
      <c r="R169" t="e">
        <v>#N/A</v>
      </c>
      <c r="S169" t="e">
        <v>#N/A</v>
      </c>
      <c r="T169" t="e">
        <v>#N/A</v>
      </c>
      <c r="U169" t="e">
        <v>#N/A</v>
      </c>
      <c r="V169" t="e">
        <v>#N/A</v>
      </c>
      <c r="W169" t="e">
        <v>#N/A</v>
      </c>
      <c r="X169" t="e">
        <v>#N/A</v>
      </c>
      <c r="Y169" t="e">
        <v>#N/A</v>
      </c>
      <c r="Z169" t="e">
        <v>#N/A</v>
      </c>
      <c r="AA169" t="e">
        <v>#N/A</v>
      </c>
      <c r="AB169" t="e">
        <v>#N/A</v>
      </c>
      <c r="AC169" t="e">
        <v>#N/A</v>
      </c>
      <c r="AD169" t="e">
        <v>#N/A</v>
      </c>
      <c r="AE169" t="e">
        <v>#N/A</v>
      </c>
      <c r="AF169" t="e">
        <v>#N/A</v>
      </c>
      <c r="AG169" t="e">
        <v>#N/A</v>
      </c>
      <c r="AH169" t="e">
        <v>#N/A</v>
      </c>
      <c r="AI169" t="e">
        <v>#N/A</v>
      </c>
      <c r="AJ169" t="e">
        <v>#N/A</v>
      </c>
      <c r="AK169" t="e">
        <v>#N/A</v>
      </c>
      <c r="AL169" t="e">
        <v>#N/A</v>
      </c>
      <c r="AM169" t="e">
        <v>#N/A</v>
      </c>
      <c r="AN169" t="e">
        <v>#N/A</v>
      </c>
      <c r="AO169" t="e">
        <v>#N/A</v>
      </c>
      <c r="AP169" t="e">
        <v>#N/A</v>
      </c>
      <c r="AQ169" t="e">
        <v>#N/A</v>
      </c>
      <c r="AR169" t="e">
        <v>#N/A</v>
      </c>
      <c r="AS169" t="e">
        <v>#N/A</v>
      </c>
      <c r="AT169" t="e">
        <v>#N/A</v>
      </c>
      <c r="AU169" t="e">
        <v>#N/A</v>
      </c>
      <c r="AV169" t="e">
        <v>#N/A</v>
      </c>
      <c r="AW169" t="e">
        <v>#N/A</v>
      </c>
      <c r="AX169" t="e">
        <v>#N/A</v>
      </c>
      <c r="AY169" t="e">
        <v>#N/A</v>
      </c>
      <c r="AZ169" t="e">
        <v>#N/A</v>
      </c>
      <c r="BA169" t="e">
        <v>#N/A</v>
      </c>
      <c r="BB169" t="e">
        <v>#N/A</v>
      </c>
      <c r="BC169" t="e">
        <v>#N/A</v>
      </c>
      <c r="BD169" t="e">
        <v>#N/A</v>
      </c>
      <c r="BE169" t="e">
        <v>#N/A</v>
      </c>
      <c r="BF169" t="e">
        <v>#N/A</v>
      </c>
      <c r="BG169" t="e">
        <v>#N/A</v>
      </c>
      <c r="BH169" t="e">
        <v>#N/A</v>
      </c>
      <c r="BI169" t="e">
        <v>#N/A</v>
      </c>
      <c r="BJ169" t="e">
        <v>#N/A</v>
      </c>
      <c r="BK169" t="e">
        <v>#N/A</v>
      </c>
      <c r="BL169" t="e">
        <v>#N/A</v>
      </c>
      <c r="BM169" t="e">
        <v>#N/A</v>
      </c>
      <c r="BN169" t="e">
        <v>#N/A</v>
      </c>
      <c r="BO169" t="e">
        <v>#N/A</v>
      </c>
      <c r="BP169" t="e">
        <v>#N/A</v>
      </c>
      <c r="BQ169" t="e">
        <v>#N/A</v>
      </c>
      <c r="BR169" t="e">
        <v>#N/A</v>
      </c>
      <c r="BS169" t="e">
        <v>#N/A</v>
      </c>
      <c r="BT169" t="e">
        <v>#N/A</v>
      </c>
      <c r="BU169" t="e">
        <v>#N/A</v>
      </c>
      <c r="BV169" t="e">
        <v>#N/A</v>
      </c>
      <c r="BW169" t="e">
        <v>#N/A</v>
      </c>
      <c r="BX169" t="e">
        <v>#N/A</v>
      </c>
      <c r="BY169" t="e">
        <v>#N/A</v>
      </c>
      <c r="BZ169" t="e">
        <v>#N/A</v>
      </c>
      <c r="CA169" t="e">
        <v>#N/A</v>
      </c>
      <c r="CB169" t="e">
        <v>#N/A</v>
      </c>
      <c r="CC169" t="e">
        <v>#N/A</v>
      </c>
      <c r="CD169" t="e">
        <v>#N/A</v>
      </c>
      <c r="CE169" t="e">
        <v>#N/A</v>
      </c>
      <c r="CF169" t="e">
        <v>#N/A</v>
      </c>
      <c r="CG169" t="e">
        <v>#N/A</v>
      </c>
      <c r="CH169" t="e">
        <v>#N/A</v>
      </c>
      <c r="CI169" t="e">
        <v>#N/A</v>
      </c>
      <c r="CJ169" t="e">
        <v>#N/A</v>
      </c>
      <c r="CK169" t="e">
        <v>#N/A</v>
      </c>
      <c r="CL169" t="e">
        <v>#N/A</v>
      </c>
      <c r="CM169" t="e">
        <v>#N/A</v>
      </c>
      <c r="CN169" t="e">
        <v>#N/A</v>
      </c>
      <c r="CO169" t="e">
        <v>#N/A</v>
      </c>
      <c r="CP169" t="e">
        <v>#N/A</v>
      </c>
      <c r="CQ169" t="e">
        <v>#N/A</v>
      </c>
      <c r="CR169" t="e">
        <v>#N/A</v>
      </c>
      <c r="CS169" t="e">
        <v>#N/A</v>
      </c>
      <c r="CT169" t="e">
        <v>#N/A</v>
      </c>
      <c r="CU169" t="e">
        <v>#N/A</v>
      </c>
      <c r="CV169" t="e">
        <v>#N/A</v>
      </c>
      <c r="CW169" t="e">
        <v>#N/A</v>
      </c>
      <c r="CX169" t="e">
        <v>#N/A</v>
      </c>
      <c r="CY169" t="e">
        <v>#N/A</v>
      </c>
    </row>
    <row r="170" spans="1:103" x14ac:dyDescent="0.3">
      <c r="D170" t="e">
        <v>#N/A</v>
      </c>
      <c r="E170" t="e">
        <v>#N/A</v>
      </c>
      <c r="F170" t="e">
        <v>#N/A</v>
      </c>
      <c r="G170" t="e">
        <v>#N/A</v>
      </c>
      <c r="H170" t="e">
        <v>#N/A</v>
      </c>
      <c r="I170" t="e">
        <v>#N/A</v>
      </c>
      <c r="J170" t="e">
        <v>#N/A</v>
      </c>
      <c r="K170" t="e">
        <v>#N/A</v>
      </c>
      <c r="L170" t="e">
        <v>#N/A</v>
      </c>
      <c r="M170" t="e">
        <v>#N/A</v>
      </c>
      <c r="N170" t="e">
        <v>#N/A</v>
      </c>
      <c r="O170" t="e">
        <v>#N/A</v>
      </c>
      <c r="P170" t="e">
        <v>#N/A</v>
      </c>
      <c r="Q170" t="e">
        <v>#N/A</v>
      </c>
      <c r="R170" t="e">
        <v>#N/A</v>
      </c>
      <c r="S170" t="e">
        <v>#N/A</v>
      </c>
      <c r="T170" t="e">
        <v>#N/A</v>
      </c>
      <c r="U170" t="e">
        <v>#N/A</v>
      </c>
      <c r="V170" t="e">
        <v>#N/A</v>
      </c>
      <c r="W170" t="e">
        <v>#N/A</v>
      </c>
      <c r="X170" t="e">
        <v>#N/A</v>
      </c>
      <c r="Y170" t="e">
        <v>#N/A</v>
      </c>
      <c r="Z170" t="e">
        <v>#N/A</v>
      </c>
      <c r="AA170" t="e">
        <v>#N/A</v>
      </c>
      <c r="AB170" t="e">
        <v>#N/A</v>
      </c>
      <c r="AC170" t="e">
        <v>#N/A</v>
      </c>
      <c r="AD170" t="e">
        <v>#N/A</v>
      </c>
      <c r="AE170" t="e">
        <v>#N/A</v>
      </c>
      <c r="AF170" t="e">
        <v>#N/A</v>
      </c>
      <c r="AG170" t="e">
        <v>#N/A</v>
      </c>
      <c r="AH170" t="e">
        <v>#N/A</v>
      </c>
      <c r="AI170" t="e">
        <v>#N/A</v>
      </c>
      <c r="AJ170" t="e">
        <v>#N/A</v>
      </c>
      <c r="AK170" t="e">
        <v>#N/A</v>
      </c>
      <c r="AL170" t="e">
        <v>#N/A</v>
      </c>
      <c r="AM170" t="e">
        <v>#N/A</v>
      </c>
      <c r="AN170" t="e">
        <v>#N/A</v>
      </c>
      <c r="AO170" t="e">
        <v>#N/A</v>
      </c>
      <c r="AP170" t="e">
        <v>#N/A</v>
      </c>
      <c r="AQ170" t="e">
        <v>#N/A</v>
      </c>
      <c r="AR170" t="e">
        <v>#N/A</v>
      </c>
      <c r="AS170" t="e">
        <v>#N/A</v>
      </c>
      <c r="AT170" t="e">
        <v>#N/A</v>
      </c>
      <c r="AU170" t="e">
        <v>#N/A</v>
      </c>
      <c r="AV170" t="e">
        <v>#N/A</v>
      </c>
      <c r="AW170" t="e">
        <v>#N/A</v>
      </c>
      <c r="AX170" t="e">
        <v>#N/A</v>
      </c>
      <c r="AY170" t="e">
        <v>#N/A</v>
      </c>
      <c r="AZ170" t="e">
        <v>#N/A</v>
      </c>
      <c r="BA170" t="e">
        <v>#N/A</v>
      </c>
      <c r="BB170" t="e">
        <v>#N/A</v>
      </c>
      <c r="BC170" t="e">
        <v>#N/A</v>
      </c>
      <c r="BD170" t="e">
        <v>#N/A</v>
      </c>
      <c r="BE170" t="e">
        <v>#N/A</v>
      </c>
      <c r="BF170" t="e">
        <v>#N/A</v>
      </c>
      <c r="BG170" t="e">
        <v>#N/A</v>
      </c>
      <c r="BH170" t="e">
        <v>#N/A</v>
      </c>
      <c r="BI170" t="e">
        <v>#N/A</v>
      </c>
      <c r="BJ170" t="e">
        <v>#N/A</v>
      </c>
      <c r="BK170" t="e">
        <v>#N/A</v>
      </c>
      <c r="BL170" t="e">
        <v>#N/A</v>
      </c>
      <c r="BM170" t="e">
        <v>#N/A</v>
      </c>
      <c r="BN170" t="e">
        <v>#N/A</v>
      </c>
      <c r="BO170" t="e">
        <v>#N/A</v>
      </c>
      <c r="BP170" t="e">
        <v>#N/A</v>
      </c>
      <c r="BQ170" t="e">
        <v>#N/A</v>
      </c>
      <c r="BR170" t="e">
        <v>#N/A</v>
      </c>
      <c r="BS170" t="e">
        <v>#N/A</v>
      </c>
      <c r="BT170" t="e">
        <v>#N/A</v>
      </c>
      <c r="BU170" t="e">
        <v>#N/A</v>
      </c>
      <c r="BV170" t="e">
        <v>#N/A</v>
      </c>
      <c r="BW170" t="e">
        <v>#N/A</v>
      </c>
      <c r="BX170" t="e">
        <v>#N/A</v>
      </c>
      <c r="BY170" t="e">
        <v>#N/A</v>
      </c>
      <c r="BZ170" t="e">
        <v>#N/A</v>
      </c>
      <c r="CA170" t="e">
        <v>#N/A</v>
      </c>
      <c r="CB170" t="e">
        <v>#N/A</v>
      </c>
      <c r="CC170" t="e">
        <v>#N/A</v>
      </c>
      <c r="CD170" t="e">
        <v>#N/A</v>
      </c>
      <c r="CE170" t="e">
        <v>#N/A</v>
      </c>
      <c r="CF170" t="e">
        <v>#N/A</v>
      </c>
      <c r="CG170" t="e">
        <v>#N/A</v>
      </c>
      <c r="CH170" t="e">
        <v>#N/A</v>
      </c>
      <c r="CI170" t="e">
        <v>#N/A</v>
      </c>
      <c r="CJ170" t="e">
        <v>#N/A</v>
      </c>
      <c r="CK170" t="e">
        <v>#N/A</v>
      </c>
      <c r="CL170" t="e">
        <v>#N/A</v>
      </c>
      <c r="CM170" t="e">
        <v>#N/A</v>
      </c>
      <c r="CN170" t="e">
        <v>#N/A</v>
      </c>
      <c r="CO170" t="e">
        <v>#N/A</v>
      </c>
      <c r="CP170" t="e">
        <v>#N/A</v>
      </c>
      <c r="CQ170" t="e">
        <v>#N/A</v>
      </c>
      <c r="CR170" t="e">
        <v>#N/A</v>
      </c>
      <c r="CS170" t="e">
        <v>#N/A</v>
      </c>
      <c r="CT170" t="e">
        <v>#N/A</v>
      </c>
      <c r="CU170" t="e">
        <v>#N/A</v>
      </c>
      <c r="CV170" t="e">
        <v>#N/A</v>
      </c>
      <c r="CW170" t="e">
        <v>#N/A</v>
      </c>
      <c r="CX170" t="e">
        <v>#N/A</v>
      </c>
      <c r="CY170" t="e">
        <v>#N/A</v>
      </c>
    </row>
    <row r="171" spans="1:103" x14ac:dyDescent="0.3">
      <c r="D171" t="e">
        <v>#N/A</v>
      </c>
      <c r="E171" t="e">
        <v>#N/A</v>
      </c>
      <c r="F171" t="e">
        <v>#N/A</v>
      </c>
      <c r="G171" t="e">
        <v>#N/A</v>
      </c>
      <c r="H171" t="e">
        <v>#N/A</v>
      </c>
      <c r="I171" t="e">
        <v>#N/A</v>
      </c>
      <c r="J171" t="e">
        <v>#N/A</v>
      </c>
      <c r="K171" t="e">
        <v>#N/A</v>
      </c>
      <c r="L171" t="e">
        <v>#N/A</v>
      </c>
      <c r="M171" t="e">
        <v>#N/A</v>
      </c>
      <c r="N171" t="e">
        <v>#N/A</v>
      </c>
      <c r="O171" t="e">
        <v>#N/A</v>
      </c>
      <c r="P171" t="e">
        <v>#N/A</v>
      </c>
      <c r="Q171" t="e">
        <v>#N/A</v>
      </c>
      <c r="R171" t="e">
        <v>#N/A</v>
      </c>
      <c r="S171" t="e">
        <v>#N/A</v>
      </c>
      <c r="T171" t="e">
        <v>#N/A</v>
      </c>
      <c r="U171" t="e">
        <v>#N/A</v>
      </c>
      <c r="V171" t="e">
        <v>#N/A</v>
      </c>
      <c r="W171" t="e">
        <v>#N/A</v>
      </c>
      <c r="X171" t="e">
        <v>#N/A</v>
      </c>
      <c r="Y171" t="e">
        <v>#N/A</v>
      </c>
      <c r="Z171" t="e">
        <v>#N/A</v>
      </c>
      <c r="AA171" t="e">
        <v>#N/A</v>
      </c>
      <c r="AB171" t="e">
        <v>#N/A</v>
      </c>
      <c r="AC171" t="e">
        <v>#N/A</v>
      </c>
      <c r="AD171" t="e">
        <v>#N/A</v>
      </c>
      <c r="AE171" t="e">
        <v>#N/A</v>
      </c>
      <c r="AF171" t="e">
        <v>#N/A</v>
      </c>
      <c r="AG171" t="e">
        <v>#N/A</v>
      </c>
      <c r="AH171" t="e">
        <v>#N/A</v>
      </c>
      <c r="AI171" t="e">
        <v>#N/A</v>
      </c>
      <c r="AJ171" t="e">
        <v>#N/A</v>
      </c>
      <c r="AK171" t="e">
        <v>#N/A</v>
      </c>
      <c r="AL171" t="e">
        <v>#N/A</v>
      </c>
      <c r="AM171" t="e">
        <v>#N/A</v>
      </c>
      <c r="AN171" t="e">
        <v>#N/A</v>
      </c>
      <c r="AO171" t="e">
        <v>#N/A</v>
      </c>
      <c r="AP171" t="e">
        <v>#N/A</v>
      </c>
      <c r="AQ171" t="e">
        <v>#N/A</v>
      </c>
      <c r="AR171" t="e">
        <v>#N/A</v>
      </c>
      <c r="AS171" t="e">
        <v>#N/A</v>
      </c>
      <c r="AT171" t="e">
        <v>#N/A</v>
      </c>
      <c r="AU171" t="e">
        <v>#N/A</v>
      </c>
      <c r="AV171" t="e">
        <v>#N/A</v>
      </c>
      <c r="AW171" t="e">
        <v>#N/A</v>
      </c>
      <c r="AX171" t="e">
        <v>#N/A</v>
      </c>
      <c r="AY171" t="e">
        <v>#N/A</v>
      </c>
      <c r="AZ171" t="e">
        <v>#N/A</v>
      </c>
      <c r="BA171" t="e">
        <v>#N/A</v>
      </c>
      <c r="BB171" t="e">
        <v>#N/A</v>
      </c>
      <c r="BC171" t="e">
        <v>#N/A</v>
      </c>
      <c r="BD171" t="e">
        <v>#N/A</v>
      </c>
      <c r="BE171" t="e">
        <v>#N/A</v>
      </c>
      <c r="BF171" t="e">
        <v>#N/A</v>
      </c>
      <c r="BG171" t="e">
        <v>#N/A</v>
      </c>
      <c r="BH171" t="e">
        <v>#N/A</v>
      </c>
      <c r="BI171" t="e">
        <v>#N/A</v>
      </c>
      <c r="BJ171" t="e">
        <v>#N/A</v>
      </c>
      <c r="BK171" t="e">
        <v>#N/A</v>
      </c>
      <c r="BL171" t="e">
        <v>#N/A</v>
      </c>
      <c r="BM171" t="e">
        <v>#N/A</v>
      </c>
      <c r="BN171" t="e">
        <v>#N/A</v>
      </c>
      <c r="BO171" t="e">
        <v>#N/A</v>
      </c>
      <c r="BP171" t="e">
        <v>#N/A</v>
      </c>
      <c r="BQ171" t="e">
        <v>#N/A</v>
      </c>
      <c r="BR171" t="e">
        <v>#N/A</v>
      </c>
      <c r="BS171" t="e">
        <v>#N/A</v>
      </c>
      <c r="BT171" t="e">
        <v>#N/A</v>
      </c>
      <c r="BU171" t="e">
        <v>#N/A</v>
      </c>
      <c r="BV171" t="e">
        <v>#N/A</v>
      </c>
      <c r="BW171" t="e">
        <v>#N/A</v>
      </c>
      <c r="BX171" t="e">
        <v>#N/A</v>
      </c>
      <c r="BY171" t="e">
        <v>#N/A</v>
      </c>
      <c r="BZ171" t="e">
        <v>#N/A</v>
      </c>
      <c r="CA171" t="e">
        <v>#N/A</v>
      </c>
      <c r="CB171" t="e">
        <v>#N/A</v>
      </c>
      <c r="CC171" t="e">
        <v>#N/A</v>
      </c>
      <c r="CD171" t="e">
        <v>#N/A</v>
      </c>
      <c r="CE171" t="e">
        <v>#N/A</v>
      </c>
      <c r="CF171" t="e">
        <v>#N/A</v>
      </c>
      <c r="CG171" t="e">
        <v>#N/A</v>
      </c>
      <c r="CH171" t="e">
        <v>#N/A</v>
      </c>
      <c r="CI171" t="e">
        <v>#N/A</v>
      </c>
      <c r="CJ171" t="e">
        <v>#N/A</v>
      </c>
      <c r="CK171" t="e">
        <v>#N/A</v>
      </c>
      <c r="CL171" t="e">
        <v>#N/A</v>
      </c>
      <c r="CM171" t="e">
        <v>#N/A</v>
      </c>
      <c r="CN171" t="e">
        <v>#N/A</v>
      </c>
      <c r="CO171" t="e">
        <v>#N/A</v>
      </c>
      <c r="CP171" t="e">
        <v>#N/A</v>
      </c>
      <c r="CQ171" t="e">
        <v>#N/A</v>
      </c>
      <c r="CR171" t="e">
        <v>#N/A</v>
      </c>
      <c r="CS171" t="e">
        <v>#N/A</v>
      </c>
      <c r="CT171" t="e">
        <v>#N/A</v>
      </c>
      <c r="CU171" t="e">
        <v>#N/A</v>
      </c>
      <c r="CV171" t="e">
        <v>#N/A</v>
      </c>
      <c r="CW171" t="e">
        <v>#N/A</v>
      </c>
      <c r="CX171" t="e">
        <v>#N/A</v>
      </c>
      <c r="CY171" t="e">
        <v>#N/A</v>
      </c>
    </row>
    <row r="172" spans="1:103" x14ac:dyDescent="0.3">
      <c r="D172" t="e">
        <v>#N/A</v>
      </c>
      <c r="E172" t="e">
        <v>#N/A</v>
      </c>
      <c r="F172" t="e">
        <v>#N/A</v>
      </c>
      <c r="G172" t="e">
        <v>#N/A</v>
      </c>
      <c r="H172" t="e">
        <v>#N/A</v>
      </c>
      <c r="I172" t="e">
        <v>#N/A</v>
      </c>
      <c r="J172" t="e">
        <v>#N/A</v>
      </c>
      <c r="K172" t="e">
        <v>#N/A</v>
      </c>
      <c r="L172" t="e">
        <v>#N/A</v>
      </c>
      <c r="M172" t="e">
        <v>#N/A</v>
      </c>
      <c r="N172" t="e">
        <v>#N/A</v>
      </c>
      <c r="O172" t="e">
        <v>#N/A</v>
      </c>
      <c r="P172" t="e">
        <v>#N/A</v>
      </c>
      <c r="Q172" t="e">
        <v>#N/A</v>
      </c>
      <c r="R172" t="e">
        <v>#N/A</v>
      </c>
      <c r="S172" t="e">
        <v>#N/A</v>
      </c>
      <c r="T172" t="e">
        <v>#N/A</v>
      </c>
      <c r="U172" t="e">
        <v>#N/A</v>
      </c>
      <c r="V172" t="e">
        <v>#N/A</v>
      </c>
      <c r="W172" t="e">
        <v>#N/A</v>
      </c>
      <c r="X172" t="e">
        <v>#N/A</v>
      </c>
      <c r="Y172" t="e">
        <v>#N/A</v>
      </c>
      <c r="Z172" t="e">
        <v>#N/A</v>
      </c>
      <c r="AA172" t="e">
        <v>#N/A</v>
      </c>
      <c r="AB172" t="e">
        <v>#N/A</v>
      </c>
      <c r="AC172" t="e">
        <v>#N/A</v>
      </c>
      <c r="AD172" t="e">
        <v>#N/A</v>
      </c>
      <c r="AE172" t="e">
        <v>#N/A</v>
      </c>
      <c r="AF172" t="e">
        <v>#N/A</v>
      </c>
      <c r="AG172" t="e">
        <v>#N/A</v>
      </c>
      <c r="AH172" t="e">
        <v>#N/A</v>
      </c>
      <c r="AI172" t="e">
        <v>#N/A</v>
      </c>
      <c r="AJ172" t="e">
        <v>#N/A</v>
      </c>
      <c r="AK172" t="e">
        <v>#N/A</v>
      </c>
      <c r="AL172" t="e">
        <v>#N/A</v>
      </c>
      <c r="AM172" t="e">
        <v>#N/A</v>
      </c>
      <c r="AN172" t="e">
        <v>#N/A</v>
      </c>
      <c r="AO172" t="e">
        <v>#N/A</v>
      </c>
      <c r="AP172" t="e">
        <v>#N/A</v>
      </c>
      <c r="AQ172" t="e">
        <v>#N/A</v>
      </c>
      <c r="AR172" t="e">
        <v>#N/A</v>
      </c>
      <c r="AS172" t="e">
        <v>#N/A</v>
      </c>
      <c r="AT172" t="e">
        <v>#N/A</v>
      </c>
      <c r="AU172" t="e">
        <v>#N/A</v>
      </c>
      <c r="AV172" t="e">
        <v>#N/A</v>
      </c>
      <c r="AW172" t="e">
        <v>#N/A</v>
      </c>
      <c r="AX172" t="e">
        <v>#N/A</v>
      </c>
      <c r="AY172" t="e">
        <v>#N/A</v>
      </c>
      <c r="AZ172" t="e">
        <v>#N/A</v>
      </c>
      <c r="BA172" t="e">
        <v>#N/A</v>
      </c>
      <c r="BB172" t="e">
        <v>#N/A</v>
      </c>
      <c r="BC172" t="e">
        <v>#N/A</v>
      </c>
      <c r="BD172" t="e">
        <v>#N/A</v>
      </c>
      <c r="BE172" t="e">
        <v>#N/A</v>
      </c>
      <c r="BF172" t="e">
        <v>#N/A</v>
      </c>
      <c r="BG172" t="e">
        <v>#N/A</v>
      </c>
      <c r="BH172" t="e">
        <v>#N/A</v>
      </c>
      <c r="BI172" t="e">
        <v>#N/A</v>
      </c>
      <c r="BJ172" t="e">
        <v>#N/A</v>
      </c>
      <c r="BK172" t="e">
        <v>#N/A</v>
      </c>
      <c r="BL172" t="e">
        <v>#N/A</v>
      </c>
      <c r="BM172" t="e">
        <v>#N/A</v>
      </c>
      <c r="BN172" t="e">
        <v>#N/A</v>
      </c>
      <c r="BO172" t="e">
        <v>#N/A</v>
      </c>
      <c r="BP172" t="e">
        <v>#N/A</v>
      </c>
      <c r="BQ172" t="e">
        <v>#N/A</v>
      </c>
      <c r="BR172" t="e">
        <v>#N/A</v>
      </c>
      <c r="BS172" t="e">
        <v>#N/A</v>
      </c>
      <c r="BT172" t="e">
        <v>#N/A</v>
      </c>
      <c r="BU172" t="e">
        <v>#N/A</v>
      </c>
      <c r="BV172" t="e">
        <v>#N/A</v>
      </c>
      <c r="BW172" t="e">
        <v>#N/A</v>
      </c>
      <c r="BX172" t="e">
        <v>#N/A</v>
      </c>
      <c r="BY172" t="e">
        <v>#N/A</v>
      </c>
      <c r="BZ172" t="e">
        <v>#N/A</v>
      </c>
      <c r="CA172" t="e">
        <v>#N/A</v>
      </c>
      <c r="CB172" t="e">
        <v>#N/A</v>
      </c>
      <c r="CC172" t="e">
        <v>#N/A</v>
      </c>
      <c r="CD172" t="e">
        <v>#N/A</v>
      </c>
      <c r="CE172" t="e">
        <v>#N/A</v>
      </c>
      <c r="CF172" t="e">
        <v>#N/A</v>
      </c>
      <c r="CG172" t="e">
        <v>#N/A</v>
      </c>
      <c r="CH172" t="e">
        <v>#N/A</v>
      </c>
      <c r="CI172" t="e">
        <v>#N/A</v>
      </c>
      <c r="CJ172" t="e">
        <v>#N/A</v>
      </c>
      <c r="CK172" t="e">
        <v>#N/A</v>
      </c>
      <c r="CL172" t="e">
        <v>#N/A</v>
      </c>
      <c r="CM172" t="e">
        <v>#N/A</v>
      </c>
      <c r="CN172" t="e">
        <v>#N/A</v>
      </c>
      <c r="CO172" t="e">
        <v>#N/A</v>
      </c>
      <c r="CP172" t="e">
        <v>#N/A</v>
      </c>
      <c r="CQ172" t="e">
        <v>#N/A</v>
      </c>
      <c r="CR172" t="e">
        <v>#N/A</v>
      </c>
      <c r="CS172" t="e">
        <v>#N/A</v>
      </c>
      <c r="CT172" t="e">
        <v>#N/A</v>
      </c>
      <c r="CU172" t="e">
        <v>#N/A</v>
      </c>
      <c r="CV172" t="e">
        <v>#N/A</v>
      </c>
      <c r="CW172" t="e">
        <v>#N/A</v>
      </c>
      <c r="CX172" t="e">
        <v>#N/A</v>
      </c>
      <c r="CY172" t="e">
        <v>#N/A</v>
      </c>
    </row>
    <row r="173" spans="1:103" x14ac:dyDescent="0.3">
      <c r="A173">
        <v>337</v>
      </c>
      <c r="D173">
        <v>214601953</v>
      </c>
      <c r="E173">
        <v>3396000</v>
      </c>
      <c r="F173">
        <v>4495390</v>
      </c>
      <c r="G173">
        <v>0</v>
      </c>
      <c r="H173">
        <v>13156791</v>
      </c>
      <c r="I173">
        <v>11909891</v>
      </c>
      <c r="J173">
        <v>14842805</v>
      </c>
      <c r="K173">
        <v>20616915</v>
      </c>
      <c r="L173">
        <v>20368697</v>
      </c>
      <c r="M173">
        <v>121435170</v>
      </c>
      <c r="N173">
        <v>406021341</v>
      </c>
      <c r="O173">
        <v>50715000</v>
      </c>
      <c r="P173">
        <v>380821737</v>
      </c>
      <c r="Q173">
        <v>39933993</v>
      </c>
      <c r="R173">
        <v>9174941</v>
      </c>
      <c r="S173">
        <v>21657641</v>
      </c>
      <c r="T173">
        <v>0</v>
      </c>
      <c r="U173">
        <v>163178809</v>
      </c>
      <c r="V173">
        <v>221850944</v>
      </c>
      <c r="W173">
        <v>0</v>
      </c>
      <c r="X173">
        <v>5810196</v>
      </c>
      <c r="Y173">
        <v>8132386</v>
      </c>
      <c r="Z173">
        <v>51311111</v>
      </c>
      <c r="AA173">
        <v>36802200</v>
      </c>
      <c r="AB173">
        <v>30675000</v>
      </c>
      <c r="AC173">
        <v>72868621</v>
      </c>
      <c r="AD173">
        <v>18950000</v>
      </c>
      <c r="AE173">
        <v>100710954</v>
      </c>
      <c r="AF173">
        <v>119433765</v>
      </c>
      <c r="AG173">
        <v>67375963</v>
      </c>
      <c r="AH173">
        <v>58741499</v>
      </c>
      <c r="AI173">
        <v>552839985</v>
      </c>
      <c r="AJ173">
        <v>32617989</v>
      </c>
      <c r="AK173">
        <v>812862021</v>
      </c>
      <c r="AL173">
        <v>47541617</v>
      </c>
      <c r="AM173">
        <v>228925585</v>
      </c>
      <c r="AN173">
        <v>8035749</v>
      </c>
      <c r="AO173">
        <v>3444280</v>
      </c>
      <c r="AP173">
        <v>0</v>
      </c>
      <c r="AQ173">
        <v>20899799</v>
      </c>
      <c r="AR173">
        <v>0</v>
      </c>
      <c r="AS173">
        <v>20691672</v>
      </c>
      <c r="AT173">
        <v>175663782</v>
      </c>
      <c r="AU173">
        <v>39823961</v>
      </c>
      <c r="AV173">
        <v>183348372</v>
      </c>
      <c r="AW173">
        <v>14334571</v>
      </c>
      <c r="AX173">
        <v>52655814</v>
      </c>
      <c r="AY173">
        <v>0</v>
      </c>
      <c r="AZ173">
        <v>205894020</v>
      </c>
      <c r="BA173">
        <v>24021270</v>
      </c>
      <c r="BB173">
        <v>331500535</v>
      </c>
      <c r="BC173">
        <v>14747667</v>
      </c>
      <c r="BD173">
        <v>90038163</v>
      </c>
      <c r="BE173">
        <v>41736280</v>
      </c>
      <c r="BF173">
        <v>99290575</v>
      </c>
      <c r="BG173">
        <v>30289921</v>
      </c>
      <c r="BH173">
        <v>8398629</v>
      </c>
      <c r="BI173">
        <v>14059521</v>
      </c>
      <c r="BJ173">
        <v>24112267</v>
      </c>
      <c r="BK173">
        <v>1795609181</v>
      </c>
      <c r="BL173">
        <v>319026</v>
      </c>
      <c r="BM173">
        <v>75533254</v>
      </c>
      <c r="BN173">
        <v>271363901</v>
      </c>
      <c r="BO173">
        <v>52689096</v>
      </c>
      <c r="BP173">
        <v>437916198</v>
      </c>
      <c r="BQ173">
        <v>11114175</v>
      </c>
      <c r="BR173">
        <v>245301207</v>
      </c>
      <c r="BS173">
        <v>310244578</v>
      </c>
      <c r="BT173">
        <v>7726890</v>
      </c>
      <c r="BU173">
        <v>26973320</v>
      </c>
      <c r="BV173">
        <v>96412185</v>
      </c>
      <c r="BW173">
        <v>7191837</v>
      </c>
      <c r="BX173">
        <v>9267535</v>
      </c>
      <c r="BY173">
        <v>143855230</v>
      </c>
      <c r="BZ173">
        <v>17270340</v>
      </c>
      <c r="CA173">
        <v>161854755</v>
      </c>
      <c r="CB173">
        <v>21539546</v>
      </c>
      <c r="CC173">
        <v>35121295</v>
      </c>
      <c r="CD173">
        <v>46437459</v>
      </c>
      <c r="CE173">
        <v>47948636</v>
      </c>
      <c r="CF173">
        <v>39188526</v>
      </c>
      <c r="CG173">
        <v>115860061</v>
      </c>
      <c r="CH173">
        <v>38460918</v>
      </c>
      <c r="CI173">
        <v>18011461</v>
      </c>
      <c r="CJ173">
        <v>33073696</v>
      </c>
      <c r="CK173">
        <v>44139332</v>
      </c>
      <c r="CL173">
        <v>15634857</v>
      </c>
      <c r="CM173">
        <v>2007272</v>
      </c>
      <c r="CN173">
        <v>0</v>
      </c>
      <c r="CO173">
        <v>397600124</v>
      </c>
      <c r="CP173">
        <v>19769784</v>
      </c>
      <c r="CQ173">
        <v>2767541745</v>
      </c>
      <c r="CR173">
        <v>5473072</v>
      </c>
      <c r="CS173">
        <v>114458</v>
      </c>
      <c r="CT173">
        <v>43590357</v>
      </c>
      <c r="CU173">
        <v>70254000</v>
      </c>
      <c r="CV173">
        <v>24728076</v>
      </c>
      <c r="CW173">
        <v>13130103</v>
      </c>
      <c r="CX173">
        <v>19261193</v>
      </c>
      <c r="CY173">
        <v>13096046</v>
      </c>
    </row>
    <row r="174" spans="1:103" x14ac:dyDescent="0.3">
      <c r="A174">
        <v>343</v>
      </c>
      <c r="D174">
        <v>7193036</v>
      </c>
      <c r="E174">
        <v>4411596</v>
      </c>
      <c r="F174">
        <v>1161499</v>
      </c>
      <c r="G174">
        <v>0</v>
      </c>
      <c r="H174">
        <v>6089796</v>
      </c>
      <c r="I174">
        <v>1041327</v>
      </c>
      <c r="J174">
        <v>1919670</v>
      </c>
      <c r="K174">
        <v>2127893</v>
      </c>
      <c r="L174">
        <v>2136214</v>
      </c>
      <c r="M174">
        <v>12668533</v>
      </c>
      <c r="N174">
        <v>33429861</v>
      </c>
      <c r="O174">
        <v>6080000</v>
      </c>
      <c r="P174">
        <v>39098886</v>
      </c>
      <c r="Q174">
        <v>4448342</v>
      </c>
      <c r="R174">
        <v>323171</v>
      </c>
      <c r="S174">
        <v>4027497</v>
      </c>
      <c r="T174">
        <v>0</v>
      </c>
      <c r="U174">
        <v>14577808</v>
      </c>
      <c r="V174">
        <v>8155159</v>
      </c>
      <c r="W174">
        <v>0</v>
      </c>
      <c r="X174">
        <v>1568138</v>
      </c>
      <c r="Y174">
        <v>1714947</v>
      </c>
      <c r="Z174">
        <v>3673347</v>
      </c>
      <c r="AA174">
        <v>1788244</v>
      </c>
      <c r="AB174">
        <v>6400150</v>
      </c>
      <c r="AC174">
        <v>10878939</v>
      </c>
      <c r="AD174">
        <v>2520000</v>
      </c>
      <c r="AE174">
        <v>22591874</v>
      </c>
      <c r="AF174">
        <v>8721259</v>
      </c>
      <c r="AG174">
        <v>6124430</v>
      </c>
      <c r="AH174">
        <v>2530968</v>
      </c>
      <c r="AI174">
        <v>43574785</v>
      </c>
      <c r="AJ174">
        <v>3395520</v>
      </c>
      <c r="AK174">
        <v>44483650</v>
      </c>
      <c r="AL174">
        <v>6799748</v>
      </c>
      <c r="AM174">
        <v>24173411</v>
      </c>
      <c r="AN174">
        <v>922533</v>
      </c>
      <c r="AO174">
        <v>600049</v>
      </c>
      <c r="AP174">
        <v>0</v>
      </c>
      <c r="AQ174">
        <v>400805</v>
      </c>
      <c r="AR174">
        <v>0</v>
      </c>
      <c r="AS174">
        <v>5483515</v>
      </c>
      <c r="AT174">
        <v>10640825</v>
      </c>
      <c r="AU174">
        <v>8046726</v>
      </c>
      <c r="AV174">
        <v>17365486</v>
      </c>
      <c r="AW174">
        <v>1478546</v>
      </c>
      <c r="AX174">
        <v>15405543</v>
      </c>
      <c r="AY174">
        <v>0</v>
      </c>
      <c r="AZ174">
        <v>22312985</v>
      </c>
      <c r="BA174">
        <v>3708343</v>
      </c>
      <c r="BB174">
        <v>27475000</v>
      </c>
      <c r="BC174">
        <v>929152</v>
      </c>
      <c r="BD174">
        <v>8557986</v>
      </c>
      <c r="BE174">
        <v>4793000</v>
      </c>
      <c r="BF174">
        <v>11987742</v>
      </c>
      <c r="BG174">
        <v>2924149</v>
      </c>
      <c r="BH174">
        <v>909666</v>
      </c>
      <c r="BI174">
        <v>0</v>
      </c>
      <c r="BJ174">
        <v>2305326</v>
      </c>
      <c r="BK174">
        <v>152422241</v>
      </c>
      <c r="BL174">
        <v>213406</v>
      </c>
      <c r="BM174">
        <v>69515431</v>
      </c>
      <c r="BN174">
        <v>12794890</v>
      </c>
      <c r="BO174">
        <v>4909648</v>
      </c>
      <c r="BP174">
        <v>47793649</v>
      </c>
      <c r="BQ174">
        <v>1108974</v>
      </c>
      <c r="BR174">
        <v>17864777</v>
      </c>
      <c r="BS174">
        <v>22302874</v>
      </c>
      <c r="BT174">
        <v>706469</v>
      </c>
      <c r="BU174">
        <v>3689905</v>
      </c>
      <c r="BV174">
        <v>8525383</v>
      </c>
      <c r="BW174">
        <v>1080939</v>
      </c>
      <c r="BX174">
        <v>1772505</v>
      </c>
      <c r="BY174">
        <v>13166375</v>
      </c>
      <c r="BZ174">
        <v>2839420</v>
      </c>
      <c r="CA174">
        <v>10745627</v>
      </c>
      <c r="CB174">
        <v>3306431</v>
      </c>
      <c r="CC174">
        <v>4474059</v>
      </c>
      <c r="CD174">
        <v>8907861</v>
      </c>
      <c r="CE174">
        <v>8970071</v>
      </c>
      <c r="CF174">
        <v>6021792</v>
      </c>
      <c r="CG174">
        <v>5506883</v>
      </c>
      <c r="CH174">
        <v>2060796</v>
      </c>
      <c r="CI174">
        <v>4089669</v>
      </c>
      <c r="CJ174">
        <v>3377150</v>
      </c>
      <c r="CK174">
        <v>5493114</v>
      </c>
      <c r="CL174">
        <v>1633834</v>
      </c>
      <c r="CM174">
        <v>519152</v>
      </c>
      <c r="CN174">
        <v>237840</v>
      </c>
      <c r="CO174">
        <v>38944631</v>
      </c>
      <c r="CP174">
        <v>9125683</v>
      </c>
      <c r="CQ174">
        <v>182247000</v>
      </c>
      <c r="CR174">
        <v>1088542</v>
      </c>
      <c r="CS174">
        <v>119664</v>
      </c>
      <c r="CT174">
        <v>5289103</v>
      </c>
      <c r="CU174">
        <v>3303000</v>
      </c>
      <c r="CV174">
        <v>3310000</v>
      </c>
      <c r="CW174">
        <v>2839257</v>
      </c>
      <c r="CX174">
        <v>3530366</v>
      </c>
      <c r="CY174">
        <v>1308949</v>
      </c>
    </row>
    <row r="175" spans="1:103" x14ac:dyDescent="0.3">
      <c r="A175">
        <v>82</v>
      </c>
      <c r="D175">
        <v>0</v>
      </c>
      <c r="E175">
        <v>11572597</v>
      </c>
      <c r="F175">
        <v>0</v>
      </c>
      <c r="G175">
        <v>0</v>
      </c>
      <c r="H175">
        <v>0</v>
      </c>
      <c r="I175">
        <v>0</v>
      </c>
      <c r="J175">
        <v>36900751</v>
      </c>
      <c r="K175">
        <v>13066990</v>
      </c>
      <c r="L175">
        <v>20177654</v>
      </c>
      <c r="M175">
        <v>332623882</v>
      </c>
      <c r="N175">
        <v>0</v>
      </c>
      <c r="O175">
        <v>1185318</v>
      </c>
      <c r="P175">
        <v>0</v>
      </c>
      <c r="Q175">
        <v>0</v>
      </c>
      <c r="R175">
        <v>3726030</v>
      </c>
      <c r="S175">
        <v>1687064</v>
      </c>
      <c r="T175">
        <v>0</v>
      </c>
      <c r="U175">
        <v>0</v>
      </c>
      <c r="V175">
        <v>11629503</v>
      </c>
      <c r="W175">
        <v>0</v>
      </c>
      <c r="X175">
        <v>0</v>
      </c>
      <c r="Y175">
        <v>891040</v>
      </c>
      <c r="Z175">
        <v>0</v>
      </c>
      <c r="AA175">
        <v>29616207</v>
      </c>
      <c r="AB175">
        <v>13263651</v>
      </c>
      <c r="AC175">
        <v>19328346</v>
      </c>
      <c r="AD175">
        <v>15895000</v>
      </c>
      <c r="AE175">
        <v>24661781</v>
      </c>
      <c r="AF175">
        <v>5998117</v>
      </c>
      <c r="AG175">
        <v>15435584</v>
      </c>
      <c r="AH175">
        <v>14824628</v>
      </c>
      <c r="AI175">
        <v>13256335</v>
      </c>
      <c r="AJ175">
        <v>15014099</v>
      </c>
      <c r="AK175">
        <v>0</v>
      </c>
      <c r="AL175">
        <v>4209296</v>
      </c>
      <c r="AM175">
        <v>0</v>
      </c>
      <c r="AN175">
        <v>0</v>
      </c>
      <c r="AO175">
        <v>0</v>
      </c>
      <c r="AP175">
        <v>0</v>
      </c>
      <c r="AQ175">
        <v>16609849</v>
      </c>
      <c r="AR175">
        <v>0</v>
      </c>
      <c r="AS175">
        <v>18223963</v>
      </c>
      <c r="AT175">
        <v>44846856</v>
      </c>
      <c r="AU175">
        <v>0</v>
      </c>
      <c r="AV175">
        <v>0</v>
      </c>
      <c r="AW175">
        <v>6112569</v>
      </c>
      <c r="AX175">
        <v>22589239</v>
      </c>
      <c r="AY175">
        <v>0</v>
      </c>
      <c r="AZ175">
        <v>0</v>
      </c>
      <c r="BA175">
        <v>0</v>
      </c>
      <c r="BB175">
        <v>172509173</v>
      </c>
      <c r="BC175">
        <v>9062229</v>
      </c>
      <c r="BD175">
        <v>326749</v>
      </c>
      <c r="BE175">
        <v>0</v>
      </c>
      <c r="BF175">
        <v>51329775</v>
      </c>
      <c r="BG175">
        <v>0</v>
      </c>
      <c r="BH175">
        <v>909667</v>
      </c>
      <c r="BI175">
        <v>12220075</v>
      </c>
      <c r="BJ175">
        <v>112500</v>
      </c>
      <c r="BK175">
        <v>0</v>
      </c>
      <c r="BL175">
        <v>0</v>
      </c>
      <c r="BM175">
        <v>8855812</v>
      </c>
      <c r="BN175">
        <v>42645774</v>
      </c>
      <c r="BO175">
        <v>18344850</v>
      </c>
      <c r="BP175">
        <v>0</v>
      </c>
      <c r="BQ175">
        <v>9474500</v>
      </c>
      <c r="BR175">
        <v>0</v>
      </c>
      <c r="BS175">
        <v>0</v>
      </c>
      <c r="BT175">
        <v>3043093</v>
      </c>
      <c r="BU175">
        <v>8457331</v>
      </c>
      <c r="BV175">
        <v>85980668</v>
      </c>
      <c r="BW175">
        <v>1393368</v>
      </c>
      <c r="BX175">
        <v>0</v>
      </c>
      <c r="BY175">
        <v>0</v>
      </c>
      <c r="BZ175">
        <v>0</v>
      </c>
      <c r="CA175">
        <v>6923560</v>
      </c>
      <c r="CB175">
        <v>10266749</v>
      </c>
      <c r="CC175">
        <v>8879977</v>
      </c>
      <c r="CD175">
        <v>2608183</v>
      </c>
      <c r="CE175">
        <v>0</v>
      </c>
      <c r="CF175">
        <v>0</v>
      </c>
      <c r="CG175">
        <v>12831080</v>
      </c>
      <c r="CH175">
        <v>4840000</v>
      </c>
      <c r="CI175">
        <v>8939037</v>
      </c>
      <c r="CJ175">
        <v>0</v>
      </c>
      <c r="CK175">
        <v>2114000</v>
      </c>
      <c r="CL175">
        <v>0</v>
      </c>
      <c r="CM175">
        <v>0</v>
      </c>
      <c r="CN175">
        <v>0</v>
      </c>
      <c r="CO175">
        <v>482992769</v>
      </c>
      <c r="CP175">
        <v>11257315</v>
      </c>
      <c r="CQ175">
        <v>0</v>
      </c>
      <c r="CR175">
        <v>12318056</v>
      </c>
      <c r="CS175">
        <v>3721049</v>
      </c>
      <c r="CT175">
        <v>0</v>
      </c>
      <c r="CU175">
        <v>1400000</v>
      </c>
      <c r="CV175">
        <v>0</v>
      </c>
      <c r="CW175">
        <v>7902500</v>
      </c>
      <c r="CX175">
        <v>3453359</v>
      </c>
      <c r="CY175">
        <v>0</v>
      </c>
    </row>
    <row r="176" spans="1:103" x14ac:dyDescent="0.3">
      <c r="D176" t="e">
        <v>#N/A</v>
      </c>
      <c r="E176" t="e">
        <v>#N/A</v>
      </c>
      <c r="F176" t="e">
        <v>#N/A</v>
      </c>
      <c r="G176" t="e">
        <v>#N/A</v>
      </c>
      <c r="H176" t="e">
        <v>#N/A</v>
      </c>
      <c r="I176" t="e">
        <v>#N/A</v>
      </c>
      <c r="J176" t="e">
        <v>#N/A</v>
      </c>
      <c r="K176" t="e">
        <v>#N/A</v>
      </c>
      <c r="L176" t="e">
        <v>#N/A</v>
      </c>
      <c r="M176" t="e">
        <v>#N/A</v>
      </c>
      <c r="N176" t="e">
        <v>#N/A</v>
      </c>
      <c r="O176" t="e">
        <v>#N/A</v>
      </c>
      <c r="P176" t="e">
        <v>#N/A</v>
      </c>
      <c r="Q176" t="e">
        <v>#N/A</v>
      </c>
      <c r="R176" t="e">
        <v>#N/A</v>
      </c>
      <c r="S176" t="e">
        <v>#N/A</v>
      </c>
      <c r="T176" t="e">
        <v>#N/A</v>
      </c>
      <c r="U176" t="e">
        <v>#N/A</v>
      </c>
      <c r="V176" t="e">
        <v>#N/A</v>
      </c>
      <c r="W176" t="e">
        <v>#N/A</v>
      </c>
      <c r="X176" t="e">
        <v>#N/A</v>
      </c>
      <c r="Y176" t="e">
        <v>#N/A</v>
      </c>
      <c r="Z176" t="e">
        <v>#N/A</v>
      </c>
      <c r="AA176" t="e">
        <v>#N/A</v>
      </c>
      <c r="AB176" t="e">
        <v>#N/A</v>
      </c>
      <c r="AC176" t="e">
        <v>#N/A</v>
      </c>
      <c r="AD176" t="e">
        <v>#N/A</v>
      </c>
      <c r="AE176" t="e">
        <v>#N/A</v>
      </c>
      <c r="AF176" t="e">
        <v>#N/A</v>
      </c>
      <c r="AG176" t="e">
        <v>#N/A</v>
      </c>
      <c r="AH176" t="e">
        <v>#N/A</v>
      </c>
      <c r="AI176" t="e">
        <v>#N/A</v>
      </c>
      <c r="AJ176" t="e">
        <v>#N/A</v>
      </c>
      <c r="AK176" t="e">
        <v>#N/A</v>
      </c>
      <c r="AL176" t="e">
        <v>#N/A</v>
      </c>
      <c r="AM176" t="e">
        <v>#N/A</v>
      </c>
      <c r="AN176" t="e">
        <v>#N/A</v>
      </c>
      <c r="AO176" t="e">
        <v>#N/A</v>
      </c>
      <c r="AP176" t="e">
        <v>#N/A</v>
      </c>
      <c r="AQ176" t="e">
        <v>#N/A</v>
      </c>
      <c r="AR176" t="e">
        <v>#N/A</v>
      </c>
      <c r="AS176" t="e">
        <v>#N/A</v>
      </c>
      <c r="AT176" t="e">
        <v>#N/A</v>
      </c>
      <c r="AU176" t="e">
        <v>#N/A</v>
      </c>
      <c r="AV176" t="e">
        <v>#N/A</v>
      </c>
      <c r="AW176" t="e">
        <v>#N/A</v>
      </c>
      <c r="AX176" t="e">
        <v>#N/A</v>
      </c>
      <c r="AY176" t="e">
        <v>#N/A</v>
      </c>
      <c r="AZ176" t="e">
        <v>#N/A</v>
      </c>
      <c r="BA176" t="e">
        <v>#N/A</v>
      </c>
      <c r="BB176" t="e">
        <v>#N/A</v>
      </c>
      <c r="BC176" t="e">
        <v>#N/A</v>
      </c>
      <c r="BD176" t="e">
        <v>#N/A</v>
      </c>
      <c r="BE176" t="e">
        <v>#N/A</v>
      </c>
      <c r="BF176" t="e">
        <v>#N/A</v>
      </c>
      <c r="BG176" t="e">
        <v>#N/A</v>
      </c>
      <c r="BH176" t="e">
        <v>#N/A</v>
      </c>
      <c r="BI176" t="e">
        <v>#N/A</v>
      </c>
      <c r="BJ176" t="e">
        <v>#N/A</v>
      </c>
      <c r="BK176" t="e">
        <v>#N/A</v>
      </c>
      <c r="BL176" t="e">
        <v>#N/A</v>
      </c>
      <c r="BM176" t="e">
        <v>#N/A</v>
      </c>
      <c r="BN176" t="e">
        <v>#N/A</v>
      </c>
      <c r="BO176" t="e">
        <v>#N/A</v>
      </c>
      <c r="BP176" t="e">
        <v>#N/A</v>
      </c>
      <c r="BQ176" t="e">
        <v>#N/A</v>
      </c>
      <c r="BR176" t="e">
        <v>#N/A</v>
      </c>
      <c r="BS176" t="e">
        <v>#N/A</v>
      </c>
      <c r="BT176" t="e">
        <v>#N/A</v>
      </c>
      <c r="BU176" t="e">
        <v>#N/A</v>
      </c>
      <c r="BV176" t="e">
        <v>#N/A</v>
      </c>
      <c r="BW176" t="e">
        <v>#N/A</v>
      </c>
      <c r="BX176" t="e">
        <v>#N/A</v>
      </c>
      <c r="BY176" t="e">
        <v>#N/A</v>
      </c>
      <c r="BZ176" t="e">
        <v>#N/A</v>
      </c>
      <c r="CA176" t="e">
        <v>#N/A</v>
      </c>
      <c r="CB176" t="e">
        <v>#N/A</v>
      </c>
      <c r="CC176" t="e">
        <v>#N/A</v>
      </c>
      <c r="CD176" t="e">
        <v>#N/A</v>
      </c>
      <c r="CE176" t="e">
        <v>#N/A</v>
      </c>
      <c r="CF176" t="e">
        <v>#N/A</v>
      </c>
      <c r="CG176" t="e">
        <v>#N/A</v>
      </c>
      <c r="CH176" t="e">
        <v>#N/A</v>
      </c>
      <c r="CI176" t="e">
        <v>#N/A</v>
      </c>
      <c r="CJ176" t="e">
        <v>#N/A</v>
      </c>
      <c r="CK176" t="e">
        <v>#N/A</v>
      </c>
      <c r="CL176" t="e">
        <v>#N/A</v>
      </c>
      <c r="CM176" t="e">
        <v>#N/A</v>
      </c>
      <c r="CN176" t="e">
        <v>#N/A</v>
      </c>
      <c r="CO176" t="e">
        <v>#N/A</v>
      </c>
      <c r="CP176" t="e">
        <v>#N/A</v>
      </c>
      <c r="CQ176" t="e">
        <v>#N/A</v>
      </c>
      <c r="CR176" t="e">
        <v>#N/A</v>
      </c>
      <c r="CS176" t="e">
        <v>#N/A</v>
      </c>
      <c r="CT176" t="e">
        <v>#N/A</v>
      </c>
      <c r="CU176" t="e">
        <v>#N/A</v>
      </c>
      <c r="CV176" t="e">
        <v>#N/A</v>
      </c>
      <c r="CW176" t="e">
        <v>#N/A</v>
      </c>
      <c r="CX176" t="e">
        <v>#N/A</v>
      </c>
      <c r="CY176" t="e">
        <v>#N/A</v>
      </c>
    </row>
    <row r="177" spans="1:103" x14ac:dyDescent="0.3">
      <c r="A177">
        <v>622</v>
      </c>
      <c r="D177">
        <v>22387514</v>
      </c>
      <c r="E177">
        <v>6822384</v>
      </c>
      <c r="F177">
        <v>2578227</v>
      </c>
      <c r="G177">
        <v>0</v>
      </c>
      <c r="H177">
        <v>5359424</v>
      </c>
      <c r="I177">
        <v>4724426</v>
      </c>
      <c r="J177">
        <v>8951075</v>
      </c>
      <c r="K177">
        <v>4482148</v>
      </c>
      <c r="L177">
        <v>7464172</v>
      </c>
      <c r="M177">
        <v>31130257</v>
      </c>
      <c r="N177">
        <v>46214762</v>
      </c>
      <c r="O177">
        <v>13187372</v>
      </c>
      <c r="P177">
        <v>29568671</v>
      </c>
      <c r="Q177">
        <v>13470387</v>
      </c>
      <c r="R177">
        <v>1777422</v>
      </c>
      <c r="S177">
        <v>10049189</v>
      </c>
      <c r="T177">
        <v>0</v>
      </c>
      <c r="U177">
        <v>27370299</v>
      </c>
      <c r="V177">
        <v>13447159</v>
      </c>
      <c r="W177">
        <v>0</v>
      </c>
      <c r="X177">
        <v>2746893</v>
      </c>
      <c r="Y177">
        <v>3326860</v>
      </c>
      <c r="Z177">
        <v>18887343</v>
      </c>
      <c r="AA177">
        <v>9226943</v>
      </c>
      <c r="AB177">
        <v>14350879</v>
      </c>
      <c r="AC177">
        <v>45483638</v>
      </c>
      <c r="AD177">
        <v>10863571</v>
      </c>
      <c r="AE177">
        <v>19353914</v>
      </c>
      <c r="AF177">
        <v>19450872</v>
      </c>
      <c r="AG177">
        <v>7779706</v>
      </c>
      <c r="AH177">
        <v>10445124</v>
      </c>
      <c r="AI177">
        <v>54398283</v>
      </c>
      <c r="AJ177">
        <v>7797216</v>
      </c>
      <c r="AK177">
        <v>49165696</v>
      </c>
      <c r="AL177">
        <v>13373189</v>
      </c>
      <c r="AM177">
        <v>39177613</v>
      </c>
      <c r="AN177">
        <v>1535501</v>
      </c>
      <c r="AO177">
        <v>2174430</v>
      </c>
      <c r="AP177">
        <v>0</v>
      </c>
      <c r="AQ177">
        <v>3751025</v>
      </c>
      <c r="AR177">
        <v>0</v>
      </c>
      <c r="AS177">
        <v>10822478</v>
      </c>
      <c r="AT177">
        <v>21821842</v>
      </c>
      <c r="AU177">
        <v>12645997</v>
      </c>
      <c r="AV177">
        <v>21190416</v>
      </c>
      <c r="AW177">
        <v>3299702</v>
      </c>
      <c r="AX177">
        <v>8825648</v>
      </c>
      <c r="AY177">
        <v>0</v>
      </c>
      <c r="AZ177">
        <v>25993816</v>
      </c>
      <c r="BA177">
        <v>0</v>
      </c>
      <c r="BB177">
        <v>31576642</v>
      </c>
      <c r="BC177">
        <v>2518551</v>
      </c>
      <c r="BD177">
        <v>7955876</v>
      </c>
      <c r="BE177">
        <v>9404185</v>
      </c>
      <c r="BF177">
        <v>19004194</v>
      </c>
      <c r="BG177">
        <v>8536557</v>
      </c>
      <c r="BH177">
        <v>4354220</v>
      </c>
      <c r="BI177">
        <v>3297201</v>
      </c>
      <c r="BJ177">
        <v>7091107</v>
      </c>
      <c r="BK177">
        <v>166176816</v>
      </c>
      <c r="BL177">
        <v>556891</v>
      </c>
      <c r="BM177">
        <v>3476229</v>
      </c>
      <c r="BN177">
        <v>17142439</v>
      </c>
      <c r="BO177">
        <v>15447206</v>
      </c>
      <c r="BP177">
        <v>51693670</v>
      </c>
      <c r="BQ177">
        <v>5707833</v>
      </c>
      <c r="BR177">
        <v>28349418</v>
      </c>
      <c r="BS177">
        <v>26377244</v>
      </c>
      <c r="BT177">
        <v>3087440</v>
      </c>
      <c r="BU177">
        <v>6888850</v>
      </c>
      <c r="BV177">
        <v>9750808</v>
      </c>
      <c r="BW177">
        <v>1974318</v>
      </c>
      <c r="BX177">
        <v>8677708</v>
      </c>
      <c r="BY177">
        <v>24923932</v>
      </c>
      <c r="BZ177">
        <v>4363510</v>
      </c>
      <c r="CA177">
        <v>18826973</v>
      </c>
      <c r="CB177">
        <v>8547635</v>
      </c>
      <c r="CC177">
        <v>0</v>
      </c>
      <c r="CD177">
        <v>13684792</v>
      </c>
      <c r="CE177">
        <v>19245757</v>
      </c>
      <c r="CF177">
        <v>9848361</v>
      </c>
      <c r="CG177">
        <v>11484277</v>
      </c>
      <c r="CH177">
        <v>6534723</v>
      </c>
      <c r="CI177">
        <v>10479072</v>
      </c>
      <c r="CJ177">
        <v>6459325</v>
      </c>
      <c r="CK177">
        <v>12979041</v>
      </c>
      <c r="CL177">
        <v>3555559</v>
      </c>
      <c r="CM177">
        <v>8220309</v>
      </c>
      <c r="CN177">
        <v>1025216</v>
      </c>
      <c r="CO177">
        <v>33140310</v>
      </c>
      <c r="CP177">
        <v>6819169</v>
      </c>
      <c r="CQ177">
        <v>125613071</v>
      </c>
      <c r="CR177">
        <v>5509508</v>
      </c>
      <c r="CS177">
        <v>2737959</v>
      </c>
      <c r="CT177">
        <v>5828615</v>
      </c>
      <c r="CU177">
        <v>19047075</v>
      </c>
      <c r="CV177">
        <v>10928251</v>
      </c>
      <c r="CW177">
        <v>16715772</v>
      </c>
      <c r="CX177">
        <v>5668526</v>
      </c>
      <c r="CY177">
        <v>3167127</v>
      </c>
    </row>
    <row r="178" spans="1:103" x14ac:dyDescent="0.3">
      <c r="A178">
        <v>577</v>
      </c>
      <c r="D178">
        <v>1</v>
      </c>
      <c r="E178">
        <v>2</v>
      </c>
      <c r="F178">
        <v>2</v>
      </c>
      <c r="G178">
        <v>0</v>
      </c>
      <c r="H178">
        <v>2</v>
      </c>
      <c r="I178">
        <v>2</v>
      </c>
      <c r="J178">
        <v>2</v>
      </c>
      <c r="K178">
        <v>2</v>
      </c>
      <c r="L178">
        <v>1</v>
      </c>
      <c r="M178">
        <v>2</v>
      </c>
      <c r="N178">
        <v>1</v>
      </c>
      <c r="O178">
        <v>1</v>
      </c>
      <c r="P178">
        <v>2</v>
      </c>
      <c r="Q178">
        <v>2</v>
      </c>
      <c r="R178">
        <v>2</v>
      </c>
      <c r="S178">
        <v>2</v>
      </c>
      <c r="T178">
        <v>0</v>
      </c>
      <c r="U178">
        <v>2</v>
      </c>
      <c r="V178">
        <v>2</v>
      </c>
      <c r="W178">
        <v>0</v>
      </c>
      <c r="X178">
        <v>2</v>
      </c>
      <c r="Y178">
        <v>2</v>
      </c>
      <c r="Z178">
        <v>2</v>
      </c>
      <c r="AA178">
        <v>2</v>
      </c>
      <c r="AB178">
        <v>2</v>
      </c>
      <c r="AC178">
        <v>2</v>
      </c>
      <c r="AD178">
        <v>2</v>
      </c>
      <c r="AE178">
        <v>2</v>
      </c>
      <c r="AF178">
        <v>2</v>
      </c>
      <c r="AG178">
        <v>2</v>
      </c>
      <c r="AH178">
        <v>2</v>
      </c>
      <c r="AI178">
        <v>2</v>
      </c>
      <c r="AJ178">
        <v>2</v>
      </c>
      <c r="AK178">
        <v>2</v>
      </c>
      <c r="AL178">
        <v>2</v>
      </c>
      <c r="AM178">
        <v>2</v>
      </c>
      <c r="AN178">
        <v>0</v>
      </c>
      <c r="AO178">
        <v>2</v>
      </c>
      <c r="AP178">
        <v>0</v>
      </c>
      <c r="AQ178">
        <v>2</v>
      </c>
      <c r="AR178">
        <v>0</v>
      </c>
      <c r="AS178">
        <v>2</v>
      </c>
      <c r="AT178">
        <v>2</v>
      </c>
      <c r="AU178">
        <v>2</v>
      </c>
      <c r="AV178">
        <v>2</v>
      </c>
      <c r="AW178">
        <v>2</v>
      </c>
      <c r="AX178">
        <v>2</v>
      </c>
      <c r="AY178">
        <v>0</v>
      </c>
      <c r="AZ178">
        <v>2</v>
      </c>
      <c r="BA178">
        <v>2</v>
      </c>
      <c r="BB178">
        <v>2</v>
      </c>
      <c r="BC178">
        <v>2</v>
      </c>
      <c r="BD178">
        <v>2</v>
      </c>
      <c r="BE178">
        <v>2</v>
      </c>
      <c r="BF178">
        <v>2</v>
      </c>
      <c r="BG178">
        <v>0</v>
      </c>
      <c r="BH178">
        <v>2</v>
      </c>
      <c r="BI178">
        <v>2</v>
      </c>
      <c r="BJ178">
        <v>2</v>
      </c>
      <c r="BK178">
        <v>1</v>
      </c>
      <c r="BL178">
        <v>2</v>
      </c>
      <c r="BM178">
        <v>2</v>
      </c>
      <c r="BN178">
        <v>2</v>
      </c>
      <c r="BO178">
        <v>2</v>
      </c>
      <c r="BP178">
        <v>2</v>
      </c>
      <c r="BQ178">
        <v>2</v>
      </c>
      <c r="BR178">
        <v>2</v>
      </c>
      <c r="BS178">
        <v>0</v>
      </c>
      <c r="BT178">
        <v>2</v>
      </c>
      <c r="BU178">
        <v>2</v>
      </c>
      <c r="BV178">
        <v>2</v>
      </c>
      <c r="BW178">
        <v>1</v>
      </c>
      <c r="BX178">
        <v>2</v>
      </c>
      <c r="BY178">
        <v>2</v>
      </c>
      <c r="BZ178">
        <v>2</v>
      </c>
      <c r="CA178">
        <v>2</v>
      </c>
      <c r="CB178">
        <v>2</v>
      </c>
      <c r="CC178">
        <v>2</v>
      </c>
      <c r="CD178">
        <v>2</v>
      </c>
      <c r="CE178">
        <v>2</v>
      </c>
      <c r="CF178">
        <v>2</v>
      </c>
      <c r="CG178">
        <v>2</v>
      </c>
      <c r="CH178">
        <v>2</v>
      </c>
      <c r="CI178">
        <v>2</v>
      </c>
      <c r="CJ178">
        <v>2</v>
      </c>
      <c r="CK178">
        <v>2</v>
      </c>
      <c r="CL178">
        <v>2</v>
      </c>
      <c r="CM178">
        <v>2</v>
      </c>
      <c r="CN178">
        <v>2</v>
      </c>
      <c r="CO178">
        <v>2</v>
      </c>
      <c r="CP178">
        <v>2</v>
      </c>
      <c r="CQ178">
        <v>2</v>
      </c>
      <c r="CR178">
        <v>2</v>
      </c>
      <c r="CS178">
        <v>1</v>
      </c>
      <c r="CT178">
        <v>2</v>
      </c>
      <c r="CU178">
        <v>2</v>
      </c>
      <c r="CV178">
        <v>2</v>
      </c>
      <c r="CW178">
        <v>2</v>
      </c>
      <c r="CX178">
        <v>2</v>
      </c>
      <c r="CY178">
        <v>2</v>
      </c>
    </row>
    <row r="179" spans="1:103" x14ac:dyDescent="0.3">
      <c r="D179" t="e">
        <v>#N/A</v>
      </c>
      <c r="E179" t="e">
        <v>#N/A</v>
      </c>
      <c r="F179" t="e">
        <v>#N/A</v>
      </c>
      <c r="G179" t="e">
        <v>#N/A</v>
      </c>
      <c r="H179" t="e">
        <v>#N/A</v>
      </c>
      <c r="I179" t="e">
        <v>#N/A</v>
      </c>
      <c r="J179" t="e">
        <v>#N/A</v>
      </c>
      <c r="K179" t="e">
        <v>#N/A</v>
      </c>
      <c r="L179" t="e">
        <v>#N/A</v>
      </c>
      <c r="M179" t="e">
        <v>#N/A</v>
      </c>
      <c r="N179" t="e">
        <v>#N/A</v>
      </c>
      <c r="O179" t="e">
        <v>#N/A</v>
      </c>
      <c r="P179" t="e">
        <v>#N/A</v>
      </c>
      <c r="Q179" t="e">
        <v>#N/A</v>
      </c>
      <c r="R179" t="e">
        <v>#N/A</v>
      </c>
      <c r="S179" t="e">
        <v>#N/A</v>
      </c>
      <c r="T179" t="e">
        <v>#N/A</v>
      </c>
      <c r="U179" t="e">
        <v>#N/A</v>
      </c>
      <c r="V179" t="e">
        <v>#N/A</v>
      </c>
      <c r="W179" t="e">
        <v>#N/A</v>
      </c>
      <c r="X179" t="e">
        <v>#N/A</v>
      </c>
      <c r="Y179" t="e">
        <v>#N/A</v>
      </c>
      <c r="Z179" t="e">
        <v>#N/A</v>
      </c>
      <c r="AA179" t="e">
        <v>#N/A</v>
      </c>
      <c r="AB179" t="e">
        <v>#N/A</v>
      </c>
      <c r="AC179" t="e">
        <v>#N/A</v>
      </c>
      <c r="AD179" t="e">
        <v>#N/A</v>
      </c>
      <c r="AE179" t="e">
        <v>#N/A</v>
      </c>
      <c r="AF179" t="e">
        <v>#N/A</v>
      </c>
      <c r="AG179" t="e">
        <v>#N/A</v>
      </c>
      <c r="AH179" t="e">
        <v>#N/A</v>
      </c>
      <c r="AI179" t="e">
        <v>#N/A</v>
      </c>
      <c r="AJ179" t="e">
        <v>#N/A</v>
      </c>
      <c r="AK179" t="e">
        <v>#N/A</v>
      </c>
      <c r="AL179" t="e">
        <v>#N/A</v>
      </c>
      <c r="AM179" t="e">
        <v>#N/A</v>
      </c>
      <c r="AN179" t="e">
        <v>#N/A</v>
      </c>
      <c r="AO179" t="e">
        <v>#N/A</v>
      </c>
      <c r="AP179" t="e">
        <v>#N/A</v>
      </c>
      <c r="AQ179" t="e">
        <v>#N/A</v>
      </c>
      <c r="AR179" t="e">
        <v>#N/A</v>
      </c>
      <c r="AS179" t="e">
        <v>#N/A</v>
      </c>
      <c r="AT179" t="e">
        <v>#N/A</v>
      </c>
      <c r="AU179" t="e">
        <v>#N/A</v>
      </c>
      <c r="AV179" t="e">
        <v>#N/A</v>
      </c>
      <c r="AW179" t="e">
        <v>#N/A</v>
      </c>
      <c r="AX179" t="e">
        <v>#N/A</v>
      </c>
      <c r="AY179" t="e">
        <v>#N/A</v>
      </c>
      <c r="AZ179" t="e">
        <v>#N/A</v>
      </c>
      <c r="BA179" t="e">
        <v>#N/A</v>
      </c>
      <c r="BB179" t="e">
        <v>#N/A</v>
      </c>
      <c r="BC179" t="e">
        <v>#N/A</v>
      </c>
      <c r="BD179" t="e">
        <v>#N/A</v>
      </c>
      <c r="BE179" t="e">
        <v>#N/A</v>
      </c>
      <c r="BF179" t="e">
        <v>#N/A</v>
      </c>
      <c r="BG179" t="e">
        <v>#N/A</v>
      </c>
      <c r="BH179" t="e">
        <v>#N/A</v>
      </c>
      <c r="BI179" t="e">
        <v>#N/A</v>
      </c>
      <c r="BJ179" t="e">
        <v>#N/A</v>
      </c>
      <c r="BK179" t="e">
        <v>#N/A</v>
      </c>
      <c r="BL179" t="e">
        <v>#N/A</v>
      </c>
      <c r="BM179" t="e">
        <v>#N/A</v>
      </c>
      <c r="BN179" t="e">
        <v>#N/A</v>
      </c>
      <c r="BO179" t="e">
        <v>#N/A</v>
      </c>
      <c r="BP179" t="e">
        <v>#N/A</v>
      </c>
      <c r="BQ179" t="e">
        <v>#N/A</v>
      </c>
      <c r="BR179" t="e">
        <v>#N/A</v>
      </c>
      <c r="BS179" t="e">
        <v>#N/A</v>
      </c>
      <c r="BT179" t="e">
        <v>#N/A</v>
      </c>
      <c r="BU179" t="e">
        <v>#N/A</v>
      </c>
      <c r="BV179" t="e">
        <v>#N/A</v>
      </c>
      <c r="BW179" t="e">
        <v>#N/A</v>
      </c>
      <c r="BX179" t="e">
        <v>#N/A</v>
      </c>
      <c r="BY179" t="e">
        <v>#N/A</v>
      </c>
      <c r="BZ179" t="e">
        <v>#N/A</v>
      </c>
      <c r="CA179" t="e">
        <v>#N/A</v>
      </c>
      <c r="CB179" t="e">
        <v>#N/A</v>
      </c>
      <c r="CC179" t="e">
        <v>#N/A</v>
      </c>
      <c r="CD179" t="e">
        <v>#N/A</v>
      </c>
      <c r="CE179" t="e">
        <v>#N/A</v>
      </c>
      <c r="CF179" t="e">
        <v>#N/A</v>
      </c>
      <c r="CG179" t="e">
        <v>#N/A</v>
      </c>
      <c r="CH179" t="e">
        <v>#N/A</v>
      </c>
      <c r="CI179" t="e">
        <v>#N/A</v>
      </c>
      <c r="CJ179" t="e">
        <v>#N/A</v>
      </c>
      <c r="CK179" t="e">
        <v>#N/A</v>
      </c>
      <c r="CL179" t="e">
        <v>#N/A</v>
      </c>
      <c r="CM179" t="e">
        <v>#N/A</v>
      </c>
      <c r="CN179" t="e">
        <v>#N/A</v>
      </c>
      <c r="CO179" t="e">
        <v>#N/A</v>
      </c>
      <c r="CP179" t="e">
        <v>#N/A</v>
      </c>
      <c r="CQ179" t="e">
        <v>#N/A</v>
      </c>
      <c r="CR179" t="e">
        <v>#N/A</v>
      </c>
      <c r="CS179" t="e">
        <v>#N/A</v>
      </c>
      <c r="CT179" t="e">
        <v>#N/A</v>
      </c>
      <c r="CU179" t="e">
        <v>#N/A</v>
      </c>
      <c r="CV179" t="e">
        <v>#N/A</v>
      </c>
      <c r="CW179" t="e">
        <v>#N/A</v>
      </c>
      <c r="CX179" t="e">
        <v>#N/A</v>
      </c>
      <c r="CY179" t="e">
        <v>#N/A</v>
      </c>
    </row>
    <row r="180" spans="1:103" x14ac:dyDescent="0.3">
      <c r="A180">
        <v>598</v>
      </c>
      <c r="D180">
        <v>241370</v>
      </c>
      <c r="E180">
        <v>57167</v>
      </c>
      <c r="F180">
        <v>16490</v>
      </c>
      <c r="G180">
        <v>0</v>
      </c>
      <c r="H180">
        <v>40489</v>
      </c>
      <c r="I180">
        <v>17448</v>
      </c>
      <c r="J180">
        <v>67273</v>
      </c>
      <c r="K180">
        <v>14476</v>
      </c>
      <c r="L180">
        <v>58126</v>
      </c>
      <c r="M180">
        <v>183727</v>
      </c>
      <c r="N180">
        <v>544985</v>
      </c>
      <c r="O180">
        <v>144300</v>
      </c>
      <c r="P180">
        <v>436597</v>
      </c>
      <c r="Q180">
        <v>91321</v>
      </c>
      <c r="R180">
        <v>20521</v>
      </c>
      <c r="S180">
        <v>28172</v>
      </c>
      <c r="T180">
        <v>0</v>
      </c>
      <c r="U180">
        <v>157320</v>
      </c>
      <c r="V180">
        <v>103099</v>
      </c>
      <c r="W180">
        <v>0</v>
      </c>
      <c r="X180">
        <v>36167</v>
      </c>
      <c r="Y180">
        <v>6324</v>
      </c>
      <c r="Z180">
        <v>214554</v>
      </c>
      <c r="AA180">
        <v>64586</v>
      </c>
      <c r="AB180">
        <v>142121</v>
      </c>
      <c r="AC180">
        <v>638884</v>
      </c>
      <c r="AD180">
        <v>139344</v>
      </c>
      <c r="AE180">
        <v>207758</v>
      </c>
      <c r="AF180">
        <v>159369</v>
      </c>
      <c r="AG180">
        <v>90760</v>
      </c>
      <c r="AH180">
        <v>93300</v>
      </c>
      <c r="AI180">
        <v>488815</v>
      </c>
      <c r="AJ180">
        <v>113570</v>
      </c>
      <c r="AK180">
        <v>748979</v>
      </c>
      <c r="AL180">
        <v>60502</v>
      </c>
      <c r="AM180">
        <v>909198</v>
      </c>
      <c r="AN180">
        <v>23121</v>
      </c>
      <c r="AO180">
        <v>0</v>
      </c>
      <c r="AP180">
        <v>36812</v>
      </c>
      <c r="AQ180">
        <v>10983</v>
      </c>
      <c r="AR180">
        <v>0</v>
      </c>
      <c r="AS180">
        <v>86611</v>
      </c>
      <c r="AT180">
        <v>151068</v>
      </c>
      <c r="AU180">
        <v>56386</v>
      </c>
      <c r="AV180">
        <v>308081</v>
      </c>
      <c r="AW180">
        <v>58820</v>
      </c>
      <c r="AX180">
        <v>19643</v>
      </c>
      <c r="AY180">
        <v>0</v>
      </c>
      <c r="AZ180">
        <v>395376</v>
      </c>
      <c r="BA180">
        <v>147854</v>
      </c>
      <c r="BB180">
        <v>232932</v>
      </c>
      <c r="BC180">
        <v>0</v>
      </c>
      <c r="BD180">
        <v>33344</v>
      </c>
      <c r="BE180">
        <v>160144</v>
      </c>
      <c r="BF180">
        <v>105632</v>
      </c>
      <c r="BG180">
        <v>26812</v>
      </c>
      <c r="BH180">
        <v>21201</v>
      </c>
      <c r="BI180">
        <v>21366</v>
      </c>
      <c r="BJ180">
        <v>87396</v>
      </c>
      <c r="BK180">
        <v>1743939</v>
      </c>
      <c r="BL180">
        <v>48086</v>
      </c>
      <c r="BM180">
        <v>66038</v>
      </c>
      <c r="BN180">
        <v>221246</v>
      </c>
      <c r="BO180">
        <v>106682</v>
      </c>
      <c r="BP180">
        <v>491018</v>
      </c>
      <c r="BQ180">
        <v>9150</v>
      </c>
      <c r="BR180">
        <v>287524</v>
      </c>
      <c r="BS180">
        <v>240710</v>
      </c>
      <c r="BT180">
        <v>10568</v>
      </c>
      <c r="BU180">
        <v>18325</v>
      </c>
      <c r="BV180">
        <v>47229</v>
      </c>
      <c r="BW180">
        <v>18138</v>
      </c>
      <c r="BX180">
        <v>49062</v>
      </c>
      <c r="BY180">
        <v>267382</v>
      </c>
      <c r="BZ180">
        <v>0</v>
      </c>
      <c r="CA180">
        <v>177952</v>
      </c>
      <c r="CB180">
        <v>83359</v>
      </c>
      <c r="CC180">
        <v>196127</v>
      </c>
      <c r="CD180">
        <v>138400</v>
      </c>
      <c r="CE180">
        <v>268310</v>
      </c>
      <c r="CF180">
        <v>168217</v>
      </c>
      <c r="CG180">
        <v>33523</v>
      </c>
      <c r="CH180">
        <v>69179</v>
      </c>
      <c r="CI180">
        <v>38087</v>
      </c>
      <c r="CJ180">
        <v>89533</v>
      </c>
      <c r="CK180">
        <v>150206</v>
      </c>
      <c r="CL180">
        <v>0</v>
      </c>
      <c r="CM180">
        <v>125435</v>
      </c>
      <c r="CN180">
        <v>14710</v>
      </c>
      <c r="CO180">
        <v>1221831</v>
      </c>
      <c r="CP180">
        <v>23768</v>
      </c>
      <c r="CQ180">
        <v>1228558</v>
      </c>
      <c r="CR180">
        <v>1692</v>
      </c>
      <c r="CS180">
        <v>11482</v>
      </c>
      <c r="CT180">
        <v>44433</v>
      </c>
      <c r="CU180">
        <v>131296</v>
      </c>
      <c r="CV180">
        <v>211728</v>
      </c>
      <c r="CW180">
        <v>184128</v>
      </c>
      <c r="CX180">
        <v>30712</v>
      </c>
      <c r="CY180">
        <v>0</v>
      </c>
    </row>
    <row r="181" spans="1:103" x14ac:dyDescent="0.3">
      <c r="A181">
        <v>599</v>
      </c>
      <c r="D181">
        <v>6326899</v>
      </c>
      <c r="E181">
        <v>1246557</v>
      </c>
      <c r="F181">
        <v>632418</v>
      </c>
      <c r="G181">
        <v>0</v>
      </c>
      <c r="H181">
        <v>836239</v>
      </c>
      <c r="I181">
        <v>658858</v>
      </c>
      <c r="J181">
        <v>1988388</v>
      </c>
      <c r="K181">
        <v>675011</v>
      </c>
      <c r="L181">
        <v>1818615</v>
      </c>
      <c r="M181">
        <v>8339592</v>
      </c>
      <c r="N181">
        <v>11440707</v>
      </c>
      <c r="O181">
        <v>3235862</v>
      </c>
      <c r="P181">
        <v>13003554</v>
      </c>
      <c r="Q181">
        <v>2787465</v>
      </c>
      <c r="R181">
        <v>627615</v>
      </c>
      <c r="S181">
        <v>2150843</v>
      </c>
      <c r="T181">
        <v>0</v>
      </c>
      <c r="U181">
        <v>6352087</v>
      </c>
      <c r="V181">
        <v>3488326</v>
      </c>
      <c r="W181">
        <v>0</v>
      </c>
      <c r="X181">
        <v>872557</v>
      </c>
      <c r="Y181">
        <v>221198</v>
      </c>
      <c r="Z181">
        <v>4528906</v>
      </c>
      <c r="AA181">
        <v>2145726</v>
      </c>
      <c r="AB181">
        <v>2311100</v>
      </c>
      <c r="AC181">
        <v>12787270</v>
      </c>
      <c r="AD181">
        <v>3819855</v>
      </c>
      <c r="AE181">
        <v>3047754</v>
      </c>
      <c r="AF181">
        <v>5702564</v>
      </c>
      <c r="AG181">
        <v>2004383</v>
      </c>
      <c r="AH181">
        <v>2313128</v>
      </c>
      <c r="AI181">
        <v>10182265</v>
      </c>
      <c r="AJ181">
        <v>2355827</v>
      </c>
      <c r="AK181">
        <v>12302647</v>
      </c>
      <c r="AL181">
        <v>2549146</v>
      </c>
      <c r="AM181">
        <v>18012303</v>
      </c>
      <c r="AN181">
        <v>162311</v>
      </c>
      <c r="AO181">
        <v>114456</v>
      </c>
      <c r="AP181">
        <v>2782212</v>
      </c>
      <c r="AQ181">
        <v>324601</v>
      </c>
      <c r="AR181">
        <v>0</v>
      </c>
      <c r="AS181">
        <v>2518973</v>
      </c>
      <c r="AT181">
        <v>4573476</v>
      </c>
      <c r="AU181">
        <v>2593011</v>
      </c>
      <c r="AV181">
        <v>7839267</v>
      </c>
      <c r="AW181">
        <v>973625</v>
      </c>
      <c r="AX181">
        <v>1321460</v>
      </c>
      <c r="AY181">
        <v>0</v>
      </c>
      <c r="AZ181">
        <v>8111539</v>
      </c>
      <c r="BA181">
        <v>2828932</v>
      </c>
      <c r="BB181">
        <v>6164386</v>
      </c>
      <c r="BC181">
        <v>320925</v>
      </c>
      <c r="BD181">
        <v>2451202</v>
      </c>
      <c r="BE181">
        <v>2762576</v>
      </c>
      <c r="BF181">
        <v>4561498</v>
      </c>
      <c r="BG181">
        <v>1928606</v>
      </c>
      <c r="BH181">
        <v>437493</v>
      </c>
      <c r="BI181">
        <v>1638559</v>
      </c>
      <c r="BJ181">
        <v>1313451</v>
      </c>
      <c r="BK181">
        <v>28407483</v>
      </c>
      <c r="BL181">
        <v>556891</v>
      </c>
      <c r="BM181">
        <v>764056</v>
      </c>
      <c r="BN181">
        <v>4170829</v>
      </c>
      <c r="BO181">
        <v>4224942</v>
      </c>
      <c r="BP181">
        <v>19571936</v>
      </c>
      <c r="BQ181">
        <v>713172</v>
      </c>
      <c r="BR181">
        <v>5138826</v>
      </c>
      <c r="BS181">
        <v>6671108</v>
      </c>
      <c r="BT181">
        <v>551791</v>
      </c>
      <c r="BU181">
        <v>1905305</v>
      </c>
      <c r="BV181">
        <v>2313785</v>
      </c>
      <c r="BW181">
        <v>494627</v>
      </c>
      <c r="BX181">
        <v>2685736</v>
      </c>
      <c r="BY181">
        <v>8091361</v>
      </c>
      <c r="BZ181">
        <v>718423</v>
      </c>
      <c r="CA181">
        <v>5984965</v>
      </c>
      <c r="CB181">
        <v>2941435</v>
      </c>
      <c r="CC181">
        <v>5649759</v>
      </c>
      <c r="CD181">
        <v>4473684</v>
      </c>
      <c r="CE181">
        <v>5504788</v>
      </c>
      <c r="CF181">
        <v>3319165</v>
      </c>
      <c r="CG181">
        <v>3247167</v>
      </c>
      <c r="CH181">
        <v>871884</v>
      </c>
      <c r="CI181">
        <v>1689179</v>
      </c>
      <c r="CJ181">
        <v>1377777</v>
      </c>
      <c r="CK181">
        <v>3196978</v>
      </c>
      <c r="CL181">
        <v>610344</v>
      </c>
      <c r="CM181">
        <v>2436592</v>
      </c>
      <c r="CN181">
        <v>164400</v>
      </c>
      <c r="CO181">
        <v>20891294</v>
      </c>
      <c r="CP181">
        <v>1426855</v>
      </c>
      <c r="CQ181">
        <v>26462961</v>
      </c>
      <c r="CR181">
        <v>619650</v>
      </c>
      <c r="CS181">
        <v>337089</v>
      </c>
      <c r="CT181">
        <v>1197773</v>
      </c>
      <c r="CU181">
        <v>4507101</v>
      </c>
      <c r="CV181">
        <v>2960203</v>
      </c>
      <c r="CW181">
        <v>4163895</v>
      </c>
      <c r="CX181">
        <v>926837</v>
      </c>
      <c r="CY181">
        <v>1039110</v>
      </c>
    </row>
    <row r="182" spans="1:103" x14ac:dyDescent="0.3">
      <c r="A182">
        <v>602</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132579</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4191718</v>
      </c>
      <c r="CP182">
        <v>0</v>
      </c>
      <c r="CQ182">
        <v>0</v>
      </c>
      <c r="CR182">
        <v>0</v>
      </c>
      <c r="CS182">
        <v>0</v>
      </c>
      <c r="CT182">
        <v>666025</v>
      </c>
      <c r="CU182">
        <v>0</v>
      </c>
      <c r="CV182">
        <v>0</v>
      </c>
      <c r="CW182">
        <v>0</v>
      </c>
      <c r="CX182">
        <v>0</v>
      </c>
      <c r="CY182">
        <v>0</v>
      </c>
    </row>
    <row r="183" spans="1:103" x14ac:dyDescent="0.3">
      <c r="A183">
        <v>619</v>
      </c>
      <c r="D183">
        <v>0</v>
      </c>
      <c r="E183">
        <v>0</v>
      </c>
      <c r="F183">
        <v>0</v>
      </c>
      <c r="G183">
        <v>0</v>
      </c>
      <c r="H183">
        <v>0</v>
      </c>
      <c r="I183">
        <v>0</v>
      </c>
      <c r="J183">
        <v>0</v>
      </c>
      <c r="K183">
        <v>0</v>
      </c>
      <c r="L183">
        <v>74.67</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2.9</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20.100000000000001</v>
      </c>
      <c r="CP183">
        <v>0</v>
      </c>
      <c r="CQ183">
        <v>0</v>
      </c>
      <c r="CR183">
        <v>0</v>
      </c>
      <c r="CS183">
        <v>0</v>
      </c>
      <c r="CT183">
        <v>55.6</v>
      </c>
      <c r="CU183">
        <v>0</v>
      </c>
      <c r="CV183">
        <v>0</v>
      </c>
      <c r="CW183">
        <v>0</v>
      </c>
      <c r="CX183">
        <v>0</v>
      </c>
      <c r="CY183">
        <v>0</v>
      </c>
    </row>
    <row r="184" spans="1:103" x14ac:dyDescent="0.3">
      <c r="D184" t="e">
        <v>#N/A</v>
      </c>
      <c r="E184" t="e">
        <v>#N/A</v>
      </c>
      <c r="F184" t="e">
        <v>#N/A</v>
      </c>
      <c r="G184" t="e">
        <v>#N/A</v>
      </c>
      <c r="H184" t="e">
        <v>#N/A</v>
      </c>
      <c r="I184" t="e">
        <v>#N/A</v>
      </c>
      <c r="J184" t="e">
        <v>#N/A</v>
      </c>
      <c r="K184" t="e">
        <v>#N/A</v>
      </c>
      <c r="L184" t="e">
        <v>#N/A</v>
      </c>
      <c r="M184" t="e">
        <v>#N/A</v>
      </c>
      <c r="N184" t="e">
        <v>#N/A</v>
      </c>
      <c r="O184" t="e">
        <v>#N/A</v>
      </c>
      <c r="P184" t="e">
        <v>#N/A</v>
      </c>
      <c r="Q184" t="e">
        <v>#N/A</v>
      </c>
      <c r="R184" t="e">
        <v>#N/A</v>
      </c>
      <c r="S184" t="e">
        <v>#N/A</v>
      </c>
      <c r="T184" t="e">
        <v>#N/A</v>
      </c>
      <c r="U184" t="e">
        <v>#N/A</v>
      </c>
      <c r="V184" t="e">
        <v>#N/A</v>
      </c>
      <c r="W184" t="e">
        <v>#N/A</v>
      </c>
      <c r="X184" t="e">
        <v>#N/A</v>
      </c>
      <c r="Y184" t="e">
        <v>#N/A</v>
      </c>
      <c r="Z184" t="e">
        <v>#N/A</v>
      </c>
      <c r="AA184" t="e">
        <v>#N/A</v>
      </c>
      <c r="AB184" t="e">
        <v>#N/A</v>
      </c>
      <c r="AC184" t="e">
        <v>#N/A</v>
      </c>
      <c r="AD184" t="e">
        <v>#N/A</v>
      </c>
      <c r="AE184" t="e">
        <v>#N/A</v>
      </c>
      <c r="AF184" t="e">
        <v>#N/A</v>
      </c>
      <c r="AG184" t="e">
        <v>#N/A</v>
      </c>
      <c r="AH184" t="e">
        <v>#N/A</v>
      </c>
      <c r="AI184" t="e">
        <v>#N/A</v>
      </c>
      <c r="AJ184" t="e">
        <v>#N/A</v>
      </c>
      <c r="AK184" t="e">
        <v>#N/A</v>
      </c>
      <c r="AL184" t="e">
        <v>#N/A</v>
      </c>
      <c r="AM184" t="e">
        <v>#N/A</v>
      </c>
      <c r="AN184" t="e">
        <v>#N/A</v>
      </c>
      <c r="AO184" t="e">
        <v>#N/A</v>
      </c>
      <c r="AP184" t="e">
        <v>#N/A</v>
      </c>
      <c r="AQ184" t="e">
        <v>#N/A</v>
      </c>
      <c r="AR184" t="e">
        <v>#N/A</v>
      </c>
      <c r="AS184" t="e">
        <v>#N/A</v>
      </c>
      <c r="AT184" t="e">
        <v>#N/A</v>
      </c>
      <c r="AU184" t="e">
        <v>#N/A</v>
      </c>
      <c r="AV184" t="e">
        <v>#N/A</v>
      </c>
      <c r="AW184" t="e">
        <v>#N/A</v>
      </c>
      <c r="AX184" t="e">
        <v>#N/A</v>
      </c>
      <c r="AY184" t="e">
        <v>#N/A</v>
      </c>
      <c r="AZ184" t="e">
        <v>#N/A</v>
      </c>
      <c r="BA184" t="e">
        <v>#N/A</v>
      </c>
      <c r="BB184" t="e">
        <v>#N/A</v>
      </c>
      <c r="BC184" t="e">
        <v>#N/A</v>
      </c>
      <c r="BD184" t="e">
        <v>#N/A</v>
      </c>
      <c r="BE184" t="e">
        <v>#N/A</v>
      </c>
      <c r="BF184" t="e">
        <v>#N/A</v>
      </c>
      <c r="BG184" t="e">
        <v>#N/A</v>
      </c>
      <c r="BH184" t="e">
        <v>#N/A</v>
      </c>
      <c r="BI184" t="e">
        <v>#N/A</v>
      </c>
      <c r="BJ184" t="e">
        <v>#N/A</v>
      </c>
      <c r="BK184" t="e">
        <v>#N/A</v>
      </c>
      <c r="BL184" t="e">
        <v>#N/A</v>
      </c>
      <c r="BM184" t="e">
        <v>#N/A</v>
      </c>
      <c r="BN184" t="e">
        <v>#N/A</v>
      </c>
      <c r="BO184" t="e">
        <v>#N/A</v>
      </c>
      <c r="BP184" t="e">
        <v>#N/A</v>
      </c>
      <c r="BQ184" t="e">
        <v>#N/A</v>
      </c>
      <c r="BR184" t="e">
        <v>#N/A</v>
      </c>
      <c r="BS184" t="e">
        <v>#N/A</v>
      </c>
      <c r="BT184" t="e">
        <v>#N/A</v>
      </c>
      <c r="BU184" t="e">
        <v>#N/A</v>
      </c>
      <c r="BV184" t="e">
        <v>#N/A</v>
      </c>
      <c r="BW184" t="e">
        <v>#N/A</v>
      </c>
      <c r="BX184" t="e">
        <v>#N/A</v>
      </c>
      <c r="BY184" t="e">
        <v>#N/A</v>
      </c>
      <c r="BZ184" t="e">
        <v>#N/A</v>
      </c>
      <c r="CA184" t="e">
        <v>#N/A</v>
      </c>
      <c r="CB184" t="e">
        <v>#N/A</v>
      </c>
      <c r="CC184" t="e">
        <v>#N/A</v>
      </c>
      <c r="CD184" t="e">
        <v>#N/A</v>
      </c>
      <c r="CE184" t="e">
        <v>#N/A</v>
      </c>
      <c r="CF184" t="e">
        <v>#N/A</v>
      </c>
      <c r="CG184" t="e">
        <v>#N/A</v>
      </c>
      <c r="CH184" t="e">
        <v>#N/A</v>
      </c>
      <c r="CI184" t="e">
        <v>#N/A</v>
      </c>
      <c r="CJ184" t="e">
        <v>#N/A</v>
      </c>
      <c r="CK184" t="e">
        <v>#N/A</v>
      </c>
      <c r="CL184" t="e">
        <v>#N/A</v>
      </c>
      <c r="CM184" t="e">
        <v>#N/A</v>
      </c>
      <c r="CN184" t="e">
        <v>#N/A</v>
      </c>
      <c r="CO184" t="e">
        <v>#N/A</v>
      </c>
      <c r="CP184" t="e">
        <v>#N/A</v>
      </c>
      <c r="CQ184" t="e">
        <v>#N/A</v>
      </c>
      <c r="CR184" t="e">
        <v>#N/A</v>
      </c>
      <c r="CS184" t="e">
        <v>#N/A</v>
      </c>
      <c r="CT184" t="e">
        <v>#N/A</v>
      </c>
      <c r="CU184" t="e">
        <v>#N/A</v>
      </c>
      <c r="CV184" t="e">
        <v>#N/A</v>
      </c>
      <c r="CW184" t="e">
        <v>#N/A</v>
      </c>
      <c r="CX184" t="e">
        <v>#N/A</v>
      </c>
      <c r="CY184" t="e">
        <v>#N/A</v>
      </c>
    </row>
    <row r="185" spans="1:103" x14ac:dyDescent="0.3">
      <c r="A185">
        <v>621</v>
      </c>
      <c r="D185">
        <v>0</v>
      </c>
      <c r="E185">
        <v>0</v>
      </c>
      <c r="F185">
        <v>0</v>
      </c>
      <c r="G185">
        <v>0</v>
      </c>
      <c r="H185">
        <v>0</v>
      </c>
      <c r="I185">
        <v>0</v>
      </c>
      <c r="J185">
        <v>0</v>
      </c>
      <c r="K185">
        <v>0</v>
      </c>
      <c r="L185">
        <v>22710088</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19136097</v>
      </c>
      <c r="BJ185">
        <v>0</v>
      </c>
      <c r="BK185">
        <v>0</v>
      </c>
      <c r="BL185">
        <v>0</v>
      </c>
      <c r="BM185">
        <v>0</v>
      </c>
      <c r="BN185">
        <v>0</v>
      </c>
      <c r="BO185">
        <v>0</v>
      </c>
      <c r="BP185">
        <v>0</v>
      </c>
      <c r="BQ185">
        <v>20963792</v>
      </c>
      <c r="BR185">
        <v>0</v>
      </c>
      <c r="BS185">
        <v>0</v>
      </c>
      <c r="BT185">
        <v>0</v>
      </c>
      <c r="BU185">
        <v>0</v>
      </c>
      <c r="BV185">
        <v>0</v>
      </c>
      <c r="BW185">
        <v>0</v>
      </c>
      <c r="BX185">
        <v>0</v>
      </c>
      <c r="BY185">
        <v>0</v>
      </c>
      <c r="BZ185">
        <v>0</v>
      </c>
      <c r="CA185">
        <v>0</v>
      </c>
      <c r="CB185">
        <v>0</v>
      </c>
      <c r="CC185">
        <v>0</v>
      </c>
      <c r="CD185">
        <v>0</v>
      </c>
      <c r="CE185">
        <v>0</v>
      </c>
      <c r="CF185">
        <v>29029365</v>
      </c>
      <c r="CG185">
        <v>0</v>
      </c>
      <c r="CH185">
        <v>0</v>
      </c>
      <c r="CI185">
        <v>0</v>
      </c>
      <c r="CJ185">
        <v>0</v>
      </c>
      <c r="CK185">
        <v>0</v>
      </c>
      <c r="CL185">
        <v>0</v>
      </c>
      <c r="CM185">
        <v>0</v>
      </c>
      <c r="CN185">
        <v>0</v>
      </c>
      <c r="CO185">
        <v>0</v>
      </c>
      <c r="CP185">
        <v>0</v>
      </c>
      <c r="CQ185">
        <v>0</v>
      </c>
      <c r="CR185">
        <v>0</v>
      </c>
      <c r="CS185">
        <v>8267296</v>
      </c>
      <c r="CT185">
        <v>0</v>
      </c>
      <c r="CU185">
        <v>0</v>
      </c>
      <c r="CV185">
        <v>0</v>
      </c>
      <c r="CW185">
        <v>0</v>
      </c>
      <c r="CX185">
        <v>0</v>
      </c>
      <c r="CY185">
        <v>0</v>
      </c>
    </row>
    <row r="186" spans="1:103" x14ac:dyDescent="0.3">
      <c r="A186">
        <v>547</v>
      </c>
      <c r="D186">
        <v>3</v>
      </c>
      <c r="E186">
        <v>3</v>
      </c>
      <c r="F186">
        <v>3</v>
      </c>
      <c r="G186">
        <v>0</v>
      </c>
      <c r="H186">
        <v>3</v>
      </c>
      <c r="I186">
        <v>3</v>
      </c>
      <c r="J186">
        <v>3</v>
      </c>
      <c r="K186">
        <v>3</v>
      </c>
      <c r="L186">
        <v>4</v>
      </c>
      <c r="M186">
        <v>3</v>
      </c>
      <c r="N186">
        <v>3</v>
      </c>
      <c r="O186">
        <v>3</v>
      </c>
      <c r="P186">
        <v>3</v>
      </c>
      <c r="Q186">
        <v>3</v>
      </c>
      <c r="R186">
        <v>3</v>
      </c>
      <c r="S186">
        <v>3</v>
      </c>
      <c r="T186">
        <v>0</v>
      </c>
      <c r="U186">
        <v>3</v>
      </c>
      <c r="V186">
        <v>3</v>
      </c>
      <c r="W186">
        <v>0</v>
      </c>
      <c r="X186">
        <v>3</v>
      </c>
      <c r="Y186">
        <v>3</v>
      </c>
      <c r="Z186">
        <v>3</v>
      </c>
      <c r="AA186">
        <v>3</v>
      </c>
      <c r="AB186">
        <v>3</v>
      </c>
      <c r="AC186">
        <v>1</v>
      </c>
      <c r="AD186">
        <v>3</v>
      </c>
      <c r="AE186">
        <v>3</v>
      </c>
      <c r="AF186">
        <v>3</v>
      </c>
      <c r="AG186">
        <v>3</v>
      </c>
      <c r="AH186">
        <v>1</v>
      </c>
      <c r="AI186">
        <v>3</v>
      </c>
      <c r="AJ186">
        <v>3</v>
      </c>
      <c r="AK186">
        <v>1</v>
      </c>
      <c r="AL186">
        <v>3</v>
      </c>
      <c r="AM186">
        <v>3</v>
      </c>
      <c r="AN186">
        <v>3</v>
      </c>
      <c r="AO186">
        <v>2</v>
      </c>
      <c r="AP186">
        <v>3</v>
      </c>
      <c r="AQ186">
        <v>3</v>
      </c>
      <c r="AR186">
        <v>0</v>
      </c>
      <c r="AS186">
        <v>3</v>
      </c>
      <c r="AT186">
        <v>3</v>
      </c>
      <c r="AU186">
        <v>3</v>
      </c>
      <c r="AV186">
        <v>3</v>
      </c>
      <c r="AW186">
        <v>3</v>
      </c>
      <c r="AX186">
        <v>3</v>
      </c>
      <c r="AY186">
        <v>0</v>
      </c>
      <c r="AZ186">
        <v>1</v>
      </c>
      <c r="BA186">
        <v>3</v>
      </c>
      <c r="BB186">
        <v>3</v>
      </c>
      <c r="BC186">
        <v>2</v>
      </c>
      <c r="BD186">
        <v>3</v>
      </c>
      <c r="BE186">
        <v>3</v>
      </c>
      <c r="BF186">
        <v>3</v>
      </c>
      <c r="BG186">
        <v>3</v>
      </c>
      <c r="BH186">
        <v>2</v>
      </c>
      <c r="BI186">
        <v>3</v>
      </c>
      <c r="BJ186">
        <v>3</v>
      </c>
      <c r="BK186">
        <v>3</v>
      </c>
      <c r="BL186">
        <v>3</v>
      </c>
      <c r="BM186">
        <v>3</v>
      </c>
      <c r="BN186">
        <v>3</v>
      </c>
      <c r="BO186">
        <v>3</v>
      </c>
      <c r="BP186">
        <v>3</v>
      </c>
      <c r="BQ186">
        <v>4</v>
      </c>
      <c r="BR186">
        <v>3</v>
      </c>
      <c r="BS186">
        <v>3</v>
      </c>
      <c r="BT186">
        <v>3</v>
      </c>
      <c r="BU186">
        <v>3</v>
      </c>
      <c r="BV186">
        <v>3</v>
      </c>
      <c r="BW186">
        <v>3</v>
      </c>
      <c r="BX186">
        <v>3</v>
      </c>
      <c r="BY186">
        <v>3</v>
      </c>
      <c r="BZ186">
        <v>2</v>
      </c>
      <c r="CA186">
        <v>3</v>
      </c>
      <c r="CB186">
        <v>3</v>
      </c>
      <c r="CC186">
        <v>3</v>
      </c>
      <c r="CD186">
        <v>3</v>
      </c>
      <c r="CE186">
        <v>3</v>
      </c>
      <c r="CF186">
        <v>4</v>
      </c>
      <c r="CG186">
        <v>3</v>
      </c>
      <c r="CH186">
        <v>3</v>
      </c>
      <c r="CI186">
        <v>3</v>
      </c>
      <c r="CJ186">
        <v>3</v>
      </c>
      <c r="CK186">
        <v>3</v>
      </c>
      <c r="CL186">
        <v>1</v>
      </c>
      <c r="CM186">
        <v>3</v>
      </c>
      <c r="CN186">
        <v>3</v>
      </c>
      <c r="CO186">
        <v>3</v>
      </c>
      <c r="CP186">
        <v>3</v>
      </c>
      <c r="CQ186">
        <v>1</v>
      </c>
      <c r="CR186">
        <v>1</v>
      </c>
      <c r="CS186">
        <v>4</v>
      </c>
      <c r="CT186">
        <v>3</v>
      </c>
      <c r="CU186">
        <v>3</v>
      </c>
      <c r="CV186">
        <v>3</v>
      </c>
      <c r="CW186">
        <v>3</v>
      </c>
      <c r="CX186">
        <v>3</v>
      </c>
      <c r="CY186">
        <v>3</v>
      </c>
    </row>
    <row r="187" spans="1:103" x14ac:dyDescent="0.3">
      <c r="A187">
        <v>659</v>
      </c>
      <c r="D187">
        <v>96898043</v>
      </c>
      <c r="E187">
        <v>26396584</v>
      </c>
      <c r="F187">
        <v>12150214</v>
      </c>
      <c r="G187">
        <v>0</v>
      </c>
      <c r="H187">
        <v>9561840</v>
      </c>
      <c r="I187">
        <v>5814786</v>
      </c>
      <c r="J187">
        <v>4290985</v>
      </c>
      <c r="K187">
        <v>22335760</v>
      </c>
      <c r="L187">
        <v>0</v>
      </c>
      <c r="M187">
        <v>177154561</v>
      </c>
      <c r="N187">
        <v>193440819</v>
      </c>
      <c r="O187">
        <v>21494578</v>
      </c>
      <c r="P187">
        <v>43301564</v>
      </c>
      <c r="Q187">
        <v>2800105</v>
      </c>
      <c r="R187">
        <v>1279465</v>
      </c>
      <c r="S187">
        <v>9010210</v>
      </c>
      <c r="T187">
        <v>0</v>
      </c>
      <c r="U187">
        <v>30444871</v>
      </c>
      <c r="V187">
        <v>11711042</v>
      </c>
      <c r="W187">
        <v>0</v>
      </c>
      <c r="X187">
        <v>8957318</v>
      </c>
      <c r="Y187">
        <v>3019845</v>
      </c>
      <c r="Z187">
        <v>22447147</v>
      </c>
      <c r="AA187">
        <v>52947557</v>
      </c>
      <c r="AB187">
        <v>19278312</v>
      </c>
      <c r="AC187">
        <v>221133672</v>
      </c>
      <c r="AD187">
        <v>33119863</v>
      </c>
      <c r="AE187">
        <v>177692475</v>
      </c>
      <c r="AF187">
        <v>17692541</v>
      </c>
      <c r="AG187">
        <v>7729031</v>
      </c>
      <c r="AH187">
        <v>30715530</v>
      </c>
      <c r="AI187">
        <v>195593637</v>
      </c>
      <c r="AJ187">
        <v>8605103</v>
      </c>
      <c r="AK187">
        <v>68309897</v>
      </c>
      <c r="AL187">
        <v>54525920</v>
      </c>
      <c r="AM187">
        <v>84917751</v>
      </c>
      <c r="AN187">
        <v>4990732</v>
      </c>
      <c r="AO187">
        <v>0</v>
      </c>
      <c r="AP187">
        <v>22317579</v>
      </c>
      <c r="AQ187">
        <v>83278</v>
      </c>
      <c r="AR187">
        <v>0</v>
      </c>
      <c r="AS187">
        <v>11079252</v>
      </c>
      <c r="AT187">
        <v>55470291</v>
      </c>
      <c r="AU187">
        <v>49811440</v>
      </c>
      <c r="AV187">
        <v>39358947</v>
      </c>
      <c r="AW187">
        <v>14697911</v>
      </c>
      <c r="AX187">
        <v>7352298</v>
      </c>
      <c r="AY187">
        <v>0</v>
      </c>
      <c r="AZ187">
        <v>30518787</v>
      </c>
      <c r="BA187">
        <v>57373317</v>
      </c>
      <c r="BB187">
        <v>227137112</v>
      </c>
      <c r="BC187">
        <v>0</v>
      </c>
      <c r="BD187">
        <v>33346098</v>
      </c>
      <c r="BE187">
        <v>0</v>
      </c>
      <c r="BF187">
        <v>64126575</v>
      </c>
      <c r="BG187">
        <v>90745449</v>
      </c>
      <c r="BH187">
        <v>0</v>
      </c>
      <c r="BI187">
        <v>20497040</v>
      </c>
      <c r="BJ187">
        <v>5845732</v>
      </c>
      <c r="BK187">
        <v>603366947</v>
      </c>
      <c r="BL187">
        <v>9047663</v>
      </c>
      <c r="BM187">
        <v>4277376</v>
      </c>
      <c r="BN187">
        <v>49021096</v>
      </c>
      <c r="BO187">
        <v>69066261</v>
      </c>
      <c r="BP187">
        <v>359557948</v>
      </c>
      <c r="BQ187">
        <v>0</v>
      </c>
      <c r="BR187">
        <v>21331321</v>
      </c>
      <c r="BS187">
        <v>161879726</v>
      </c>
      <c r="BT187">
        <v>1062258</v>
      </c>
      <c r="BU187">
        <v>23314683</v>
      </c>
      <c r="BV187">
        <v>19916224</v>
      </c>
      <c r="BW187">
        <v>2683450</v>
      </c>
      <c r="BX187">
        <v>9588416</v>
      </c>
      <c r="BY187">
        <v>95499049</v>
      </c>
      <c r="BZ187">
        <v>0</v>
      </c>
      <c r="CA187">
        <v>18099345</v>
      </c>
      <c r="CB187">
        <v>7531415</v>
      </c>
      <c r="CC187">
        <v>73650948</v>
      </c>
      <c r="CD187">
        <v>70644228</v>
      </c>
      <c r="CE187">
        <v>12008278</v>
      </c>
      <c r="CF187">
        <v>0</v>
      </c>
      <c r="CG187">
        <v>11099000</v>
      </c>
      <c r="CH187">
        <v>25623413</v>
      </c>
      <c r="CI187">
        <v>9286223</v>
      </c>
      <c r="CJ187">
        <v>7099952</v>
      </c>
      <c r="CK187">
        <v>16367787</v>
      </c>
      <c r="CL187">
        <v>2907562</v>
      </c>
      <c r="CM187">
        <v>3135886</v>
      </c>
      <c r="CN187">
        <v>4625327</v>
      </c>
      <c r="CO187">
        <v>101573368</v>
      </c>
      <c r="CP187">
        <v>0</v>
      </c>
      <c r="CQ187">
        <v>540414829</v>
      </c>
      <c r="CR187">
        <v>433249</v>
      </c>
      <c r="CS187">
        <v>0</v>
      </c>
      <c r="CT187">
        <v>4992212</v>
      </c>
      <c r="CU187">
        <v>44856940</v>
      </c>
      <c r="CV187">
        <v>40549612</v>
      </c>
      <c r="CW187">
        <v>72755479</v>
      </c>
      <c r="CX187">
        <v>9107257</v>
      </c>
      <c r="CY187">
        <v>4309652</v>
      </c>
    </row>
    <row r="188" spans="1:103" x14ac:dyDescent="0.3">
      <c r="A188">
        <v>660</v>
      </c>
      <c r="D188">
        <v>0</v>
      </c>
      <c r="E188">
        <v>0</v>
      </c>
      <c r="F188">
        <v>0</v>
      </c>
      <c r="G188">
        <v>0</v>
      </c>
      <c r="H188">
        <v>0</v>
      </c>
      <c r="I188">
        <v>0</v>
      </c>
      <c r="J188">
        <v>0</v>
      </c>
      <c r="K188">
        <v>0</v>
      </c>
      <c r="L188">
        <v>0</v>
      </c>
      <c r="M188">
        <v>0</v>
      </c>
      <c r="N188">
        <v>25984208</v>
      </c>
      <c r="O188">
        <v>0</v>
      </c>
      <c r="P188">
        <v>0</v>
      </c>
      <c r="Q188">
        <v>0</v>
      </c>
      <c r="R188">
        <v>0</v>
      </c>
      <c r="S188">
        <v>0</v>
      </c>
      <c r="T188">
        <v>0</v>
      </c>
      <c r="U188">
        <v>0</v>
      </c>
      <c r="V188">
        <v>0</v>
      </c>
      <c r="W188">
        <v>0</v>
      </c>
      <c r="X188">
        <v>0</v>
      </c>
      <c r="Y188">
        <v>0</v>
      </c>
      <c r="Z188">
        <v>0</v>
      </c>
      <c r="AA188">
        <v>0</v>
      </c>
      <c r="AB188">
        <v>0</v>
      </c>
      <c r="AC188">
        <v>2008252</v>
      </c>
      <c r="AD188">
        <v>0</v>
      </c>
      <c r="AE188">
        <v>2132995</v>
      </c>
      <c r="AF188">
        <v>0</v>
      </c>
      <c r="AG188">
        <v>0</v>
      </c>
      <c r="AH188">
        <v>0</v>
      </c>
      <c r="AI188">
        <v>0</v>
      </c>
      <c r="AJ188">
        <v>0</v>
      </c>
      <c r="AK188">
        <v>40712148</v>
      </c>
      <c r="AL188">
        <v>0</v>
      </c>
      <c r="AM188">
        <v>0</v>
      </c>
      <c r="AN188">
        <v>0</v>
      </c>
      <c r="AO188">
        <v>0</v>
      </c>
      <c r="AP188">
        <v>0</v>
      </c>
      <c r="AQ188">
        <v>0</v>
      </c>
      <c r="AR188">
        <v>0</v>
      </c>
      <c r="AS188">
        <v>0</v>
      </c>
      <c r="AT188">
        <v>857151</v>
      </c>
      <c r="AU188">
        <v>0</v>
      </c>
      <c r="AV188">
        <v>0</v>
      </c>
      <c r="AW188">
        <v>0</v>
      </c>
      <c r="AX188">
        <v>0</v>
      </c>
      <c r="AY188">
        <v>0</v>
      </c>
      <c r="AZ188">
        <v>0</v>
      </c>
      <c r="BA188">
        <v>0</v>
      </c>
      <c r="BB188">
        <v>0</v>
      </c>
      <c r="BC188">
        <v>0</v>
      </c>
      <c r="BD188">
        <v>0</v>
      </c>
      <c r="BE188">
        <v>0</v>
      </c>
      <c r="BF188">
        <v>0</v>
      </c>
      <c r="BG188">
        <v>0</v>
      </c>
      <c r="BH188">
        <v>0</v>
      </c>
      <c r="BI188">
        <v>1360943</v>
      </c>
      <c r="BJ188">
        <v>0</v>
      </c>
      <c r="BK188">
        <v>202278637</v>
      </c>
      <c r="BL188">
        <v>0</v>
      </c>
      <c r="BM188">
        <v>0</v>
      </c>
      <c r="BN188">
        <v>0</v>
      </c>
      <c r="BO188">
        <v>0</v>
      </c>
      <c r="BP188">
        <v>0</v>
      </c>
      <c r="BQ188">
        <v>0</v>
      </c>
      <c r="BR188">
        <v>0</v>
      </c>
      <c r="BS188">
        <v>429766</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58465613</v>
      </c>
      <c r="CP188">
        <v>0</v>
      </c>
      <c r="CQ188">
        <v>0</v>
      </c>
      <c r="CR188">
        <v>0</v>
      </c>
      <c r="CS188">
        <v>0</v>
      </c>
      <c r="CT188">
        <v>2058754</v>
      </c>
      <c r="CU188">
        <v>0</v>
      </c>
      <c r="CV188">
        <v>0</v>
      </c>
      <c r="CW188">
        <v>0</v>
      </c>
      <c r="CX188">
        <v>0</v>
      </c>
      <c r="CY188">
        <v>0</v>
      </c>
    </row>
    <row r="189" spans="1:103" x14ac:dyDescent="0.3">
      <c r="A189">
        <v>661</v>
      </c>
      <c r="D189">
        <v>0</v>
      </c>
      <c r="E189">
        <v>0</v>
      </c>
      <c r="F189">
        <v>0</v>
      </c>
      <c r="G189">
        <v>0</v>
      </c>
      <c r="H189">
        <v>0</v>
      </c>
      <c r="I189">
        <v>0</v>
      </c>
      <c r="J189">
        <v>0</v>
      </c>
      <c r="K189">
        <v>0</v>
      </c>
      <c r="L189">
        <v>0</v>
      </c>
      <c r="M189">
        <v>0</v>
      </c>
      <c r="N189">
        <v>13</v>
      </c>
      <c r="O189">
        <v>0</v>
      </c>
      <c r="P189">
        <v>0</v>
      </c>
      <c r="Q189">
        <v>0</v>
      </c>
      <c r="R189">
        <v>0</v>
      </c>
      <c r="S189">
        <v>0</v>
      </c>
      <c r="T189">
        <v>0</v>
      </c>
      <c r="U189">
        <v>0</v>
      </c>
      <c r="V189">
        <v>0</v>
      </c>
      <c r="W189">
        <v>0</v>
      </c>
      <c r="X189">
        <v>0</v>
      </c>
      <c r="Y189">
        <v>0</v>
      </c>
      <c r="Z189">
        <v>0</v>
      </c>
      <c r="AA189">
        <v>0</v>
      </c>
      <c r="AB189">
        <v>0</v>
      </c>
      <c r="AC189">
        <v>0.9</v>
      </c>
      <c r="AD189">
        <v>0</v>
      </c>
      <c r="AE189">
        <v>1.2</v>
      </c>
      <c r="AF189">
        <v>0</v>
      </c>
      <c r="AG189">
        <v>0</v>
      </c>
      <c r="AH189">
        <v>0</v>
      </c>
      <c r="AI189">
        <v>0</v>
      </c>
      <c r="AJ189">
        <v>0</v>
      </c>
      <c r="AK189">
        <v>59.6</v>
      </c>
      <c r="AL189">
        <v>0</v>
      </c>
      <c r="AM189">
        <v>0</v>
      </c>
      <c r="AN189">
        <v>0</v>
      </c>
      <c r="AO189">
        <v>0</v>
      </c>
      <c r="AP189">
        <v>0</v>
      </c>
      <c r="AQ189">
        <v>0</v>
      </c>
      <c r="AR189">
        <v>0</v>
      </c>
      <c r="AS189">
        <v>0</v>
      </c>
      <c r="AT189">
        <v>1.5</v>
      </c>
      <c r="AU189">
        <v>0</v>
      </c>
      <c r="AV189">
        <v>0</v>
      </c>
      <c r="AW189">
        <v>0</v>
      </c>
      <c r="AX189">
        <v>0</v>
      </c>
      <c r="AY189">
        <v>0</v>
      </c>
      <c r="AZ189">
        <v>0</v>
      </c>
      <c r="BA189">
        <v>0</v>
      </c>
      <c r="BB189">
        <v>0</v>
      </c>
      <c r="BC189">
        <v>0</v>
      </c>
      <c r="BD189">
        <v>0</v>
      </c>
      <c r="BE189">
        <v>0</v>
      </c>
      <c r="BF189">
        <v>0</v>
      </c>
      <c r="BG189">
        <v>0</v>
      </c>
      <c r="BH189">
        <v>0</v>
      </c>
      <c r="BI189">
        <v>6.64</v>
      </c>
      <c r="BJ189">
        <v>0</v>
      </c>
      <c r="BK189">
        <v>33.5</v>
      </c>
      <c r="BL189">
        <v>0</v>
      </c>
      <c r="BM189">
        <v>0</v>
      </c>
      <c r="BN189">
        <v>0</v>
      </c>
      <c r="BO189">
        <v>0</v>
      </c>
      <c r="BP189">
        <v>0</v>
      </c>
      <c r="BQ189">
        <v>0</v>
      </c>
      <c r="BR189">
        <v>0</v>
      </c>
      <c r="BS189">
        <v>0.3</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57.6</v>
      </c>
      <c r="CP189">
        <v>0</v>
      </c>
      <c r="CQ189">
        <v>0</v>
      </c>
      <c r="CR189">
        <v>0</v>
      </c>
      <c r="CS189">
        <v>0</v>
      </c>
      <c r="CT189">
        <v>41.2</v>
      </c>
      <c r="CU189">
        <v>0</v>
      </c>
      <c r="CV189">
        <v>0</v>
      </c>
      <c r="CW189">
        <v>0</v>
      </c>
      <c r="CX189">
        <v>0</v>
      </c>
      <c r="CY189">
        <v>0</v>
      </c>
    </row>
    <row r="190" spans="1:103" x14ac:dyDescent="0.3">
      <c r="D190" t="e">
        <v>#N/A</v>
      </c>
      <c r="E190" t="e">
        <v>#N/A</v>
      </c>
      <c r="F190" t="e">
        <v>#N/A</v>
      </c>
      <c r="G190" t="e">
        <v>#N/A</v>
      </c>
      <c r="H190" t="e">
        <v>#N/A</v>
      </c>
      <c r="I190" t="e">
        <v>#N/A</v>
      </c>
      <c r="J190" t="e">
        <v>#N/A</v>
      </c>
      <c r="K190" t="e">
        <v>#N/A</v>
      </c>
      <c r="L190" t="e">
        <v>#N/A</v>
      </c>
      <c r="M190" t="e">
        <v>#N/A</v>
      </c>
      <c r="N190" t="e">
        <v>#N/A</v>
      </c>
      <c r="O190" t="e">
        <v>#N/A</v>
      </c>
      <c r="P190" t="e">
        <v>#N/A</v>
      </c>
      <c r="Q190" t="e">
        <v>#N/A</v>
      </c>
      <c r="R190" t="e">
        <v>#N/A</v>
      </c>
      <c r="S190" t="e">
        <v>#N/A</v>
      </c>
      <c r="T190" t="e">
        <v>#N/A</v>
      </c>
      <c r="U190" t="e">
        <v>#N/A</v>
      </c>
      <c r="V190" t="e">
        <v>#N/A</v>
      </c>
      <c r="W190" t="e">
        <v>#N/A</v>
      </c>
      <c r="X190" t="e">
        <v>#N/A</v>
      </c>
      <c r="Y190" t="e">
        <v>#N/A</v>
      </c>
      <c r="Z190" t="e">
        <v>#N/A</v>
      </c>
      <c r="AA190" t="e">
        <v>#N/A</v>
      </c>
      <c r="AB190" t="e">
        <v>#N/A</v>
      </c>
      <c r="AC190" t="e">
        <v>#N/A</v>
      </c>
      <c r="AD190" t="e">
        <v>#N/A</v>
      </c>
      <c r="AE190" t="e">
        <v>#N/A</v>
      </c>
      <c r="AF190" t="e">
        <v>#N/A</v>
      </c>
      <c r="AG190" t="e">
        <v>#N/A</v>
      </c>
      <c r="AH190" t="e">
        <v>#N/A</v>
      </c>
      <c r="AI190" t="e">
        <v>#N/A</v>
      </c>
      <c r="AJ190" t="e">
        <v>#N/A</v>
      </c>
      <c r="AK190" t="e">
        <v>#N/A</v>
      </c>
      <c r="AL190" t="e">
        <v>#N/A</v>
      </c>
      <c r="AM190" t="e">
        <v>#N/A</v>
      </c>
      <c r="AN190" t="e">
        <v>#N/A</v>
      </c>
      <c r="AO190" t="e">
        <v>#N/A</v>
      </c>
      <c r="AP190" t="e">
        <v>#N/A</v>
      </c>
      <c r="AQ190" t="e">
        <v>#N/A</v>
      </c>
      <c r="AR190" t="e">
        <v>#N/A</v>
      </c>
      <c r="AS190" t="e">
        <v>#N/A</v>
      </c>
      <c r="AT190" t="e">
        <v>#N/A</v>
      </c>
      <c r="AU190" t="e">
        <v>#N/A</v>
      </c>
      <c r="AV190" t="e">
        <v>#N/A</v>
      </c>
      <c r="AW190" t="e">
        <v>#N/A</v>
      </c>
      <c r="AX190" t="e">
        <v>#N/A</v>
      </c>
      <c r="AY190" t="e">
        <v>#N/A</v>
      </c>
      <c r="AZ190" t="e">
        <v>#N/A</v>
      </c>
      <c r="BA190" t="e">
        <v>#N/A</v>
      </c>
      <c r="BB190" t="e">
        <v>#N/A</v>
      </c>
      <c r="BC190" t="e">
        <v>#N/A</v>
      </c>
      <c r="BD190" t="e">
        <v>#N/A</v>
      </c>
      <c r="BE190" t="e">
        <v>#N/A</v>
      </c>
      <c r="BF190" t="e">
        <v>#N/A</v>
      </c>
      <c r="BG190" t="e">
        <v>#N/A</v>
      </c>
      <c r="BH190" t="e">
        <v>#N/A</v>
      </c>
      <c r="BI190" t="e">
        <v>#N/A</v>
      </c>
      <c r="BJ190" t="e">
        <v>#N/A</v>
      </c>
      <c r="BK190" t="e">
        <v>#N/A</v>
      </c>
      <c r="BL190" t="e">
        <v>#N/A</v>
      </c>
      <c r="BM190" t="e">
        <v>#N/A</v>
      </c>
      <c r="BN190" t="e">
        <v>#N/A</v>
      </c>
      <c r="BO190" t="e">
        <v>#N/A</v>
      </c>
      <c r="BP190" t="e">
        <v>#N/A</v>
      </c>
      <c r="BQ190" t="e">
        <v>#N/A</v>
      </c>
      <c r="BR190" t="e">
        <v>#N/A</v>
      </c>
      <c r="BS190" t="e">
        <v>#N/A</v>
      </c>
      <c r="BT190" t="e">
        <v>#N/A</v>
      </c>
      <c r="BU190" t="e">
        <v>#N/A</v>
      </c>
      <c r="BV190" t="e">
        <v>#N/A</v>
      </c>
      <c r="BW190" t="e">
        <v>#N/A</v>
      </c>
      <c r="BX190" t="e">
        <v>#N/A</v>
      </c>
      <c r="BY190" t="e">
        <v>#N/A</v>
      </c>
      <c r="BZ190" t="e">
        <v>#N/A</v>
      </c>
      <c r="CA190" t="e">
        <v>#N/A</v>
      </c>
      <c r="CB190" t="e">
        <v>#N/A</v>
      </c>
      <c r="CC190" t="e">
        <v>#N/A</v>
      </c>
      <c r="CD190" t="e">
        <v>#N/A</v>
      </c>
      <c r="CE190" t="e">
        <v>#N/A</v>
      </c>
      <c r="CF190" t="e">
        <v>#N/A</v>
      </c>
      <c r="CG190" t="e">
        <v>#N/A</v>
      </c>
      <c r="CH190" t="e">
        <v>#N/A</v>
      </c>
      <c r="CI190" t="e">
        <v>#N/A</v>
      </c>
      <c r="CJ190" t="e">
        <v>#N/A</v>
      </c>
      <c r="CK190" t="e">
        <v>#N/A</v>
      </c>
      <c r="CL190" t="e">
        <v>#N/A</v>
      </c>
      <c r="CM190" t="e">
        <v>#N/A</v>
      </c>
      <c r="CN190" t="e">
        <v>#N/A</v>
      </c>
      <c r="CO190" t="e">
        <v>#N/A</v>
      </c>
      <c r="CP190" t="e">
        <v>#N/A</v>
      </c>
      <c r="CQ190" t="e">
        <v>#N/A</v>
      </c>
      <c r="CR190" t="e">
        <v>#N/A</v>
      </c>
      <c r="CS190" t="e">
        <v>#N/A</v>
      </c>
      <c r="CT190" t="e">
        <v>#N/A</v>
      </c>
      <c r="CU190" t="e">
        <v>#N/A</v>
      </c>
      <c r="CV190" t="e">
        <v>#N/A</v>
      </c>
      <c r="CW190" t="e">
        <v>#N/A</v>
      </c>
      <c r="CX190" t="e">
        <v>#N/A</v>
      </c>
      <c r="CY190" t="e">
        <v>#N/A</v>
      </c>
    </row>
    <row r="191" spans="1:103" x14ac:dyDescent="0.3">
      <c r="D191" t="e">
        <v>#N/A</v>
      </c>
      <c r="E191" t="e">
        <v>#N/A</v>
      </c>
      <c r="F191" t="e">
        <v>#N/A</v>
      </c>
      <c r="G191" t="e">
        <v>#N/A</v>
      </c>
      <c r="H191" t="e">
        <v>#N/A</v>
      </c>
      <c r="I191" t="e">
        <v>#N/A</v>
      </c>
      <c r="J191" t="e">
        <v>#N/A</v>
      </c>
      <c r="K191" t="e">
        <v>#N/A</v>
      </c>
      <c r="L191" t="e">
        <v>#N/A</v>
      </c>
      <c r="M191" t="e">
        <v>#N/A</v>
      </c>
      <c r="N191" t="e">
        <v>#N/A</v>
      </c>
      <c r="O191" t="e">
        <v>#N/A</v>
      </c>
      <c r="P191" t="e">
        <v>#N/A</v>
      </c>
      <c r="Q191" t="e">
        <v>#N/A</v>
      </c>
      <c r="R191" t="e">
        <v>#N/A</v>
      </c>
      <c r="S191" t="e">
        <v>#N/A</v>
      </c>
      <c r="T191" t="e">
        <v>#N/A</v>
      </c>
      <c r="U191" t="e">
        <v>#N/A</v>
      </c>
      <c r="V191" t="e">
        <v>#N/A</v>
      </c>
      <c r="W191" t="e">
        <v>#N/A</v>
      </c>
      <c r="X191" t="e">
        <v>#N/A</v>
      </c>
      <c r="Y191" t="e">
        <v>#N/A</v>
      </c>
      <c r="Z191" t="e">
        <v>#N/A</v>
      </c>
      <c r="AA191" t="e">
        <v>#N/A</v>
      </c>
      <c r="AB191" t="e">
        <v>#N/A</v>
      </c>
      <c r="AC191" t="e">
        <v>#N/A</v>
      </c>
      <c r="AD191" t="e">
        <v>#N/A</v>
      </c>
      <c r="AE191" t="e">
        <v>#N/A</v>
      </c>
      <c r="AF191" t="e">
        <v>#N/A</v>
      </c>
      <c r="AG191" t="e">
        <v>#N/A</v>
      </c>
      <c r="AH191" t="e">
        <v>#N/A</v>
      </c>
      <c r="AI191" t="e">
        <v>#N/A</v>
      </c>
      <c r="AJ191" t="e">
        <v>#N/A</v>
      </c>
      <c r="AK191" t="e">
        <v>#N/A</v>
      </c>
      <c r="AL191" t="e">
        <v>#N/A</v>
      </c>
      <c r="AM191" t="e">
        <v>#N/A</v>
      </c>
      <c r="AN191" t="e">
        <v>#N/A</v>
      </c>
      <c r="AO191" t="e">
        <v>#N/A</v>
      </c>
      <c r="AP191" t="e">
        <v>#N/A</v>
      </c>
      <c r="AQ191" t="e">
        <v>#N/A</v>
      </c>
      <c r="AR191" t="e">
        <v>#N/A</v>
      </c>
      <c r="AS191" t="e">
        <v>#N/A</v>
      </c>
      <c r="AT191" t="e">
        <v>#N/A</v>
      </c>
      <c r="AU191" t="e">
        <v>#N/A</v>
      </c>
      <c r="AV191" t="e">
        <v>#N/A</v>
      </c>
      <c r="AW191" t="e">
        <v>#N/A</v>
      </c>
      <c r="AX191" t="e">
        <v>#N/A</v>
      </c>
      <c r="AY191" t="e">
        <v>#N/A</v>
      </c>
      <c r="AZ191" t="e">
        <v>#N/A</v>
      </c>
      <c r="BA191" t="e">
        <v>#N/A</v>
      </c>
      <c r="BB191" t="e">
        <v>#N/A</v>
      </c>
      <c r="BC191" t="e">
        <v>#N/A</v>
      </c>
      <c r="BD191" t="e">
        <v>#N/A</v>
      </c>
      <c r="BE191" t="e">
        <v>#N/A</v>
      </c>
      <c r="BF191" t="e">
        <v>#N/A</v>
      </c>
      <c r="BG191" t="e">
        <v>#N/A</v>
      </c>
      <c r="BH191" t="e">
        <v>#N/A</v>
      </c>
      <c r="BI191" t="e">
        <v>#N/A</v>
      </c>
      <c r="BJ191" t="e">
        <v>#N/A</v>
      </c>
      <c r="BK191" t="e">
        <v>#N/A</v>
      </c>
      <c r="BL191" t="e">
        <v>#N/A</v>
      </c>
      <c r="BM191" t="e">
        <v>#N/A</v>
      </c>
      <c r="BN191" t="e">
        <v>#N/A</v>
      </c>
      <c r="BO191" t="e">
        <v>#N/A</v>
      </c>
      <c r="BP191" t="e">
        <v>#N/A</v>
      </c>
      <c r="BQ191" t="e">
        <v>#N/A</v>
      </c>
      <c r="BR191" t="e">
        <v>#N/A</v>
      </c>
      <c r="BS191" t="e">
        <v>#N/A</v>
      </c>
      <c r="BT191" t="e">
        <v>#N/A</v>
      </c>
      <c r="BU191" t="e">
        <v>#N/A</v>
      </c>
      <c r="BV191" t="e">
        <v>#N/A</v>
      </c>
      <c r="BW191" t="e">
        <v>#N/A</v>
      </c>
      <c r="BX191" t="e">
        <v>#N/A</v>
      </c>
      <c r="BY191" t="e">
        <v>#N/A</v>
      </c>
      <c r="BZ191" t="e">
        <v>#N/A</v>
      </c>
      <c r="CA191" t="e">
        <v>#N/A</v>
      </c>
      <c r="CB191" t="e">
        <v>#N/A</v>
      </c>
      <c r="CC191" t="e">
        <v>#N/A</v>
      </c>
      <c r="CD191" t="e">
        <v>#N/A</v>
      </c>
      <c r="CE191" t="e">
        <v>#N/A</v>
      </c>
      <c r="CF191" t="e">
        <v>#N/A</v>
      </c>
      <c r="CG191" t="e">
        <v>#N/A</v>
      </c>
      <c r="CH191" t="e">
        <v>#N/A</v>
      </c>
      <c r="CI191" t="e">
        <v>#N/A</v>
      </c>
      <c r="CJ191" t="e">
        <v>#N/A</v>
      </c>
      <c r="CK191" t="e">
        <v>#N/A</v>
      </c>
      <c r="CL191" t="e">
        <v>#N/A</v>
      </c>
      <c r="CM191" t="e">
        <v>#N/A</v>
      </c>
      <c r="CN191" t="e">
        <v>#N/A</v>
      </c>
      <c r="CO191" t="e">
        <v>#N/A</v>
      </c>
      <c r="CP191" t="e">
        <v>#N/A</v>
      </c>
      <c r="CQ191" t="e">
        <v>#N/A</v>
      </c>
      <c r="CR191" t="e">
        <v>#N/A</v>
      </c>
      <c r="CS191" t="e">
        <v>#N/A</v>
      </c>
      <c r="CT191" t="e">
        <v>#N/A</v>
      </c>
      <c r="CU191" t="e">
        <v>#N/A</v>
      </c>
      <c r="CV191" t="e">
        <v>#N/A</v>
      </c>
      <c r="CW191" t="e">
        <v>#N/A</v>
      </c>
      <c r="CX191" t="e">
        <v>#N/A</v>
      </c>
      <c r="CY191" t="e">
        <v>#N/A</v>
      </c>
    </row>
    <row r="192" spans="1:103" x14ac:dyDescent="0.3">
      <c r="A192">
        <v>371</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1614758</v>
      </c>
      <c r="Y192">
        <v>0</v>
      </c>
      <c r="Z192">
        <v>3972095</v>
      </c>
      <c r="AA192">
        <v>1641961</v>
      </c>
      <c r="AB192">
        <v>5370758</v>
      </c>
      <c r="AC192">
        <v>0</v>
      </c>
      <c r="AD192">
        <v>0</v>
      </c>
      <c r="AE192">
        <v>0</v>
      </c>
      <c r="AF192">
        <v>0</v>
      </c>
      <c r="AG192">
        <v>0</v>
      </c>
      <c r="AH192">
        <v>2161001</v>
      </c>
      <c r="AI192">
        <v>65498199</v>
      </c>
      <c r="AJ192">
        <v>0</v>
      </c>
      <c r="AK192">
        <v>0</v>
      </c>
      <c r="AL192">
        <v>0</v>
      </c>
      <c r="AM192">
        <v>0</v>
      </c>
      <c r="AN192">
        <v>0</v>
      </c>
      <c r="AO192">
        <v>0</v>
      </c>
      <c r="AP192">
        <v>0</v>
      </c>
      <c r="AQ192">
        <v>72119</v>
      </c>
      <c r="AR192">
        <v>0</v>
      </c>
      <c r="AS192">
        <v>0</v>
      </c>
      <c r="AT192">
        <v>0</v>
      </c>
      <c r="AU192">
        <v>0</v>
      </c>
      <c r="AV192">
        <v>2635051</v>
      </c>
      <c r="AW192">
        <v>0</v>
      </c>
      <c r="AX192">
        <v>0</v>
      </c>
      <c r="AY192">
        <v>0</v>
      </c>
      <c r="AZ192">
        <v>0</v>
      </c>
      <c r="BA192">
        <v>0</v>
      </c>
      <c r="BB192">
        <v>0</v>
      </c>
      <c r="BC192">
        <v>0</v>
      </c>
      <c r="BD192">
        <v>0</v>
      </c>
      <c r="BE192">
        <v>0</v>
      </c>
      <c r="BF192">
        <v>0</v>
      </c>
      <c r="BG192">
        <v>1266351</v>
      </c>
      <c r="BH192">
        <v>0</v>
      </c>
      <c r="BI192">
        <v>937301</v>
      </c>
      <c r="BJ192">
        <v>0</v>
      </c>
      <c r="BK192">
        <v>0</v>
      </c>
      <c r="BL192">
        <v>0</v>
      </c>
      <c r="BM192">
        <v>0</v>
      </c>
      <c r="BN192">
        <v>0</v>
      </c>
      <c r="BO192">
        <v>0</v>
      </c>
      <c r="BP192">
        <v>16666218</v>
      </c>
      <c r="BQ192">
        <v>1186381</v>
      </c>
      <c r="BR192">
        <v>0</v>
      </c>
      <c r="BS192">
        <v>0</v>
      </c>
      <c r="BT192">
        <v>0</v>
      </c>
      <c r="BU192">
        <v>0</v>
      </c>
      <c r="BV192">
        <v>0</v>
      </c>
      <c r="BW192">
        <v>0</v>
      </c>
      <c r="BX192">
        <v>0</v>
      </c>
      <c r="BY192">
        <v>6282821</v>
      </c>
      <c r="BZ192">
        <v>95706</v>
      </c>
      <c r="CA192">
        <v>0</v>
      </c>
      <c r="CB192">
        <v>0</v>
      </c>
      <c r="CC192">
        <v>0</v>
      </c>
      <c r="CD192">
        <v>417137</v>
      </c>
      <c r="CE192">
        <v>0</v>
      </c>
      <c r="CF192">
        <v>81700</v>
      </c>
      <c r="CG192">
        <v>0</v>
      </c>
      <c r="CH192">
        <v>0</v>
      </c>
      <c r="CI192">
        <v>0</v>
      </c>
      <c r="CJ192">
        <v>0</v>
      </c>
      <c r="CK192">
        <v>0</v>
      </c>
      <c r="CL192">
        <v>0</v>
      </c>
      <c r="CM192">
        <v>0</v>
      </c>
      <c r="CN192">
        <v>0</v>
      </c>
      <c r="CO192">
        <v>0</v>
      </c>
      <c r="CP192">
        <v>284407</v>
      </c>
      <c r="CQ192">
        <v>302480000</v>
      </c>
      <c r="CR192">
        <v>0</v>
      </c>
      <c r="CS192">
        <v>0</v>
      </c>
      <c r="CT192">
        <v>0</v>
      </c>
      <c r="CU192">
        <v>0</v>
      </c>
      <c r="CV192">
        <v>0</v>
      </c>
      <c r="CW192">
        <v>0</v>
      </c>
      <c r="CX192">
        <v>0</v>
      </c>
      <c r="CY192">
        <v>0</v>
      </c>
    </row>
    <row r="193" spans="1:103" x14ac:dyDescent="0.3">
      <c r="D193" t="e">
        <v>#N/A</v>
      </c>
      <c r="E193" t="e">
        <v>#N/A</v>
      </c>
      <c r="F193" t="e">
        <v>#N/A</v>
      </c>
      <c r="G193" t="e">
        <v>#N/A</v>
      </c>
      <c r="H193" t="e">
        <v>#N/A</v>
      </c>
      <c r="I193" t="e">
        <v>#N/A</v>
      </c>
      <c r="J193" t="e">
        <v>#N/A</v>
      </c>
      <c r="K193" t="e">
        <v>#N/A</v>
      </c>
      <c r="L193" t="e">
        <v>#N/A</v>
      </c>
      <c r="M193" t="e">
        <v>#N/A</v>
      </c>
      <c r="N193" t="e">
        <v>#N/A</v>
      </c>
      <c r="O193" t="e">
        <v>#N/A</v>
      </c>
      <c r="P193" t="e">
        <v>#N/A</v>
      </c>
      <c r="Q193" t="e">
        <v>#N/A</v>
      </c>
      <c r="R193" t="e">
        <v>#N/A</v>
      </c>
      <c r="S193" t="e">
        <v>#N/A</v>
      </c>
      <c r="T193" t="e">
        <v>#N/A</v>
      </c>
      <c r="U193" t="e">
        <v>#N/A</v>
      </c>
      <c r="V193" t="e">
        <v>#N/A</v>
      </c>
      <c r="W193" t="e">
        <v>#N/A</v>
      </c>
      <c r="X193" t="e">
        <v>#N/A</v>
      </c>
      <c r="Y193" t="e">
        <v>#N/A</v>
      </c>
      <c r="Z193" t="e">
        <v>#N/A</v>
      </c>
      <c r="AA193" t="e">
        <v>#N/A</v>
      </c>
      <c r="AB193" t="e">
        <v>#N/A</v>
      </c>
      <c r="AC193" t="e">
        <v>#N/A</v>
      </c>
      <c r="AD193" t="e">
        <v>#N/A</v>
      </c>
      <c r="AE193" t="e">
        <v>#N/A</v>
      </c>
      <c r="AF193" t="e">
        <v>#N/A</v>
      </c>
      <c r="AG193" t="e">
        <v>#N/A</v>
      </c>
      <c r="AH193" t="e">
        <v>#N/A</v>
      </c>
      <c r="AI193" t="e">
        <v>#N/A</v>
      </c>
      <c r="AJ193" t="e">
        <v>#N/A</v>
      </c>
      <c r="AK193" t="e">
        <v>#N/A</v>
      </c>
      <c r="AL193" t="e">
        <v>#N/A</v>
      </c>
      <c r="AM193" t="e">
        <v>#N/A</v>
      </c>
      <c r="AN193" t="e">
        <v>#N/A</v>
      </c>
      <c r="AO193" t="e">
        <v>#N/A</v>
      </c>
      <c r="AP193" t="e">
        <v>#N/A</v>
      </c>
      <c r="AQ193" t="e">
        <v>#N/A</v>
      </c>
      <c r="AR193" t="e">
        <v>#N/A</v>
      </c>
      <c r="AS193" t="e">
        <v>#N/A</v>
      </c>
      <c r="AT193" t="e">
        <v>#N/A</v>
      </c>
      <c r="AU193" t="e">
        <v>#N/A</v>
      </c>
      <c r="AV193" t="e">
        <v>#N/A</v>
      </c>
      <c r="AW193" t="e">
        <v>#N/A</v>
      </c>
      <c r="AX193" t="e">
        <v>#N/A</v>
      </c>
      <c r="AY193" t="e">
        <v>#N/A</v>
      </c>
      <c r="AZ193" t="e">
        <v>#N/A</v>
      </c>
      <c r="BA193" t="e">
        <v>#N/A</v>
      </c>
      <c r="BB193" t="e">
        <v>#N/A</v>
      </c>
      <c r="BC193" t="e">
        <v>#N/A</v>
      </c>
      <c r="BD193" t="e">
        <v>#N/A</v>
      </c>
      <c r="BE193" t="e">
        <v>#N/A</v>
      </c>
      <c r="BF193" t="e">
        <v>#N/A</v>
      </c>
      <c r="BG193" t="e">
        <v>#N/A</v>
      </c>
      <c r="BH193" t="e">
        <v>#N/A</v>
      </c>
      <c r="BI193" t="e">
        <v>#N/A</v>
      </c>
      <c r="BJ193" t="e">
        <v>#N/A</v>
      </c>
      <c r="BK193" t="e">
        <v>#N/A</v>
      </c>
      <c r="BL193" t="e">
        <v>#N/A</v>
      </c>
      <c r="BM193" t="e">
        <v>#N/A</v>
      </c>
      <c r="BN193" t="e">
        <v>#N/A</v>
      </c>
      <c r="BO193" t="e">
        <v>#N/A</v>
      </c>
      <c r="BP193" t="e">
        <v>#N/A</v>
      </c>
      <c r="BQ193" t="e">
        <v>#N/A</v>
      </c>
      <c r="BR193" t="e">
        <v>#N/A</v>
      </c>
      <c r="BS193" t="e">
        <v>#N/A</v>
      </c>
      <c r="BT193" t="e">
        <v>#N/A</v>
      </c>
      <c r="BU193" t="e">
        <v>#N/A</v>
      </c>
      <c r="BV193" t="e">
        <v>#N/A</v>
      </c>
      <c r="BW193" t="e">
        <v>#N/A</v>
      </c>
      <c r="BX193" t="e">
        <v>#N/A</v>
      </c>
      <c r="BY193" t="e">
        <v>#N/A</v>
      </c>
      <c r="BZ193" t="e">
        <v>#N/A</v>
      </c>
      <c r="CA193" t="e">
        <v>#N/A</v>
      </c>
      <c r="CB193" t="e">
        <v>#N/A</v>
      </c>
      <c r="CC193" t="e">
        <v>#N/A</v>
      </c>
      <c r="CD193" t="e">
        <v>#N/A</v>
      </c>
      <c r="CE193" t="e">
        <v>#N/A</v>
      </c>
      <c r="CF193" t="e">
        <v>#N/A</v>
      </c>
      <c r="CG193" t="e">
        <v>#N/A</v>
      </c>
      <c r="CH193" t="e">
        <v>#N/A</v>
      </c>
      <c r="CI193" t="e">
        <v>#N/A</v>
      </c>
      <c r="CJ193" t="e">
        <v>#N/A</v>
      </c>
      <c r="CK193" t="e">
        <v>#N/A</v>
      </c>
      <c r="CL193" t="e">
        <v>#N/A</v>
      </c>
      <c r="CM193" t="e">
        <v>#N/A</v>
      </c>
      <c r="CN193" t="e">
        <v>#N/A</v>
      </c>
      <c r="CO193" t="e">
        <v>#N/A</v>
      </c>
      <c r="CP193" t="e">
        <v>#N/A</v>
      </c>
      <c r="CQ193" t="e">
        <v>#N/A</v>
      </c>
      <c r="CR193" t="e">
        <v>#N/A</v>
      </c>
      <c r="CS193" t="e">
        <v>#N/A</v>
      </c>
      <c r="CT193" t="e">
        <v>#N/A</v>
      </c>
      <c r="CU193" t="e">
        <v>#N/A</v>
      </c>
      <c r="CV193" t="e">
        <v>#N/A</v>
      </c>
      <c r="CW193" t="e">
        <v>#N/A</v>
      </c>
      <c r="CX193" t="e">
        <v>#N/A</v>
      </c>
      <c r="CY193" t="e">
        <v>#N/A</v>
      </c>
    </row>
    <row r="194" spans="1:103" x14ac:dyDescent="0.3">
      <c r="A194">
        <v>6</v>
      </c>
      <c r="D194">
        <v>3298678</v>
      </c>
      <c r="E194">
        <v>0</v>
      </c>
      <c r="F194">
        <v>0</v>
      </c>
      <c r="G194">
        <v>0</v>
      </c>
      <c r="H194">
        <v>0</v>
      </c>
      <c r="I194">
        <v>0</v>
      </c>
      <c r="J194">
        <v>468491</v>
      </c>
      <c r="K194">
        <v>0</v>
      </c>
      <c r="L194">
        <v>0</v>
      </c>
      <c r="M194">
        <v>0</v>
      </c>
      <c r="N194">
        <v>261799</v>
      </c>
      <c r="O194">
        <v>1053313</v>
      </c>
      <c r="P194">
        <v>1936721</v>
      </c>
      <c r="Q194">
        <v>0</v>
      </c>
      <c r="R194">
        <v>0</v>
      </c>
      <c r="S194">
        <v>0</v>
      </c>
      <c r="T194">
        <v>0</v>
      </c>
      <c r="U194">
        <v>2578627</v>
      </c>
      <c r="V194">
        <v>0</v>
      </c>
      <c r="W194">
        <v>0</v>
      </c>
      <c r="X194">
        <v>0</v>
      </c>
      <c r="Y194">
        <v>0</v>
      </c>
      <c r="Z194">
        <v>0</v>
      </c>
      <c r="AA194">
        <v>0</v>
      </c>
      <c r="AB194">
        <v>0</v>
      </c>
      <c r="AC194">
        <v>0</v>
      </c>
      <c r="AD194">
        <v>0</v>
      </c>
      <c r="AE194">
        <v>4980800</v>
      </c>
      <c r="AF194">
        <v>0</v>
      </c>
      <c r="AG194">
        <v>6208</v>
      </c>
      <c r="AH194">
        <v>0</v>
      </c>
      <c r="AI194">
        <v>5958080</v>
      </c>
      <c r="AJ194">
        <v>0</v>
      </c>
      <c r="AK194">
        <v>3290890</v>
      </c>
      <c r="AL194">
        <v>0</v>
      </c>
      <c r="AM194">
        <v>41317</v>
      </c>
      <c r="AN194">
        <v>0</v>
      </c>
      <c r="AO194">
        <v>513629</v>
      </c>
      <c r="AP194">
        <v>0</v>
      </c>
      <c r="AQ194">
        <v>0</v>
      </c>
      <c r="AR194">
        <v>0</v>
      </c>
      <c r="AS194">
        <v>0</v>
      </c>
      <c r="AT194">
        <v>0</v>
      </c>
      <c r="AU194">
        <v>0</v>
      </c>
      <c r="AV194">
        <v>0</v>
      </c>
      <c r="AW194">
        <v>0</v>
      </c>
      <c r="AX194">
        <v>0</v>
      </c>
      <c r="AY194">
        <v>0</v>
      </c>
      <c r="AZ194">
        <v>36173778</v>
      </c>
      <c r="BA194">
        <v>0</v>
      </c>
      <c r="BB194">
        <v>7611390</v>
      </c>
      <c r="BC194">
        <v>0</v>
      </c>
      <c r="BD194">
        <v>947820</v>
      </c>
      <c r="BE194">
        <v>0</v>
      </c>
      <c r="BF194">
        <v>1275849</v>
      </c>
      <c r="BG194">
        <v>0</v>
      </c>
      <c r="BH194">
        <v>0</v>
      </c>
      <c r="BI194">
        <v>0</v>
      </c>
      <c r="BJ194">
        <v>0</v>
      </c>
      <c r="BK194">
        <v>61389982</v>
      </c>
      <c r="BL194">
        <v>0</v>
      </c>
      <c r="BM194">
        <v>0</v>
      </c>
      <c r="BN194">
        <v>367137</v>
      </c>
      <c r="BO194">
        <v>559313</v>
      </c>
      <c r="BP194">
        <v>2206552</v>
      </c>
      <c r="BQ194">
        <v>0</v>
      </c>
      <c r="BR194">
        <v>1509584</v>
      </c>
      <c r="BS194">
        <v>1161002</v>
      </c>
      <c r="BT194">
        <v>0</v>
      </c>
      <c r="BU194">
        <v>156670</v>
      </c>
      <c r="BV194">
        <v>2408404</v>
      </c>
      <c r="BW194">
        <v>0</v>
      </c>
      <c r="BX194">
        <v>1629235</v>
      </c>
      <c r="BY194">
        <v>0</v>
      </c>
      <c r="BZ194">
        <v>142821</v>
      </c>
      <c r="CA194">
        <v>5521661</v>
      </c>
      <c r="CB194">
        <v>0</v>
      </c>
      <c r="CC194">
        <v>0</v>
      </c>
      <c r="CD194">
        <v>0</v>
      </c>
      <c r="CE194">
        <v>1261141</v>
      </c>
      <c r="CF194">
        <v>437932</v>
      </c>
      <c r="CG194">
        <v>0</v>
      </c>
      <c r="CH194">
        <v>0</v>
      </c>
      <c r="CI194">
        <v>0</v>
      </c>
      <c r="CJ194">
        <v>0</v>
      </c>
      <c r="CK194">
        <v>0</v>
      </c>
      <c r="CL194">
        <v>0</v>
      </c>
      <c r="CM194">
        <v>0</v>
      </c>
      <c r="CN194">
        <v>0</v>
      </c>
      <c r="CO194">
        <v>2240511</v>
      </c>
      <c r="CP194">
        <v>0</v>
      </c>
      <c r="CQ194">
        <v>2736836</v>
      </c>
      <c r="CR194">
        <v>0</v>
      </c>
      <c r="CS194">
        <v>0</v>
      </c>
      <c r="CT194">
        <v>3385108</v>
      </c>
      <c r="CU194">
        <v>0</v>
      </c>
      <c r="CV194">
        <v>0</v>
      </c>
      <c r="CW194">
        <v>0</v>
      </c>
      <c r="CX194">
        <v>0</v>
      </c>
      <c r="CY194">
        <v>0</v>
      </c>
    </row>
    <row r="195" spans="1:103" x14ac:dyDescent="0.3">
      <c r="D195" t="e">
        <v>#N/A</v>
      </c>
      <c r="E195" t="e">
        <v>#N/A</v>
      </c>
      <c r="F195" t="e">
        <v>#N/A</v>
      </c>
      <c r="G195" t="e">
        <v>#N/A</v>
      </c>
      <c r="H195" t="e">
        <v>#N/A</v>
      </c>
      <c r="I195" t="e">
        <v>#N/A</v>
      </c>
      <c r="J195" t="e">
        <v>#N/A</v>
      </c>
      <c r="K195" t="e">
        <v>#N/A</v>
      </c>
      <c r="L195" t="e">
        <v>#N/A</v>
      </c>
      <c r="M195" t="e">
        <v>#N/A</v>
      </c>
      <c r="N195" t="e">
        <v>#N/A</v>
      </c>
      <c r="O195" t="e">
        <v>#N/A</v>
      </c>
      <c r="P195" t="e">
        <v>#N/A</v>
      </c>
      <c r="Q195" t="e">
        <v>#N/A</v>
      </c>
      <c r="R195" t="e">
        <v>#N/A</v>
      </c>
      <c r="S195" t="e">
        <v>#N/A</v>
      </c>
      <c r="T195" t="e">
        <v>#N/A</v>
      </c>
      <c r="U195" t="e">
        <v>#N/A</v>
      </c>
      <c r="V195" t="e">
        <v>#N/A</v>
      </c>
      <c r="W195" t="e">
        <v>#N/A</v>
      </c>
      <c r="X195" t="e">
        <v>#N/A</v>
      </c>
      <c r="Y195" t="e">
        <v>#N/A</v>
      </c>
      <c r="Z195" t="e">
        <v>#N/A</v>
      </c>
      <c r="AA195" t="e">
        <v>#N/A</v>
      </c>
      <c r="AB195" t="e">
        <v>#N/A</v>
      </c>
      <c r="AC195" t="e">
        <v>#N/A</v>
      </c>
      <c r="AD195" t="e">
        <v>#N/A</v>
      </c>
      <c r="AE195" t="e">
        <v>#N/A</v>
      </c>
      <c r="AF195" t="e">
        <v>#N/A</v>
      </c>
      <c r="AG195" t="e">
        <v>#N/A</v>
      </c>
      <c r="AH195" t="e">
        <v>#N/A</v>
      </c>
      <c r="AI195" t="e">
        <v>#N/A</v>
      </c>
      <c r="AJ195" t="e">
        <v>#N/A</v>
      </c>
      <c r="AK195" t="e">
        <v>#N/A</v>
      </c>
      <c r="AL195" t="e">
        <v>#N/A</v>
      </c>
      <c r="AM195" t="e">
        <v>#N/A</v>
      </c>
      <c r="AN195" t="e">
        <v>#N/A</v>
      </c>
      <c r="AO195" t="e">
        <v>#N/A</v>
      </c>
      <c r="AP195" t="e">
        <v>#N/A</v>
      </c>
      <c r="AQ195" t="e">
        <v>#N/A</v>
      </c>
      <c r="AR195" t="e">
        <v>#N/A</v>
      </c>
      <c r="AS195" t="e">
        <v>#N/A</v>
      </c>
      <c r="AT195" t="e">
        <v>#N/A</v>
      </c>
      <c r="AU195" t="e">
        <v>#N/A</v>
      </c>
      <c r="AV195" t="e">
        <v>#N/A</v>
      </c>
      <c r="AW195" t="e">
        <v>#N/A</v>
      </c>
      <c r="AX195" t="e">
        <v>#N/A</v>
      </c>
      <c r="AY195" t="e">
        <v>#N/A</v>
      </c>
      <c r="AZ195" t="e">
        <v>#N/A</v>
      </c>
      <c r="BA195" t="e">
        <v>#N/A</v>
      </c>
      <c r="BB195" t="e">
        <v>#N/A</v>
      </c>
      <c r="BC195" t="e">
        <v>#N/A</v>
      </c>
      <c r="BD195" t="e">
        <v>#N/A</v>
      </c>
      <c r="BE195" t="e">
        <v>#N/A</v>
      </c>
      <c r="BF195" t="e">
        <v>#N/A</v>
      </c>
      <c r="BG195" t="e">
        <v>#N/A</v>
      </c>
      <c r="BH195" t="e">
        <v>#N/A</v>
      </c>
      <c r="BI195" t="e">
        <v>#N/A</v>
      </c>
      <c r="BJ195" t="e">
        <v>#N/A</v>
      </c>
      <c r="BK195" t="e">
        <v>#N/A</v>
      </c>
      <c r="BL195" t="e">
        <v>#N/A</v>
      </c>
      <c r="BM195" t="e">
        <v>#N/A</v>
      </c>
      <c r="BN195" t="e">
        <v>#N/A</v>
      </c>
      <c r="BO195" t="e">
        <v>#N/A</v>
      </c>
      <c r="BP195" t="e">
        <v>#N/A</v>
      </c>
      <c r="BQ195" t="e">
        <v>#N/A</v>
      </c>
      <c r="BR195" t="e">
        <v>#N/A</v>
      </c>
      <c r="BS195" t="e">
        <v>#N/A</v>
      </c>
      <c r="BT195" t="e">
        <v>#N/A</v>
      </c>
      <c r="BU195" t="e">
        <v>#N/A</v>
      </c>
      <c r="BV195" t="e">
        <v>#N/A</v>
      </c>
      <c r="BW195" t="e">
        <v>#N/A</v>
      </c>
      <c r="BX195" t="e">
        <v>#N/A</v>
      </c>
      <c r="BY195" t="e">
        <v>#N/A</v>
      </c>
      <c r="BZ195" t="e">
        <v>#N/A</v>
      </c>
      <c r="CA195" t="e">
        <v>#N/A</v>
      </c>
      <c r="CB195" t="e">
        <v>#N/A</v>
      </c>
      <c r="CC195" t="e">
        <v>#N/A</v>
      </c>
      <c r="CD195" t="e">
        <v>#N/A</v>
      </c>
      <c r="CE195" t="e">
        <v>#N/A</v>
      </c>
      <c r="CF195" t="e">
        <v>#N/A</v>
      </c>
      <c r="CG195" t="e">
        <v>#N/A</v>
      </c>
      <c r="CH195" t="e">
        <v>#N/A</v>
      </c>
      <c r="CI195" t="e">
        <v>#N/A</v>
      </c>
      <c r="CJ195" t="e">
        <v>#N/A</v>
      </c>
      <c r="CK195" t="e">
        <v>#N/A</v>
      </c>
      <c r="CL195" t="e">
        <v>#N/A</v>
      </c>
      <c r="CM195" t="e">
        <v>#N/A</v>
      </c>
      <c r="CN195" t="e">
        <v>#N/A</v>
      </c>
      <c r="CO195" t="e">
        <v>#N/A</v>
      </c>
      <c r="CP195" t="e">
        <v>#N/A</v>
      </c>
      <c r="CQ195" t="e">
        <v>#N/A</v>
      </c>
      <c r="CR195" t="e">
        <v>#N/A</v>
      </c>
      <c r="CS195" t="e">
        <v>#N/A</v>
      </c>
      <c r="CT195" t="e">
        <v>#N/A</v>
      </c>
      <c r="CU195" t="e">
        <v>#N/A</v>
      </c>
      <c r="CV195" t="e">
        <v>#N/A</v>
      </c>
      <c r="CW195" t="e">
        <v>#N/A</v>
      </c>
      <c r="CX195" t="e">
        <v>#N/A</v>
      </c>
      <c r="CY195" t="e">
        <v>#N/A</v>
      </c>
    </row>
    <row r="196" spans="1:103" x14ac:dyDescent="0.3">
      <c r="A196">
        <v>541</v>
      </c>
      <c r="D196">
        <v>0</v>
      </c>
      <c r="E196">
        <v>117938</v>
      </c>
      <c r="F196">
        <v>0</v>
      </c>
      <c r="G196">
        <v>0</v>
      </c>
      <c r="H196">
        <v>0</v>
      </c>
      <c r="I196">
        <v>0</v>
      </c>
      <c r="J196">
        <v>563723</v>
      </c>
      <c r="K196">
        <v>-116762</v>
      </c>
      <c r="L196">
        <v>309469</v>
      </c>
      <c r="M196">
        <v>15863527</v>
      </c>
      <c r="N196">
        <v>0</v>
      </c>
      <c r="O196">
        <v>205008</v>
      </c>
      <c r="P196">
        <v>0</v>
      </c>
      <c r="Q196">
        <v>950131</v>
      </c>
      <c r="R196">
        <v>504445</v>
      </c>
      <c r="S196">
        <v>-161342</v>
      </c>
      <c r="T196">
        <v>0</v>
      </c>
      <c r="U196">
        <v>0</v>
      </c>
      <c r="V196">
        <v>596604</v>
      </c>
      <c r="W196">
        <v>0</v>
      </c>
      <c r="X196">
        <v>371242</v>
      </c>
      <c r="Y196">
        <v>24690</v>
      </c>
      <c r="Z196">
        <v>0</v>
      </c>
      <c r="AA196">
        <v>567786</v>
      </c>
      <c r="AB196">
        <v>699225</v>
      </c>
      <c r="AC196">
        <v>-38632</v>
      </c>
      <c r="AD196">
        <v>391736</v>
      </c>
      <c r="AE196">
        <v>3356280</v>
      </c>
      <c r="AF196">
        <v>-779043</v>
      </c>
      <c r="AG196">
        <v>1362445</v>
      </c>
      <c r="AH196">
        <v>634896</v>
      </c>
      <c r="AI196">
        <v>5230664</v>
      </c>
      <c r="AJ196">
        <v>257481</v>
      </c>
      <c r="AK196">
        <v>0</v>
      </c>
      <c r="AL196">
        <v>5348522</v>
      </c>
      <c r="AM196">
        <v>0</v>
      </c>
      <c r="AN196">
        <v>449740</v>
      </c>
      <c r="AO196">
        <v>0</v>
      </c>
      <c r="AP196">
        <v>0</v>
      </c>
      <c r="AQ196">
        <v>1012275</v>
      </c>
      <c r="AR196">
        <v>0</v>
      </c>
      <c r="AS196">
        <v>548766</v>
      </c>
      <c r="AT196">
        <v>13457926</v>
      </c>
      <c r="AU196">
        <v>0</v>
      </c>
      <c r="AV196">
        <v>-3855</v>
      </c>
      <c r="AW196">
        <v>-57567</v>
      </c>
      <c r="AX196">
        <v>716987</v>
      </c>
      <c r="AY196">
        <v>0</v>
      </c>
      <c r="AZ196">
        <v>0</v>
      </c>
      <c r="BA196">
        <v>0</v>
      </c>
      <c r="BB196">
        <v>13223973</v>
      </c>
      <c r="BC196">
        <v>655078</v>
      </c>
      <c r="BD196">
        <v>0</v>
      </c>
      <c r="BE196">
        <v>0</v>
      </c>
      <c r="BF196">
        <v>6456228</v>
      </c>
      <c r="BG196">
        <v>0</v>
      </c>
      <c r="BH196">
        <v>0</v>
      </c>
      <c r="BI196">
        <v>-151852</v>
      </c>
      <c r="BJ196">
        <v>31700</v>
      </c>
      <c r="BK196">
        <v>0</v>
      </c>
      <c r="BL196">
        <v>0</v>
      </c>
      <c r="BM196">
        <v>1023215</v>
      </c>
      <c r="BN196">
        <v>3797471</v>
      </c>
      <c r="BO196">
        <v>849455</v>
      </c>
      <c r="BP196">
        <v>0</v>
      </c>
      <c r="BQ196">
        <v>-303984</v>
      </c>
      <c r="BR196">
        <v>0</v>
      </c>
      <c r="BS196">
        <v>-6716</v>
      </c>
      <c r="BT196">
        <v>-156493</v>
      </c>
      <c r="BU196">
        <v>-181204</v>
      </c>
      <c r="BV196">
        <v>2546905</v>
      </c>
      <c r="BW196">
        <v>191920</v>
      </c>
      <c r="BX196">
        <v>0</v>
      </c>
      <c r="BY196">
        <v>0</v>
      </c>
      <c r="BZ196">
        <v>25500</v>
      </c>
      <c r="CA196">
        <v>0</v>
      </c>
      <c r="CB196">
        <v>1456693</v>
      </c>
      <c r="CC196">
        <v>1585360</v>
      </c>
      <c r="CD196">
        <v>5291323</v>
      </c>
      <c r="CE196">
        <v>-254199</v>
      </c>
      <c r="CF196">
        <v>0</v>
      </c>
      <c r="CG196">
        <v>-133342</v>
      </c>
      <c r="CH196">
        <v>254703</v>
      </c>
      <c r="CI196">
        <v>786349</v>
      </c>
      <c r="CJ196">
        <v>11948</v>
      </c>
      <c r="CK196">
        <v>0</v>
      </c>
      <c r="CL196">
        <v>0</v>
      </c>
      <c r="CM196">
        <v>0</v>
      </c>
      <c r="CN196">
        <v>244930</v>
      </c>
      <c r="CO196">
        <v>3145027</v>
      </c>
      <c r="CP196">
        <v>54118</v>
      </c>
      <c r="CQ196">
        <v>0</v>
      </c>
      <c r="CR196">
        <v>664087</v>
      </c>
      <c r="CS196">
        <v>309894</v>
      </c>
      <c r="CT196">
        <v>0</v>
      </c>
      <c r="CU196">
        <v>-50817</v>
      </c>
      <c r="CV196">
        <v>0</v>
      </c>
      <c r="CW196">
        <v>1012259</v>
      </c>
      <c r="CX196">
        <v>-176505</v>
      </c>
      <c r="CY196">
        <v>0</v>
      </c>
    </row>
    <row r="197" spans="1:103" x14ac:dyDescent="0.3">
      <c r="D197" t="e">
        <v>#N/A</v>
      </c>
      <c r="E197" t="e">
        <v>#N/A</v>
      </c>
      <c r="F197" t="e">
        <v>#N/A</v>
      </c>
      <c r="G197" t="e">
        <v>#N/A</v>
      </c>
      <c r="H197" t="e">
        <v>#N/A</v>
      </c>
      <c r="I197" t="e">
        <v>#N/A</v>
      </c>
      <c r="J197" t="e">
        <v>#N/A</v>
      </c>
      <c r="K197" t="e">
        <v>#N/A</v>
      </c>
      <c r="L197" t="e">
        <v>#N/A</v>
      </c>
      <c r="M197" t="e">
        <v>#N/A</v>
      </c>
      <c r="N197" t="e">
        <v>#N/A</v>
      </c>
      <c r="O197" t="e">
        <v>#N/A</v>
      </c>
      <c r="P197" t="e">
        <v>#N/A</v>
      </c>
      <c r="Q197" t="e">
        <v>#N/A</v>
      </c>
      <c r="R197" t="e">
        <v>#N/A</v>
      </c>
      <c r="S197" t="e">
        <v>#N/A</v>
      </c>
      <c r="T197" t="e">
        <v>#N/A</v>
      </c>
      <c r="U197" t="e">
        <v>#N/A</v>
      </c>
      <c r="V197" t="e">
        <v>#N/A</v>
      </c>
      <c r="W197" t="e">
        <v>#N/A</v>
      </c>
      <c r="X197" t="e">
        <v>#N/A</v>
      </c>
      <c r="Y197" t="e">
        <v>#N/A</v>
      </c>
      <c r="Z197" t="e">
        <v>#N/A</v>
      </c>
      <c r="AA197" t="e">
        <v>#N/A</v>
      </c>
      <c r="AB197" t="e">
        <v>#N/A</v>
      </c>
      <c r="AC197" t="e">
        <v>#N/A</v>
      </c>
      <c r="AD197" t="e">
        <v>#N/A</v>
      </c>
      <c r="AE197" t="e">
        <v>#N/A</v>
      </c>
      <c r="AF197" t="e">
        <v>#N/A</v>
      </c>
      <c r="AG197" t="e">
        <v>#N/A</v>
      </c>
      <c r="AH197" t="e">
        <v>#N/A</v>
      </c>
      <c r="AI197" t="e">
        <v>#N/A</v>
      </c>
      <c r="AJ197" t="e">
        <v>#N/A</v>
      </c>
      <c r="AK197" t="e">
        <v>#N/A</v>
      </c>
      <c r="AL197" t="e">
        <v>#N/A</v>
      </c>
      <c r="AM197" t="e">
        <v>#N/A</v>
      </c>
      <c r="AN197" t="e">
        <v>#N/A</v>
      </c>
      <c r="AO197" t="e">
        <v>#N/A</v>
      </c>
      <c r="AP197" t="e">
        <v>#N/A</v>
      </c>
      <c r="AQ197" t="e">
        <v>#N/A</v>
      </c>
      <c r="AR197" t="e">
        <v>#N/A</v>
      </c>
      <c r="AS197" t="e">
        <v>#N/A</v>
      </c>
      <c r="AT197" t="e">
        <v>#N/A</v>
      </c>
      <c r="AU197" t="e">
        <v>#N/A</v>
      </c>
      <c r="AV197" t="e">
        <v>#N/A</v>
      </c>
      <c r="AW197" t="e">
        <v>#N/A</v>
      </c>
      <c r="AX197" t="e">
        <v>#N/A</v>
      </c>
      <c r="AY197" t="e">
        <v>#N/A</v>
      </c>
      <c r="AZ197" t="e">
        <v>#N/A</v>
      </c>
      <c r="BA197" t="e">
        <v>#N/A</v>
      </c>
      <c r="BB197" t="e">
        <v>#N/A</v>
      </c>
      <c r="BC197" t="e">
        <v>#N/A</v>
      </c>
      <c r="BD197" t="e">
        <v>#N/A</v>
      </c>
      <c r="BE197" t="e">
        <v>#N/A</v>
      </c>
      <c r="BF197" t="e">
        <v>#N/A</v>
      </c>
      <c r="BG197" t="e">
        <v>#N/A</v>
      </c>
      <c r="BH197" t="e">
        <v>#N/A</v>
      </c>
      <c r="BI197" t="e">
        <v>#N/A</v>
      </c>
      <c r="BJ197" t="e">
        <v>#N/A</v>
      </c>
      <c r="BK197" t="e">
        <v>#N/A</v>
      </c>
      <c r="BL197" t="e">
        <v>#N/A</v>
      </c>
      <c r="BM197" t="e">
        <v>#N/A</v>
      </c>
      <c r="BN197" t="e">
        <v>#N/A</v>
      </c>
      <c r="BO197" t="e">
        <v>#N/A</v>
      </c>
      <c r="BP197" t="e">
        <v>#N/A</v>
      </c>
      <c r="BQ197" t="e">
        <v>#N/A</v>
      </c>
      <c r="BR197" t="e">
        <v>#N/A</v>
      </c>
      <c r="BS197" t="e">
        <v>#N/A</v>
      </c>
      <c r="BT197" t="e">
        <v>#N/A</v>
      </c>
      <c r="BU197" t="e">
        <v>#N/A</v>
      </c>
      <c r="BV197" t="e">
        <v>#N/A</v>
      </c>
      <c r="BW197" t="e">
        <v>#N/A</v>
      </c>
      <c r="BX197" t="e">
        <v>#N/A</v>
      </c>
      <c r="BY197" t="e">
        <v>#N/A</v>
      </c>
      <c r="BZ197" t="e">
        <v>#N/A</v>
      </c>
      <c r="CA197" t="e">
        <v>#N/A</v>
      </c>
      <c r="CB197" t="e">
        <v>#N/A</v>
      </c>
      <c r="CC197" t="e">
        <v>#N/A</v>
      </c>
      <c r="CD197" t="e">
        <v>#N/A</v>
      </c>
      <c r="CE197" t="e">
        <v>#N/A</v>
      </c>
      <c r="CF197" t="e">
        <v>#N/A</v>
      </c>
      <c r="CG197" t="e">
        <v>#N/A</v>
      </c>
      <c r="CH197" t="e">
        <v>#N/A</v>
      </c>
      <c r="CI197" t="e">
        <v>#N/A</v>
      </c>
      <c r="CJ197" t="e">
        <v>#N/A</v>
      </c>
      <c r="CK197" t="e">
        <v>#N/A</v>
      </c>
      <c r="CL197" t="e">
        <v>#N/A</v>
      </c>
      <c r="CM197" t="e">
        <v>#N/A</v>
      </c>
      <c r="CN197" t="e">
        <v>#N/A</v>
      </c>
      <c r="CO197" t="e">
        <v>#N/A</v>
      </c>
      <c r="CP197" t="e">
        <v>#N/A</v>
      </c>
      <c r="CQ197" t="e">
        <v>#N/A</v>
      </c>
      <c r="CR197" t="e">
        <v>#N/A</v>
      </c>
      <c r="CS197" t="e">
        <v>#N/A</v>
      </c>
      <c r="CT197" t="e">
        <v>#N/A</v>
      </c>
      <c r="CU197" t="e">
        <v>#N/A</v>
      </c>
      <c r="CV197" t="e">
        <v>#N/A</v>
      </c>
      <c r="CW197" t="e">
        <v>#N/A</v>
      </c>
      <c r="CX197" t="e">
        <v>#N/A</v>
      </c>
      <c r="CY197" t="e">
        <v>#N/A</v>
      </c>
    </row>
    <row r="198" spans="1:103" x14ac:dyDescent="0.3">
      <c r="A198">
        <v>542</v>
      </c>
      <c r="D198">
        <v>0</v>
      </c>
      <c r="E198">
        <v>2055900</v>
      </c>
      <c r="F198">
        <v>0</v>
      </c>
      <c r="G198">
        <v>0</v>
      </c>
      <c r="H198">
        <v>0</v>
      </c>
      <c r="I198">
        <v>0</v>
      </c>
      <c r="J198">
        <v>74108</v>
      </c>
      <c r="K198">
        <v>0</v>
      </c>
      <c r="L198">
        <v>0</v>
      </c>
      <c r="M198">
        <v>0</v>
      </c>
      <c r="N198">
        <v>0</v>
      </c>
      <c r="O198">
        <v>58435</v>
      </c>
      <c r="P198">
        <v>0</v>
      </c>
      <c r="Q198">
        <v>0</v>
      </c>
      <c r="R198">
        <v>0</v>
      </c>
      <c r="S198">
        <v>0</v>
      </c>
      <c r="T198">
        <v>0</v>
      </c>
      <c r="U198">
        <v>0</v>
      </c>
      <c r="V198">
        <v>1711468</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4543</v>
      </c>
      <c r="AX198">
        <v>0</v>
      </c>
      <c r="AY198">
        <v>0</v>
      </c>
      <c r="AZ198">
        <v>0</v>
      </c>
      <c r="BA198">
        <v>0</v>
      </c>
      <c r="BB198">
        <v>0</v>
      </c>
      <c r="BC198">
        <v>0</v>
      </c>
      <c r="BD198">
        <v>0</v>
      </c>
      <c r="BE198">
        <v>0</v>
      </c>
      <c r="BF198">
        <v>0</v>
      </c>
      <c r="BG198">
        <v>0</v>
      </c>
      <c r="BH198">
        <v>0</v>
      </c>
      <c r="BI198">
        <v>0</v>
      </c>
      <c r="BJ198">
        <v>0</v>
      </c>
      <c r="BK198">
        <v>0</v>
      </c>
      <c r="BL198">
        <v>0</v>
      </c>
      <c r="BM198">
        <v>0</v>
      </c>
      <c r="BN198">
        <v>0</v>
      </c>
      <c r="BO198">
        <v>124000</v>
      </c>
      <c r="BP198">
        <v>0</v>
      </c>
      <c r="BQ198">
        <v>0</v>
      </c>
      <c r="BR198">
        <v>0</v>
      </c>
      <c r="BS198">
        <v>0</v>
      </c>
      <c r="BT198">
        <v>92304</v>
      </c>
      <c r="BU198">
        <v>4197091</v>
      </c>
      <c r="BV198">
        <v>0</v>
      </c>
      <c r="BW198">
        <v>0</v>
      </c>
      <c r="BX198">
        <v>0</v>
      </c>
      <c r="BY198">
        <v>0</v>
      </c>
      <c r="BZ198">
        <v>0</v>
      </c>
      <c r="CA198">
        <v>0</v>
      </c>
      <c r="CB198">
        <v>0</v>
      </c>
      <c r="CC198">
        <v>0</v>
      </c>
      <c r="CD198">
        <v>0</v>
      </c>
      <c r="CE198">
        <v>316180</v>
      </c>
      <c r="CF198">
        <v>0</v>
      </c>
      <c r="CG198">
        <v>0</v>
      </c>
      <c r="CH198">
        <v>0</v>
      </c>
      <c r="CI198">
        <v>0</v>
      </c>
      <c r="CJ198">
        <v>117582</v>
      </c>
      <c r="CK198">
        <v>0</v>
      </c>
      <c r="CL198">
        <v>0</v>
      </c>
      <c r="CM198">
        <v>0</v>
      </c>
      <c r="CN198">
        <v>0</v>
      </c>
      <c r="CO198">
        <v>0</v>
      </c>
      <c r="CP198">
        <v>0</v>
      </c>
      <c r="CQ198">
        <v>0</v>
      </c>
      <c r="CR198">
        <v>0</v>
      </c>
      <c r="CS198">
        <v>0</v>
      </c>
      <c r="CT198">
        <v>0</v>
      </c>
      <c r="CU198">
        <v>0</v>
      </c>
      <c r="CV198">
        <v>0</v>
      </c>
      <c r="CW198">
        <v>0</v>
      </c>
      <c r="CX198">
        <v>0</v>
      </c>
      <c r="CY198">
        <v>0</v>
      </c>
    </row>
    <row r="199" spans="1:103" x14ac:dyDescent="0.3">
      <c r="D199" t="e">
        <v>#N/A</v>
      </c>
      <c r="E199" t="e">
        <v>#N/A</v>
      </c>
      <c r="F199" t="e">
        <v>#N/A</v>
      </c>
      <c r="G199" t="e">
        <v>#N/A</v>
      </c>
      <c r="H199" t="e">
        <v>#N/A</v>
      </c>
      <c r="I199" t="e">
        <v>#N/A</v>
      </c>
      <c r="J199" t="e">
        <v>#N/A</v>
      </c>
      <c r="K199" t="e">
        <v>#N/A</v>
      </c>
      <c r="L199" t="e">
        <v>#N/A</v>
      </c>
      <c r="M199" t="e">
        <v>#N/A</v>
      </c>
      <c r="N199" t="e">
        <v>#N/A</v>
      </c>
      <c r="O199" t="e">
        <v>#N/A</v>
      </c>
      <c r="P199" t="e">
        <v>#N/A</v>
      </c>
      <c r="Q199" t="e">
        <v>#N/A</v>
      </c>
      <c r="R199" t="e">
        <v>#N/A</v>
      </c>
      <c r="S199" t="e">
        <v>#N/A</v>
      </c>
      <c r="T199" t="e">
        <v>#N/A</v>
      </c>
      <c r="U199" t="e">
        <v>#N/A</v>
      </c>
      <c r="V199" t="e">
        <v>#N/A</v>
      </c>
      <c r="W199" t="e">
        <v>#N/A</v>
      </c>
      <c r="X199" t="e">
        <v>#N/A</v>
      </c>
      <c r="Y199" t="e">
        <v>#N/A</v>
      </c>
      <c r="Z199" t="e">
        <v>#N/A</v>
      </c>
      <c r="AA199" t="e">
        <v>#N/A</v>
      </c>
      <c r="AB199" t="e">
        <v>#N/A</v>
      </c>
      <c r="AC199" t="e">
        <v>#N/A</v>
      </c>
      <c r="AD199" t="e">
        <v>#N/A</v>
      </c>
      <c r="AE199" t="e">
        <v>#N/A</v>
      </c>
      <c r="AF199" t="e">
        <v>#N/A</v>
      </c>
      <c r="AG199" t="e">
        <v>#N/A</v>
      </c>
      <c r="AH199" t="e">
        <v>#N/A</v>
      </c>
      <c r="AI199" t="e">
        <v>#N/A</v>
      </c>
      <c r="AJ199" t="e">
        <v>#N/A</v>
      </c>
      <c r="AK199" t="e">
        <v>#N/A</v>
      </c>
      <c r="AL199" t="e">
        <v>#N/A</v>
      </c>
      <c r="AM199" t="e">
        <v>#N/A</v>
      </c>
      <c r="AN199" t="e">
        <v>#N/A</v>
      </c>
      <c r="AO199" t="e">
        <v>#N/A</v>
      </c>
      <c r="AP199" t="e">
        <v>#N/A</v>
      </c>
      <c r="AQ199" t="e">
        <v>#N/A</v>
      </c>
      <c r="AR199" t="e">
        <v>#N/A</v>
      </c>
      <c r="AS199" t="e">
        <v>#N/A</v>
      </c>
      <c r="AT199" t="e">
        <v>#N/A</v>
      </c>
      <c r="AU199" t="e">
        <v>#N/A</v>
      </c>
      <c r="AV199" t="e">
        <v>#N/A</v>
      </c>
      <c r="AW199" t="e">
        <v>#N/A</v>
      </c>
      <c r="AX199" t="e">
        <v>#N/A</v>
      </c>
      <c r="AY199" t="e">
        <v>#N/A</v>
      </c>
      <c r="AZ199" t="e">
        <v>#N/A</v>
      </c>
      <c r="BA199" t="e">
        <v>#N/A</v>
      </c>
      <c r="BB199" t="e">
        <v>#N/A</v>
      </c>
      <c r="BC199" t="e">
        <v>#N/A</v>
      </c>
      <c r="BD199" t="e">
        <v>#N/A</v>
      </c>
      <c r="BE199" t="e">
        <v>#N/A</v>
      </c>
      <c r="BF199" t="e">
        <v>#N/A</v>
      </c>
      <c r="BG199" t="e">
        <v>#N/A</v>
      </c>
      <c r="BH199" t="e">
        <v>#N/A</v>
      </c>
      <c r="BI199" t="e">
        <v>#N/A</v>
      </c>
      <c r="BJ199" t="e">
        <v>#N/A</v>
      </c>
      <c r="BK199" t="e">
        <v>#N/A</v>
      </c>
      <c r="BL199" t="e">
        <v>#N/A</v>
      </c>
      <c r="BM199" t="e">
        <v>#N/A</v>
      </c>
      <c r="BN199" t="e">
        <v>#N/A</v>
      </c>
      <c r="BO199" t="e">
        <v>#N/A</v>
      </c>
      <c r="BP199" t="e">
        <v>#N/A</v>
      </c>
      <c r="BQ199" t="e">
        <v>#N/A</v>
      </c>
      <c r="BR199" t="e">
        <v>#N/A</v>
      </c>
      <c r="BS199" t="e">
        <v>#N/A</v>
      </c>
      <c r="BT199" t="e">
        <v>#N/A</v>
      </c>
      <c r="BU199" t="e">
        <v>#N/A</v>
      </c>
      <c r="BV199" t="e">
        <v>#N/A</v>
      </c>
      <c r="BW199" t="e">
        <v>#N/A</v>
      </c>
      <c r="BX199" t="e">
        <v>#N/A</v>
      </c>
      <c r="BY199" t="e">
        <v>#N/A</v>
      </c>
      <c r="BZ199" t="e">
        <v>#N/A</v>
      </c>
      <c r="CA199" t="e">
        <v>#N/A</v>
      </c>
      <c r="CB199" t="e">
        <v>#N/A</v>
      </c>
      <c r="CC199" t="e">
        <v>#N/A</v>
      </c>
      <c r="CD199" t="e">
        <v>#N/A</v>
      </c>
      <c r="CE199" t="e">
        <v>#N/A</v>
      </c>
      <c r="CF199" t="e">
        <v>#N/A</v>
      </c>
      <c r="CG199" t="e">
        <v>#N/A</v>
      </c>
      <c r="CH199" t="e">
        <v>#N/A</v>
      </c>
      <c r="CI199" t="e">
        <v>#N/A</v>
      </c>
      <c r="CJ199" t="e">
        <v>#N/A</v>
      </c>
      <c r="CK199" t="e">
        <v>#N/A</v>
      </c>
      <c r="CL199" t="e">
        <v>#N/A</v>
      </c>
      <c r="CM199" t="e">
        <v>#N/A</v>
      </c>
      <c r="CN199" t="e">
        <v>#N/A</v>
      </c>
      <c r="CO199" t="e">
        <v>#N/A</v>
      </c>
      <c r="CP199" t="e">
        <v>#N/A</v>
      </c>
      <c r="CQ199" t="e">
        <v>#N/A</v>
      </c>
      <c r="CR199" t="e">
        <v>#N/A</v>
      </c>
      <c r="CS199" t="e">
        <v>#N/A</v>
      </c>
      <c r="CT199" t="e">
        <v>#N/A</v>
      </c>
      <c r="CU199" t="e">
        <v>#N/A</v>
      </c>
      <c r="CV199" t="e">
        <v>#N/A</v>
      </c>
      <c r="CW199" t="e">
        <v>#N/A</v>
      </c>
      <c r="CX199" t="e">
        <v>#N/A</v>
      </c>
      <c r="CY199" t="e">
        <v>#N/A</v>
      </c>
    </row>
    <row r="200" spans="1:103" x14ac:dyDescent="0.3">
      <c r="D200" t="e">
        <v>#N/A</v>
      </c>
      <c r="E200" t="e">
        <v>#N/A</v>
      </c>
      <c r="F200" t="e">
        <v>#N/A</v>
      </c>
      <c r="G200" t="e">
        <v>#N/A</v>
      </c>
      <c r="H200" t="e">
        <v>#N/A</v>
      </c>
      <c r="I200" t="e">
        <v>#N/A</v>
      </c>
      <c r="J200" t="e">
        <v>#N/A</v>
      </c>
      <c r="K200" t="e">
        <v>#N/A</v>
      </c>
      <c r="L200" t="e">
        <v>#N/A</v>
      </c>
      <c r="M200" t="e">
        <v>#N/A</v>
      </c>
      <c r="N200" t="e">
        <v>#N/A</v>
      </c>
      <c r="O200" t="e">
        <v>#N/A</v>
      </c>
      <c r="P200" t="e">
        <v>#N/A</v>
      </c>
      <c r="Q200" t="e">
        <v>#N/A</v>
      </c>
      <c r="R200" t="e">
        <v>#N/A</v>
      </c>
      <c r="S200" t="e">
        <v>#N/A</v>
      </c>
      <c r="T200" t="e">
        <v>#N/A</v>
      </c>
      <c r="U200" t="e">
        <v>#N/A</v>
      </c>
      <c r="V200" t="e">
        <v>#N/A</v>
      </c>
      <c r="W200" t="e">
        <v>#N/A</v>
      </c>
      <c r="X200" t="e">
        <v>#N/A</v>
      </c>
      <c r="Y200" t="e">
        <v>#N/A</v>
      </c>
      <c r="Z200" t="e">
        <v>#N/A</v>
      </c>
      <c r="AA200" t="e">
        <v>#N/A</v>
      </c>
      <c r="AB200" t="e">
        <v>#N/A</v>
      </c>
      <c r="AC200" t="e">
        <v>#N/A</v>
      </c>
      <c r="AD200" t="e">
        <v>#N/A</v>
      </c>
      <c r="AE200" t="e">
        <v>#N/A</v>
      </c>
      <c r="AF200" t="e">
        <v>#N/A</v>
      </c>
      <c r="AG200" t="e">
        <v>#N/A</v>
      </c>
      <c r="AH200" t="e">
        <v>#N/A</v>
      </c>
      <c r="AI200" t="e">
        <v>#N/A</v>
      </c>
      <c r="AJ200" t="e">
        <v>#N/A</v>
      </c>
      <c r="AK200" t="e">
        <v>#N/A</v>
      </c>
      <c r="AL200" t="e">
        <v>#N/A</v>
      </c>
      <c r="AM200" t="e">
        <v>#N/A</v>
      </c>
      <c r="AN200" t="e">
        <v>#N/A</v>
      </c>
      <c r="AO200" t="e">
        <v>#N/A</v>
      </c>
      <c r="AP200" t="e">
        <v>#N/A</v>
      </c>
      <c r="AQ200" t="e">
        <v>#N/A</v>
      </c>
      <c r="AR200" t="e">
        <v>#N/A</v>
      </c>
      <c r="AS200" t="e">
        <v>#N/A</v>
      </c>
      <c r="AT200" t="e">
        <v>#N/A</v>
      </c>
      <c r="AU200" t="e">
        <v>#N/A</v>
      </c>
      <c r="AV200" t="e">
        <v>#N/A</v>
      </c>
      <c r="AW200" t="e">
        <v>#N/A</v>
      </c>
      <c r="AX200" t="e">
        <v>#N/A</v>
      </c>
      <c r="AY200" t="e">
        <v>#N/A</v>
      </c>
      <c r="AZ200" t="e">
        <v>#N/A</v>
      </c>
      <c r="BA200" t="e">
        <v>#N/A</v>
      </c>
      <c r="BB200" t="e">
        <v>#N/A</v>
      </c>
      <c r="BC200" t="e">
        <v>#N/A</v>
      </c>
      <c r="BD200" t="e">
        <v>#N/A</v>
      </c>
      <c r="BE200" t="e">
        <v>#N/A</v>
      </c>
      <c r="BF200" t="e">
        <v>#N/A</v>
      </c>
      <c r="BG200" t="e">
        <v>#N/A</v>
      </c>
      <c r="BH200" t="e">
        <v>#N/A</v>
      </c>
      <c r="BI200" t="e">
        <v>#N/A</v>
      </c>
      <c r="BJ200" t="e">
        <v>#N/A</v>
      </c>
      <c r="BK200" t="e">
        <v>#N/A</v>
      </c>
      <c r="BL200" t="e">
        <v>#N/A</v>
      </c>
      <c r="BM200" t="e">
        <v>#N/A</v>
      </c>
      <c r="BN200" t="e">
        <v>#N/A</v>
      </c>
      <c r="BO200" t="e">
        <v>#N/A</v>
      </c>
      <c r="BP200" t="e">
        <v>#N/A</v>
      </c>
      <c r="BQ200" t="e">
        <v>#N/A</v>
      </c>
      <c r="BR200" t="e">
        <v>#N/A</v>
      </c>
      <c r="BS200" t="e">
        <v>#N/A</v>
      </c>
      <c r="BT200" t="e">
        <v>#N/A</v>
      </c>
      <c r="BU200" t="e">
        <v>#N/A</v>
      </c>
      <c r="BV200" t="e">
        <v>#N/A</v>
      </c>
      <c r="BW200" t="e">
        <v>#N/A</v>
      </c>
      <c r="BX200" t="e">
        <v>#N/A</v>
      </c>
      <c r="BY200" t="e">
        <v>#N/A</v>
      </c>
      <c r="BZ200" t="e">
        <v>#N/A</v>
      </c>
      <c r="CA200" t="e">
        <v>#N/A</v>
      </c>
      <c r="CB200" t="e">
        <v>#N/A</v>
      </c>
      <c r="CC200" t="e">
        <v>#N/A</v>
      </c>
      <c r="CD200" t="e">
        <v>#N/A</v>
      </c>
      <c r="CE200" t="e">
        <v>#N/A</v>
      </c>
      <c r="CF200" t="e">
        <v>#N/A</v>
      </c>
      <c r="CG200" t="e">
        <v>#N/A</v>
      </c>
      <c r="CH200" t="e">
        <v>#N/A</v>
      </c>
      <c r="CI200" t="e">
        <v>#N/A</v>
      </c>
      <c r="CJ200" t="e">
        <v>#N/A</v>
      </c>
      <c r="CK200" t="e">
        <v>#N/A</v>
      </c>
      <c r="CL200" t="e">
        <v>#N/A</v>
      </c>
      <c r="CM200" t="e">
        <v>#N/A</v>
      </c>
      <c r="CN200" t="e">
        <v>#N/A</v>
      </c>
      <c r="CO200" t="e">
        <v>#N/A</v>
      </c>
      <c r="CP200" t="e">
        <v>#N/A</v>
      </c>
      <c r="CQ200" t="e">
        <v>#N/A</v>
      </c>
      <c r="CR200" t="e">
        <v>#N/A</v>
      </c>
      <c r="CS200" t="e">
        <v>#N/A</v>
      </c>
      <c r="CT200" t="e">
        <v>#N/A</v>
      </c>
      <c r="CU200" t="e">
        <v>#N/A</v>
      </c>
      <c r="CV200" t="e">
        <v>#N/A</v>
      </c>
      <c r="CW200" t="e">
        <v>#N/A</v>
      </c>
      <c r="CX200" t="e">
        <v>#N/A</v>
      </c>
      <c r="CY200" t="e">
        <v>#N/A</v>
      </c>
    </row>
    <row r="201" spans="1:103" x14ac:dyDescent="0.3">
      <c r="A201">
        <v>528</v>
      </c>
      <c r="D201">
        <v>90396172</v>
      </c>
      <c r="E201">
        <v>18939355</v>
      </c>
      <c r="F201">
        <v>9675059</v>
      </c>
      <c r="G201">
        <v>0</v>
      </c>
      <c r="H201">
        <v>17464019</v>
      </c>
      <c r="I201">
        <v>19025869</v>
      </c>
      <c r="J201">
        <v>34854538</v>
      </c>
      <c r="K201">
        <v>10995679</v>
      </c>
      <c r="L201">
        <v>22611882</v>
      </c>
      <c r="M201">
        <v>137615465</v>
      </c>
      <c r="N201">
        <v>204196294</v>
      </c>
      <c r="O201">
        <v>46298901</v>
      </c>
      <c r="P201">
        <v>197078455</v>
      </c>
      <c r="Q201">
        <v>44125346</v>
      </c>
      <c r="R201">
        <v>7816443</v>
      </c>
      <c r="S201">
        <v>51389093</v>
      </c>
      <c r="T201">
        <v>0</v>
      </c>
      <c r="U201">
        <v>100152960</v>
      </c>
      <c r="V201">
        <v>74784477</v>
      </c>
      <c r="W201">
        <v>0</v>
      </c>
      <c r="X201">
        <v>10303733</v>
      </c>
      <c r="Y201">
        <v>8188450</v>
      </c>
      <c r="Z201">
        <v>63581198</v>
      </c>
      <c r="AA201">
        <v>27331381</v>
      </c>
      <c r="AB201">
        <v>48663481</v>
      </c>
      <c r="AC201">
        <v>170835649</v>
      </c>
      <c r="AD201">
        <v>30529011</v>
      </c>
      <c r="AE201">
        <v>65327368</v>
      </c>
      <c r="AF201">
        <v>72732486</v>
      </c>
      <c r="AG201">
        <v>34137731</v>
      </c>
      <c r="AH201">
        <v>30251041</v>
      </c>
      <c r="AI201">
        <v>497639553</v>
      </c>
      <c r="AJ201">
        <v>28452504</v>
      </c>
      <c r="AK201">
        <v>257902278</v>
      </c>
      <c r="AL201">
        <v>45215389</v>
      </c>
      <c r="AM201">
        <v>152801834</v>
      </c>
      <c r="AN201">
        <v>6713362</v>
      </c>
      <c r="AO201">
        <v>7211310</v>
      </c>
      <c r="AP201">
        <v>37747960</v>
      </c>
      <c r="AQ201">
        <v>7954422</v>
      </c>
      <c r="AR201">
        <v>359375292</v>
      </c>
      <c r="AS201">
        <v>27366740</v>
      </c>
      <c r="AT201">
        <v>61397674</v>
      </c>
      <c r="AU201">
        <v>41109403</v>
      </c>
      <c r="AV201">
        <v>86451570</v>
      </c>
      <c r="AW201">
        <v>12845894</v>
      </c>
      <c r="AX201">
        <v>25823890</v>
      </c>
      <c r="AY201">
        <v>0</v>
      </c>
      <c r="AZ201">
        <v>133945025</v>
      </c>
      <c r="BA201">
        <v>36134237</v>
      </c>
      <c r="BB201">
        <v>151111631</v>
      </c>
      <c r="BC201">
        <v>6058158</v>
      </c>
      <c r="BD201">
        <v>42979528</v>
      </c>
      <c r="BE201">
        <v>31428809</v>
      </c>
      <c r="BF201">
        <v>62504533</v>
      </c>
      <c r="BG201">
        <v>29266005</v>
      </c>
      <c r="BH201">
        <v>12487634</v>
      </c>
      <c r="BI201">
        <v>14984651</v>
      </c>
      <c r="BJ201">
        <v>24337169</v>
      </c>
      <c r="BK201">
        <v>1110277633</v>
      </c>
      <c r="BL201">
        <v>9877419</v>
      </c>
      <c r="BM201">
        <v>19943686</v>
      </c>
      <c r="BN201">
        <v>66210940</v>
      </c>
      <c r="BO201">
        <v>47076112</v>
      </c>
      <c r="BP201">
        <v>186501982</v>
      </c>
      <c r="BQ201">
        <v>18821621</v>
      </c>
      <c r="BR201">
        <v>94651913</v>
      </c>
      <c r="BS201">
        <v>157261307</v>
      </c>
      <c r="BT201">
        <v>10875683</v>
      </c>
      <c r="BU201">
        <v>23438842</v>
      </c>
      <c r="BV201">
        <v>48659162</v>
      </c>
      <c r="BW201">
        <v>9352618</v>
      </c>
      <c r="BX201">
        <v>31226101</v>
      </c>
      <c r="BY201">
        <v>89242730</v>
      </c>
      <c r="BZ201">
        <v>15966425</v>
      </c>
      <c r="CA201">
        <v>67672148</v>
      </c>
      <c r="CB201">
        <v>26477814</v>
      </c>
      <c r="CC201">
        <v>48755715</v>
      </c>
      <c r="CD201">
        <v>48525373</v>
      </c>
      <c r="CE201">
        <v>83277064</v>
      </c>
      <c r="CF201">
        <v>44340812</v>
      </c>
      <c r="CG201">
        <v>36431698</v>
      </c>
      <c r="CH201">
        <v>20707515</v>
      </c>
      <c r="CI201">
        <v>30650812</v>
      </c>
      <c r="CJ201">
        <v>25044692</v>
      </c>
      <c r="CK201">
        <v>33298237</v>
      </c>
      <c r="CL201">
        <v>5770682</v>
      </c>
      <c r="CM201">
        <v>36052369</v>
      </c>
      <c r="CN201">
        <v>4206728</v>
      </c>
      <c r="CO201">
        <v>181574509</v>
      </c>
      <c r="CP201">
        <v>22076179</v>
      </c>
      <c r="CQ201">
        <v>1077877098</v>
      </c>
      <c r="CR201">
        <v>18780726</v>
      </c>
      <c r="CS201">
        <v>7526503</v>
      </c>
      <c r="CT201">
        <v>36301492</v>
      </c>
      <c r="CU201">
        <v>52930998</v>
      </c>
      <c r="CV201">
        <v>34811019</v>
      </c>
      <c r="CW201">
        <v>48736229</v>
      </c>
      <c r="CX201">
        <v>18213421</v>
      </c>
      <c r="CY201">
        <v>13048614</v>
      </c>
    </row>
    <row r="202" spans="1:103" x14ac:dyDescent="0.3">
      <c r="A202">
        <v>529</v>
      </c>
      <c r="D202">
        <v>11474214</v>
      </c>
      <c r="E202">
        <v>2811523</v>
      </c>
      <c r="F202">
        <v>888064</v>
      </c>
      <c r="G202">
        <v>0</v>
      </c>
      <c r="H202">
        <v>1490337</v>
      </c>
      <c r="I202">
        <v>1100182</v>
      </c>
      <c r="J202">
        <v>3453330</v>
      </c>
      <c r="K202">
        <v>1339945</v>
      </c>
      <c r="L202">
        <v>2666298</v>
      </c>
      <c r="M202">
        <v>9621062</v>
      </c>
      <c r="N202">
        <v>14635945</v>
      </c>
      <c r="O202">
        <v>5568184</v>
      </c>
      <c r="P202">
        <v>18420866</v>
      </c>
      <c r="Q202">
        <v>4781476</v>
      </c>
      <c r="R202">
        <v>1039337</v>
      </c>
      <c r="S202">
        <v>3216849</v>
      </c>
      <c r="T202">
        <v>0</v>
      </c>
      <c r="U202">
        <v>10076110</v>
      </c>
      <c r="V202">
        <v>6816524</v>
      </c>
      <c r="W202">
        <v>0</v>
      </c>
      <c r="X202">
        <v>1242754</v>
      </c>
      <c r="Y202">
        <v>606510</v>
      </c>
      <c r="Z202">
        <v>6671216</v>
      </c>
      <c r="AA202">
        <v>3777446</v>
      </c>
      <c r="AB202">
        <v>6358739</v>
      </c>
      <c r="AC202">
        <v>23081398</v>
      </c>
      <c r="AD202">
        <v>2041325</v>
      </c>
      <c r="AE202">
        <v>2382217</v>
      </c>
      <c r="AF202">
        <v>9369291</v>
      </c>
      <c r="AG202">
        <v>4196556</v>
      </c>
      <c r="AH202">
        <v>4000209</v>
      </c>
      <c r="AI202">
        <v>33179154</v>
      </c>
      <c r="AJ202">
        <v>4117720</v>
      </c>
      <c r="AK202">
        <v>28309329</v>
      </c>
      <c r="AL202">
        <v>6118173</v>
      </c>
      <c r="AM202">
        <v>18169754</v>
      </c>
      <c r="AN202">
        <v>934396</v>
      </c>
      <c r="AO202">
        <v>613564</v>
      </c>
      <c r="AP202">
        <v>5277728</v>
      </c>
      <c r="AQ202">
        <v>1481964</v>
      </c>
      <c r="AR202">
        <v>33712839</v>
      </c>
      <c r="AS202">
        <v>3397457</v>
      </c>
      <c r="AT202">
        <v>9537674</v>
      </c>
      <c r="AU202">
        <v>4367460</v>
      </c>
      <c r="AV202">
        <v>7567154</v>
      </c>
      <c r="AW202">
        <v>2171504</v>
      </c>
      <c r="AX202">
        <v>3870838</v>
      </c>
      <c r="AY202">
        <v>0</v>
      </c>
      <c r="AZ202">
        <v>12802448</v>
      </c>
      <c r="BA202">
        <v>1722412</v>
      </c>
      <c r="BB202">
        <v>18580627</v>
      </c>
      <c r="BC202">
        <v>867857</v>
      </c>
      <c r="BD202">
        <v>4874175</v>
      </c>
      <c r="BE202">
        <v>4400604</v>
      </c>
      <c r="BF202">
        <v>6595539</v>
      </c>
      <c r="BG202">
        <v>1662759</v>
      </c>
      <c r="BH202">
        <v>1128969</v>
      </c>
      <c r="BI202">
        <v>1875282</v>
      </c>
      <c r="BJ202">
        <v>2702208</v>
      </c>
      <c r="BK202">
        <v>71834720</v>
      </c>
      <c r="BL202">
        <v>965163</v>
      </c>
      <c r="BM202">
        <v>1751403</v>
      </c>
      <c r="BN202">
        <v>6552292</v>
      </c>
      <c r="BO202">
        <v>7472364</v>
      </c>
      <c r="BP202">
        <v>14773488</v>
      </c>
      <c r="BQ202">
        <v>1587626</v>
      </c>
      <c r="BR202">
        <v>11832582</v>
      </c>
      <c r="BS202">
        <v>11632281</v>
      </c>
      <c r="BT202">
        <v>1023335</v>
      </c>
      <c r="BU202">
        <v>2922312</v>
      </c>
      <c r="BV202">
        <v>4944471</v>
      </c>
      <c r="BW202">
        <v>817310</v>
      </c>
      <c r="BX202">
        <v>3057736</v>
      </c>
      <c r="BY202">
        <v>12305588</v>
      </c>
      <c r="BZ202">
        <v>1326696</v>
      </c>
      <c r="CA202">
        <v>9126778</v>
      </c>
      <c r="CB202">
        <v>3121093</v>
      </c>
      <c r="CC202">
        <v>8905509</v>
      </c>
      <c r="CD202">
        <v>6300877</v>
      </c>
      <c r="CE202">
        <v>9490292</v>
      </c>
      <c r="CF202">
        <v>3565130</v>
      </c>
      <c r="CG202">
        <v>5583571</v>
      </c>
      <c r="CH202">
        <v>2699428</v>
      </c>
      <c r="CI202">
        <v>4658419</v>
      </c>
      <c r="CJ202">
        <v>3153053</v>
      </c>
      <c r="CK202">
        <v>4360458</v>
      </c>
      <c r="CL202">
        <v>453522</v>
      </c>
      <c r="CM202">
        <v>2511188</v>
      </c>
      <c r="CN202">
        <v>348208</v>
      </c>
      <c r="CO202">
        <v>22908363</v>
      </c>
      <c r="CP202">
        <v>4457098</v>
      </c>
      <c r="CQ202">
        <v>85057764</v>
      </c>
      <c r="CR202">
        <v>1431897</v>
      </c>
      <c r="CS202">
        <v>946440</v>
      </c>
      <c r="CT202">
        <v>2202153</v>
      </c>
      <c r="CU202">
        <v>7510887</v>
      </c>
      <c r="CV202">
        <v>5012535</v>
      </c>
      <c r="CW202">
        <v>6235285</v>
      </c>
      <c r="CX202">
        <v>2740943</v>
      </c>
      <c r="CY202">
        <v>1194078</v>
      </c>
    </row>
    <row r="203" spans="1:103" x14ac:dyDescent="0.3">
      <c r="A203">
        <v>530</v>
      </c>
      <c r="D203">
        <v>1179378</v>
      </c>
      <c r="E203">
        <v>474971</v>
      </c>
      <c r="F203">
        <v>153997</v>
      </c>
      <c r="G203">
        <v>0</v>
      </c>
      <c r="H203">
        <v>520306</v>
      </c>
      <c r="I203">
        <v>307122</v>
      </c>
      <c r="J203">
        <v>621876</v>
      </c>
      <c r="K203">
        <v>232755</v>
      </c>
      <c r="L203">
        <v>793473</v>
      </c>
      <c r="M203">
        <v>1456838</v>
      </c>
      <c r="N203">
        <v>688426</v>
      </c>
      <c r="O203">
        <v>649924</v>
      </c>
      <c r="P203">
        <v>1977056</v>
      </c>
      <c r="Q203">
        <v>1168184</v>
      </c>
      <c r="R203">
        <v>146419</v>
      </c>
      <c r="S203">
        <v>882002</v>
      </c>
      <c r="T203">
        <v>0</v>
      </c>
      <c r="U203">
        <v>1148474</v>
      </c>
      <c r="V203">
        <v>474616</v>
      </c>
      <c r="W203">
        <v>0</v>
      </c>
      <c r="X203">
        <v>89518</v>
      </c>
      <c r="Y203">
        <v>187535</v>
      </c>
      <c r="Z203">
        <v>952818</v>
      </c>
      <c r="AA203">
        <v>606245</v>
      </c>
      <c r="AB203">
        <v>422916</v>
      </c>
      <c r="AC203">
        <v>1688885</v>
      </c>
      <c r="AD203">
        <v>243513</v>
      </c>
      <c r="AE203">
        <v>216789</v>
      </c>
      <c r="AF203">
        <v>1735513</v>
      </c>
      <c r="AG203">
        <v>475853</v>
      </c>
      <c r="AH203">
        <v>1037908</v>
      </c>
      <c r="AI203">
        <v>2864112</v>
      </c>
      <c r="AJ203">
        <v>1206943</v>
      </c>
      <c r="AK203">
        <v>1817285</v>
      </c>
      <c r="AL203">
        <v>811299</v>
      </c>
      <c r="AM203">
        <v>1557819</v>
      </c>
      <c r="AN203">
        <v>208785</v>
      </c>
      <c r="AO203">
        <v>169728</v>
      </c>
      <c r="AP203">
        <v>545032</v>
      </c>
      <c r="AQ203">
        <v>73159</v>
      </c>
      <c r="AR203">
        <v>1981845</v>
      </c>
      <c r="AS203">
        <v>527040</v>
      </c>
      <c r="AT203">
        <v>397434</v>
      </c>
      <c r="AU203">
        <v>758046</v>
      </c>
      <c r="AV203">
        <v>689303</v>
      </c>
      <c r="AW203">
        <v>542402</v>
      </c>
      <c r="AX203">
        <v>691148</v>
      </c>
      <c r="AY203">
        <v>0</v>
      </c>
      <c r="AZ203">
        <v>859146</v>
      </c>
      <c r="BA203">
        <v>440290</v>
      </c>
      <c r="BB203">
        <v>340883</v>
      </c>
      <c r="BC203">
        <v>210865</v>
      </c>
      <c r="BD203">
        <v>417898</v>
      </c>
      <c r="BE203">
        <v>812424</v>
      </c>
      <c r="BF203">
        <v>433671</v>
      </c>
      <c r="BG203">
        <v>417807</v>
      </c>
      <c r="BH203">
        <v>469954</v>
      </c>
      <c r="BI203">
        <v>807263</v>
      </c>
      <c r="BJ203">
        <v>131702</v>
      </c>
      <c r="BK203">
        <v>8992590</v>
      </c>
      <c r="BL203">
        <v>347820</v>
      </c>
      <c r="BM203">
        <v>675507</v>
      </c>
      <c r="BN203">
        <v>174014</v>
      </c>
      <c r="BO203">
        <v>458984</v>
      </c>
      <c r="BP203">
        <v>1363890</v>
      </c>
      <c r="BQ203">
        <v>768587</v>
      </c>
      <c r="BR203">
        <v>1085650</v>
      </c>
      <c r="BS203">
        <v>1412054</v>
      </c>
      <c r="BT203">
        <v>325248</v>
      </c>
      <c r="BU203">
        <v>757509</v>
      </c>
      <c r="BV203">
        <v>1466755</v>
      </c>
      <c r="BW203">
        <v>216472</v>
      </c>
      <c r="BX203">
        <v>226696</v>
      </c>
      <c r="BY203">
        <v>549245</v>
      </c>
      <c r="BZ203">
        <v>206013</v>
      </c>
      <c r="CA203">
        <v>503460</v>
      </c>
      <c r="CB203">
        <v>703291</v>
      </c>
      <c r="CC203">
        <v>2356040</v>
      </c>
      <c r="CD203">
        <v>756409</v>
      </c>
      <c r="CE203">
        <v>1862619</v>
      </c>
      <c r="CF203">
        <v>667355</v>
      </c>
      <c r="CG203">
        <v>871652</v>
      </c>
      <c r="CH203">
        <v>662430</v>
      </c>
      <c r="CI203">
        <v>677142</v>
      </c>
      <c r="CJ203">
        <v>505353</v>
      </c>
      <c r="CK203">
        <v>387134</v>
      </c>
      <c r="CL203">
        <v>153866</v>
      </c>
      <c r="CM203">
        <v>72104</v>
      </c>
      <c r="CN203">
        <v>175560</v>
      </c>
      <c r="CO203">
        <v>13185</v>
      </c>
      <c r="CP203">
        <v>636693</v>
      </c>
      <c r="CQ203">
        <v>810013</v>
      </c>
      <c r="CR203">
        <v>445634</v>
      </c>
      <c r="CS203">
        <v>342143</v>
      </c>
      <c r="CT203">
        <v>426331</v>
      </c>
      <c r="CU203">
        <v>855270</v>
      </c>
      <c r="CV203">
        <v>906752</v>
      </c>
      <c r="CW203">
        <v>652638</v>
      </c>
      <c r="CX203">
        <v>347189</v>
      </c>
      <c r="CY203">
        <v>202673</v>
      </c>
    </row>
    <row r="204" spans="1:103" x14ac:dyDescent="0.3">
      <c r="A204">
        <v>531</v>
      </c>
      <c r="D204">
        <v>0</v>
      </c>
      <c r="E204">
        <v>0</v>
      </c>
      <c r="F204">
        <v>0</v>
      </c>
      <c r="G204">
        <v>0</v>
      </c>
      <c r="H204">
        <v>0</v>
      </c>
      <c r="I204">
        <v>0</v>
      </c>
      <c r="J204">
        <v>0</v>
      </c>
      <c r="K204">
        <v>0</v>
      </c>
      <c r="L204">
        <v>0</v>
      </c>
      <c r="M204">
        <v>0</v>
      </c>
      <c r="N204">
        <v>88323</v>
      </c>
      <c r="O204">
        <v>0</v>
      </c>
      <c r="P204">
        <v>0</v>
      </c>
      <c r="Q204">
        <v>0</v>
      </c>
      <c r="R204">
        <v>0</v>
      </c>
      <c r="S204">
        <v>0</v>
      </c>
      <c r="T204">
        <v>0</v>
      </c>
      <c r="U204">
        <v>0</v>
      </c>
      <c r="V204">
        <v>43216</v>
      </c>
      <c r="W204">
        <v>0</v>
      </c>
      <c r="X204">
        <v>0</v>
      </c>
      <c r="Y204">
        <v>0</v>
      </c>
      <c r="Z204">
        <v>0</v>
      </c>
      <c r="AA204">
        <v>0</v>
      </c>
      <c r="AB204">
        <v>0</v>
      </c>
      <c r="AC204">
        <v>0</v>
      </c>
      <c r="AD204">
        <v>0</v>
      </c>
      <c r="AE204">
        <v>0</v>
      </c>
      <c r="AF204">
        <v>0</v>
      </c>
      <c r="AG204">
        <v>0</v>
      </c>
      <c r="AH204">
        <v>0</v>
      </c>
      <c r="AI204">
        <v>0</v>
      </c>
      <c r="AJ204">
        <v>0</v>
      </c>
      <c r="AK204">
        <v>0</v>
      </c>
      <c r="AL204">
        <v>9296</v>
      </c>
      <c r="AM204">
        <v>0</v>
      </c>
      <c r="AN204">
        <v>0</v>
      </c>
      <c r="AO204">
        <v>0</v>
      </c>
      <c r="AP204">
        <v>0</v>
      </c>
      <c r="AQ204">
        <v>2785</v>
      </c>
      <c r="AR204">
        <v>0</v>
      </c>
      <c r="AS204">
        <v>0</v>
      </c>
      <c r="AT204">
        <v>0</v>
      </c>
      <c r="AU204">
        <v>0</v>
      </c>
      <c r="AV204">
        <v>6501</v>
      </c>
      <c r="AW204">
        <v>0</v>
      </c>
      <c r="AX204">
        <v>200060</v>
      </c>
      <c r="AY204">
        <v>0</v>
      </c>
      <c r="AZ204">
        <v>0</v>
      </c>
      <c r="BA204">
        <v>2651</v>
      </c>
      <c r="BB204">
        <v>0</v>
      </c>
      <c r="BC204">
        <v>0</v>
      </c>
      <c r="BD204">
        <v>0</v>
      </c>
      <c r="BE204">
        <v>0</v>
      </c>
      <c r="BF204">
        <v>0</v>
      </c>
      <c r="BG204">
        <v>0</v>
      </c>
      <c r="BH204">
        <v>0</v>
      </c>
      <c r="BI204">
        <v>0</v>
      </c>
      <c r="BJ204">
        <v>3454</v>
      </c>
      <c r="BK204">
        <v>0</v>
      </c>
      <c r="BL204">
        <v>0</v>
      </c>
      <c r="BM204">
        <v>0</v>
      </c>
      <c r="BN204">
        <v>175467</v>
      </c>
      <c r="BO204">
        <v>0</v>
      </c>
      <c r="BP204">
        <v>0</v>
      </c>
      <c r="BQ204">
        <v>0</v>
      </c>
      <c r="BR204">
        <v>0</v>
      </c>
      <c r="BS204">
        <v>0</v>
      </c>
      <c r="BT204">
        <v>0</v>
      </c>
      <c r="BU204">
        <v>0</v>
      </c>
      <c r="BV204">
        <v>0</v>
      </c>
      <c r="BW204">
        <v>167</v>
      </c>
      <c r="BX204">
        <v>3537</v>
      </c>
      <c r="BY204">
        <v>0</v>
      </c>
      <c r="BZ204">
        <v>0</v>
      </c>
      <c r="CA204">
        <v>33</v>
      </c>
      <c r="CB204">
        <v>0</v>
      </c>
      <c r="CC204">
        <v>0</v>
      </c>
      <c r="CD204">
        <v>40081</v>
      </c>
      <c r="CE204">
        <v>0</v>
      </c>
      <c r="CF204">
        <v>0</v>
      </c>
      <c r="CG204">
        <v>26137</v>
      </c>
      <c r="CH204">
        <v>7759</v>
      </c>
      <c r="CI204">
        <v>0</v>
      </c>
      <c r="CJ204">
        <v>0</v>
      </c>
      <c r="CK204">
        <v>0</v>
      </c>
      <c r="CL204">
        <v>0</v>
      </c>
      <c r="CM204">
        <v>0</v>
      </c>
      <c r="CN204">
        <v>3555</v>
      </c>
      <c r="CO204">
        <v>0</v>
      </c>
      <c r="CP204">
        <v>0</v>
      </c>
      <c r="CQ204">
        <v>630149</v>
      </c>
      <c r="CR204">
        <v>2632</v>
      </c>
      <c r="CS204">
        <v>0</v>
      </c>
      <c r="CT204">
        <v>4610</v>
      </c>
      <c r="CU204">
        <v>0</v>
      </c>
      <c r="CV204">
        <v>0</v>
      </c>
      <c r="CW204">
        <v>0</v>
      </c>
      <c r="CX204">
        <v>0</v>
      </c>
      <c r="CY204">
        <v>0</v>
      </c>
    </row>
    <row r="205" spans="1:103" x14ac:dyDescent="0.3">
      <c r="A205">
        <v>61</v>
      </c>
      <c r="D205">
        <v>98.84</v>
      </c>
      <c r="E205">
        <v>97.82</v>
      </c>
      <c r="F205">
        <v>98.54</v>
      </c>
      <c r="G205">
        <v>0</v>
      </c>
      <c r="H205">
        <v>97.25</v>
      </c>
      <c r="I205">
        <v>98.47</v>
      </c>
      <c r="J205">
        <v>98.38</v>
      </c>
      <c r="K205">
        <v>98.11</v>
      </c>
      <c r="L205">
        <v>96.86</v>
      </c>
      <c r="M205">
        <v>99.01</v>
      </c>
      <c r="N205">
        <v>100</v>
      </c>
      <c r="O205">
        <v>98.75</v>
      </c>
      <c r="P205">
        <v>99.08</v>
      </c>
      <c r="Q205">
        <v>97.61</v>
      </c>
      <c r="R205">
        <v>98.35</v>
      </c>
      <c r="S205">
        <v>98.38</v>
      </c>
      <c r="T205">
        <v>0</v>
      </c>
      <c r="U205">
        <v>98.96</v>
      </c>
      <c r="V205">
        <v>99.37</v>
      </c>
      <c r="W205">
        <v>0</v>
      </c>
      <c r="X205">
        <v>99.22</v>
      </c>
      <c r="Y205">
        <v>97.87</v>
      </c>
      <c r="Z205">
        <v>98.64</v>
      </c>
      <c r="AA205">
        <v>98.05</v>
      </c>
      <c r="AB205">
        <v>99.23</v>
      </c>
      <c r="AC205">
        <v>99.13</v>
      </c>
      <c r="AD205">
        <v>99.25</v>
      </c>
      <c r="AE205">
        <v>99.68</v>
      </c>
      <c r="AF205">
        <v>97.89</v>
      </c>
      <c r="AG205">
        <v>98.76</v>
      </c>
      <c r="AH205">
        <v>96.97</v>
      </c>
      <c r="AI205">
        <v>99.46</v>
      </c>
      <c r="AJ205">
        <v>96.29</v>
      </c>
      <c r="AK205">
        <v>99.37</v>
      </c>
      <c r="AL205">
        <v>98.4</v>
      </c>
      <c r="AM205">
        <v>99.09</v>
      </c>
      <c r="AN205">
        <v>97.27</v>
      </c>
      <c r="AO205">
        <v>97.83</v>
      </c>
      <c r="AP205">
        <v>98.73</v>
      </c>
      <c r="AQ205">
        <v>99.2</v>
      </c>
      <c r="AR205">
        <v>99.5</v>
      </c>
      <c r="AS205">
        <v>98.29</v>
      </c>
      <c r="AT205">
        <v>99.44</v>
      </c>
      <c r="AU205">
        <v>98.33</v>
      </c>
      <c r="AV205">
        <v>99.26</v>
      </c>
      <c r="AW205">
        <v>96.39</v>
      </c>
      <c r="AX205">
        <v>97</v>
      </c>
      <c r="AY205">
        <v>0</v>
      </c>
      <c r="AZ205">
        <v>99.41</v>
      </c>
      <c r="BA205">
        <v>98.83</v>
      </c>
      <c r="BB205">
        <v>99.8</v>
      </c>
      <c r="BC205">
        <v>96.96</v>
      </c>
      <c r="BD205">
        <v>99.13</v>
      </c>
      <c r="BE205">
        <v>97.73</v>
      </c>
      <c r="BF205">
        <v>99.37</v>
      </c>
      <c r="BG205">
        <v>98.65</v>
      </c>
      <c r="BH205">
        <v>96.55</v>
      </c>
      <c r="BI205">
        <v>95.21</v>
      </c>
      <c r="BJ205">
        <v>99.5</v>
      </c>
      <c r="BK205">
        <v>99.24</v>
      </c>
      <c r="BL205">
        <v>96.81</v>
      </c>
      <c r="BM205">
        <v>96.89</v>
      </c>
      <c r="BN205">
        <v>99.52</v>
      </c>
      <c r="BO205">
        <v>99.16</v>
      </c>
      <c r="BP205">
        <v>99.32</v>
      </c>
      <c r="BQ205">
        <v>96.23</v>
      </c>
      <c r="BR205">
        <v>98.98</v>
      </c>
      <c r="BS205">
        <v>99.16</v>
      </c>
      <c r="BT205">
        <v>97.27</v>
      </c>
      <c r="BU205">
        <v>97.13</v>
      </c>
      <c r="BV205">
        <v>97.26</v>
      </c>
      <c r="BW205">
        <v>97.87</v>
      </c>
      <c r="BX205">
        <v>99.33</v>
      </c>
      <c r="BY205">
        <v>99.46</v>
      </c>
      <c r="BZ205">
        <v>98.81</v>
      </c>
      <c r="CA205">
        <v>99.34</v>
      </c>
      <c r="CB205">
        <v>97.62</v>
      </c>
      <c r="CC205">
        <v>95.91</v>
      </c>
      <c r="CD205">
        <v>98.55</v>
      </c>
      <c r="CE205">
        <v>97.99</v>
      </c>
      <c r="CF205">
        <v>98.61</v>
      </c>
      <c r="CG205">
        <v>97.86</v>
      </c>
      <c r="CH205">
        <v>97.14</v>
      </c>
      <c r="CI205">
        <v>98.08</v>
      </c>
      <c r="CJ205">
        <v>98.21</v>
      </c>
      <c r="CK205">
        <v>98.97</v>
      </c>
      <c r="CL205">
        <v>97.53</v>
      </c>
      <c r="CM205">
        <v>99.81</v>
      </c>
      <c r="CN205">
        <v>96.07</v>
      </c>
      <c r="CO205">
        <v>99.99</v>
      </c>
      <c r="CP205">
        <v>97.6</v>
      </c>
      <c r="CQ205">
        <v>99.88</v>
      </c>
      <c r="CR205">
        <v>97.78</v>
      </c>
      <c r="CS205">
        <v>95.96</v>
      </c>
      <c r="CT205">
        <v>98.88</v>
      </c>
      <c r="CU205">
        <v>98.58</v>
      </c>
      <c r="CV205">
        <v>97.72</v>
      </c>
      <c r="CW205">
        <v>98.81</v>
      </c>
      <c r="CX205">
        <v>98.34</v>
      </c>
      <c r="CY205">
        <v>98.58</v>
      </c>
    </row>
    <row r="206" spans="1:103" x14ac:dyDescent="0.3">
      <c r="A206">
        <v>102</v>
      </c>
      <c r="D206">
        <v>98.7</v>
      </c>
      <c r="E206">
        <v>97.49</v>
      </c>
      <c r="F206">
        <v>98.41</v>
      </c>
      <c r="G206">
        <v>0</v>
      </c>
      <c r="H206">
        <v>97.02</v>
      </c>
      <c r="I206">
        <v>98.39</v>
      </c>
      <c r="J206">
        <v>98.22</v>
      </c>
      <c r="K206">
        <v>97.88</v>
      </c>
      <c r="L206">
        <v>96.49</v>
      </c>
      <c r="M206">
        <v>98.94</v>
      </c>
      <c r="N206">
        <v>100</v>
      </c>
      <c r="O206">
        <v>98.6</v>
      </c>
      <c r="P206">
        <v>99</v>
      </c>
      <c r="Q206">
        <v>97.35</v>
      </c>
      <c r="R206">
        <v>98.13</v>
      </c>
      <c r="S206">
        <v>98.28</v>
      </c>
      <c r="T206">
        <v>0</v>
      </c>
      <c r="U206">
        <v>98.85</v>
      </c>
      <c r="V206">
        <v>99.37</v>
      </c>
      <c r="W206">
        <v>0</v>
      </c>
      <c r="X206">
        <v>99.13</v>
      </c>
      <c r="Y206">
        <v>97.71</v>
      </c>
      <c r="Z206">
        <v>98.5</v>
      </c>
      <c r="AA206">
        <v>97.78</v>
      </c>
      <c r="AB206">
        <v>99.13</v>
      </c>
      <c r="AC206">
        <v>99.01</v>
      </c>
      <c r="AD206">
        <v>99.2</v>
      </c>
      <c r="AE206">
        <v>99.67</v>
      </c>
      <c r="AF206">
        <v>97.61</v>
      </c>
      <c r="AG206">
        <v>98.61</v>
      </c>
      <c r="AH206">
        <v>96.57</v>
      </c>
      <c r="AI206">
        <v>99.42</v>
      </c>
      <c r="AJ206">
        <v>95.76</v>
      </c>
      <c r="AK206">
        <v>99.3</v>
      </c>
      <c r="AL206">
        <v>98.21</v>
      </c>
      <c r="AM206">
        <v>98.98</v>
      </c>
      <c r="AN206">
        <v>96.89</v>
      </c>
      <c r="AO206">
        <v>97.65</v>
      </c>
      <c r="AP206">
        <v>98.56</v>
      </c>
      <c r="AQ206">
        <v>99.08</v>
      </c>
      <c r="AR206">
        <v>99.45</v>
      </c>
      <c r="AS206">
        <v>98.07</v>
      </c>
      <c r="AT206">
        <v>99.35</v>
      </c>
      <c r="AU206">
        <v>98.16</v>
      </c>
      <c r="AV206">
        <v>99.2</v>
      </c>
      <c r="AW206">
        <v>95.78</v>
      </c>
      <c r="AX206">
        <v>97.32</v>
      </c>
      <c r="AY206">
        <v>0</v>
      </c>
      <c r="AZ206">
        <v>99.36</v>
      </c>
      <c r="BA206">
        <v>98.78</v>
      </c>
      <c r="BB206">
        <v>99.77</v>
      </c>
      <c r="BC206">
        <v>96.52</v>
      </c>
      <c r="BD206">
        <v>99.03</v>
      </c>
      <c r="BE206">
        <v>97.42</v>
      </c>
      <c r="BF206">
        <v>99.31</v>
      </c>
      <c r="BG206">
        <v>98.57</v>
      </c>
      <c r="BH206">
        <v>96.24</v>
      </c>
      <c r="BI206">
        <v>94.61</v>
      </c>
      <c r="BJ206">
        <v>99.46</v>
      </c>
      <c r="BK206">
        <v>99.19</v>
      </c>
      <c r="BL206">
        <v>96.48</v>
      </c>
      <c r="BM206">
        <v>96.61</v>
      </c>
      <c r="BN206">
        <v>99.74</v>
      </c>
      <c r="BO206">
        <v>99.03</v>
      </c>
      <c r="BP206">
        <v>99.27</v>
      </c>
      <c r="BQ206">
        <v>95.92</v>
      </c>
      <c r="BR206">
        <v>98.85</v>
      </c>
      <c r="BS206">
        <v>99.1</v>
      </c>
      <c r="BT206">
        <v>97.01</v>
      </c>
      <c r="BU206">
        <v>96.77</v>
      </c>
      <c r="BV206">
        <v>96.99</v>
      </c>
      <c r="BW206">
        <v>97.69</v>
      </c>
      <c r="BX206">
        <v>99.27</v>
      </c>
      <c r="BY206">
        <v>99.38</v>
      </c>
      <c r="BZ206">
        <v>98.71</v>
      </c>
      <c r="CA206">
        <v>99.26</v>
      </c>
      <c r="CB206">
        <v>97.34</v>
      </c>
      <c r="CC206">
        <v>95.17</v>
      </c>
      <c r="CD206">
        <v>98.44</v>
      </c>
      <c r="CE206">
        <v>97.76</v>
      </c>
      <c r="CF206">
        <v>98.49</v>
      </c>
      <c r="CG206">
        <v>97.61</v>
      </c>
      <c r="CH206">
        <v>96.8</v>
      </c>
      <c r="CI206">
        <v>97.79</v>
      </c>
      <c r="CJ206">
        <v>97.98</v>
      </c>
      <c r="CK206">
        <v>98.84</v>
      </c>
      <c r="CL206">
        <v>97.33</v>
      </c>
      <c r="CM206">
        <v>99.8</v>
      </c>
      <c r="CN206">
        <v>95.83</v>
      </c>
      <c r="CO206">
        <v>99.99</v>
      </c>
      <c r="CP206">
        <v>97.12</v>
      </c>
      <c r="CQ206">
        <v>99.92</v>
      </c>
      <c r="CR206">
        <v>97.63</v>
      </c>
      <c r="CS206">
        <v>95.45</v>
      </c>
      <c r="CT206">
        <v>98.83</v>
      </c>
      <c r="CU206">
        <v>98.38</v>
      </c>
      <c r="CV206">
        <v>97.4</v>
      </c>
      <c r="CW206">
        <v>98.66</v>
      </c>
      <c r="CX206">
        <v>98.09</v>
      </c>
      <c r="CY206">
        <v>98.45</v>
      </c>
    </row>
    <row r="207" spans="1:103" x14ac:dyDescent="0.3">
      <c r="A207">
        <v>103</v>
      </c>
      <c r="D207">
        <v>100</v>
      </c>
      <c r="E207">
        <v>100</v>
      </c>
      <c r="F207">
        <v>100</v>
      </c>
      <c r="G207">
        <v>0</v>
      </c>
      <c r="H207">
        <v>100</v>
      </c>
      <c r="I207">
        <v>100</v>
      </c>
      <c r="J207">
        <v>100</v>
      </c>
      <c r="K207">
        <v>100</v>
      </c>
      <c r="L207">
        <v>100</v>
      </c>
      <c r="M207">
        <v>100</v>
      </c>
      <c r="N207">
        <v>99</v>
      </c>
      <c r="O207">
        <v>100</v>
      </c>
      <c r="P207">
        <v>100</v>
      </c>
      <c r="Q207">
        <v>100</v>
      </c>
      <c r="R207">
        <v>100</v>
      </c>
      <c r="S207">
        <v>100</v>
      </c>
      <c r="T207">
        <v>0</v>
      </c>
      <c r="U207">
        <v>100</v>
      </c>
      <c r="V207">
        <v>99.37</v>
      </c>
      <c r="W207">
        <v>0</v>
      </c>
      <c r="X207">
        <v>100</v>
      </c>
      <c r="Y207">
        <v>100</v>
      </c>
      <c r="Z207">
        <v>100</v>
      </c>
      <c r="AA207">
        <v>100</v>
      </c>
      <c r="AB207">
        <v>100</v>
      </c>
      <c r="AC207">
        <v>100</v>
      </c>
      <c r="AD207">
        <v>100</v>
      </c>
      <c r="AE207">
        <v>100</v>
      </c>
      <c r="AF207">
        <v>100</v>
      </c>
      <c r="AG207">
        <v>100</v>
      </c>
      <c r="AH207">
        <v>100</v>
      </c>
      <c r="AI207">
        <v>100</v>
      </c>
      <c r="AJ207">
        <v>100</v>
      </c>
      <c r="AK207">
        <v>100</v>
      </c>
      <c r="AL207">
        <v>99.85</v>
      </c>
      <c r="AM207">
        <v>100</v>
      </c>
      <c r="AN207">
        <v>100</v>
      </c>
      <c r="AO207">
        <v>100</v>
      </c>
      <c r="AP207">
        <v>100</v>
      </c>
      <c r="AQ207">
        <v>99.81</v>
      </c>
      <c r="AR207">
        <v>100</v>
      </c>
      <c r="AS207">
        <v>100</v>
      </c>
      <c r="AT207">
        <v>100</v>
      </c>
      <c r="AU207">
        <v>100</v>
      </c>
      <c r="AV207">
        <v>99.91</v>
      </c>
      <c r="AW207">
        <v>100</v>
      </c>
      <c r="AX207">
        <v>94.83</v>
      </c>
      <c r="AY207">
        <v>0</v>
      </c>
      <c r="AZ207">
        <v>100</v>
      </c>
      <c r="BA207">
        <v>99.85</v>
      </c>
      <c r="BB207">
        <v>100</v>
      </c>
      <c r="BC207">
        <v>100</v>
      </c>
      <c r="BD207">
        <v>100</v>
      </c>
      <c r="BE207">
        <v>100</v>
      </c>
      <c r="BF207">
        <v>100</v>
      </c>
      <c r="BG207">
        <v>100</v>
      </c>
      <c r="BH207">
        <v>100</v>
      </c>
      <c r="BI207">
        <v>100</v>
      </c>
      <c r="BJ207">
        <v>99.87</v>
      </c>
      <c r="BK207">
        <v>100</v>
      </c>
      <c r="BL207">
        <v>100</v>
      </c>
      <c r="BM207">
        <v>100</v>
      </c>
      <c r="BN207">
        <v>97.32</v>
      </c>
      <c r="BO207">
        <v>100</v>
      </c>
      <c r="BP207">
        <v>100</v>
      </c>
      <c r="BQ207">
        <v>100</v>
      </c>
      <c r="BR207">
        <v>100</v>
      </c>
      <c r="BS207">
        <v>100</v>
      </c>
      <c r="BT207">
        <v>100</v>
      </c>
      <c r="BU207">
        <v>100</v>
      </c>
      <c r="BV207">
        <v>100</v>
      </c>
      <c r="BW207">
        <v>99.98</v>
      </c>
      <c r="BX207">
        <v>99.88</v>
      </c>
      <c r="BY207">
        <v>100</v>
      </c>
      <c r="BZ207">
        <v>100</v>
      </c>
      <c r="CA207">
        <v>100</v>
      </c>
      <c r="CB207">
        <v>100</v>
      </c>
      <c r="CC207">
        <v>100</v>
      </c>
      <c r="CD207">
        <v>99.36</v>
      </c>
      <c r="CE207">
        <v>100</v>
      </c>
      <c r="CF207">
        <v>100</v>
      </c>
      <c r="CG207">
        <v>99.53</v>
      </c>
      <c r="CH207">
        <v>99.71</v>
      </c>
      <c r="CI207">
        <v>100</v>
      </c>
      <c r="CJ207">
        <v>100</v>
      </c>
      <c r="CK207">
        <v>100</v>
      </c>
      <c r="CL207">
        <v>100</v>
      </c>
      <c r="CM207">
        <v>100</v>
      </c>
      <c r="CN207">
        <v>98.98</v>
      </c>
      <c r="CO207">
        <v>100</v>
      </c>
      <c r="CP207">
        <v>100</v>
      </c>
      <c r="CQ207">
        <v>99.26</v>
      </c>
      <c r="CR207">
        <v>99.82</v>
      </c>
      <c r="CS207">
        <v>100</v>
      </c>
      <c r="CT207">
        <v>99.79</v>
      </c>
      <c r="CU207">
        <v>100</v>
      </c>
      <c r="CV207">
        <v>100</v>
      </c>
      <c r="CW207">
        <v>100</v>
      </c>
      <c r="CX207">
        <v>100</v>
      </c>
      <c r="CY207">
        <v>100</v>
      </c>
    </row>
    <row r="208" spans="1:103" x14ac:dyDescent="0.3">
      <c r="A208">
        <v>544</v>
      </c>
      <c r="D208">
        <v>0</v>
      </c>
      <c r="E208">
        <v>0</v>
      </c>
      <c r="F208">
        <v>0</v>
      </c>
      <c r="G208">
        <v>0</v>
      </c>
      <c r="H208">
        <v>0</v>
      </c>
      <c r="I208">
        <v>0</v>
      </c>
      <c r="J208">
        <v>0</v>
      </c>
      <c r="K208">
        <v>0</v>
      </c>
      <c r="L208">
        <v>0</v>
      </c>
      <c r="M208">
        <v>0</v>
      </c>
      <c r="N208">
        <v>0</v>
      </c>
      <c r="O208">
        <v>0</v>
      </c>
      <c r="P208">
        <v>0</v>
      </c>
      <c r="Q208">
        <v>0</v>
      </c>
      <c r="R208">
        <v>0</v>
      </c>
      <c r="S208">
        <v>0.02</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0.01</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0.06</v>
      </c>
      <c r="CO208">
        <v>0</v>
      </c>
      <c r="CP208">
        <v>0</v>
      </c>
      <c r="CQ208">
        <v>0</v>
      </c>
      <c r="CR208">
        <v>0.02</v>
      </c>
      <c r="CS208">
        <v>0</v>
      </c>
      <c r="CT208">
        <v>0</v>
      </c>
      <c r="CU208">
        <v>0</v>
      </c>
      <c r="CV208">
        <v>0</v>
      </c>
      <c r="CW208">
        <v>0</v>
      </c>
      <c r="CX208">
        <v>0</v>
      </c>
      <c r="CY208">
        <v>0</v>
      </c>
    </row>
    <row r="209" spans="1:103" x14ac:dyDescent="0.3">
      <c r="A209">
        <v>545</v>
      </c>
      <c r="D209">
        <v>0</v>
      </c>
      <c r="E209">
        <v>0</v>
      </c>
      <c r="F209">
        <v>0</v>
      </c>
      <c r="G209">
        <v>0</v>
      </c>
      <c r="H209">
        <v>0</v>
      </c>
      <c r="I209">
        <v>0</v>
      </c>
      <c r="J209">
        <v>-0.01</v>
      </c>
      <c r="K209">
        <v>0</v>
      </c>
      <c r="L209">
        <v>0</v>
      </c>
      <c r="M209">
        <v>0</v>
      </c>
      <c r="N209">
        <v>0</v>
      </c>
      <c r="O209">
        <v>0</v>
      </c>
      <c r="P209">
        <v>0</v>
      </c>
      <c r="Q209">
        <v>0</v>
      </c>
      <c r="R209">
        <v>0</v>
      </c>
      <c r="S209">
        <v>0</v>
      </c>
      <c r="T209">
        <v>0</v>
      </c>
      <c r="U209">
        <v>0</v>
      </c>
      <c r="V209">
        <v>0</v>
      </c>
      <c r="W209">
        <v>0</v>
      </c>
      <c r="X209">
        <v>0</v>
      </c>
      <c r="Y209">
        <v>0</v>
      </c>
      <c r="Z209">
        <v>0</v>
      </c>
      <c r="AA209">
        <v>0</v>
      </c>
      <c r="AB209">
        <v>1.06E-2</v>
      </c>
      <c r="AC209">
        <v>0</v>
      </c>
      <c r="AD209">
        <v>0</v>
      </c>
      <c r="AE209">
        <v>0</v>
      </c>
      <c r="AF209">
        <v>0</v>
      </c>
      <c r="AG209">
        <v>0</v>
      </c>
      <c r="AH209">
        <v>0</v>
      </c>
      <c r="AI209">
        <v>0.01</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0.02</v>
      </c>
      <c r="BG209">
        <v>2.53E-2</v>
      </c>
      <c r="BH209">
        <v>0</v>
      </c>
      <c r="BI209">
        <v>0</v>
      </c>
      <c r="BJ209">
        <v>0</v>
      </c>
      <c r="BK209">
        <v>0</v>
      </c>
      <c r="BL209">
        <v>0</v>
      </c>
      <c r="BM209">
        <v>0</v>
      </c>
      <c r="BN209">
        <v>0</v>
      </c>
      <c r="BO209">
        <v>0</v>
      </c>
      <c r="BP209">
        <v>0</v>
      </c>
      <c r="BQ209">
        <v>0</v>
      </c>
      <c r="BR209">
        <v>0</v>
      </c>
      <c r="BS209">
        <v>0</v>
      </c>
      <c r="BT209">
        <v>0</v>
      </c>
      <c r="BU209">
        <v>0</v>
      </c>
      <c r="BV209">
        <v>0</v>
      </c>
      <c r="BW209">
        <v>0</v>
      </c>
      <c r="BX209">
        <v>0</v>
      </c>
      <c r="BY209">
        <v>4.4000000000000003E-3</v>
      </c>
      <c r="BZ209">
        <v>1.04E-2</v>
      </c>
      <c r="CA209">
        <v>0</v>
      </c>
      <c r="CB209">
        <v>0</v>
      </c>
      <c r="CC209">
        <v>0</v>
      </c>
      <c r="CD209">
        <v>0</v>
      </c>
      <c r="CE209">
        <v>0</v>
      </c>
      <c r="CF209">
        <v>0</v>
      </c>
      <c r="CG209">
        <v>0</v>
      </c>
      <c r="CH209">
        <v>0</v>
      </c>
      <c r="CI209">
        <v>0</v>
      </c>
      <c r="CJ209">
        <v>0</v>
      </c>
      <c r="CK209">
        <v>0</v>
      </c>
      <c r="CL209">
        <v>0</v>
      </c>
      <c r="CM209">
        <v>0</v>
      </c>
      <c r="CN209">
        <v>0.01</v>
      </c>
      <c r="CO209">
        <v>0</v>
      </c>
      <c r="CP209">
        <v>0</v>
      </c>
      <c r="CQ209">
        <v>0</v>
      </c>
      <c r="CR209">
        <v>0</v>
      </c>
      <c r="CS209">
        <v>0</v>
      </c>
      <c r="CT209">
        <v>0</v>
      </c>
      <c r="CU209">
        <v>4.3999999999999997E-2</v>
      </c>
      <c r="CV209">
        <v>0</v>
      </c>
      <c r="CW209">
        <v>0</v>
      </c>
      <c r="CX209">
        <v>0</v>
      </c>
      <c r="CY209">
        <v>0</v>
      </c>
    </row>
    <row r="210" spans="1:103" x14ac:dyDescent="0.3">
      <c r="A210">
        <v>991</v>
      </c>
      <c r="D210">
        <v>23</v>
      </c>
      <c r="E210">
        <v>23</v>
      </c>
      <c r="F210">
        <v>23</v>
      </c>
      <c r="G210">
        <v>0</v>
      </c>
      <c r="H210">
        <v>23</v>
      </c>
      <c r="I210">
        <v>20</v>
      </c>
      <c r="J210">
        <v>0</v>
      </c>
      <c r="K210">
        <v>23</v>
      </c>
      <c r="L210">
        <v>22</v>
      </c>
      <c r="M210">
        <v>23</v>
      </c>
      <c r="N210">
        <v>0</v>
      </c>
      <c r="O210">
        <v>23</v>
      </c>
      <c r="P210">
        <v>23</v>
      </c>
      <c r="Q210">
        <v>23</v>
      </c>
      <c r="R210">
        <v>23</v>
      </c>
      <c r="S210">
        <v>23</v>
      </c>
      <c r="T210">
        <v>0</v>
      </c>
      <c r="U210">
        <v>23</v>
      </c>
      <c r="V210">
        <v>23</v>
      </c>
      <c r="W210">
        <v>0</v>
      </c>
      <c r="X210">
        <v>20</v>
      </c>
      <c r="Y210">
        <v>23</v>
      </c>
      <c r="Z210">
        <v>23</v>
      </c>
      <c r="AA210">
        <v>23</v>
      </c>
      <c r="AB210">
        <v>20</v>
      </c>
      <c r="AC210">
        <v>23</v>
      </c>
      <c r="AD210">
        <v>23</v>
      </c>
      <c r="AE210">
        <v>23</v>
      </c>
      <c r="AF210">
        <v>0</v>
      </c>
      <c r="AG210">
        <v>23</v>
      </c>
      <c r="AH210">
        <v>22</v>
      </c>
      <c r="AI210">
        <v>0</v>
      </c>
      <c r="AJ210">
        <v>23</v>
      </c>
      <c r="AK210">
        <v>23</v>
      </c>
      <c r="AL210">
        <v>23</v>
      </c>
      <c r="AM210">
        <v>23</v>
      </c>
      <c r="AN210">
        <v>23</v>
      </c>
      <c r="AO210">
        <v>0</v>
      </c>
      <c r="AP210">
        <v>0</v>
      </c>
      <c r="AQ210">
        <v>0</v>
      </c>
      <c r="AR210">
        <v>0</v>
      </c>
      <c r="AS210">
        <v>0</v>
      </c>
      <c r="AT210">
        <v>23</v>
      </c>
      <c r="AU210">
        <v>23</v>
      </c>
      <c r="AV210">
        <v>23</v>
      </c>
      <c r="AW210">
        <v>23</v>
      </c>
      <c r="AX210">
        <v>20</v>
      </c>
      <c r="AY210">
        <v>0</v>
      </c>
      <c r="AZ210">
        <v>22</v>
      </c>
      <c r="BA210">
        <v>23</v>
      </c>
      <c r="BB210">
        <v>23</v>
      </c>
      <c r="BC210">
        <v>20</v>
      </c>
      <c r="BD210">
        <v>0</v>
      </c>
      <c r="BE210">
        <v>20</v>
      </c>
      <c r="BF210">
        <v>23</v>
      </c>
      <c r="BG210">
        <v>23</v>
      </c>
      <c r="BH210">
        <v>22</v>
      </c>
      <c r="BI210">
        <v>23</v>
      </c>
      <c r="BJ210">
        <v>23</v>
      </c>
      <c r="BK210">
        <v>23</v>
      </c>
      <c r="BL210">
        <v>20</v>
      </c>
      <c r="BM210">
        <v>23</v>
      </c>
      <c r="BN210">
        <v>20</v>
      </c>
      <c r="BO210">
        <v>0</v>
      </c>
      <c r="BP210">
        <v>0</v>
      </c>
      <c r="BQ210">
        <v>0</v>
      </c>
      <c r="BR210">
        <v>22</v>
      </c>
      <c r="BS210">
        <v>23</v>
      </c>
      <c r="BT210">
        <v>23</v>
      </c>
      <c r="BU210">
        <v>20</v>
      </c>
      <c r="BV210">
        <v>23</v>
      </c>
      <c r="BW210">
        <v>23</v>
      </c>
      <c r="BX210">
        <v>23</v>
      </c>
      <c r="BY210">
        <v>23</v>
      </c>
      <c r="BZ210">
        <v>23</v>
      </c>
      <c r="CA210">
        <v>23</v>
      </c>
      <c r="CB210">
        <v>23</v>
      </c>
      <c r="CC210">
        <v>23</v>
      </c>
      <c r="CD210">
        <v>20</v>
      </c>
      <c r="CE210">
        <v>23</v>
      </c>
      <c r="CF210">
        <v>22</v>
      </c>
      <c r="CG210">
        <v>23</v>
      </c>
      <c r="CH210">
        <v>0</v>
      </c>
      <c r="CI210">
        <v>23</v>
      </c>
      <c r="CJ210">
        <v>23</v>
      </c>
      <c r="CK210">
        <v>23</v>
      </c>
      <c r="CL210">
        <v>23</v>
      </c>
      <c r="CM210">
        <v>23</v>
      </c>
      <c r="CN210">
        <v>23</v>
      </c>
      <c r="CO210">
        <v>23</v>
      </c>
      <c r="CP210">
        <v>23</v>
      </c>
      <c r="CQ210">
        <v>0</v>
      </c>
      <c r="CR210">
        <v>23</v>
      </c>
      <c r="CS210">
        <v>0</v>
      </c>
      <c r="CT210">
        <v>20</v>
      </c>
      <c r="CU210">
        <v>23</v>
      </c>
      <c r="CV210">
        <v>23</v>
      </c>
      <c r="CW210">
        <v>23</v>
      </c>
      <c r="CX210">
        <v>23</v>
      </c>
      <c r="CY210">
        <v>23</v>
      </c>
    </row>
    <row r="211" spans="1:103" x14ac:dyDescent="0.3">
      <c r="D211" t="e">
        <v>#N/A</v>
      </c>
      <c r="E211" t="e">
        <v>#N/A</v>
      </c>
      <c r="F211" t="e">
        <v>#N/A</v>
      </c>
      <c r="G211" t="e">
        <v>#N/A</v>
      </c>
      <c r="H211" t="e">
        <v>#N/A</v>
      </c>
      <c r="I211" t="e">
        <v>#N/A</v>
      </c>
      <c r="J211" t="e">
        <v>#N/A</v>
      </c>
      <c r="K211" t="e">
        <v>#N/A</v>
      </c>
      <c r="L211" t="e">
        <v>#N/A</v>
      </c>
      <c r="M211" t="e">
        <v>#N/A</v>
      </c>
      <c r="N211" t="e">
        <v>#N/A</v>
      </c>
      <c r="O211" t="e">
        <v>#N/A</v>
      </c>
      <c r="P211" t="e">
        <v>#N/A</v>
      </c>
      <c r="Q211" t="e">
        <v>#N/A</v>
      </c>
      <c r="R211" t="e">
        <v>#N/A</v>
      </c>
      <c r="S211" t="e">
        <v>#N/A</v>
      </c>
      <c r="T211" t="e">
        <v>#N/A</v>
      </c>
      <c r="U211" t="e">
        <v>#N/A</v>
      </c>
      <c r="V211" t="e">
        <v>#N/A</v>
      </c>
      <c r="W211" t="e">
        <v>#N/A</v>
      </c>
      <c r="X211" t="e">
        <v>#N/A</v>
      </c>
      <c r="Y211" t="e">
        <v>#N/A</v>
      </c>
      <c r="Z211" t="e">
        <v>#N/A</v>
      </c>
      <c r="AA211" t="e">
        <v>#N/A</v>
      </c>
      <c r="AB211" t="e">
        <v>#N/A</v>
      </c>
      <c r="AC211" t="e">
        <v>#N/A</v>
      </c>
      <c r="AD211" t="e">
        <v>#N/A</v>
      </c>
      <c r="AE211" t="e">
        <v>#N/A</v>
      </c>
      <c r="AF211" t="e">
        <v>#N/A</v>
      </c>
      <c r="AG211" t="e">
        <v>#N/A</v>
      </c>
      <c r="AH211" t="e">
        <v>#N/A</v>
      </c>
      <c r="AI211" t="e">
        <v>#N/A</v>
      </c>
      <c r="AJ211" t="e">
        <v>#N/A</v>
      </c>
      <c r="AK211" t="e">
        <v>#N/A</v>
      </c>
      <c r="AL211" t="e">
        <v>#N/A</v>
      </c>
      <c r="AM211" t="e">
        <v>#N/A</v>
      </c>
      <c r="AN211" t="e">
        <v>#N/A</v>
      </c>
      <c r="AO211" t="e">
        <v>#N/A</v>
      </c>
      <c r="AP211" t="e">
        <v>#N/A</v>
      </c>
      <c r="AQ211" t="e">
        <v>#N/A</v>
      </c>
      <c r="AR211" t="e">
        <v>#N/A</v>
      </c>
      <c r="AS211" t="e">
        <v>#N/A</v>
      </c>
      <c r="AT211" t="e">
        <v>#N/A</v>
      </c>
      <c r="AU211" t="e">
        <v>#N/A</v>
      </c>
      <c r="AV211" t="e">
        <v>#N/A</v>
      </c>
      <c r="AW211" t="e">
        <v>#N/A</v>
      </c>
      <c r="AX211" t="e">
        <v>#N/A</v>
      </c>
      <c r="AY211" t="e">
        <v>#N/A</v>
      </c>
      <c r="AZ211" t="e">
        <v>#N/A</v>
      </c>
      <c r="BA211" t="e">
        <v>#N/A</v>
      </c>
      <c r="BB211" t="e">
        <v>#N/A</v>
      </c>
      <c r="BC211" t="e">
        <v>#N/A</v>
      </c>
      <c r="BD211" t="e">
        <v>#N/A</v>
      </c>
      <c r="BE211" t="e">
        <v>#N/A</v>
      </c>
      <c r="BF211" t="e">
        <v>#N/A</v>
      </c>
      <c r="BG211" t="e">
        <v>#N/A</v>
      </c>
      <c r="BH211" t="e">
        <v>#N/A</v>
      </c>
      <c r="BI211" t="e">
        <v>#N/A</v>
      </c>
      <c r="BJ211" t="e">
        <v>#N/A</v>
      </c>
      <c r="BK211" t="e">
        <v>#N/A</v>
      </c>
      <c r="BL211" t="e">
        <v>#N/A</v>
      </c>
      <c r="BM211" t="e">
        <v>#N/A</v>
      </c>
      <c r="BN211" t="e">
        <v>#N/A</v>
      </c>
      <c r="BO211" t="e">
        <v>#N/A</v>
      </c>
      <c r="BP211" t="e">
        <v>#N/A</v>
      </c>
      <c r="BQ211" t="e">
        <v>#N/A</v>
      </c>
      <c r="BR211" t="e">
        <v>#N/A</v>
      </c>
      <c r="BS211" t="e">
        <v>#N/A</v>
      </c>
      <c r="BT211" t="e">
        <v>#N/A</v>
      </c>
      <c r="BU211" t="e">
        <v>#N/A</v>
      </c>
      <c r="BV211" t="e">
        <v>#N/A</v>
      </c>
      <c r="BW211" t="e">
        <v>#N/A</v>
      </c>
      <c r="BX211" t="e">
        <v>#N/A</v>
      </c>
      <c r="BY211" t="e">
        <v>#N/A</v>
      </c>
      <c r="BZ211" t="e">
        <v>#N/A</v>
      </c>
      <c r="CA211" t="e">
        <v>#N/A</v>
      </c>
      <c r="CB211" t="e">
        <v>#N/A</v>
      </c>
      <c r="CC211" t="e">
        <v>#N/A</v>
      </c>
      <c r="CD211" t="e">
        <v>#N/A</v>
      </c>
      <c r="CE211" t="e">
        <v>#N/A</v>
      </c>
      <c r="CF211" t="e">
        <v>#N/A</v>
      </c>
      <c r="CG211" t="e">
        <v>#N/A</v>
      </c>
      <c r="CH211" t="e">
        <v>#N/A</v>
      </c>
      <c r="CI211" t="e">
        <v>#N/A</v>
      </c>
      <c r="CJ211" t="e">
        <v>#N/A</v>
      </c>
      <c r="CK211" t="e">
        <v>#N/A</v>
      </c>
      <c r="CL211" t="e">
        <v>#N/A</v>
      </c>
      <c r="CM211" t="e">
        <v>#N/A</v>
      </c>
      <c r="CN211" t="e">
        <v>#N/A</v>
      </c>
      <c r="CO211" t="e">
        <v>#N/A</v>
      </c>
      <c r="CP211" t="e">
        <v>#N/A</v>
      </c>
      <c r="CQ211" t="e">
        <v>#N/A</v>
      </c>
      <c r="CR211" t="e">
        <v>#N/A</v>
      </c>
      <c r="CS211" t="e">
        <v>#N/A</v>
      </c>
      <c r="CT211" t="e">
        <v>#N/A</v>
      </c>
      <c r="CU211" t="e">
        <v>#N/A</v>
      </c>
      <c r="CV211" t="e">
        <v>#N/A</v>
      </c>
      <c r="CW211" t="e">
        <v>#N/A</v>
      </c>
      <c r="CX211" t="e">
        <v>#N/A</v>
      </c>
      <c r="CY211" t="e">
        <v>#N/A</v>
      </c>
    </row>
    <row r="212" spans="1:103" x14ac:dyDescent="0.3">
      <c r="A212">
        <v>620</v>
      </c>
      <c r="D212">
        <v>2</v>
      </c>
      <c r="E212">
        <v>2</v>
      </c>
      <c r="F212">
        <v>2</v>
      </c>
      <c r="G212">
        <v>0</v>
      </c>
      <c r="H212">
        <v>1</v>
      </c>
      <c r="I212">
        <v>2</v>
      </c>
      <c r="J212">
        <v>2</v>
      </c>
      <c r="K212">
        <v>1</v>
      </c>
      <c r="L212">
        <v>2</v>
      </c>
      <c r="M212">
        <v>1</v>
      </c>
      <c r="N212">
        <v>1</v>
      </c>
      <c r="O212">
        <v>2</v>
      </c>
      <c r="P212">
        <v>2</v>
      </c>
      <c r="Q212">
        <v>2</v>
      </c>
      <c r="R212">
        <v>2</v>
      </c>
      <c r="S212">
        <v>1</v>
      </c>
      <c r="T212">
        <v>0</v>
      </c>
      <c r="U212">
        <v>1</v>
      </c>
      <c r="V212">
        <v>2</v>
      </c>
      <c r="W212">
        <v>0</v>
      </c>
      <c r="X212">
        <v>1</v>
      </c>
      <c r="Y212">
        <v>2</v>
      </c>
      <c r="Z212">
        <v>1</v>
      </c>
      <c r="AA212">
        <v>1</v>
      </c>
      <c r="AB212">
        <v>1</v>
      </c>
      <c r="AC212">
        <v>2</v>
      </c>
      <c r="AD212">
        <v>1</v>
      </c>
      <c r="AE212">
        <v>1</v>
      </c>
      <c r="AF212">
        <v>2</v>
      </c>
      <c r="AG212">
        <v>1</v>
      </c>
      <c r="AH212">
        <v>1</v>
      </c>
      <c r="AI212">
        <v>1</v>
      </c>
      <c r="AJ212">
        <v>1</v>
      </c>
      <c r="AK212">
        <v>2</v>
      </c>
      <c r="AL212">
        <v>1</v>
      </c>
      <c r="AM212">
        <v>1</v>
      </c>
      <c r="AN212">
        <v>2</v>
      </c>
      <c r="AO212">
        <v>1</v>
      </c>
      <c r="AP212">
        <v>2</v>
      </c>
      <c r="AQ212">
        <v>2</v>
      </c>
      <c r="AR212">
        <v>0</v>
      </c>
      <c r="AS212">
        <v>2</v>
      </c>
      <c r="AT212">
        <v>2</v>
      </c>
      <c r="AU212">
        <v>2</v>
      </c>
      <c r="AV212">
        <v>2</v>
      </c>
      <c r="AW212">
        <v>1</v>
      </c>
      <c r="AX212">
        <v>2</v>
      </c>
      <c r="AY212">
        <v>0</v>
      </c>
      <c r="AZ212">
        <v>1</v>
      </c>
      <c r="BA212">
        <v>2</v>
      </c>
      <c r="BB212">
        <v>1</v>
      </c>
      <c r="BC212">
        <v>1</v>
      </c>
      <c r="BD212">
        <v>1</v>
      </c>
      <c r="BE212">
        <v>1</v>
      </c>
      <c r="BF212">
        <v>2</v>
      </c>
      <c r="BG212">
        <v>2</v>
      </c>
      <c r="BH212">
        <v>2</v>
      </c>
      <c r="BI212">
        <v>2</v>
      </c>
      <c r="BJ212">
        <v>2</v>
      </c>
      <c r="BK212">
        <v>1</v>
      </c>
      <c r="BL212">
        <v>2</v>
      </c>
      <c r="BM212">
        <v>2</v>
      </c>
      <c r="BN212">
        <v>2</v>
      </c>
      <c r="BO212">
        <v>2</v>
      </c>
      <c r="BP212">
        <v>1</v>
      </c>
      <c r="BQ212">
        <v>1</v>
      </c>
      <c r="BR212">
        <v>2</v>
      </c>
      <c r="BS212">
        <v>2</v>
      </c>
      <c r="BT212">
        <v>2</v>
      </c>
      <c r="BU212">
        <v>2</v>
      </c>
      <c r="BV212">
        <v>2</v>
      </c>
      <c r="BW212">
        <v>2</v>
      </c>
      <c r="BX212">
        <v>1</v>
      </c>
      <c r="BY212">
        <v>2</v>
      </c>
      <c r="BZ212">
        <v>2</v>
      </c>
      <c r="CA212">
        <v>2</v>
      </c>
      <c r="CB212">
        <v>1</v>
      </c>
      <c r="CC212">
        <v>2</v>
      </c>
      <c r="CD212">
        <v>1</v>
      </c>
      <c r="CE212">
        <v>1</v>
      </c>
      <c r="CF212">
        <v>2</v>
      </c>
      <c r="CG212">
        <v>2</v>
      </c>
      <c r="CH212">
        <v>2</v>
      </c>
      <c r="CI212">
        <v>1</v>
      </c>
      <c r="CJ212">
        <v>1</v>
      </c>
      <c r="CK212">
        <v>2</v>
      </c>
      <c r="CL212">
        <v>1</v>
      </c>
      <c r="CM212">
        <v>1</v>
      </c>
      <c r="CN212">
        <v>2</v>
      </c>
      <c r="CO212">
        <v>1</v>
      </c>
      <c r="CP212">
        <v>2</v>
      </c>
      <c r="CQ212">
        <v>1</v>
      </c>
      <c r="CR212">
        <v>2</v>
      </c>
      <c r="CS212">
        <v>2</v>
      </c>
      <c r="CT212">
        <v>1</v>
      </c>
      <c r="CU212">
        <v>1</v>
      </c>
      <c r="CV212">
        <v>1</v>
      </c>
      <c r="CW212">
        <v>2</v>
      </c>
      <c r="CX212">
        <v>2</v>
      </c>
      <c r="CY212">
        <v>2</v>
      </c>
    </row>
  </sheetData>
  <sheetProtection algorithmName="SHA-512" hashValue="SV3a2n/ZMiYuB0FrP4ta90pPI9w9OWUaHRQn+ia1S7wvndsPUTrxZTNgSq3DzJhPFbRlzItlfUfwk5EQUFfm5Q==" saltValue="Obf187WeH4e0kjJKiA6V7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N55"/>
  <sheetViews>
    <sheetView zoomScaleNormal="100" workbookViewId="0">
      <selection activeCell="C11" sqref="C11"/>
    </sheetView>
  </sheetViews>
  <sheetFormatPr defaultRowHeight="14.4" x14ac:dyDescent="0.3"/>
  <cols>
    <col min="1" max="1" width="9.44140625" style="148" customWidth="1"/>
    <col min="2" max="2" width="103.109375" customWidth="1"/>
    <col min="3" max="3" width="19" customWidth="1"/>
    <col min="4" max="4" width="50.33203125" style="504" customWidth="1"/>
    <col min="5" max="5" width="30.33203125" customWidth="1"/>
    <col min="6" max="6" width="13.5546875" customWidth="1"/>
    <col min="8" max="10" width="8.88671875" style="662"/>
    <col min="11" max="11" width="1.6640625" style="662" customWidth="1"/>
    <col min="12" max="13" width="8.88671875" style="662" hidden="1" customWidth="1"/>
    <col min="14" max="14" width="13" style="662" customWidth="1"/>
  </cols>
  <sheetData>
    <row r="1" spans="1:14" s="563" customFormat="1" ht="12" customHeight="1" thickBot="1" x14ac:dyDescent="0.35">
      <c r="A1" s="562"/>
      <c r="D1" s="651"/>
      <c r="E1"/>
      <c r="F1"/>
      <c r="G1"/>
      <c r="H1" s="661"/>
      <c r="I1" s="661"/>
      <c r="J1" s="661"/>
      <c r="K1" s="661"/>
      <c r="L1" s="661"/>
      <c r="M1" s="661"/>
      <c r="N1" s="661"/>
    </row>
    <row r="2" spans="1:14" ht="42" customHeight="1" thickBot="1" x14ac:dyDescent="0.35">
      <c r="A2" s="988" t="s">
        <v>1031</v>
      </c>
      <c r="B2" s="989"/>
      <c r="C2" s="989"/>
      <c r="D2" s="989"/>
    </row>
    <row r="3" spans="1:14" s="563" customFormat="1" ht="10.199999999999999" customHeight="1" thickBot="1" x14ac:dyDescent="0.35">
      <c r="A3" s="650"/>
      <c r="D3" s="651"/>
      <c r="E3"/>
      <c r="F3"/>
      <c r="G3"/>
      <c r="H3" s="661"/>
      <c r="I3" s="661"/>
      <c r="J3" s="661"/>
      <c r="K3" s="661"/>
      <c r="L3" s="661"/>
      <c r="M3" s="661"/>
      <c r="N3" s="661"/>
    </row>
    <row r="4" spans="1:14" ht="25.8" customHeight="1" thickBot="1" x14ac:dyDescent="0.35">
      <c r="A4" s="990" t="s">
        <v>1032</v>
      </c>
      <c r="B4" s="991"/>
      <c r="C4" s="991"/>
      <c r="D4" s="991"/>
    </row>
    <row r="5" spans="1:14" s="563" customFormat="1" ht="13.2" customHeight="1" thickBot="1" x14ac:dyDescent="0.35">
      <c r="A5" s="652"/>
      <c r="B5" s="655"/>
      <c r="C5" s="655"/>
      <c r="D5" s="659"/>
      <c r="E5"/>
      <c r="F5"/>
      <c r="G5"/>
      <c r="H5" s="661"/>
      <c r="I5" s="661"/>
      <c r="J5" s="661"/>
      <c r="K5" s="661"/>
      <c r="L5" s="661"/>
      <c r="M5" s="661"/>
      <c r="N5" s="661"/>
    </row>
    <row r="6" spans="1:14" ht="22.8" customHeight="1" thickBot="1" x14ac:dyDescent="0.35">
      <c r="A6" s="992" t="s">
        <v>809</v>
      </c>
      <c r="B6" s="993"/>
      <c r="C6" s="993"/>
      <c r="D6" s="993"/>
    </row>
    <row r="7" spans="1:14" s="173" customFormat="1" ht="10.199999999999999" customHeight="1" thickBot="1" x14ac:dyDescent="0.35">
      <c r="A7"/>
      <c r="B7"/>
      <c r="C7"/>
      <c r="D7"/>
      <c r="H7" s="662"/>
      <c r="I7" s="662"/>
      <c r="J7" s="662"/>
      <c r="K7" s="662"/>
      <c r="L7" s="662"/>
      <c r="M7" s="662"/>
      <c r="N7" s="662"/>
    </row>
    <row r="8" spans="1:14" s="173" customFormat="1" ht="36.6" customHeight="1" thickBot="1" x14ac:dyDescent="0.4">
      <c r="A8" s="994" t="s">
        <v>2307</v>
      </c>
      <c r="B8" s="995"/>
      <c r="C8" s="995"/>
      <c r="D8" s="996"/>
      <c r="H8" s="662"/>
      <c r="I8" s="662"/>
      <c r="J8" s="662"/>
      <c r="K8" s="662"/>
      <c r="L8" s="662"/>
      <c r="M8" s="662"/>
      <c r="N8" s="662"/>
    </row>
    <row r="9" spans="1:14" s="563" customFormat="1" ht="13.95" customHeight="1" thickBot="1" x14ac:dyDescent="0.35">
      <c r="A9" s="653"/>
      <c r="B9" s="654"/>
      <c r="C9" s="654"/>
      <c r="D9" s="660"/>
      <c r="E9"/>
      <c r="F9"/>
      <c r="G9"/>
      <c r="H9" s="661"/>
      <c r="I9" s="661"/>
      <c r="J9" s="661"/>
      <c r="K9" s="661"/>
      <c r="L9" s="661"/>
      <c r="M9" s="661"/>
      <c r="N9" s="661"/>
    </row>
    <row r="10" spans="1:14" ht="52.2" customHeight="1" x14ac:dyDescent="0.3">
      <c r="A10" s="763" t="s">
        <v>762</v>
      </c>
      <c r="B10" s="764"/>
      <c r="C10" s="764"/>
      <c r="D10" s="765"/>
      <c r="E10" s="942" t="s">
        <v>2325</v>
      </c>
    </row>
    <row r="11" spans="1:14" s="544" customFormat="1" ht="43.8" customHeight="1" x14ac:dyDescent="0.3">
      <c r="A11" s="693">
        <v>906</v>
      </c>
      <c r="B11" s="694" t="s">
        <v>395</v>
      </c>
      <c r="C11" s="766"/>
      <c r="D11" s="696" t="str">
        <f t="shared" ref="D11:D33" si="0">IF(C11="","This Question must be answered before uploading, the report will not be processed if left blank","")</f>
        <v>This Question must be answered before uploading, the report will not be processed if left blank</v>
      </c>
      <c r="E11" s="916"/>
      <c r="F11"/>
      <c r="G11"/>
      <c r="H11" s="663"/>
      <c r="I11" s="663"/>
      <c r="J11" s="663"/>
      <c r="K11" s="663"/>
      <c r="L11" s="663"/>
      <c r="M11" s="663"/>
      <c r="N11" s="663"/>
    </row>
    <row r="12" spans="1:14" ht="40.200000000000003" customHeight="1" x14ac:dyDescent="0.3">
      <c r="A12" s="693">
        <v>907</v>
      </c>
      <c r="B12" s="694" t="s">
        <v>1023</v>
      </c>
      <c r="C12" s="766"/>
      <c r="D12" s="696" t="str">
        <f t="shared" si="0"/>
        <v>This Question must be answered before uploading, the report will not be processed if left blank</v>
      </c>
      <c r="E12" s="917"/>
      <c r="H12" s="663"/>
      <c r="I12" s="663"/>
      <c r="J12" s="663"/>
      <c r="K12" s="663"/>
      <c r="L12" s="663"/>
      <c r="M12" s="663"/>
    </row>
    <row r="13" spans="1:14" s="173" customFormat="1" ht="47.4" customHeight="1" x14ac:dyDescent="0.3">
      <c r="A13" s="850">
        <v>1055</v>
      </c>
      <c r="B13" s="694" t="s">
        <v>1019</v>
      </c>
      <c r="C13" s="766"/>
      <c r="D13" s="849" t="str">
        <f>IF(C13="","This question must be answered before uploading. The report will not be processed if left blank.",IF(C13="Yes"," Financial Performance Indicator of Concern that requires a response.  Please provide source document and page number in cell E13.",""))</f>
        <v>This question must be answered before uploading. The report will not be processed if left blank.</v>
      </c>
      <c r="E13" s="917"/>
      <c r="F13"/>
      <c r="G13"/>
      <c r="H13" s="663"/>
      <c r="I13" s="663"/>
      <c r="J13" s="663"/>
      <c r="K13" s="663"/>
      <c r="L13" s="663"/>
      <c r="M13" s="663"/>
      <c r="N13" s="662"/>
    </row>
    <row r="14" spans="1:14" s="173" customFormat="1" ht="50.4" customHeight="1" x14ac:dyDescent="0.3">
      <c r="A14" s="850">
        <v>1056</v>
      </c>
      <c r="B14" s="694" t="s">
        <v>1020</v>
      </c>
      <c r="C14" s="766"/>
      <c r="D14" s="849" t="str">
        <f>IF(C14="","This question must be answered before uploading. The report will not be processed if left blank.",IF(C14="Yes","Financial Performance Indicator of Concern that requires a response.  Please provide source document and page number in cell E14.",""))</f>
        <v>This question must be answered before uploading. The report will not be processed if left blank.</v>
      </c>
      <c r="E14" s="917"/>
      <c r="F14"/>
      <c r="G14"/>
      <c r="H14" s="663"/>
      <c r="I14" s="663"/>
      <c r="J14" s="663"/>
      <c r="K14" s="663"/>
      <c r="L14" s="663"/>
      <c r="M14" s="663"/>
      <c r="N14" s="662"/>
    </row>
    <row r="15" spans="1:14" s="173" customFormat="1" ht="45.6" customHeight="1" x14ac:dyDescent="0.3">
      <c r="A15" s="693">
        <v>1057</v>
      </c>
      <c r="B15" s="694" t="s">
        <v>2326</v>
      </c>
      <c r="C15" s="766"/>
      <c r="D15" s="849"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917"/>
      <c r="F15"/>
      <c r="G15"/>
      <c r="H15" s="663"/>
      <c r="I15" s="663"/>
      <c r="J15" s="663"/>
      <c r="K15" s="663"/>
      <c r="L15" s="663"/>
      <c r="M15" s="663"/>
      <c r="N15" s="662"/>
    </row>
    <row r="16" spans="1:14" ht="44.4" customHeight="1" x14ac:dyDescent="0.3">
      <c r="A16" s="850">
        <v>1058</v>
      </c>
      <c r="B16" s="819" t="s">
        <v>2327</v>
      </c>
      <c r="C16" s="766"/>
      <c r="D16" s="849"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917"/>
    </row>
    <row r="17" spans="1:14" ht="72.599999999999994" customHeight="1" x14ac:dyDescent="0.3">
      <c r="A17" s="693">
        <v>1059</v>
      </c>
      <c r="B17" s="694" t="s">
        <v>2328</v>
      </c>
      <c r="C17" s="766"/>
      <c r="D17" s="696"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917"/>
      <c r="H17" s="663"/>
      <c r="I17" s="663"/>
      <c r="J17" s="663"/>
      <c r="K17" s="663"/>
      <c r="L17" s="663"/>
      <c r="M17" s="663"/>
    </row>
    <row r="18" spans="1:14" s="173" customFormat="1" ht="60.6" customHeight="1" x14ac:dyDescent="0.3">
      <c r="A18" s="656">
        <v>1078</v>
      </c>
      <c r="B18" s="657" t="s">
        <v>2329</v>
      </c>
      <c r="C18" s="766"/>
      <c r="D18" s="696"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917"/>
      <c r="H18" s="663"/>
      <c r="I18" s="663"/>
      <c r="J18" s="663"/>
      <c r="K18" s="663"/>
      <c r="L18" s="663"/>
      <c r="M18" s="663"/>
      <c r="N18" s="662"/>
    </row>
    <row r="19" spans="1:14" s="173" customFormat="1" ht="60.6" customHeight="1" x14ac:dyDescent="0.3">
      <c r="A19" s="656">
        <v>1067</v>
      </c>
      <c r="B19" s="658" t="s">
        <v>2330</v>
      </c>
      <c r="C19" s="766"/>
      <c r="D19" s="696"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917"/>
      <c r="H19" s="663"/>
      <c r="I19" s="663"/>
      <c r="J19" s="663"/>
      <c r="K19" s="663"/>
      <c r="L19" s="663"/>
      <c r="M19" s="663"/>
      <c r="N19" s="662"/>
    </row>
    <row r="20" spans="1:14" ht="40.200000000000003" customHeight="1" x14ac:dyDescent="0.3">
      <c r="A20" s="693">
        <v>951</v>
      </c>
      <c r="B20" s="694" t="s">
        <v>1024</v>
      </c>
      <c r="C20" s="766"/>
      <c r="D20" s="696" t="str">
        <f t="shared" si="0"/>
        <v>This Question must be answered before uploading, the report will not be processed if left blank</v>
      </c>
      <c r="E20" s="917"/>
      <c r="H20" s="663"/>
      <c r="I20" s="663"/>
      <c r="J20" s="663"/>
      <c r="K20" s="663"/>
      <c r="L20" s="663"/>
      <c r="M20" s="663"/>
    </row>
    <row r="21" spans="1:14" ht="40.200000000000003" customHeight="1" x14ac:dyDescent="0.3">
      <c r="A21" s="693">
        <v>953</v>
      </c>
      <c r="B21" s="694" t="s">
        <v>2331</v>
      </c>
      <c r="C21" s="766"/>
      <c r="D21" s="696" t="str">
        <f t="shared" si="0"/>
        <v>This Question must be answered before uploading, the report will not be processed if left blank</v>
      </c>
      <c r="E21" s="917"/>
      <c r="H21" s="663"/>
      <c r="I21" s="663"/>
      <c r="J21" s="663"/>
      <c r="K21" s="663"/>
      <c r="L21" s="663"/>
      <c r="M21" s="663"/>
    </row>
    <row r="22" spans="1:14" ht="49.8" customHeight="1" x14ac:dyDescent="0.3">
      <c r="A22" s="693">
        <v>955</v>
      </c>
      <c r="B22" s="694" t="s">
        <v>2332</v>
      </c>
      <c r="C22" s="766"/>
      <c r="D22" s="696"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917"/>
      <c r="H22" s="663"/>
      <c r="I22" s="663"/>
      <c r="J22" s="663"/>
      <c r="K22" s="663"/>
      <c r="L22" s="663"/>
      <c r="M22" s="663"/>
    </row>
    <row r="23" spans="1:14" ht="67.2" customHeight="1" x14ac:dyDescent="0.3">
      <c r="A23" s="693">
        <v>957</v>
      </c>
      <c r="B23" s="694" t="s">
        <v>2333</v>
      </c>
      <c r="C23" s="766"/>
      <c r="D23" s="696" t="str">
        <f>IF(C23="","This question must be answered before uploading. The report will not be processed if left blank.",IF(C23&gt;0,"Financial Performance Indicator of Concern that requires a response.  Please provide source document and page number in E23.",""))</f>
        <v>This question must be answered before uploading. The report will not be processed if left blank.</v>
      </c>
      <c r="E23" s="917"/>
      <c r="H23" s="663"/>
      <c r="I23" s="663"/>
      <c r="J23" s="663"/>
      <c r="K23" s="663"/>
      <c r="L23" s="663"/>
      <c r="M23" s="663"/>
    </row>
    <row r="24" spans="1:14" s="173" customFormat="1" ht="96.6" customHeight="1" x14ac:dyDescent="0.3">
      <c r="A24" s="693">
        <v>973</v>
      </c>
      <c r="B24" s="694" t="s">
        <v>2334</v>
      </c>
      <c r="C24" s="766"/>
      <c r="D24" s="696"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917"/>
      <c r="F24"/>
      <c r="G24"/>
      <c r="H24" s="663"/>
      <c r="I24" s="663"/>
      <c r="J24" s="663"/>
      <c r="K24" s="663"/>
      <c r="L24" s="663"/>
      <c r="M24" s="663"/>
      <c r="N24" s="662"/>
    </row>
    <row r="25" spans="1:14" s="173" customFormat="1" ht="46.2" customHeight="1" x14ac:dyDescent="0.3">
      <c r="A25" s="693">
        <v>959</v>
      </c>
      <c r="B25" s="694" t="s">
        <v>640</v>
      </c>
      <c r="C25" s="766"/>
      <c r="D25" s="849" t="str">
        <f>IF(C25="","This question must be answered before uploading. The report will not be processed if left blank.",IF(C25="Yes","Financial Performance Indicator of Concern that requires a response.  Please provide  source document and page number in cell E25.",""))</f>
        <v>This question must be answered before uploading. The report will not be processed if left blank.</v>
      </c>
      <c r="E25" s="917"/>
      <c r="F25"/>
      <c r="G25"/>
      <c r="H25" s="663"/>
      <c r="I25" s="663"/>
      <c r="J25" s="663"/>
      <c r="K25" s="663"/>
      <c r="L25" s="663"/>
      <c r="M25" s="663"/>
      <c r="N25" s="662"/>
    </row>
    <row r="26" spans="1:14" ht="67.2" customHeight="1" x14ac:dyDescent="0.3">
      <c r="A26" s="693">
        <v>974</v>
      </c>
      <c r="B26" s="694" t="s">
        <v>643</v>
      </c>
      <c r="C26" s="766"/>
      <c r="D26" s="849"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917"/>
      <c r="H26" s="663"/>
      <c r="I26" s="663"/>
      <c r="J26" s="663"/>
      <c r="K26" s="663"/>
      <c r="L26" s="663"/>
      <c r="M26" s="663"/>
    </row>
    <row r="27" spans="1:14" ht="40.200000000000003" customHeight="1" x14ac:dyDescent="0.3">
      <c r="A27" s="693" t="s">
        <v>495</v>
      </c>
      <c r="B27" s="694" t="s">
        <v>396</v>
      </c>
      <c r="C27" s="766"/>
      <c r="D27" s="696" t="str">
        <f>IF(C27="","This Question must be answered before uploading, the report will not be processed if left blank",IF(C27="Yes","Please submit copy via LGC File Portal.",""))</f>
        <v>This Question must be answered before uploading, the report will not be processed if left blank</v>
      </c>
      <c r="E27" s="917"/>
      <c r="H27" s="663"/>
      <c r="I27" s="663"/>
      <c r="J27" s="663"/>
      <c r="K27" s="663"/>
      <c r="L27" s="663"/>
      <c r="M27" s="663"/>
    </row>
    <row r="28" spans="1:14" ht="40.200000000000003" customHeight="1" x14ac:dyDescent="0.3">
      <c r="A28" s="693" t="s">
        <v>496</v>
      </c>
      <c r="B28" s="694" t="s">
        <v>2335</v>
      </c>
      <c r="C28" s="766"/>
      <c r="D28" s="696" t="str">
        <f t="shared" ref="D28:D29" si="1">IF(C28="","This Question must be answered before uploading, the report will not be processed if left blank",IF(C28="Yes","Please submit copy via LGC File Portal.",""))</f>
        <v>This Question must be answered before uploading, the report will not be processed if left blank</v>
      </c>
      <c r="E28" s="917"/>
      <c r="H28" s="663"/>
      <c r="I28" s="663"/>
      <c r="J28" s="663"/>
      <c r="K28" s="663"/>
      <c r="L28" s="663"/>
      <c r="M28" s="663"/>
    </row>
    <row r="29" spans="1:14" ht="40.200000000000003" customHeight="1" x14ac:dyDescent="0.3">
      <c r="A29" s="693" t="s">
        <v>497</v>
      </c>
      <c r="B29" s="694" t="s">
        <v>2336</v>
      </c>
      <c r="C29" s="766"/>
      <c r="D29" s="696" t="str">
        <f t="shared" si="1"/>
        <v>This Question must be answered before uploading, the report will not be processed if left blank</v>
      </c>
      <c r="E29" s="917"/>
      <c r="H29" s="663"/>
      <c r="I29" s="663"/>
      <c r="J29" s="663"/>
      <c r="K29" s="663"/>
      <c r="L29" s="663"/>
      <c r="M29" s="663"/>
    </row>
    <row r="30" spans="1:14" s="173" customFormat="1" ht="40.200000000000003" customHeight="1" x14ac:dyDescent="0.3">
      <c r="A30" s="851" t="s">
        <v>2337</v>
      </c>
      <c r="B30" s="852" t="s">
        <v>2338</v>
      </c>
      <c r="C30" s="767">
        <v>45107</v>
      </c>
      <c r="D30" s="915"/>
      <c r="E30" s="917"/>
      <c r="H30" s="663"/>
      <c r="I30" s="663"/>
      <c r="J30" s="663"/>
      <c r="K30" s="663"/>
      <c r="L30" s="663"/>
      <c r="M30" s="663"/>
      <c r="N30" s="662"/>
    </row>
    <row r="31" spans="1:14" ht="40.200000000000003" customHeight="1" x14ac:dyDescent="0.3">
      <c r="A31" s="656">
        <v>1079</v>
      </c>
      <c r="B31" s="657" t="s">
        <v>2339</v>
      </c>
      <c r="C31" s="767"/>
      <c r="D31" s="849" t="str">
        <f>IF(C31="","This question must be answered before uploading. The report will not be processed if left blank.",IF(C31&gt;'Performance  Indicators Print'!N23,"Financial Performance Indicator of Concern that requires a response.",""))</f>
        <v>This question must be answered before uploading. The report will not be processed if left blank.</v>
      </c>
      <c r="E31" s="917"/>
      <c r="H31" s="663"/>
      <c r="I31" s="663"/>
      <c r="J31" s="663"/>
      <c r="K31" s="663"/>
      <c r="L31" s="663"/>
      <c r="M31" s="663"/>
    </row>
    <row r="32" spans="1:14" ht="52.95" customHeight="1" x14ac:dyDescent="0.3">
      <c r="A32" s="693">
        <v>980</v>
      </c>
      <c r="B32" s="694" t="s">
        <v>2340</v>
      </c>
      <c r="C32" s="767"/>
      <c r="D32" s="696" t="str">
        <f t="shared" si="0"/>
        <v>This Question must be answered before uploading, the report will not be processed if left blank</v>
      </c>
      <c r="E32" s="917"/>
      <c r="H32"/>
      <c r="I32"/>
      <c r="J32"/>
      <c r="K32"/>
      <c r="L32"/>
      <c r="M32"/>
      <c r="N32"/>
    </row>
    <row r="33" spans="1:14" ht="40.200000000000003" customHeight="1" x14ac:dyDescent="0.3">
      <c r="A33" s="921">
        <v>975</v>
      </c>
      <c r="B33" s="922" t="s">
        <v>2341</v>
      </c>
      <c r="C33" s="923"/>
      <c r="D33" s="924" t="str">
        <f t="shared" si="0"/>
        <v>This Question must be answered before uploading, the report will not be processed if left blank</v>
      </c>
      <c r="E33" s="917"/>
      <c r="H33" s="663"/>
      <c r="I33" s="663"/>
      <c r="J33" s="663"/>
      <c r="K33" s="663"/>
      <c r="L33" s="663"/>
      <c r="M33" s="663"/>
    </row>
    <row r="34" spans="1:14" s="173" customFormat="1" ht="40.200000000000003" customHeight="1" x14ac:dyDescent="0.3">
      <c r="A34" s="928" t="s">
        <v>2342</v>
      </c>
      <c r="B34" s="929"/>
      <c r="C34" s="930"/>
      <c r="D34" s="941"/>
      <c r="E34" s="917"/>
      <c r="H34" s="663"/>
      <c r="I34" s="663"/>
      <c r="J34" s="663"/>
      <c r="K34" s="663"/>
      <c r="L34" s="663"/>
      <c r="M34" s="663"/>
      <c r="N34" s="662"/>
    </row>
    <row r="35" spans="1:14" s="173" customFormat="1" ht="40.200000000000003" customHeight="1" x14ac:dyDescent="0.3">
      <c r="A35" s="925">
        <v>1068</v>
      </c>
      <c r="B35" s="926" t="s">
        <v>2343</v>
      </c>
      <c r="C35" s="927"/>
      <c r="D35" s="947" t="str">
        <f>IF(C35="","This Question must be answered before uploading, the report will not be processed if left blank","")</f>
        <v>This Question must be answered before uploading, the report will not be processed if left blank</v>
      </c>
      <c r="E35" s="917"/>
      <c r="H35" s="663"/>
      <c r="I35" s="663"/>
      <c r="J35" s="663"/>
      <c r="K35" s="663"/>
      <c r="L35" s="663"/>
      <c r="M35" s="663"/>
      <c r="N35" s="662"/>
    </row>
    <row r="36" spans="1:14" s="173" customFormat="1" ht="40.200000000000003" customHeight="1" x14ac:dyDescent="0.3">
      <c r="A36" s="656">
        <v>1069</v>
      </c>
      <c r="B36" s="657" t="s">
        <v>2344</v>
      </c>
      <c r="C36" s="766"/>
      <c r="D36" s="696" t="str">
        <f t="shared" ref="D36:D38" si="2">IF(C36="","This Question must be answered before uploading, the report will not be processed if left blank","")</f>
        <v>This Question must be answered before uploading, the report will not be processed if left blank</v>
      </c>
      <c r="E36" s="917"/>
      <c r="H36" s="663"/>
      <c r="I36" s="663"/>
      <c r="J36" s="663"/>
      <c r="K36" s="663"/>
      <c r="L36" s="663"/>
      <c r="M36" s="663"/>
      <c r="N36" s="662"/>
    </row>
    <row r="37" spans="1:14" s="173" customFormat="1" ht="40.200000000000003" customHeight="1" x14ac:dyDescent="0.3">
      <c r="A37" s="656">
        <v>1070</v>
      </c>
      <c r="B37" s="657" t="s">
        <v>2345</v>
      </c>
      <c r="C37" s="766"/>
      <c r="D37" s="696" t="str">
        <f t="shared" si="2"/>
        <v>This Question must be answered before uploading, the report will not be processed if left blank</v>
      </c>
      <c r="E37" s="917"/>
      <c r="H37" s="663"/>
      <c r="I37" s="663"/>
      <c r="J37" s="663"/>
      <c r="K37" s="663"/>
      <c r="L37" s="663"/>
      <c r="M37" s="663"/>
      <c r="N37" s="662"/>
    </row>
    <row r="38" spans="1:14" s="173" customFormat="1" ht="40.200000000000003" customHeight="1" x14ac:dyDescent="0.3">
      <c r="A38" s="656">
        <v>1071</v>
      </c>
      <c r="B38" s="657" t="s">
        <v>2393</v>
      </c>
      <c r="C38" s="853"/>
      <c r="D38" s="696" t="str">
        <f t="shared" si="2"/>
        <v>This Question must be answered before uploading, the report will not be processed if left blank</v>
      </c>
      <c r="E38" s="917"/>
      <c r="H38" s="663"/>
      <c r="I38" s="663"/>
      <c r="J38" s="663"/>
      <c r="K38" s="663"/>
      <c r="L38" s="663"/>
      <c r="M38" s="663"/>
      <c r="N38" s="662"/>
    </row>
    <row r="39" spans="1:14" x14ac:dyDescent="0.3">
      <c r="A39" s="562"/>
      <c r="B39" s="651"/>
      <c r="C39" s="919"/>
      <c r="D39" s="651"/>
      <c r="E39" s="918"/>
    </row>
    <row r="40" spans="1:14" s="173" customFormat="1" ht="40.200000000000003" customHeight="1" x14ac:dyDescent="0.3">
      <c r="A40" s="693" t="s">
        <v>498</v>
      </c>
      <c r="B40" s="697" t="str">
        <f>IF(D40="","This Question must be answered before uploading, the report will not be processed if left blank","")</f>
        <v>This Question must be answered before uploading, the report will not be processed if left blank</v>
      </c>
      <c r="C40" s="945" t="s">
        <v>397</v>
      </c>
      <c r="D40" s="768"/>
      <c r="E40" s="918"/>
      <c r="F40"/>
      <c r="G40"/>
      <c r="H40" s="662"/>
      <c r="I40" s="662"/>
      <c r="J40" s="662"/>
      <c r="K40" s="662"/>
      <c r="L40" s="662"/>
      <c r="M40" s="662"/>
      <c r="N40" s="662"/>
    </row>
    <row r="41" spans="1:14" ht="14.4" customHeight="1" x14ac:dyDescent="0.3">
      <c r="A41" s="828"/>
      <c r="B41" s="651"/>
      <c r="C41" s="946"/>
      <c r="D41" s="651"/>
      <c r="E41" s="918"/>
    </row>
    <row r="42" spans="1:14" ht="40.200000000000003" customHeight="1" x14ac:dyDescent="0.3">
      <c r="A42" s="693" t="s">
        <v>499</v>
      </c>
      <c r="B42" s="697" t="str">
        <f>IF(D42="","This Question must be answered before uploading, the report will not be processed if left blank","")</f>
        <v>This Question must be answered before uploading, the report will not be processed if left blank</v>
      </c>
      <c r="C42" s="945" t="s">
        <v>398</v>
      </c>
      <c r="D42" s="768"/>
      <c r="E42" s="918"/>
    </row>
    <row r="43" spans="1:14" ht="14.4" customHeight="1" x14ac:dyDescent="0.3">
      <c r="A43" s="828"/>
      <c r="B43" s="651"/>
      <c r="C43" s="946"/>
      <c r="D43" s="651"/>
      <c r="E43" s="918"/>
    </row>
    <row r="44" spans="1:14" s="173" customFormat="1" ht="40.200000000000003" customHeight="1" x14ac:dyDescent="0.3">
      <c r="A44" s="693" t="s">
        <v>807</v>
      </c>
      <c r="B44" s="697" t="str">
        <f>IF(D44="","This Question must be answered before uploading, the report will not be processed if left blank","")</f>
        <v>This Question must be answered before uploading, the report will not be processed if left blank</v>
      </c>
      <c r="C44" s="945" t="s">
        <v>1027</v>
      </c>
      <c r="D44" s="796"/>
      <c r="E44" s="918"/>
      <c r="F44"/>
      <c r="G44"/>
      <c r="H44" s="662"/>
      <c r="I44" s="662"/>
      <c r="J44" s="662"/>
      <c r="K44" s="662"/>
      <c r="L44" s="662"/>
      <c r="M44" s="662"/>
      <c r="N44" s="662"/>
    </row>
    <row r="48" spans="1:14" x14ac:dyDescent="0.3">
      <c r="D48" s="504" t="s">
        <v>301</v>
      </c>
    </row>
    <row r="52" spans="1:4" x14ac:dyDescent="0.3">
      <c r="A52" s="769"/>
      <c r="B52" s="770" t="s">
        <v>399</v>
      </c>
      <c r="C52" s="771">
        <v>1.1000000000000001</v>
      </c>
      <c r="D52" s="772"/>
    </row>
    <row r="53" spans="1:4" x14ac:dyDescent="0.3">
      <c r="A53" s="773"/>
      <c r="B53" s="774" t="s">
        <v>400</v>
      </c>
      <c r="C53" s="775">
        <v>45212</v>
      </c>
      <c r="D53" s="776"/>
    </row>
    <row r="54" spans="1:4" x14ac:dyDescent="0.3">
      <c r="B54" s="563"/>
      <c r="C54" s="651"/>
    </row>
    <row r="55" spans="1:4" x14ac:dyDescent="0.3">
      <c r="B55" s="563"/>
      <c r="C55" s="651"/>
    </row>
  </sheetData>
  <sheetProtection algorithmName="SHA-512" hashValue="uV5pJeeC0IzOTK8aiWZEL/jHIZGerjDTI7IyY9v5ygveuhp6r0PTxbO6GFB91nNO87cfDaitjmg5er7B+PGdsQ==" saltValue="X6hKTigO7e/mtt75d/UW+Q==" spinCount="100000" sheet="1" objects="1" scenarios="1"/>
  <mergeCells count="4">
    <mergeCell ref="A2:D2"/>
    <mergeCell ref="A4:D4"/>
    <mergeCell ref="A6:D6"/>
    <mergeCell ref="A8:D8"/>
  </mergeCells>
  <conditionalFormatting sqref="E13">
    <cfRule type="expression" dxfId="71" priority="13">
      <formula>C13="Yes"</formula>
    </cfRule>
  </conditionalFormatting>
  <conditionalFormatting sqref="E14">
    <cfRule type="expression" dxfId="70" priority="12">
      <formula>C14="Yes"</formula>
    </cfRule>
  </conditionalFormatting>
  <conditionalFormatting sqref="E15">
    <cfRule type="expression" dxfId="69" priority="11">
      <formula>C15="Yes"</formula>
    </cfRule>
  </conditionalFormatting>
  <conditionalFormatting sqref="E16">
    <cfRule type="expression" dxfId="68" priority="9">
      <formula>C16="Yes"</formula>
    </cfRule>
  </conditionalFormatting>
  <conditionalFormatting sqref="E17">
    <cfRule type="expression" dxfId="67" priority="8">
      <formula>C17="No"</formula>
    </cfRule>
  </conditionalFormatting>
  <conditionalFormatting sqref="E18">
    <cfRule type="expression" dxfId="66" priority="7">
      <formula>$C$18="Yes"</formula>
    </cfRule>
  </conditionalFormatting>
  <conditionalFormatting sqref="E19">
    <cfRule type="expression" dxfId="65" priority="6">
      <formula>C19="No"</formula>
    </cfRule>
  </conditionalFormatting>
  <conditionalFormatting sqref="E22">
    <cfRule type="expression" dxfId="64" priority="5">
      <formula>$C$22&gt;0</formula>
    </cfRule>
  </conditionalFormatting>
  <conditionalFormatting sqref="E23">
    <cfRule type="expression" dxfId="63" priority="4">
      <formula>$C$23&gt;0</formula>
    </cfRule>
  </conditionalFormatting>
  <conditionalFormatting sqref="E25">
    <cfRule type="expression" dxfId="62" priority="3">
      <formula>C25="Yes"</formula>
    </cfRule>
  </conditionalFormatting>
  <conditionalFormatting sqref="E26">
    <cfRule type="expression" dxfId="61" priority="2">
      <formula>C26="Yes"</formula>
    </cfRule>
  </conditionalFormatting>
  <conditionalFormatting sqref="E31">
    <cfRule type="expression" dxfId="60" priority="1">
      <formula>$D$31="Financial Performance Indicator of Concern that requires a response."</formula>
    </cfRule>
  </conditionalFormatting>
  <dataValidations count="11">
    <dataValidation type="list" allowBlank="1" showInputMessage="1" showErrorMessage="1" prompt="Please select Yes or No from the drop down list" sqref="C21 C27:C29 C19 C15:C17 C33:C35 C37"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25:C26 C3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list" allowBlank="1" showInputMessage="1" showErrorMessage="1" prompt="Please select Yes or No from the drop down list." sqref="C11:C14 C20" xr:uid="{09FCC64E-5331-4E1E-8B61-60F4B5075DD5}">
      <formula1>"Yes, No"</formula1>
    </dataValidation>
    <dataValidation type="date" operator="greaterThan" allowBlank="1" showInputMessage="1" showErrorMessage="1" sqref="D44" xr:uid="{22BF405D-0813-42A6-A8B6-5986117A42CC}">
      <formula1>45107</formula1>
    </dataValidation>
    <dataValidation type="list" allowBlank="1" showInputMessage="1" showErrorMessage="1" prompt="Please select Yes, No or N/A from the dropdown list." sqref="C18" xr:uid="{C1BD4E08-9D30-436E-A90A-B7558807136A}">
      <formula1>"Yes, No, N/A"</formula1>
    </dataValidation>
    <dataValidation type="custom" allowBlank="1" showInputMessage="1" showErrorMessage="1" error="Submit Date is prior to fiscal year end." sqref="C31" xr:uid="{6AFDAFF0-46B3-4C24-B178-BE9B728A05B4}">
      <formula1>C30&lt;C31</formula1>
    </dataValidation>
  </dataValidations>
  <pageMargins left="0.7" right="0.7" top="0.75" bottom="0.75" header="0.3" footer="0.3"/>
  <pageSetup scale="50" orientation="portrait" r:id="rId1"/>
  <rowBreaks count="1" manualBreakCount="1">
    <brk id="4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670"/>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E190" sqref="E190"/>
    </sheetView>
  </sheetViews>
  <sheetFormatPr defaultColWidth="9.109375" defaultRowHeight="14.4" x14ac:dyDescent="0.3"/>
  <cols>
    <col min="1" max="1" width="8.88671875" style="3" customWidth="1"/>
    <col min="2" max="2" width="17.5546875" style="46" bestFit="1" customWidth="1"/>
    <col min="3" max="3" width="42.44140625" style="336" customWidth="1"/>
    <col min="4" max="4" width="16.33203125" style="3" customWidth="1"/>
    <col min="5" max="5" width="17.5546875" style="3" customWidth="1"/>
    <col min="6" max="6" width="18.6640625" style="3" customWidth="1"/>
    <col min="7" max="7" width="16" style="255" customWidth="1"/>
    <col min="8" max="8" width="14.6640625" style="3" customWidth="1"/>
    <col min="9" max="9" width="1" style="285" customWidth="1"/>
    <col min="10" max="10" width="18.109375" style="5" customWidth="1"/>
    <col min="11" max="11" width="36.88671875" style="9" customWidth="1"/>
    <col min="12" max="12" width="23.44140625" style="343" customWidth="1"/>
    <col min="13" max="13" width="8.44140625" customWidth="1"/>
    <col min="14" max="14" width="10.88671875" style="3" customWidth="1"/>
    <col min="15" max="15" width="17.88671875" style="3" customWidth="1"/>
    <col min="16" max="16" width="9.109375" style="179" customWidth="1"/>
    <col min="17" max="17" width="10.33203125" style="257"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customWidth="1"/>
    <col min="24" max="24" width="10.5546875" customWidth="1"/>
    <col min="25" max="25" width="9.88671875" customWidth="1"/>
    <col min="26" max="26" width="9.109375" customWidth="1"/>
    <col min="29" max="16384" width="9.109375" style="3"/>
  </cols>
  <sheetData>
    <row r="1" spans="1:28" ht="36" x14ac:dyDescent="0.3">
      <c r="C1" s="43" t="s">
        <v>347</v>
      </c>
      <c r="D1" s="13">
        <f>L50-(L38+L39-L43-L44-L156)-L47</f>
        <v>0</v>
      </c>
      <c r="I1" s="256"/>
      <c r="J1" s="42"/>
      <c r="K1" s="14" t="s">
        <v>42</v>
      </c>
      <c r="L1" s="56"/>
      <c r="S1" s="3">
        <v>100</v>
      </c>
      <c r="T1" s="3">
        <v>1</v>
      </c>
    </row>
    <row r="2" spans="1:28" ht="36" x14ac:dyDescent="0.4">
      <c r="C2" s="67" t="str">
        <f>'Unit Data from Audit Worksheet'!D2</f>
        <v>Select Unit Name from Drop Down List</v>
      </c>
      <c r="D2" s="131">
        <v>2023</v>
      </c>
      <c r="E2" s="12">
        <v>2023</v>
      </c>
      <c r="F2" s="12"/>
      <c r="G2" s="63"/>
      <c r="H2" s="12"/>
      <c r="I2" s="256"/>
      <c r="J2" s="37" t="s">
        <v>38</v>
      </c>
      <c r="K2" s="8" t="s">
        <v>37</v>
      </c>
      <c r="L2" s="61" t="s">
        <v>26</v>
      </c>
      <c r="S2" s="3">
        <v>200</v>
      </c>
      <c r="T2" s="3">
        <v>2</v>
      </c>
    </row>
    <row r="3" spans="1:28" ht="46.8" x14ac:dyDescent="0.3">
      <c r="A3" s="258" t="s">
        <v>38</v>
      </c>
      <c r="B3" s="259"/>
      <c r="C3" s="40" t="s">
        <v>1</v>
      </c>
      <c r="D3" s="15" t="s">
        <v>39</v>
      </c>
      <c r="E3" s="15" t="s">
        <v>40</v>
      </c>
      <c r="F3" s="16" t="s">
        <v>44</v>
      </c>
      <c r="G3" s="68" t="s">
        <v>264</v>
      </c>
      <c r="H3" s="16" t="s">
        <v>297</v>
      </c>
      <c r="I3" s="256"/>
      <c r="J3" s="260"/>
      <c r="K3" s="132"/>
      <c r="L3" s="261"/>
      <c r="O3" s="3" t="s">
        <v>238</v>
      </c>
      <c r="Q3" s="79" t="s">
        <v>265</v>
      </c>
      <c r="S3" s="3">
        <v>300</v>
      </c>
      <c r="T3" s="3">
        <v>3</v>
      </c>
    </row>
    <row r="4" spans="1:28" ht="18" x14ac:dyDescent="0.35">
      <c r="A4" s="262"/>
      <c r="B4" s="263"/>
      <c r="C4" s="44"/>
      <c r="D4" s="7"/>
      <c r="E4" s="7"/>
      <c r="F4" s="7"/>
      <c r="G4" s="64"/>
      <c r="H4" s="7"/>
      <c r="I4" s="256"/>
      <c r="J4" s="39">
        <v>999</v>
      </c>
      <c r="K4" s="11" t="s">
        <v>235</v>
      </c>
      <c r="L4" s="751" t="e">
        <f>'Unit Data from Audit Worksheet'!D3</f>
        <v>#N/A</v>
      </c>
      <c r="S4" s="3">
        <v>400</v>
      </c>
      <c r="T4" s="3">
        <v>4</v>
      </c>
    </row>
    <row r="5" spans="1:28" ht="62.4" customHeight="1" x14ac:dyDescent="0.3">
      <c r="A5" s="264">
        <f>'Unit Data from Audit Worksheet'!A9</f>
        <v>333</v>
      </c>
      <c r="B5" s="48" t="str">
        <f>'Unit Data from Audit Worksheet'!C9</f>
        <v>Net Position-Governmental Activities</v>
      </c>
      <c r="C5" s="265" t="str">
        <f>'Unit Data from Audit Worksheet'!D9</f>
        <v xml:space="preserve"> All unrestricted Cash and investments.  
Exclude: restricted cash 
                   cash held by a third party. </v>
      </c>
      <c r="D5" s="130"/>
      <c r="E5" s="136">
        <f>'Unit Data from Audit Worksheet'!F9</f>
        <v>0</v>
      </c>
      <c r="F5" s="213">
        <f>IF(L5&lt;0,"Error: Number is normally positive.",)</f>
        <v>0</v>
      </c>
      <c r="G5" s="65"/>
      <c r="H5" s="212"/>
      <c r="I5" s="32"/>
      <c r="J5" s="36">
        <v>333</v>
      </c>
      <c r="K5" s="45" t="s">
        <v>154</v>
      </c>
      <c r="L5" s="266">
        <f>IF(D5="",E5,D5)</f>
        <v>0</v>
      </c>
      <c r="P5" s="187"/>
    </row>
    <row r="6" spans="1:28" ht="54" customHeight="1" x14ac:dyDescent="0.3">
      <c r="A6" s="201">
        <f>'Unit Data from Audit Worksheet'!A10</f>
        <v>500</v>
      </c>
      <c r="B6" s="214" t="str">
        <f>'Unit Data from Audit Worksheet'!C10</f>
        <v>Net Position-Governmental Activities</v>
      </c>
      <c r="C6" s="200" t="str">
        <f>'Unit Data from Audit Worksheet'!D10</f>
        <v xml:space="preserve"> All restricted Cash and investments</v>
      </c>
      <c r="D6" s="130"/>
      <c r="E6" s="219">
        <f>'Unit Data from Audit Worksheet'!F10</f>
        <v>0</v>
      </c>
      <c r="F6" s="213">
        <f>IF(L6&lt;0,"Error: Number is normally positive.",)</f>
        <v>0</v>
      </c>
      <c r="G6" s="215"/>
      <c r="H6" s="212"/>
      <c r="I6" s="32"/>
      <c r="J6" s="211">
        <v>500</v>
      </c>
      <c r="K6" s="210" t="s">
        <v>153</v>
      </c>
      <c r="L6" s="266">
        <f>IF(D6="",E6,D6)</f>
        <v>0</v>
      </c>
      <c r="P6" s="188"/>
    </row>
    <row r="7" spans="1:28" ht="51" customHeight="1" x14ac:dyDescent="0.3">
      <c r="A7" s="201">
        <f>'Unit Data from Audit Worksheet'!A11</f>
        <v>385</v>
      </c>
      <c r="B7" s="214" t="str">
        <f>'Unit Data from Audit Worksheet'!C11</f>
        <v>Net Position-Governmental Activities</v>
      </c>
      <c r="C7" s="200" t="str">
        <f>'Unit Data from Audit Worksheet'!D11</f>
        <v>Total Assets and deferred outflows</v>
      </c>
      <c r="D7" s="130"/>
      <c r="E7" s="219">
        <f>'Unit Data from Audit Worksheet'!F11</f>
        <v>0</v>
      </c>
      <c r="F7" s="123">
        <f>IF((L5+L6)&gt;L7,"Error: Please review accts (333 + 500) &gt; 385",)</f>
        <v>0</v>
      </c>
      <c r="G7" s="215" t="str">
        <f>IF(Q7=1," Included in error count"," ")</f>
        <v xml:space="preserve"> </v>
      </c>
      <c r="H7" s="212"/>
      <c r="I7" s="32"/>
      <c r="J7" s="69">
        <v>385</v>
      </c>
      <c r="K7" s="70" t="s">
        <v>95</v>
      </c>
      <c r="L7" s="267">
        <f>IF(D7="",E7,D7)+IF(D9="",E9,D9)</f>
        <v>0</v>
      </c>
      <c r="N7" s="71" t="s">
        <v>253</v>
      </c>
      <c r="P7" s="188"/>
    </row>
    <row r="8" spans="1:28" ht="90.75" customHeight="1" x14ac:dyDescent="0.3">
      <c r="A8" s="201">
        <f>'Unit Data from Audit Worksheet'!A12</f>
        <v>575</v>
      </c>
      <c r="B8" s="214" t="str">
        <f>'Unit Data from Audit Worksheet'!C12</f>
        <v>Net Position-Governmental Activities</v>
      </c>
      <c r="C8" s="200" t="str">
        <f>'Unit Data from Audit Worksheet'!D12</f>
        <v>Record any positive Internal balances on the net position statements that appear in the Asset Section of the Net Position Statement</v>
      </c>
      <c r="D8" s="130"/>
      <c r="E8" s="219">
        <f>'Unit Data from Audit Worksheet'!F12</f>
        <v>0</v>
      </c>
      <c r="F8" s="213">
        <f>IF(L8&lt;0,"Error: Number is normally positive.",)</f>
        <v>0</v>
      </c>
      <c r="G8" s="215"/>
      <c r="H8" s="212"/>
      <c r="I8" s="32"/>
      <c r="J8" s="211">
        <v>575</v>
      </c>
      <c r="K8" s="217" t="s">
        <v>256</v>
      </c>
      <c r="L8" s="266">
        <f>IF(D8="",E8,D8)</f>
        <v>0</v>
      </c>
      <c r="N8" s="57"/>
      <c r="P8" s="188"/>
    </row>
    <row r="9" spans="1:28" ht="103.5" customHeight="1" x14ac:dyDescent="0.3">
      <c r="A9" s="201">
        <f>'Unit Data from Audit Worksheet'!A13</f>
        <v>576</v>
      </c>
      <c r="B9" s="214" t="str">
        <f>'Unit Data from Audit Worksheet'!C13</f>
        <v>Net Position-Governmental Activities</v>
      </c>
      <c r="C9" s="268" t="str">
        <f>'Unit Data from Audit Worksheet'!D13</f>
        <v>Record any negative Internal balances on the net position statements that appear in the Asset Section of the Net Position Statement.
Enter as a positive</v>
      </c>
      <c r="D9" s="101"/>
      <c r="E9" s="139">
        <f>'Unit Data from Audit Worksheet'!F13</f>
        <v>0</v>
      </c>
      <c r="F9" s="209">
        <f>IF(E9&lt;0,"Error: Enter as positive.",)</f>
        <v>0</v>
      </c>
      <c r="G9" s="103"/>
      <c r="H9" s="104"/>
      <c r="I9" s="32"/>
      <c r="J9" s="97">
        <v>576</v>
      </c>
      <c r="K9" s="217" t="s">
        <v>257</v>
      </c>
      <c r="L9" s="266">
        <f>IF(D9="",E9,D9)</f>
        <v>0</v>
      </c>
      <c r="N9" s="57"/>
      <c r="P9" s="189"/>
    </row>
    <row r="10" spans="1:28" s="18" customFormat="1" ht="100.5" customHeight="1" x14ac:dyDescent="0.3">
      <c r="A10" s="201">
        <f>'Unit Data from Audit Worksheet'!A14</f>
        <v>626</v>
      </c>
      <c r="B10" s="206" t="str">
        <f>'Unit Data from Audit Worksheet'!C14</f>
        <v>Net Position-Governmental Activities</v>
      </c>
      <c r="C10" s="205" t="str">
        <f>'Unit Data from Audit Worksheet'!D14</f>
        <v xml:space="preserve">Total Current liabilities (as reported on Statement of Net Position)
Include:   Current liabilities including current portion of long-term debt.  Deferred inflows should not be included in Current Liabilities  </v>
      </c>
      <c r="D10" s="101"/>
      <c r="E10" s="222">
        <f>'Unit Data from Audit Worksheet'!F14</f>
        <v>0</v>
      </c>
      <c r="F10" s="208">
        <f>IF(L10&lt;0,"Error: Enter as a positive.",)</f>
        <v>0</v>
      </c>
      <c r="G10" s="197"/>
      <c r="H10" s="208"/>
      <c r="I10" s="32"/>
      <c r="J10" s="666">
        <v>626</v>
      </c>
      <c r="K10" s="667" t="s">
        <v>321</v>
      </c>
      <c r="L10" s="668">
        <f>IF(D10="",E10,D10)+IF(D9="",E9,D9)</f>
        <v>0</v>
      </c>
      <c r="M10"/>
      <c r="N10" s="160" t="s">
        <v>253</v>
      </c>
      <c r="O10" s="269"/>
      <c r="P10" s="190"/>
      <c r="Q10" s="270"/>
      <c r="R10" s="3"/>
      <c r="W10"/>
      <c r="X10"/>
      <c r="Y10"/>
      <c r="Z10"/>
      <c r="AA10"/>
      <c r="AB10"/>
    </row>
    <row r="11" spans="1:28" s="18" customFormat="1" ht="106.8" customHeight="1" x14ac:dyDescent="0.3">
      <c r="A11" s="201">
        <f>'Unit Data from Audit Worksheet'!A15</f>
        <v>627</v>
      </c>
      <c r="B11" s="206" t="str">
        <f>'Unit Data from Audit Worksheet'!C15</f>
        <v>Net Position-Governmental Activities</v>
      </c>
      <c r="C11" s="205" t="str">
        <f>'Unit Data from Audit Worksheet'!D15</f>
        <v>Please enter any bond anticipation notes that are classified as current liabilities and included in account 626 above (amounts entered should agree to the current amount included in the changes to long-term debt note)</v>
      </c>
      <c r="D11" s="101"/>
      <c r="E11" s="222">
        <f>'Unit Data from Audit Worksheet'!F15</f>
        <v>0</v>
      </c>
      <c r="F11" s="208"/>
      <c r="G11" s="197"/>
      <c r="H11" s="208"/>
      <c r="I11" s="32"/>
      <c r="J11" s="207">
        <v>627</v>
      </c>
      <c r="K11" s="185" t="s">
        <v>313</v>
      </c>
      <c r="L11" s="272">
        <f t="shared" ref="L11:L16" si="0">IF(D11="",E11,D11)</f>
        <v>0</v>
      </c>
      <c r="M11"/>
      <c r="N11" s="159"/>
      <c r="O11" s="269"/>
      <c r="P11" s="190"/>
      <c r="Q11" s="270"/>
      <c r="R11" s="3"/>
      <c r="W11"/>
      <c r="X11"/>
      <c r="Y11"/>
      <c r="Z11"/>
      <c r="AA11"/>
      <c r="AB11"/>
    </row>
    <row r="12" spans="1:28" s="18" customFormat="1" ht="106.8" customHeight="1" x14ac:dyDescent="0.3">
      <c r="A12" s="201">
        <f>'Unit Data from Audit Worksheet'!A16</f>
        <v>628</v>
      </c>
      <c r="B12" s="206" t="str">
        <f>'Unit Data from Audit Worksheet'!C16</f>
        <v>Net Position-Governmental Activities</v>
      </c>
      <c r="C12" s="205" t="str">
        <f>'Unit Data from Audit Worksheet'!D16</f>
        <v>Please enter any compensated absences that are classified as current liabilities and included in account 626 above (amounts entered should agree to the current amount included in the changes to long-term debt note)</v>
      </c>
      <c r="D12" s="101"/>
      <c r="E12" s="222">
        <f>'Unit Data from Audit Worksheet'!F16</f>
        <v>0</v>
      </c>
      <c r="F12" s="208"/>
      <c r="G12" s="197"/>
      <c r="H12" s="208"/>
      <c r="I12" s="32"/>
      <c r="J12" s="207">
        <v>628</v>
      </c>
      <c r="K12" s="185" t="s">
        <v>318</v>
      </c>
      <c r="L12" s="272">
        <f t="shared" si="0"/>
        <v>0</v>
      </c>
      <c r="M12"/>
      <c r="N12" s="159"/>
      <c r="O12" s="269"/>
      <c r="P12" s="190"/>
      <c r="Q12" s="270"/>
      <c r="R12" s="3"/>
      <c r="W12"/>
      <c r="X12"/>
      <c r="Y12"/>
      <c r="Z12"/>
      <c r="AA12"/>
      <c r="AB12"/>
    </row>
    <row r="13" spans="1:28" s="18" customFormat="1" ht="108" customHeight="1" x14ac:dyDescent="0.3">
      <c r="A13" s="201">
        <f>'Unit Data from Audit Worksheet'!A17</f>
        <v>629</v>
      </c>
      <c r="B13" s="206" t="str">
        <f>'Unit Data from Audit Worksheet'!C17</f>
        <v>Net Position-Governmental Activities</v>
      </c>
      <c r="C13" s="205" t="str">
        <f>'Unit Data from Audit Worksheet'!D17</f>
        <v>Please enter any pension liabilities that are classified as current liabilities and included in account 626 above (amounts entered should agree to the current amount included in the changes to long-term debt note)</v>
      </c>
      <c r="D13" s="101"/>
      <c r="E13" s="222">
        <f>'Unit Data from Audit Worksheet'!F17</f>
        <v>0</v>
      </c>
      <c r="F13" s="208"/>
      <c r="G13" s="197"/>
      <c r="H13" s="208"/>
      <c r="I13" s="32"/>
      <c r="J13" s="207">
        <v>629</v>
      </c>
      <c r="K13" s="185" t="s">
        <v>317</v>
      </c>
      <c r="L13" s="272">
        <f t="shared" si="0"/>
        <v>0</v>
      </c>
      <c r="M13"/>
      <c r="N13" s="159"/>
      <c r="O13" s="269"/>
      <c r="P13" s="190"/>
      <c r="Q13" s="270"/>
      <c r="R13" s="3"/>
      <c r="W13"/>
      <c r="X13"/>
      <c r="Y13"/>
      <c r="Z13"/>
      <c r="AA13"/>
      <c r="AB13"/>
    </row>
    <row r="14" spans="1:28" s="18" customFormat="1" ht="67.5" customHeight="1" x14ac:dyDescent="0.3">
      <c r="A14" s="201">
        <f>'Unit Data from Audit Worksheet'!A18</f>
        <v>630</v>
      </c>
      <c r="B14" s="206" t="str">
        <f>'Unit Data from Audit Worksheet'!C18</f>
        <v>Net Position-Governmental Activities</v>
      </c>
      <c r="C14" s="205" t="str">
        <f>'Unit Data from Audit Worksheet'!D18</f>
        <v>Please enter any current liabilities that are payable from restricted assets and included in account 626 above</v>
      </c>
      <c r="D14" s="101"/>
      <c r="E14" s="222">
        <f>'Unit Data from Audit Worksheet'!F18</f>
        <v>0</v>
      </c>
      <c r="F14" s="208"/>
      <c r="G14" s="197"/>
      <c r="H14" s="208"/>
      <c r="I14" s="32"/>
      <c r="J14" s="207">
        <v>630</v>
      </c>
      <c r="K14" s="185" t="s">
        <v>316</v>
      </c>
      <c r="L14" s="272">
        <f t="shared" si="0"/>
        <v>0</v>
      </c>
      <c r="M14"/>
      <c r="N14" s="159"/>
      <c r="O14" s="269"/>
      <c r="P14" s="190"/>
      <c r="Q14" s="270"/>
      <c r="R14" s="3"/>
      <c r="W14"/>
      <c r="X14"/>
      <c r="Y14"/>
      <c r="Z14"/>
      <c r="AA14"/>
      <c r="AB14"/>
    </row>
    <row r="15" spans="1:28" s="18" customFormat="1" ht="110.4" customHeight="1" x14ac:dyDescent="0.3">
      <c r="A15" s="201">
        <f>'Unit Data from Audit Worksheet'!A19</f>
        <v>631</v>
      </c>
      <c r="B15" s="214" t="str">
        <f>'Unit Data from Audit Worksheet'!C19</f>
        <v>Net Position-Governmental Activities</v>
      </c>
      <c r="C15" s="198" t="str">
        <f>'Unit Data from Audit Worksheet'!D19</f>
        <v>Please enter any OPEB liabilities that are classified as current liabilities and included in account 626 above (amounts entered should agree to the current amount included in the changes to long-term debt note)</v>
      </c>
      <c r="D15" s="101"/>
      <c r="E15" s="222">
        <f>'Unit Data from Audit Worksheet'!F19</f>
        <v>0</v>
      </c>
      <c r="F15" s="208"/>
      <c r="G15" s="197"/>
      <c r="H15" s="208"/>
      <c r="I15" s="32"/>
      <c r="J15" s="207">
        <v>631</v>
      </c>
      <c r="K15" s="185" t="s">
        <v>315</v>
      </c>
      <c r="L15" s="272">
        <f t="shared" si="0"/>
        <v>0</v>
      </c>
      <c r="M15"/>
      <c r="N15" s="159"/>
      <c r="O15" s="269"/>
      <c r="P15" s="190"/>
      <c r="Q15" s="270"/>
      <c r="R15" s="3"/>
      <c r="W15"/>
      <c r="X15"/>
      <c r="Y15"/>
      <c r="Z15"/>
      <c r="AA15"/>
      <c r="AB15"/>
    </row>
    <row r="16" spans="1:28" s="18" customFormat="1" ht="126.6" customHeight="1" x14ac:dyDescent="0.3">
      <c r="A16" s="201">
        <f>'Unit Data from Audit Worksheet'!A20</f>
        <v>632</v>
      </c>
      <c r="B16" s="214" t="str">
        <f>'Unit Data from Audit Worksheet'!C20</f>
        <v>Net Position-Governmental Activities</v>
      </c>
      <c r="C16" s="198"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1"/>
      <c r="E16" s="222">
        <f>'Unit Data from Audit Worksheet'!F20</f>
        <v>0</v>
      </c>
      <c r="F16" s="208"/>
      <c r="G16" s="197"/>
      <c r="H16" s="208"/>
      <c r="I16" s="32"/>
      <c r="J16" s="207">
        <v>632</v>
      </c>
      <c r="K16" s="185" t="s">
        <v>314</v>
      </c>
      <c r="L16" s="272">
        <f t="shared" si="0"/>
        <v>0</v>
      </c>
      <c r="M16"/>
      <c r="N16" s="159"/>
      <c r="O16" s="269"/>
      <c r="P16" s="190"/>
      <c r="Q16" s="270"/>
      <c r="R16" s="3"/>
      <c r="W16"/>
      <c r="X16"/>
      <c r="Y16"/>
      <c r="Z16"/>
      <c r="AA16"/>
      <c r="AB16"/>
    </row>
    <row r="17" spans="1:16" ht="61.2" x14ac:dyDescent="0.3">
      <c r="A17" s="557">
        <f>'Unit Data from Audit Worksheet'!A21</f>
        <v>338</v>
      </c>
      <c r="B17" s="214" t="str">
        <f>'Unit Data from Audit Worksheet'!C21</f>
        <v>Net Position-Governmental Activities</v>
      </c>
      <c r="C17" s="200" t="str">
        <f>'Unit Data from Audit Worksheet'!D21</f>
        <v>Total Liabilities and total deferred inflows</v>
      </c>
      <c r="D17" s="101"/>
      <c r="E17" s="136">
        <f>'Unit Data from Audit Worksheet'!F21</f>
        <v>0</v>
      </c>
      <c r="F17" s="123" t="str">
        <f>IF(L10&gt;L17,"Please review accounts 626 greater than 338","")</f>
        <v/>
      </c>
      <c r="G17" s="65"/>
      <c r="H17" s="212"/>
      <c r="I17" s="32"/>
      <c r="J17" s="105">
        <v>338</v>
      </c>
      <c r="K17" s="106" t="s">
        <v>96</v>
      </c>
      <c r="L17" s="267">
        <f>IF(D17="",E17,D17)+IF(D9="",E9,D9)</f>
        <v>0</v>
      </c>
      <c r="N17" s="71" t="s">
        <v>253</v>
      </c>
      <c r="P17" s="187"/>
    </row>
    <row r="18" spans="1:16" ht="100.2" customHeight="1" x14ac:dyDescent="0.3">
      <c r="A18" s="201">
        <f>'Unit Data from Audit Worksheet'!A22</f>
        <v>335</v>
      </c>
      <c r="B18" s="214" t="str">
        <f>'Unit Data from Audit Worksheet'!C22</f>
        <v>Net Position-Governmental Activities</v>
      </c>
      <c r="C18" s="200" t="str">
        <f>'Unit Data from Audit Worksheet'!D22</f>
        <v>Unearned revenues that were included in current liabilities in your audit report or entered in acct # 626 above. 
Exclude - unearned revenues that are listed in deferred inflows.</v>
      </c>
      <c r="D18" s="101"/>
      <c r="E18" s="219">
        <f>'Unit Data from Audit Worksheet'!F22</f>
        <v>0</v>
      </c>
      <c r="F18" s="213">
        <f>IF(L18&lt;0,"Error: Enter as a positive.",)</f>
        <v>0</v>
      </c>
      <c r="G18" s="215"/>
      <c r="H18" s="212"/>
      <c r="I18" s="32"/>
      <c r="J18" s="211">
        <v>335</v>
      </c>
      <c r="K18" s="210" t="s">
        <v>97</v>
      </c>
      <c r="L18" s="266">
        <f>IF(D18="",E18,D18)</f>
        <v>0</v>
      </c>
      <c r="P18" s="188"/>
    </row>
    <row r="19" spans="1:16" ht="46.2" customHeight="1" x14ac:dyDescent="0.3">
      <c r="A19" s="201">
        <f>'Unit Data from Audit Worksheet'!A23</f>
        <v>252</v>
      </c>
      <c r="B19" s="214" t="str">
        <f>'Unit Data from Audit Worksheet'!C23</f>
        <v>Net Position-Governmental Activities</v>
      </c>
      <c r="C19" s="200" t="str">
        <f>'Unit Data from Audit Worksheet'!D23</f>
        <v xml:space="preserve"> Total Net investment in capital assets</v>
      </c>
      <c r="D19" s="101"/>
      <c r="E19" s="219">
        <f>'Unit Data from Audit Worksheet'!F23</f>
        <v>0</v>
      </c>
      <c r="F19" s="213"/>
      <c r="G19" s="215"/>
      <c r="H19" s="212"/>
      <c r="I19" s="32"/>
      <c r="J19" s="211">
        <v>252</v>
      </c>
      <c r="K19" s="210" t="s">
        <v>87</v>
      </c>
      <c r="L19" s="266">
        <f t="shared" ref="L19:L37" si="1">IF(D19="",E19,D19)</f>
        <v>0</v>
      </c>
      <c r="O19" s="273" t="e">
        <f>'Unit Data from Audit Worksheet'!E23</f>
        <v>#N/A</v>
      </c>
      <c r="P19" s="188"/>
    </row>
    <row r="20" spans="1:16" ht="51" customHeight="1" x14ac:dyDescent="0.3">
      <c r="A20" s="201">
        <f>'Unit Data from Audit Worksheet'!A24</f>
        <v>253</v>
      </c>
      <c r="B20" s="214" t="str">
        <f>'Unit Data from Audit Worksheet'!C24</f>
        <v>Net Position-Governmental Activities</v>
      </c>
      <c r="C20" s="200" t="str">
        <f>'Unit Data from Audit Worksheet'!D24</f>
        <v xml:space="preserve"> Total Net Position, Restricted</v>
      </c>
      <c r="D20" s="101"/>
      <c r="E20" s="219">
        <f>'Unit Data from Audit Worksheet'!F24</f>
        <v>0</v>
      </c>
      <c r="F20" s="213"/>
      <c r="G20" s="215"/>
      <c r="H20" s="212"/>
      <c r="I20" s="32"/>
      <c r="J20" s="211">
        <v>253</v>
      </c>
      <c r="K20" s="210" t="s">
        <v>88</v>
      </c>
      <c r="L20" s="266">
        <f t="shared" si="1"/>
        <v>0</v>
      </c>
      <c r="O20" s="273" t="e">
        <f>'Unit Data from Audit Worksheet'!E24</f>
        <v>#N/A</v>
      </c>
      <c r="P20" s="188"/>
    </row>
    <row r="21" spans="1:16" ht="81" customHeight="1" x14ac:dyDescent="0.3">
      <c r="A21" s="201">
        <f>'Unit Data from Audit Worksheet'!A25</f>
        <v>254</v>
      </c>
      <c r="B21" s="214" t="str">
        <f>'Unit Data from Audit Worksheet'!C25</f>
        <v>Net Position-Governmental Activities</v>
      </c>
      <c r="C21" s="200" t="str">
        <f>'Unit Data from Audit Worksheet'!D25</f>
        <v>Total Net Position, Unrestricted - enter negative unrestricted net position as a negative)</v>
      </c>
      <c r="D21" s="101"/>
      <c r="E21" s="219">
        <f>'Unit Data from Audit Worksheet'!F25</f>
        <v>0</v>
      </c>
      <c r="F21" s="213">
        <f>IF((L7-L17-L19-L20-L21)=0,,"Error: Total assets and deferred outflows less total liabilities and deferred inflows do not equal total net position accts 385-338-252-253-254")</f>
        <v>0</v>
      </c>
      <c r="G21" s="83">
        <f>+L7-L17-L19-L20-L21</f>
        <v>0</v>
      </c>
      <c r="H21" s="212"/>
      <c r="I21" s="32"/>
      <c r="J21" s="211">
        <v>254</v>
      </c>
      <c r="K21" s="210" t="s">
        <v>89</v>
      </c>
      <c r="L21" s="266">
        <f t="shared" si="1"/>
        <v>0</v>
      </c>
      <c r="O21" s="273" t="e">
        <f>'Unit Data from Audit Worksheet'!E25</f>
        <v>#N/A</v>
      </c>
      <c r="P21" s="188"/>
    </row>
    <row r="22" spans="1:16" ht="73.2" customHeight="1" x14ac:dyDescent="0.3">
      <c r="A22" s="201">
        <f>'Unit Data from Audit Worksheet'!A27</f>
        <v>502</v>
      </c>
      <c r="B22" s="214" t="str">
        <f>'Unit Data from Audit Worksheet'!C27</f>
        <v>Net Position-Business Activities</v>
      </c>
      <c r="C22" s="200" t="str">
        <f>'Unit Data from Audit Worksheet'!D27</f>
        <v xml:space="preserve">All unrestricted Cash and investments. 
Exclude restricted cash and cash held by a third party. </v>
      </c>
      <c r="D22" s="101"/>
      <c r="E22" s="219">
        <f>'Unit Data from Audit Worksheet'!F27</f>
        <v>0</v>
      </c>
      <c r="F22" s="213">
        <f>IF(L22&lt;0,"Error: Number is normally positive.",)</f>
        <v>0</v>
      </c>
      <c r="G22" s="215"/>
      <c r="H22" s="212"/>
      <c r="I22" s="32"/>
      <c r="J22" s="211">
        <v>502</v>
      </c>
      <c r="K22" s="210" t="s">
        <v>155</v>
      </c>
      <c r="L22" s="266">
        <f t="shared" si="1"/>
        <v>0</v>
      </c>
      <c r="P22" s="188"/>
    </row>
    <row r="23" spans="1:16" ht="48" customHeight="1" x14ac:dyDescent="0.3">
      <c r="A23" s="201">
        <f>'Unit Data from Audit Worksheet'!A28</f>
        <v>503</v>
      </c>
      <c r="B23" s="214" t="str">
        <f>'Unit Data from Audit Worksheet'!C28</f>
        <v>Net Position-Business Activities</v>
      </c>
      <c r="C23" s="200" t="str">
        <f>'Unit Data from Audit Worksheet'!D28</f>
        <v>All restricted Cash and investments</v>
      </c>
      <c r="D23" s="101"/>
      <c r="E23" s="219">
        <f>'Unit Data from Audit Worksheet'!F28</f>
        <v>0</v>
      </c>
      <c r="F23" s="213">
        <f>IF(L23&lt;0,"Error: Number is normally positive.",)</f>
        <v>0</v>
      </c>
      <c r="G23" s="215"/>
      <c r="H23" s="212"/>
      <c r="I23" s="32"/>
      <c r="J23" s="211">
        <v>503</v>
      </c>
      <c r="K23" s="210" t="s">
        <v>156</v>
      </c>
      <c r="L23" s="266">
        <f t="shared" si="1"/>
        <v>0</v>
      </c>
      <c r="P23" s="188"/>
    </row>
    <row r="24" spans="1:16" ht="52.8" customHeight="1" x14ac:dyDescent="0.3">
      <c r="A24" s="201">
        <f>'Unit Data from Audit Worksheet'!A30</f>
        <v>344</v>
      </c>
      <c r="B24" s="214" t="str">
        <f>'Unit Data from Audit Worksheet'!C30</f>
        <v>Statement of Activities - Governmental</v>
      </c>
      <c r="C24" s="200" t="str">
        <f>'Unit Data from Audit Worksheet'!D30</f>
        <v xml:space="preserve">Total Interest expense on Long-Term Debt </v>
      </c>
      <c r="D24" s="101"/>
      <c r="E24" s="219">
        <f>'Unit Data from Audit Worksheet'!F30</f>
        <v>0</v>
      </c>
      <c r="F24" s="213">
        <f>IF(L24&lt;0,"Error: Enter as a positive.",)</f>
        <v>0</v>
      </c>
      <c r="G24" s="215"/>
      <c r="H24" s="212"/>
      <c r="I24" s="32"/>
      <c r="J24" s="211">
        <v>344</v>
      </c>
      <c r="K24" s="210" t="s">
        <v>157</v>
      </c>
      <c r="L24" s="266">
        <f t="shared" si="1"/>
        <v>0</v>
      </c>
      <c r="P24" s="188"/>
    </row>
    <row r="25" spans="1:16" ht="47.4" customHeight="1" x14ac:dyDescent="0.3">
      <c r="A25" s="201">
        <f>'Unit Data from Audit Worksheet'!A31</f>
        <v>388</v>
      </c>
      <c r="B25" s="214" t="str">
        <f>'Unit Data from Audit Worksheet'!C31</f>
        <v>Statement of Activities - Governmental</v>
      </c>
      <c r="C25" s="200" t="str">
        <f>'Unit Data from Audit Worksheet'!D31</f>
        <v>Total Expenses</v>
      </c>
      <c r="D25" s="101"/>
      <c r="E25" s="219">
        <f>'Unit Data from Audit Worksheet'!F31</f>
        <v>0</v>
      </c>
      <c r="F25" s="213">
        <f t="shared" ref="F25:F30" si="2">IF(L25&lt;0,"Error: Number is normally positive.",)</f>
        <v>0</v>
      </c>
      <c r="G25" s="215"/>
      <c r="H25" s="212"/>
      <c r="I25" s="32"/>
      <c r="J25" s="211">
        <v>388</v>
      </c>
      <c r="K25" s="210" t="s">
        <v>158</v>
      </c>
      <c r="L25" s="266">
        <f t="shared" si="1"/>
        <v>0</v>
      </c>
      <c r="P25" s="188"/>
    </row>
    <row r="26" spans="1:16" ht="51" customHeight="1" x14ac:dyDescent="0.3">
      <c r="A26" s="201">
        <f>'Unit Data from Audit Worksheet'!A32</f>
        <v>339</v>
      </c>
      <c r="B26" s="214" t="str">
        <f>'Unit Data from Audit Worksheet'!C32</f>
        <v>Statement of Activities - Governmental</v>
      </c>
      <c r="C26" s="200" t="str">
        <f>'Unit Data from Audit Worksheet'!D32</f>
        <v xml:space="preserve">Charges for services </v>
      </c>
      <c r="D26" s="101"/>
      <c r="E26" s="219">
        <f>'Unit Data from Audit Worksheet'!F32</f>
        <v>0</v>
      </c>
      <c r="F26" s="213">
        <f t="shared" si="2"/>
        <v>0</v>
      </c>
      <c r="G26" s="215"/>
      <c r="H26" s="212"/>
      <c r="I26" s="32"/>
      <c r="J26" s="211">
        <v>339</v>
      </c>
      <c r="K26" s="210" t="s">
        <v>159</v>
      </c>
      <c r="L26" s="266">
        <f t="shared" si="1"/>
        <v>0</v>
      </c>
      <c r="P26" s="188"/>
    </row>
    <row r="27" spans="1:16" ht="48.6" customHeight="1" x14ac:dyDescent="0.3">
      <c r="A27" s="201">
        <f>'Unit Data from Audit Worksheet'!A33</f>
        <v>504</v>
      </c>
      <c r="B27" s="214" t="str">
        <f>'Unit Data from Audit Worksheet'!C33</f>
        <v>Statement of Activities - Governmental</v>
      </c>
      <c r="C27" s="200" t="str">
        <f>'Unit Data from Audit Worksheet'!D33</f>
        <v>Operating grants and contributions</v>
      </c>
      <c r="D27" s="101"/>
      <c r="E27" s="219">
        <f>'Unit Data from Audit Worksheet'!F33</f>
        <v>0</v>
      </c>
      <c r="F27" s="213">
        <f t="shared" si="2"/>
        <v>0</v>
      </c>
      <c r="G27" s="215"/>
      <c r="H27" s="212"/>
      <c r="I27" s="32"/>
      <c r="J27" s="211">
        <v>504</v>
      </c>
      <c r="K27" s="210" t="s">
        <v>160</v>
      </c>
      <c r="L27" s="266">
        <f t="shared" si="1"/>
        <v>0</v>
      </c>
      <c r="P27" s="188"/>
    </row>
    <row r="28" spans="1:16" ht="57.6" customHeight="1" x14ac:dyDescent="0.3">
      <c r="A28" s="201">
        <f>'Unit Data from Audit Worksheet'!A34</f>
        <v>505</v>
      </c>
      <c r="B28" s="214" t="str">
        <f>'Unit Data from Audit Worksheet'!C34</f>
        <v>Statement of Activities - Governmental</v>
      </c>
      <c r="C28" s="200" t="str">
        <f>'Unit Data from Audit Worksheet'!D34</f>
        <v>Capital grants and contributions</v>
      </c>
      <c r="D28" s="101"/>
      <c r="E28" s="219">
        <f>'Unit Data from Audit Worksheet'!F34</f>
        <v>0</v>
      </c>
      <c r="F28" s="213">
        <f t="shared" si="2"/>
        <v>0</v>
      </c>
      <c r="G28" s="215"/>
      <c r="H28" s="212"/>
      <c r="I28" s="32"/>
      <c r="J28" s="211">
        <v>505</v>
      </c>
      <c r="K28" s="210" t="s">
        <v>161</v>
      </c>
      <c r="L28" s="266">
        <f t="shared" si="1"/>
        <v>0</v>
      </c>
      <c r="P28" s="188"/>
    </row>
    <row r="29" spans="1:16" ht="87" customHeight="1" x14ac:dyDescent="0.3">
      <c r="A29" s="201">
        <f>'Unit Data from Audit Worksheet'!A35</f>
        <v>341</v>
      </c>
      <c r="B29" s="214" t="str">
        <f>'Unit Data from Audit Worksheet'!C35</f>
        <v>Statement of Activities - Governmental</v>
      </c>
      <c r="C29" s="200" t="str">
        <f>'Unit Data from Audit Worksheet'!D35</f>
        <v>Total General revenues
Exclude: transfers-in or out,
                 special items,
                 extraordinary amounts</v>
      </c>
      <c r="D29" s="101"/>
      <c r="E29" s="219">
        <f>'Unit Data from Audit Worksheet'!F35</f>
        <v>0</v>
      </c>
      <c r="F29" s="213">
        <f t="shared" si="2"/>
        <v>0</v>
      </c>
      <c r="G29" s="215"/>
      <c r="H29" s="212"/>
      <c r="I29" s="32"/>
      <c r="J29" s="211">
        <v>341</v>
      </c>
      <c r="K29" s="210" t="s">
        <v>162</v>
      </c>
      <c r="L29" s="266">
        <f t="shared" si="1"/>
        <v>0</v>
      </c>
      <c r="P29" s="188"/>
    </row>
    <row r="30" spans="1:16" ht="90" customHeight="1" x14ac:dyDescent="0.3">
      <c r="A30" s="201">
        <f>'Unit Data from Audit Worksheet'!A36</f>
        <v>386</v>
      </c>
      <c r="B30" s="214" t="str">
        <f>'Unit Data from Audit Worksheet'!C36</f>
        <v>Statement of Activities - Governmental</v>
      </c>
      <c r="C30" s="200" t="str">
        <f>'Unit Data from Audit Worksheet'!D36</f>
        <v>Total Transfers in    (Preference is that transfers-in  are not netted against transfers-out)</v>
      </c>
      <c r="D30" s="101"/>
      <c r="E30" s="219">
        <f>'Unit Data from Audit Worksheet'!F36</f>
        <v>0</v>
      </c>
      <c r="F30" s="213">
        <f t="shared" si="2"/>
        <v>0</v>
      </c>
      <c r="G30" s="215"/>
      <c r="H30" s="212"/>
      <c r="I30" s="32"/>
      <c r="J30" s="211">
        <v>386</v>
      </c>
      <c r="K30" s="210" t="s">
        <v>163</v>
      </c>
      <c r="L30" s="266">
        <f t="shared" si="1"/>
        <v>0</v>
      </c>
      <c r="P30" s="188"/>
    </row>
    <row r="31" spans="1:16" ht="93" customHeight="1" x14ac:dyDescent="0.3">
      <c r="A31" s="201">
        <f>'Unit Data from Audit Worksheet'!A37</f>
        <v>387</v>
      </c>
      <c r="B31" s="214" t="str">
        <f>'Unit Data from Audit Worksheet'!C37</f>
        <v>Statement of Activities - Governmental</v>
      </c>
      <c r="C31" s="200" t="str">
        <f>'Unit Data from Audit Worksheet'!D37</f>
        <v>Total Transfers out    (Preference is that transfers-in  are not netted against transfers-out)</v>
      </c>
      <c r="D31" s="101"/>
      <c r="E31" s="219">
        <f>'Unit Data from Audit Worksheet'!F37</f>
        <v>0</v>
      </c>
      <c r="F31" s="213">
        <f>IF(L31&lt;0,"Error: Enter as a positive.",)</f>
        <v>0</v>
      </c>
      <c r="G31" s="215"/>
      <c r="H31" s="212"/>
      <c r="I31" s="32"/>
      <c r="J31" s="211">
        <v>387</v>
      </c>
      <c r="K31" s="210" t="s">
        <v>164</v>
      </c>
      <c r="L31" s="266">
        <f t="shared" si="1"/>
        <v>0</v>
      </c>
      <c r="P31" s="188"/>
    </row>
    <row r="32" spans="1:16" ht="100.2" customHeight="1" x14ac:dyDescent="0.3">
      <c r="A32" s="201">
        <f>'Unit Data from Audit Worksheet'!A38</f>
        <v>389</v>
      </c>
      <c r="B32" s="214" t="str">
        <f>'Unit Data from Audit Worksheet'!C38</f>
        <v>Statement of Activities - Governmental</v>
      </c>
      <c r="C32" s="200" t="str">
        <f>'Unit Data from Audit Worksheet'!D38</f>
        <v>Total Special and Extraordinary items.    (Amounts that increase net position are recorded as positive and amounts that decrease net position are recorded as negative)</v>
      </c>
      <c r="D32" s="101"/>
      <c r="E32" s="219">
        <f>'Unit Data from Audit Worksheet'!F38</f>
        <v>0</v>
      </c>
      <c r="F32" s="213"/>
      <c r="G32" s="215"/>
      <c r="H32" s="212"/>
      <c r="I32" s="32"/>
      <c r="J32" s="211">
        <v>389</v>
      </c>
      <c r="K32" s="210" t="s">
        <v>165</v>
      </c>
      <c r="L32" s="266">
        <f t="shared" si="1"/>
        <v>0</v>
      </c>
      <c r="N32" s="274"/>
      <c r="P32" s="188"/>
    </row>
    <row r="33" spans="1:28" ht="84.6" customHeight="1" x14ac:dyDescent="0.3">
      <c r="A33" s="201">
        <f>'Unit Data from Audit Worksheet'!A39</f>
        <v>255</v>
      </c>
      <c r="B33" s="214" t="str">
        <f>'Unit Data from Audit Worksheet'!C39</f>
        <v>Statement of Activities - Governmental</v>
      </c>
      <c r="C33" s="200" t="str">
        <f>'Unit Data from Audit Worksheet'!D39</f>
        <v>Total Change in net position - (Increase in net position is recorded as a positive and a decrease in net position is recorded as a negative)</v>
      </c>
      <c r="D33" s="101"/>
      <c r="E33" s="219">
        <f>'Unit Data from Audit Worksheet'!F39</f>
        <v>0</v>
      </c>
      <c r="F33" s="213">
        <f>IF((L26+L27+L28+L29+L30-L31+L32-L25-L33)=0,,"Total revenues less total expenses do not equal total change in net position. Acct 339+504+505+341+386-387+389-388-255=0")</f>
        <v>0</v>
      </c>
      <c r="G33" s="84">
        <f>L26+L27+L28+L29+L30-L31+L32-L25-L33</f>
        <v>0</v>
      </c>
      <c r="H33" s="212"/>
      <c r="I33" s="32"/>
      <c r="J33" s="211">
        <v>255</v>
      </c>
      <c r="K33" s="210" t="s">
        <v>166</v>
      </c>
      <c r="L33" s="266">
        <f t="shared" si="1"/>
        <v>0</v>
      </c>
      <c r="O33" s="273" t="e">
        <f>'Unit Data from Audit Worksheet'!E39</f>
        <v>#N/A</v>
      </c>
      <c r="P33" s="188"/>
    </row>
    <row r="34" spans="1:28" ht="109.8" customHeight="1" x14ac:dyDescent="0.3">
      <c r="A34" s="201">
        <f>'Unit Data from Audit Worksheet'!A40</f>
        <v>376</v>
      </c>
      <c r="B34" s="214" t="str">
        <f>'Unit Data from Audit Worksheet'!C40</f>
        <v>Statement of Activities - Governmental</v>
      </c>
      <c r="C34" s="200" t="str">
        <f>'Unit Data from Audit Worksheet'!D40</f>
        <v>Any adjustment to beginning net position including rounding, prior period adjustments and restatements.   (Increases to net position are positive; decreases to net position are negative)</v>
      </c>
      <c r="D34" s="101"/>
      <c r="E34" s="219">
        <f>'Unit Data from Audit Worksheet'!F40</f>
        <v>0</v>
      </c>
      <c r="F34" s="80" t="e">
        <f>IF(L19+L20+L21-L33-L34=O19+O20+O21,,"Beginning Balance does not agree with our records acct (252+253+254-255-376=PY252+PY253+PY254)")</f>
        <v>#N/A</v>
      </c>
      <c r="G34" s="85" t="e">
        <f>L19+L20+L21-L33-L34-(O19+O20+O21)</f>
        <v>#N/A</v>
      </c>
      <c r="H34" s="212" t="e">
        <f>'Unit Data from Audit Worksheet'!I40</f>
        <v>#N/A</v>
      </c>
      <c r="I34" s="32"/>
      <c r="J34" s="211">
        <v>376</v>
      </c>
      <c r="K34" s="210" t="s">
        <v>90</v>
      </c>
      <c r="L34" s="266">
        <f t="shared" si="1"/>
        <v>0</v>
      </c>
      <c r="O34" s="273" t="e">
        <f>'Unit Data from Audit Worksheet'!E40</f>
        <v>#N/A</v>
      </c>
      <c r="P34" s="188"/>
      <c r="R34" s="372"/>
      <c r="S34" s="372"/>
      <c r="T34" s="372"/>
      <c r="U34" s="372"/>
      <c r="V34" s="372"/>
    </row>
    <row r="35" spans="1:28" ht="157.5" customHeight="1" x14ac:dyDescent="0.3">
      <c r="A35" s="201">
        <f>'Unit Data from Audit Worksheet'!A41</f>
        <v>597</v>
      </c>
      <c r="B35" s="214" t="str">
        <f>'Unit Data from Audit Worksheet'!C41</f>
        <v>Statement of Activities                               (all governmental and business funds)</v>
      </c>
      <c r="C35" s="200"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1"/>
      <c r="E35" s="219">
        <f>'Unit Data from Audit Worksheet'!F41</f>
        <v>0</v>
      </c>
      <c r="F35" s="213">
        <f>IF(L35&lt;0,"Error: Number is normally positive.",)</f>
        <v>0</v>
      </c>
      <c r="G35" s="215"/>
      <c r="H35" s="212"/>
      <c r="I35" s="32"/>
      <c r="J35" s="211">
        <v>597</v>
      </c>
      <c r="K35" s="210" t="s">
        <v>288</v>
      </c>
      <c r="L35" s="266">
        <f t="shared" si="1"/>
        <v>0</v>
      </c>
      <c r="O35" s="273"/>
      <c r="P35" s="188"/>
      <c r="R35" s="372"/>
      <c r="S35" s="372"/>
      <c r="T35" s="372"/>
      <c r="U35" s="372"/>
      <c r="V35" s="372"/>
    </row>
    <row r="36" spans="1:28" ht="105.6" customHeight="1" x14ac:dyDescent="0.3">
      <c r="A36" s="201">
        <f>'Unit Data from Audit Worksheet'!A43</f>
        <v>592</v>
      </c>
      <c r="B36" s="214" t="str">
        <f>'Unit Data from Audit Worksheet'!C43</f>
        <v>Statement of Activities - Business Activities</v>
      </c>
      <c r="C36" s="200" t="str">
        <f>'Unit Data from Audit Worksheet'!D43</f>
        <v>Total Change in net position Business Type 
(Increase in net position is recorded as a positive and a decrease in net position is recorded as a negative)</v>
      </c>
      <c r="D36" s="101"/>
      <c r="E36" s="219">
        <f>'Unit Data from Audit Worksheet'!F43</f>
        <v>0</v>
      </c>
      <c r="F36" s="213"/>
      <c r="G36" s="215"/>
      <c r="H36" s="212"/>
      <c r="I36" s="32"/>
      <c r="J36" s="211">
        <v>592</v>
      </c>
      <c r="K36" s="210" t="s">
        <v>280</v>
      </c>
      <c r="L36" s="266">
        <f t="shared" si="1"/>
        <v>0</v>
      </c>
      <c r="O36" s="273"/>
      <c r="P36" s="188"/>
      <c r="R36" s="372"/>
      <c r="S36" s="372"/>
      <c r="T36" s="372"/>
      <c r="U36" s="372"/>
      <c r="V36" s="372"/>
    </row>
    <row r="37" spans="1:28" ht="66" customHeight="1" x14ac:dyDescent="0.3">
      <c r="A37" s="201">
        <f>'Unit Data from Audit Worksheet'!A44</f>
        <v>591</v>
      </c>
      <c r="B37" s="214" t="str">
        <f>'Unit Data from Audit Worksheet'!C44</f>
        <v>Statement of Activities - Business Activities</v>
      </c>
      <c r="C37" s="200" t="str">
        <f>'Unit Data from Audit Worksheet'!D44</f>
        <v>Total Expenses - Exclude Transfers</v>
      </c>
      <c r="D37" s="101"/>
      <c r="E37" s="219">
        <f>'Unit Data from Audit Worksheet'!F44</f>
        <v>0</v>
      </c>
      <c r="F37" s="213">
        <f>IF(L37&lt;0,"Error: Enter as a positive.",)</f>
        <v>0</v>
      </c>
      <c r="G37" s="215"/>
      <c r="H37" s="212"/>
      <c r="I37" s="32"/>
      <c r="J37" s="211">
        <v>591</v>
      </c>
      <c r="K37" s="210" t="s">
        <v>279</v>
      </c>
      <c r="L37" s="266">
        <f t="shared" si="1"/>
        <v>0</v>
      </c>
      <c r="O37" s="273"/>
      <c r="P37" s="188"/>
      <c r="R37" s="372"/>
      <c r="S37" s="372"/>
      <c r="T37" s="372"/>
      <c r="U37" s="372"/>
      <c r="V37" s="372"/>
    </row>
    <row r="38" spans="1:28" ht="69.599999999999994" customHeight="1" x14ac:dyDescent="0.3">
      <c r="A38" s="201">
        <f>'Unit Data from Audit Worksheet'!A46</f>
        <v>506</v>
      </c>
      <c r="B38" s="47" t="str">
        <f>'Unit Data from Audit Worksheet'!C46</f>
        <v>General Fund-Balance Sheet</v>
      </c>
      <c r="C38" s="275" t="str">
        <f>'Unit Data from Audit Worksheet'!D46</f>
        <v xml:space="preserve">All unrestricted cash and investments.  
Exclude restricted cash and cash held by a third party. </v>
      </c>
      <c r="D38" s="101"/>
      <c r="E38" s="138">
        <f>'Unit Data from Audit Worksheet'!F46</f>
        <v>0</v>
      </c>
      <c r="F38" s="31">
        <f>IF(L38&lt;0,"Error: Number is normally positive.",)</f>
        <v>0</v>
      </c>
      <c r="G38" s="66"/>
      <c r="H38" s="212"/>
      <c r="I38" s="32"/>
      <c r="J38" s="35">
        <v>506</v>
      </c>
      <c r="K38" s="210" t="s">
        <v>167</v>
      </c>
      <c r="L38" s="276">
        <f t="shared" ref="L38:L50" si="3">IF(D38="",E38,D38)</f>
        <v>0</v>
      </c>
      <c r="P38" s="189"/>
    </row>
    <row r="39" spans="1:28" ht="66" customHeight="1" x14ac:dyDescent="0.3">
      <c r="A39" s="201">
        <f>'Unit Data from Audit Worksheet'!A47</f>
        <v>536</v>
      </c>
      <c r="B39" s="47" t="str">
        <f>'Unit Data from Audit Worksheet'!C47</f>
        <v>General Fund-Balance Sheet</v>
      </c>
      <c r="C39" s="275" t="str">
        <f>'Unit Data from Audit Worksheet'!D47</f>
        <v>All restricted cash and investments</v>
      </c>
      <c r="D39" s="101"/>
      <c r="E39" s="138">
        <f>'Unit Data from Audit Worksheet'!F47</f>
        <v>0</v>
      </c>
      <c r="F39" s="31">
        <f>IF(L39&lt;0,"Error: Number is normally positive.",)</f>
        <v>0</v>
      </c>
      <c r="G39" s="66"/>
      <c r="H39" s="212"/>
      <c r="I39" s="32"/>
      <c r="J39" s="35">
        <v>536</v>
      </c>
      <c r="K39" s="210" t="s">
        <v>168</v>
      </c>
      <c r="L39" s="276">
        <f t="shared" si="3"/>
        <v>0</v>
      </c>
      <c r="P39" s="190"/>
      <c r="Q39" s="270"/>
      <c r="S39" s="269"/>
      <c r="T39" s="269"/>
      <c r="U39" s="269"/>
      <c r="V39" s="269"/>
    </row>
    <row r="40" spans="1:28" ht="79.2" customHeight="1" x14ac:dyDescent="0.3">
      <c r="A40" s="201">
        <f>'Unit Data from Audit Worksheet'!A48</f>
        <v>586</v>
      </c>
      <c r="B40" s="214" t="str">
        <f>'Unit Data from Audit Worksheet'!C48</f>
        <v>General Fund-Balance Sheet</v>
      </c>
      <c r="C40" s="200" t="str">
        <f>'Unit Data from Audit Worksheet'!D48</f>
        <v>Advance To: Interfund loan receivable-portion of repayment plan longer than 12 months</v>
      </c>
      <c r="D40" s="130"/>
      <c r="E40" s="219">
        <f>'Unit Data from Audit Worksheet'!F48</f>
        <v>0</v>
      </c>
      <c r="F40" s="213"/>
      <c r="G40" s="215"/>
      <c r="H40" s="212"/>
      <c r="I40" s="32"/>
      <c r="J40" s="211">
        <v>586</v>
      </c>
      <c r="K40" s="200" t="s">
        <v>267</v>
      </c>
      <c r="L40" s="266">
        <f t="shared" si="3"/>
        <v>0</v>
      </c>
      <c r="P40" s="190"/>
      <c r="Q40" s="270"/>
      <c r="S40" s="269"/>
      <c r="T40" s="269"/>
      <c r="U40" s="269"/>
      <c r="V40" s="269"/>
    </row>
    <row r="41" spans="1:28" ht="57.6" customHeight="1" x14ac:dyDescent="0.3">
      <c r="A41" s="201">
        <f>'Unit Data from Audit Worksheet'!A49</f>
        <v>379</v>
      </c>
      <c r="B41" s="214" t="str">
        <f>'Unit Data from Audit Worksheet'!C49</f>
        <v>General Fund-Balance Sheet</v>
      </c>
      <c r="C41" s="200" t="str">
        <f>'Unit Data from Audit Worksheet'!D49</f>
        <v>Total Assets and deferred outflows</v>
      </c>
      <c r="D41" s="130"/>
      <c r="E41" s="219">
        <f>'Unit Data from Audit Worksheet'!F49</f>
        <v>0</v>
      </c>
      <c r="F41" s="77">
        <f>IF((L38+L39)&gt;L41,"Error: Please review accts (506+536)&gt;379",)</f>
        <v>0</v>
      </c>
      <c r="G41" s="215"/>
      <c r="H41" s="212"/>
      <c r="I41" s="32"/>
      <c r="J41" s="211">
        <v>379</v>
      </c>
      <c r="K41" s="210" t="s">
        <v>98</v>
      </c>
      <c r="L41" s="266">
        <f t="shared" si="3"/>
        <v>0</v>
      </c>
      <c r="P41" s="187"/>
    </row>
    <row r="42" spans="1:28" ht="114" customHeight="1" x14ac:dyDescent="0.3">
      <c r="A42" s="201">
        <f>'Unit Data from Audit Worksheet'!A50</f>
        <v>368</v>
      </c>
      <c r="B42" s="214" t="str">
        <f>'Unit Data from Audit Worksheet'!C50</f>
        <v>General Fund-Balance Sheet</v>
      </c>
      <c r="C42" s="200" t="str">
        <f>'Unit Data from Audit Worksheet'!D50</f>
        <v>Total Liabilities payable from restricted assets (only complete if this is listed in your financial statements for the general fund and the auditor has listed the cash to be used to pay the liabilities as restricted)</v>
      </c>
      <c r="D42" s="130"/>
      <c r="E42" s="219">
        <f>'Unit Data from Audit Worksheet'!F50</f>
        <v>0</v>
      </c>
      <c r="F42" s="213">
        <f>IF(L42&lt;0,"Error: Enter as a positive.",)</f>
        <v>0</v>
      </c>
      <c r="G42" s="215"/>
      <c r="H42" s="212"/>
      <c r="I42" s="32"/>
      <c r="J42" s="211">
        <v>368</v>
      </c>
      <c r="K42" s="210" t="s">
        <v>169</v>
      </c>
      <c r="L42" s="266">
        <f t="shared" si="3"/>
        <v>0</v>
      </c>
      <c r="P42" s="188"/>
      <c r="S42" s="18"/>
      <c r="T42" s="18"/>
      <c r="U42" s="18"/>
      <c r="V42" s="18"/>
    </row>
    <row r="43" spans="1:28" ht="103.2" customHeight="1" x14ac:dyDescent="0.3">
      <c r="A43" s="201">
        <f>'Unit Data from Audit Worksheet'!A51</f>
        <v>4</v>
      </c>
      <c r="B43" s="47" t="str">
        <f>'Unit Data from Audit Worksheet'!C51</f>
        <v>General Fund-Balance Sheet</v>
      </c>
      <c r="C43" s="275" t="str">
        <f>'Unit Data from Audit Worksheet'!D51</f>
        <v>Current Liabilities (as reported on the Balance Sheet)
Exclude all deferred inflows. 
Include advance from(long-term portion of interfund loans)</v>
      </c>
      <c r="D43" s="130"/>
      <c r="E43" s="138">
        <f>'Unit Data from Audit Worksheet'!F51</f>
        <v>0</v>
      </c>
      <c r="F43" s="31">
        <f t="shared" ref="F43:F51" si="4">IF(L43&lt;0,"Error: Enter as a positive.",)</f>
        <v>0</v>
      </c>
      <c r="G43" s="66"/>
      <c r="H43" s="212"/>
      <c r="I43" s="32"/>
      <c r="J43" s="35">
        <v>4</v>
      </c>
      <c r="K43" s="210" t="s">
        <v>99</v>
      </c>
      <c r="L43" s="276">
        <f t="shared" si="3"/>
        <v>0</v>
      </c>
      <c r="P43" s="188"/>
      <c r="S43" s="18"/>
      <c r="T43" s="18"/>
      <c r="U43" s="18"/>
      <c r="V43" s="18"/>
    </row>
    <row r="44" spans="1:28" ht="137.4" customHeight="1" x14ac:dyDescent="0.3">
      <c r="A44" s="201">
        <f>'Unit Data from Audit Worksheet'!A52</f>
        <v>5</v>
      </c>
      <c r="B44" s="47" t="str">
        <f>'Unit Data from Audit Worksheet'!C52</f>
        <v>General Fund-Balance Sheet</v>
      </c>
      <c r="C44" s="275" t="str">
        <f>'Unit Data from Audit Worksheet'!D52</f>
        <v>General fund deferred inflows derived from cash receipts. 
 Prepaid taxes is a common item listed.  Deferred inflows on the face of the statements can include cash and non-cash.  You may have to refer to the note disclosure where the cash and non-cash is broken out.</v>
      </c>
      <c r="D44" s="130"/>
      <c r="E44" s="138">
        <f>'Unit Data from Audit Worksheet'!F52</f>
        <v>0</v>
      </c>
      <c r="F44" s="31">
        <f t="shared" si="4"/>
        <v>0</v>
      </c>
      <c r="G44" s="66"/>
      <c r="H44" s="212"/>
      <c r="I44" s="32"/>
      <c r="J44" s="35">
        <v>5</v>
      </c>
      <c r="K44" s="210" t="s">
        <v>100</v>
      </c>
      <c r="L44" s="276">
        <f t="shared" si="3"/>
        <v>0</v>
      </c>
      <c r="P44" s="188"/>
      <c r="S44" s="18"/>
      <c r="T44" s="18"/>
      <c r="U44" s="18"/>
      <c r="V44" s="18"/>
    </row>
    <row r="45" spans="1:28" ht="110.4" customHeight="1" x14ac:dyDescent="0.3">
      <c r="A45" s="201">
        <f>'Unit Data from Audit Worksheet'!A53</f>
        <v>380</v>
      </c>
      <c r="B45" s="214" t="str">
        <f>'Unit Data from Audit Worksheet'!C53</f>
        <v>General Fund-Balance Sheet</v>
      </c>
      <c r="C45" s="200" t="str">
        <f>'Unit Data from Audit Worksheet'!D53</f>
        <v>Total Deferred inflows not derived from cash receipts.  Deferred inflows on the face of the statements can include cash and non-cash.  You may have to refer to the note disclosure where the cash and non-cash is broken out.</v>
      </c>
      <c r="D45" s="130"/>
      <c r="E45" s="219">
        <f>'Unit Data from Audit Worksheet'!F53</f>
        <v>0</v>
      </c>
      <c r="F45" s="213">
        <f t="shared" si="4"/>
        <v>0</v>
      </c>
      <c r="G45" s="215"/>
      <c r="H45" s="212"/>
      <c r="I45" s="32"/>
      <c r="J45" s="211">
        <v>380</v>
      </c>
      <c r="K45" s="210" t="s">
        <v>101</v>
      </c>
      <c r="L45" s="266">
        <f t="shared" si="3"/>
        <v>0</v>
      </c>
      <c r="P45" s="188"/>
    </row>
    <row r="46" spans="1:28" ht="65.400000000000006" customHeight="1" x14ac:dyDescent="0.3">
      <c r="A46" s="201">
        <f>'Unit Data from Audit Worksheet'!A54</f>
        <v>391</v>
      </c>
      <c r="B46" s="214" t="str">
        <f>'Unit Data from Audit Worksheet'!C54</f>
        <v>General Fund-Balance Sheet</v>
      </c>
      <c r="C46" s="200" t="str">
        <f>'Unit Data from Audit Worksheet'!D54</f>
        <v xml:space="preserve">Fund balance, Restricted for Stabilization by State Statute </v>
      </c>
      <c r="D46" s="130"/>
      <c r="E46" s="219">
        <f>'Unit Data from Audit Worksheet'!F54</f>
        <v>0</v>
      </c>
      <c r="F46" s="213">
        <f t="shared" si="4"/>
        <v>0</v>
      </c>
      <c r="G46" s="215"/>
      <c r="H46" s="212"/>
      <c r="I46" s="32"/>
      <c r="J46" s="211">
        <v>391</v>
      </c>
      <c r="K46" s="210" t="s">
        <v>170</v>
      </c>
      <c r="L46" s="266">
        <f t="shared" si="3"/>
        <v>0</v>
      </c>
      <c r="P46" s="188"/>
    </row>
    <row r="47" spans="1:28" ht="61.2" customHeight="1" x14ac:dyDescent="0.3">
      <c r="A47" s="201">
        <f>'Unit Data from Audit Worksheet'!A55</f>
        <v>7</v>
      </c>
      <c r="B47" s="47" t="str">
        <f>'Unit Data from Audit Worksheet'!C55</f>
        <v>General Fund-Balance Sheet</v>
      </c>
      <c r="C47" s="275" t="str">
        <f>'Unit Data from Audit Worksheet'!D55</f>
        <v>Fund balance, Nonspendable-  inventory/prepaids/etc.</v>
      </c>
      <c r="D47" s="130"/>
      <c r="E47" s="138">
        <f>'Unit Data from Audit Worksheet'!F55</f>
        <v>0</v>
      </c>
      <c r="F47" s="31">
        <f t="shared" si="4"/>
        <v>0</v>
      </c>
      <c r="G47" s="66"/>
      <c r="H47" s="212"/>
      <c r="I47" s="32"/>
      <c r="J47" s="35">
        <v>7</v>
      </c>
      <c r="K47" s="210" t="s">
        <v>171</v>
      </c>
      <c r="L47" s="276">
        <f t="shared" si="3"/>
        <v>0</v>
      </c>
      <c r="P47" s="188"/>
    </row>
    <row r="48" spans="1:28" s="18" customFormat="1" ht="65.400000000000006" customHeight="1" x14ac:dyDescent="0.3">
      <c r="A48" s="182">
        <f>'Unit Data from Audit Worksheet'!A56</f>
        <v>645</v>
      </c>
      <c r="B48" s="223" t="str">
        <f>'Unit Data from Audit Worksheet'!C56</f>
        <v>General Fund-Balance Sheet</v>
      </c>
      <c r="C48" s="182" t="str">
        <f>'Unit Data from Audit Worksheet'!D56</f>
        <v>Fund balance, Assigned (total of all assigned components)</v>
      </c>
      <c r="D48" s="107"/>
      <c r="E48" s="222">
        <f>'Unit Data from Audit Worksheet'!F56</f>
        <v>0</v>
      </c>
      <c r="F48" s="208">
        <f>IF(L48&lt;0,"Error: Enter as a positive.",)</f>
        <v>0</v>
      </c>
      <c r="G48" s="197"/>
      <c r="H48" s="208"/>
      <c r="I48" s="278"/>
      <c r="J48" s="207">
        <v>645</v>
      </c>
      <c r="K48" s="182" t="s">
        <v>326</v>
      </c>
      <c r="L48" s="279">
        <f t="shared" si="3"/>
        <v>0</v>
      </c>
      <c r="M48"/>
      <c r="N48" s="269"/>
      <c r="O48" s="269"/>
      <c r="P48" s="188"/>
      <c r="Q48" s="257"/>
      <c r="R48" s="3"/>
      <c r="S48" s="3"/>
      <c r="T48" s="3"/>
      <c r="U48" s="3"/>
      <c r="V48" s="3"/>
      <c r="W48"/>
      <c r="X48"/>
      <c r="Y48"/>
      <c r="Z48"/>
      <c r="AA48"/>
      <c r="AB48"/>
    </row>
    <row r="49" spans="1:28" s="18" customFormat="1" ht="61.2" customHeight="1" x14ac:dyDescent="0.3">
      <c r="A49" s="182">
        <f>'Unit Data from Audit Worksheet'!A57</f>
        <v>646</v>
      </c>
      <c r="B49" s="223" t="str">
        <f>'Unit Data from Audit Worksheet'!C57</f>
        <v>General Fund-Balance Sheet</v>
      </c>
      <c r="C49" s="182" t="str">
        <f>'Unit Data from Audit Worksheet'!D57</f>
        <v>Fund Balance, Unassigned</v>
      </c>
      <c r="D49" s="107"/>
      <c r="E49" s="222">
        <f>'Unit Data from Audit Worksheet'!F57</f>
        <v>0</v>
      </c>
      <c r="F49" s="208">
        <f>IF(L49&lt;0,"Error: Enter as a positive.",)</f>
        <v>0</v>
      </c>
      <c r="G49" s="197"/>
      <c r="H49" s="208"/>
      <c r="I49" s="278"/>
      <c r="J49" s="207">
        <v>646</v>
      </c>
      <c r="K49" s="182" t="s">
        <v>327</v>
      </c>
      <c r="L49" s="279">
        <f t="shared" si="3"/>
        <v>0</v>
      </c>
      <c r="M49"/>
      <c r="N49" s="269"/>
      <c r="O49" s="269"/>
      <c r="P49" s="188"/>
      <c r="Q49" s="257"/>
      <c r="R49" s="3"/>
      <c r="S49" s="3"/>
      <c r="T49" s="3"/>
      <c r="U49" s="3"/>
      <c r="V49" s="3"/>
      <c r="W49"/>
      <c r="X49"/>
      <c r="Y49"/>
      <c r="Z49"/>
      <c r="AA49"/>
      <c r="AB49"/>
    </row>
    <row r="50" spans="1:28" ht="63" customHeight="1" x14ac:dyDescent="0.3">
      <c r="A50" s="264">
        <f>'Unit Data from Audit Worksheet'!A58</f>
        <v>9</v>
      </c>
      <c r="B50" s="109" t="str">
        <f>'Unit Data from Audit Worksheet'!C58</f>
        <v>General Fund-Balance Sheet</v>
      </c>
      <c r="C50" s="280" t="str">
        <f>'Unit Data from Audit Worksheet'!D58</f>
        <v>Total Fund balance (enter fund deficits as negative)</v>
      </c>
      <c r="D50" s="130"/>
      <c r="E50" s="137">
        <f>'Unit Data from Audit Worksheet'!F58</f>
        <v>0</v>
      </c>
      <c r="F50" s="110">
        <f>IF(L41-L43-L44-L45-L50=0,,"Error: Total assets less total liabilities do not equal Acct +379-4-5-380-9=0")</f>
        <v>0</v>
      </c>
      <c r="G50" s="111">
        <f>L41-L43-L44-L45-L50</f>
        <v>0</v>
      </c>
      <c r="H50" s="212"/>
      <c r="I50" s="32"/>
      <c r="J50" s="112">
        <v>9</v>
      </c>
      <c r="K50" s="45" t="s">
        <v>172</v>
      </c>
      <c r="L50" s="276">
        <f t="shared" si="3"/>
        <v>0</v>
      </c>
      <c r="O50" s="273" t="e">
        <f>'Unit Data from Audit Worksheet'!E58</f>
        <v>#N/A</v>
      </c>
      <c r="P50" s="188"/>
    </row>
    <row r="51" spans="1:28" s="18" customFormat="1" ht="81.599999999999994" customHeight="1" x14ac:dyDescent="0.3">
      <c r="A51" s="201">
        <f>'Unit Data from Audit Worksheet'!A59</f>
        <v>540</v>
      </c>
      <c r="B51" s="214" t="str">
        <f>'Unit Data from Audit Worksheet'!C59</f>
        <v>General Fund - Budget Actual Statement</v>
      </c>
      <c r="C51" s="200" t="str">
        <f>'Unit Data from Audit Worksheet'!D59</f>
        <v>Amount of the General Fund Balance appropriated in next year's budget. As reported on the General Fund Balance Sheet.</v>
      </c>
      <c r="D51" s="130"/>
      <c r="E51" s="219">
        <f>'Unit Data from Audit Worksheet'!F59</f>
        <v>0</v>
      </c>
      <c r="F51" s="213">
        <f t="shared" si="4"/>
        <v>0</v>
      </c>
      <c r="G51" s="215"/>
      <c r="H51" s="212"/>
      <c r="I51" s="32"/>
      <c r="J51" s="211">
        <v>540</v>
      </c>
      <c r="K51" s="210" t="s">
        <v>211</v>
      </c>
      <c r="L51" s="266">
        <f t="shared" ref="L51:L82" si="5">IF(D51="",E51,D51)</f>
        <v>0</v>
      </c>
      <c r="M51"/>
      <c r="P51" s="188"/>
      <c r="Q51" s="257"/>
      <c r="R51" s="3"/>
      <c r="S51" s="3"/>
      <c r="T51" s="3"/>
      <c r="U51" s="3"/>
      <c r="V51" s="3"/>
      <c r="W51"/>
      <c r="X51"/>
      <c r="Y51"/>
      <c r="Z51"/>
      <c r="AA51"/>
      <c r="AB51"/>
    </row>
    <row r="52" spans="1:28" s="18" customFormat="1" ht="79.8" customHeight="1" x14ac:dyDescent="0.3">
      <c r="A52" s="201">
        <f>'Unit Data from Audit Worksheet'!A60</f>
        <v>1052</v>
      </c>
      <c r="B52" s="214" t="str">
        <f>'Unit Data from Audit Worksheet'!C60</f>
        <v>General Fund-Rev, Exp. Change in Fund Balance</v>
      </c>
      <c r="C52" s="200" t="str">
        <f>'Unit Data from Audit Worksheet'!D60</f>
        <v>Mark to Market unrealized losses in the General Fund.  (enter as a negative number)</v>
      </c>
      <c r="D52" s="130"/>
      <c r="E52" s="219">
        <f>'Unit Data from Audit Worksheet'!F60</f>
        <v>0</v>
      </c>
      <c r="F52" s="213"/>
      <c r="G52" s="215"/>
      <c r="H52" s="212"/>
      <c r="I52" s="32"/>
      <c r="J52" s="211">
        <v>1052</v>
      </c>
      <c r="K52" s="210" t="s">
        <v>1632</v>
      </c>
      <c r="L52" s="272">
        <f t="shared" si="5"/>
        <v>0</v>
      </c>
      <c r="M52"/>
      <c r="P52" s="188"/>
      <c r="Q52" s="257"/>
      <c r="R52" s="374"/>
      <c r="S52" s="374"/>
      <c r="T52" s="374"/>
      <c r="U52" s="374"/>
      <c r="V52" s="374"/>
      <c r="W52"/>
      <c r="X52"/>
      <c r="Y52"/>
      <c r="Z52"/>
      <c r="AA52"/>
      <c r="AB52"/>
    </row>
    <row r="53" spans="1:28" s="18" customFormat="1" ht="86.4" customHeight="1" x14ac:dyDescent="0.3">
      <c r="A53" s="201">
        <f>'Unit Data from Audit Worksheet'!A62</f>
        <v>984</v>
      </c>
      <c r="B53" s="214" t="str">
        <f>'Unit Data from Audit Worksheet'!C62</f>
        <v>General Fund - Budget Actual Statement</v>
      </c>
      <c r="C53" s="200" t="str">
        <f>'Unit Data from Audit Worksheet'!D62</f>
        <v>Amount of Ad valorem tax collected (including motor vehicle and prior years) reported on budget actual statement</v>
      </c>
      <c r="D53" s="130"/>
      <c r="E53" s="219">
        <f>'Unit Data from Audit Worksheet'!F62</f>
        <v>0</v>
      </c>
      <c r="F53" s="213"/>
      <c r="G53" s="215"/>
      <c r="H53" s="212"/>
      <c r="I53" s="32"/>
      <c r="J53" s="211">
        <v>984</v>
      </c>
      <c r="K53" s="210" t="s">
        <v>489</v>
      </c>
      <c r="L53" s="272">
        <f t="shared" si="5"/>
        <v>0</v>
      </c>
      <c r="M53"/>
      <c r="P53" s="188"/>
      <c r="Q53" s="257"/>
      <c r="R53" s="3"/>
      <c r="S53" s="3"/>
      <c r="T53" s="3"/>
      <c r="U53" s="3"/>
      <c r="V53" s="3"/>
      <c r="W53"/>
      <c r="X53"/>
      <c r="Y53"/>
      <c r="Z53"/>
      <c r="AA53"/>
      <c r="AB53"/>
    </row>
    <row r="54" spans="1:28" s="18" customFormat="1" ht="79.2" customHeight="1" x14ac:dyDescent="0.3">
      <c r="A54" s="201">
        <f>'Unit Data from Audit Worksheet'!A63</f>
        <v>985</v>
      </c>
      <c r="B54" s="214" t="str">
        <f>'Unit Data from Audit Worksheet'!C63</f>
        <v>General Fund - Budget Actual Statement</v>
      </c>
      <c r="C54" s="200" t="str">
        <f>'Unit Data from Audit Worksheet'!D63</f>
        <v>Amount of Ad valorem tax budgeted (including motor vehicle and prior years) reported on budget actual statement</v>
      </c>
      <c r="D54" s="130"/>
      <c r="E54" s="219">
        <f>'Unit Data from Audit Worksheet'!F63</f>
        <v>0</v>
      </c>
      <c r="F54" s="213"/>
      <c r="G54" s="215"/>
      <c r="H54" s="212"/>
      <c r="I54" s="32"/>
      <c r="J54" s="211">
        <v>985</v>
      </c>
      <c r="K54" s="210" t="s">
        <v>490</v>
      </c>
      <c r="L54" s="272">
        <f t="shared" si="5"/>
        <v>0</v>
      </c>
      <c r="M54"/>
      <c r="P54" s="189"/>
      <c r="Q54" s="257"/>
      <c r="R54" s="3"/>
      <c r="S54" s="3"/>
      <c r="T54" s="3"/>
      <c r="U54" s="3"/>
      <c r="V54" s="3"/>
      <c r="W54"/>
      <c r="X54"/>
      <c r="Y54"/>
      <c r="Z54"/>
      <c r="AA54"/>
      <c r="AB54"/>
    </row>
    <row r="55" spans="1:28" ht="75.599999999999994" customHeight="1" x14ac:dyDescent="0.3">
      <c r="A55" s="201">
        <f>'Unit Data from Audit Worksheet'!A64</f>
        <v>369</v>
      </c>
      <c r="B55" s="214" t="str">
        <f>'Unit Data from Audit Worksheet'!C64</f>
        <v>General Fund-Rev, Exp. Change in Fund Balance</v>
      </c>
      <c r="C55" s="200" t="str">
        <f>'Unit Data from Audit Worksheet'!D64</f>
        <v>Total Intergovernmental revenue 
Include restricted and unrestricted revenues</v>
      </c>
      <c r="D55" s="130"/>
      <c r="E55" s="219">
        <f>'Unit Data from Audit Worksheet'!F64</f>
        <v>0</v>
      </c>
      <c r="F55" s="213"/>
      <c r="G55" s="215"/>
      <c r="H55" s="212"/>
      <c r="I55" s="32"/>
      <c r="J55" s="211">
        <v>369</v>
      </c>
      <c r="K55" s="210" t="s">
        <v>173</v>
      </c>
      <c r="L55" s="266">
        <f t="shared" si="5"/>
        <v>0</v>
      </c>
      <c r="P55" s="195"/>
    </row>
    <row r="56" spans="1:28" ht="73.5" customHeight="1" x14ac:dyDescent="0.3">
      <c r="A56" s="201">
        <f>'Unit Data from Audit Worksheet'!A65</f>
        <v>16</v>
      </c>
      <c r="B56" s="214" t="str">
        <f>'Unit Data from Audit Worksheet'!C65</f>
        <v>General Fund-Rev, Exp. Change in Fund Balance</v>
      </c>
      <c r="C56" s="200" t="str">
        <f>'Unit Data from Audit Worksheet'!D65</f>
        <v>Total revenues</v>
      </c>
      <c r="D56" s="130"/>
      <c r="E56" s="219">
        <f>'Unit Data from Audit Worksheet'!F65</f>
        <v>0</v>
      </c>
      <c r="F56" s="213"/>
      <c r="G56" s="215"/>
      <c r="H56" s="212"/>
      <c r="I56" s="32"/>
      <c r="J56" s="211">
        <v>16</v>
      </c>
      <c r="K56" s="210" t="s">
        <v>174</v>
      </c>
      <c r="L56" s="266">
        <f t="shared" si="5"/>
        <v>0</v>
      </c>
      <c r="P56" s="195"/>
    </row>
    <row r="57" spans="1:28" ht="81" customHeight="1" x14ac:dyDescent="0.3">
      <c r="A57" s="201">
        <f>'Unit Data from Audit Worksheet'!A66</f>
        <v>370</v>
      </c>
      <c r="B57" s="214" t="str">
        <f>'Unit Data from Audit Worksheet'!C66</f>
        <v>General Fund-Rev, Exp. Change in Fund Balance</v>
      </c>
      <c r="C57" s="200" t="str">
        <f>'Unit Data from Audit Worksheet'!D66</f>
        <v>Debt service expenditures. 
Include principal, interest paid, and bond/debt issuance costs on long-term debt</v>
      </c>
      <c r="D57" s="130"/>
      <c r="E57" s="219">
        <f>'Unit Data from Audit Worksheet'!F66</f>
        <v>0</v>
      </c>
      <c r="F57" s="213">
        <f t="shared" ref="F57:F63" si="6">IF(L57&lt;0,"Error: Enter as a positive.",)</f>
        <v>0</v>
      </c>
      <c r="G57" s="215"/>
      <c r="H57" s="212"/>
      <c r="I57" s="32"/>
      <c r="J57" s="211">
        <v>370</v>
      </c>
      <c r="K57" s="210" t="s">
        <v>175</v>
      </c>
      <c r="L57" s="266">
        <f t="shared" si="5"/>
        <v>0</v>
      </c>
      <c r="P57" s="195"/>
    </row>
    <row r="58" spans="1:28" ht="75.599999999999994" customHeight="1" x14ac:dyDescent="0.3">
      <c r="A58" s="201">
        <f>'Unit Data from Audit Worksheet'!A67</f>
        <v>532</v>
      </c>
      <c r="B58" s="214" t="str">
        <f>'Unit Data from Audit Worksheet'!C67</f>
        <v>General Fund-Rev, Exp. Change in Fund Balance</v>
      </c>
      <c r="C58" s="200" t="str">
        <f>'Unit Data from Audit Worksheet'!D67</f>
        <v xml:space="preserve">Total expenditures  
Exclude expenditures in the "other financing sources (uses)" section.
</v>
      </c>
      <c r="D58" s="130"/>
      <c r="E58" s="219">
        <f>'Unit Data from Audit Worksheet'!F67</f>
        <v>0</v>
      </c>
      <c r="F58" s="213">
        <f t="shared" si="6"/>
        <v>0</v>
      </c>
      <c r="G58" s="215"/>
      <c r="H58" s="212"/>
      <c r="I58" s="32"/>
      <c r="J58" s="211">
        <v>532</v>
      </c>
      <c r="K58" s="283" t="s">
        <v>176</v>
      </c>
      <c r="L58" s="266">
        <f t="shared" si="5"/>
        <v>0</v>
      </c>
      <c r="P58" s="195"/>
    </row>
    <row r="59" spans="1:28" ht="76.8" customHeight="1" x14ac:dyDescent="0.3">
      <c r="A59" s="201">
        <f>'Unit Data from Audit Worksheet'!A68</f>
        <v>17</v>
      </c>
      <c r="B59" s="214" t="str">
        <f>'Unit Data from Audit Worksheet'!C68</f>
        <v>General Fund-Rev, Exp. Change in Fund Balance</v>
      </c>
      <c r="C59" s="200" t="str">
        <f>'Unit Data from Audit Worksheet'!D68</f>
        <v>Total Transfers in    (Preference is that transfers-in  are not netted against transfers-out)</v>
      </c>
      <c r="D59" s="130"/>
      <c r="E59" s="219">
        <f>'Unit Data from Audit Worksheet'!F68</f>
        <v>0</v>
      </c>
      <c r="F59" s="213">
        <f t="shared" si="6"/>
        <v>0</v>
      </c>
      <c r="G59" s="215"/>
      <c r="H59" s="212"/>
      <c r="I59" s="32"/>
      <c r="J59" s="211">
        <v>17</v>
      </c>
      <c r="K59" s="210" t="s">
        <v>177</v>
      </c>
      <c r="L59" s="266">
        <f t="shared" si="5"/>
        <v>0</v>
      </c>
      <c r="P59" s="195"/>
    </row>
    <row r="60" spans="1:28" ht="66.599999999999994" customHeight="1" x14ac:dyDescent="0.3">
      <c r="A60" s="201">
        <f>'Unit Data from Audit Worksheet'!A69</f>
        <v>20</v>
      </c>
      <c r="B60" s="214" t="str">
        <f>'Unit Data from Audit Worksheet'!C69</f>
        <v>General Fund-Rev, Exp. Change in Fund Balance</v>
      </c>
      <c r="C60" s="200" t="str">
        <f>'Unit Data from Audit Worksheet'!D69</f>
        <v>Total Transfers out    (Preference is that transfers-in  are not netted against transfers-out)</v>
      </c>
      <c r="D60" s="130"/>
      <c r="E60" s="219">
        <f>'Unit Data from Audit Worksheet'!F69</f>
        <v>0</v>
      </c>
      <c r="F60" s="213">
        <f t="shared" si="6"/>
        <v>0</v>
      </c>
      <c r="G60" s="215"/>
      <c r="H60" s="212"/>
      <c r="I60" s="32"/>
      <c r="J60" s="211">
        <v>20</v>
      </c>
      <c r="K60" s="210" t="s">
        <v>178</v>
      </c>
      <c r="L60" s="266">
        <f t="shared" si="5"/>
        <v>0</v>
      </c>
      <c r="P60" s="195"/>
    </row>
    <row r="61" spans="1:28" ht="66.599999999999994" customHeight="1" x14ac:dyDescent="0.3">
      <c r="A61" s="201">
        <f>'Unit Data from Audit Worksheet'!A70</f>
        <v>533</v>
      </c>
      <c r="B61" s="214" t="str">
        <f>'Unit Data from Audit Worksheet'!C70</f>
        <v>General Fund-Rev, Exp. Change in Fund Balance</v>
      </c>
      <c r="C61" s="200" t="str">
        <f>'Unit Data from Audit Worksheet'!D70</f>
        <v>Total Proceeds from all long-term debt issuances 
Exclude proceeds from refundings</v>
      </c>
      <c r="D61" s="130"/>
      <c r="E61" s="219">
        <f>'Unit Data from Audit Worksheet'!F70</f>
        <v>0</v>
      </c>
      <c r="F61" s="213">
        <f t="shared" si="6"/>
        <v>0</v>
      </c>
      <c r="G61" s="215"/>
      <c r="H61" s="212"/>
      <c r="I61" s="32"/>
      <c r="J61" s="211">
        <v>533</v>
      </c>
      <c r="K61" s="283" t="s">
        <v>179</v>
      </c>
      <c r="L61" s="266">
        <f t="shared" si="5"/>
        <v>0</v>
      </c>
      <c r="P61" s="195"/>
    </row>
    <row r="62" spans="1:28" ht="66.599999999999994" customHeight="1" x14ac:dyDescent="0.3">
      <c r="A62" s="201">
        <f>'Unit Data from Audit Worksheet'!A71</f>
        <v>508</v>
      </c>
      <c r="B62" s="214" t="str">
        <f>'Unit Data from Audit Worksheet'!C71</f>
        <v>General Fund-Rev, Exp. Change in Fund Balance</v>
      </c>
      <c r="C62" s="200" t="str">
        <f>'Unit Data from Audit Worksheet'!D71</f>
        <v>Debt Refunding - Net refunding proceeds against debt payoff and if positive place results on this line.</v>
      </c>
      <c r="D62" s="130"/>
      <c r="E62" s="219">
        <f>'Unit Data from Audit Worksheet'!F71</f>
        <v>0</v>
      </c>
      <c r="F62" s="213">
        <f t="shared" si="6"/>
        <v>0</v>
      </c>
      <c r="G62" s="215"/>
      <c r="H62" s="212"/>
      <c r="I62" s="32"/>
      <c r="J62" s="211">
        <v>508</v>
      </c>
      <c r="K62" s="210" t="s">
        <v>181</v>
      </c>
      <c r="L62" s="266">
        <f t="shared" si="5"/>
        <v>0</v>
      </c>
      <c r="N62" s="572"/>
      <c r="P62" s="190"/>
    </row>
    <row r="63" spans="1:28" ht="66.599999999999994" customHeight="1" x14ac:dyDescent="0.3">
      <c r="A63" s="201">
        <f>'Unit Data from Audit Worksheet'!A72</f>
        <v>509</v>
      </c>
      <c r="B63" s="214" t="str">
        <f>'Unit Data from Audit Worksheet'!C72</f>
        <v>General Fund-Rev, Exp. Change in Fund Balance</v>
      </c>
      <c r="C63" s="200" t="str">
        <f>'Unit Data from Audit Worksheet'!D72</f>
        <v>Debt Refunding - Net refunding proceeds against debt payoff and if negative place results on this line.</v>
      </c>
      <c r="D63" s="130"/>
      <c r="E63" s="219">
        <f>'Unit Data from Audit Worksheet'!F72</f>
        <v>0</v>
      </c>
      <c r="F63" s="213">
        <f t="shared" si="6"/>
        <v>0</v>
      </c>
      <c r="G63" s="215"/>
      <c r="H63" s="212"/>
      <c r="I63" s="32"/>
      <c r="J63" s="211">
        <v>509</v>
      </c>
      <c r="K63" s="210" t="s">
        <v>182</v>
      </c>
      <c r="L63" s="266">
        <f t="shared" si="5"/>
        <v>0</v>
      </c>
      <c r="N63" s="573"/>
      <c r="P63" s="195"/>
      <c r="Q63" s="270"/>
      <c r="S63" s="269"/>
      <c r="T63" s="269"/>
      <c r="U63" s="269"/>
      <c r="V63" s="269"/>
    </row>
    <row r="64" spans="1:28" ht="84.75" customHeight="1" x14ac:dyDescent="0.3">
      <c r="A64" s="201">
        <f>'Unit Data from Audit Worksheet'!A73</f>
        <v>22</v>
      </c>
      <c r="B64" s="214" t="str">
        <f>'Unit Data from Audit Worksheet'!C73</f>
        <v>General Fund-Rev, Exp. Change in Fund Balance</v>
      </c>
      <c r="C64" s="200" t="str">
        <f>'Unit Data from Audit Worksheet'!D73</f>
        <v xml:space="preserve">All other items on this statement that were not included in total revenues, total expenditures, transfers in or out, or proceeds from long-term debt above.  </v>
      </c>
      <c r="D64" s="130"/>
      <c r="E64" s="219">
        <f>'Unit Data from Audit Worksheet'!F73</f>
        <v>0</v>
      </c>
      <c r="F64" s="213"/>
      <c r="G64" s="215"/>
      <c r="H64" s="212"/>
      <c r="I64" s="32"/>
      <c r="J64" s="211">
        <v>22</v>
      </c>
      <c r="K64" s="210" t="s">
        <v>180</v>
      </c>
      <c r="L64" s="266">
        <f t="shared" si="5"/>
        <v>0</v>
      </c>
      <c r="N64" s="573"/>
      <c r="P64" s="187"/>
      <c r="Q64" s="286"/>
      <c r="S64" s="285"/>
      <c r="T64" s="285"/>
      <c r="U64" s="285"/>
      <c r="V64" s="285"/>
    </row>
    <row r="65" spans="1:28" ht="74.25" customHeight="1" x14ac:dyDescent="0.3">
      <c r="A65" s="201">
        <f>'Unit Data from Audit Worksheet'!A74</f>
        <v>23</v>
      </c>
      <c r="B65" s="214" t="str">
        <f>'Unit Data from Audit Worksheet'!C74</f>
        <v>General Fund-Rev, Exp. Change in Fund Balance</v>
      </c>
      <c r="C65" s="200" t="str">
        <f>'Unit Data from Audit Worksheet'!D74</f>
        <v>Change in fund balance - (Increase in Fund balance is recorded as a positive and a decrease in fund balance is recorded as a negative)</v>
      </c>
      <c r="D65" s="130"/>
      <c r="E65" s="219">
        <f>'Unit Data from Audit Worksheet'!F74</f>
        <v>0</v>
      </c>
      <c r="F65" s="213">
        <f>IF(+L56-L58+L59-L60+L61+L62-L63+L64-L65=0,,"Error:Total revenues less toal Expenditures do not equal change in fund balance")</f>
        <v>0</v>
      </c>
      <c r="G65" s="84">
        <f>+L56-L58+L59-L60+L61+L64+L62-L63-L65</f>
        <v>0</v>
      </c>
      <c r="H65" s="212"/>
      <c r="I65" s="32"/>
      <c r="J65" s="211">
        <v>23</v>
      </c>
      <c r="K65" s="210" t="s">
        <v>183</v>
      </c>
      <c r="L65" s="266">
        <f t="shared" si="5"/>
        <v>0</v>
      </c>
      <c r="P65" s="187"/>
    </row>
    <row r="66" spans="1:28" ht="123" customHeight="1" x14ac:dyDescent="0.3">
      <c r="A66" s="277">
        <f>'Unit Data from Audit Worksheet'!A76</f>
        <v>507</v>
      </c>
      <c r="B66" s="108" t="str">
        <f>'Unit Data from Audit Worksheet'!C76</f>
        <v>General Fund-Rev, Exp. Change in Fund Balance</v>
      </c>
      <c r="C66" s="196" t="str">
        <f>'Unit Data from Audit Worksheet'!D76</f>
        <v>Any adjustment to beginning fund balance including rounding, prior period adjustments and restatements.   (Amounts that increase fund balance are recorded as positive and amounts that decrease fund balance are recorded as negative)</v>
      </c>
      <c r="D66" s="101"/>
      <c r="E66" s="139">
        <f>'Unit Data from Audit Worksheet'!F76</f>
        <v>0</v>
      </c>
      <c r="F66" s="102" t="e">
        <f>IF(+L50-L65-L66=O50,,"Error: Beginning Fund Bal does not equal our records Accts 9-23-507= PY9")</f>
        <v>#N/A</v>
      </c>
      <c r="G66" s="113" t="e">
        <f>L50-L65-L66-O50</f>
        <v>#N/A</v>
      </c>
      <c r="H66" s="104" t="e">
        <f>'Unit Data from Audit Worksheet'!I76</f>
        <v>#N/A</v>
      </c>
      <c r="I66" s="32"/>
      <c r="J66" s="97">
        <v>507</v>
      </c>
      <c r="K66" s="38" t="s">
        <v>184</v>
      </c>
      <c r="L66" s="266">
        <f t="shared" si="5"/>
        <v>0</v>
      </c>
      <c r="N66" s="274"/>
      <c r="O66" s="273"/>
      <c r="P66" s="187"/>
      <c r="R66" s="374"/>
      <c r="S66" s="374"/>
      <c r="T66" s="374"/>
      <c r="U66" s="374"/>
      <c r="V66" s="374"/>
    </row>
    <row r="67" spans="1:28" s="374" customFormat="1" ht="196.8" customHeight="1" x14ac:dyDescent="0.3">
      <c r="A67" s="172">
        <f>'Unit Data from Audit Worksheet'!A77</f>
        <v>147</v>
      </c>
      <c r="B67" s="108" t="str">
        <f>'Unit Data from Audit Worksheet'!C77</f>
        <v>General Fund-Rev, Exp. Change in Fund Balance or General Fund Budget Actual</v>
      </c>
      <c r="C67" s="172" t="str">
        <f>'Unit Data from Audit Worksheet'!D77</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67" s="685"/>
      <c r="E67" s="139">
        <f>'Unit Data from Audit Worksheet'!F77</f>
        <v>0</v>
      </c>
      <c r="F67" s="216"/>
      <c r="G67" s="686"/>
      <c r="H67" s="216"/>
      <c r="I67" s="32"/>
      <c r="J67" s="687">
        <v>147</v>
      </c>
      <c r="K67" s="690" t="s">
        <v>1621</v>
      </c>
      <c r="L67" s="266">
        <f t="shared" si="5"/>
        <v>0</v>
      </c>
      <c r="M67"/>
      <c r="N67" s="274"/>
      <c r="O67" s="273"/>
      <c r="P67" s="187"/>
      <c r="Q67" s="257"/>
      <c r="W67"/>
      <c r="X67"/>
      <c r="Y67"/>
      <c r="Z67"/>
      <c r="AA67"/>
      <c r="AB67"/>
    </row>
    <row r="68" spans="1:28" s="374" customFormat="1" ht="123" customHeight="1" x14ac:dyDescent="0.3">
      <c r="A68" s="172">
        <f>'Unit Data from Audit Worksheet'!A78</f>
        <v>585</v>
      </c>
      <c r="B68" s="108" t="str">
        <f>'Unit Data from Audit Worksheet'!C78</f>
        <v>General Fund-Rev, Exp. Change in Fund Balance or General Fund Budget Actual</v>
      </c>
      <c r="C68" s="172" t="str">
        <f>'Unit Data from Audit Worksheet'!D78</f>
        <v xml:space="preserve">How much of the above number in account 147 is from Timber Receipts sent to the schools </v>
      </c>
      <c r="D68" s="685"/>
      <c r="E68" s="139">
        <f>'Unit Data from Audit Worksheet'!F78</f>
        <v>0</v>
      </c>
      <c r="F68" s="216"/>
      <c r="G68" s="686"/>
      <c r="H68" s="216"/>
      <c r="I68" s="32"/>
      <c r="J68" s="687">
        <v>585</v>
      </c>
      <c r="K68" s="691" t="s">
        <v>843</v>
      </c>
      <c r="L68" s="266">
        <f t="shared" si="5"/>
        <v>0</v>
      </c>
      <c r="M68"/>
      <c r="N68" s="274"/>
      <c r="O68" s="273"/>
      <c r="P68" s="187"/>
      <c r="Q68" s="257"/>
      <c r="W68"/>
      <c r="X68"/>
      <c r="Y68"/>
      <c r="Z68"/>
      <c r="AA68"/>
      <c r="AB68"/>
    </row>
    <row r="69" spans="1:28" s="374" customFormat="1" ht="123" customHeight="1" x14ac:dyDescent="0.3">
      <c r="A69" s="172">
        <f>'Unit Data from Audit Worksheet'!A79</f>
        <v>546</v>
      </c>
      <c r="B69" s="108" t="str">
        <f>'Unit Data from Audit Worksheet'!C79</f>
        <v>General Fund-Rev, Exp. Change in Fund Balance or General Fund Budget Actual</v>
      </c>
      <c r="C69" s="172" t="str">
        <f>'Unit Data from Audit Worksheet'!D79</f>
        <v>Amount of Supplemental School Tax revenue recorded in the governmental funds.</v>
      </c>
      <c r="D69" s="685"/>
      <c r="E69" s="139">
        <f>'Unit Data from Audit Worksheet'!F79</f>
        <v>0</v>
      </c>
      <c r="F69" s="216"/>
      <c r="G69" s="686"/>
      <c r="H69" s="216"/>
      <c r="I69" s="32"/>
      <c r="J69" s="687">
        <v>546</v>
      </c>
      <c r="K69" s="691" t="s">
        <v>838</v>
      </c>
      <c r="L69" s="266">
        <f t="shared" si="5"/>
        <v>0</v>
      </c>
      <c r="M69"/>
      <c r="N69" s="274"/>
      <c r="O69" s="273"/>
      <c r="P69" s="187"/>
      <c r="Q69" s="257"/>
      <c r="W69"/>
      <c r="X69"/>
      <c r="Y69"/>
      <c r="Z69"/>
      <c r="AA69"/>
      <c r="AB69"/>
    </row>
    <row r="70" spans="1:28" s="374" customFormat="1" ht="123" customHeight="1" x14ac:dyDescent="0.3">
      <c r="A70" s="172">
        <f>'Unit Data from Audit Worksheet'!A80</f>
        <v>589</v>
      </c>
      <c r="B70" s="108" t="str">
        <f>'Unit Data from Audit Worksheet'!C80</f>
        <v>General Fund-Rev, Exp. Change in Fund Balance or General Fund Budget Actual</v>
      </c>
      <c r="C70" s="172" t="str">
        <f>'Unit Data from Audit Worksheet'!D80</f>
        <v>Amount of Supplemental School Tax revenue recorded in agency funds.</v>
      </c>
      <c r="D70" s="685"/>
      <c r="E70" s="139">
        <f>'Unit Data from Audit Worksheet'!F80</f>
        <v>0</v>
      </c>
      <c r="F70" s="216"/>
      <c r="G70" s="686"/>
      <c r="H70" s="216"/>
      <c r="I70" s="32"/>
      <c r="J70" s="687">
        <v>589</v>
      </c>
      <c r="K70" s="692" t="s">
        <v>1622</v>
      </c>
      <c r="L70" s="266">
        <f t="shared" si="5"/>
        <v>0</v>
      </c>
      <c r="M70"/>
      <c r="N70" s="274"/>
      <c r="O70" s="273"/>
      <c r="P70" s="187"/>
      <c r="Q70" s="257"/>
      <c r="W70"/>
      <c r="X70"/>
      <c r="Y70"/>
      <c r="Z70"/>
      <c r="AA70"/>
      <c r="AB70"/>
    </row>
    <row r="71" spans="1:28" s="18" customFormat="1" ht="40.5" customHeight="1" x14ac:dyDescent="0.3">
      <c r="A71" s="182">
        <f>'Unit Data from Audit Worksheet'!A81</f>
        <v>647</v>
      </c>
      <c r="B71" s="223" t="str">
        <f>'Unit Data from Audit Worksheet'!C81</f>
        <v>Debt Service Fund</v>
      </c>
      <c r="C71" s="182" t="str">
        <f>'Unit Data from Audit Worksheet'!D81</f>
        <v>Please enter the Total Fund Balance for any Debt Service Funds</v>
      </c>
      <c r="D71" s="107"/>
      <c r="E71" s="222">
        <f>'Unit Data from Audit Worksheet'!F81</f>
        <v>0</v>
      </c>
      <c r="F71" s="208"/>
      <c r="G71" s="204"/>
      <c r="H71" s="208"/>
      <c r="I71" s="278"/>
      <c r="J71" s="207">
        <v>647</v>
      </c>
      <c r="K71" s="185" t="s">
        <v>755</v>
      </c>
      <c r="L71" s="279">
        <f>IF(D71="",E71,D71)</f>
        <v>0</v>
      </c>
      <c r="M71"/>
      <c r="N71" s="269"/>
      <c r="O71" s="284"/>
      <c r="P71" s="187"/>
      <c r="Q71" s="257"/>
      <c r="R71" s="3"/>
      <c r="S71" s="3"/>
      <c r="T71" s="3"/>
      <c r="U71" s="3"/>
      <c r="V71" s="3"/>
      <c r="W71"/>
      <c r="X71"/>
      <c r="Y71"/>
      <c r="Z71"/>
      <c r="AA71"/>
      <c r="AB71"/>
    </row>
    <row r="72" spans="1:28" s="18" customFormat="1" ht="99" customHeight="1" x14ac:dyDescent="0.3">
      <c r="A72" s="172">
        <f>'Unit Data from Audit Worksheet'!A83</f>
        <v>148</v>
      </c>
      <c r="B72" s="172" t="str">
        <f>'Unit Data from Audit Worksheet'!C83</f>
        <v>All Gov. Funds Rev, Exp. Change in Fund Balance</v>
      </c>
      <c r="C72" s="172" t="str">
        <f>'Unit Data from Audit Worksheet'!D83</f>
        <v>Capital Outlay contributions to the BOEs (include amounts from general fund, capital project funds and any other fund sent to the BOE as part of capital outlay)</v>
      </c>
      <c r="D72" s="685"/>
      <c r="E72" s="222">
        <f>'Unit Data from Audit Worksheet'!F83</f>
        <v>0</v>
      </c>
      <c r="F72" s="216"/>
      <c r="G72" s="686"/>
      <c r="H72" s="216"/>
      <c r="I72" s="32"/>
      <c r="J72" s="687">
        <v>148</v>
      </c>
      <c r="K72" s="690" t="s">
        <v>1623</v>
      </c>
      <c r="L72" s="279">
        <f>IF(D72="",E72,D72)</f>
        <v>0</v>
      </c>
      <c r="M72"/>
      <c r="N72" s="285"/>
      <c r="O72" s="688"/>
      <c r="P72" s="187"/>
      <c r="Q72" s="257"/>
      <c r="R72" s="374"/>
      <c r="S72" s="374"/>
      <c r="T72" s="374"/>
      <c r="U72" s="374"/>
      <c r="V72" s="374"/>
      <c r="W72"/>
      <c r="X72"/>
      <c r="Y72"/>
      <c r="Z72"/>
      <c r="AA72"/>
      <c r="AB72"/>
    </row>
    <row r="73" spans="1:28" ht="82.8" customHeight="1" x14ac:dyDescent="0.3">
      <c r="A73" s="264">
        <f>'Unit Data from Audit Worksheet'!A84</f>
        <v>171</v>
      </c>
      <c r="B73" s="265" t="str">
        <f>'Unit Data from Audit Worksheet'!C84</f>
        <v>Fund Statements - all Governmental Funds</v>
      </c>
      <c r="C73" s="265" t="str">
        <f>'Unit Data from Audit Worksheet'!D84</f>
        <v>Debt service expenditures from all governmental funds.  Include principal, interest paid, and debt issuance costs on long-term debt.</v>
      </c>
      <c r="D73" s="218"/>
      <c r="E73" s="136">
        <f>'Unit Data from Audit Worksheet'!F84</f>
        <v>0</v>
      </c>
      <c r="F73" s="41">
        <f>IF(L73&lt;0,"Error: Enter as a positive.",)</f>
        <v>0</v>
      </c>
      <c r="G73" s="65"/>
      <c r="H73" s="212"/>
      <c r="I73" s="32"/>
      <c r="J73" s="36">
        <v>171</v>
      </c>
      <c r="K73" s="45" t="s">
        <v>185</v>
      </c>
      <c r="L73" s="266">
        <f t="shared" si="5"/>
        <v>0</v>
      </c>
      <c r="P73" s="187"/>
    </row>
    <row r="74" spans="1:28" ht="111.6" customHeight="1" x14ac:dyDescent="0.3">
      <c r="A74" s="201">
        <f>'Unit Data from Audit Worksheet'!A88</f>
        <v>596</v>
      </c>
      <c r="B74" s="200"/>
      <c r="C74" s="200" t="str">
        <f>'Unit Data from Audit Worksheet'!D88</f>
        <v>Indicate if your water/sewer system:
50 - Became Operational
51 - Ceased Operations
52 - No Change
Select from drop down.</v>
      </c>
      <c r="D74" s="130"/>
      <c r="E74" s="219">
        <f>'Unit Data from Audit Worksheet'!F88</f>
        <v>0</v>
      </c>
      <c r="F74" s="213"/>
      <c r="G74" s="213"/>
      <c r="H74" s="212"/>
      <c r="I74" s="32"/>
      <c r="J74" s="211">
        <v>596</v>
      </c>
      <c r="K74" s="210" t="s">
        <v>285</v>
      </c>
      <c r="L74" s="266">
        <f t="shared" si="5"/>
        <v>0</v>
      </c>
      <c r="P74" s="188"/>
    </row>
    <row r="75" spans="1:28" ht="43.2" x14ac:dyDescent="0.3">
      <c r="A75" s="201">
        <f>'Unit Data from Audit Worksheet'!A89</f>
        <v>80</v>
      </c>
      <c r="B75" s="214" t="str">
        <f>'Unit Data from Audit Worksheet'!C89</f>
        <v>Water Sewer Net Position Statement</v>
      </c>
      <c r="C75" s="200" t="str">
        <f>'Unit Data from Audit Worksheet'!D89</f>
        <v>Unrestricted Cash and investments 
Exclude restricted cash and/or restricted investments.</v>
      </c>
      <c r="D75" s="130"/>
      <c r="E75" s="219">
        <f>'Unit Data from Audit Worksheet'!F89</f>
        <v>0</v>
      </c>
      <c r="F75" s="213">
        <f>IF(L75&lt;0,"Error: Number is normally positive.",)</f>
        <v>0</v>
      </c>
      <c r="G75" s="213" t="e">
        <f>'Unit Data from Audit Worksheet'!G89</f>
        <v>#N/A</v>
      </c>
      <c r="H75" s="212"/>
      <c r="I75" s="32"/>
      <c r="J75" s="211">
        <v>80</v>
      </c>
      <c r="K75" s="210" t="s">
        <v>186</v>
      </c>
      <c r="L75" s="266">
        <f t="shared" si="5"/>
        <v>0</v>
      </c>
      <c r="P75" s="188"/>
    </row>
    <row r="76" spans="1:28" ht="67.8" customHeight="1" x14ac:dyDescent="0.3">
      <c r="A76" s="201">
        <f>'Unit Data from Audit Worksheet'!A90</f>
        <v>81</v>
      </c>
      <c r="B76" s="214" t="str">
        <f>'Unit Data from Audit Worksheet'!C90</f>
        <v>Water Sewer Net Position Statement</v>
      </c>
      <c r="C76" s="200" t="str">
        <f>'Unit Data from Audit Worksheet'!D90</f>
        <v>Customer accounts receivable (net of allowance accounts). 
Include both billed and unbilled amounts.</v>
      </c>
      <c r="D76" s="130"/>
      <c r="E76" s="219">
        <f>'Unit Data from Audit Worksheet'!F90</f>
        <v>0</v>
      </c>
      <c r="F76" s="213">
        <f>IF(L76&lt;0,"Error: Number is normally positive.",)</f>
        <v>0</v>
      </c>
      <c r="G76" s="215"/>
      <c r="H76" s="212"/>
      <c r="I76" s="32"/>
      <c r="J76" s="211">
        <v>81</v>
      </c>
      <c r="K76" s="210" t="s">
        <v>187</v>
      </c>
      <c r="L76" s="266">
        <f t="shared" si="5"/>
        <v>0</v>
      </c>
      <c r="P76" s="188"/>
    </row>
    <row r="77" spans="1:28" ht="75.599999999999994" customHeight="1" x14ac:dyDescent="0.3">
      <c r="A77" s="201">
        <f>'Unit Data from Audit Worksheet'!A91</f>
        <v>579</v>
      </c>
      <c r="B77" s="214" t="str">
        <f>'Unit Data from Audit Worksheet'!C91</f>
        <v>Water Sewer Net Position Statement</v>
      </c>
      <c r="C77" s="200" t="str">
        <f>'Unit Data from Audit Worksheet'!D91</f>
        <v>Water Sewer - Advance To:
Interfund loan receivable-portion of repayment plan longer than 12 months</v>
      </c>
      <c r="D77" s="130"/>
      <c r="E77" s="219">
        <f>'Unit Data from Audit Worksheet'!F91</f>
        <v>0</v>
      </c>
      <c r="F77" s="213"/>
      <c r="G77" s="215"/>
      <c r="H77" s="212"/>
      <c r="I77" s="32"/>
      <c r="J77" s="211">
        <v>579</v>
      </c>
      <c r="K77" s="210" t="s">
        <v>268</v>
      </c>
      <c r="L77" s="266">
        <f t="shared" si="5"/>
        <v>0</v>
      </c>
      <c r="N77" s="287"/>
      <c r="P77" s="188"/>
    </row>
    <row r="78" spans="1:28" ht="56.4" customHeight="1" x14ac:dyDescent="0.3">
      <c r="A78" s="201">
        <f>'Unit Data from Audit Worksheet'!A92</f>
        <v>510</v>
      </c>
      <c r="B78" s="214" t="str">
        <f>'Unit Data from Audit Worksheet'!C92</f>
        <v>Water Sewer Net Position Statement</v>
      </c>
      <c r="C78" s="200" t="str">
        <f>'Unit Data from Audit Worksheet'!D92</f>
        <v>Amount of Inventories and Prepaid expenses in current assets</v>
      </c>
      <c r="D78" s="130"/>
      <c r="E78" s="219">
        <f>'Unit Data from Audit Worksheet'!F92</f>
        <v>0</v>
      </c>
      <c r="F78" s="213"/>
      <c r="G78" s="215"/>
      <c r="H78" s="212"/>
      <c r="I78" s="32"/>
      <c r="J78" s="211">
        <v>510</v>
      </c>
      <c r="K78" s="210" t="s">
        <v>188</v>
      </c>
      <c r="L78" s="266">
        <f t="shared" si="5"/>
        <v>0</v>
      </c>
      <c r="P78" s="188"/>
    </row>
    <row r="79" spans="1:28" ht="52.8" customHeight="1" x14ac:dyDescent="0.3">
      <c r="A79" s="201">
        <f>'Unit Data from Audit Worksheet'!A93</f>
        <v>654</v>
      </c>
      <c r="B79" s="214" t="str">
        <f>'Unit Data from Audit Worksheet'!C93</f>
        <v>Water Sewer Net Position Statement</v>
      </c>
      <c r="C79" s="200" t="str">
        <f>'Unit Data from Audit Worksheet'!D93</f>
        <v xml:space="preserve">Total Current assets as listed on the WS Net Position Statement.  
</v>
      </c>
      <c r="D79" s="130"/>
      <c r="E79" s="219">
        <f>'Unit Data from Audit Worksheet'!F93</f>
        <v>0</v>
      </c>
      <c r="F79" s="213">
        <f>IF((+L75+L76+L78)&gt;L79,"Please review components of current assets above Acct. (80+81+510&gt;654",)</f>
        <v>0</v>
      </c>
      <c r="G79" s="215"/>
      <c r="H79" s="212"/>
      <c r="I79" s="32"/>
      <c r="J79" s="211">
        <v>654</v>
      </c>
      <c r="K79" s="217" t="s">
        <v>348</v>
      </c>
      <c r="L79" s="266">
        <f t="shared" si="5"/>
        <v>0</v>
      </c>
      <c r="P79" s="188"/>
    </row>
    <row r="80" spans="1:28" ht="58.2" customHeight="1" x14ac:dyDescent="0.3">
      <c r="A80" s="201">
        <f>'Unit Data from Audit Worksheet'!A94</f>
        <v>655</v>
      </c>
      <c r="B80" s="214" t="str">
        <f>'Unit Data from Audit Worksheet'!C94</f>
        <v>Water Sewer Net Position Statement</v>
      </c>
      <c r="C80" s="200" t="str">
        <f>'Unit Data from Audit Worksheet'!D94</f>
        <v>WS-Any current assets that are restricted (Cash, Accounts Rec., etc..) and included in account 654 above</v>
      </c>
      <c r="D80" s="130"/>
      <c r="E80" s="219">
        <f>'Unit Data from Audit Worksheet'!F94</f>
        <v>0</v>
      </c>
      <c r="F80" s="213"/>
      <c r="G80" s="215"/>
      <c r="H80" s="212"/>
      <c r="I80" s="32"/>
      <c r="J80" s="211">
        <v>655</v>
      </c>
      <c r="K80" s="217" t="s">
        <v>378</v>
      </c>
      <c r="L80" s="266">
        <f t="shared" si="5"/>
        <v>0</v>
      </c>
      <c r="P80" s="188"/>
    </row>
    <row r="81" spans="1:28" ht="55.2" customHeight="1" x14ac:dyDescent="0.3">
      <c r="A81" s="201">
        <f>'Unit Data from Audit Worksheet'!A95</f>
        <v>381</v>
      </c>
      <c r="B81" s="214" t="str">
        <f>'Unit Data from Audit Worksheet'!C95</f>
        <v>Water Sewer Net Position Statement</v>
      </c>
      <c r="C81" s="200" t="str">
        <f>'Unit Data from Audit Worksheet'!D95</f>
        <v>Total Assets and deferred outflows</v>
      </c>
      <c r="D81" s="130"/>
      <c r="E81" s="219">
        <f>'Unit Data from Audit Worksheet'!F95</f>
        <v>0</v>
      </c>
      <c r="F81" s="213" t="str">
        <f>IF(L81&lt;L79,"Please review components of current assets above acct. 381&lt;654"," ")</f>
        <v xml:space="preserve"> </v>
      </c>
      <c r="G81" s="215"/>
      <c r="H81" s="212"/>
      <c r="I81" s="32"/>
      <c r="J81" s="211">
        <v>381</v>
      </c>
      <c r="K81" s="210" t="s">
        <v>94</v>
      </c>
      <c r="L81" s="266">
        <f t="shared" si="5"/>
        <v>0</v>
      </c>
      <c r="P81" s="188"/>
    </row>
    <row r="82" spans="1:28" ht="76.2" customHeight="1" x14ac:dyDescent="0.3">
      <c r="A82" s="277">
        <f>'Unit Data from Audit Worksheet'!A96</f>
        <v>578</v>
      </c>
      <c r="B82" s="108" t="str">
        <f>'Unit Data from Audit Worksheet'!C96</f>
        <v>Water Sewer Net Position Statement</v>
      </c>
      <c r="C82" s="268" t="str">
        <f>'Unit Data from Audit Worksheet'!D96</f>
        <v>Water Sewer - Advance From: 
Interfund loan Payable-portion of repayment plan longer than 12 months</v>
      </c>
      <c r="D82" s="101"/>
      <c r="E82" s="139">
        <f>'Unit Data from Audit Worksheet'!F96</f>
        <v>0</v>
      </c>
      <c r="F82" s="102"/>
      <c r="G82" s="103"/>
      <c r="H82" s="104"/>
      <c r="I82" s="32"/>
      <c r="J82" s="97">
        <v>578</v>
      </c>
      <c r="K82" s="38" t="s">
        <v>269</v>
      </c>
      <c r="L82" s="266">
        <f t="shared" si="5"/>
        <v>0</v>
      </c>
      <c r="P82" s="188"/>
    </row>
    <row r="83" spans="1:28" s="18" customFormat="1" ht="140.4" customHeight="1" x14ac:dyDescent="0.3">
      <c r="A83" s="182">
        <v>633</v>
      </c>
      <c r="B83" s="223" t="str">
        <f>'Unit Data from Audit Worksheet'!C97</f>
        <v>Water Sewer Net Position Statement</v>
      </c>
      <c r="C83" s="182" t="str">
        <f>'Unit Data from Audit Worksheet'!D97</f>
        <v>Current liabilities (as reported on the Statement of Fund Net Position)
Include:   Current liabilities including current portion of long-term debt.  Deferred inflows should not be included in Current Liabilities  
Enter as positive</v>
      </c>
      <c r="D83" s="101"/>
      <c r="E83" s="222">
        <f>'Unit Data from Audit Worksheet'!F97</f>
        <v>0</v>
      </c>
      <c r="F83" s="208" t="str">
        <f>IF(L83&gt;=(L84+L85+L86+L87+L88+L89),"","Account 633 is less than the total sum of accounts 634 through 638 + 383")</f>
        <v/>
      </c>
      <c r="G83" s="197"/>
      <c r="H83" s="208"/>
      <c r="I83" s="278"/>
      <c r="J83" s="207">
        <v>633</v>
      </c>
      <c r="K83" s="185" t="s">
        <v>322</v>
      </c>
      <c r="L83" s="279">
        <f>IF(D83="",E83,D83)</f>
        <v>0</v>
      </c>
      <c r="M83"/>
      <c r="N83" s="269"/>
      <c r="O83" s="269"/>
      <c r="P83" s="188"/>
      <c r="Q83" s="257"/>
      <c r="R83" s="3"/>
      <c r="W83"/>
      <c r="X83"/>
      <c r="Y83"/>
      <c r="Z83"/>
      <c r="AA83"/>
      <c r="AB83"/>
    </row>
    <row r="84" spans="1:28" s="18" customFormat="1" ht="142.19999999999999" customHeight="1" x14ac:dyDescent="0.3">
      <c r="A84" s="182">
        <v>634</v>
      </c>
      <c r="B84" s="223" t="str">
        <f>'Unit Data from Audit Worksheet'!C98</f>
        <v>Water Sewer Net Position Statement</v>
      </c>
      <c r="C84" s="182" t="str">
        <f>'Unit Data from Audit Worksheet'!D98</f>
        <v>Please enter any bond anticipation notes that are classified as current liabilities and included in account 633 above (amounts entered should agree to the current amount included in the changes to long-term debt note)
Enter as positive</v>
      </c>
      <c r="D84" s="101"/>
      <c r="E84" s="222">
        <f>'Unit Data from Audit Worksheet'!F98</f>
        <v>0</v>
      </c>
      <c r="F84" s="208"/>
      <c r="G84" s="197"/>
      <c r="H84" s="208"/>
      <c r="I84" s="278"/>
      <c r="J84" s="207">
        <v>634</v>
      </c>
      <c r="K84" s="185" t="s">
        <v>323</v>
      </c>
      <c r="L84" s="279">
        <f>IF(D84="",E84,D84)</f>
        <v>0</v>
      </c>
      <c r="M84"/>
      <c r="N84" s="269"/>
      <c r="O84" s="269"/>
      <c r="P84" s="188"/>
      <c r="Q84" s="257"/>
      <c r="R84" s="3"/>
      <c r="W84"/>
      <c r="X84"/>
      <c r="Y84"/>
      <c r="Z84"/>
      <c r="AA84"/>
      <c r="AB84"/>
    </row>
    <row r="85" spans="1:28" s="18" customFormat="1" ht="124.2" customHeight="1" x14ac:dyDescent="0.3">
      <c r="A85" s="182">
        <v>635</v>
      </c>
      <c r="B85" s="223" t="str">
        <f>'Unit Data from Audit Worksheet'!C99</f>
        <v>Water Sewer Net Position Statement</v>
      </c>
      <c r="C85" s="182" t="str">
        <f>'Unit Data from Audit Worksheet'!D99</f>
        <v>Please enter any compensated absences that are classified as current liabilities and included in account 633 above (amounts entered should agree to the current amount included in the changes to long-term debt note)
Enter as positive</v>
      </c>
      <c r="D85" s="101"/>
      <c r="E85" s="222">
        <f>'Unit Data from Audit Worksheet'!F99</f>
        <v>0</v>
      </c>
      <c r="F85" s="208"/>
      <c r="G85" s="197"/>
      <c r="H85" s="208"/>
      <c r="I85" s="278"/>
      <c r="J85" s="207">
        <v>635</v>
      </c>
      <c r="K85" s="185" t="s">
        <v>324</v>
      </c>
      <c r="L85" s="279">
        <f>IF(D85="",E85,D85)</f>
        <v>0</v>
      </c>
      <c r="M85"/>
      <c r="N85" s="269"/>
      <c r="O85" s="269"/>
      <c r="P85" s="188"/>
      <c r="Q85" s="257"/>
      <c r="R85" s="3"/>
      <c r="W85"/>
      <c r="X85"/>
      <c r="Y85"/>
      <c r="Z85"/>
      <c r="AA85"/>
      <c r="AB85"/>
    </row>
    <row r="86" spans="1:28" s="18" customFormat="1" ht="144" customHeight="1" x14ac:dyDescent="0.3">
      <c r="A86" s="182">
        <v>636</v>
      </c>
      <c r="B86" s="223" t="str">
        <f>'Unit Data from Audit Worksheet'!C100</f>
        <v>Water Sewer Net Position Statement</v>
      </c>
      <c r="C86" s="182" t="str">
        <f>'Unit Data from Audit Worksheet'!D100</f>
        <v>Please enter any pension liabilities that are classified as current liabilities and included in account 633 above (amounts entered should agree to the current amount included in the changes to long-term debt note)
Enter as positive</v>
      </c>
      <c r="D86" s="101"/>
      <c r="E86" s="222">
        <f>'Unit Data from Audit Worksheet'!F100</f>
        <v>0</v>
      </c>
      <c r="F86" s="208"/>
      <c r="G86" s="197"/>
      <c r="H86" s="208"/>
      <c r="I86" s="278"/>
      <c r="J86" s="207">
        <v>636</v>
      </c>
      <c r="K86" s="185" t="s">
        <v>319</v>
      </c>
      <c r="L86" s="279">
        <f t="shared" ref="L86:L92" si="7">IF(D86="",E86,D86)</f>
        <v>0</v>
      </c>
      <c r="M86"/>
      <c r="N86" s="269"/>
      <c r="O86" s="269"/>
      <c r="P86" s="188"/>
      <c r="Q86" s="257"/>
      <c r="R86" s="3"/>
      <c r="W86"/>
      <c r="X86"/>
      <c r="Y86"/>
      <c r="Z86"/>
      <c r="AA86"/>
      <c r="AB86"/>
    </row>
    <row r="87" spans="1:28" s="18" customFormat="1" ht="99" customHeight="1" x14ac:dyDescent="0.3">
      <c r="A87" s="182">
        <v>637</v>
      </c>
      <c r="B87" s="223" t="str">
        <f>'Unit Data from Audit Worksheet'!C101</f>
        <v>Water Sewer Net Position Statement</v>
      </c>
      <c r="C87" s="182" t="str">
        <f>'Unit Data from Audit Worksheet'!D101</f>
        <v>Please enter any current liabilities that are payable from restricted assets and included in account 633 above.
Enter as positive</v>
      </c>
      <c r="D87" s="101"/>
      <c r="E87" s="222">
        <f>'Unit Data from Audit Worksheet'!F101</f>
        <v>0</v>
      </c>
      <c r="F87" s="208"/>
      <c r="G87" s="197"/>
      <c r="H87" s="208"/>
      <c r="I87" s="278"/>
      <c r="J87" s="207">
        <v>637</v>
      </c>
      <c r="K87" s="185" t="s">
        <v>320</v>
      </c>
      <c r="L87" s="279">
        <f t="shared" si="7"/>
        <v>0</v>
      </c>
      <c r="M87"/>
      <c r="N87" s="269"/>
      <c r="O87" s="269"/>
      <c r="P87" s="191"/>
      <c r="Q87" s="257"/>
      <c r="R87" s="3"/>
      <c r="W87"/>
      <c r="X87"/>
      <c r="Y87"/>
      <c r="Z87"/>
      <c r="AA87"/>
      <c r="AB87"/>
    </row>
    <row r="88" spans="1:28" s="18" customFormat="1" ht="118.2" customHeight="1" x14ac:dyDescent="0.3">
      <c r="A88" s="182">
        <v>638</v>
      </c>
      <c r="B88" s="223" t="str">
        <f>'Unit Data from Audit Worksheet'!C102</f>
        <v>Water Sewer Net Position Statement</v>
      </c>
      <c r="C88" s="182" t="str">
        <f>'Unit Data from Audit Worksheet'!D102</f>
        <v>Please enter any OPEB liabilities that are classified as current liabilities and included in account 633 above (amounts entered should agree to the current amount included in the changes to long-term debt note)
Enter as positive</v>
      </c>
      <c r="D88" s="101"/>
      <c r="E88" s="222">
        <f>'Unit Data from Audit Worksheet'!F102</f>
        <v>0</v>
      </c>
      <c r="F88" s="208"/>
      <c r="G88" s="197"/>
      <c r="H88" s="208"/>
      <c r="I88" s="278"/>
      <c r="J88" s="207">
        <v>638</v>
      </c>
      <c r="K88" s="185" t="s">
        <v>325</v>
      </c>
      <c r="L88" s="279">
        <f t="shared" si="7"/>
        <v>0</v>
      </c>
      <c r="M88"/>
      <c r="N88" s="269"/>
      <c r="O88" s="269"/>
      <c r="P88" s="188"/>
      <c r="Q88" s="257"/>
      <c r="R88" s="3"/>
      <c r="W88"/>
      <c r="X88"/>
      <c r="Y88"/>
      <c r="Z88"/>
      <c r="AA88"/>
      <c r="AB88"/>
    </row>
    <row r="89" spans="1:28" ht="121.2" customHeight="1" x14ac:dyDescent="0.3">
      <c r="A89" s="264">
        <f>'Unit Data from Audit Worksheet'!A103</f>
        <v>383</v>
      </c>
      <c r="B89" s="48" t="str">
        <f>'Unit Data from Audit Worksheet'!C103</f>
        <v>Water Sewer Net Position Statement</v>
      </c>
      <c r="C89" s="265" t="str">
        <f>'Unit Data from Audit Worksheet'!D103</f>
        <v>Unearned revenue (arising from cash receipts) that were included in Current Liabilities in the question in account 633 above.
Enter as positive</v>
      </c>
      <c r="D89" s="130"/>
      <c r="E89" s="136">
        <f>'Unit Data from Audit Worksheet'!F103</f>
        <v>0</v>
      </c>
      <c r="F89" s="41">
        <f>IF(L89&lt;0,"Error: Enter as a positive.",)</f>
        <v>0</v>
      </c>
      <c r="G89" s="65"/>
      <c r="H89" s="212"/>
      <c r="I89" s="32"/>
      <c r="J89" s="36">
        <v>383</v>
      </c>
      <c r="K89" s="45" t="s">
        <v>189</v>
      </c>
      <c r="L89" s="266">
        <f t="shared" si="7"/>
        <v>0</v>
      </c>
      <c r="P89" s="188"/>
    </row>
    <row r="90" spans="1:28" ht="72" customHeight="1" x14ac:dyDescent="0.3">
      <c r="A90" s="201">
        <f>'Unit Data from Audit Worksheet'!A104</f>
        <v>349</v>
      </c>
      <c r="B90" s="214" t="str">
        <f>'Unit Data from Audit Worksheet'!C104</f>
        <v>Water Sewer Net Position Statement</v>
      </c>
      <c r="C90" s="200" t="str">
        <f>'Unit Data from Audit Worksheet'!D104</f>
        <v>Total Liabilities and deferred inflows</v>
      </c>
      <c r="D90" s="130"/>
      <c r="E90" s="219">
        <f>'Unit Data from Audit Worksheet'!F104</f>
        <v>0</v>
      </c>
      <c r="F90" s="213">
        <f>IF(L83&gt;L90,"Error: Please review accts 633&gt;349",)</f>
        <v>0</v>
      </c>
      <c r="G90" s="215"/>
      <c r="H90" s="212"/>
      <c r="I90" s="32"/>
      <c r="J90" s="211">
        <v>349</v>
      </c>
      <c r="K90" s="210" t="s">
        <v>102</v>
      </c>
      <c r="L90" s="266">
        <f t="shared" si="7"/>
        <v>0</v>
      </c>
      <c r="P90" s="188"/>
    </row>
    <row r="91" spans="1:28" ht="67.8" customHeight="1" x14ac:dyDescent="0.3">
      <c r="A91" s="201">
        <f>'Unit Data from Audit Worksheet'!A105</f>
        <v>375</v>
      </c>
      <c r="B91" s="214" t="str">
        <f>'Unit Data from Audit Worksheet'!C105</f>
        <v>Water Sewer Net Position Statement</v>
      </c>
      <c r="C91" s="200" t="str">
        <f>'Unit Data from Audit Worksheet'!D105</f>
        <v>Total Net position, Unrestricted - enter negative unrestricted net position as a negative</v>
      </c>
      <c r="D91" s="130"/>
      <c r="E91" s="219">
        <f>'Unit Data from Audit Worksheet'!F105</f>
        <v>0</v>
      </c>
      <c r="F91" s="213"/>
      <c r="G91" s="215"/>
      <c r="H91" s="212"/>
      <c r="I91" s="32"/>
      <c r="J91" s="211">
        <v>375</v>
      </c>
      <c r="K91" s="210" t="s">
        <v>190</v>
      </c>
      <c r="L91" s="266">
        <f t="shared" si="7"/>
        <v>0</v>
      </c>
      <c r="P91" s="188"/>
    </row>
    <row r="92" spans="1:28" ht="67.2" customHeight="1" x14ac:dyDescent="0.3">
      <c r="A92" s="201">
        <f>'Unit Data from Audit Worksheet'!A106</f>
        <v>83</v>
      </c>
      <c r="B92" s="214" t="str">
        <f>'Unit Data from Audit Worksheet'!C106</f>
        <v>Water Sewer Net Position Statement</v>
      </c>
      <c r="C92" s="200" t="str">
        <f>'Unit Data from Audit Worksheet'!D106</f>
        <v>Total Net position</v>
      </c>
      <c r="D92" s="130"/>
      <c r="E92" s="219">
        <f>'Unit Data from Audit Worksheet'!F106</f>
        <v>0</v>
      </c>
      <c r="F92" s="213">
        <f>IF(+L81-L90-L92=0,,"Error: Total assets less total liabilities do not equal net position acct 381-349-83=0")</f>
        <v>0</v>
      </c>
      <c r="G92" s="84">
        <f>L81-L90-L92</f>
        <v>0</v>
      </c>
      <c r="H92" s="212"/>
      <c r="I92" s="32"/>
      <c r="J92" s="211">
        <v>83</v>
      </c>
      <c r="K92" s="210" t="s">
        <v>86</v>
      </c>
      <c r="L92" s="266">
        <f t="shared" si="7"/>
        <v>0</v>
      </c>
      <c r="O92" s="273" t="e">
        <f>'Unit Data from Audit Worksheet'!E106</f>
        <v>#N/A</v>
      </c>
      <c r="P92" s="188"/>
      <c r="Q92" s="216"/>
    </row>
    <row r="93" spans="1:28" ht="73.2" customHeight="1" x14ac:dyDescent="0.3">
      <c r="A93" s="201">
        <f>'Unit Data from Audit Worksheet'!A109</f>
        <v>88</v>
      </c>
      <c r="B93" s="214" t="str">
        <f>'Unit Data from Audit Worksheet'!C109</f>
        <v>Water Sewer Revenue, Expenses &amp; Changes in Fund Net Position</v>
      </c>
      <c r="C93" s="200" t="str">
        <f>'Unit Data from Audit Worksheet'!D109</f>
        <v>Charges for services. 
Exclude tap, capacity fees and other misc. income .</v>
      </c>
      <c r="D93" s="130"/>
      <c r="E93" s="219">
        <f>'Unit Data from Audit Worksheet'!F109</f>
        <v>0</v>
      </c>
      <c r="F93" s="213"/>
      <c r="G93" s="215"/>
      <c r="H93" s="212"/>
      <c r="I93" s="32"/>
      <c r="J93" s="211">
        <v>88</v>
      </c>
      <c r="K93" s="210" t="s">
        <v>191</v>
      </c>
      <c r="L93" s="266">
        <f t="shared" ref="L93:L108" si="8">IF(D93="",E93,D93)</f>
        <v>0</v>
      </c>
      <c r="P93" s="188"/>
    </row>
    <row r="94" spans="1:28" ht="72" customHeight="1" x14ac:dyDescent="0.3">
      <c r="A94" s="201">
        <f>'Unit Data from Audit Worksheet'!A110</f>
        <v>84</v>
      </c>
      <c r="B94" s="214" t="str">
        <f>'Unit Data from Audit Worksheet'!C110</f>
        <v>Water Sewer Revenue, Expenses &amp; Changes in Fund Net Position</v>
      </c>
      <c r="C94" s="200" t="str">
        <f>'Unit Data from Audit Worksheet'!D110</f>
        <v>Total Operating revenues</v>
      </c>
      <c r="D94" s="130"/>
      <c r="E94" s="219">
        <f>'Unit Data from Audit Worksheet'!F110</f>
        <v>0</v>
      </c>
      <c r="F94" s="213" t="str">
        <f>IF(L93&gt;L94,"Error: Charges for services exceed total operating revenues. Acct # 88&gt;84"," ")</f>
        <v xml:space="preserve"> </v>
      </c>
      <c r="G94" s="215"/>
      <c r="H94" s="212"/>
      <c r="I94" s="32"/>
      <c r="J94" s="211">
        <v>84</v>
      </c>
      <c r="K94" s="210" t="s">
        <v>192</v>
      </c>
      <c r="L94" s="266">
        <f t="shared" si="8"/>
        <v>0</v>
      </c>
      <c r="P94" s="188"/>
    </row>
    <row r="95" spans="1:28" ht="72" customHeight="1" x14ac:dyDescent="0.3">
      <c r="A95" s="201">
        <f>'Unit Data from Audit Worksheet'!A111</f>
        <v>49</v>
      </c>
      <c r="B95" s="214" t="str">
        <f>'Unit Data from Audit Worksheet'!C111</f>
        <v>Water Sewer Revenue, Expenses &amp; Changes in Fund Net Position</v>
      </c>
      <c r="C95" s="200" t="str">
        <f>'Unit Data from Audit Worksheet'!D111</f>
        <v>Depreciation and amortization expense</v>
      </c>
      <c r="D95" s="130"/>
      <c r="E95" s="219">
        <f>'Unit Data from Audit Worksheet'!F111</f>
        <v>0</v>
      </c>
      <c r="F95" s="213">
        <f>IF(L95&lt;0,"Error: Number is normally positive.",)</f>
        <v>0</v>
      </c>
      <c r="G95" s="215"/>
      <c r="H95" s="212"/>
      <c r="I95" s="32"/>
      <c r="J95" s="211">
        <v>49</v>
      </c>
      <c r="K95" s="210" t="s">
        <v>193</v>
      </c>
      <c r="L95" s="266">
        <f t="shared" si="8"/>
        <v>0</v>
      </c>
      <c r="O95" s="273"/>
      <c r="P95" s="188"/>
    </row>
    <row r="96" spans="1:28" ht="61.8" customHeight="1" x14ac:dyDescent="0.3">
      <c r="A96" s="201">
        <f>'Unit Data from Audit Worksheet'!A112</f>
        <v>85</v>
      </c>
      <c r="B96" s="214" t="str">
        <f>'Unit Data from Audit Worksheet'!C112</f>
        <v>Water Sewer Revenue, Expenses &amp; Changes in Fund Net Position</v>
      </c>
      <c r="C96" s="200" t="str">
        <f>'Unit Data from Audit Worksheet'!D112</f>
        <v>Total Operating expenses</v>
      </c>
      <c r="D96" s="130"/>
      <c r="E96" s="219">
        <f>'Unit Data from Audit Worksheet'!F112</f>
        <v>0</v>
      </c>
      <c r="F96" s="213"/>
      <c r="G96" s="215"/>
      <c r="H96" s="212"/>
      <c r="I96" s="32"/>
      <c r="J96" s="211">
        <v>85</v>
      </c>
      <c r="K96" s="210" t="s">
        <v>194</v>
      </c>
      <c r="L96" s="266">
        <f t="shared" si="8"/>
        <v>0</v>
      </c>
      <c r="P96" s="188"/>
    </row>
    <row r="97" spans="1:28" ht="62.4" customHeight="1" x14ac:dyDescent="0.3">
      <c r="A97" s="201">
        <f>'Unit Data from Audit Worksheet'!A113</f>
        <v>89</v>
      </c>
      <c r="B97" s="214" t="str">
        <f>'Unit Data from Audit Worksheet'!C113</f>
        <v>Water Sewer Revenue, Expenses &amp; Changes in Fund Net Position</v>
      </c>
      <c r="C97" s="200" t="str">
        <f>'Unit Data from Audit Worksheet'!D113</f>
        <v>Interest expense</v>
      </c>
      <c r="D97" s="130"/>
      <c r="E97" s="219">
        <f>'Unit Data from Audit Worksheet'!F113</f>
        <v>0</v>
      </c>
      <c r="F97" s="213"/>
      <c r="G97" s="215"/>
      <c r="H97" s="212"/>
      <c r="I97" s="32"/>
      <c r="J97" s="211">
        <v>89</v>
      </c>
      <c r="K97" s="210" t="s">
        <v>195</v>
      </c>
      <c r="L97" s="266">
        <f t="shared" si="8"/>
        <v>0</v>
      </c>
      <c r="P97" s="188"/>
    </row>
    <row r="98" spans="1:28" ht="66" customHeight="1" x14ac:dyDescent="0.3">
      <c r="A98" s="201">
        <f>'Unit Data from Audit Worksheet'!A114</f>
        <v>350</v>
      </c>
      <c r="B98" s="214" t="str">
        <f>'Unit Data from Audit Worksheet'!C114</f>
        <v>Water Sewer Revenue, Expenses &amp; Changes in Fund Net Position</v>
      </c>
      <c r="C98" s="200" t="str">
        <f>'Unit Data from Audit Worksheet'!D114</f>
        <v>Total all non-operating revenues  
Exclude Capital contributions.</v>
      </c>
      <c r="D98" s="130"/>
      <c r="E98" s="219">
        <f>'Unit Data from Audit Worksheet'!F114</f>
        <v>0</v>
      </c>
      <c r="F98" s="213"/>
      <c r="G98" s="215"/>
      <c r="H98" s="212"/>
      <c r="I98" s="32"/>
      <c r="J98" s="211">
        <v>350</v>
      </c>
      <c r="K98" s="210" t="s">
        <v>196</v>
      </c>
      <c r="L98" s="266">
        <f t="shared" si="8"/>
        <v>0</v>
      </c>
      <c r="P98" s="188"/>
    </row>
    <row r="99" spans="1:28" ht="66" customHeight="1" x14ac:dyDescent="0.3">
      <c r="A99" s="201">
        <f>'Unit Data from Audit Worksheet'!A115</f>
        <v>351</v>
      </c>
      <c r="B99" s="214" t="str">
        <f>'Unit Data from Audit Worksheet'!C115</f>
        <v>Water Sewer Revenue, Expenses &amp; Changes in Fund Net Position</v>
      </c>
      <c r="C99" s="200" t="str">
        <f>'Unit Data from Audit Worksheet'!D115</f>
        <v>Total all non-operating expenses.  
Include any negative special, extraordinary, or capital contribution.</v>
      </c>
      <c r="D99" s="130"/>
      <c r="E99" s="219">
        <f>'Unit Data from Audit Worksheet'!F115</f>
        <v>0</v>
      </c>
      <c r="F99" s="213"/>
      <c r="G99" s="215"/>
      <c r="H99" s="212"/>
      <c r="I99" s="32"/>
      <c r="J99" s="211">
        <v>351</v>
      </c>
      <c r="K99" s="210" t="s">
        <v>197</v>
      </c>
      <c r="L99" s="266">
        <f t="shared" si="8"/>
        <v>0</v>
      </c>
      <c r="P99" s="188"/>
    </row>
    <row r="100" spans="1:28" ht="81.599999999999994" customHeight="1" x14ac:dyDescent="0.3">
      <c r="A100" s="201">
        <f>'Unit Data from Audit Worksheet'!A116</f>
        <v>191</v>
      </c>
      <c r="B100" s="214" t="str">
        <f>'Unit Data from Audit Worksheet'!C116</f>
        <v>Water Sewer Revenue, Expenses &amp; Changes in Fund Net Position</v>
      </c>
      <c r="C100" s="200" t="str">
        <f>'Unit Data from Audit Worksheet'!D116</f>
        <v>Capital contributions. Only include positive capital contributions.  Negative capital contributions should be included with 'Total all non-operating expenses.'</v>
      </c>
      <c r="D100" s="130"/>
      <c r="E100" s="219">
        <f>'Unit Data from Audit Worksheet'!F116</f>
        <v>0</v>
      </c>
      <c r="F100" s="213">
        <f>IF(L100&lt;0,"Error: Enter as a positive.",)</f>
        <v>0</v>
      </c>
      <c r="G100" s="215"/>
      <c r="H100" s="212"/>
      <c r="I100" s="32"/>
      <c r="J100" s="211">
        <v>191</v>
      </c>
      <c r="K100" s="210" t="s">
        <v>198</v>
      </c>
      <c r="L100" s="266">
        <f t="shared" si="8"/>
        <v>0</v>
      </c>
      <c r="P100" s="188"/>
      <c r="S100" s="18"/>
      <c r="T100" s="18"/>
      <c r="U100" s="18"/>
      <c r="V100" s="18"/>
    </row>
    <row r="101" spans="1:28" s="374" customFormat="1" ht="81.599999999999994" customHeight="1" x14ac:dyDescent="0.3">
      <c r="A101" s="201">
        <f>'Unit Data from Audit Worksheet'!A117</f>
        <v>1053</v>
      </c>
      <c r="B101" s="214" t="str">
        <f>'Unit Data from Audit Worksheet'!C117</f>
        <v>Water &amp; Sewer Revenue, Expenses &amp; Changes in Fund Net Position</v>
      </c>
      <c r="C101" s="200" t="str">
        <f>'Unit Data from Audit Worksheet'!D117</f>
        <v>Mark to Market unrealized losses in the Water and Sewer Fund. (enter as a negative number)</v>
      </c>
      <c r="D101" s="130"/>
      <c r="E101" s="219">
        <f>'Unit Data from Audit Worksheet'!F117</f>
        <v>0</v>
      </c>
      <c r="F101" s="213"/>
      <c r="G101" s="215"/>
      <c r="H101" s="212"/>
      <c r="I101" s="32"/>
      <c r="J101" s="211">
        <v>1053</v>
      </c>
      <c r="K101" s="200" t="s">
        <v>1017</v>
      </c>
      <c r="L101" s="272">
        <f t="shared" si="8"/>
        <v>0</v>
      </c>
      <c r="M101"/>
      <c r="P101" s="188"/>
      <c r="Q101" s="257"/>
      <c r="S101" s="18"/>
      <c r="T101" s="18"/>
      <c r="U101" s="18"/>
      <c r="V101" s="18"/>
      <c r="W101"/>
      <c r="X101"/>
      <c r="Y101"/>
      <c r="Z101"/>
      <c r="AA101"/>
      <c r="AB101"/>
    </row>
    <row r="102" spans="1:28" ht="58.8" customHeight="1" x14ac:dyDescent="0.3">
      <c r="A102" s="201">
        <f>'Unit Data from Audit Worksheet'!A118</f>
        <v>352</v>
      </c>
      <c r="B102" s="214" t="str">
        <f>'Unit Data from Audit Worksheet'!C118</f>
        <v>Water Sewer Revenue, Expenses &amp; Changes in Fund Net Position</v>
      </c>
      <c r="C102" s="200" t="str">
        <f>'Unit Data from Audit Worksheet'!D118</f>
        <v>Total Transfers in - all funds (operating and capital)</v>
      </c>
      <c r="D102" s="130"/>
      <c r="E102" s="219">
        <f>'Unit Data from Audit Worksheet'!F118</f>
        <v>0</v>
      </c>
      <c r="F102" s="213"/>
      <c r="G102" s="215"/>
      <c r="H102" s="212"/>
      <c r="I102" s="32"/>
      <c r="J102" s="211">
        <v>352</v>
      </c>
      <c r="K102" s="210" t="s">
        <v>199</v>
      </c>
      <c r="L102" s="266">
        <f t="shared" si="8"/>
        <v>0</v>
      </c>
      <c r="P102" s="188"/>
    </row>
    <row r="103" spans="1:28" ht="94.2" customHeight="1" x14ac:dyDescent="0.3">
      <c r="A103" s="201">
        <f>'Unit Data from Audit Worksheet'!A119</f>
        <v>986</v>
      </c>
      <c r="B103" s="214" t="str">
        <f>'Unit Data from Audit Worksheet'!C119</f>
        <v>Water Sewer Revenue, Expenses &amp; Changes in Fund Net Position</v>
      </c>
      <c r="C103" s="200" t="str">
        <f>'Unit Data from Audit Worksheet'!D119</f>
        <v>Of the transfers-in above in acct # 352, list amount of transfers-in that were used to support Water Sewer operations  (exclude capital transfers)</v>
      </c>
      <c r="D103" s="130"/>
      <c r="E103" s="219">
        <f>'Unit Data from Audit Worksheet'!F119</f>
        <v>0</v>
      </c>
      <c r="F103" s="213"/>
      <c r="G103" s="215"/>
      <c r="H103" s="212"/>
      <c r="I103" s="32"/>
      <c r="J103" s="211">
        <v>986</v>
      </c>
      <c r="K103" s="200" t="s">
        <v>483</v>
      </c>
      <c r="L103" s="272">
        <f t="shared" si="8"/>
        <v>0</v>
      </c>
      <c r="P103" s="188"/>
    </row>
    <row r="104" spans="1:28" ht="67.2" customHeight="1" x14ac:dyDescent="0.3">
      <c r="A104" s="201">
        <f>'Unit Data from Audit Worksheet'!A120</f>
        <v>353</v>
      </c>
      <c r="B104" s="214" t="str">
        <f>'Unit Data from Audit Worksheet'!C120</f>
        <v>Water Sewer Revenue, Expenses &amp; Changes in Fund Net Position</v>
      </c>
      <c r="C104" s="200" t="str">
        <f>'Unit Data from Audit Worksheet'!D120</f>
        <v>Total Transfers out</v>
      </c>
      <c r="D104" s="130"/>
      <c r="E104" s="219">
        <f>'Unit Data from Audit Worksheet'!F120</f>
        <v>0</v>
      </c>
      <c r="F104" s="213">
        <f>IF(L104&lt;0,"Error: Enter as a positive.",)</f>
        <v>0</v>
      </c>
      <c r="G104" s="215"/>
      <c r="H104" s="212"/>
      <c r="I104" s="32"/>
      <c r="J104" s="34">
        <v>353</v>
      </c>
      <c r="K104" s="210" t="s">
        <v>200</v>
      </c>
      <c r="L104" s="266">
        <f t="shared" si="8"/>
        <v>0</v>
      </c>
      <c r="P104" s="188"/>
    </row>
    <row r="105" spans="1:28" ht="72.75" customHeight="1" x14ac:dyDescent="0.3">
      <c r="A105" s="201">
        <f>'Unit Data from Audit Worksheet'!A121</f>
        <v>50</v>
      </c>
      <c r="B105" s="214" t="str">
        <f>'Unit Data from Audit Worksheet'!C121</f>
        <v>Water Sewer Revenue, Expenses &amp; Changes in Fund Net Position</v>
      </c>
      <c r="C105" s="200" t="str">
        <f>'Unit Data from Audit Worksheet'!D121</f>
        <v>Change in net position - Increase in net position is recorded as a positive and a (Decrease) in net position is recorded as a negative.</v>
      </c>
      <c r="D105" s="130"/>
      <c r="E105" s="135">
        <f>'Unit Data from Audit Worksheet'!F121</f>
        <v>0</v>
      </c>
      <c r="F105" s="213">
        <f>IF(L94-L96+L98-L99+L102+L100-L104-L105=0,,"Error:Total revenues less total expenses do not equal total change in net position. Acct # 84-85+350-351+191+352-353-50")</f>
        <v>0</v>
      </c>
      <c r="G105" s="84">
        <f>+L94-L96+L98-L99+L102+L100-L104-L105</f>
        <v>0</v>
      </c>
      <c r="H105" s="212"/>
      <c r="I105" s="32"/>
      <c r="J105" s="211">
        <v>50</v>
      </c>
      <c r="K105" s="210" t="s">
        <v>85</v>
      </c>
      <c r="L105" s="266">
        <f t="shared" si="8"/>
        <v>0</v>
      </c>
      <c r="P105" s="188"/>
    </row>
    <row r="106" spans="1:28" ht="144" customHeight="1" x14ac:dyDescent="0.3">
      <c r="A106" s="201">
        <f>'Unit Data from Audit Worksheet'!A122</f>
        <v>377</v>
      </c>
      <c r="B106" s="214" t="str">
        <f>'Unit Data from Audit Worksheet'!C122</f>
        <v>Water Sewer Revenue, Expenses &amp; Changes in Fund Net Position</v>
      </c>
      <c r="C106" s="200" t="str">
        <f>'Unit Data from Audit Worksheet'!D122</f>
        <v>Increases or (decreases) to beginning water sewer net position due to rounding, prior period adjustments and restatements.  Increase amounts to beginning net position should be entered as a positive amount and (decreases) should be entered as a negative amount.</v>
      </c>
      <c r="D106" s="130"/>
      <c r="E106" s="135">
        <f>'Unit Data from Audit Worksheet'!F122</f>
        <v>0</v>
      </c>
      <c r="F106" s="80" t="e">
        <f>IF(L92-L105-L106=O92,,"Error:Beginning Balance does not agree with out records.Acct # 83-50-377 = PY83")</f>
        <v>#N/A</v>
      </c>
      <c r="G106" s="84" t="e">
        <f>+L92-L105-L106-O92</f>
        <v>#N/A</v>
      </c>
      <c r="H106" s="212" t="e">
        <f>'Unit Data from Audit Worksheet'!I122</f>
        <v>#N/A</v>
      </c>
      <c r="I106" s="32"/>
      <c r="J106" s="211">
        <v>377</v>
      </c>
      <c r="K106" s="210" t="s">
        <v>91</v>
      </c>
      <c r="L106" s="266">
        <f t="shared" si="8"/>
        <v>0</v>
      </c>
      <c r="P106" s="188"/>
    </row>
    <row r="107" spans="1:28" ht="70.8" customHeight="1" x14ac:dyDescent="0.3">
      <c r="A107" s="288">
        <f>'Unit Data from Audit Worksheet'!A123</f>
        <v>537</v>
      </c>
      <c r="B107" s="214" t="str">
        <f>'Unit Data from Audit Worksheet'!C123</f>
        <v>Water Sewer Revenue, Expenses &amp; Changes in Fund Net Position</v>
      </c>
      <c r="C107" s="200" t="str">
        <f>'Unit Data from Audit Worksheet'!D123</f>
        <v>Did unit raise Water Sewer rates during the audited fiscal period? - answer Yes =1 or No= 2</v>
      </c>
      <c r="D107" s="125"/>
      <c r="E107" s="219">
        <f>'Unit Data from Audit Worksheet'!F123</f>
        <v>0</v>
      </c>
      <c r="F107" s="213" t="s">
        <v>263</v>
      </c>
      <c r="G107" s="215"/>
      <c r="H107" s="212"/>
      <c r="I107" s="32"/>
      <c r="J107" s="60">
        <v>537</v>
      </c>
      <c r="K107" s="58" t="s">
        <v>237</v>
      </c>
      <c r="L107" s="266">
        <f t="shared" si="8"/>
        <v>0</v>
      </c>
      <c r="N107" s="54" t="s">
        <v>255</v>
      </c>
      <c r="P107" s="188"/>
    </row>
    <row r="108" spans="1:28" ht="70.2" customHeight="1" x14ac:dyDescent="0.3">
      <c r="A108" s="288">
        <f>'Unit Data from Audit Worksheet'!A124</f>
        <v>538</v>
      </c>
      <c r="B108" s="214" t="str">
        <f>'Unit Data from Audit Worksheet'!C124</f>
        <v>Water Sewer Revenue, Expenses &amp; Changes in Fund Net Position</v>
      </c>
      <c r="C108" s="200" t="str">
        <f>'Unit Data from Audit Worksheet'!D124</f>
        <v>Did unit raise Water Sewer rates during the budget year following the audited fiscal year? - answer Yes=1 or No=2</v>
      </c>
      <c r="D108" s="125"/>
      <c r="E108" s="219">
        <f>'Unit Data from Audit Worksheet'!F124</f>
        <v>0</v>
      </c>
      <c r="F108" s="213" t="s">
        <v>263</v>
      </c>
      <c r="G108" s="215"/>
      <c r="H108" s="212"/>
      <c r="I108" s="32"/>
      <c r="J108" s="60">
        <v>538</v>
      </c>
      <c r="K108" s="58" t="s">
        <v>236</v>
      </c>
      <c r="L108" s="266">
        <f t="shared" si="8"/>
        <v>0</v>
      </c>
      <c r="N108" s="54" t="s">
        <v>255</v>
      </c>
      <c r="P108" s="188"/>
    </row>
    <row r="109" spans="1:28" ht="69.599999999999994" customHeight="1" x14ac:dyDescent="0.3">
      <c r="A109" s="201">
        <f>'Unit Data from Audit Worksheet'!A129</f>
        <v>51</v>
      </c>
      <c r="B109" s="214" t="str">
        <f>'Unit Data from Audit Worksheet'!C129</f>
        <v>Water Sewer Cash Flow Statement</v>
      </c>
      <c r="C109" s="200" t="str">
        <f>'Unit Data from Audit Worksheet'!D129</f>
        <v>Total Cash flow from operating activities  - (Enter negative cash flows as negative)</v>
      </c>
      <c r="D109" s="218"/>
      <c r="E109" s="219">
        <f>'Unit Data from Audit Worksheet'!F129</f>
        <v>0</v>
      </c>
      <c r="F109" s="213"/>
      <c r="G109" s="215"/>
      <c r="H109" s="212"/>
      <c r="I109" s="32"/>
      <c r="J109" s="211">
        <v>51</v>
      </c>
      <c r="K109" s="210" t="s">
        <v>201</v>
      </c>
      <c r="L109" s="266">
        <f t="shared" ref="L109:L160" si="9">IF(D109="",E109,D109)</f>
        <v>0</v>
      </c>
      <c r="P109" s="188"/>
    </row>
    <row r="110" spans="1:28" ht="64.5" customHeight="1" x14ac:dyDescent="0.3">
      <c r="A110" s="201">
        <f>'Unit Data from Audit Worksheet'!A130</f>
        <v>332</v>
      </c>
      <c r="B110" s="214" t="str">
        <f>'Unit Data from Audit Worksheet'!C130</f>
        <v>Water Sewer Cash Flow Statement</v>
      </c>
      <c r="C110" s="200" t="str">
        <f>'Unit Data from Audit Worksheet'!D130</f>
        <v>Total Capital outlay. 
Include acquisition and construction of capital assets.</v>
      </c>
      <c r="D110" s="218"/>
      <c r="E110" s="219">
        <f>'Unit Data from Audit Worksheet'!F130</f>
        <v>0</v>
      </c>
      <c r="F110" s="213">
        <f>IF(L110&lt;0,"Error: Enter as a positive.",)</f>
        <v>0</v>
      </c>
      <c r="G110" s="215"/>
      <c r="H110" s="212"/>
      <c r="I110" s="32"/>
      <c r="J110" s="211">
        <v>332</v>
      </c>
      <c r="K110" s="210" t="s">
        <v>203</v>
      </c>
      <c r="L110" s="266">
        <f t="shared" si="9"/>
        <v>0</v>
      </c>
      <c r="O110" s="273"/>
      <c r="P110" s="188"/>
    </row>
    <row r="111" spans="1:28" ht="66.599999999999994" customHeight="1" x14ac:dyDescent="0.3">
      <c r="A111" s="201">
        <f>'Unit Data from Audit Worksheet'!A131</f>
        <v>331</v>
      </c>
      <c r="B111" s="214" t="str">
        <f>'Unit Data from Audit Worksheet'!C131</f>
        <v>Water Sewer Cash Flow Statement</v>
      </c>
      <c r="C111" s="200" t="str">
        <f>'Unit Data from Audit Worksheet'!D131</f>
        <v>Principal paid on long-term debt.  Amount should be reduced by principal payments for debt refunding.</v>
      </c>
      <c r="D111" s="218"/>
      <c r="E111" s="219">
        <f>'Unit Data from Audit Worksheet'!F131</f>
        <v>0</v>
      </c>
      <c r="F111" s="213">
        <f>IF(L111&lt;0,"Error: Enter as a positive.",)</f>
        <v>0</v>
      </c>
      <c r="G111" s="215"/>
      <c r="H111" s="212"/>
      <c r="I111" s="32"/>
      <c r="J111" s="211">
        <v>331</v>
      </c>
      <c r="K111" s="210" t="s">
        <v>202</v>
      </c>
      <c r="L111" s="266">
        <f t="shared" si="9"/>
        <v>0</v>
      </c>
      <c r="O111" s="273"/>
      <c r="P111" s="188"/>
    </row>
    <row r="112" spans="1:28" s="374" customFormat="1" ht="86.4" customHeight="1" x14ac:dyDescent="0.3">
      <c r="A112" s="201">
        <f>'Unit Data from Audit Worksheet'!A133</f>
        <v>1060</v>
      </c>
      <c r="B112" s="214"/>
      <c r="C112" s="200" t="str">
        <f>'Unit Data from Audit Worksheet'!D133</f>
        <v>Total American Rescue Plan Act (ARPA) of 2021-Coronavrius State &amp; Local Fiscal Recovery Funds actually expended since inception as of June 30th.  Do not include encumbered funds in this number.</v>
      </c>
      <c r="D112" s="218"/>
      <c r="E112" s="219">
        <f>'Unit Data from Audit Worksheet'!F133</f>
        <v>0</v>
      </c>
      <c r="F112" s="213"/>
      <c r="G112" s="215"/>
      <c r="H112" s="212"/>
      <c r="I112" s="32"/>
      <c r="J112" s="211">
        <v>1060</v>
      </c>
      <c r="K112" s="200" t="s">
        <v>1722</v>
      </c>
      <c r="L112" s="266">
        <f t="shared" si="9"/>
        <v>0</v>
      </c>
      <c r="M112"/>
      <c r="P112" s="188"/>
      <c r="Q112" s="257"/>
      <c r="W112"/>
      <c r="X112"/>
      <c r="Y112"/>
      <c r="Z112"/>
      <c r="AA112"/>
      <c r="AB112"/>
    </row>
    <row r="113" spans="1:28" s="374" customFormat="1" ht="100.8" customHeight="1" x14ac:dyDescent="0.3">
      <c r="A113" s="201">
        <f>'Unit Data from Audit Worksheet'!A134</f>
        <v>1061</v>
      </c>
      <c r="B113" s="214"/>
      <c r="C113" s="200" t="str">
        <f>'Unit Data from Audit Worksheet'!D134</f>
        <v>Total American Rescue Plan Act (ARPA) of 2021-Coronavrius State &amp; Local Fiscal Recovery Funds encumbered or obligated and not yet expended since inception as of June 30th.</v>
      </c>
      <c r="D113" s="218"/>
      <c r="E113" s="219">
        <f>'Unit Data from Audit Worksheet'!F134</f>
        <v>0</v>
      </c>
      <c r="F113" s="213"/>
      <c r="G113" s="215"/>
      <c r="H113" s="212"/>
      <c r="I113" s="32"/>
      <c r="J113" s="211">
        <v>1061</v>
      </c>
      <c r="K113" s="200" t="s">
        <v>1723</v>
      </c>
      <c r="L113" s="266">
        <f t="shared" si="9"/>
        <v>0</v>
      </c>
      <c r="M113"/>
      <c r="P113" s="188"/>
      <c r="Q113" s="257"/>
      <c r="W113"/>
      <c r="X113"/>
      <c r="Y113"/>
      <c r="Z113"/>
      <c r="AA113"/>
      <c r="AB113"/>
    </row>
    <row r="114" spans="1:28" s="374" customFormat="1" ht="107.4" customHeight="1" x14ac:dyDescent="0.3">
      <c r="A114" s="201">
        <f>'Unit Data from Audit Worksheet'!A135</f>
        <v>1062</v>
      </c>
      <c r="B114" s="214"/>
      <c r="C114" s="200" t="str">
        <f>'Unit Data from Audit Worksheet'!D135</f>
        <v xml:space="preserve">Are the American Rescue Plan Act (ARPA) of 2021-Coronavrius State &amp; Local Fiscal Recovery Funds on target to be committed by December 31, 2024? (Yes = 1 or No = 2or N/A = 3 if unit did not receive funds) </v>
      </c>
      <c r="D114" s="218"/>
      <c r="E114" s="219">
        <f>'Unit Data from Audit Worksheet'!F135</f>
        <v>0</v>
      </c>
      <c r="F114" s="213"/>
      <c r="G114" s="215"/>
      <c r="H114" s="212"/>
      <c r="I114" s="32"/>
      <c r="J114" s="211">
        <v>1062</v>
      </c>
      <c r="K114" s="200" t="s">
        <v>1735</v>
      </c>
      <c r="L114" s="266">
        <f t="shared" si="9"/>
        <v>0</v>
      </c>
      <c r="M114"/>
      <c r="P114" s="188"/>
      <c r="Q114" s="257"/>
      <c r="W114"/>
      <c r="X114"/>
      <c r="Y114"/>
      <c r="Z114"/>
      <c r="AA114"/>
      <c r="AB114"/>
    </row>
    <row r="115" spans="1:28" s="374" customFormat="1" ht="101.4" customHeight="1" x14ac:dyDescent="0.3">
      <c r="A115" s="201">
        <f>'Unit Data from Audit Worksheet'!A136</f>
        <v>1063</v>
      </c>
      <c r="B115" s="214"/>
      <c r="C115" s="200" t="str">
        <f>'Unit Data from Audit Worksheet'!D136</f>
        <v>Are the American Rescue Plan Act (ARPA) of 2021-Coronavrius State &amp; Local Fiscal Recovery Funds on target to be completely expended by December 31, 2026? (Yes = 1 or No = 2 or N/A = 3 if unit did not receive funds)</v>
      </c>
      <c r="D115" s="218"/>
      <c r="E115" s="219">
        <f>'Unit Data from Audit Worksheet'!F136</f>
        <v>0</v>
      </c>
      <c r="F115" s="213"/>
      <c r="G115" s="215"/>
      <c r="H115" s="212"/>
      <c r="I115" s="32"/>
      <c r="J115" s="211">
        <v>1063</v>
      </c>
      <c r="K115" s="200" t="s">
        <v>1736</v>
      </c>
      <c r="L115" s="266">
        <f t="shared" si="9"/>
        <v>0</v>
      </c>
      <c r="M115"/>
      <c r="P115" s="188"/>
      <c r="Q115" s="257"/>
      <c r="W115"/>
      <c r="X115"/>
      <c r="Y115"/>
      <c r="Z115"/>
      <c r="AA115"/>
      <c r="AB115"/>
    </row>
    <row r="116" spans="1:28" ht="87" customHeight="1" x14ac:dyDescent="0.3">
      <c r="A116" s="201">
        <f>'Unit Data from Audit Worksheet'!A138</f>
        <v>512</v>
      </c>
      <c r="B116" s="214" t="str">
        <f>'Unit Data from Audit Worksheet'!C138</f>
        <v>Fiduciary Statements</v>
      </c>
      <c r="C116" s="200" t="str">
        <f>'Unit Data from Audit Worksheet'!D138</f>
        <v>Cash and investments.  
Include:  unrestricted and restricted.  
                   cash and investments held 
                   by a third party</v>
      </c>
      <c r="D116" s="218"/>
      <c r="E116" s="219">
        <f>'Unit Data from Audit Worksheet'!F138</f>
        <v>0</v>
      </c>
      <c r="F116" s="213">
        <f>IF(L116&lt;0,"Error: Number is normally positive.",)</f>
        <v>0</v>
      </c>
      <c r="G116" s="215"/>
      <c r="H116" s="212"/>
      <c r="I116" s="32"/>
      <c r="J116" s="211">
        <v>512</v>
      </c>
      <c r="K116" s="210" t="s">
        <v>204</v>
      </c>
      <c r="L116" s="266">
        <f t="shared" si="9"/>
        <v>0</v>
      </c>
      <c r="P116" s="188"/>
    </row>
    <row r="117" spans="1:28" ht="80.400000000000006" customHeight="1" x14ac:dyDescent="0.3">
      <c r="A117" s="201">
        <f>'Unit Data from Audit Worksheet'!A140</f>
        <v>656</v>
      </c>
      <c r="B117" s="214"/>
      <c r="C117" s="200" t="str">
        <f>'Unit Data from Audit Worksheet'!D140</f>
        <v>Do you use prepared food/occupancy tax revenue stream to support debt?  Select "1" for Yes and "2" for No from drop down list.</v>
      </c>
      <c r="D117" s="125"/>
      <c r="E117" s="219">
        <f>'Unit Data from Audit Worksheet'!F140</f>
        <v>0</v>
      </c>
      <c r="F117" s="213"/>
      <c r="G117" s="215"/>
      <c r="H117" s="212"/>
      <c r="I117" s="32"/>
      <c r="J117" s="211">
        <v>656</v>
      </c>
      <c r="K117" s="217" t="s">
        <v>353</v>
      </c>
      <c r="L117" s="289">
        <f>E117</f>
        <v>0</v>
      </c>
      <c r="N117" s="18"/>
      <c r="O117" s="18"/>
      <c r="P117" s="188"/>
    </row>
    <row r="118" spans="1:28" s="18" customFormat="1" ht="116.4" customHeight="1" x14ac:dyDescent="0.3">
      <c r="A118" s="201">
        <f>'Unit Data from Audit Worksheet'!A142</f>
        <v>535</v>
      </c>
      <c r="B118" s="214" t="str">
        <f>'Unit Data from Audit Worksheet'!C142</f>
        <v>Cash and Investment Note</v>
      </c>
      <c r="C118" s="200" t="str">
        <f>'Unit Data from Audit Worksheet'!D142</f>
        <v>Cash and Investment - Please list the book value of any unspent debt proceeds (bonds, installment, etc.) in any funds as of June 30.  This information may be on the face of your statements or in the notes</v>
      </c>
      <c r="D118" s="218"/>
      <c r="E118" s="219">
        <f>'Unit Data from Audit Worksheet'!F142</f>
        <v>0</v>
      </c>
      <c r="F118" s="80" t="str">
        <f>IF(L118&gt;1,,"Reminder: Please make sure you have entered all cash and investments from bond proceeds, if applicable")</f>
        <v>Reminder: Please make sure you have entered all cash and investments from bond proceeds, if applicable</v>
      </c>
      <c r="G118" s="215"/>
      <c r="H118" s="212"/>
      <c r="I118" s="32"/>
      <c r="J118" s="211">
        <v>535</v>
      </c>
      <c r="K118" s="55" t="s">
        <v>205</v>
      </c>
      <c r="L118" s="266">
        <f t="shared" si="9"/>
        <v>0</v>
      </c>
      <c r="M118"/>
      <c r="P118" s="188"/>
      <c r="Q118" s="257"/>
      <c r="R118" s="3"/>
      <c r="S118" s="3"/>
      <c r="T118" s="3"/>
      <c r="U118" s="3"/>
      <c r="V118" s="3"/>
      <c r="W118"/>
      <c r="X118"/>
      <c r="Y118"/>
      <c r="Z118"/>
      <c r="AA118"/>
      <c r="AB118"/>
    </row>
    <row r="119" spans="1:28" ht="60" customHeight="1" x14ac:dyDescent="0.3">
      <c r="A119" s="201">
        <f>'Unit Data from Audit Worksheet'!A146</f>
        <v>334</v>
      </c>
      <c r="B119" s="214" t="str">
        <f>'Unit Data from Audit Worksheet'!C146</f>
        <v>Gov.-Capital Assets Schedule in the Notes</v>
      </c>
      <c r="C119" s="200" t="str">
        <f>'Unit Data from Audit Worksheet'!D146</f>
        <v>Gross value.  
Exclude non-depreciable.</v>
      </c>
      <c r="D119" s="218"/>
      <c r="E119" s="219">
        <f>'Unit Data from Audit Worksheet'!F146</f>
        <v>0</v>
      </c>
      <c r="F119" s="80"/>
      <c r="G119" s="215"/>
      <c r="H119" s="212"/>
      <c r="I119" s="32"/>
      <c r="J119" s="211">
        <v>334</v>
      </c>
      <c r="K119" s="55" t="s">
        <v>219</v>
      </c>
      <c r="L119" s="266">
        <f t="shared" si="9"/>
        <v>0</v>
      </c>
      <c r="P119" s="188"/>
    </row>
    <row r="120" spans="1:28" ht="57" customHeight="1" x14ac:dyDescent="0.3">
      <c r="A120" s="201">
        <f>'Unit Data from Audit Worksheet'!A147</f>
        <v>373</v>
      </c>
      <c r="B120" s="214" t="str">
        <f>'Unit Data from Audit Worksheet'!C147</f>
        <v>Gov.-Capital Assets Schedule in the Notes</v>
      </c>
      <c r="C120" s="200" t="str">
        <f>'Unit Data from Audit Worksheet'!D147</f>
        <v>Accumulated depreciation</v>
      </c>
      <c r="D120" s="218"/>
      <c r="E120" s="219">
        <f>'Unit Data from Audit Worksheet'!F147</f>
        <v>0</v>
      </c>
      <c r="F120" s="80"/>
      <c r="G120" s="215"/>
      <c r="H120" s="212"/>
      <c r="I120" s="32"/>
      <c r="J120" s="211">
        <v>373</v>
      </c>
      <c r="K120" s="52" t="s">
        <v>258</v>
      </c>
      <c r="L120" s="266">
        <f t="shared" si="9"/>
        <v>0</v>
      </c>
      <c r="P120" s="188"/>
    </row>
    <row r="121" spans="1:28" ht="102.75" customHeight="1" x14ac:dyDescent="0.3">
      <c r="A121" s="201">
        <f>'Unit Data from Audit Worksheet'!A148</f>
        <v>987</v>
      </c>
      <c r="B121" s="214"/>
      <c r="C121" s="200" t="str">
        <f>'Unit Data from Audit Worksheet'!D148</f>
        <v xml:space="preserve">Estimated cost not yet budgeted of any mandate placed on unit by DEQ, a court order or some similar requirement (that has no realistic appeal path). </v>
      </c>
      <c r="D121" s="218"/>
      <c r="E121" s="219">
        <f>'Unit Data from Audit Worksheet'!F148</f>
        <v>0</v>
      </c>
      <c r="F121" s="80"/>
      <c r="G121" s="215"/>
      <c r="H121" s="212"/>
      <c r="I121" s="32"/>
      <c r="J121" s="211">
        <v>987</v>
      </c>
      <c r="K121" s="52" t="s">
        <v>1633</v>
      </c>
      <c r="L121" s="272">
        <f t="shared" si="9"/>
        <v>0</v>
      </c>
      <c r="P121" s="188"/>
    </row>
    <row r="122" spans="1:28" ht="82.8" customHeight="1" x14ac:dyDescent="0.3">
      <c r="A122" s="201">
        <f>'Unit Data from Audit Worksheet'!A149</f>
        <v>988</v>
      </c>
      <c r="B122" s="214"/>
      <c r="C122" s="200" t="str">
        <f>'Unit Data from Audit Worksheet'!D149</f>
        <v>Do you operate a landfill that will be closing  or have a significant portion closing within the next 5 years?  Select "1" for Yes and "2" for No</v>
      </c>
      <c r="D122" s="218"/>
      <c r="E122" s="219">
        <f>'Unit Data from Audit Worksheet'!F149</f>
        <v>0</v>
      </c>
      <c r="F122" s="80"/>
      <c r="G122" s="215"/>
      <c r="H122" s="212"/>
      <c r="I122" s="32"/>
      <c r="J122" s="211">
        <v>988</v>
      </c>
      <c r="K122" s="52" t="s">
        <v>808</v>
      </c>
      <c r="L122" s="272">
        <f t="shared" si="9"/>
        <v>0</v>
      </c>
      <c r="P122" s="188"/>
    </row>
    <row r="123" spans="1:28" ht="98.4" customHeight="1" x14ac:dyDescent="0.3">
      <c r="A123" s="201">
        <f>'Unit Data from Audit Worksheet'!A150</f>
        <v>989</v>
      </c>
      <c r="B123" s="214"/>
      <c r="C123" s="200" t="str">
        <f>'Unit Data from Audit Worksheet'!D150</f>
        <v>If you answered "yes" to question #988 above, will you have the closure/postclosure cost fully funded by the date of closure?  Select "1" for Yes,  "2" for No, or "3" for N/A.</v>
      </c>
      <c r="D123" s="218"/>
      <c r="E123" s="219">
        <f>'Unit Data from Audit Worksheet'!F150</f>
        <v>0</v>
      </c>
      <c r="F123" s="80"/>
      <c r="G123" s="215"/>
      <c r="H123" s="212"/>
      <c r="I123" s="32"/>
      <c r="J123" s="211">
        <v>989</v>
      </c>
      <c r="K123" s="52" t="s">
        <v>757</v>
      </c>
      <c r="L123" s="272">
        <f t="shared" si="9"/>
        <v>0</v>
      </c>
      <c r="P123" s="188"/>
    </row>
    <row r="124" spans="1:28" ht="74.400000000000006" customHeight="1" x14ac:dyDescent="0.3">
      <c r="A124" s="201">
        <f>'Unit Data from Audit Worksheet'!A154</f>
        <v>327</v>
      </c>
      <c r="B124" s="214" t="str">
        <f>'Unit Data from Audit Worksheet'!C154</f>
        <v>WS-Capital Assets Schedule in the Notes</v>
      </c>
      <c r="C124" s="200" t="str">
        <f>'Unit Data from Audit Worksheet'!D154</f>
        <v>Land and all other non depreciable capital assets 
Exclude construction in progress</v>
      </c>
      <c r="D124" s="218"/>
      <c r="E124" s="219">
        <f>'Unit Data from Audit Worksheet'!F154</f>
        <v>0</v>
      </c>
      <c r="F124" s="80"/>
      <c r="G124" s="215"/>
      <c r="H124" s="212"/>
      <c r="I124" s="32"/>
      <c r="J124" s="211">
        <v>327</v>
      </c>
      <c r="K124" s="52" t="s">
        <v>259</v>
      </c>
      <c r="L124" s="266">
        <f t="shared" si="9"/>
        <v>0</v>
      </c>
      <c r="P124" s="188"/>
    </row>
    <row r="125" spans="1:28" ht="57" customHeight="1" x14ac:dyDescent="0.3">
      <c r="A125" s="201">
        <f>'Unit Data from Audit Worksheet'!A155</f>
        <v>328</v>
      </c>
      <c r="B125" s="214" t="str">
        <f>'Unit Data from Audit Worksheet'!C155</f>
        <v>WS-Capital Assets Schedule in the Notes</v>
      </c>
      <c r="C125" s="200" t="str">
        <f>'Unit Data from Audit Worksheet'!D155</f>
        <v>Construction in progress</v>
      </c>
      <c r="D125" s="218"/>
      <c r="E125" s="219">
        <f>'Unit Data from Audit Worksheet'!F155</f>
        <v>0</v>
      </c>
      <c r="F125" s="80"/>
      <c r="G125" s="215"/>
      <c r="H125" s="212"/>
      <c r="I125" s="32"/>
      <c r="J125" s="211">
        <v>328</v>
      </c>
      <c r="K125" s="52" t="s">
        <v>260</v>
      </c>
      <c r="L125" s="266">
        <f t="shared" si="9"/>
        <v>0</v>
      </c>
      <c r="P125" s="188"/>
    </row>
    <row r="126" spans="1:28" ht="46.5" customHeight="1" x14ac:dyDescent="0.3">
      <c r="A126" s="201">
        <f>'Unit Data from Audit Worksheet'!A159</f>
        <v>515</v>
      </c>
      <c r="B126" s="214" t="str">
        <f>'Unit Data from Audit Worksheet'!C159</f>
        <v>WS Capital Assets Schedule-Gross Value</v>
      </c>
      <c r="C126" s="200" t="str">
        <f>'Unit Data from Audit Worksheet'!D159</f>
        <v>Buildings</v>
      </c>
      <c r="D126" s="218"/>
      <c r="E126" s="219">
        <f>'Unit Data from Audit Worksheet'!F159</f>
        <v>0</v>
      </c>
      <c r="F126" s="80"/>
      <c r="G126" s="215"/>
      <c r="H126" s="212"/>
      <c r="I126" s="32"/>
      <c r="J126" s="211">
        <v>515</v>
      </c>
      <c r="K126" s="52" t="s">
        <v>220</v>
      </c>
      <c r="L126" s="266">
        <f t="shared" si="9"/>
        <v>0</v>
      </c>
      <c r="P126" s="188"/>
    </row>
    <row r="127" spans="1:28" ht="60" customHeight="1" x14ac:dyDescent="0.3">
      <c r="A127" s="201">
        <f>'Unit Data from Audit Worksheet'!A160</f>
        <v>516</v>
      </c>
      <c r="B127" s="214" t="str">
        <f>'Unit Data from Audit Worksheet'!C160</f>
        <v>WS Capital Assets Schedule-Gross Value</v>
      </c>
      <c r="C127" s="200" t="str">
        <f>'Unit Data from Audit Worksheet'!D160</f>
        <v>Plant / distributions systems / water lines</v>
      </c>
      <c r="D127" s="218"/>
      <c r="E127" s="219">
        <f>'Unit Data from Audit Worksheet'!F160</f>
        <v>0</v>
      </c>
      <c r="F127" s="80"/>
      <c r="G127" s="215"/>
      <c r="H127" s="212"/>
      <c r="I127" s="32"/>
      <c r="J127" s="211">
        <v>516</v>
      </c>
      <c r="K127" s="52" t="s">
        <v>221</v>
      </c>
      <c r="L127" s="266">
        <f t="shared" si="9"/>
        <v>0</v>
      </c>
      <c r="P127" s="188"/>
    </row>
    <row r="128" spans="1:28" ht="60" customHeight="1" x14ac:dyDescent="0.3">
      <c r="A128" s="201">
        <f>'Unit Data from Audit Worksheet'!A161</f>
        <v>517</v>
      </c>
      <c r="B128" s="214" t="str">
        <f>'Unit Data from Audit Worksheet'!C161</f>
        <v>WS Capital Assets Schedule-Gross Value</v>
      </c>
      <c r="C128" s="200" t="str">
        <f>'Unit Data from Audit Worksheet'!D161</f>
        <v>Infrastructure(other infrastructure)</v>
      </c>
      <c r="D128" s="218"/>
      <c r="E128" s="219">
        <f>'Unit Data from Audit Worksheet'!F161</f>
        <v>0</v>
      </c>
      <c r="F128" s="80"/>
      <c r="G128" s="215"/>
      <c r="H128" s="212"/>
      <c r="I128" s="32"/>
      <c r="J128" s="211">
        <v>517</v>
      </c>
      <c r="K128" s="290" t="s">
        <v>222</v>
      </c>
      <c r="L128" s="266">
        <f t="shared" si="9"/>
        <v>0</v>
      </c>
      <c r="P128" s="188"/>
    </row>
    <row r="129" spans="1:22" ht="60" customHeight="1" x14ac:dyDescent="0.3">
      <c r="A129" s="201">
        <f>'Unit Data from Audit Worksheet'!A162</f>
        <v>518</v>
      </c>
      <c r="B129" s="214" t="str">
        <f>'Unit Data from Audit Worksheet'!C162</f>
        <v>WS Capital Assets Schedule-Gross Value</v>
      </c>
      <c r="C129" s="200" t="str">
        <f>'Unit Data from Audit Worksheet'!D162</f>
        <v>All other depreciable capital assets</v>
      </c>
      <c r="D129" s="218"/>
      <c r="E129" s="219">
        <f>'Unit Data from Audit Worksheet'!F162</f>
        <v>0</v>
      </c>
      <c r="F129" s="80"/>
      <c r="G129" s="215"/>
      <c r="H129" s="212"/>
      <c r="I129" s="32"/>
      <c r="J129" s="211">
        <v>518</v>
      </c>
      <c r="K129" s="290" t="s">
        <v>223</v>
      </c>
      <c r="L129" s="266">
        <f t="shared" si="9"/>
        <v>0</v>
      </c>
      <c r="P129" s="188"/>
    </row>
    <row r="130" spans="1:22" ht="60" customHeight="1" x14ac:dyDescent="0.3">
      <c r="A130" s="201">
        <f>'Unit Data from Audit Worksheet'!A165</f>
        <v>519</v>
      </c>
      <c r="B130" s="214" t="str">
        <f>'Unit Data from Audit Worksheet'!C165</f>
        <v>WS Capital Assets Schedule-Annual Depreciation</v>
      </c>
      <c r="C130" s="200" t="str">
        <f>'Unit Data from Audit Worksheet'!D165</f>
        <v>Buildings annual depreciation</v>
      </c>
      <c r="D130" s="218"/>
      <c r="E130" s="219">
        <f>'Unit Data from Audit Worksheet'!F165</f>
        <v>0</v>
      </c>
      <c r="F130" s="80"/>
      <c r="G130" s="215"/>
      <c r="H130" s="212"/>
      <c r="I130" s="32"/>
      <c r="J130" s="211">
        <v>519</v>
      </c>
      <c r="K130" s="290" t="s">
        <v>224</v>
      </c>
      <c r="L130" s="266">
        <f t="shared" si="9"/>
        <v>0</v>
      </c>
      <c r="P130" s="293"/>
    </row>
    <row r="131" spans="1:22" ht="60" customHeight="1" x14ac:dyDescent="0.3">
      <c r="A131" s="201">
        <f>'Unit Data from Audit Worksheet'!A166</f>
        <v>520</v>
      </c>
      <c r="B131" s="214" t="str">
        <f>'Unit Data from Audit Worksheet'!C166</f>
        <v>WS Capital Assets Schedule-Annual Depreciation</v>
      </c>
      <c r="C131" s="200" t="str">
        <f>'Unit Data from Audit Worksheet'!D166</f>
        <v>Plant / distributions systems / water lines annual depreciation</v>
      </c>
      <c r="D131" s="218"/>
      <c r="E131" s="219">
        <f>'Unit Data from Audit Worksheet'!F166</f>
        <v>0</v>
      </c>
      <c r="F131" s="80"/>
      <c r="G131" s="215"/>
      <c r="H131" s="212"/>
      <c r="I131" s="32"/>
      <c r="J131" s="211">
        <v>520</v>
      </c>
      <c r="K131" s="290" t="s">
        <v>225</v>
      </c>
      <c r="L131" s="266">
        <f t="shared" si="9"/>
        <v>0</v>
      </c>
      <c r="P131" s="296"/>
      <c r="Q131" s="294"/>
    </row>
    <row r="132" spans="1:22" ht="60" customHeight="1" x14ac:dyDescent="0.3">
      <c r="A132" s="201">
        <f>'Unit Data from Audit Worksheet'!A167</f>
        <v>521</v>
      </c>
      <c r="B132" s="214" t="str">
        <f>'Unit Data from Audit Worksheet'!C167</f>
        <v>WS Capital Assets Schedule-Annual Depreciation</v>
      </c>
      <c r="C132" s="200" t="str">
        <f>'Unit Data from Audit Worksheet'!D167</f>
        <v>Infrastructure(other infrastructure) annual depreciation</v>
      </c>
      <c r="D132" s="218"/>
      <c r="E132" s="219">
        <f>'Unit Data from Audit Worksheet'!F167</f>
        <v>0</v>
      </c>
      <c r="F132" s="80"/>
      <c r="G132" s="215"/>
      <c r="H132" s="212"/>
      <c r="I132" s="32"/>
      <c r="J132" s="211">
        <v>521</v>
      </c>
      <c r="K132" s="52" t="s">
        <v>226</v>
      </c>
      <c r="L132" s="266">
        <f t="shared" si="9"/>
        <v>0</v>
      </c>
      <c r="P132" s="188"/>
      <c r="Q132" s="178"/>
    </row>
    <row r="133" spans="1:22" ht="60" customHeight="1" x14ac:dyDescent="0.3">
      <c r="A133" s="201">
        <f>'Unit Data from Audit Worksheet'!A168</f>
        <v>522</v>
      </c>
      <c r="B133" s="214" t="str">
        <f>'Unit Data from Audit Worksheet'!C168</f>
        <v>WS Capital Assets Schedule-Annual Depreciation</v>
      </c>
      <c r="C133" s="200" t="str">
        <f>'Unit Data from Audit Worksheet'!D168</f>
        <v>All other depreciable capital assets annual depreciation</v>
      </c>
      <c r="D133" s="218"/>
      <c r="E133" s="219">
        <f>'Unit Data from Audit Worksheet'!F168</f>
        <v>0</v>
      </c>
      <c r="F133" s="80"/>
      <c r="G133" s="215"/>
      <c r="H133" s="212"/>
      <c r="I133" s="32"/>
      <c r="J133" s="211">
        <v>522</v>
      </c>
      <c r="K133" s="52" t="s">
        <v>227</v>
      </c>
      <c r="L133" s="266">
        <f t="shared" si="9"/>
        <v>0</v>
      </c>
      <c r="P133" s="293"/>
      <c r="S133" s="18"/>
      <c r="T133" s="18"/>
      <c r="U133" s="18"/>
      <c r="V133" s="18"/>
    </row>
    <row r="134" spans="1:22" ht="60" customHeight="1" x14ac:dyDescent="0.3">
      <c r="A134" s="201">
        <f>'Unit Data from Audit Worksheet'!A171</f>
        <v>523</v>
      </c>
      <c r="B134" s="214" t="str">
        <f>'Unit Data from Audit Worksheet'!C171</f>
        <v>WS Capital Assets Schedule-Accumulated Depreciation</v>
      </c>
      <c r="C134" s="200" t="str">
        <f>'Unit Data from Audit Worksheet'!D171</f>
        <v>Building accumulated depreciation</v>
      </c>
      <c r="D134" s="218"/>
      <c r="E134" s="219">
        <f>'Unit Data from Audit Worksheet'!F171</f>
        <v>0</v>
      </c>
      <c r="F134" s="80"/>
      <c r="G134" s="215"/>
      <c r="H134" s="212"/>
      <c r="I134" s="32"/>
      <c r="J134" s="211">
        <v>523</v>
      </c>
      <c r="K134" s="52" t="s">
        <v>228</v>
      </c>
      <c r="L134" s="266">
        <f t="shared" si="9"/>
        <v>0</v>
      </c>
      <c r="P134" s="293"/>
      <c r="S134" s="18"/>
      <c r="T134" s="18"/>
      <c r="U134" s="18"/>
      <c r="V134" s="18"/>
    </row>
    <row r="135" spans="1:22" ht="72" customHeight="1" x14ac:dyDescent="0.3">
      <c r="A135" s="201">
        <f>'Unit Data from Audit Worksheet'!A172</f>
        <v>524</v>
      </c>
      <c r="B135" s="214" t="str">
        <f>'Unit Data from Audit Worksheet'!C172</f>
        <v>WS Capital Assets Schedule-Accumulated Depreciation</v>
      </c>
      <c r="C135" s="200" t="str">
        <f>'Unit Data from Audit Worksheet'!D172</f>
        <v>Plant / distributions systems / water lines accumulated depreciation</v>
      </c>
      <c r="D135" s="218"/>
      <c r="E135" s="219">
        <f>'Unit Data from Audit Worksheet'!F172</f>
        <v>0</v>
      </c>
      <c r="F135" s="80"/>
      <c r="G135" s="215"/>
      <c r="H135" s="212"/>
      <c r="I135" s="32"/>
      <c r="J135" s="211">
        <v>524</v>
      </c>
      <c r="K135" s="52" t="s">
        <v>229</v>
      </c>
      <c r="L135" s="266">
        <f t="shared" si="9"/>
        <v>0</v>
      </c>
      <c r="P135" s="293"/>
      <c r="S135" s="18"/>
      <c r="T135" s="18"/>
      <c r="U135" s="18"/>
      <c r="V135" s="18"/>
    </row>
    <row r="136" spans="1:22" ht="72" customHeight="1" x14ac:dyDescent="0.3">
      <c r="A136" s="201">
        <f>'Unit Data from Audit Worksheet'!A173</f>
        <v>525</v>
      </c>
      <c r="B136" s="214" t="str">
        <f>'Unit Data from Audit Worksheet'!C173</f>
        <v>WS Capital Assets Schedule-Accumulated Depreciation</v>
      </c>
      <c r="C136" s="200" t="str">
        <f>'Unit Data from Audit Worksheet'!D173</f>
        <v>Infrastructure(other infrastructure) accumulated depreciation</v>
      </c>
      <c r="D136" s="218"/>
      <c r="E136" s="219">
        <f>'Unit Data from Audit Worksheet'!F173</f>
        <v>0</v>
      </c>
      <c r="F136" s="80"/>
      <c r="G136" s="215"/>
      <c r="H136" s="212"/>
      <c r="I136" s="32"/>
      <c r="J136" s="211">
        <v>525</v>
      </c>
      <c r="K136" s="52" t="s">
        <v>230</v>
      </c>
      <c r="L136" s="266">
        <f t="shared" si="9"/>
        <v>0</v>
      </c>
      <c r="P136" s="192"/>
      <c r="Q136" s="294"/>
    </row>
    <row r="137" spans="1:22" ht="72" customHeight="1" x14ac:dyDescent="0.3">
      <c r="A137" s="201">
        <f>'Unit Data from Audit Worksheet'!A174</f>
        <v>526</v>
      </c>
      <c r="B137" s="214" t="str">
        <f>'Unit Data from Audit Worksheet'!C174</f>
        <v>WS Capital Assets Schedule-Accumulated Depreciation</v>
      </c>
      <c r="C137" s="200" t="str">
        <f>'Unit Data from Audit Worksheet'!D174</f>
        <v>All other depreciable capital assets accumulated depreciation</v>
      </c>
      <c r="D137" s="218"/>
      <c r="E137" s="219">
        <f>'Unit Data from Audit Worksheet'!F174</f>
        <v>0</v>
      </c>
      <c r="F137" s="80"/>
      <c r="G137" s="215"/>
      <c r="H137" s="212"/>
      <c r="I137" s="32"/>
      <c r="J137" s="211">
        <v>526</v>
      </c>
      <c r="K137" s="52" t="s">
        <v>231</v>
      </c>
      <c r="L137" s="266">
        <f t="shared" si="9"/>
        <v>0</v>
      </c>
      <c r="P137" s="188"/>
      <c r="Q137" s="3"/>
    </row>
    <row r="138" spans="1:22" ht="196.8" customHeight="1" x14ac:dyDescent="0.3">
      <c r="A138" s="201">
        <f>'Unit Data from Audit Worksheet'!A179</f>
        <v>337</v>
      </c>
      <c r="B138" s="214" t="str">
        <f>'Unit Data from Audit Worksheet'!C179</f>
        <v>Long-Term Liability Note - Governmental Activities</v>
      </c>
      <c r="C138" s="214" t="str">
        <f>'Unit Data from Audit Worksheet'!D179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38" s="218"/>
      <c r="E138" s="219">
        <f>'Unit Data from Audit Worksheet'!F179</f>
        <v>0</v>
      </c>
      <c r="F138" s="213">
        <f>IF(L138&lt;0,"Error: Enter as a positive.",)</f>
        <v>0</v>
      </c>
      <c r="G138" s="215"/>
      <c r="H138" s="212"/>
      <c r="I138" s="32"/>
      <c r="J138" s="211">
        <v>337</v>
      </c>
      <c r="K138" s="210" t="s">
        <v>206</v>
      </c>
      <c r="L138" s="266">
        <f t="shared" si="9"/>
        <v>0</v>
      </c>
      <c r="P138" s="188"/>
    </row>
    <row r="139" spans="1:22" ht="76.5" customHeight="1" x14ac:dyDescent="0.3">
      <c r="A139" s="201">
        <f>'Unit Data from Audit Worksheet'!A180</f>
        <v>343</v>
      </c>
      <c r="B139" s="214" t="str">
        <f>'Unit Data from Audit Worksheet'!C180</f>
        <v>Long-Term Liability Note - Governmental Activities</v>
      </c>
      <c r="C139" s="200" t="str">
        <f>'Unit Data from Audit Worksheet'!D180</f>
        <v>Decreases made (principal paid) on Long-Term Debt in current fiscal year.  Reduce for debt refunding.</v>
      </c>
      <c r="D139" s="218"/>
      <c r="E139" s="219">
        <f>'Unit Data from Audit Worksheet'!F180</f>
        <v>0</v>
      </c>
      <c r="F139" s="213">
        <f>IF(L139&lt;0,"Error: Enter as a positive.",)</f>
        <v>0</v>
      </c>
      <c r="G139" s="215"/>
      <c r="H139" s="212"/>
      <c r="I139" s="32"/>
      <c r="J139" s="211">
        <v>343</v>
      </c>
      <c r="K139" s="210" t="s">
        <v>207</v>
      </c>
      <c r="L139" s="266">
        <f t="shared" si="9"/>
        <v>0</v>
      </c>
      <c r="P139" s="188"/>
    </row>
    <row r="140" spans="1:22" ht="198" customHeight="1" x14ac:dyDescent="0.3">
      <c r="A140" s="201">
        <f>'Unit Data from Audit Worksheet'!A181</f>
        <v>82</v>
      </c>
      <c r="B140" s="214" t="str">
        <f>'Unit Data from Audit Worksheet'!C181</f>
        <v>Long-Term Liability Note - Water Sewer Activities</v>
      </c>
      <c r="C140" s="214" t="str">
        <f>'Unit Data from Audit Worksheet'!D181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40" s="218"/>
      <c r="E140" s="219">
        <f>'Unit Data from Audit Worksheet'!F181</f>
        <v>0</v>
      </c>
      <c r="F140" s="213">
        <f>IF(L140&lt;0,"Error: Enter as a positive.",)</f>
        <v>0</v>
      </c>
      <c r="G140" s="215"/>
      <c r="H140" s="212"/>
      <c r="I140" s="32"/>
      <c r="J140" s="211">
        <v>82</v>
      </c>
      <c r="K140" s="62" t="s">
        <v>261</v>
      </c>
      <c r="L140" s="266">
        <f t="shared" si="9"/>
        <v>0</v>
      </c>
      <c r="P140" s="188"/>
    </row>
    <row r="141" spans="1:22" ht="91.2" customHeight="1" x14ac:dyDescent="0.3">
      <c r="A141" s="201">
        <f>'Unit Data from Audit Worksheet'!A183</f>
        <v>622</v>
      </c>
      <c r="B141" s="214" t="str">
        <f>'Unit Data from Audit Worksheet'!C183</f>
        <v>FS., Pension note or RSI</v>
      </c>
      <c r="C141" s="214" t="str">
        <f>'Unit Data from Audit Worksheet'!D183</f>
        <v xml:space="preserve">Unit's Share of Net Pension Liability ($s)
- unit of government is a participating employer in the State's TSERS (Teachers' and State Employees' Retirement System) or the LGERS (Local Governmental Employees' Retirement System).  </v>
      </c>
      <c r="D141" s="218"/>
      <c r="E141" s="219">
        <f>'Unit Data from Audit Worksheet'!F183</f>
        <v>0</v>
      </c>
      <c r="F141" s="213"/>
      <c r="G141" s="215"/>
      <c r="H141" s="212"/>
      <c r="I141" s="32"/>
      <c r="J141" s="211">
        <v>622</v>
      </c>
      <c r="K141" s="217" t="s">
        <v>307</v>
      </c>
      <c r="L141" s="266">
        <f t="shared" si="9"/>
        <v>0</v>
      </c>
      <c r="P141" s="188"/>
      <c r="S141" s="18"/>
      <c r="T141" s="18"/>
      <c r="U141" s="18"/>
      <c r="V141" s="18"/>
    </row>
    <row r="142" spans="1:22" ht="151.19999999999999" customHeight="1" x14ac:dyDescent="0.3">
      <c r="A142" s="201">
        <f>'Unit Data from Audit Worksheet'!A184</f>
        <v>577</v>
      </c>
      <c r="B142" s="214" t="str">
        <f>'Unit Data from Audit Worksheet'!C184</f>
        <v>Pension Notes</v>
      </c>
      <c r="C142" s="214" t="str">
        <f>'Unit Data from Audit Worksheet'!D184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142" s="218"/>
      <c r="E142" s="219">
        <f>'Unit Data from Audit Worksheet'!F184</f>
        <v>0</v>
      </c>
      <c r="F142" s="213"/>
      <c r="G142" s="215"/>
      <c r="H142" s="212"/>
      <c r="I142" s="32"/>
      <c r="J142" s="211">
        <v>577</v>
      </c>
      <c r="K142" s="217" t="s">
        <v>281</v>
      </c>
      <c r="L142" s="266">
        <f t="shared" si="9"/>
        <v>0</v>
      </c>
      <c r="P142" s="188"/>
      <c r="S142" s="18"/>
      <c r="T142" s="18"/>
      <c r="U142" s="18"/>
      <c r="V142" s="18"/>
    </row>
    <row r="143" spans="1:22" ht="115.5" customHeight="1" x14ac:dyDescent="0.3">
      <c r="A143" s="291">
        <f>'Unit Data from Audit Worksheet'!A186</f>
        <v>598</v>
      </c>
      <c r="B143" s="214" t="str">
        <f>'Unit Data from Audit Worksheet'!C186</f>
        <v>LEO Note</v>
      </c>
      <c r="C143" s="200" t="str">
        <f>'Unit Data from Audit Worksheet'!D186</f>
        <v>Amount the unit paid out in benefits under LEO special separation allowance to retired law enforcement officers this fiscal year if you report under GASB 68 or GASB 73.</v>
      </c>
      <c r="D143" s="218"/>
      <c r="E143" s="219">
        <f>'Unit Data from Audit Worksheet'!F186</f>
        <v>0</v>
      </c>
      <c r="F143" s="213">
        <f>IF(L143&lt;0,"Error: Enter as a positive.",)</f>
        <v>0</v>
      </c>
      <c r="G143" s="215"/>
      <c r="H143" s="212">
        <f>'Unit Data from Audit Worksheet'!I186</f>
        <v>0</v>
      </c>
      <c r="I143" s="32"/>
      <c r="J143" s="211">
        <v>598</v>
      </c>
      <c r="K143" s="87" t="s">
        <v>293</v>
      </c>
      <c r="L143" s="266">
        <f t="shared" si="9"/>
        <v>0</v>
      </c>
      <c r="P143" s="188"/>
      <c r="S143" s="18"/>
      <c r="T143" s="18"/>
      <c r="U143" s="18"/>
      <c r="V143" s="18"/>
    </row>
    <row r="144" spans="1:22" ht="84" customHeight="1" x14ac:dyDescent="0.3">
      <c r="A144" s="201">
        <f>'Unit Data from Audit Worksheet'!A187</f>
        <v>599</v>
      </c>
      <c r="B144" s="214" t="str">
        <f>'Unit Data from Audit Worksheet'!C187</f>
        <v>LEO Note</v>
      </c>
      <c r="C144" s="200" t="str">
        <f>'Unit Data from Audit Worksheet'!D187</f>
        <v>The total LEO pension liability if you report under GASB 68 or GASB 73.</v>
      </c>
      <c r="D144" s="218"/>
      <c r="E144" s="219">
        <f>'Unit Data from Audit Worksheet'!F187</f>
        <v>0</v>
      </c>
      <c r="F144" s="213">
        <f>IF(L144&lt;0,"Error: Enter as a positive.",)</f>
        <v>0</v>
      </c>
      <c r="G144" s="215"/>
      <c r="H144" s="212"/>
      <c r="I144" s="32"/>
      <c r="J144" s="211">
        <v>599</v>
      </c>
      <c r="K144" s="86" t="s">
        <v>292</v>
      </c>
      <c r="L144" s="266">
        <f t="shared" si="9"/>
        <v>0</v>
      </c>
      <c r="P144" s="188"/>
    </row>
    <row r="145" spans="1:28" ht="108.6" customHeight="1" x14ac:dyDescent="0.3">
      <c r="A145" s="201">
        <f>'Unit Data from Audit Worksheet'!A188</f>
        <v>602</v>
      </c>
      <c r="B145" s="214" t="str">
        <f>'Unit Data from Audit Worksheet'!C188</f>
        <v>LEO Note</v>
      </c>
      <c r="C145" s="200" t="str">
        <f>'Unit Data from Audit Worksheet'!D188</f>
        <v>If you have LEO pension assets and are reporting under GASB 68 please enter "Plan Fiduciary Net Position" which can be found on your RSI schedules and the Notes.</v>
      </c>
      <c r="D145" s="218"/>
      <c r="E145" s="219">
        <f>'Unit Data from Audit Worksheet'!F188</f>
        <v>0</v>
      </c>
      <c r="F145" s="213">
        <f>IF(L145&lt;0,"Error: Enter as a positive.",)</f>
        <v>0</v>
      </c>
      <c r="G145" s="215"/>
      <c r="H145" s="212"/>
      <c r="I145" s="32"/>
      <c r="J145" s="211">
        <v>602</v>
      </c>
      <c r="K145" s="22" t="s">
        <v>294</v>
      </c>
      <c r="L145" s="266">
        <f t="shared" si="9"/>
        <v>0</v>
      </c>
      <c r="P145" s="188"/>
    </row>
    <row r="146" spans="1:28" ht="123" customHeight="1" x14ac:dyDescent="0.3">
      <c r="A146" s="201">
        <f>'Unit Data from Audit Worksheet'!A189</f>
        <v>619</v>
      </c>
      <c r="B146" s="214" t="str">
        <f>'Unit Data from Audit Worksheet'!C189</f>
        <v>LEO
RSI</v>
      </c>
      <c r="C146" s="87" t="str">
        <f>'Unit Data from Audit Worksheet'!D189</f>
        <v>LEOSSA – What is the plan’s fiduciary net position as a percentage of the total pension liability?  Please enter as percentage value; for example, 83.5% should be entered as 83.5.  If assets have not been set aside in a trust, please enter 0.0</v>
      </c>
      <c r="D146" s="88"/>
      <c r="E146" s="219">
        <f>'Unit Data from Audit Worksheet'!F189</f>
        <v>0</v>
      </c>
      <c r="F146" s="213"/>
      <c r="G146" s="215"/>
      <c r="H146" s="95"/>
      <c r="I146" s="32"/>
      <c r="J146" s="203">
        <v>619</v>
      </c>
      <c r="K146" s="94" t="s">
        <v>379</v>
      </c>
      <c r="L146" s="709">
        <f t="shared" si="9"/>
        <v>0</v>
      </c>
      <c r="P146" s="188"/>
    </row>
    <row r="147" spans="1:28" ht="113.25" customHeight="1" x14ac:dyDescent="0.3">
      <c r="A147" s="201">
        <v>621</v>
      </c>
      <c r="B147" s="51" t="s">
        <v>303</v>
      </c>
      <c r="C147" s="295" t="str">
        <f>'Unit Data from Audit Worksheet'!D191</f>
        <v xml:space="preserve">Unit's share of Retirement Health Benefit Fund Net OPEB Liability ($s)
- unit of government is a participating employer in the State's RHBF </v>
      </c>
      <c r="D147" s="88"/>
      <c r="E147" s="219">
        <f>'Unit Data from Audit Worksheet'!F191</f>
        <v>0</v>
      </c>
      <c r="F147" s="213">
        <f>IF(L147&lt;0,"Error: Enter as a positive.",)</f>
        <v>0</v>
      </c>
      <c r="G147" s="117"/>
      <c r="H147" s="212"/>
      <c r="I147" s="32"/>
      <c r="J147" s="296">
        <v>621</v>
      </c>
      <c r="K147" s="118" t="s">
        <v>383</v>
      </c>
      <c r="L147" s="266">
        <f t="shared" si="9"/>
        <v>0</v>
      </c>
      <c r="P147" s="189"/>
    </row>
    <row r="148" spans="1:28" s="18" customFormat="1" ht="154.19999999999999" customHeight="1" x14ac:dyDescent="0.3">
      <c r="A148" s="291">
        <f>'Unit Data from Audit Worksheet'!A192</f>
        <v>547</v>
      </c>
      <c r="B148" s="214" t="str">
        <f>'Unit Data from Audit Worksheet'!C192</f>
        <v>OPEB Note</v>
      </c>
      <c r="C148" s="214" t="str">
        <f>'Unit Data from Audit Worksheet'!D192</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48" s="218"/>
      <c r="E148" s="219">
        <f>'Unit Data from Audit Worksheet'!F192</f>
        <v>0</v>
      </c>
      <c r="F148" s="213" t="str">
        <f>IF(L151&lt;1,"Please answer this question","")</f>
        <v>Please answer this question</v>
      </c>
      <c r="G148" s="215"/>
      <c r="H148" s="212">
        <f>'Unit Data from Audit Worksheet'!I192</f>
        <v>0</v>
      </c>
      <c r="I148" s="32"/>
      <c r="J148" s="211">
        <v>547</v>
      </c>
      <c r="K148" s="297" t="s">
        <v>251</v>
      </c>
      <c r="L148" s="266">
        <f t="shared" si="9"/>
        <v>0</v>
      </c>
      <c r="M148"/>
      <c r="P148" s="189"/>
      <c r="Q148" s="257"/>
      <c r="R148" s="3"/>
      <c r="S148" s="3"/>
      <c r="T148" s="3"/>
      <c r="U148" s="3"/>
      <c r="V148" s="3"/>
      <c r="W148"/>
      <c r="X148"/>
      <c r="Y148"/>
      <c r="Z148"/>
      <c r="AA148"/>
      <c r="AB148"/>
    </row>
    <row r="149" spans="1:28" s="18" customFormat="1" ht="99" customHeight="1" x14ac:dyDescent="0.3">
      <c r="A149" s="201">
        <f>'Unit Data from Audit Worksheet'!A193</f>
        <v>659</v>
      </c>
      <c r="B149" s="214" t="str">
        <f>'Unit Data from Audit Worksheet'!C193</f>
        <v>OPEB
 Note or RSI</v>
      </c>
      <c r="C149" s="200" t="str">
        <f>'Unit Data from Audit Worksheet'!D193</f>
        <v>Total OPEB benefits - total OPEB liability
If you do not provide benefit, please enter 0</v>
      </c>
      <c r="D149" s="218"/>
      <c r="E149" s="219">
        <f>'Unit Data from Audit Worksheet'!F193</f>
        <v>0</v>
      </c>
      <c r="F149" s="213">
        <f>IF(L149&lt;0,"Error: Enter as a positive.",)</f>
        <v>0</v>
      </c>
      <c r="G149" s="298" t="s">
        <v>1630</v>
      </c>
      <c r="H149" s="212"/>
      <c r="I149" s="32"/>
      <c r="J149" s="203">
        <v>659</v>
      </c>
      <c r="K149" s="202" t="s">
        <v>350</v>
      </c>
      <c r="L149" s="279">
        <f t="shared" si="9"/>
        <v>0</v>
      </c>
      <c r="M149"/>
      <c r="P149" s="189"/>
      <c r="Q149" s="257"/>
      <c r="R149" s="3"/>
      <c r="S149" s="3"/>
      <c r="T149" s="3"/>
      <c r="U149" s="3"/>
      <c r="V149" s="3"/>
      <c r="W149"/>
      <c r="X149"/>
      <c r="Y149"/>
      <c r="Z149"/>
      <c r="AA149"/>
      <c r="AB149"/>
    </row>
    <row r="150" spans="1:28" s="18" customFormat="1" ht="131.25" customHeight="1" x14ac:dyDescent="0.3">
      <c r="A150" s="201">
        <f>'Unit Data from Audit Worksheet'!A194</f>
        <v>660</v>
      </c>
      <c r="B150" s="214" t="str">
        <f>'Unit Data from Audit Worksheet'!C194</f>
        <v>OPEB
 Note or RSI</v>
      </c>
      <c r="C150" s="200" t="str">
        <f>'Unit Data from Audit Worksheet'!D194</f>
        <v>Total OPEB benefits- OPEB plan fiduciary net position
If no fiduciary net position, enter 0</v>
      </c>
      <c r="D150" s="218"/>
      <c r="E150" s="219">
        <f>'Unit Data from Audit Worksheet'!F194</f>
        <v>0</v>
      </c>
      <c r="F150" s="209">
        <f>IF(L150&lt;0,"Note: Number is normally positive.",)</f>
        <v>0</v>
      </c>
      <c r="G150" s="298" t="s">
        <v>1630</v>
      </c>
      <c r="H150" s="212"/>
      <c r="I150" s="32"/>
      <c r="J150" s="203">
        <v>660</v>
      </c>
      <c r="K150" s="202" t="s">
        <v>351</v>
      </c>
      <c r="L150" s="279">
        <f t="shared" si="9"/>
        <v>0</v>
      </c>
      <c r="M150"/>
      <c r="P150" s="189"/>
      <c r="Q150" s="257"/>
      <c r="R150" s="3"/>
      <c r="S150" s="3"/>
      <c r="T150" s="3"/>
      <c r="U150" s="3"/>
      <c r="V150" s="3"/>
      <c r="W150"/>
      <c r="X150"/>
      <c r="Y150"/>
      <c r="Z150"/>
      <c r="AA150"/>
      <c r="AB150"/>
    </row>
    <row r="151" spans="1:28" ht="134.25" customHeight="1" x14ac:dyDescent="0.3">
      <c r="A151" s="201">
        <f>'Unit Data from Audit Worksheet'!A195</f>
        <v>661</v>
      </c>
      <c r="B151" s="214" t="str">
        <f>'Unit Data from Audit Worksheet'!C195</f>
        <v>OPEB
RSI</v>
      </c>
      <c r="C151" s="200" t="str">
        <f>'Unit Data from Audit Worksheet'!D195</f>
        <v>Total OPEB benefits - What is the plan’s fiduciary net position as a percentage of the total OPEB liability?  Please enter as percentage value; for example, 83.5% should be entered as 83.5.  If assets have not been set aside in a trust, please enter 0.0</v>
      </c>
      <c r="D151" s="88"/>
      <c r="E151" s="777">
        <f>'Unit Data from Audit Worksheet'!F195</f>
        <v>0</v>
      </c>
      <c r="F151" s="213" t="str">
        <f>IF(H151=L151,"","Column L does not equal Column H")</f>
        <v/>
      </c>
      <c r="G151" s="298" t="s">
        <v>1630</v>
      </c>
      <c r="H151" s="153">
        <f>ROUND(IFERROR((L150/L149)*100,0),1)</f>
        <v>0</v>
      </c>
      <c r="I151" s="32"/>
      <c r="J151" s="203">
        <v>661</v>
      </c>
      <c r="K151" s="217" t="s">
        <v>352</v>
      </c>
      <c r="L151" s="710">
        <f>IF(D151="",E151,D151)</f>
        <v>0</v>
      </c>
      <c r="P151" s="189"/>
    </row>
    <row r="152" spans="1:28" ht="65.25" customHeight="1" x14ac:dyDescent="0.3">
      <c r="A152" s="201">
        <f>'Unit Data from Audit Worksheet'!A198</f>
        <v>371</v>
      </c>
      <c r="B152" s="214" t="str">
        <f>'Unit Data from Audit Worksheet'!C198</f>
        <v>Transfer Note</v>
      </c>
      <c r="C152" s="200" t="str">
        <f>'Unit Data from Audit Worksheet'!D198</f>
        <v>Amount of Transfers from the General Fund to the Debt Service Fund (Enter as positive)</v>
      </c>
      <c r="D152" s="218"/>
      <c r="E152" s="219">
        <f>'Unit Data from Audit Worksheet'!F198</f>
        <v>0</v>
      </c>
      <c r="F152" s="213">
        <f>IF(L152&lt;0,"Error: Enter as a positive.",)</f>
        <v>0</v>
      </c>
      <c r="G152" s="215"/>
      <c r="H152" s="212"/>
      <c r="I152" s="32"/>
      <c r="J152" s="33">
        <v>371</v>
      </c>
      <c r="K152" s="210" t="s">
        <v>208</v>
      </c>
      <c r="L152" s="266">
        <f t="shared" si="9"/>
        <v>0</v>
      </c>
      <c r="P152" s="191"/>
    </row>
    <row r="153" spans="1:28" s="374" customFormat="1" ht="65.25" customHeight="1" x14ac:dyDescent="0.3">
      <c r="A153" s="854">
        <f>'Unit Data from Audit Worksheet'!A199</f>
        <v>1075</v>
      </c>
      <c r="B153" s="855" t="str">
        <f>'Unit Data from Audit Worksheet'!C199</f>
        <v>Transfer Note</v>
      </c>
      <c r="C153" s="856" t="str">
        <f>'Unit Data from Audit Worksheet'!D199</f>
        <v>Transfers from General Fund to Water and Sewer Fund.  (Enter as positive)</v>
      </c>
      <c r="D153" s="218"/>
      <c r="E153" s="220">
        <f>'Unit Data from Audit Worksheet'!F199</f>
        <v>0</v>
      </c>
      <c r="F153" s="213"/>
      <c r="G153" s="215"/>
      <c r="H153" s="212"/>
      <c r="I153" s="32"/>
      <c r="J153" s="857">
        <v>1075</v>
      </c>
      <c r="K153" s="858" t="s">
        <v>2346</v>
      </c>
      <c r="L153" s="282">
        <f t="shared" si="9"/>
        <v>0</v>
      </c>
      <c r="M153" s="173"/>
      <c r="P153" s="191"/>
      <c r="Q153" s="257"/>
      <c r="W153" s="173"/>
      <c r="X153" s="173"/>
      <c r="Y153" s="173"/>
      <c r="Z153" s="173"/>
      <c r="AA153" s="173"/>
      <c r="AB153" s="173"/>
    </row>
    <row r="154" spans="1:28" s="374" customFormat="1" ht="65.25" customHeight="1" x14ac:dyDescent="0.3">
      <c r="A154" s="854">
        <f>'Unit Data from Audit Worksheet'!A200</f>
        <v>1076</v>
      </c>
      <c r="B154" s="855" t="str">
        <f>'Unit Data from Audit Worksheet'!C200</f>
        <v>Transfer Note</v>
      </c>
      <c r="C154" s="856" t="str">
        <f>'Unit Data from Audit Worksheet'!D200</f>
        <v>Transfers from Water and Sewer to General Fund.  (Enter as positive)</v>
      </c>
      <c r="D154" s="218"/>
      <c r="E154" s="220">
        <f>'Unit Data from Audit Worksheet'!F200</f>
        <v>0</v>
      </c>
      <c r="F154" s="213"/>
      <c r="G154" s="215"/>
      <c r="H154" s="212"/>
      <c r="I154" s="32"/>
      <c r="J154" s="857">
        <v>1076</v>
      </c>
      <c r="K154" s="858" t="s">
        <v>2347</v>
      </c>
      <c r="L154" s="282">
        <f t="shared" si="9"/>
        <v>0</v>
      </c>
      <c r="M154" s="173"/>
      <c r="P154" s="191"/>
      <c r="Q154" s="257"/>
      <c r="W154" s="173"/>
      <c r="X154" s="173"/>
      <c r="Y154" s="173"/>
      <c r="Z154" s="173"/>
      <c r="AA154" s="173"/>
      <c r="AB154" s="173"/>
    </row>
    <row r="155" spans="1:28" s="374" customFormat="1" ht="65.25" customHeight="1" x14ac:dyDescent="0.3">
      <c r="A155" s="854">
        <f>'Unit Data from Audit Worksheet'!A201</f>
        <v>1077</v>
      </c>
      <c r="B155" s="855" t="str">
        <f>'Unit Data from Audit Worksheet'!C201</f>
        <v>Water and Sewer - Fund Revenue, Expenses &amp; Changes in Fund Net Position or Notes to Financial Statements</v>
      </c>
      <c r="C155" s="856" t="str">
        <f>'Unit Data from Audit Worksheet'!D201</f>
        <v>Amount transferred from the Water and Sewer Fund to Water and Sewer Capital Project Funds</v>
      </c>
      <c r="D155" s="218"/>
      <c r="E155" s="220">
        <f>'Unit Data from Audit Worksheet'!F201</f>
        <v>0</v>
      </c>
      <c r="F155" s="213"/>
      <c r="G155" s="215"/>
      <c r="H155" s="212"/>
      <c r="I155" s="32"/>
      <c r="J155" s="857">
        <v>1077</v>
      </c>
      <c r="K155" s="858" t="s">
        <v>2379</v>
      </c>
      <c r="L155" s="282">
        <f t="shared" si="9"/>
        <v>0</v>
      </c>
      <c r="M155" s="173"/>
      <c r="P155" s="191"/>
      <c r="Q155" s="257"/>
      <c r="W155" s="173"/>
      <c r="X155" s="173"/>
      <c r="Y155" s="173"/>
      <c r="Z155" s="173"/>
      <c r="AA155" s="173"/>
      <c r="AB155" s="173"/>
    </row>
    <row r="156" spans="1:28" ht="84.75" customHeight="1" x14ac:dyDescent="0.3">
      <c r="A156" s="299">
        <f>'Unit Data from Audit Worksheet'!A203</f>
        <v>6</v>
      </c>
      <c r="B156" s="47" t="str">
        <f>'Unit Data from Audit Worksheet'!C203</f>
        <v>Fund Balance Note</v>
      </c>
      <c r="C156" s="275" t="str">
        <f>'Unit Data from Audit Worksheet'!D203</f>
        <v>General Fund -  Total Encumbrances.  You will probably have to refer to the note disclosure where the amount of encumbrances is listed.</v>
      </c>
      <c r="D156" s="218"/>
      <c r="E156" s="138">
        <f>'Unit Data from Audit Worksheet'!F203</f>
        <v>0</v>
      </c>
      <c r="F156" s="31">
        <f>IF(L156&lt;0,"Error: Enter as a positive.",)</f>
        <v>0</v>
      </c>
      <c r="G156" s="66"/>
      <c r="H156" s="212"/>
      <c r="I156" s="32"/>
      <c r="J156" s="35">
        <v>6</v>
      </c>
      <c r="K156" s="122" t="s">
        <v>209</v>
      </c>
      <c r="L156" s="266">
        <f t="shared" si="9"/>
        <v>0</v>
      </c>
      <c r="P156" s="191"/>
    </row>
    <row r="157" spans="1:28" ht="117.75" customHeight="1" x14ac:dyDescent="0.3">
      <c r="A157" s="201">
        <f>'Unit Data from Audit Worksheet'!A205</f>
        <v>541</v>
      </c>
      <c r="B157" s="214" t="str">
        <f>'Unit Data from Audit Worksheet'!C205</f>
        <v>Water Sewer - Budget Actual Statement</v>
      </c>
      <c r="C157" s="214" t="str">
        <f>'Unit Data from Audit Worksheet'!D205</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57" s="218"/>
      <c r="E157" s="219">
        <f>'Unit Data from Audit Worksheet'!F205</f>
        <v>0</v>
      </c>
      <c r="F157" s="213"/>
      <c r="G157" s="215"/>
      <c r="H157" s="212"/>
      <c r="I157" s="32"/>
      <c r="J157" s="211">
        <v>541</v>
      </c>
      <c r="K157" s="81" t="s">
        <v>1634</v>
      </c>
      <c r="L157" s="266">
        <f t="shared" si="9"/>
        <v>0</v>
      </c>
      <c r="P157" s="191"/>
    </row>
    <row r="158" spans="1:28" ht="94.5" customHeight="1" x14ac:dyDescent="0.3">
      <c r="A158" s="201">
        <f>'Unit Data from Audit Worksheet'!A207</f>
        <v>542</v>
      </c>
      <c r="B158" s="214" t="str">
        <f>'Unit Data from Audit Worksheet'!C207</f>
        <v>Water Sewer - Disclosed in the Notes or in the recently approved Budget for next year.</v>
      </c>
      <c r="C158" s="200" t="str">
        <f>'Unit Data from Audit Worksheet'!D207</f>
        <v>Amount of the Water Sewer Fund Balance appropriated in next year's budget?</v>
      </c>
      <c r="D158" s="218"/>
      <c r="E158" s="219">
        <f>'Unit Data from Audit Worksheet'!F207</f>
        <v>0</v>
      </c>
      <c r="F158" s="213"/>
      <c r="G158" s="215"/>
      <c r="H158" s="212"/>
      <c r="I158" s="32"/>
      <c r="J158" s="211">
        <v>542</v>
      </c>
      <c r="K158" s="210" t="s">
        <v>210</v>
      </c>
      <c r="L158" s="266">
        <f t="shared" si="9"/>
        <v>0</v>
      </c>
      <c r="N158" s="54" t="s">
        <v>255</v>
      </c>
      <c r="P158" s="191"/>
    </row>
    <row r="159" spans="1:28" ht="110.4" customHeight="1" x14ac:dyDescent="0.3">
      <c r="A159" s="201">
        <f>'Unit Data from Audit Worksheet'!A210</f>
        <v>528</v>
      </c>
      <c r="B159" s="214" t="str">
        <f>'Unit Data from Audit Worksheet'!C210</f>
        <v>Analysis of Current Tax Levy Schedule</v>
      </c>
      <c r="C159" s="200" t="str">
        <f>'Unit Data from Audit Worksheet'!D210</f>
        <v>Please enter the Net Current year's levy for property excluding registered motor vehicles-- (after adjusting for discoveries and abatements)
Exclude Supplemental Taxes</v>
      </c>
      <c r="D159" s="218"/>
      <c r="E159" s="219">
        <f>'Unit Data from Audit Worksheet'!F210</f>
        <v>0</v>
      </c>
      <c r="F159" s="75" t="str">
        <f>IF(L159=0,"Must be completed if unit levys taxes","")</f>
        <v>Must be completed if unit levys taxes</v>
      </c>
      <c r="G159" s="215"/>
      <c r="H159" s="212"/>
      <c r="I159" s="32"/>
      <c r="J159" s="211">
        <v>528</v>
      </c>
      <c r="K159" s="300" t="s">
        <v>215</v>
      </c>
      <c r="L159" s="266">
        <f t="shared" si="9"/>
        <v>0</v>
      </c>
      <c r="N159" s="76"/>
      <c r="P159" s="191"/>
    </row>
    <row r="160" spans="1:28" s="18" customFormat="1" ht="79.5" customHeight="1" x14ac:dyDescent="0.3">
      <c r="A160" s="201">
        <f>'Unit Data from Audit Worksheet'!A211</f>
        <v>529</v>
      </c>
      <c r="B160" s="214" t="str">
        <f>'Unit Data from Audit Worksheet'!C211</f>
        <v>Analysis of Current Tax Levy Schedule</v>
      </c>
      <c r="C160" s="200" t="str">
        <f>'Unit Data from Audit Worksheet'!D211</f>
        <v>Please enter the Net Current year's levy -- Motor vehicles (only) (after adjusting for discoveries and abatements)
Exclude supplemental taxes</v>
      </c>
      <c r="D160" s="218"/>
      <c r="E160" s="219">
        <f>'Unit Data from Audit Worksheet'!F211</f>
        <v>0</v>
      </c>
      <c r="F160" s="75" t="str">
        <f>IF(L160=0,"Must be completed if unit levys taxes","")</f>
        <v>Must be completed if unit levys taxes</v>
      </c>
      <c r="G160" s="215"/>
      <c r="H160" s="212"/>
      <c r="I160" s="32"/>
      <c r="J160" s="211">
        <v>529</v>
      </c>
      <c r="K160" s="300" t="s">
        <v>216</v>
      </c>
      <c r="L160" s="266">
        <f t="shared" si="9"/>
        <v>0</v>
      </c>
      <c r="M160"/>
      <c r="N160" s="76"/>
      <c r="P160" s="191"/>
      <c r="Q160" s="257"/>
      <c r="R160" s="3"/>
      <c r="S160" s="3"/>
      <c r="T160" s="3"/>
      <c r="U160" s="3"/>
      <c r="V160" s="3"/>
      <c r="W160"/>
      <c r="X160"/>
      <c r="Y160"/>
      <c r="Z160"/>
      <c r="AA160"/>
      <c r="AB160"/>
    </row>
    <row r="161" spans="1:28" s="18" customFormat="1" ht="93" customHeight="1" x14ac:dyDescent="0.3">
      <c r="A161" s="201">
        <f>'Unit Data from Audit Worksheet'!A212</f>
        <v>530</v>
      </c>
      <c r="B161" s="214" t="str">
        <f>'Unit Data from Audit Worksheet'!C212</f>
        <v>Analysis of Current Tax Levy Schedule</v>
      </c>
      <c r="C161" s="200" t="str">
        <f>'Unit Data from Audit Worksheet'!D212</f>
        <v>Uncollected Taxes - Curr Year's Levy Exclude Motor Vehicles
Exclude supplemental taxes</v>
      </c>
      <c r="D161" s="218"/>
      <c r="E161" s="219">
        <f>'Unit Data from Audit Worksheet'!F212</f>
        <v>0</v>
      </c>
      <c r="F161" s="75" t="str">
        <f>IF(L161=0,"Must be completed if unit levys taxes","")</f>
        <v>Must be completed if unit levys taxes</v>
      </c>
      <c r="G161" s="215"/>
      <c r="H161" s="212"/>
      <c r="I161" s="32"/>
      <c r="J161" s="211">
        <v>530</v>
      </c>
      <c r="K161" s="300" t="s">
        <v>217</v>
      </c>
      <c r="L161" s="266">
        <f t="shared" ref="L161:L167" si="10">IF(D161="",E161,D161)</f>
        <v>0</v>
      </c>
      <c r="M161"/>
      <c r="N161" s="76"/>
      <c r="P161" s="191"/>
      <c r="Q161" s="257"/>
      <c r="R161" s="3"/>
      <c r="S161" s="3"/>
      <c r="T161" s="3"/>
      <c r="U161" s="3"/>
      <c r="V161" s="3"/>
      <c r="W161"/>
      <c r="X161"/>
      <c r="Y161"/>
      <c r="Z161"/>
      <c r="AA161"/>
      <c r="AB161"/>
    </row>
    <row r="162" spans="1:28" s="18" customFormat="1" ht="93" customHeight="1" x14ac:dyDescent="0.3">
      <c r="A162" s="201">
        <f>'Unit Data from Audit Worksheet'!A213</f>
        <v>531</v>
      </c>
      <c r="B162" s="214" t="str">
        <f>'Unit Data from Audit Worksheet'!C213</f>
        <v>Analysis of Current Tax Levy Schedule</v>
      </c>
      <c r="C162" s="200" t="str">
        <f>'Unit Data from Audit Worksheet'!D213</f>
        <v>Uncollected Taxes - Curr Year's Levy Motor Vehicles
Exclude supplemental taxes</v>
      </c>
      <c r="D162" s="218"/>
      <c r="E162" s="219">
        <f>'Unit Data from Audit Worksheet'!F213</f>
        <v>0</v>
      </c>
      <c r="F162" s="75" t="str">
        <f>IF(L162=0,"Must be completed if unit levys taxes","")</f>
        <v>Must be completed if unit levys taxes</v>
      </c>
      <c r="G162" s="215"/>
      <c r="H162" s="212"/>
      <c r="I162" s="32"/>
      <c r="J162" s="211">
        <v>531</v>
      </c>
      <c r="K162" s="300" t="s">
        <v>218</v>
      </c>
      <c r="L162" s="266">
        <f t="shared" si="10"/>
        <v>0</v>
      </c>
      <c r="M162"/>
      <c r="N162" s="76" t="str">
        <f>IF(T147=0,"Must be completed if unit levys taxes, zero acceptable if Motor Vehicle collection rate is 100%","")</f>
        <v>Must be completed if unit levys taxes, zero acceptable if Motor Vehicle collection rate is 100%</v>
      </c>
      <c r="P162" s="191"/>
      <c r="Q162" s="257"/>
      <c r="R162" s="3"/>
      <c r="S162" s="3"/>
      <c r="T162" s="3"/>
      <c r="U162" s="3"/>
      <c r="V162" s="3"/>
      <c r="W162"/>
      <c r="X162"/>
      <c r="Y162"/>
      <c r="Z162"/>
      <c r="AA162"/>
      <c r="AB162"/>
    </row>
    <row r="163" spans="1:28" ht="93" customHeight="1" x14ac:dyDescent="0.3">
      <c r="A163" s="201">
        <f>'Unit Data from Audit Worksheet'!A214</f>
        <v>61</v>
      </c>
      <c r="B163" s="214" t="str">
        <f>'Unit Data from Audit Worksheet'!C214</f>
        <v>Analysis of Current Tax Levy Schedule</v>
      </c>
      <c r="C163" s="200" t="str">
        <f>'Unit Data from Audit Worksheet'!D214</f>
        <v>Tax collection rate- Total Levy UNIT-WIDE
Exclude supplemental taxes
(Enter as a percentage with two decimal places)</v>
      </c>
      <c r="D163" s="82"/>
      <c r="E163" s="712">
        <f>'Unit Data from Audit Worksheet'!F214</f>
        <v>0</v>
      </c>
      <c r="F163" s="80" t="str">
        <f>IF(L163=H163,"","Column H calculates the percentage using accounts 528, 529, 530, 531, please enter the correct amounts from the audit schedule for these cells")</f>
        <v/>
      </c>
      <c r="G163" s="215"/>
      <c r="H163" s="703">
        <f>ROUND(IFERROR(((L159+L160)-(L161+L162))/(L159+L160)*100,0),2)</f>
        <v>0</v>
      </c>
      <c r="I163" s="32"/>
      <c r="J163" s="211">
        <v>61</v>
      </c>
      <c r="K163" s="52" t="s">
        <v>212</v>
      </c>
      <c r="L163" s="711">
        <f t="shared" si="10"/>
        <v>0</v>
      </c>
      <c r="N163" s="76"/>
      <c r="P163" s="191"/>
    </row>
    <row r="164" spans="1:28" ht="93" customHeight="1" x14ac:dyDescent="0.3">
      <c r="A164" s="201">
        <f>'Unit Data from Audit Worksheet'!A215</f>
        <v>102</v>
      </c>
      <c r="B164" s="214" t="str">
        <f>'Unit Data from Audit Worksheet'!C215</f>
        <v>Analysis of Current Tax Levy Schedule</v>
      </c>
      <c r="C164" s="200" t="str">
        <f>'Unit Data from Audit Worksheet'!D215</f>
        <v>Tax collection rate - Excluding Registered motor vehicles
Exclude supplemental taxes
(Enter as a percentage with two decimal places)</v>
      </c>
      <c r="D164" s="82"/>
      <c r="E164" s="712">
        <f>'Unit Data from Audit Worksheet'!F215</f>
        <v>0</v>
      </c>
      <c r="F164" s="80" t="str">
        <f>IF(L164=H164,"","Column H calculates the percentage using accounts 528 and 530,  please enter the correct amounts from the audit schedule for these cells")</f>
        <v/>
      </c>
      <c r="G164" s="215"/>
      <c r="H164" s="703">
        <f>ROUND(IFERROR(((L159)-(L161))/(L159)*100,0),2)</f>
        <v>0</v>
      </c>
      <c r="I164" s="32"/>
      <c r="J164" s="211">
        <v>102</v>
      </c>
      <c r="K164" s="52" t="s">
        <v>213</v>
      </c>
      <c r="L164" s="711">
        <f t="shared" si="10"/>
        <v>0</v>
      </c>
      <c r="N164" s="76"/>
      <c r="P164" s="191"/>
    </row>
    <row r="165" spans="1:28" ht="87.75" customHeight="1" x14ac:dyDescent="0.3">
      <c r="A165" s="201">
        <f>'Unit Data from Audit Worksheet'!A216</f>
        <v>103</v>
      </c>
      <c r="B165" s="214" t="str">
        <f>'Unit Data from Audit Worksheet'!C216</f>
        <v>Analysis of Current Tax Levy Schedule</v>
      </c>
      <c r="C165" s="200" t="str">
        <f>'Unit Data from Audit Worksheet'!D216</f>
        <v>Tax collection rate - Registered motor vehicles
Exclude supplemental taxes
(Enter as a percentage with two decimal places)</v>
      </c>
      <c r="D165" s="82"/>
      <c r="E165" s="712">
        <f>'Unit Data from Audit Worksheet'!F216</f>
        <v>0</v>
      </c>
      <c r="F165" s="80" t="str">
        <f>IF(L165=H165,"","Column H calculates the percentage using accounts 529 and 531, please enter the correct amounts from the audit schedule for these cells")</f>
        <v/>
      </c>
      <c r="G165" s="215"/>
      <c r="H165" s="703">
        <f>ROUND(IFERROR(((L160)-(L162))/(L160)*100,0),2)</f>
        <v>0</v>
      </c>
      <c r="I165" s="32"/>
      <c r="J165" s="211">
        <v>103</v>
      </c>
      <c r="K165" s="52" t="s">
        <v>214</v>
      </c>
      <c r="L165" s="711">
        <f t="shared" si="10"/>
        <v>0</v>
      </c>
      <c r="N165" s="76"/>
      <c r="P165" s="191"/>
    </row>
    <row r="166" spans="1:28" ht="99.6" customHeight="1" x14ac:dyDescent="0.3">
      <c r="A166" s="201">
        <f>'Unit Data from Audit Worksheet'!A217</f>
        <v>544</v>
      </c>
      <c r="B166" s="214" t="str">
        <f>'Unit Data from Audit Worksheet'!C217</f>
        <v>Analysis of Current Tax Levy Schedule</v>
      </c>
      <c r="C166" s="200" t="str">
        <f>'Unit Data from Audit Worksheet'!D217</f>
        <v>Property Tax Increase for Year Audited- enter amount of  increase in cents per $100 - leave blank if no increase 
Exclude supplemental taxes</v>
      </c>
      <c r="D166" s="218"/>
      <c r="E166" s="134">
        <f>'Unit Data from Audit Worksheet'!F217</f>
        <v>0</v>
      </c>
      <c r="F166" s="96"/>
      <c r="G166" s="215"/>
      <c r="H166" s="212"/>
      <c r="I166" s="32"/>
      <c r="J166" s="211">
        <v>544</v>
      </c>
      <c r="K166" s="52" t="s">
        <v>48</v>
      </c>
      <c r="L166" s="301">
        <f t="shared" si="10"/>
        <v>0</v>
      </c>
      <c r="N166" s="54" t="s">
        <v>255</v>
      </c>
      <c r="P166" s="191"/>
    </row>
    <row r="167" spans="1:28" ht="121.2" customHeight="1" x14ac:dyDescent="0.3">
      <c r="A167" s="201">
        <f>'Unit Data from Audit Worksheet'!A218</f>
        <v>545</v>
      </c>
      <c r="B167" s="214" t="str">
        <f>'Unit Data from Audit Worksheet'!C218</f>
        <v>Analysis of Current Tax Levy Schedule</v>
      </c>
      <c r="C167" s="200" t="str">
        <f>'Unit Data from Audit Worksheet'!D218</f>
        <v>Property Tax Increase for budget year after fiscal year being reported - enter amount of increase in cents per $100- leave blank if no increase
Exclude supplemental taxes</v>
      </c>
      <c r="D167" s="218"/>
      <c r="E167" s="134">
        <f>'Unit Data from Audit Worksheet'!F218</f>
        <v>0</v>
      </c>
      <c r="F167" s="213"/>
      <c r="G167" s="215"/>
      <c r="H167" s="212"/>
      <c r="I167" s="32"/>
      <c r="J167" s="97">
        <v>545</v>
      </c>
      <c r="K167" s="52" t="s">
        <v>49</v>
      </c>
      <c r="L167" s="301">
        <f t="shared" si="10"/>
        <v>0</v>
      </c>
      <c r="N167" s="54" t="s">
        <v>255</v>
      </c>
      <c r="O167" s="274"/>
      <c r="P167" s="191"/>
    </row>
    <row r="168" spans="1:28" ht="216.6" customHeight="1" x14ac:dyDescent="0.3">
      <c r="A168" s="201">
        <f>'Unit Data from Audit Worksheet'!A219</f>
        <v>991</v>
      </c>
      <c r="B168" s="214"/>
      <c r="C168" s="200" t="str">
        <f>'Unit Data from Audit Worksheet'!D219</f>
        <v>The Counties listed in cell H219 and municipalities within these counties are scheduled to revalue property listing by 1/1/2024 according to the Dept. of Revenue records.  Please indicate if you expect your revaluation to: 
Enter  "20" for increase, 
            "21" for decrease, 
            "22" for no change,
            "23" if this question is not applicable
Select from drop list.</v>
      </c>
      <c r="D168" s="218"/>
      <c r="E168" s="140">
        <f>'Unit Data from Audit Worksheet'!F219</f>
        <v>0</v>
      </c>
      <c r="F168" s="213"/>
      <c r="G168" s="215"/>
      <c r="H168" s="212" t="str">
        <f>'Unit Data from Audit Worksheet'!H219</f>
        <v>Alamance, Alexander, Ashe,Brunswick, Burke, Camden, Caswell, Catawba, Craven, Gaston, Graham, Henderson, Hyde, Iredell, Lee, Lincoln, Macon, McDowell, Mecklenburg, Moore, Northampton, Randolph, Rowan, Rutherford, Wilkes, Yadkin</v>
      </c>
      <c r="I168" s="32"/>
      <c r="J168" s="97">
        <v>991</v>
      </c>
      <c r="K168" s="52" t="s">
        <v>806</v>
      </c>
      <c r="L168" s="266">
        <f t="shared" ref="L168:L184" si="11">IF(D168="",E168,D168)</f>
        <v>0</v>
      </c>
      <c r="P168" s="191"/>
    </row>
    <row r="169" spans="1:28" ht="103.2" customHeight="1" x14ac:dyDescent="0.3">
      <c r="A169" s="201">
        <f>'Unit Data from Audit Worksheet'!A221</f>
        <v>620</v>
      </c>
      <c r="B169" s="214"/>
      <c r="C169" s="200" t="str">
        <f>'Unit Data from Audit Worksheet'!D221</f>
        <v>Do you expect to issue debt requiring LGC approval within 12 months from the date that the audit is submitted - select "1" for yes and "2" for no</v>
      </c>
      <c r="D169" s="218"/>
      <c r="E169" s="140">
        <f>'Unit Data from Audit Worksheet'!F221</f>
        <v>0</v>
      </c>
      <c r="F169" s="213"/>
      <c r="G169" s="215"/>
      <c r="H169" s="212">
        <f>'Unit Data from Audit Worksheet'!I221</f>
        <v>0</v>
      </c>
      <c r="I169" s="32"/>
      <c r="J169" s="97">
        <v>620</v>
      </c>
      <c r="K169" s="52" t="s">
        <v>491</v>
      </c>
      <c r="L169" s="266">
        <f t="shared" si="11"/>
        <v>0</v>
      </c>
      <c r="N169" s="124"/>
      <c r="P169" s="191"/>
    </row>
    <row r="170" spans="1:28" ht="87.75" customHeight="1" x14ac:dyDescent="0.3">
      <c r="A170" s="201">
        <f>'TD Info Completed by Auditor'!A11</f>
        <v>906</v>
      </c>
      <c r="B170" s="121" t="s">
        <v>488</v>
      </c>
      <c r="C170" s="201" t="str">
        <f>'TD Info Completed by Auditor'!B11</f>
        <v>Is the Independent Auditor's Report Opinion Unmodified?</v>
      </c>
      <c r="D170" s="218"/>
      <c r="E170" s="203">
        <f>IF(+'TD Info Completed by Auditor'!C11="Yes",1,IF(+'TD Info Completed by Auditor'!C11="No",2,IF(+'TD Info Completed by Auditor'!C11="N/A",3,0)))</f>
        <v>0</v>
      </c>
      <c r="F170" s="213"/>
      <c r="G170" s="215"/>
      <c r="H170" s="212"/>
      <c r="I170" s="32"/>
      <c r="J170" s="174">
        <v>906</v>
      </c>
      <c r="K170" s="52" t="s">
        <v>401</v>
      </c>
      <c r="L170" s="272">
        <f t="shared" si="11"/>
        <v>0</v>
      </c>
      <c r="N170" s="232" t="s">
        <v>639</v>
      </c>
      <c r="P170" s="187"/>
    </row>
    <row r="171" spans="1:28" ht="87.75" customHeight="1" x14ac:dyDescent="0.3">
      <c r="A171" s="201">
        <f>'TD Info Completed by Auditor'!A12</f>
        <v>907</v>
      </c>
      <c r="B171" s="121" t="s">
        <v>488</v>
      </c>
      <c r="C171" s="201" t="str">
        <f>'TD Info Completed by Auditor'!B12</f>
        <v xml:space="preserve">Is there a finding for lack of segregation of duties at this unit? </v>
      </c>
      <c r="D171" s="218"/>
      <c r="E171" s="203">
        <f>IF(+'TD Info Completed by Auditor'!C12="Yes",1,IF(+'TD Info Completed by Auditor'!C12="No",2,IF(+'TD Info Completed by Auditor'!C12="N/A",3,0)))</f>
        <v>0</v>
      </c>
      <c r="F171" s="213"/>
      <c r="G171" s="215"/>
      <c r="H171" s="212"/>
      <c r="I171" s="32"/>
      <c r="J171" s="174">
        <v>907</v>
      </c>
      <c r="K171" s="52" t="s">
        <v>402</v>
      </c>
      <c r="L171" s="272">
        <f t="shared" si="11"/>
        <v>0</v>
      </c>
      <c r="N171" s="232" t="s">
        <v>639</v>
      </c>
      <c r="P171" s="188"/>
    </row>
    <row r="172" spans="1:28" s="374" customFormat="1" ht="87.75" customHeight="1" x14ac:dyDescent="0.3">
      <c r="A172" s="201">
        <f>'TD Info Completed by Auditor'!A13</f>
        <v>1055</v>
      </c>
      <c r="B172" s="121"/>
      <c r="C172" s="201" t="str">
        <f>'TD Info Completed by Auditor'!B13</f>
        <v xml:space="preserve"> Did your audit disclose as a finding bank reconciliations or subsidiary ledger reconciliations not performed timely? (Yes or No)</v>
      </c>
      <c r="D172" s="218"/>
      <c r="E172" s="203">
        <f>IF(+'TD Info Completed by Auditor'!C13="Yes",1,IF(+'TD Info Completed by Auditor'!C13="No",2,IF(+'TD Info Completed by Auditor'!C13="N/A",3,0)))</f>
        <v>0</v>
      </c>
      <c r="F172" s="213"/>
      <c r="G172" s="215"/>
      <c r="H172" s="212"/>
      <c r="I172" s="32"/>
      <c r="J172" s="174">
        <v>1055</v>
      </c>
      <c r="K172" s="201" t="s">
        <v>1732</v>
      </c>
      <c r="L172" s="272">
        <f t="shared" si="11"/>
        <v>0</v>
      </c>
      <c r="M172"/>
      <c r="N172" s="558"/>
      <c r="P172" s="189"/>
      <c r="Q172" s="257"/>
      <c r="W172"/>
      <c r="X172"/>
      <c r="Y172"/>
      <c r="Z172"/>
      <c r="AA172"/>
      <c r="AB172"/>
    </row>
    <row r="173" spans="1:28" s="374" customFormat="1" ht="87.75" customHeight="1" x14ac:dyDescent="0.3">
      <c r="A173" s="201">
        <f>'TD Info Completed by Auditor'!A14</f>
        <v>1056</v>
      </c>
      <c r="B173" s="121"/>
      <c r="C173" s="201" t="str">
        <f>'TD Info Completed by Auditor'!B14</f>
        <v>Did your audit disclose as a finding that the unit’s records were not completed by the agreed upon time? (Yes or No)</v>
      </c>
      <c r="D173" s="218"/>
      <c r="E173" s="203">
        <f>IF(+'TD Info Completed by Auditor'!C14="Yes",1,IF(+'TD Info Completed by Auditor'!C14="No",2,IF(+'TD Info Completed by Auditor'!C14="N/A",3,0)))</f>
        <v>0</v>
      </c>
      <c r="F173" s="213"/>
      <c r="G173" s="215"/>
      <c r="H173" s="212"/>
      <c r="I173" s="32"/>
      <c r="J173" s="174">
        <v>1056</v>
      </c>
      <c r="K173" s="201" t="s">
        <v>1731</v>
      </c>
      <c r="L173" s="272">
        <f t="shared" si="11"/>
        <v>0</v>
      </c>
      <c r="M173"/>
      <c r="N173" s="558"/>
      <c r="P173" s="189"/>
      <c r="Q173" s="257"/>
      <c r="W173"/>
      <c r="X173"/>
      <c r="Y173"/>
      <c r="Z173"/>
      <c r="AA173"/>
      <c r="AB173"/>
    </row>
    <row r="174" spans="1:28" s="374" customFormat="1" ht="87.75" customHeight="1" x14ac:dyDescent="0.3">
      <c r="A174" s="201">
        <f>'TD Info Completed by Auditor'!A15</f>
        <v>1057</v>
      </c>
      <c r="B174" s="121"/>
      <c r="C174" s="201" t="str">
        <f>'TD Info Completed by Auditor'!B15</f>
        <v>Did your audit disclose any budget violations at the adopted ordinance level? (Yes or No)</v>
      </c>
      <c r="D174" s="218"/>
      <c r="E174" s="203">
        <f>IF(+'TD Info Completed by Auditor'!C15="Yes",1,IF(+'TD Info Completed by Auditor'!C15="No",2,IF(+'TD Info Completed by Auditor'!C15="N/A",3,0)))</f>
        <v>0</v>
      </c>
      <c r="F174" s="213"/>
      <c r="G174" s="215"/>
      <c r="H174" s="212"/>
      <c r="I174" s="32"/>
      <c r="J174" s="174">
        <v>1057</v>
      </c>
      <c r="K174" s="833" t="s">
        <v>2348</v>
      </c>
      <c r="L174" s="272">
        <f t="shared" si="11"/>
        <v>0</v>
      </c>
      <c r="M174"/>
      <c r="N174" s="558"/>
      <c r="P174" s="189"/>
      <c r="Q174" s="257"/>
      <c r="W174"/>
      <c r="X174"/>
      <c r="Y174"/>
      <c r="Z174"/>
      <c r="AA174"/>
      <c r="AB174"/>
    </row>
    <row r="175" spans="1:28" s="374" customFormat="1" ht="102.6" customHeight="1" x14ac:dyDescent="0.3">
      <c r="A175" s="201">
        <f>'TD Info Completed by Auditor'!A16</f>
        <v>1058</v>
      </c>
      <c r="B175" s="121"/>
      <c r="C175" s="201" t="str">
        <f>'TD Info Completed by Auditor'!B16</f>
        <v>Did your audit disclose as a finding any statutory violations? (not including budget violations) (Yes or No) If the answer  is "Yes", review whether this needs to be disclosed in the Stewardship, Compliance and Accountability Note</v>
      </c>
      <c r="D175" s="218"/>
      <c r="E175" s="203">
        <f>IF(+'TD Info Completed by Auditor'!C16="Yes",1,IF(+'TD Info Completed by Auditor'!C16="No",2,IF(+'TD Info Completed by Auditor'!C16="N/A",3,0)))</f>
        <v>0</v>
      </c>
      <c r="F175" s="213"/>
      <c r="G175" s="215"/>
      <c r="H175" s="212"/>
      <c r="I175" s="32"/>
      <c r="J175" s="174">
        <v>1058</v>
      </c>
      <c r="K175" s="172" t="s">
        <v>1730</v>
      </c>
      <c r="L175" s="272">
        <f t="shared" si="11"/>
        <v>0</v>
      </c>
      <c r="M175"/>
      <c r="N175" s="558"/>
      <c r="P175" s="189"/>
      <c r="Q175" s="257"/>
      <c r="W175"/>
      <c r="X175"/>
      <c r="Y175"/>
      <c r="Z175"/>
      <c r="AA175"/>
      <c r="AB175"/>
    </row>
    <row r="176" spans="1:28" s="374" customFormat="1" ht="148.80000000000001" customHeight="1" x14ac:dyDescent="0.3">
      <c r="A176" s="201">
        <f>'TD Info Completed by Auditor'!A17</f>
        <v>1059</v>
      </c>
      <c r="B176" s="121"/>
      <c r="C176" s="201" t="str">
        <f>'TD Info Completed by Auditor'!B17</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176" s="218"/>
      <c r="E176" s="203">
        <f>IF(+'TD Info Completed by Auditor'!C17="Yes",1,IF(+'TD Info Completed by Auditor'!C17="No",2,IF(+'TD Info Completed by Auditor'!C17="N/A",3,0)))</f>
        <v>0</v>
      </c>
      <c r="F176" s="213"/>
      <c r="G176" s="215"/>
      <c r="H176" s="212"/>
      <c r="I176" s="32"/>
      <c r="J176" s="174">
        <v>1059</v>
      </c>
      <c r="K176" s="833" t="s">
        <v>2385</v>
      </c>
      <c r="L176" s="272">
        <f t="shared" si="11"/>
        <v>0</v>
      </c>
      <c r="M176"/>
      <c r="N176" s="558"/>
      <c r="P176" s="189"/>
      <c r="Q176" s="257"/>
      <c r="W176"/>
      <c r="X176"/>
      <c r="Y176"/>
      <c r="Z176"/>
      <c r="AA176"/>
      <c r="AB176"/>
    </row>
    <row r="177" spans="1:28" s="374" customFormat="1" ht="147.6" customHeight="1" x14ac:dyDescent="0.3">
      <c r="A177" s="281">
        <f>'TD Info Completed by Auditor'!A18</f>
        <v>1078</v>
      </c>
      <c r="B177" s="199"/>
      <c r="C177" s="281"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177" s="218"/>
      <c r="E177" s="203">
        <f>IF(+'TD Info Completed by Auditor'!C18="Yes",1,IF(+'TD Info Completed by Auditor'!C18="No",2,IF(+'TD Info Completed by Auditor'!C18="N/A",3,0)))</f>
        <v>0</v>
      </c>
      <c r="F177" s="213"/>
      <c r="G177" s="215"/>
      <c r="H177" s="212"/>
      <c r="I177" s="32"/>
      <c r="J177" s="859">
        <v>1078</v>
      </c>
      <c r="K177" s="854" t="s">
        <v>2349</v>
      </c>
      <c r="L177" s="272">
        <f t="shared" si="11"/>
        <v>0</v>
      </c>
      <c r="M177" s="173"/>
      <c r="N177" s="558"/>
      <c r="P177" s="189"/>
      <c r="Q177" s="257"/>
      <c r="W177" s="173"/>
      <c r="X177" s="173"/>
      <c r="Y177" s="173"/>
      <c r="Z177" s="173"/>
      <c r="AA177" s="173"/>
      <c r="AB177" s="173"/>
    </row>
    <row r="178" spans="1:28" s="374" customFormat="1" ht="136.19999999999999" customHeight="1" x14ac:dyDescent="0.3">
      <c r="A178" s="281">
        <f>'TD Info Completed by Auditor'!A19</f>
        <v>1067</v>
      </c>
      <c r="B178" s="199"/>
      <c r="C178" s="281" t="str">
        <f>'TD Info Completed by Auditor'!B19</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178" s="218"/>
      <c r="E178" s="203">
        <f>IF(+'TD Info Completed by Auditor'!C19="Yes",1,IF(+'TD Info Completed by Auditor'!C19="No",2,IF(+'TD Info Completed by Auditor'!C19="N/A",3,0)))</f>
        <v>0</v>
      </c>
      <c r="F178" s="213"/>
      <c r="G178" s="215"/>
      <c r="H178" s="212"/>
      <c r="I178" s="32"/>
      <c r="J178" s="859">
        <v>1067</v>
      </c>
      <c r="K178" s="854" t="s">
        <v>2350</v>
      </c>
      <c r="L178" s="272">
        <f t="shared" si="11"/>
        <v>0</v>
      </c>
      <c r="M178" s="173"/>
      <c r="N178" s="558"/>
      <c r="P178" s="189"/>
      <c r="Q178" s="257"/>
      <c r="W178" s="173"/>
      <c r="X178" s="173"/>
      <c r="Y178" s="173"/>
      <c r="Z178" s="173"/>
      <c r="AA178" s="173"/>
      <c r="AB178" s="173"/>
    </row>
    <row r="179" spans="1:28" s="374" customFormat="1" ht="87.75" customHeight="1" x14ac:dyDescent="0.3">
      <c r="A179" s="201">
        <f>'TD Info Completed by Auditor'!A20</f>
        <v>951</v>
      </c>
      <c r="B179" s="121" t="s">
        <v>488</v>
      </c>
      <c r="C179" s="201" t="str">
        <f>'TD Info Completed by Auditor'!B20</f>
        <v>Is there a finding for lack of technical skills, knowledge and experience (SKE) at this unit?</v>
      </c>
      <c r="D179" s="218"/>
      <c r="E179" s="203">
        <f>IF(+'TD Info Completed by Auditor'!C20="Yes",1,IF(+'TD Info Completed by Auditor'!C20="No",2,IF(+'TD Info Completed by Auditor'!C20="N/A",3,0)))</f>
        <v>0</v>
      </c>
      <c r="F179" s="213"/>
      <c r="G179" s="215"/>
      <c r="H179" s="212"/>
      <c r="I179" s="32"/>
      <c r="J179" s="174">
        <v>951</v>
      </c>
      <c r="K179" s="52" t="s">
        <v>403</v>
      </c>
      <c r="L179" s="272">
        <f>IF(D179="",E179,D179)</f>
        <v>0</v>
      </c>
      <c r="M179"/>
      <c r="N179" s="558"/>
      <c r="P179" s="189"/>
      <c r="Q179" s="257"/>
      <c r="W179"/>
      <c r="X179"/>
      <c r="Y179"/>
      <c r="Z179"/>
      <c r="AA179"/>
      <c r="AB179"/>
    </row>
    <row r="180" spans="1:28" ht="87.75" customHeight="1" x14ac:dyDescent="0.3">
      <c r="A180" s="201">
        <f>'TD Info Completed by Auditor'!A21</f>
        <v>953</v>
      </c>
      <c r="B180" s="121" t="s">
        <v>488</v>
      </c>
      <c r="C180" s="201" t="str">
        <f>'TD Info Completed by Auditor'!B21</f>
        <v xml:space="preserve">Is there is a going concern noted in the audit report? </v>
      </c>
      <c r="D180" s="218"/>
      <c r="E180" s="203">
        <f>IF(+'TD Info Completed by Auditor'!C21="Yes",1,IF(+'TD Info Completed by Auditor'!C21="No",2,IF(+'TD Info Completed by Auditor'!C21="N/A",3,0)))</f>
        <v>0</v>
      </c>
      <c r="F180" s="213"/>
      <c r="G180" s="215"/>
      <c r="H180" s="212"/>
      <c r="I180" s="32"/>
      <c r="J180" s="174">
        <v>953</v>
      </c>
      <c r="K180" s="896" t="s">
        <v>2351</v>
      </c>
      <c r="L180" s="272">
        <f t="shared" si="11"/>
        <v>0</v>
      </c>
      <c r="N180" s="232" t="s">
        <v>639</v>
      </c>
      <c r="P180" s="189"/>
    </row>
    <row r="181" spans="1:28" ht="87.75" customHeight="1" x14ac:dyDescent="0.3">
      <c r="A181" s="201">
        <f>'TD Info Completed by Auditor'!A22</f>
        <v>955</v>
      </c>
      <c r="B181" s="121" t="s">
        <v>488</v>
      </c>
      <c r="C181" s="201" t="str">
        <f>'TD Info Completed by Auditor'!B22</f>
        <v>Number of significant deficiency findings (financial statement findings only)
Exclude finding reported in questions 907, 951</v>
      </c>
      <c r="D181" s="218"/>
      <c r="E181" s="203">
        <f>'TD Info Completed by Auditor'!C22</f>
        <v>0</v>
      </c>
      <c r="F181" s="213"/>
      <c r="G181" s="215"/>
      <c r="H181" s="212"/>
      <c r="I181" s="32"/>
      <c r="J181" s="174">
        <v>955</v>
      </c>
      <c r="K181" s="201" t="s">
        <v>1025</v>
      </c>
      <c r="L181" s="272">
        <f t="shared" si="11"/>
        <v>0</v>
      </c>
      <c r="N181" s="232" t="s">
        <v>639</v>
      </c>
      <c r="P181" s="189"/>
    </row>
    <row r="182" spans="1:28" ht="87.75" customHeight="1" x14ac:dyDescent="0.3">
      <c r="A182" s="201">
        <f>'TD Info Completed by Auditor'!A23</f>
        <v>957</v>
      </c>
      <c r="B182" s="121" t="s">
        <v>488</v>
      </c>
      <c r="C182" s="201" t="str">
        <f>'TD Info Completed by Auditor'!B23</f>
        <v>Number of material weaknesses findings (financial statements findings only)
Exclude findings reported in questions 907, 951</v>
      </c>
      <c r="D182" s="218"/>
      <c r="E182" s="203">
        <f>'TD Info Completed by Auditor'!C23</f>
        <v>0</v>
      </c>
      <c r="F182" s="213"/>
      <c r="G182" s="215"/>
      <c r="H182" s="212"/>
      <c r="I182" s="32"/>
      <c r="J182" s="174">
        <v>957</v>
      </c>
      <c r="K182" s="52" t="s">
        <v>1026</v>
      </c>
      <c r="L182" s="272">
        <f t="shared" si="11"/>
        <v>0</v>
      </c>
      <c r="N182" s="232" t="s">
        <v>639</v>
      </c>
      <c r="P182" s="189"/>
    </row>
    <row r="183" spans="1:28" ht="192" customHeight="1" x14ac:dyDescent="0.3">
      <c r="A183" s="201">
        <f>'TD Info Completed by Auditor'!A24</f>
        <v>973</v>
      </c>
      <c r="B183" s="121" t="s">
        <v>488</v>
      </c>
      <c r="C183" s="201"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183" s="218"/>
      <c r="E183" s="203">
        <f>'TD Info Completed by Auditor'!C24</f>
        <v>0</v>
      </c>
      <c r="F183" s="213"/>
      <c r="G183" s="215"/>
      <c r="H183" s="212"/>
      <c r="I183" s="32"/>
      <c r="J183" s="174">
        <v>973</v>
      </c>
      <c r="K183" s="52" t="s">
        <v>1635</v>
      </c>
      <c r="L183" s="272">
        <f>IF(D183="",E183,D183)</f>
        <v>0</v>
      </c>
      <c r="N183" s="232" t="s">
        <v>639</v>
      </c>
      <c r="P183" s="193"/>
    </row>
    <row r="184" spans="1:28" ht="126" customHeight="1" x14ac:dyDescent="0.3">
      <c r="A184" s="201">
        <f>'TD Info Completed by Auditor'!A25</f>
        <v>959</v>
      </c>
      <c r="B184" s="121" t="s">
        <v>488</v>
      </c>
      <c r="C184" s="201" t="str">
        <f>'TD Info Completed by Auditor'!B25</f>
        <v>Did the Unit have debt service payments deferred or restructured in this fiscal year? (does not include refinancings designed to take advantage of lower interest rates)  Select Yes, No, or NA</v>
      </c>
      <c r="D184" s="218"/>
      <c r="E184" s="203">
        <f>IF(+'TD Info Completed by Auditor'!C25="Yes",1,IF(+'TD Info Completed by Auditor'!C25="No",2,IF(+'TD Info Completed by Auditor'!C25="N/A",3,0)))</f>
        <v>0</v>
      </c>
      <c r="F184" s="213"/>
      <c r="G184" s="215"/>
      <c r="H184" s="212"/>
      <c r="I184" s="32"/>
      <c r="J184" s="174">
        <v>959</v>
      </c>
      <c r="K184" s="52" t="s">
        <v>641</v>
      </c>
      <c r="L184" s="272">
        <f t="shared" si="11"/>
        <v>0</v>
      </c>
      <c r="N184" s="232" t="s">
        <v>639</v>
      </c>
      <c r="P184" s="189"/>
    </row>
    <row r="185" spans="1:28" s="374" customFormat="1" ht="157.19999999999999" customHeight="1" x14ac:dyDescent="0.3">
      <c r="A185" s="201">
        <f>'TD Info Completed by Auditor'!A26</f>
        <v>974</v>
      </c>
      <c r="B185" s="121" t="s">
        <v>488</v>
      </c>
      <c r="C185" s="201" t="str">
        <f>'TD Info Completed by Auditor'!B26</f>
        <v>Did the Unit have any of the following occur:
1.  Bond covenants were not met
2.  Debt service payments made late?  Deferred payments authorized by LGC or other state
     agencies should not be counted as late for purposes of this question.</v>
      </c>
      <c r="D185" s="218"/>
      <c r="E185" s="203">
        <f>IF(+'TD Info Completed by Auditor'!C26="Yes",1,IF(+'TD Info Completed by Auditor'!C26="No",2,IF(+'TD Info Completed by Auditor'!C26="N/A",3,0)))</f>
        <v>0</v>
      </c>
      <c r="F185" s="213"/>
      <c r="G185" s="215"/>
      <c r="H185" s="212"/>
      <c r="I185" s="32"/>
      <c r="J185" s="174">
        <v>974</v>
      </c>
      <c r="K185" s="52" t="s">
        <v>756</v>
      </c>
      <c r="L185" s="272">
        <f t="shared" ref="L185" si="12">IF(D185="",E185,D185)</f>
        <v>0</v>
      </c>
      <c r="M185"/>
      <c r="N185" s="232" t="s">
        <v>639</v>
      </c>
      <c r="P185" s="193"/>
      <c r="Q185" s="257"/>
      <c r="W185"/>
      <c r="X185"/>
      <c r="Y185"/>
      <c r="Z185"/>
      <c r="AA185"/>
      <c r="AB185"/>
    </row>
    <row r="186" spans="1:28" ht="105" customHeight="1" x14ac:dyDescent="0.3">
      <c r="A186" s="201">
        <f>'TD Info Completed by Auditor'!A33</f>
        <v>975</v>
      </c>
      <c r="B186" s="121" t="s">
        <v>488</v>
      </c>
      <c r="C186" s="200" t="str">
        <f>'TD Info Completed by Auditor'!B33</f>
        <v>Does the Performance Indicator Print worksheet in this workbook have a red shaded cell?</v>
      </c>
      <c r="D186" s="218"/>
      <c r="E186" s="203">
        <f>IF(+'TD Info Completed by Auditor'!C33="Yes",1,IF(+'TD Info Completed by Auditor'!C33="No",2,IF(+'TD Info Completed by Auditor'!C33="N/A",3,0)))</f>
        <v>0</v>
      </c>
      <c r="F186" s="213"/>
      <c r="G186" s="215"/>
      <c r="H186" s="212"/>
      <c r="I186" s="32"/>
      <c r="J186" s="174">
        <v>975</v>
      </c>
      <c r="K186" s="896" t="s">
        <v>2352</v>
      </c>
      <c r="L186" s="272">
        <f>IF(D186="",E186,D186)</f>
        <v>0</v>
      </c>
      <c r="N186" s="232" t="s">
        <v>639</v>
      </c>
      <c r="P186" s="193"/>
      <c r="Q186" s="294"/>
    </row>
    <row r="187" spans="1:28" s="374" customFormat="1" ht="105" customHeight="1" x14ac:dyDescent="0.3">
      <c r="A187" s="281">
        <f>'TD Info Completed by Auditor'!A35</f>
        <v>1068</v>
      </c>
      <c r="B187" s="199"/>
      <c r="C187" s="281" t="str">
        <f>'TD Info Completed by Auditor'!B35</f>
        <v xml:space="preserve">Does the unit have a self-insurance fund? </v>
      </c>
      <c r="D187" s="218"/>
      <c r="E187" s="861">
        <f>IF(+'TD Info Completed by Auditor'!C35="Yes",1,IF(+'TD Info Completed by Auditor'!C35="No",2,IF(+'TD Info Completed by Auditor'!C35="N/A",3,0)))</f>
        <v>0</v>
      </c>
      <c r="F187" s="213"/>
      <c r="G187" s="215"/>
      <c r="H187" s="212"/>
      <c r="I187" s="32"/>
      <c r="J187" s="860">
        <v>1068</v>
      </c>
      <c r="K187" s="854" t="s">
        <v>2353</v>
      </c>
      <c r="L187" s="272">
        <f>IF(D187="",E187,D187)</f>
        <v>0</v>
      </c>
      <c r="M187" s="173"/>
      <c r="N187" s="232"/>
      <c r="P187" s="193"/>
      <c r="Q187" s="294"/>
      <c r="W187" s="173"/>
      <c r="X187" s="173"/>
      <c r="Y187" s="173"/>
      <c r="Z187" s="173"/>
      <c r="AA187" s="173"/>
      <c r="AB187" s="173"/>
    </row>
    <row r="188" spans="1:28" s="374" customFormat="1" ht="105" customHeight="1" x14ac:dyDescent="0.3">
      <c r="A188" s="281">
        <f>'TD Info Completed by Auditor'!A36</f>
        <v>1069</v>
      </c>
      <c r="B188" s="199"/>
      <c r="C188" s="281" t="str">
        <f>'TD Info Completed by Auditor'!B36</f>
        <v>If the unit is self-insured for employee health care, does the unit use a qualified consultant to establish rates and appropriate reserve levels?</v>
      </c>
      <c r="D188" s="218"/>
      <c r="E188" s="861">
        <f>IF(+'TD Info Completed by Auditor'!C36="Yes",1,IF(+'TD Info Completed by Auditor'!C36="No",2,IF(+'TD Info Completed by Auditor'!C36="N/A",3,0)))</f>
        <v>0</v>
      </c>
      <c r="F188" s="213"/>
      <c r="G188" s="215"/>
      <c r="H188" s="212"/>
      <c r="I188" s="32"/>
      <c r="J188" s="860">
        <v>1069</v>
      </c>
      <c r="K188" s="657" t="s">
        <v>2354</v>
      </c>
      <c r="L188" s="272">
        <f t="shared" ref="L188:L190" si="13">IF(D188="",E188,D188)</f>
        <v>0</v>
      </c>
      <c r="M188" s="173"/>
      <c r="N188" s="232"/>
      <c r="P188" s="193"/>
      <c r="Q188" s="294"/>
      <c r="W188" s="173"/>
      <c r="X188" s="173"/>
      <c r="Y188" s="173"/>
      <c r="Z188" s="173"/>
      <c r="AA188" s="173"/>
      <c r="AB188" s="173"/>
    </row>
    <row r="189" spans="1:28" s="374" customFormat="1" ht="105" customHeight="1" x14ac:dyDescent="0.3">
      <c r="A189" s="281">
        <f>'TD Info Completed by Auditor'!A37</f>
        <v>1070</v>
      </c>
      <c r="B189" s="199"/>
      <c r="C189" s="281" t="str">
        <f>'TD Info Completed by Auditor'!B37</f>
        <v>Does the Unit have a non-state administered pension plan?
(Note - OPEB is not a pension plan.)</v>
      </c>
      <c r="D189" s="218"/>
      <c r="E189" s="861">
        <f>IF(+'TD Info Completed by Auditor'!C37="Yes",1,IF(+'TD Info Completed by Auditor'!C37="No",2,IF(+'TD Info Completed by Auditor'!C37="N/A",3,0)))</f>
        <v>0</v>
      </c>
      <c r="F189" s="213"/>
      <c r="G189" s="215"/>
      <c r="H189" s="212"/>
      <c r="I189" s="32"/>
      <c r="J189" s="860">
        <v>1070</v>
      </c>
      <c r="K189" s="854" t="s">
        <v>2380</v>
      </c>
      <c r="L189" s="272">
        <f t="shared" si="13"/>
        <v>0</v>
      </c>
      <c r="M189" s="173"/>
      <c r="N189" s="232"/>
      <c r="P189" s="193"/>
      <c r="Q189" s="294"/>
      <c r="W189" s="173"/>
      <c r="X189" s="173"/>
      <c r="Y189" s="173"/>
      <c r="Z189" s="173"/>
      <c r="AA189" s="173"/>
      <c r="AB189" s="173"/>
    </row>
    <row r="190" spans="1:28" s="374" customFormat="1" ht="105" customHeight="1" x14ac:dyDescent="0.3">
      <c r="A190" s="281">
        <f>'TD Info Completed by Auditor'!A38</f>
        <v>1071</v>
      </c>
      <c r="B190" s="199"/>
      <c r="C190" s="281" t="str">
        <f>'TD Info Completed by Auditor'!B38</f>
        <v>Please list the amount of ARPA funds expended in total this fiscal year for non-capital purposes.  Enter "0" if no ARPA funds expended for this fiscal year for non-capital purposes.</v>
      </c>
      <c r="D190" s="218"/>
      <c r="E190" s="897">
        <f>'TD Info Completed by Auditor'!C38</f>
        <v>0</v>
      </c>
      <c r="F190" s="213"/>
      <c r="G190" s="215"/>
      <c r="H190" s="212"/>
      <c r="I190" s="32"/>
      <c r="J190" s="860">
        <v>1071</v>
      </c>
      <c r="K190" s="854" t="s">
        <v>2355</v>
      </c>
      <c r="L190" s="272">
        <f t="shared" si="13"/>
        <v>0</v>
      </c>
      <c r="M190" s="173"/>
      <c r="N190" s="232"/>
      <c r="P190" s="193"/>
      <c r="Q190" s="294"/>
      <c r="W190" s="173"/>
      <c r="X190" s="173"/>
      <c r="Y190" s="173"/>
      <c r="Z190" s="173"/>
      <c r="AA190" s="173"/>
      <c r="AB190" s="173"/>
    </row>
    <row r="191" spans="1:28" ht="109.95" customHeight="1" x14ac:dyDescent="0.3">
      <c r="A191" s="302">
        <v>336</v>
      </c>
      <c r="B191" s="224"/>
      <c r="C191" s="224" t="s">
        <v>646</v>
      </c>
      <c r="D191" s="303" t="s">
        <v>623</v>
      </c>
      <c r="E191" s="304" t="s">
        <v>624</v>
      </c>
      <c r="F191" s="225" t="s">
        <v>962</v>
      </c>
      <c r="G191" s="215"/>
      <c r="H191" s="212"/>
      <c r="I191" s="32"/>
      <c r="J191" s="226">
        <v>336</v>
      </c>
      <c r="K191" s="305" t="s">
        <v>627</v>
      </c>
      <c r="L191" s="306">
        <f>L10-L11-L12-L13-L14-L15-L16</f>
        <v>0</v>
      </c>
      <c r="N191" s="233" t="s">
        <v>625</v>
      </c>
      <c r="P191" s="193"/>
      <c r="Q191" s="294"/>
    </row>
    <row r="192" spans="1:28" ht="129" customHeight="1" x14ac:dyDescent="0.3">
      <c r="A192" s="302">
        <v>44</v>
      </c>
      <c r="B192" s="224"/>
      <c r="C192" s="224" t="s">
        <v>647</v>
      </c>
      <c r="D192" s="303" t="s">
        <v>619</v>
      </c>
      <c r="E192" s="307" t="s">
        <v>620</v>
      </c>
      <c r="F192" s="225" t="s">
        <v>963</v>
      </c>
      <c r="G192" s="215"/>
      <c r="H192" s="212"/>
      <c r="I192" s="32"/>
      <c r="J192" s="226">
        <v>44</v>
      </c>
      <c r="K192" s="305" t="s">
        <v>628</v>
      </c>
      <c r="L192" s="306">
        <f>L79-L80-L77</f>
        <v>0</v>
      </c>
      <c r="N192" s="233" t="s">
        <v>626</v>
      </c>
      <c r="P192" s="193"/>
      <c r="Q192" s="294"/>
    </row>
    <row r="193" spans="1:28" ht="169.5" customHeight="1" x14ac:dyDescent="0.3">
      <c r="A193" s="302">
        <v>45</v>
      </c>
      <c r="B193" s="224"/>
      <c r="C193" s="308" t="s">
        <v>648</v>
      </c>
      <c r="D193" s="303" t="s">
        <v>621</v>
      </c>
      <c r="E193" s="304" t="s">
        <v>622</v>
      </c>
      <c r="F193" s="225" t="s">
        <v>962</v>
      </c>
      <c r="G193" s="215"/>
      <c r="H193" s="212"/>
      <c r="I193" s="32"/>
      <c r="J193" s="226">
        <v>45</v>
      </c>
      <c r="K193" s="305" t="s">
        <v>629</v>
      </c>
      <c r="L193" s="306">
        <f>L83-L84-L85-L86-L87-L88-L82</f>
        <v>0</v>
      </c>
      <c r="N193" s="233" t="s">
        <v>634</v>
      </c>
      <c r="P193" s="193"/>
      <c r="Q193" s="294"/>
    </row>
    <row r="194" spans="1:28" ht="113.4" customHeight="1" x14ac:dyDescent="0.3">
      <c r="A194" s="309"/>
      <c r="B194" s="90"/>
      <c r="C194" s="310"/>
      <c r="D194" s="125"/>
      <c r="E194" s="133"/>
      <c r="F194" s="59"/>
      <c r="G194" s="127"/>
      <c r="H194" s="128"/>
      <c r="I194" s="32"/>
      <c r="J194" s="227">
        <v>998</v>
      </c>
      <c r="K194" s="228" t="s">
        <v>234</v>
      </c>
      <c r="L194" s="311" t="e">
        <f>VLOOKUP('Unit Data from Audit Worksheet'!D2,'Unit Names(H)'!$A$2:$C$102,3,FALSE)</f>
        <v>#N/A</v>
      </c>
      <c r="N194" s="233" t="s">
        <v>630</v>
      </c>
      <c r="P194" s="193"/>
      <c r="Q194" s="294"/>
    </row>
    <row r="195" spans="1:28" ht="119.4" customHeight="1" x14ac:dyDescent="0.3">
      <c r="A195" s="309"/>
      <c r="B195" s="90"/>
      <c r="C195" s="310"/>
      <c r="D195" s="312"/>
      <c r="E195" s="313"/>
      <c r="F195" s="314"/>
      <c r="G195" s="315"/>
      <c r="H195" s="316"/>
      <c r="I195" s="32"/>
      <c r="J195" s="229">
        <v>995</v>
      </c>
      <c r="K195" s="230" t="s">
        <v>232</v>
      </c>
      <c r="L195" s="713" t="e">
        <f>INDEX('PY1 Data(H)'!$A$1:$CZ$233,MATCH('PY1 Data(H)'!$A195,'PY1 Data(H)'!$A$1:$A$233,0),MATCH('Unit Data from Audit Worksheet'!$D$2,'PY1 Data(H)'!$A$1:$CZ$1,0))</f>
        <v>#N/A</v>
      </c>
      <c r="N195" s="233" t="s">
        <v>635</v>
      </c>
      <c r="P195" s="193"/>
      <c r="Q195" s="294"/>
    </row>
    <row r="196" spans="1:28" ht="104.4" customHeight="1" x14ac:dyDescent="0.3">
      <c r="A196" s="309"/>
      <c r="B196" s="90"/>
      <c r="C196" s="310"/>
      <c r="D196" s="312"/>
      <c r="E196" s="313"/>
      <c r="F196" s="314"/>
      <c r="G196" s="315"/>
      <c r="H196" s="316"/>
      <c r="I196" s="32"/>
      <c r="J196" s="229">
        <v>996</v>
      </c>
      <c r="K196" s="230" t="s">
        <v>233</v>
      </c>
      <c r="L196" s="713" t="e">
        <f>INDEX('PY1 Data(H)'!$A$1:$CZ$233,MATCH('PY1 Data(H)'!$A196,'PY1 Data(H)'!$A$1:$A$233,0),MATCH('Unit Data from Audit Worksheet'!$D$2,'PY1 Data(H)'!$A$1:$CZ$1,0))</f>
        <v>#N/A</v>
      </c>
      <c r="N196" s="233" t="s">
        <v>636</v>
      </c>
      <c r="P196" s="193"/>
      <c r="Q196" s="294"/>
    </row>
    <row r="197" spans="1:28" ht="57.6" customHeight="1" x14ac:dyDescent="0.3">
      <c r="A197" s="309"/>
      <c r="B197" s="90"/>
      <c r="C197" s="310"/>
      <c r="D197" s="312"/>
      <c r="E197" s="313"/>
      <c r="F197" s="314"/>
      <c r="G197" s="315"/>
      <c r="H197" s="317"/>
      <c r="I197" s="32"/>
      <c r="J197" s="151">
        <v>554</v>
      </c>
      <c r="K197" s="318" t="s">
        <v>270</v>
      </c>
      <c r="L197" s="289"/>
      <c r="N197" s="319"/>
      <c r="P197" s="193"/>
      <c r="Q197" s="294"/>
    </row>
    <row r="198" spans="1:28" ht="54.6" customHeight="1" x14ac:dyDescent="0.3">
      <c r="A198" s="309"/>
      <c r="B198" s="90"/>
      <c r="C198" s="310"/>
      <c r="D198" s="312"/>
      <c r="E198" s="313"/>
      <c r="F198" s="314"/>
      <c r="G198" s="315"/>
      <c r="H198" s="317"/>
      <c r="I198" s="32"/>
      <c r="J198" s="151">
        <v>555</v>
      </c>
      <c r="K198" s="318" t="s">
        <v>271</v>
      </c>
      <c r="L198" s="289"/>
      <c r="N198" s="319"/>
      <c r="P198" s="193"/>
      <c r="Q198" s="294"/>
    </row>
    <row r="199" spans="1:28" ht="63" customHeight="1" x14ac:dyDescent="0.3">
      <c r="A199" s="309"/>
      <c r="B199" s="90"/>
      <c r="C199" s="310"/>
      <c r="D199" s="312"/>
      <c r="E199" s="313"/>
      <c r="F199" s="314"/>
      <c r="G199" s="315"/>
      <c r="H199" s="317"/>
      <c r="I199" s="32"/>
      <c r="J199" s="151">
        <v>556</v>
      </c>
      <c r="K199" s="318" t="s">
        <v>272</v>
      </c>
      <c r="L199" s="289"/>
      <c r="N199" s="319"/>
      <c r="P199" s="193"/>
      <c r="Q199" s="294"/>
    </row>
    <row r="200" spans="1:28" ht="57.6" customHeight="1" x14ac:dyDescent="0.3">
      <c r="A200" s="309"/>
      <c r="B200" s="90"/>
      <c r="C200" s="310"/>
      <c r="D200" s="312"/>
      <c r="E200" s="313"/>
      <c r="F200" s="314"/>
      <c r="G200" s="315"/>
      <c r="H200" s="317"/>
      <c r="I200" s="32"/>
      <c r="J200" s="151">
        <v>557</v>
      </c>
      <c r="K200" s="318" t="s">
        <v>273</v>
      </c>
      <c r="L200" s="289"/>
      <c r="N200" s="319"/>
      <c r="P200" s="194"/>
    </row>
    <row r="201" spans="1:28" ht="60" customHeight="1" x14ac:dyDescent="0.3">
      <c r="A201" s="309"/>
      <c r="B201" s="90"/>
      <c r="C201" s="310"/>
      <c r="D201" s="312"/>
      <c r="E201" s="313"/>
      <c r="F201" s="314"/>
      <c r="G201" s="315"/>
      <c r="H201" s="317"/>
      <c r="I201" s="32"/>
      <c r="J201" s="151">
        <v>606</v>
      </c>
      <c r="K201" s="318" t="s">
        <v>380</v>
      </c>
      <c r="L201" s="289"/>
      <c r="N201" s="319"/>
      <c r="P201" s="194"/>
    </row>
    <row r="202" spans="1:28" s="18" customFormat="1" ht="22.5" customHeight="1" x14ac:dyDescent="0.3">
      <c r="A202" s="309"/>
      <c r="B202" s="90"/>
      <c r="C202" s="310"/>
      <c r="D202" s="125"/>
      <c r="E202" s="126"/>
      <c r="F202" s="59"/>
      <c r="G202" s="127"/>
      <c r="H202" s="128"/>
      <c r="I202" s="32"/>
      <c r="J202" s="129"/>
      <c r="K202" s="321"/>
      <c r="L202" s="322"/>
      <c r="M202"/>
      <c r="N202" s="232"/>
      <c r="P202" s="194"/>
      <c r="Q202" s="257"/>
      <c r="R202" s="3"/>
      <c r="S202" s="3"/>
      <c r="T202" s="3"/>
      <c r="U202" s="3"/>
      <c r="V202" s="3"/>
      <c r="W202"/>
      <c r="X202"/>
      <c r="Y202"/>
      <c r="Z202"/>
      <c r="AA202"/>
      <c r="AB202"/>
    </row>
    <row r="203" spans="1:28" ht="99" customHeight="1" x14ac:dyDescent="0.3">
      <c r="A203" s="201">
        <f>'Unit Data from Audit Worksheet'!A223</f>
        <v>947</v>
      </c>
      <c r="B203" s="121"/>
      <c r="C203" s="200" t="str">
        <f>'Unit Data from Audit Worksheet'!D223</f>
        <v>First name of finance officer or interim finance officer (please enter “vacant” for first name if the position is currently vacant)</v>
      </c>
      <c r="D203" s="221"/>
      <c r="E203" s="165">
        <f>'Unit Data from Audit Worksheet'!F223</f>
        <v>0</v>
      </c>
      <c r="F203" s="213" t="str">
        <f>'Unit Data from Audit Worksheet'!G223</f>
        <v>Please do not leave blank</v>
      </c>
      <c r="G203" s="215"/>
      <c r="H203" s="212"/>
      <c r="I203" s="32"/>
      <c r="J203" s="154">
        <v>947</v>
      </c>
      <c r="K203" s="323" t="s">
        <v>340</v>
      </c>
      <c r="L203" s="324">
        <f t="shared" ref="L203:L215" si="14">IF(D203="",E203,D203)</f>
        <v>0</v>
      </c>
      <c r="N203" s="319"/>
      <c r="P203" s="194"/>
      <c r="Q203" s="78"/>
    </row>
    <row r="204" spans="1:28" ht="128.25" customHeight="1" x14ac:dyDescent="0.3">
      <c r="A204" s="201">
        <f>'Unit Data from Audit Worksheet'!A224</f>
        <v>948</v>
      </c>
      <c r="B204" s="121"/>
      <c r="C204" s="200" t="str">
        <f>'Unit Data from Audit Worksheet'!D224</f>
        <v>Last name of finance officer or interim finance officer (please enter “vacant” for last name if the position is currently vacant)</v>
      </c>
      <c r="D204" s="221"/>
      <c r="E204" s="325">
        <f>'Unit Data from Audit Worksheet'!F224</f>
        <v>0</v>
      </c>
      <c r="F204" s="213" t="str">
        <f>'Unit Data from Audit Worksheet'!G224</f>
        <v>Please do not leave blank</v>
      </c>
      <c r="G204" s="215"/>
      <c r="H204" s="212"/>
      <c r="I204" s="32"/>
      <c r="J204" s="154">
        <v>948</v>
      </c>
      <c r="K204" s="323" t="s">
        <v>341</v>
      </c>
      <c r="L204" s="324">
        <f t="shared" si="14"/>
        <v>0</v>
      </c>
      <c r="N204" s="319"/>
      <c r="P204" s="194"/>
    </row>
    <row r="205" spans="1:28" ht="61.5" customHeight="1" x14ac:dyDescent="0.3">
      <c r="A205" s="201">
        <f>'Unit Data from Audit Worksheet'!A225</f>
        <v>949</v>
      </c>
      <c r="B205" s="121"/>
      <c r="C205" s="200" t="str">
        <f>'Unit Data from Audit Worksheet'!D225</f>
        <v>Is the finance officer serving in a permanent role or an interim role? (select permanent/interim/vacant)</v>
      </c>
      <c r="D205" s="221"/>
      <c r="E205" s="165">
        <f>'Unit Data from Audit Worksheet'!F225</f>
        <v>0</v>
      </c>
      <c r="F205" s="213" t="str">
        <f>'Unit Data from Audit Worksheet'!G225</f>
        <v>Please do not leave blank</v>
      </c>
      <c r="G205" s="215"/>
      <c r="H205" s="212"/>
      <c r="I205" s="32"/>
      <c r="J205" s="154">
        <v>949</v>
      </c>
      <c r="K205" s="323" t="s">
        <v>364</v>
      </c>
      <c r="L205" s="324">
        <f t="shared" si="14"/>
        <v>0</v>
      </c>
      <c r="N205" s="319"/>
      <c r="P205" s="194"/>
    </row>
    <row r="206" spans="1:28" ht="93.75" customHeight="1" x14ac:dyDescent="0.3">
      <c r="A206" s="201">
        <f>'Unit Data from Audit Worksheet'!A226</f>
        <v>950</v>
      </c>
      <c r="B206" s="121"/>
      <c r="C206" s="200" t="str">
        <f>'Unit Data from Audit Worksheet'!D226</f>
        <v>Has the finance officer been formally appointed by the local government, public authority, or designated official?  (Y/N)</v>
      </c>
      <c r="D206" s="221"/>
      <c r="E206" s="165">
        <f>'Unit Data from Audit Worksheet'!F226</f>
        <v>0</v>
      </c>
      <c r="F206" s="213" t="str">
        <f>'Unit Data from Audit Worksheet'!G226</f>
        <v>Please do not leave blank</v>
      </c>
      <c r="G206" s="215"/>
      <c r="H206" s="212"/>
      <c r="I206" s="32"/>
      <c r="J206" s="154">
        <v>950</v>
      </c>
      <c r="K206" s="323" t="s">
        <v>365</v>
      </c>
      <c r="L206" s="324">
        <f t="shared" si="14"/>
        <v>0</v>
      </c>
      <c r="N206" s="319"/>
      <c r="P206" s="194"/>
    </row>
    <row r="207" spans="1:28" ht="153.75" customHeight="1" x14ac:dyDescent="0.3">
      <c r="A207" s="201">
        <f>'Unit Data from Audit Worksheet'!A227</f>
        <v>952</v>
      </c>
      <c r="B207" s="121"/>
      <c r="C207" s="200" t="str">
        <f>'Unit Data from Audit Worksheet'!D227</f>
        <v>Date on which the local government, public authority, or designated official appointed the finance officer?     Date Format  MM/DD/YYYY</v>
      </c>
      <c r="D207" s="221"/>
      <c r="E207" s="675" t="str">
        <f>IF('Unit Data from Audit Worksheet'!F227&gt;0,'Unit Data from Audit Worksheet'!F227," ")</f>
        <v xml:space="preserve"> </v>
      </c>
      <c r="F207" s="213" t="str">
        <f>'Unit Data from Audit Worksheet'!G227</f>
        <v>Leave blank if data not available</v>
      </c>
      <c r="G207" s="215"/>
      <c r="H207" s="212"/>
      <c r="I207" s="32"/>
      <c r="J207" s="154">
        <v>952</v>
      </c>
      <c r="K207" s="323" t="s">
        <v>366</v>
      </c>
      <c r="L207" s="326" t="str">
        <f t="shared" si="14"/>
        <v xml:space="preserve"> </v>
      </c>
      <c r="N207" s="319"/>
      <c r="P207" s="194"/>
    </row>
    <row r="208" spans="1:28" ht="30.75" customHeight="1" x14ac:dyDescent="0.3">
      <c r="A208" s="900">
        <f>'Unit Data from Audit Worksheet'!A235</f>
        <v>960</v>
      </c>
      <c r="B208" s="161"/>
      <c r="C208" s="162" t="str">
        <f>'Unit Data from Audit Worksheet'!B235</f>
        <v>Name of Finance Officer</v>
      </c>
      <c r="D208" s="221"/>
      <c r="E208" s="327">
        <f>'Unit Data from Audit Worksheet'!D235</f>
        <v>0</v>
      </c>
      <c r="F208" s="328" t="str">
        <f>'Unit Data from Audit Worksheet'!F235</f>
        <v>Required</v>
      </c>
      <c r="G208" s="215"/>
      <c r="H208" s="212"/>
      <c r="I208" s="32"/>
      <c r="J208" s="164">
        <v>960</v>
      </c>
      <c r="K208" s="329" t="s">
        <v>360</v>
      </c>
      <c r="L208" s="330">
        <f t="shared" si="14"/>
        <v>0</v>
      </c>
      <c r="N208" s="287"/>
      <c r="P208" s="194"/>
    </row>
    <row r="209" spans="1:28" ht="30.75" customHeight="1" x14ac:dyDescent="0.3">
      <c r="A209" s="900">
        <f>'Unit Data from Audit Worksheet'!A236</f>
        <v>962</v>
      </c>
      <c r="B209" s="161"/>
      <c r="C209" s="162" t="str">
        <f>'Unit Data from Audit Worksheet'!B236</f>
        <v>Title of Official</v>
      </c>
      <c r="D209" s="221"/>
      <c r="E209" s="327">
        <f>'Unit Data from Audit Worksheet'!D236</f>
        <v>0</v>
      </c>
      <c r="F209" s="328" t="str">
        <f>'Unit Data from Audit Worksheet'!F236</f>
        <v>Required</v>
      </c>
      <c r="G209" s="215"/>
      <c r="H209" s="212"/>
      <c r="I209" s="32"/>
      <c r="J209" s="164">
        <v>962</v>
      </c>
      <c r="K209" s="329" t="s">
        <v>336</v>
      </c>
      <c r="L209" s="330">
        <f t="shared" si="14"/>
        <v>0</v>
      </c>
      <c r="N209" s="287"/>
      <c r="P209" s="194"/>
    </row>
    <row r="210" spans="1:28" ht="30.75" customHeight="1" x14ac:dyDescent="0.3">
      <c r="A210" s="900">
        <f>'Unit Data from Audit Worksheet'!A237</f>
        <v>964</v>
      </c>
      <c r="B210" s="161"/>
      <c r="C210" s="163" t="str">
        <f>'Unit Data from Audit Worksheet'!B237</f>
        <v>Date                        (Enter as "MM/DD/YYYY")</v>
      </c>
      <c r="D210" s="221"/>
      <c r="E210" s="331">
        <f>'Unit Data from Audit Worksheet'!D237</f>
        <v>0</v>
      </c>
      <c r="F210" s="328" t="str">
        <f>'Unit Data from Audit Worksheet'!F237</f>
        <v>Required</v>
      </c>
      <c r="G210" s="575"/>
      <c r="H210" s="212"/>
      <c r="I210" s="32"/>
      <c r="J210" s="164">
        <v>964</v>
      </c>
      <c r="K210" s="329" t="s">
        <v>390</v>
      </c>
      <c r="L210" s="332">
        <f t="shared" si="14"/>
        <v>0</v>
      </c>
      <c r="N210" s="287"/>
      <c r="P210" s="194"/>
    </row>
    <row r="211" spans="1:28" ht="30.75" customHeight="1" x14ac:dyDescent="0.3">
      <c r="A211" s="900">
        <f>'Unit Data from Audit Worksheet'!A238</f>
        <v>966</v>
      </c>
      <c r="B211" s="161"/>
      <c r="C211" s="162" t="s">
        <v>964</v>
      </c>
      <c r="D211" s="221"/>
      <c r="E211" s="574" t="str">
        <f>_xlfn.TEXTJOIN(",",,TEXT('Unit Data from Audit Worksheet'!D238,"###-###-####")," "&amp;'Unit Data from Audit Worksheet'!D239)</f>
        <v xml:space="preserve">--, </v>
      </c>
      <c r="F211" s="328" t="str">
        <f>'Unit Data from Audit Worksheet'!F238</f>
        <v>Required</v>
      </c>
      <c r="G211" s="215"/>
      <c r="H211" s="212"/>
      <c r="I211" s="32"/>
      <c r="J211" s="164">
        <v>966</v>
      </c>
      <c r="K211" s="329" t="s">
        <v>338</v>
      </c>
      <c r="L211" s="330" t="str">
        <f t="shared" si="14"/>
        <v xml:space="preserve">--, </v>
      </c>
      <c r="N211" s="287"/>
      <c r="P211" s="194"/>
    </row>
    <row r="212" spans="1:28" ht="30.75" customHeight="1" x14ac:dyDescent="0.3">
      <c r="A212" s="900">
        <f>'Unit Data from Audit Worksheet'!A240</f>
        <v>968</v>
      </c>
      <c r="B212" s="161"/>
      <c r="C212" s="162" t="str">
        <f>'Unit Data from Audit Worksheet'!B240</f>
        <v>E-mail address</v>
      </c>
      <c r="D212" s="221"/>
      <c r="E212" s="327">
        <f>'Unit Data from Audit Worksheet'!D240</f>
        <v>0</v>
      </c>
      <c r="F212" s="328" t="str">
        <f>'Unit Data from Audit Worksheet'!F240</f>
        <v>Required</v>
      </c>
      <c r="G212" s="215"/>
      <c r="H212" s="212"/>
      <c r="I212" s="32"/>
      <c r="J212" s="164">
        <v>968</v>
      </c>
      <c r="K212" s="329" t="s">
        <v>339</v>
      </c>
      <c r="L212" s="330">
        <f t="shared" si="14"/>
        <v>0</v>
      </c>
      <c r="N212" s="287"/>
      <c r="P212" s="194"/>
    </row>
    <row r="213" spans="1:28" ht="123.6" customHeight="1" x14ac:dyDescent="0.3">
      <c r="A213" s="899">
        <v>980</v>
      </c>
      <c r="B213" s="224" t="s">
        <v>488</v>
      </c>
      <c r="C213" s="898"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13" s="221"/>
      <c r="E213" s="901" t="str">
        <f>IF('TD Info Completed by Auditor'!C32&gt;0,'TD Info Completed by Auditor'!C32," ")</f>
        <v xml:space="preserve"> </v>
      </c>
      <c r="F213" s="333" t="s">
        <v>638</v>
      </c>
      <c r="G213" s="215"/>
      <c r="H213" s="212"/>
      <c r="I213" s="32"/>
      <c r="J213" s="234">
        <v>980</v>
      </c>
      <c r="K213" s="235" t="s">
        <v>1724</v>
      </c>
      <c r="L213" s="334" t="str">
        <f t="shared" si="14"/>
        <v xml:space="preserve"> </v>
      </c>
      <c r="N213" s="377" t="s">
        <v>639</v>
      </c>
      <c r="P213" s="194"/>
    </row>
    <row r="214" spans="1:28" s="374" customFormat="1" ht="135.6" customHeight="1" x14ac:dyDescent="0.3">
      <c r="A214" s="201">
        <f>'Unit Data from Audit Worksheet'!A75</f>
        <v>590</v>
      </c>
      <c r="B214" s="201" t="str">
        <f>'Unit Data from Audit Worksheet'!B75</f>
        <v>Fiscal Review, UAL Determination, Financial Performance Indicator</v>
      </c>
      <c r="C214" s="74" t="str">
        <f>'Unit Data from Audit Worksheet'!D75</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14" s="221"/>
      <c r="E214" s="333" t="str">
        <f>CONCATENATE('Unit Data from Audit Worksheet'!F75," - ",'Unit Data from Audit Worksheet'!G75)</f>
        <v xml:space="preserve"> - </v>
      </c>
      <c r="F214" s="333"/>
      <c r="G214" s="215"/>
      <c r="H214" s="212"/>
      <c r="I214" s="32"/>
      <c r="J214" s="234">
        <v>590</v>
      </c>
      <c r="K214" s="235" t="s">
        <v>1033</v>
      </c>
      <c r="L214" s="902" t="str">
        <f t="shared" si="14"/>
        <v xml:space="preserve"> - </v>
      </c>
      <c r="M214"/>
      <c r="N214" s="377"/>
      <c r="P214" s="194"/>
      <c r="Q214" s="257"/>
      <c r="W214"/>
      <c r="X214"/>
      <c r="Y214"/>
      <c r="Z214"/>
      <c r="AA214"/>
      <c r="AB214"/>
    </row>
    <row r="215" spans="1:28" s="374" customFormat="1" ht="135.6" customHeight="1" x14ac:dyDescent="0.3">
      <c r="A215" s="201">
        <f>'TD Info Completed by Auditor'!A31</f>
        <v>1079</v>
      </c>
      <c r="B215" s="201"/>
      <c r="C215" s="74" t="str">
        <f>'TD Info Completed by Auditor'!B31</f>
        <v>What date was the audit report submitted to the LGC?  (Note audit reports are due four months after fiscal year end regardless of the contract submission date.)</v>
      </c>
      <c r="D215" s="221"/>
      <c r="E215" s="862">
        <f>'TD Info Completed by Auditor'!C31</f>
        <v>0</v>
      </c>
      <c r="F215" s="333"/>
      <c r="G215" s="215"/>
      <c r="H215" s="212"/>
      <c r="I215" s="32"/>
      <c r="J215" s="863">
        <v>1079</v>
      </c>
      <c r="K215" s="864" t="s">
        <v>2356</v>
      </c>
      <c r="L215" s="334">
        <f t="shared" si="14"/>
        <v>0</v>
      </c>
      <c r="M215" s="173"/>
      <c r="N215" s="377"/>
      <c r="P215" s="194"/>
      <c r="Q215" s="257"/>
      <c r="W215" s="173"/>
      <c r="X215" s="173"/>
      <c r="Y215" s="173"/>
      <c r="Z215" s="173"/>
      <c r="AA215" s="173"/>
      <c r="AB215" s="173"/>
    </row>
    <row r="216" spans="1:28" ht="83.4" customHeight="1" x14ac:dyDescent="0.3">
      <c r="A216" s="309"/>
      <c r="B216" s="90"/>
      <c r="C216" s="310"/>
      <c r="D216" s="312"/>
      <c r="E216" s="313"/>
      <c r="F216" s="314"/>
      <c r="G216" s="315"/>
      <c r="H216" s="316"/>
      <c r="I216" s="32"/>
      <c r="J216" s="154">
        <v>999</v>
      </c>
      <c r="K216" s="323" t="s">
        <v>235</v>
      </c>
      <c r="L216" s="704" t="e">
        <f>'Unit Data from Audit Worksheet'!D3</f>
        <v>#N/A</v>
      </c>
      <c r="N216" s="335" t="s">
        <v>2381</v>
      </c>
      <c r="O216" s="335" t="s">
        <v>637</v>
      </c>
      <c r="P216" s="194"/>
    </row>
    <row r="217" spans="1:28" x14ac:dyDescent="0.3">
      <c r="A217" s="178"/>
      <c r="B217" s="178"/>
      <c r="C217" s="178"/>
      <c r="D217" s="178"/>
      <c r="E217" s="178"/>
      <c r="F217" s="178"/>
      <c r="G217" s="178"/>
      <c r="H217" s="178"/>
      <c r="I217" s="178"/>
      <c r="J217" s="3"/>
      <c r="K217" s="3"/>
      <c r="L217" s="3"/>
      <c r="N217" s="4"/>
      <c r="P217" s="194"/>
    </row>
    <row r="218" spans="1:28" s="374" customFormat="1" x14ac:dyDescent="0.3">
      <c r="A218" s="178"/>
      <c r="B218" s="178"/>
      <c r="C218" s="178"/>
      <c r="D218" s="178"/>
      <c r="E218" s="178"/>
      <c r="F218" s="178"/>
      <c r="G218" s="178"/>
      <c r="H218" s="178"/>
      <c r="I218" s="178"/>
      <c r="M218"/>
      <c r="N218" s="4"/>
      <c r="P218" s="194"/>
      <c r="Q218" s="257"/>
      <c r="W218"/>
      <c r="X218"/>
      <c r="Y218"/>
      <c r="Z218"/>
      <c r="AA218"/>
      <c r="AB218"/>
    </row>
    <row r="219" spans="1:28" ht="19.8" customHeight="1" x14ac:dyDescent="0.3">
      <c r="C219" s="665"/>
      <c r="D219" s="337"/>
      <c r="E219" s="338"/>
      <c r="F219" s="338"/>
      <c r="G219" s="339"/>
      <c r="H219" s="338"/>
      <c r="I219" s="340"/>
      <c r="K219" s="707" t="s">
        <v>1631</v>
      </c>
      <c r="L219" s="708" t="e">
        <f>SUM(L4:L201)</f>
        <v>#N/A</v>
      </c>
      <c r="N219" s="4"/>
      <c r="P219" s="194"/>
    </row>
    <row r="220" spans="1:28" ht="21.6" customHeight="1" x14ac:dyDescent="0.3">
      <c r="A220"/>
      <c r="B220"/>
      <c r="C220"/>
      <c r="D220"/>
      <c r="E220"/>
      <c r="F220"/>
      <c r="G220" s="339"/>
      <c r="H220" s="338"/>
      <c r="I220" s="340"/>
      <c r="K220" s="705" t="s">
        <v>1029</v>
      </c>
      <c r="L220" s="706"/>
      <c r="N220" s="4"/>
      <c r="P220" s="194"/>
    </row>
    <row r="221" spans="1:28" ht="25.8" customHeight="1" x14ac:dyDescent="0.7">
      <c r="B221" s="3"/>
      <c r="C221" s="3"/>
      <c r="D221" s="73"/>
      <c r="E221" s="96"/>
      <c r="F221" s="73"/>
      <c r="G221" s="339"/>
      <c r="H221" s="338"/>
      <c r="I221" s="340"/>
      <c r="J221" s="142"/>
      <c r="K221" s="141"/>
      <c r="L221" s="752" t="e">
        <f>L219-L220</f>
        <v>#N/A</v>
      </c>
      <c r="N221" s="4"/>
      <c r="P221" s="194"/>
    </row>
    <row r="222" spans="1:28" ht="25.2" customHeight="1" x14ac:dyDescent="0.3">
      <c r="A222" s="178"/>
      <c r="B222" s="178"/>
      <c r="C222" s="178"/>
      <c r="D222" s="178"/>
      <c r="E222" s="178"/>
      <c r="F222" s="338"/>
      <c r="G222" s="339"/>
      <c r="H222" s="338"/>
      <c r="I222" s="340"/>
      <c r="K222" s="10"/>
      <c r="L222" s="341"/>
      <c r="P222" s="194"/>
    </row>
    <row r="223" spans="1:28" x14ac:dyDescent="0.3">
      <c r="A223" s="178"/>
      <c r="B223" s="178"/>
      <c r="C223" s="178"/>
      <c r="D223" s="178"/>
      <c r="E223" s="178"/>
      <c r="F223" s="338"/>
      <c r="G223" s="339"/>
      <c r="H223" s="338"/>
      <c r="I223" s="340"/>
      <c r="K223" s="10"/>
      <c r="L223" s="341"/>
      <c r="P223" s="194"/>
    </row>
    <row r="224" spans="1:28" ht="18.75" customHeight="1" x14ac:dyDescent="0.3">
      <c r="A224" s="178"/>
      <c r="B224" s="178"/>
      <c r="C224" s="178"/>
      <c r="D224" s="178"/>
      <c r="E224" s="178"/>
      <c r="F224" s="338"/>
      <c r="G224" s="339"/>
      <c r="H224" s="338"/>
      <c r="I224" s="340"/>
      <c r="K224" s="10"/>
      <c r="L224" s="341"/>
      <c r="P224" s="194"/>
    </row>
    <row r="225" spans="1:16" ht="30.75" customHeight="1" x14ac:dyDescent="0.3">
      <c r="A225" s="178"/>
      <c r="B225" s="178"/>
      <c r="C225" s="178"/>
      <c r="D225" s="178"/>
      <c r="E225" s="178"/>
      <c r="F225" s="338"/>
      <c r="G225" s="339"/>
      <c r="H225" s="338"/>
      <c r="I225" s="340"/>
      <c r="K225" s="10"/>
      <c r="L225" s="341"/>
      <c r="P225" s="194"/>
    </row>
    <row r="226" spans="1:16" ht="30.75" customHeight="1" x14ac:dyDescent="0.3">
      <c r="A226" s="178"/>
      <c r="B226" s="178"/>
      <c r="C226" s="178"/>
      <c r="D226" s="178"/>
      <c r="E226" s="178"/>
      <c r="F226" s="338"/>
      <c r="G226" s="339"/>
      <c r="H226" s="338"/>
      <c r="I226" s="340"/>
      <c r="K226" s="10"/>
      <c r="L226" s="341"/>
      <c r="P226" s="194"/>
    </row>
    <row r="227" spans="1:16" ht="30.75" customHeight="1" x14ac:dyDescent="0.3">
      <c r="A227" s="178"/>
      <c r="B227" s="178"/>
      <c r="C227" s="178"/>
      <c r="D227" s="178"/>
      <c r="E227" s="178"/>
      <c r="F227" s="338"/>
      <c r="G227" s="339"/>
      <c r="H227" s="338"/>
      <c r="I227" s="340"/>
      <c r="K227" s="10"/>
      <c r="L227" s="341"/>
      <c r="P227" s="194"/>
    </row>
    <row r="228" spans="1:16" ht="30.75" customHeight="1" x14ac:dyDescent="0.3">
      <c r="A228" s="178"/>
      <c r="B228" s="178"/>
      <c r="C228" s="178"/>
      <c r="D228" s="178"/>
      <c r="E228" s="178"/>
      <c r="F228" s="338"/>
      <c r="G228" s="339"/>
      <c r="H228" s="338"/>
      <c r="I228" s="340"/>
      <c r="K228" s="10"/>
      <c r="L228" s="341"/>
      <c r="P228" s="194"/>
    </row>
    <row r="229" spans="1:16" ht="30.75" customHeight="1" x14ac:dyDescent="0.3">
      <c r="A229" s="178"/>
      <c r="B229" s="178"/>
      <c r="C229" s="178"/>
      <c r="D229" s="178"/>
      <c r="E229" s="178"/>
      <c r="F229" s="338"/>
      <c r="G229" s="339"/>
      <c r="H229" s="338"/>
      <c r="I229" s="340"/>
      <c r="K229" s="10"/>
      <c r="L229" s="341"/>
      <c r="P229" s="194"/>
    </row>
    <row r="230" spans="1:16" x14ac:dyDescent="0.3">
      <c r="A230" s="178"/>
      <c r="B230" s="178"/>
      <c r="C230" s="178"/>
      <c r="D230" s="178"/>
      <c r="E230" s="178"/>
      <c r="I230" s="340"/>
      <c r="K230" s="10"/>
      <c r="L230" s="341"/>
      <c r="P230" s="194"/>
    </row>
    <row r="231" spans="1:16" x14ac:dyDescent="0.3">
      <c r="A231" s="178"/>
      <c r="B231" s="178"/>
      <c r="C231" s="178"/>
      <c r="D231" s="178"/>
      <c r="E231" s="178"/>
      <c r="I231" s="340"/>
      <c r="L231" s="341"/>
      <c r="P231" s="194"/>
    </row>
    <row r="232" spans="1:16" x14ac:dyDescent="0.3">
      <c r="A232" s="5"/>
      <c r="B232" s="342"/>
      <c r="C232" s="22"/>
      <c r="D232" s="72"/>
      <c r="I232" s="340"/>
      <c r="L232" s="341"/>
      <c r="P232" s="194"/>
    </row>
    <row r="233" spans="1:16" x14ac:dyDescent="0.3">
      <c r="A233" s="5"/>
      <c r="B233" s="342"/>
      <c r="C233" s="22"/>
      <c r="D233" s="72"/>
      <c r="L233" s="341"/>
      <c r="P233" s="194"/>
    </row>
    <row r="234" spans="1:16" x14ac:dyDescent="0.3">
      <c r="D234" s="72"/>
      <c r="P234" s="194"/>
    </row>
    <row r="235" spans="1:16" x14ac:dyDescent="0.3">
      <c r="D235" s="72"/>
      <c r="P235" s="194"/>
    </row>
    <row r="236" spans="1:16" x14ac:dyDescent="0.3">
      <c r="D236" s="72"/>
      <c r="P236" s="194"/>
    </row>
    <row r="237" spans="1:16" x14ac:dyDescent="0.3">
      <c r="D237" s="72"/>
      <c r="P237" s="194"/>
    </row>
    <row r="238" spans="1:16" x14ac:dyDescent="0.3">
      <c r="A238" s="5"/>
      <c r="B238" s="342"/>
      <c r="C238" s="22"/>
      <c r="D238" s="72"/>
      <c r="P238" s="194"/>
    </row>
    <row r="239" spans="1:16" x14ac:dyDescent="0.3">
      <c r="A239" s="5"/>
      <c r="B239" s="342"/>
      <c r="C239" s="22"/>
      <c r="D239" s="72"/>
      <c r="P239" s="194"/>
    </row>
    <row r="240" spans="1:16" x14ac:dyDescent="0.3">
      <c r="D240" s="72"/>
      <c r="P240" s="194"/>
    </row>
    <row r="241" spans="1:16" x14ac:dyDescent="0.3">
      <c r="D241" s="72"/>
      <c r="P241" s="194"/>
    </row>
    <row r="242" spans="1:16" x14ac:dyDescent="0.3">
      <c r="D242" s="72"/>
      <c r="P242" s="194"/>
    </row>
    <row r="243" spans="1:16" x14ac:dyDescent="0.3">
      <c r="D243" s="72"/>
      <c r="P243" s="194"/>
    </row>
    <row r="244" spans="1:16" x14ac:dyDescent="0.3">
      <c r="A244" s="5"/>
      <c r="B244" s="342"/>
      <c r="C244" s="22"/>
      <c r="D244" s="72"/>
      <c r="P244" s="194"/>
    </row>
    <row r="245" spans="1:16" x14ac:dyDescent="0.3">
      <c r="A245" s="5"/>
      <c r="B245" s="342"/>
      <c r="C245" s="22"/>
      <c r="D245" s="72"/>
      <c r="P245" s="194"/>
    </row>
    <row r="246" spans="1:16" x14ac:dyDescent="0.3">
      <c r="D246" s="72"/>
      <c r="P246" s="194"/>
    </row>
    <row r="247" spans="1:16" x14ac:dyDescent="0.3">
      <c r="D247" s="72"/>
      <c r="P247" s="194"/>
    </row>
    <row r="248" spans="1:16" x14ac:dyDescent="0.3">
      <c r="D248" s="72"/>
      <c r="P248" s="194"/>
    </row>
    <row r="249" spans="1:16" x14ac:dyDescent="0.3">
      <c r="D249" s="72"/>
      <c r="P249" s="194"/>
    </row>
    <row r="250" spans="1:16" x14ac:dyDescent="0.3">
      <c r="A250" s="5"/>
      <c r="B250" s="342"/>
      <c r="C250" s="22"/>
      <c r="D250" s="72"/>
      <c r="P250" s="194"/>
    </row>
    <row r="251" spans="1:16" x14ac:dyDescent="0.3">
      <c r="A251" s="5"/>
      <c r="B251" s="342"/>
      <c r="C251" s="22"/>
      <c r="D251" s="72"/>
      <c r="P251" s="194"/>
    </row>
    <row r="252" spans="1:16" x14ac:dyDescent="0.3">
      <c r="A252" s="5"/>
      <c r="B252" s="342"/>
      <c r="C252" s="22"/>
      <c r="D252" s="72"/>
      <c r="P252" s="194"/>
    </row>
    <row r="253" spans="1:16" x14ac:dyDescent="0.3">
      <c r="A253" s="5"/>
      <c r="B253" s="342"/>
      <c r="C253" s="22"/>
      <c r="D253" s="72"/>
      <c r="P253" s="194"/>
    </row>
    <row r="254" spans="1:16" x14ac:dyDescent="0.3">
      <c r="D254" s="72"/>
      <c r="P254" s="194"/>
    </row>
    <row r="255" spans="1:16" x14ac:dyDescent="0.3">
      <c r="D255" s="72"/>
      <c r="P255" s="194"/>
    </row>
    <row r="256" spans="1:16" x14ac:dyDescent="0.3">
      <c r="D256" s="72"/>
      <c r="P256" s="194"/>
    </row>
    <row r="257" spans="1:16" x14ac:dyDescent="0.3">
      <c r="A257" s="5"/>
      <c r="B257" s="342"/>
      <c r="C257" s="22"/>
      <c r="D257" s="72"/>
      <c r="P257" s="194"/>
    </row>
    <row r="258" spans="1:16" x14ac:dyDescent="0.3">
      <c r="A258" s="5"/>
      <c r="B258" s="342"/>
      <c r="C258" s="22"/>
      <c r="D258" s="72"/>
      <c r="P258" s="194"/>
    </row>
    <row r="259" spans="1:16" x14ac:dyDescent="0.3">
      <c r="A259" s="5"/>
      <c r="B259" s="342"/>
      <c r="C259" s="22"/>
      <c r="D259" s="72"/>
      <c r="P259" s="194"/>
    </row>
    <row r="260" spans="1:16" x14ac:dyDescent="0.3">
      <c r="A260" s="5"/>
      <c r="B260" s="342"/>
      <c r="C260" s="22"/>
      <c r="D260" s="72"/>
      <c r="P260" s="194"/>
    </row>
    <row r="261" spans="1:16" x14ac:dyDescent="0.3">
      <c r="A261" s="5"/>
      <c r="B261" s="342"/>
      <c r="C261" s="22"/>
      <c r="D261" s="72"/>
      <c r="P261" s="194"/>
    </row>
    <row r="262" spans="1:16" x14ac:dyDescent="0.3">
      <c r="A262" s="5"/>
      <c r="B262" s="342"/>
      <c r="C262" s="22"/>
      <c r="D262" s="72"/>
      <c r="P262" s="194"/>
    </row>
    <row r="263" spans="1:16" x14ac:dyDescent="0.3">
      <c r="A263" s="5"/>
      <c r="B263" s="342"/>
      <c r="C263" s="22"/>
      <c r="D263" s="72"/>
      <c r="P263" s="194"/>
    </row>
    <row r="264" spans="1:16" x14ac:dyDescent="0.3">
      <c r="A264" s="5"/>
      <c r="B264" s="342"/>
      <c r="C264" s="22"/>
      <c r="D264" s="72"/>
      <c r="P264" s="194"/>
    </row>
    <row r="265" spans="1:16" x14ac:dyDescent="0.3">
      <c r="A265" s="5"/>
      <c r="B265" s="342"/>
      <c r="C265" s="22"/>
      <c r="D265" s="72"/>
      <c r="P265" s="194"/>
    </row>
    <row r="266" spans="1:16" x14ac:dyDescent="0.3">
      <c r="A266" s="5"/>
      <c r="B266" s="342"/>
      <c r="C266" s="22"/>
      <c r="D266" s="72"/>
      <c r="P266" s="194"/>
    </row>
    <row r="267" spans="1:16" x14ac:dyDescent="0.3">
      <c r="A267" s="5"/>
      <c r="B267" s="342"/>
      <c r="C267" s="22"/>
      <c r="D267" s="72"/>
      <c r="P267" s="194"/>
    </row>
    <row r="268" spans="1:16" x14ac:dyDescent="0.3">
      <c r="A268" s="5"/>
      <c r="B268" s="342"/>
      <c r="C268" s="22"/>
      <c r="D268" s="72"/>
      <c r="P268" s="194"/>
    </row>
    <row r="269" spans="1:16" x14ac:dyDescent="0.3">
      <c r="A269" s="5"/>
      <c r="B269" s="342"/>
      <c r="C269" s="22"/>
      <c r="D269" s="72"/>
      <c r="P269" s="194"/>
    </row>
    <row r="270" spans="1:16" x14ac:dyDescent="0.3">
      <c r="A270" s="5"/>
      <c r="B270" s="342"/>
      <c r="C270" s="22"/>
      <c r="D270" s="72"/>
      <c r="P270" s="194"/>
    </row>
    <row r="271" spans="1:16" x14ac:dyDescent="0.3">
      <c r="A271" s="5"/>
      <c r="B271" s="342"/>
      <c r="C271" s="22"/>
      <c r="D271" s="72"/>
      <c r="P271" s="194"/>
    </row>
    <row r="272" spans="1:16" x14ac:dyDescent="0.3">
      <c r="A272" s="5"/>
      <c r="B272" s="342"/>
      <c r="C272" s="22"/>
      <c r="D272" s="72"/>
      <c r="P272" s="194"/>
    </row>
    <row r="273" spans="1:16" x14ac:dyDescent="0.3">
      <c r="A273" s="5"/>
      <c r="B273" s="342"/>
      <c r="C273" s="22"/>
      <c r="D273" s="72"/>
      <c r="P273" s="194"/>
    </row>
    <row r="274" spans="1:16" x14ac:dyDescent="0.3">
      <c r="A274" s="5"/>
      <c r="B274" s="342"/>
      <c r="C274" s="22"/>
      <c r="D274" s="72"/>
      <c r="P274" s="194"/>
    </row>
    <row r="275" spans="1:16" x14ac:dyDescent="0.3">
      <c r="A275" s="5"/>
      <c r="B275" s="342"/>
      <c r="C275" s="22"/>
      <c r="D275" s="72"/>
      <c r="P275" s="194"/>
    </row>
    <row r="276" spans="1:16" x14ac:dyDescent="0.3">
      <c r="A276" s="5"/>
      <c r="B276" s="342"/>
      <c r="C276" s="22"/>
      <c r="D276" s="72"/>
      <c r="P276" s="194"/>
    </row>
    <row r="277" spans="1:16" x14ac:dyDescent="0.3">
      <c r="A277" s="5"/>
      <c r="B277" s="342"/>
      <c r="C277" s="22"/>
      <c r="D277" s="72"/>
      <c r="P277" s="194"/>
    </row>
    <row r="278" spans="1:16" x14ac:dyDescent="0.3">
      <c r="A278" s="5"/>
      <c r="B278" s="342"/>
      <c r="C278" s="22"/>
      <c r="D278" s="72"/>
      <c r="P278" s="194"/>
    </row>
    <row r="279" spans="1:16" x14ac:dyDescent="0.3">
      <c r="A279" s="5"/>
      <c r="B279" s="342"/>
      <c r="C279" s="22"/>
      <c r="D279" s="72"/>
      <c r="P279" s="194"/>
    </row>
    <row r="280" spans="1:16" x14ac:dyDescent="0.3">
      <c r="A280" s="5"/>
      <c r="B280" s="342"/>
      <c r="C280" s="22"/>
      <c r="D280" s="72"/>
      <c r="P280" s="194"/>
    </row>
    <row r="281" spans="1:16" x14ac:dyDescent="0.3">
      <c r="A281" s="5"/>
      <c r="B281" s="342"/>
      <c r="C281" s="22"/>
      <c r="D281" s="72"/>
      <c r="P281" s="194"/>
    </row>
    <row r="282" spans="1:16" x14ac:dyDescent="0.3">
      <c r="A282" s="5"/>
      <c r="B282" s="342"/>
      <c r="C282" s="22"/>
      <c r="D282" s="72"/>
      <c r="P282" s="194"/>
    </row>
    <row r="283" spans="1:16" x14ac:dyDescent="0.3">
      <c r="A283" s="5"/>
      <c r="B283" s="342"/>
      <c r="C283" s="22"/>
      <c r="D283" s="72"/>
      <c r="P283" s="194"/>
    </row>
    <row r="284" spans="1:16" x14ac:dyDescent="0.3">
      <c r="A284" s="5"/>
      <c r="B284" s="342"/>
      <c r="C284" s="22"/>
      <c r="D284" s="72"/>
      <c r="P284" s="194"/>
    </row>
    <row r="285" spans="1:16" x14ac:dyDescent="0.3">
      <c r="A285" s="5"/>
      <c r="B285" s="342"/>
      <c r="C285" s="22"/>
      <c r="D285" s="72"/>
      <c r="P285" s="194"/>
    </row>
    <row r="286" spans="1:16" x14ac:dyDescent="0.3">
      <c r="A286" s="5"/>
      <c r="B286" s="342"/>
      <c r="C286" s="22"/>
      <c r="D286" s="72"/>
      <c r="P286" s="194"/>
    </row>
    <row r="287" spans="1:16" x14ac:dyDescent="0.3">
      <c r="A287" s="5"/>
      <c r="B287" s="342"/>
      <c r="C287" s="22"/>
      <c r="D287" s="72"/>
      <c r="P287" s="194"/>
    </row>
    <row r="288" spans="1:16" x14ac:dyDescent="0.3">
      <c r="A288" s="5"/>
      <c r="B288" s="342"/>
      <c r="C288" s="22"/>
      <c r="D288" s="72"/>
      <c r="P288" s="194"/>
    </row>
    <row r="289" spans="1:16" x14ac:dyDescent="0.3">
      <c r="A289" s="5"/>
      <c r="B289" s="342"/>
      <c r="C289" s="22"/>
      <c r="D289" s="72"/>
      <c r="P289" s="194"/>
    </row>
    <row r="290" spans="1:16" x14ac:dyDescent="0.3">
      <c r="A290" s="5"/>
      <c r="B290" s="342"/>
      <c r="C290" s="22"/>
      <c r="D290" s="72"/>
      <c r="P290" s="194"/>
    </row>
    <row r="291" spans="1:16" x14ac:dyDescent="0.3">
      <c r="A291" s="5"/>
      <c r="B291" s="342"/>
      <c r="C291" s="22"/>
      <c r="D291" s="72"/>
      <c r="P291" s="194"/>
    </row>
    <row r="292" spans="1:16" x14ac:dyDescent="0.3">
      <c r="A292" s="5"/>
      <c r="B292" s="342"/>
      <c r="C292" s="22"/>
      <c r="D292" s="72"/>
      <c r="P292" s="194"/>
    </row>
    <row r="293" spans="1:16" x14ac:dyDescent="0.3">
      <c r="A293" s="5"/>
      <c r="B293" s="342"/>
      <c r="C293" s="22"/>
      <c r="D293" s="72"/>
      <c r="P293" s="194"/>
    </row>
    <row r="294" spans="1:16" x14ac:dyDescent="0.3">
      <c r="A294" s="5"/>
      <c r="B294" s="342"/>
      <c r="C294" s="22"/>
      <c r="D294" s="72"/>
      <c r="P294" s="194"/>
    </row>
    <row r="295" spans="1:16" x14ac:dyDescent="0.3">
      <c r="A295" s="5"/>
      <c r="B295" s="342"/>
      <c r="C295" s="22"/>
      <c r="D295" s="72"/>
      <c r="P295" s="194"/>
    </row>
    <row r="296" spans="1:16" x14ac:dyDescent="0.3">
      <c r="A296" s="5"/>
      <c r="B296" s="342"/>
      <c r="C296" s="22"/>
      <c r="D296" s="72"/>
      <c r="P296" s="194"/>
    </row>
    <row r="297" spans="1:16" x14ac:dyDescent="0.3">
      <c r="A297" s="5"/>
      <c r="B297" s="342"/>
      <c r="C297" s="22"/>
      <c r="D297" s="72"/>
      <c r="P297" s="194"/>
    </row>
    <row r="298" spans="1:16" x14ac:dyDescent="0.3">
      <c r="A298" s="5"/>
      <c r="B298" s="342"/>
      <c r="C298" s="22"/>
      <c r="D298" s="72"/>
      <c r="P298" s="194"/>
    </row>
    <row r="299" spans="1:16" x14ac:dyDescent="0.3">
      <c r="A299" s="5"/>
      <c r="B299" s="342"/>
      <c r="C299" s="22"/>
      <c r="D299" s="72"/>
      <c r="P299" s="194"/>
    </row>
    <row r="300" spans="1:16" x14ac:dyDescent="0.3">
      <c r="A300" s="5"/>
      <c r="B300" s="342"/>
      <c r="C300" s="22"/>
      <c r="D300" s="72"/>
      <c r="P300" s="194"/>
    </row>
    <row r="301" spans="1:16" x14ac:dyDescent="0.3">
      <c r="A301" s="5"/>
      <c r="B301" s="342"/>
      <c r="C301" s="22"/>
      <c r="D301" s="72"/>
      <c r="P301" s="194"/>
    </row>
    <row r="302" spans="1:16" x14ac:dyDescent="0.3">
      <c r="A302" s="5"/>
      <c r="B302" s="342"/>
      <c r="C302" s="22"/>
      <c r="D302" s="72"/>
      <c r="P302" s="194"/>
    </row>
    <row r="303" spans="1:16" x14ac:dyDescent="0.3">
      <c r="A303" s="5"/>
      <c r="B303" s="342"/>
      <c r="C303" s="22"/>
      <c r="D303" s="72"/>
      <c r="P303" s="194"/>
    </row>
    <row r="304" spans="1:16" x14ac:dyDescent="0.3">
      <c r="A304" s="5"/>
      <c r="B304" s="342"/>
      <c r="C304" s="22"/>
      <c r="D304" s="72"/>
      <c r="P304" s="194"/>
    </row>
    <row r="305" spans="1:16" x14ac:dyDescent="0.3">
      <c r="A305" s="5"/>
      <c r="B305" s="342"/>
      <c r="C305" s="22"/>
      <c r="D305" s="72"/>
      <c r="P305" s="194"/>
    </row>
    <row r="306" spans="1:16" x14ac:dyDescent="0.3">
      <c r="A306" s="5"/>
      <c r="B306" s="342"/>
      <c r="C306" s="22"/>
      <c r="D306" s="72"/>
      <c r="P306" s="194"/>
    </row>
    <row r="307" spans="1:16" x14ac:dyDescent="0.3">
      <c r="A307" s="5"/>
      <c r="B307" s="342"/>
      <c r="C307" s="22"/>
      <c r="D307" s="72"/>
      <c r="P307" s="194"/>
    </row>
    <row r="308" spans="1:16" x14ac:dyDescent="0.3">
      <c r="A308" s="5"/>
      <c r="B308" s="342"/>
      <c r="C308" s="22"/>
      <c r="D308" s="72"/>
      <c r="P308" s="194"/>
    </row>
    <row r="309" spans="1:16" x14ac:dyDescent="0.3">
      <c r="A309" s="5"/>
      <c r="B309" s="342"/>
      <c r="C309" s="22"/>
      <c r="D309" s="72"/>
      <c r="P309" s="194"/>
    </row>
    <row r="310" spans="1:16" x14ac:dyDescent="0.3">
      <c r="A310" s="5"/>
      <c r="B310" s="342"/>
      <c r="C310" s="22"/>
      <c r="D310" s="72"/>
      <c r="P310" s="194"/>
    </row>
    <row r="311" spans="1:16" x14ac:dyDescent="0.3">
      <c r="A311" s="5"/>
      <c r="B311" s="342"/>
      <c r="C311" s="22"/>
      <c r="D311" s="72"/>
      <c r="P311" s="194"/>
    </row>
    <row r="312" spans="1:16" x14ac:dyDescent="0.3">
      <c r="A312" s="5"/>
      <c r="B312" s="342"/>
      <c r="C312" s="22"/>
      <c r="D312" s="72"/>
      <c r="P312" s="194"/>
    </row>
    <row r="313" spans="1:16" x14ac:dyDescent="0.3">
      <c r="A313" s="5"/>
      <c r="B313" s="342"/>
      <c r="C313" s="22"/>
      <c r="D313" s="72"/>
      <c r="P313" s="194"/>
    </row>
    <row r="314" spans="1:16" x14ac:dyDescent="0.3">
      <c r="A314" s="5"/>
      <c r="B314" s="342"/>
      <c r="C314" s="22"/>
      <c r="D314" s="72"/>
      <c r="P314" s="194"/>
    </row>
    <row r="315" spans="1:16" x14ac:dyDescent="0.3">
      <c r="A315" s="5"/>
      <c r="B315" s="342"/>
      <c r="C315" s="22"/>
      <c r="D315" s="72"/>
      <c r="P315" s="194"/>
    </row>
    <row r="316" spans="1:16" x14ac:dyDescent="0.3">
      <c r="A316" s="5"/>
      <c r="B316" s="342"/>
      <c r="C316" s="22"/>
      <c r="D316" s="72"/>
      <c r="P316" s="194"/>
    </row>
    <row r="317" spans="1:16" x14ac:dyDescent="0.3">
      <c r="A317" s="5"/>
      <c r="B317" s="342"/>
      <c r="C317" s="22"/>
      <c r="D317" s="72"/>
      <c r="P317" s="194"/>
    </row>
    <row r="318" spans="1:16" x14ac:dyDescent="0.3">
      <c r="A318" s="5"/>
      <c r="B318" s="342"/>
      <c r="C318" s="22"/>
      <c r="D318" s="72"/>
      <c r="P318" s="194"/>
    </row>
    <row r="319" spans="1:16" x14ac:dyDescent="0.3">
      <c r="A319" s="5"/>
      <c r="B319" s="342"/>
      <c r="C319" s="22"/>
      <c r="D319" s="72"/>
      <c r="P319" s="194"/>
    </row>
    <row r="320" spans="1:16" x14ac:dyDescent="0.3">
      <c r="A320" s="5"/>
      <c r="B320" s="342"/>
      <c r="C320" s="22"/>
      <c r="D320" s="72"/>
      <c r="P320" s="194"/>
    </row>
    <row r="321" spans="1:16" x14ac:dyDescent="0.3">
      <c r="A321" s="5"/>
      <c r="B321" s="342"/>
      <c r="C321" s="22"/>
      <c r="D321" s="72"/>
      <c r="P321" s="194"/>
    </row>
    <row r="322" spans="1:16" x14ac:dyDescent="0.3">
      <c r="A322" s="5"/>
      <c r="B322" s="342"/>
      <c r="C322" s="22"/>
      <c r="D322" s="72"/>
      <c r="P322" s="194"/>
    </row>
    <row r="323" spans="1:16" x14ac:dyDescent="0.3">
      <c r="A323" s="5"/>
      <c r="B323" s="342"/>
      <c r="C323" s="22"/>
      <c r="D323" s="72"/>
      <c r="P323" s="194"/>
    </row>
    <row r="324" spans="1:16" x14ac:dyDescent="0.3">
      <c r="A324" s="5"/>
      <c r="B324" s="342"/>
      <c r="C324" s="22"/>
      <c r="D324" s="72"/>
      <c r="P324" s="194"/>
    </row>
    <row r="325" spans="1:16" x14ac:dyDescent="0.3">
      <c r="A325" s="5"/>
      <c r="B325" s="342"/>
      <c r="C325" s="22"/>
      <c r="D325" s="72"/>
      <c r="P325" s="194"/>
    </row>
    <row r="326" spans="1:16" x14ac:dyDescent="0.3">
      <c r="A326" s="5"/>
      <c r="B326" s="342"/>
      <c r="C326" s="22"/>
      <c r="D326" s="72"/>
      <c r="P326" s="194"/>
    </row>
    <row r="327" spans="1:16" x14ac:dyDescent="0.3">
      <c r="A327" s="5"/>
      <c r="B327" s="342"/>
      <c r="C327" s="22"/>
      <c r="D327" s="72"/>
      <c r="P327" s="194"/>
    </row>
    <row r="328" spans="1:16" x14ac:dyDescent="0.3">
      <c r="A328" s="5"/>
      <c r="B328" s="342"/>
      <c r="C328" s="22"/>
      <c r="D328" s="72"/>
      <c r="P328" s="194"/>
    </row>
    <row r="329" spans="1:16" x14ac:dyDescent="0.3">
      <c r="A329" s="5"/>
      <c r="B329" s="342"/>
      <c r="C329" s="22"/>
      <c r="D329" s="72"/>
      <c r="P329" s="194"/>
    </row>
    <row r="330" spans="1:16" x14ac:dyDescent="0.3">
      <c r="A330" s="5"/>
      <c r="B330" s="342"/>
      <c r="C330" s="22"/>
      <c r="D330" s="72"/>
      <c r="P330" s="194"/>
    </row>
    <row r="331" spans="1:16" x14ac:dyDescent="0.3">
      <c r="A331" s="5"/>
      <c r="B331" s="342"/>
      <c r="C331" s="22"/>
      <c r="D331" s="72"/>
      <c r="P331" s="194"/>
    </row>
    <row r="332" spans="1:16" x14ac:dyDescent="0.3">
      <c r="A332" s="5"/>
      <c r="B332" s="342"/>
      <c r="C332" s="22"/>
      <c r="D332" s="72"/>
      <c r="P332" s="194"/>
    </row>
    <row r="333" spans="1:16" x14ac:dyDescent="0.3">
      <c r="A333" s="5"/>
      <c r="B333" s="342"/>
      <c r="C333" s="22"/>
      <c r="D333" s="72"/>
      <c r="P333" s="194"/>
    </row>
    <row r="334" spans="1:16" x14ac:dyDescent="0.3">
      <c r="A334" s="5"/>
      <c r="B334" s="342"/>
      <c r="C334" s="22"/>
      <c r="D334" s="72"/>
      <c r="P334" s="194"/>
    </row>
    <row r="335" spans="1:16" x14ac:dyDescent="0.3">
      <c r="A335" s="5"/>
      <c r="B335" s="342"/>
      <c r="C335" s="22"/>
      <c r="D335" s="72"/>
    </row>
    <row r="336" spans="1:16" x14ac:dyDescent="0.3">
      <c r="A336" s="5"/>
      <c r="B336" s="342"/>
      <c r="C336" s="22"/>
      <c r="D336" s="72"/>
      <c r="P336" s="194"/>
    </row>
    <row r="337" spans="1:4" x14ac:dyDescent="0.3">
      <c r="A337" s="5"/>
      <c r="B337" s="342"/>
      <c r="C337" s="22"/>
      <c r="D337" s="72"/>
    </row>
    <row r="338" spans="1:4" x14ac:dyDescent="0.3">
      <c r="A338" s="5"/>
      <c r="B338" s="342"/>
      <c r="C338" s="22"/>
      <c r="D338" s="72"/>
    </row>
    <row r="339" spans="1:4" x14ac:dyDescent="0.3">
      <c r="A339" s="5"/>
      <c r="B339" s="342"/>
      <c r="C339" s="22"/>
      <c r="D339" s="72"/>
    </row>
    <row r="340" spans="1:4" x14ac:dyDescent="0.3">
      <c r="A340" s="5"/>
      <c r="B340" s="342"/>
      <c r="C340" s="22"/>
      <c r="D340" s="72"/>
    </row>
    <row r="341" spans="1:4" x14ac:dyDescent="0.3">
      <c r="A341" s="5"/>
      <c r="B341" s="342"/>
      <c r="C341" s="22"/>
      <c r="D341" s="72"/>
    </row>
    <row r="342" spans="1:4" x14ac:dyDescent="0.3">
      <c r="A342" s="5"/>
      <c r="B342" s="342"/>
      <c r="C342" s="22"/>
      <c r="D342" s="72"/>
    </row>
    <row r="343" spans="1:4" x14ac:dyDescent="0.3">
      <c r="A343" s="5"/>
      <c r="B343" s="342"/>
      <c r="C343" s="22"/>
      <c r="D343" s="72"/>
    </row>
    <row r="344" spans="1:4" x14ac:dyDescent="0.3">
      <c r="A344" s="5"/>
      <c r="B344" s="342"/>
      <c r="C344" s="22"/>
      <c r="D344" s="72"/>
    </row>
    <row r="345" spans="1:4" x14ac:dyDescent="0.3">
      <c r="A345" s="5"/>
      <c r="B345" s="342"/>
      <c r="C345" s="22"/>
      <c r="D345" s="72"/>
    </row>
    <row r="346" spans="1:4" x14ac:dyDescent="0.3">
      <c r="A346" s="5"/>
      <c r="B346" s="342"/>
      <c r="C346" s="22"/>
      <c r="D346" s="72"/>
    </row>
    <row r="347" spans="1:4" x14ac:dyDescent="0.3">
      <c r="A347" s="5"/>
      <c r="B347" s="342"/>
      <c r="C347" s="22"/>
      <c r="D347" s="72"/>
    </row>
    <row r="348" spans="1:4" x14ac:dyDescent="0.3">
      <c r="A348" s="5"/>
      <c r="B348" s="342"/>
      <c r="C348" s="22"/>
      <c r="D348" s="72"/>
    </row>
    <row r="349" spans="1:4" x14ac:dyDescent="0.3">
      <c r="A349" s="5"/>
      <c r="B349" s="342"/>
      <c r="C349" s="22"/>
      <c r="D349" s="72"/>
    </row>
    <row r="350" spans="1:4" x14ac:dyDescent="0.3">
      <c r="A350" s="5"/>
      <c r="B350" s="342"/>
      <c r="C350" s="22"/>
      <c r="D350" s="72"/>
    </row>
    <row r="351" spans="1:4" x14ac:dyDescent="0.3">
      <c r="A351" s="5"/>
      <c r="B351" s="342"/>
      <c r="C351" s="22"/>
      <c r="D351" s="72"/>
    </row>
    <row r="352" spans="1:4" x14ac:dyDescent="0.3">
      <c r="A352" s="5"/>
      <c r="B352" s="342"/>
      <c r="C352" s="22"/>
      <c r="D352" s="72"/>
    </row>
    <row r="353" spans="1:4" x14ac:dyDescent="0.3">
      <c r="A353" s="5"/>
      <c r="B353" s="342"/>
      <c r="C353" s="22"/>
      <c r="D353" s="72"/>
    </row>
    <row r="354" spans="1:4" x14ac:dyDescent="0.3">
      <c r="A354" s="5"/>
      <c r="B354" s="342"/>
      <c r="C354" s="22"/>
      <c r="D354" s="72"/>
    </row>
    <row r="355" spans="1:4" x14ac:dyDescent="0.3">
      <c r="A355" s="5"/>
      <c r="B355" s="342"/>
      <c r="C355" s="22"/>
      <c r="D355" s="72"/>
    </row>
    <row r="356" spans="1:4" x14ac:dyDescent="0.3">
      <c r="A356" s="5"/>
      <c r="B356" s="342"/>
      <c r="C356" s="22"/>
      <c r="D356" s="72"/>
    </row>
    <row r="357" spans="1:4" x14ac:dyDescent="0.3">
      <c r="A357" s="5"/>
      <c r="B357" s="342"/>
      <c r="C357" s="22"/>
      <c r="D357" s="72"/>
    </row>
    <row r="358" spans="1:4" x14ac:dyDescent="0.3">
      <c r="A358" s="5"/>
      <c r="B358" s="342"/>
      <c r="C358" s="22"/>
      <c r="D358" s="72"/>
    </row>
    <row r="359" spans="1:4" x14ac:dyDescent="0.3">
      <c r="A359" s="5"/>
      <c r="B359" s="342"/>
      <c r="C359" s="22"/>
      <c r="D359" s="72"/>
    </row>
    <row r="360" spans="1:4" x14ac:dyDescent="0.3">
      <c r="A360" s="5"/>
      <c r="B360" s="342"/>
      <c r="C360" s="22"/>
      <c r="D360" s="72"/>
    </row>
    <row r="361" spans="1:4" x14ac:dyDescent="0.3">
      <c r="A361" s="5"/>
      <c r="B361" s="342"/>
      <c r="C361" s="22"/>
      <c r="D361" s="72"/>
    </row>
    <row r="362" spans="1:4" x14ac:dyDescent="0.3">
      <c r="A362" s="5"/>
      <c r="B362" s="342"/>
      <c r="C362" s="22"/>
      <c r="D362" s="72"/>
    </row>
    <row r="363" spans="1:4" x14ac:dyDescent="0.3">
      <c r="A363" s="5"/>
      <c r="B363" s="342"/>
      <c r="C363" s="22"/>
      <c r="D363" s="72"/>
    </row>
    <row r="364" spans="1:4" x14ac:dyDescent="0.3">
      <c r="A364" s="5"/>
      <c r="B364" s="342"/>
      <c r="C364" s="22"/>
      <c r="D364" s="72"/>
    </row>
    <row r="365" spans="1:4" x14ac:dyDescent="0.3">
      <c r="A365" s="5"/>
      <c r="B365" s="342"/>
      <c r="C365" s="22"/>
      <c r="D365" s="72"/>
    </row>
    <row r="366" spans="1:4" x14ac:dyDescent="0.3">
      <c r="A366" s="5"/>
      <c r="B366" s="342"/>
      <c r="C366" s="22"/>
      <c r="D366" s="72"/>
    </row>
    <row r="367" spans="1:4" x14ac:dyDescent="0.3">
      <c r="A367" s="5"/>
      <c r="B367" s="342"/>
      <c r="C367" s="22"/>
      <c r="D367" s="72"/>
    </row>
    <row r="368" spans="1:4" x14ac:dyDescent="0.3">
      <c r="A368" s="5"/>
      <c r="B368" s="342"/>
      <c r="C368" s="22"/>
      <c r="D368" s="72"/>
    </row>
    <row r="369" spans="4:4" x14ac:dyDescent="0.3">
      <c r="D369" s="72"/>
    </row>
    <row r="370" spans="4:4" x14ac:dyDescent="0.3">
      <c r="D370" s="72"/>
    </row>
    <row r="371" spans="4:4" x14ac:dyDescent="0.3">
      <c r="D371" s="72"/>
    </row>
    <row r="372" spans="4:4" x14ac:dyDescent="0.3">
      <c r="D372" s="72"/>
    </row>
    <row r="373" spans="4:4" x14ac:dyDescent="0.3">
      <c r="D373" s="72"/>
    </row>
    <row r="374" spans="4:4" x14ac:dyDescent="0.3">
      <c r="D374" s="72"/>
    </row>
    <row r="375" spans="4:4" x14ac:dyDescent="0.3">
      <c r="D375" s="72"/>
    </row>
    <row r="376" spans="4:4" x14ac:dyDescent="0.3">
      <c r="D376" s="72"/>
    </row>
    <row r="377" spans="4:4" x14ac:dyDescent="0.3">
      <c r="D377" s="72"/>
    </row>
    <row r="378" spans="4:4" x14ac:dyDescent="0.3">
      <c r="D378" s="72"/>
    </row>
    <row r="379" spans="4:4" x14ac:dyDescent="0.3">
      <c r="D379" s="72"/>
    </row>
    <row r="380" spans="4:4" x14ac:dyDescent="0.3">
      <c r="D380" s="72"/>
    </row>
    <row r="381" spans="4:4" x14ac:dyDescent="0.3">
      <c r="D381" s="72"/>
    </row>
    <row r="382" spans="4:4" x14ac:dyDescent="0.3">
      <c r="D382" s="72"/>
    </row>
    <row r="383" spans="4:4" x14ac:dyDescent="0.3">
      <c r="D383" s="72"/>
    </row>
    <row r="384" spans="4:4" x14ac:dyDescent="0.3">
      <c r="D384" s="72"/>
    </row>
    <row r="385" spans="4:4" x14ac:dyDescent="0.3">
      <c r="D385" s="72"/>
    </row>
    <row r="386" spans="4:4" x14ac:dyDescent="0.3">
      <c r="D386" s="72"/>
    </row>
    <row r="387" spans="4:4" x14ac:dyDescent="0.3">
      <c r="D387" s="72"/>
    </row>
    <row r="388" spans="4:4" x14ac:dyDescent="0.3">
      <c r="D388" s="72"/>
    </row>
    <row r="389" spans="4:4" x14ac:dyDescent="0.3">
      <c r="D389" s="72"/>
    </row>
    <row r="390" spans="4:4" x14ac:dyDescent="0.3">
      <c r="D390" s="72"/>
    </row>
    <row r="391" spans="4:4" x14ac:dyDescent="0.3">
      <c r="D391" s="72"/>
    </row>
    <row r="392" spans="4:4" x14ac:dyDescent="0.3">
      <c r="D392" s="72"/>
    </row>
    <row r="393" spans="4:4" x14ac:dyDescent="0.3">
      <c r="D393" s="72"/>
    </row>
    <row r="394" spans="4:4" x14ac:dyDescent="0.3">
      <c r="D394" s="72"/>
    </row>
    <row r="395" spans="4:4" x14ac:dyDescent="0.3">
      <c r="D395" s="72"/>
    </row>
    <row r="396" spans="4:4" x14ac:dyDescent="0.3">
      <c r="D396" s="72"/>
    </row>
    <row r="397" spans="4:4" x14ac:dyDescent="0.3">
      <c r="D397" s="72"/>
    </row>
    <row r="398" spans="4:4" x14ac:dyDescent="0.3">
      <c r="D398" s="72"/>
    </row>
    <row r="399" spans="4:4" x14ac:dyDescent="0.3">
      <c r="D399" s="72"/>
    </row>
    <row r="400" spans="4:4" x14ac:dyDescent="0.3">
      <c r="D400" s="72"/>
    </row>
    <row r="401" spans="4:4" x14ac:dyDescent="0.3">
      <c r="D401" s="72"/>
    </row>
    <row r="402" spans="4:4" x14ac:dyDescent="0.3">
      <c r="D402" s="72"/>
    </row>
    <row r="403" spans="4:4" x14ac:dyDescent="0.3">
      <c r="D403" s="72"/>
    </row>
    <row r="404" spans="4:4" x14ac:dyDescent="0.3">
      <c r="D404" s="72"/>
    </row>
    <row r="405" spans="4:4" x14ac:dyDescent="0.3">
      <c r="D405" s="72"/>
    </row>
    <row r="406" spans="4:4" x14ac:dyDescent="0.3">
      <c r="D406" s="72"/>
    </row>
    <row r="407" spans="4:4" x14ac:dyDescent="0.3">
      <c r="D407" s="72"/>
    </row>
    <row r="408" spans="4:4" x14ac:dyDescent="0.3">
      <c r="D408" s="72"/>
    </row>
    <row r="409" spans="4:4" x14ac:dyDescent="0.3">
      <c r="D409" s="72"/>
    </row>
    <row r="410" spans="4:4" x14ac:dyDescent="0.3">
      <c r="D410" s="72"/>
    </row>
    <row r="411" spans="4:4" x14ac:dyDescent="0.3">
      <c r="D411" s="72"/>
    </row>
    <row r="412" spans="4:4" x14ac:dyDescent="0.3">
      <c r="D412" s="72"/>
    </row>
    <row r="413" spans="4:4" x14ac:dyDescent="0.3">
      <c r="D413" s="72"/>
    </row>
    <row r="414" spans="4:4" x14ac:dyDescent="0.3">
      <c r="D414" s="72"/>
    </row>
    <row r="415" spans="4:4" x14ac:dyDescent="0.3">
      <c r="D415" s="72"/>
    </row>
    <row r="416" spans="4: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sheetData>
  <sheetProtection formatCells="0" formatColumns="0" formatRows="0"/>
  <conditionalFormatting sqref="G33 G66:G72">
    <cfRule type="cellIs" dxfId="59" priority="99" stopIfTrue="1" operator="notEqual">
      <formula>0</formula>
    </cfRule>
  </conditionalFormatting>
  <conditionalFormatting sqref="G34">
    <cfRule type="cellIs" dxfId="58" priority="98" stopIfTrue="1" operator="notEqual">
      <formula>0</formula>
    </cfRule>
  </conditionalFormatting>
  <conditionalFormatting sqref="G50">
    <cfRule type="cellIs" dxfId="57" priority="97" stopIfTrue="1" operator="notEqual">
      <formula>0</formula>
    </cfRule>
  </conditionalFormatting>
  <conditionalFormatting sqref="G65">
    <cfRule type="cellIs" dxfId="56" priority="96" stopIfTrue="1" operator="notEqual">
      <formula>0</formula>
    </cfRule>
  </conditionalFormatting>
  <conditionalFormatting sqref="G92">
    <cfRule type="cellIs" dxfId="55" priority="94" stopIfTrue="1" operator="notEqual">
      <formula>0</formula>
    </cfRule>
  </conditionalFormatting>
  <conditionalFormatting sqref="G105">
    <cfRule type="cellIs" dxfId="54" priority="92" stopIfTrue="1" operator="notEqual">
      <formula>0</formula>
    </cfRule>
  </conditionalFormatting>
  <conditionalFormatting sqref="G106">
    <cfRule type="cellIs" dxfId="53" priority="91" stopIfTrue="1" operator="notEqual">
      <formula>0</formula>
    </cfRule>
  </conditionalFormatting>
  <conditionalFormatting sqref="H163:H165">
    <cfRule type="cellIs" priority="85" stopIfTrue="1" operator="equal">
      <formula>";;;"</formula>
    </cfRule>
  </conditionalFormatting>
  <conditionalFormatting sqref="H163">
    <cfRule type="cellIs" dxfId="52" priority="84" stopIfTrue="1" operator="equal">
      <formula>0</formula>
    </cfRule>
  </conditionalFormatting>
  <conditionalFormatting sqref="H164">
    <cfRule type="cellIs" dxfId="51" priority="83" stopIfTrue="1" operator="equal">
      <formula>0</formula>
    </cfRule>
  </conditionalFormatting>
  <conditionalFormatting sqref="H165">
    <cfRule type="cellIs" dxfId="50" priority="82" stopIfTrue="1" operator="equal">
      <formula>0</formula>
    </cfRule>
  </conditionalFormatting>
  <conditionalFormatting sqref="H165">
    <cfRule type="cellIs" dxfId="49" priority="81" stopIfTrue="1" operator="equal">
      <formula>0</formula>
    </cfRule>
  </conditionalFormatting>
  <conditionalFormatting sqref="H163">
    <cfRule type="cellIs" dxfId="48" priority="80" stopIfTrue="1" operator="equal">
      <formula>0</formula>
    </cfRule>
  </conditionalFormatting>
  <conditionalFormatting sqref="G21">
    <cfRule type="cellIs" dxfId="47" priority="79" stopIfTrue="1" operator="notEqual">
      <formula>0</formula>
    </cfRule>
  </conditionalFormatting>
  <conditionalFormatting sqref="G7">
    <cfRule type="containsText" dxfId="46" priority="77" stopIfTrue="1" operator="containsText" text="Included in error count">
      <formula>NOT(ISERROR(SEARCH("Included in error count",G7)))</formula>
    </cfRule>
    <cfRule type="cellIs" dxfId="45" priority="78" stopIfTrue="1" operator="equal">
      <formula>1</formula>
    </cfRule>
  </conditionalFormatting>
  <conditionalFormatting sqref="G41">
    <cfRule type="containsText" dxfId="44" priority="75" stopIfTrue="1" operator="containsText" text="Included in error count">
      <formula>NOT(ISERROR(SEARCH("Included in error count",G41)))</formula>
    </cfRule>
    <cfRule type="cellIs" dxfId="43" priority="76" stopIfTrue="1" operator="equal">
      <formula>1</formula>
    </cfRule>
  </conditionalFormatting>
  <conditionalFormatting sqref="G79:G80">
    <cfRule type="containsText" dxfId="42" priority="73" stopIfTrue="1" operator="containsText" text="Included in error count">
      <formula>NOT(ISERROR(SEARCH("Included in error count",G79)))</formula>
    </cfRule>
    <cfRule type="cellIs" dxfId="41" priority="74" stopIfTrue="1" operator="equal">
      <formula>1</formula>
    </cfRule>
  </conditionalFormatting>
  <conditionalFormatting sqref="G81">
    <cfRule type="containsText" dxfId="40" priority="71" stopIfTrue="1" operator="containsText" text="Included in error count">
      <formula>NOT(ISERROR(SEARCH("Included in error count",G81)))</formula>
    </cfRule>
    <cfRule type="cellIs" dxfId="39" priority="72" stopIfTrue="1" operator="equal">
      <formula>1</formula>
    </cfRule>
  </conditionalFormatting>
  <conditionalFormatting sqref="G90">
    <cfRule type="containsText" dxfId="38" priority="67" stopIfTrue="1" operator="containsText" text="Included in error count">
      <formula>NOT(ISERROR(SEARCH("Included in error count",G90)))</formula>
    </cfRule>
    <cfRule type="cellIs" dxfId="37" priority="68" stopIfTrue="1" operator="equal">
      <formula>1</formula>
    </cfRule>
  </conditionalFormatting>
  <conditionalFormatting sqref="G94">
    <cfRule type="containsText" dxfId="36" priority="63" stopIfTrue="1" operator="containsText" text="Included in error count">
      <formula>NOT(ISERROR(SEARCH("Included in error count",G94)))</formula>
    </cfRule>
    <cfRule type="cellIs" dxfId="35" priority="64" stopIfTrue="1" operator="equal">
      <formula>1</formula>
    </cfRule>
  </conditionalFormatting>
  <conditionalFormatting sqref="G163:G165">
    <cfRule type="cellIs" priority="6" stopIfTrue="1" operator="equal">
      <formula>";;;"</formula>
    </cfRule>
  </conditionalFormatting>
  <conditionalFormatting sqref="G163">
    <cfRule type="cellIs" dxfId="34" priority="5" stopIfTrue="1" operator="equal">
      <formula>0</formula>
    </cfRule>
  </conditionalFormatting>
  <conditionalFormatting sqref="G164">
    <cfRule type="cellIs" dxfId="33" priority="4" stopIfTrue="1" operator="equal">
      <formula>0</formula>
    </cfRule>
  </conditionalFormatting>
  <conditionalFormatting sqref="G165">
    <cfRule type="cellIs" dxfId="32" priority="3" stopIfTrue="1" operator="equal">
      <formula>0</formula>
    </cfRule>
  </conditionalFormatting>
  <conditionalFormatting sqref="G165">
    <cfRule type="cellIs" dxfId="31" priority="2" stopIfTrue="1" operator="equal">
      <formula>0</formula>
    </cfRule>
  </conditionalFormatting>
  <conditionalFormatting sqref="G163">
    <cfRule type="cellIs" dxfId="30" priority="1" stopIfTrue="1" operator="equal">
      <formula>0</formula>
    </cfRule>
  </conditionalFormatting>
  <pageMargins left="0.7" right="0.7" top="0.75" bottom="0.75" header="0.3" footer="0.3"/>
  <pageSetup scale="46" fitToHeight="0" orientation="landscape" r:id="rId1"/>
  <ignoredErrors>
    <ignoredError sqref="F7"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38"/>
  <sheetViews>
    <sheetView showGridLines="0" zoomScale="80" zoomScaleNormal="80" workbookViewId="0">
      <selection activeCell="Q17" sqref="Q17"/>
    </sheetView>
  </sheetViews>
  <sheetFormatPr defaultColWidth="9.109375" defaultRowHeight="14.4" x14ac:dyDescent="0.3"/>
  <cols>
    <col min="1" max="1" width="6.33203125" style="506" customWidth="1"/>
    <col min="2" max="2" width="57.6640625" style="506" customWidth="1"/>
    <col min="3" max="3" width="14.44140625" style="506" customWidth="1"/>
    <col min="4" max="4" width="15.88671875" style="506" customWidth="1"/>
    <col min="5" max="5" width="16.21875" style="506" customWidth="1"/>
    <col min="6" max="6" width="18.44140625" style="506" customWidth="1"/>
    <col min="7" max="7" width="16.21875" style="506" customWidth="1"/>
    <col min="8" max="8" width="71.44140625" style="506" customWidth="1"/>
    <col min="9" max="9" width="56.77734375" style="507" customWidth="1"/>
    <col min="10" max="10" width="46.109375" style="507" customWidth="1"/>
    <col min="11" max="11" width="9.5546875" style="649" hidden="1" customWidth="1"/>
    <col min="12" max="12" width="20.44140625" style="625" hidden="1" customWidth="1"/>
    <col min="13" max="14" width="15.6640625" style="625" hidden="1" customWidth="1"/>
    <col min="15" max="15" width="17.88671875" style="625" hidden="1" customWidth="1"/>
    <col min="16" max="16" width="11.109375" style="626" customWidth="1"/>
    <col min="17" max="18" width="9.109375" style="627" customWidth="1"/>
    <col min="19" max="59" width="9.109375" style="627"/>
    <col min="60" max="16384" width="9.109375" style="506"/>
  </cols>
  <sheetData>
    <row r="1" spans="1:78" ht="40.5" customHeight="1" thickBot="1" x14ac:dyDescent="0.35">
      <c r="A1" s="576"/>
      <c r="B1" s="999" t="s">
        <v>984</v>
      </c>
      <c r="C1" s="999"/>
      <c r="D1" s="999"/>
      <c r="E1" s="999"/>
      <c r="F1" s="999"/>
      <c r="G1" s="999"/>
      <c r="H1" s="1000"/>
      <c r="I1" s="997"/>
      <c r="J1" s="998"/>
      <c r="K1" s="624"/>
    </row>
    <row r="2" spans="1:78" ht="72" customHeight="1" thickBot="1" x14ac:dyDescent="0.35">
      <c r="A2" s="577"/>
      <c r="B2" s="1001" t="s">
        <v>985</v>
      </c>
      <c r="C2" s="1002"/>
      <c r="D2" s="1002"/>
      <c r="E2" s="1002"/>
      <c r="F2" s="1002"/>
      <c r="G2" s="1002"/>
      <c r="H2" s="1003"/>
      <c r="I2" s="1016" t="s">
        <v>986</v>
      </c>
      <c r="J2" s="1019" t="s">
        <v>1044</v>
      </c>
      <c r="K2" s="628"/>
    </row>
    <row r="3" spans="1:78" ht="15" customHeight="1" thickBot="1" x14ac:dyDescent="0.35">
      <c r="A3" s="578"/>
      <c r="B3" s="579"/>
      <c r="C3" s="580"/>
      <c r="D3" s="580"/>
      <c r="E3" s="580"/>
      <c r="F3" s="580"/>
      <c r="G3" s="581"/>
      <c r="H3" s="623"/>
      <c r="I3" s="1017"/>
      <c r="J3" s="1020"/>
      <c r="K3" s="628"/>
    </row>
    <row r="4" spans="1:78" ht="21.75" customHeight="1" thickBot="1" x14ac:dyDescent="0.35">
      <c r="A4" s="582"/>
      <c r="B4" s="583" t="s">
        <v>494</v>
      </c>
      <c r="C4" s="1004" t="str">
        <f>'Unit Data from Audit Worksheet'!D2</f>
        <v>Select Unit Name from Drop Down List</v>
      </c>
      <c r="D4" s="1005"/>
      <c r="E4" s="1006"/>
      <c r="F4" s="1007" t="s">
        <v>2378</v>
      </c>
      <c r="G4" s="1008"/>
      <c r="H4" s="1011" t="s">
        <v>1041</v>
      </c>
      <c r="I4" s="1017"/>
      <c r="J4" s="1020"/>
      <c r="K4" s="629"/>
      <c r="L4" s="630"/>
    </row>
    <row r="5" spans="1:78" ht="21.6" thickBot="1" x14ac:dyDescent="0.35">
      <c r="A5" s="584"/>
      <c r="B5" s="585" t="s">
        <v>478</v>
      </c>
      <c r="C5" s="1013" t="e">
        <f>'Unit Data from Audit Worksheet'!D3</f>
        <v>#N/A</v>
      </c>
      <c r="D5" s="1014"/>
      <c r="E5" s="1015"/>
      <c r="F5" s="1009"/>
      <c r="G5" s="1010"/>
      <c r="H5" s="1012"/>
      <c r="I5" s="1017"/>
      <c r="J5" s="1020"/>
      <c r="K5" s="631"/>
      <c r="L5" s="632" t="s">
        <v>487</v>
      </c>
    </row>
    <row r="6" spans="1:78" ht="18.75" customHeight="1" x14ac:dyDescent="0.3">
      <c r="A6" s="578"/>
      <c r="B6" s="1040" t="s">
        <v>1014</v>
      </c>
      <c r="C6" s="1040"/>
      <c r="D6" s="1040"/>
      <c r="E6" s="1040"/>
      <c r="F6" s="1040"/>
      <c r="G6" s="1040"/>
      <c r="H6" s="1041"/>
      <c r="I6" s="1017"/>
      <c r="J6" s="1020"/>
      <c r="K6" s="631"/>
      <c r="L6" s="632"/>
    </row>
    <row r="7" spans="1:78" ht="116.25" customHeight="1" thickBot="1" x14ac:dyDescent="0.35">
      <c r="A7" s="586"/>
      <c r="B7" s="1042"/>
      <c r="C7" s="1042"/>
      <c r="D7" s="1042"/>
      <c r="E7" s="1042"/>
      <c r="F7" s="1042"/>
      <c r="G7" s="1042"/>
      <c r="H7" s="1043"/>
      <c r="I7" s="1018"/>
      <c r="J7" s="1021"/>
      <c r="K7" s="631"/>
      <c r="L7" s="632"/>
    </row>
    <row r="8" spans="1:78" ht="185.1" customHeight="1" thickBot="1" x14ac:dyDescent="0.35">
      <c r="A8" s="587"/>
      <c r="B8" s="1025"/>
      <c r="C8" s="1025"/>
      <c r="D8" s="1025"/>
      <c r="E8" s="1025"/>
      <c r="F8" s="1025"/>
      <c r="G8" s="1026"/>
      <c r="H8" s="1044" t="s">
        <v>989</v>
      </c>
      <c r="I8" s="525"/>
      <c r="J8" s="1037"/>
      <c r="K8" s="631"/>
      <c r="L8" s="716" t="str">
        <f>IF(L9&gt;=100000000,"16.00%",IF(L9&lt;100000000,"20.00%"))</f>
        <v>20.00%</v>
      </c>
    </row>
    <row r="9" spans="1:78" ht="132" customHeight="1" thickBot="1" x14ac:dyDescent="0.35">
      <c r="A9" s="587"/>
      <c r="B9" s="1027"/>
      <c r="C9" s="1027"/>
      <c r="D9" s="1027"/>
      <c r="E9" s="1027"/>
      <c r="F9" s="1027"/>
      <c r="G9" s="1028"/>
      <c r="H9" s="1045"/>
      <c r="I9" s="509"/>
      <c r="J9" s="1038"/>
      <c r="K9" s="631"/>
      <c r="L9" s="716">
        <f>+(Import!$L$58+Import!$L$63+Import!$L$60-Import!$L$61-Import!$L$62)</f>
        <v>0</v>
      </c>
    </row>
    <row r="10" spans="1:78" ht="64.8" customHeight="1" thickBot="1" x14ac:dyDescent="0.35">
      <c r="A10" s="518"/>
      <c r="B10" s="1029" t="s">
        <v>2371</v>
      </c>
      <c r="C10" s="1030"/>
      <c r="D10" s="1030"/>
      <c r="E10" s="1030"/>
      <c r="F10" s="508" t="s">
        <v>645</v>
      </c>
      <c r="G10" s="508" t="s">
        <v>797</v>
      </c>
      <c r="H10" s="589"/>
      <c r="I10" s="509"/>
      <c r="J10" s="904"/>
      <c r="K10" s="633"/>
      <c r="L10" s="625">
        <v>2021</v>
      </c>
      <c r="M10" s="630">
        <v>2022</v>
      </c>
      <c r="N10" s="625">
        <v>2023</v>
      </c>
      <c r="O10" s="634"/>
      <c r="P10" s="635"/>
    </row>
    <row r="11" spans="1:78" ht="246" customHeight="1" thickBot="1" x14ac:dyDescent="0.35">
      <c r="A11" s="587" t="s">
        <v>987</v>
      </c>
      <c r="B11" s="1031"/>
      <c r="C11" s="1032"/>
      <c r="D11" s="1032"/>
      <c r="E11" s="1033"/>
      <c r="F11" s="510" t="str">
        <f>IF($L$9&gt;99999999,"16%--Median of simiar units is 32%","20%--Median of similar units is 39%")</f>
        <v>20%--Median of similar units is 39%</v>
      </c>
      <c r="G11" s="511" t="str">
        <f>N11</f>
        <v/>
      </c>
      <c r="H11" s="590" t="s">
        <v>1626</v>
      </c>
      <c r="I11" s="530" t="s">
        <v>1694</v>
      </c>
      <c r="J11" s="905"/>
      <c r="K11" s="631"/>
      <c r="L11" s="612" t="e">
        <f>HLOOKUP($C$5,'PY2 Data(H)'!$D$2:$CZ$399,296,FALSE)</f>
        <v>#N/A</v>
      </c>
      <c r="M11" s="612" t="e">
        <f>HLOOKUP($C$5,'PY1 Data(H)'!$D$2:$CZ$330,219,FALSE)</f>
        <v>#N/A</v>
      </c>
      <c r="N11" s="612" t="str">
        <f>IFERROR((Import!L38+Import!L39-Import!L43-Import!L44-Import!L156+Import!L71)/(Import!L58+Import!L63+Import!L60-Import!L61-Import!L62),"")</f>
        <v/>
      </c>
      <c r="O11" s="717">
        <f>IF(N11&lt;VALUE(L8),1,0)</f>
        <v>0</v>
      </c>
      <c r="P11" s="635"/>
    </row>
    <row r="12" spans="1:78" ht="95.25" customHeight="1" thickBot="1" x14ac:dyDescent="0.35">
      <c r="A12" s="587" t="s">
        <v>988</v>
      </c>
      <c r="B12" s="1034" t="s">
        <v>2373</v>
      </c>
      <c r="C12" s="1035"/>
      <c r="D12" s="1035"/>
      <c r="E12" s="1036"/>
      <c r="F12" s="510" t="s">
        <v>1036</v>
      </c>
      <c r="G12" s="682" t="b">
        <f>IF(AND(L12="Operations",M12&lt;0),"Operations",IF(AND(L12="Capital",M12&lt;0),"Capital",IF(L12="N/A","N/A")))</f>
        <v>0</v>
      </c>
      <c r="H12" s="680" t="s">
        <v>1042</v>
      </c>
      <c r="I12" s="531" t="s">
        <v>2374</v>
      </c>
      <c r="J12" s="905"/>
      <c r="K12" s="631"/>
      <c r="L12" s="893">
        <f>'Unit Data from Audit Worksheet'!F75</f>
        <v>0</v>
      </c>
      <c r="M12" s="892">
        <f>'Unit Data from Audit Worksheet'!F74</f>
        <v>0</v>
      </c>
      <c r="N12" s="612"/>
      <c r="O12" s="634"/>
      <c r="P12" s="635"/>
    </row>
    <row r="13" spans="1:78" ht="162.6" customHeight="1" thickBot="1" x14ac:dyDescent="0.35">
      <c r="A13" s="587" t="s">
        <v>990</v>
      </c>
      <c r="B13" s="1034" t="s">
        <v>1037</v>
      </c>
      <c r="C13" s="1035"/>
      <c r="D13" s="1035"/>
      <c r="E13" s="1036"/>
      <c r="F13" s="510" t="s">
        <v>1034</v>
      </c>
      <c r="G13" s="681">
        <f>Import!L50</f>
        <v>0</v>
      </c>
      <c r="H13" s="680" t="s">
        <v>1035</v>
      </c>
      <c r="I13" s="531" t="s">
        <v>1627</v>
      </c>
      <c r="J13" s="905"/>
      <c r="K13" s="631"/>
      <c r="L13" s="612"/>
      <c r="M13" s="612"/>
      <c r="N13" s="612"/>
      <c r="O13" s="634"/>
      <c r="P13" s="635"/>
    </row>
    <row r="14" spans="1:78" ht="64.2" customHeight="1" thickBot="1" x14ac:dyDescent="0.35">
      <c r="A14" s="591"/>
      <c r="B14" s="1039" t="s">
        <v>2372</v>
      </c>
      <c r="C14" s="1039"/>
      <c r="D14" s="1039"/>
      <c r="E14" s="1029"/>
      <c r="F14" s="508" t="s">
        <v>645</v>
      </c>
      <c r="G14" s="508" t="s">
        <v>797</v>
      </c>
      <c r="H14" s="592" t="s">
        <v>992</v>
      </c>
      <c r="I14" s="526"/>
      <c r="J14" s="906"/>
      <c r="K14" s="631"/>
      <c r="L14" s="636" t="e">
        <f>HLOOKUP($C$5,'PY2 Data(H)'!$D$2:$CZ$308,286,FALSE)</f>
        <v>#N/A</v>
      </c>
      <c r="M14" s="636" t="e">
        <f>HLOOKUP($C$5,'PY1 Data(H)'!$D$2:$CZ$330,195,FALSE)</f>
        <v>#N/A</v>
      </c>
      <c r="N14" s="637" t="e">
        <f>Import!L196</f>
        <v>#N/A</v>
      </c>
      <c r="O14" s="638"/>
      <c r="P14" s="639"/>
      <c r="Q14" s="640"/>
      <c r="R14" s="640"/>
      <c r="S14" s="640"/>
      <c r="T14" s="640"/>
      <c r="U14" s="640"/>
      <c r="V14" s="640"/>
      <c r="W14" s="640"/>
      <c r="X14" s="640"/>
      <c r="Y14" s="640"/>
      <c r="Z14" s="640"/>
      <c r="AA14" s="640"/>
      <c r="AB14" s="640"/>
      <c r="AC14" s="640"/>
      <c r="AD14" s="640"/>
      <c r="AE14" s="640"/>
      <c r="AF14" s="640"/>
      <c r="AG14" s="640"/>
      <c r="AH14" s="640"/>
      <c r="AI14" s="640"/>
      <c r="AJ14" s="640"/>
      <c r="AK14" s="640"/>
      <c r="AL14" s="640"/>
      <c r="AM14" s="640"/>
      <c r="AN14" s="640"/>
      <c r="AO14" s="640"/>
      <c r="AP14" s="640"/>
      <c r="AQ14" s="640"/>
      <c r="AR14" s="640"/>
      <c r="AS14" s="640"/>
      <c r="AT14" s="640"/>
      <c r="AU14" s="640"/>
      <c r="AV14" s="640"/>
      <c r="AW14" s="640"/>
      <c r="AX14" s="640"/>
      <c r="AY14" s="640"/>
      <c r="AZ14" s="640"/>
      <c r="BA14" s="640"/>
      <c r="BB14" s="640"/>
      <c r="BC14" s="640"/>
      <c r="BD14" s="640"/>
      <c r="BE14" s="640"/>
      <c r="BF14" s="640"/>
      <c r="BG14" s="640"/>
      <c r="BH14" s="513"/>
      <c r="BI14" s="513"/>
      <c r="BJ14" s="513"/>
      <c r="BK14" s="513"/>
      <c r="BL14" s="513"/>
      <c r="BM14" s="513"/>
      <c r="BN14" s="513"/>
      <c r="BO14" s="513"/>
      <c r="BP14" s="513"/>
      <c r="BQ14" s="513"/>
      <c r="BR14" s="513"/>
      <c r="BS14" s="513"/>
      <c r="BT14" s="513"/>
      <c r="BU14" s="513"/>
      <c r="BV14" s="513"/>
      <c r="BW14" s="513"/>
      <c r="BX14" s="513"/>
      <c r="BY14" s="513"/>
      <c r="BZ14" s="513"/>
    </row>
    <row r="15" spans="1:78" ht="202.5" customHeight="1" thickBot="1" x14ac:dyDescent="0.35">
      <c r="A15" s="587" t="s">
        <v>991</v>
      </c>
      <c r="B15" s="593"/>
      <c r="C15" s="514"/>
      <c r="D15" s="514"/>
      <c r="E15" s="515"/>
      <c r="F15" s="588" t="s">
        <v>479</v>
      </c>
      <c r="G15" s="516" t="e">
        <f>N15</f>
        <v>#DIV/0!</v>
      </c>
      <c r="H15" s="590" t="s">
        <v>798</v>
      </c>
      <c r="I15" s="531" t="s">
        <v>481</v>
      </c>
      <c r="J15" s="905"/>
      <c r="K15" s="631"/>
      <c r="L15" s="636" t="e">
        <f>HLOOKUP($C$5,'PY2 Data(H)'!$D$2:$CZ$331,298,FALSE)</f>
        <v>#N/A</v>
      </c>
      <c r="M15" s="636" t="e">
        <f>HLOOKUP($C$5,'PY1 Data(H)'!$D$2:$CZ$330,221,FALSE)</f>
        <v>#N/A</v>
      </c>
      <c r="N15" s="637" t="e">
        <f>(+Import!L79-Import!L80-Import!L77-Import!L78)/(Import!L83-Import!L84-Import!L85-Import!L86-Import!L$87-Import!L88-Import!L82)</f>
        <v>#DIV/0!</v>
      </c>
    </row>
    <row r="16" spans="1:78" ht="27.75" customHeight="1" thickBot="1" x14ac:dyDescent="0.35">
      <c r="A16" s="518"/>
      <c r="B16" s="594" t="s">
        <v>994</v>
      </c>
      <c r="C16" s="517">
        <v>2021</v>
      </c>
      <c r="D16" s="517">
        <v>2022</v>
      </c>
      <c r="E16" s="517">
        <v>2023</v>
      </c>
      <c r="F16" s="508" t="s">
        <v>645</v>
      </c>
      <c r="G16" s="508" t="s">
        <v>797</v>
      </c>
      <c r="H16" s="512"/>
      <c r="I16" s="526"/>
      <c r="J16" s="906"/>
      <c r="K16" s="631"/>
      <c r="L16" s="637"/>
      <c r="M16" s="637"/>
      <c r="N16" s="637"/>
    </row>
    <row r="17" spans="1:81" ht="113.4" customHeight="1" thickBot="1" x14ac:dyDescent="0.35">
      <c r="A17" s="587" t="s">
        <v>993</v>
      </c>
      <c r="B17" s="598" t="s">
        <v>996</v>
      </c>
      <c r="C17" s="683" t="e">
        <f>IF(L14=0,"N/A",L17)</f>
        <v>#N/A</v>
      </c>
      <c r="D17" s="683" t="e">
        <f>IF(M14=0,"N/A",M17)</f>
        <v>#N/A</v>
      </c>
      <c r="E17" s="683" t="e">
        <f>IF(N14=0,"N/A",N17)</f>
        <v>#N/A</v>
      </c>
      <c r="F17" s="510" t="s">
        <v>799</v>
      </c>
      <c r="G17" s="595" t="e">
        <f>E17</f>
        <v>#N/A</v>
      </c>
      <c r="H17" s="590" t="s">
        <v>1749</v>
      </c>
      <c r="I17" s="531" t="s">
        <v>1750</v>
      </c>
      <c r="J17" s="907"/>
      <c r="K17" s="631"/>
      <c r="L17" s="641" t="e">
        <f>HLOOKUP($C$5,'PY2 Data(H)'!$D$2:$CZ$331,299,FALSE)</f>
        <v>#N/A</v>
      </c>
      <c r="M17" s="641" t="e">
        <f>HLOOKUP($C$5,'PY1 Data(H)'!$D$2:$CZ$330,222,FALSE)</f>
        <v>#N/A</v>
      </c>
      <c r="N17" s="641">
        <f>+Import!L94-Import!L96+Import!L95-Import!L111-Import!L97</f>
        <v>0</v>
      </c>
    </row>
    <row r="18" spans="1:81" ht="139.19999999999999" customHeight="1" thickBot="1" x14ac:dyDescent="0.35">
      <c r="A18" s="587" t="s">
        <v>995</v>
      </c>
      <c r="B18" s="607" t="s">
        <v>998</v>
      </c>
      <c r="C18" s="596" t="e">
        <f>IF(L14=0,"N/A",L18)</f>
        <v>#N/A</v>
      </c>
      <c r="D18" s="596" t="e">
        <f>IF(M14=0,"N/A",M18)</f>
        <v>#N/A</v>
      </c>
      <c r="E18" s="596" t="e">
        <f>IF(N14=0,"N/A",N18)</f>
        <v>#N/A</v>
      </c>
      <c r="F18" s="510" t="s">
        <v>758</v>
      </c>
      <c r="G18" s="597" t="e">
        <f>E18</f>
        <v>#N/A</v>
      </c>
      <c r="H18" s="590" t="s">
        <v>999</v>
      </c>
      <c r="I18" s="531" t="s">
        <v>1751</v>
      </c>
      <c r="J18" s="908"/>
      <c r="K18" s="631"/>
      <c r="L18" s="612" t="e">
        <f>HLOOKUP($C$5,'PY2 Data(H)'!$D$2:$CZ$331,300,FALSE)</f>
        <v>#N/A</v>
      </c>
      <c r="M18" s="612" t="e">
        <f>HLOOKUP($C$5,'PY1 Data(H)'!$D$2:$CZ$330,223,FALSE)</f>
        <v>#N/A</v>
      </c>
      <c r="N18" s="642" t="e">
        <f>Import!L75/(Import!L96+Import!L99-Import!L95+Import!L111)</f>
        <v>#DIV/0!</v>
      </c>
      <c r="O18" s="643"/>
    </row>
    <row r="19" spans="1:81" ht="75" customHeight="1" thickBot="1" x14ac:dyDescent="0.35">
      <c r="A19" s="587" t="s">
        <v>997</v>
      </c>
      <c r="B19" s="1049" t="s">
        <v>1000</v>
      </c>
      <c r="C19" s="1049"/>
      <c r="D19" s="1050"/>
      <c r="E19" s="599" t="str">
        <f>IF(N19&lt;0,"Yes","No")</f>
        <v>No</v>
      </c>
      <c r="F19" s="600"/>
      <c r="G19" s="511" t="str">
        <f>E19</f>
        <v>No</v>
      </c>
      <c r="H19" s="590" t="s">
        <v>1001</v>
      </c>
      <c r="I19" s="531" t="s">
        <v>759</v>
      </c>
      <c r="J19" s="907"/>
      <c r="K19" s="631"/>
      <c r="L19" s="644"/>
      <c r="M19" s="876">
        <f>((Import!L99+Import!L96)*0.03)-Import!L103</f>
        <v>0</v>
      </c>
      <c r="N19" s="877">
        <f>M19*0.03</f>
        <v>0</v>
      </c>
    </row>
    <row r="20" spans="1:81" s="662" customFormat="1" ht="76.8" customHeight="1" thickBot="1" x14ac:dyDescent="0.35">
      <c r="A20" s="866">
        <v>8</v>
      </c>
      <c r="B20" s="867" t="s">
        <v>2357</v>
      </c>
      <c r="C20" s="868" t="e">
        <f>L20</f>
        <v>#N/A</v>
      </c>
      <c r="D20" s="868" t="e">
        <f>M20</f>
        <v>#N/A</v>
      </c>
      <c r="E20" s="869" t="e">
        <f>N20</f>
        <v>#DIV/0!</v>
      </c>
      <c r="F20" s="870" t="s">
        <v>2358</v>
      </c>
      <c r="G20" s="871" t="e">
        <f>E20</f>
        <v>#DIV/0!</v>
      </c>
      <c r="H20" s="872" t="s">
        <v>2359</v>
      </c>
      <c r="I20" s="873" t="s">
        <v>2360</v>
      </c>
      <c r="J20" s="909"/>
      <c r="K20" s="631"/>
      <c r="L20" s="874" t="e">
        <f>IF(HLOOKUP($C$5,'PY2 Data(H)'!$D$2:$CZ$314,313,FALSE)=0,"Prior year data not submitted as of workbook published date.",(HLOOKUP($C$5,'PY2 Data(H)'!$D$2:$CZ$314,313,FALSE)))</f>
        <v>#N/A</v>
      </c>
      <c r="M20" s="874" t="e">
        <f>IF(HLOOKUP($C$5,'PY1 Data(H)'!$D$2:$CZ$233,232,FALSE)=0,"Prior year data not submitted as of workbook published date.",(HLOOKUP($C$5,'PY1 Data(H)'!$D$2:$CZ$233,232,FALSE)))</f>
        <v>#N/A</v>
      </c>
      <c r="N20" s="875" t="e">
        <f>1-((Import!L134+Import!L135+Import!L136+Import!L137)/(Import!L126+Import!L127+Import!L128+Import!L129))</f>
        <v>#DIV/0!</v>
      </c>
      <c r="O20" s="625"/>
      <c r="P20" s="626"/>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506"/>
      <c r="BI20" s="506"/>
      <c r="BJ20" s="506"/>
      <c r="BK20" s="506"/>
      <c r="BL20" s="506"/>
      <c r="BM20" s="506"/>
      <c r="BN20" s="506"/>
      <c r="BO20" s="506"/>
      <c r="BP20" s="506"/>
      <c r="BQ20" s="506"/>
      <c r="BR20" s="506"/>
      <c r="BS20" s="506"/>
      <c r="BT20" s="506"/>
      <c r="BU20" s="506"/>
      <c r="BV20" s="506"/>
      <c r="BW20" s="506"/>
      <c r="BX20" s="506"/>
      <c r="BY20" s="506"/>
      <c r="BZ20" s="506"/>
      <c r="CA20" s="506"/>
      <c r="CB20" s="506"/>
      <c r="CC20" s="506"/>
    </row>
    <row r="21" spans="1:81" s="662" customFormat="1" ht="19.2" customHeight="1" thickBot="1" x14ac:dyDescent="0.35">
      <c r="A21" s="587"/>
      <c r="B21" s="820"/>
      <c r="C21" s="820"/>
      <c r="D21" s="820"/>
      <c r="E21" s="599"/>
      <c r="F21" s="600"/>
      <c r="G21" s="865"/>
      <c r="H21" s="821"/>
      <c r="I21" s="601"/>
      <c r="J21" s="909"/>
      <c r="K21" s="631"/>
      <c r="L21" s="644"/>
      <c r="M21" s="644"/>
      <c r="N21" s="645"/>
      <c r="O21" s="625"/>
      <c r="P21" s="626"/>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506"/>
      <c r="BI21" s="506"/>
      <c r="BJ21" s="506"/>
      <c r="BK21" s="506"/>
      <c r="BL21" s="506"/>
      <c r="BM21" s="506"/>
      <c r="BN21" s="506"/>
      <c r="BO21" s="506"/>
      <c r="BP21" s="506"/>
      <c r="BQ21" s="506"/>
      <c r="BR21" s="506"/>
      <c r="BS21" s="506"/>
      <c r="BT21" s="506"/>
      <c r="BU21" s="506"/>
      <c r="BV21" s="506"/>
      <c r="BW21" s="506"/>
      <c r="BX21" s="506"/>
      <c r="BY21" s="506"/>
      <c r="BZ21" s="506"/>
      <c r="CA21" s="506"/>
      <c r="CB21" s="506"/>
      <c r="CC21" s="506"/>
    </row>
    <row r="22" spans="1:81" s="173" customFormat="1" ht="18.600000000000001" thickBot="1" x14ac:dyDescent="0.35">
      <c r="A22" s="535"/>
      <c r="B22" s="1047" t="s">
        <v>800</v>
      </c>
      <c r="C22" s="1047"/>
      <c r="D22" s="1047"/>
      <c r="E22" s="520">
        <v>2023</v>
      </c>
      <c r="F22" s="602" t="s">
        <v>801</v>
      </c>
      <c r="G22" s="603"/>
      <c r="H22" s="519"/>
      <c r="I22" s="533"/>
      <c r="J22" s="910"/>
      <c r="K22" s="631"/>
      <c r="L22" s="625"/>
      <c r="M22" s="625"/>
      <c r="N22" s="625"/>
      <c r="O22" s="625"/>
      <c r="P22" s="626"/>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506"/>
      <c r="BI22" s="506"/>
      <c r="BJ22" s="506"/>
      <c r="BK22" s="506"/>
      <c r="BL22" s="506"/>
      <c r="BM22" s="506"/>
      <c r="BN22" s="506"/>
      <c r="BO22" s="506"/>
      <c r="BP22" s="506"/>
      <c r="BQ22" s="506"/>
      <c r="BR22" s="506"/>
      <c r="BS22" s="506"/>
      <c r="BT22" s="506"/>
      <c r="BU22" s="506"/>
      <c r="BV22" s="506"/>
      <c r="BW22" s="506"/>
      <c r="BX22" s="506"/>
      <c r="BY22" s="506"/>
      <c r="BZ22" s="506"/>
      <c r="CA22" s="506"/>
      <c r="CB22" s="506"/>
      <c r="CC22" s="506"/>
    </row>
    <row r="23" spans="1:81" s="173" customFormat="1" ht="116.4" customHeight="1" thickBot="1" x14ac:dyDescent="0.35">
      <c r="A23" s="604" t="s">
        <v>2361</v>
      </c>
      <c r="B23" s="1003" t="s">
        <v>2339</v>
      </c>
      <c r="C23" s="1046"/>
      <c r="D23" s="1046"/>
      <c r="E23" s="888">
        <f>'TD Info Completed by Auditor'!C31</f>
        <v>0</v>
      </c>
      <c r="F23" s="608"/>
      <c r="G23" s="888" t="str">
        <f>IF('TD Info Completed by Auditor'!C31&gt;N23,"Late","Response Not Required")</f>
        <v>Response Not Required</v>
      </c>
      <c r="H23" s="529" t="s">
        <v>802</v>
      </c>
      <c r="I23" s="931" t="s">
        <v>2362</v>
      </c>
      <c r="J23" s="911"/>
      <c r="K23" s="631"/>
      <c r="L23" s="878">
        <f>'TD Info Completed by Auditor'!C31</f>
        <v>0</v>
      </c>
      <c r="M23" s="879">
        <f>'TD Info Completed by Auditor'!C30</f>
        <v>45107</v>
      </c>
      <c r="N23" s="880">
        <f>IF(M23=DATEVALUE("6/30/2023"),N25,IF(M23=DATEVALUE("9/30/2023"),N26,IF(M23=DATEVALUE("12/31/2023"),N27,IF(M23=DATEVALUE("3/31/2024"),N28))))</f>
        <v>45291</v>
      </c>
      <c r="O23" s="625"/>
      <c r="P23" s="626"/>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506"/>
      <c r="BI23" s="506"/>
      <c r="BJ23" s="506"/>
      <c r="BK23" s="506"/>
      <c r="BL23" s="506"/>
      <c r="BM23" s="506"/>
      <c r="BN23" s="506"/>
      <c r="BO23" s="506"/>
      <c r="BP23" s="506"/>
      <c r="BQ23" s="506"/>
      <c r="BR23" s="506"/>
      <c r="BS23" s="506"/>
      <c r="BT23" s="506"/>
      <c r="BU23" s="506"/>
      <c r="BV23" s="506"/>
      <c r="BW23" s="506"/>
      <c r="BX23" s="506"/>
      <c r="BY23" s="506"/>
      <c r="BZ23" s="506"/>
      <c r="CA23" s="506"/>
      <c r="CB23" s="506"/>
      <c r="CC23" s="506"/>
    </row>
    <row r="24" spans="1:81" s="173" customFormat="1" ht="18" customHeight="1" thickBot="1" x14ac:dyDescent="0.35">
      <c r="A24" s="605"/>
      <c r="B24" s="1051"/>
      <c r="C24" s="1051"/>
      <c r="D24" s="1052"/>
      <c r="E24" s="520">
        <v>2023</v>
      </c>
      <c r="F24" s="177" t="s">
        <v>801</v>
      </c>
      <c r="G24" s="521"/>
      <c r="H24" s="521"/>
      <c r="I24" s="534"/>
      <c r="J24" s="912"/>
      <c r="K24" s="631"/>
      <c r="L24" s="881" t="s">
        <v>2363</v>
      </c>
      <c r="M24" s="625" t="s">
        <v>2364</v>
      </c>
      <c r="N24" s="882"/>
      <c r="O24" s="625"/>
      <c r="P24" s="626"/>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506"/>
      <c r="BI24" s="506"/>
      <c r="BJ24" s="506"/>
      <c r="BK24" s="506"/>
      <c r="BL24" s="506"/>
      <c r="BM24" s="506"/>
      <c r="BN24" s="506"/>
      <c r="BO24" s="506"/>
      <c r="BP24" s="506"/>
      <c r="BQ24" s="506"/>
      <c r="BR24" s="506"/>
      <c r="BS24" s="506"/>
      <c r="BT24" s="506"/>
      <c r="BU24" s="506"/>
      <c r="BV24" s="506"/>
      <c r="BW24" s="506"/>
      <c r="BX24" s="506"/>
      <c r="BY24" s="506"/>
      <c r="BZ24" s="506"/>
      <c r="CA24" s="506"/>
      <c r="CB24" s="506"/>
      <c r="CC24" s="506"/>
    </row>
    <row r="25" spans="1:81" s="173" customFormat="1" ht="99" customHeight="1" thickBot="1" x14ac:dyDescent="0.35">
      <c r="A25" s="587">
        <v>10</v>
      </c>
      <c r="B25" s="1058" t="s">
        <v>1008</v>
      </c>
      <c r="C25" s="1059"/>
      <c r="D25" s="1059"/>
      <c r="E25" s="676" t="str">
        <f>IFERROR((Import!L53-Import!L54)/Import!L54,"This question must be answered.E25 See cells F62 &amp; F63 on Unit Data from Audit")</f>
        <v>This question must be answered.E25 See cells F62 &amp; F63 on Unit Data from Audit</v>
      </c>
      <c r="F25" s="510" t="s">
        <v>480</v>
      </c>
      <c r="G25" s="677" t="str">
        <f>+E25</f>
        <v>This question must be answered.E25 See cells F62 &amp; F63 on Unit Data from Audit</v>
      </c>
      <c r="H25" s="590" t="s">
        <v>1015</v>
      </c>
      <c r="I25" s="601" t="s">
        <v>484</v>
      </c>
      <c r="J25" s="911"/>
      <c r="K25" s="631"/>
      <c r="L25" s="881"/>
      <c r="M25" s="883">
        <v>45107</v>
      </c>
      <c r="N25" s="884">
        <v>45291</v>
      </c>
      <c r="O25" s="625"/>
      <c r="P25" s="626"/>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506"/>
      <c r="BI25" s="506"/>
      <c r="BJ25" s="506"/>
      <c r="BK25" s="506"/>
      <c r="BL25" s="506"/>
      <c r="BM25" s="506"/>
      <c r="BN25" s="506"/>
      <c r="BO25" s="506"/>
      <c r="BP25" s="506"/>
      <c r="BQ25" s="506"/>
      <c r="BR25" s="506"/>
      <c r="BS25" s="506"/>
      <c r="BT25" s="506"/>
      <c r="BU25" s="506"/>
      <c r="BV25" s="506"/>
      <c r="BW25" s="506"/>
      <c r="BX25" s="506"/>
      <c r="BY25" s="506"/>
      <c r="BZ25" s="506"/>
      <c r="CA25" s="506"/>
      <c r="CB25" s="506"/>
      <c r="CC25" s="506"/>
    </row>
    <row r="26" spans="1:81" s="173" customFormat="1" ht="18" customHeight="1" thickBot="1" x14ac:dyDescent="0.35">
      <c r="A26" s="606"/>
      <c r="B26" s="1051"/>
      <c r="C26" s="1051"/>
      <c r="D26" s="1052"/>
      <c r="E26" s="520">
        <v>2023</v>
      </c>
      <c r="F26" s="177" t="s">
        <v>801</v>
      </c>
      <c r="G26" s="521"/>
      <c r="H26" s="521"/>
      <c r="I26" s="534"/>
      <c r="J26" s="912"/>
      <c r="K26" s="624"/>
      <c r="L26" s="881"/>
      <c r="M26" s="883">
        <v>45199</v>
      </c>
      <c r="N26" s="884">
        <v>45382</v>
      </c>
      <c r="O26" s="625"/>
      <c r="P26" s="626"/>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506"/>
      <c r="BI26" s="506"/>
      <c r="BJ26" s="506"/>
      <c r="BK26" s="506"/>
      <c r="BL26" s="506"/>
      <c r="BM26" s="506"/>
      <c r="BN26" s="506"/>
      <c r="BO26" s="506"/>
      <c r="BP26" s="506"/>
      <c r="BQ26" s="506"/>
      <c r="BR26" s="506"/>
      <c r="BS26" s="506"/>
      <c r="BT26" s="506"/>
      <c r="BU26" s="506"/>
      <c r="BV26" s="506"/>
      <c r="BW26" s="506"/>
      <c r="BX26" s="506"/>
      <c r="BY26" s="506"/>
      <c r="BZ26" s="506"/>
      <c r="CA26" s="506"/>
      <c r="CB26" s="506"/>
      <c r="CC26" s="506"/>
    </row>
    <row r="27" spans="1:81" s="173" customFormat="1" ht="97.5" customHeight="1" thickBot="1" x14ac:dyDescent="0.35">
      <c r="A27" s="587">
        <v>11</v>
      </c>
      <c r="B27" s="1050" t="s">
        <v>1003</v>
      </c>
      <c r="C27" s="1057"/>
      <c r="D27" s="1057"/>
      <c r="E27" s="678" t="str">
        <f>IF(Import!L168=20,"Increase",IF(Import!L168=21,"Decrease",IF(Import!L168=22,"No Change",IF(Import!L168=23,"N/A","This question must be answered. See cell F219 on Unit Data from Audit"))))</f>
        <v>This question must be answered. See cell F219 on Unit Data from Audit</v>
      </c>
      <c r="F27" s="510" t="s">
        <v>803</v>
      </c>
      <c r="G27" s="678" t="str">
        <f>E27</f>
        <v>This question must be answered. See cell F219 on Unit Data from Audit</v>
      </c>
      <c r="H27" s="590" t="s">
        <v>804</v>
      </c>
      <c r="I27" s="601" t="s">
        <v>485</v>
      </c>
      <c r="J27" s="911"/>
      <c r="K27" s="646"/>
      <c r="L27" s="881"/>
      <c r="M27" s="883">
        <v>45291</v>
      </c>
      <c r="N27" s="884">
        <v>45473</v>
      </c>
      <c r="O27" s="625"/>
      <c r="P27" s="626"/>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506"/>
      <c r="BI27" s="506"/>
      <c r="BJ27" s="506"/>
      <c r="BK27" s="506"/>
      <c r="BL27" s="506"/>
      <c r="BM27" s="506"/>
      <c r="BN27" s="506"/>
      <c r="BO27" s="506"/>
      <c r="BP27" s="506"/>
      <c r="BQ27" s="506"/>
      <c r="BR27" s="506"/>
      <c r="BS27" s="506"/>
      <c r="BT27" s="506"/>
      <c r="BU27" s="506"/>
      <c r="BV27" s="506"/>
      <c r="BW27" s="506"/>
      <c r="BX27" s="506"/>
      <c r="BY27" s="506"/>
      <c r="BZ27" s="506"/>
      <c r="CA27" s="506"/>
      <c r="CB27" s="506"/>
      <c r="CC27" s="506"/>
    </row>
    <row r="28" spans="1:81" s="173" customFormat="1" ht="18" customHeight="1" thickBot="1" x14ac:dyDescent="0.35">
      <c r="A28" s="606"/>
      <c r="B28" s="1051"/>
      <c r="C28" s="1051"/>
      <c r="D28" s="1052"/>
      <c r="E28" s="520">
        <v>2023</v>
      </c>
      <c r="F28" s="177" t="s">
        <v>801</v>
      </c>
      <c r="G28" s="521"/>
      <c r="H28" s="528"/>
      <c r="I28" s="534"/>
      <c r="J28" s="912"/>
      <c r="K28" s="647"/>
      <c r="L28" s="885"/>
      <c r="M28" s="886">
        <v>45382</v>
      </c>
      <c r="N28" s="887">
        <v>45565</v>
      </c>
      <c r="O28" s="625"/>
      <c r="P28" s="626"/>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506"/>
      <c r="BI28" s="506"/>
      <c r="BJ28" s="506"/>
      <c r="BK28" s="506"/>
      <c r="BL28" s="506"/>
      <c r="BM28" s="506"/>
      <c r="BN28" s="506"/>
      <c r="BO28" s="506"/>
      <c r="BP28" s="506"/>
      <c r="BQ28" s="506"/>
      <c r="BR28" s="506"/>
      <c r="BS28" s="506"/>
      <c r="BT28" s="506"/>
      <c r="BU28" s="506"/>
      <c r="BV28" s="506"/>
      <c r="BW28" s="506"/>
      <c r="BX28" s="506"/>
      <c r="BY28" s="506"/>
      <c r="BZ28" s="506"/>
      <c r="CA28" s="506"/>
      <c r="CB28" s="506"/>
      <c r="CC28" s="506"/>
    </row>
    <row r="29" spans="1:81" s="173" customFormat="1" ht="78.75" customHeight="1" thickBot="1" x14ac:dyDescent="0.35">
      <c r="A29" s="587">
        <v>12</v>
      </c>
      <c r="B29" s="1022" t="s">
        <v>2326</v>
      </c>
      <c r="C29" s="1023"/>
      <c r="D29" s="1024"/>
      <c r="E29" s="510" t="str">
        <f>IF(Import!L174=1,"Yes",IF(Import!L174=2,"No",IF(Import!L174=0,"This question must be answered.  See cell C13 on TD")))</f>
        <v>This question must be answered.  See cell C13 on TD</v>
      </c>
      <c r="F29" s="510" t="s">
        <v>486</v>
      </c>
      <c r="G29" s="510" t="str">
        <f>+E29</f>
        <v>This question must be answered.  See cell C13 on TD</v>
      </c>
      <c r="H29" s="527" t="s">
        <v>1004</v>
      </c>
      <c r="I29" s="601" t="s">
        <v>1030</v>
      </c>
      <c r="J29" s="913"/>
      <c r="K29" s="631"/>
      <c r="L29" s="625"/>
      <c r="M29" s="625"/>
      <c r="N29" s="625"/>
      <c r="O29" s="625"/>
      <c r="P29" s="626"/>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506"/>
      <c r="BI29" s="506"/>
      <c r="BJ29" s="506"/>
      <c r="BK29" s="506"/>
      <c r="BL29" s="506"/>
      <c r="BM29" s="506"/>
      <c r="BN29" s="506"/>
      <c r="BO29" s="506"/>
      <c r="BP29" s="506"/>
      <c r="BQ29" s="506"/>
      <c r="BR29" s="506"/>
      <c r="BS29" s="506"/>
      <c r="BT29" s="506"/>
      <c r="BU29" s="506"/>
      <c r="BV29" s="506"/>
      <c r="BW29" s="506"/>
      <c r="BX29" s="506"/>
      <c r="BY29" s="506"/>
      <c r="BZ29" s="506"/>
      <c r="CA29" s="506"/>
      <c r="CB29" s="506"/>
      <c r="CC29" s="506"/>
    </row>
    <row r="30" spans="1:81" s="173" customFormat="1" ht="18" customHeight="1" thickBot="1" x14ac:dyDescent="0.35">
      <c r="A30" s="606"/>
      <c r="B30" s="1051"/>
      <c r="C30" s="1051"/>
      <c r="D30" s="1052"/>
      <c r="E30" s="520">
        <v>2023</v>
      </c>
      <c r="F30" s="177" t="s">
        <v>801</v>
      </c>
      <c r="G30" s="521"/>
      <c r="H30" s="528"/>
      <c r="I30" s="534"/>
      <c r="J30" s="912"/>
      <c r="K30" s="631"/>
      <c r="L30" s="625"/>
      <c r="M30" s="625"/>
      <c r="N30" s="625"/>
      <c r="O30" s="625"/>
      <c r="P30" s="626"/>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506"/>
      <c r="BI30" s="506"/>
      <c r="BJ30" s="506"/>
      <c r="BK30" s="506"/>
      <c r="BL30" s="506"/>
      <c r="BM30" s="506"/>
      <c r="BN30" s="506"/>
      <c r="BO30" s="506"/>
      <c r="BP30" s="506"/>
      <c r="BQ30" s="506"/>
      <c r="BR30" s="506"/>
      <c r="BS30" s="506"/>
      <c r="BT30" s="506"/>
      <c r="BU30" s="506"/>
      <c r="BV30" s="506"/>
      <c r="BW30" s="506"/>
      <c r="BX30" s="506"/>
      <c r="BY30" s="506"/>
      <c r="BZ30" s="506"/>
      <c r="CA30" s="506"/>
      <c r="CB30" s="506"/>
      <c r="CC30" s="506"/>
    </row>
    <row r="31" spans="1:81" s="173" customFormat="1" ht="79.8" customHeight="1" thickBot="1" x14ac:dyDescent="0.35">
      <c r="A31" s="587">
        <v>13</v>
      </c>
      <c r="B31" s="1002" t="s">
        <v>2365</v>
      </c>
      <c r="C31" s="1002"/>
      <c r="D31" s="1003"/>
      <c r="E31" s="599" t="str">
        <f>IF(AND(Import!L172=2,Import!L173=2,Import!L175=2,AND(Import!L181&lt;=0,Import!L182&lt;=0)),"No","Yes")</f>
        <v>Yes</v>
      </c>
      <c r="F31" s="608"/>
      <c r="G31" s="599" t="str">
        <f>E31</f>
        <v>Yes</v>
      </c>
      <c r="H31" s="889" t="s">
        <v>2366</v>
      </c>
      <c r="I31" s="531" t="s">
        <v>1043</v>
      </c>
      <c r="J31" s="911"/>
      <c r="K31" s="631"/>
      <c r="L31" s="625" t="e">
        <f>IF(Import!L221=1,1,0)</f>
        <v>#N/A</v>
      </c>
      <c r="M31" s="625"/>
      <c r="N31" s="625"/>
      <c r="O31" s="625"/>
      <c r="P31" s="626"/>
      <c r="Q31" s="627"/>
      <c r="R31" s="627"/>
      <c r="S31" s="627"/>
      <c r="T31" s="627"/>
      <c r="U31" s="627"/>
      <c r="V31" s="627"/>
      <c r="W31" s="627"/>
      <c r="X31" s="627"/>
      <c r="Y31" s="627"/>
      <c r="Z31" s="627"/>
      <c r="AA31" s="627"/>
      <c r="AB31" s="627"/>
      <c r="AC31" s="627"/>
      <c r="AD31" s="627"/>
      <c r="AE31" s="627"/>
      <c r="AF31" s="627"/>
      <c r="AG31" s="627"/>
      <c r="AH31" s="627"/>
      <c r="AI31" s="627"/>
      <c r="AJ31" s="627"/>
      <c r="AK31" s="627"/>
      <c r="AL31" s="627"/>
      <c r="AM31" s="627"/>
      <c r="AN31" s="627"/>
      <c r="AO31" s="627"/>
      <c r="AP31" s="627"/>
      <c r="AQ31" s="627"/>
      <c r="AR31" s="627"/>
      <c r="AS31" s="627"/>
      <c r="AT31" s="627"/>
      <c r="AU31" s="627"/>
      <c r="AV31" s="627"/>
      <c r="AW31" s="627"/>
      <c r="AX31" s="627"/>
      <c r="AY31" s="627"/>
      <c r="AZ31" s="627"/>
      <c r="BA31" s="627"/>
      <c r="BB31" s="627"/>
      <c r="BC31" s="627"/>
      <c r="BD31" s="627"/>
      <c r="BE31" s="627"/>
      <c r="BF31" s="627"/>
      <c r="BG31" s="627"/>
      <c r="BH31" s="506"/>
      <c r="BI31" s="506"/>
      <c r="BJ31" s="506"/>
      <c r="BK31" s="506"/>
      <c r="BL31" s="506"/>
      <c r="BM31" s="506"/>
      <c r="BN31" s="506"/>
      <c r="BO31" s="506"/>
      <c r="BP31" s="506"/>
      <c r="BQ31" s="506"/>
      <c r="BR31" s="506"/>
      <c r="BS31" s="506"/>
      <c r="BT31" s="506"/>
      <c r="BU31" s="506"/>
      <c r="BV31" s="506"/>
      <c r="BW31" s="506"/>
      <c r="BX31" s="506"/>
      <c r="BY31" s="506"/>
      <c r="BZ31" s="506"/>
      <c r="CA31" s="506"/>
      <c r="CB31" s="506"/>
      <c r="CC31" s="506"/>
    </row>
    <row r="32" spans="1:81" s="173" customFormat="1" ht="103.8" customHeight="1" thickBot="1" x14ac:dyDescent="0.35">
      <c r="A32" s="866">
        <v>14</v>
      </c>
      <c r="B32" s="1055" t="s">
        <v>2367</v>
      </c>
      <c r="C32" s="1056"/>
      <c r="D32" s="1053"/>
      <c r="E32" s="599" t="str">
        <f>IF(Import!L176=1,"Yes",IF(Import!L176=2,"No",IF(Import!L176=0,"This question must be answered.  See cell C15 on TD")))</f>
        <v>This question must be answered.  See cell C15 on TD</v>
      </c>
      <c r="F32" s="608"/>
      <c r="G32" s="599" t="str">
        <f>E32</f>
        <v>This question must be answered.  See cell C15 on TD</v>
      </c>
      <c r="H32" s="891" t="s">
        <v>2368</v>
      </c>
      <c r="I32" s="531" t="s">
        <v>1038</v>
      </c>
      <c r="J32" s="911"/>
      <c r="K32" s="631"/>
      <c r="L32" s="625"/>
      <c r="M32" s="625"/>
      <c r="N32" s="625"/>
      <c r="O32" s="625"/>
      <c r="P32" s="626"/>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506"/>
      <c r="BI32" s="506"/>
      <c r="BJ32" s="506"/>
      <c r="BK32" s="506"/>
      <c r="BL32" s="506"/>
      <c r="BM32" s="506"/>
      <c r="BN32" s="506"/>
      <c r="BO32" s="506"/>
      <c r="BP32" s="506"/>
      <c r="BQ32" s="506"/>
      <c r="BR32" s="506"/>
      <c r="BS32" s="506"/>
      <c r="BT32" s="506"/>
      <c r="BU32" s="506"/>
      <c r="BV32" s="506"/>
      <c r="BW32" s="506"/>
      <c r="BX32" s="506"/>
      <c r="BY32" s="506"/>
      <c r="BZ32" s="506"/>
      <c r="CA32" s="506"/>
      <c r="CB32" s="506"/>
      <c r="CC32" s="506"/>
    </row>
    <row r="33" spans="1:81" s="173" customFormat="1" ht="87.6" customHeight="1" thickBot="1" x14ac:dyDescent="0.35">
      <c r="A33" s="866">
        <v>15</v>
      </c>
      <c r="B33" s="1055" t="s">
        <v>2330</v>
      </c>
      <c r="C33" s="1056"/>
      <c r="D33" s="1053"/>
      <c r="E33" s="599" t="str">
        <f>IF(Import!L178=1,"Yes",IF(Import!L178=2,"No",IF(Import!L178=0,"This question must be answered.  See cell C19 on TD")))</f>
        <v>This question must be answered.  See cell C19 on TD</v>
      </c>
      <c r="F33" s="890"/>
      <c r="G33" s="599" t="str">
        <f>E33</f>
        <v>This question must be answered.  See cell C19 on TD</v>
      </c>
      <c r="H33" s="891" t="s">
        <v>2370</v>
      </c>
      <c r="I33" s="531" t="s">
        <v>2369</v>
      </c>
      <c r="J33" s="914"/>
      <c r="K33" s="631"/>
      <c r="L33" s="625"/>
      <c r="M33" s="625"/>
      <c r="N33" s="625"/>
      <c r="O33" s="625"/>
      <c r="P33" s="626"/>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506"/>
      <c r="BI33" s="506"/>
      <c r="BJ33" s="506"/>
      <c r="BK33" s="506"/>
      <c r="BL33" s="506"/>
      <c r="BM33" s="506"/>
      <c r="BN33" s="506"/>
      <c r="BO33" s="506"/>
      <c r="BP33" s="506"/>
      <c r="BQ33" s="506"/>
      <c r="BR33" s="506"/>
      <c r="BS33" s="506"/>
      <c r="BT33" s="506"/>
      <c r="BU33" s="506"/>
      <c r="BV33" s="506"/>
      <c r="BW33" s="506"/>
      <c r="BX33" s="506"/>
      <c r="BY33" s="506"/>
      <c r="BZ33" s="506"/>
      <c r="CA33" s="506"/>
      <c r="CB33" s="506"/>
      <c r="CC33" s="506"/>
    </row>
    <row r="34" spans="1:81" s="173" customFormat="1" ht="22.2" customHeight="1" thickBot="1" x14ac:dyDescent="0.35">
      <c r="A34" s="606"/>
      <c r="B34" s="1047" t="s">
        <v>800</v>
      </c>
      <c r="C34" s="1047"/>
      <c r="D34" s="1048"/>
      <c r="E34" s="520">
        <v>2023</v>
      </c>
      <c r="F34" s="177" t="s">
        <v>801</v>
      </c>
      <c r="G34" s="522"/>
      <c r="H34" s="521"/>
      <c r="I34" s="532"/>
      <c r="J34" s="912"/>
      <c r="K34" s="631"/>
      <c r="L34" s="625"/>
      <c r="M34" s="625"/>
      <c r="N34" s="625"/>
      <c r="O34" s="625"/>
      <c r="P34" s="626"/>
      <c r="Q34" s="627"/>
      <c r="R34" s="627"/>
      <c r="S34" s="627"/>
      <c r="T34" s="627"/>
      <c r="U34" s="627"/>
      <c r="V34" s="627"/>
      <c r="W34" s="627"/>
      <c r="X34" s="627"/>
      <c r="Y34" s="627"/>
      <c r="Z34" s="627"/>
      <c r="AA34" s="627"/>
      <c r="AB34" s="627"/>
      <c r="AC34" s="627"/>
      <c r="AD34" s="627"/>
      <c r="AE34" s="627"/>
      <c r="AF34" s="627"/>
      <c r="AG34" s="627"/>
      <c r="AH34" s="627"/>
      <c r="AI34" s="627"/>
      <c r="AJ34" s="627"/>
      <c r="AK34" s="627"/>
      <c r="AL34" s="627"/>
      <c r="AM34" s="627"/>
      <c r="AN34" s="627"/>
      <c r="AO34" s="627"/>
      <c r="AP34" s="627"/>
      <c r="AQ34" s="627"/>
      <c r="AR34" s="627"/>
      <c r="AS34" s="627"/>
      <c r="AT34" s="627"/>
      <c r="AU34" s="627"/>
      <c r="AV34" s="627"/>
      <c r="AW34" s="627"/>
      <c r="AX34" s="627"/>
      <c r="AY34" s="627"/>
      <c r="AZ34" s="627"/>
      <c r="BA34" s="627"/>
      <c r="BB34" s="627"/>
      <c r="BC34" s="627"/>
      <c r="BD34" s="627"/>
      <c r="BE34" s="627"/>
      <c r="BF34" s="627"/>
      <c r="BG34" s="627"/>
      <c r="BH34" s="506"/>
      <c r="BI34" s="506"/>
      <c r="BJ34" s="506"/>
      <c r="BK34" s="506"/>
      <c r="BL34" s="506"/>
      <c r="BM34" s="506"/>
      <c r="BN34" s="506"/>
      <c r="BO34" s="506"/>
      <c r="BP34" s="506"/>
      <c r="BQ34" s="506"/>
      <c r="BR34" s="506"/>
      <c r="BS34" s="506"/>
      <c r="BT34" s="506"/>
      <c r="BU34" s="506"/>
      <c r="BV34" s="506"/>
      <c r="BW34" s="506"/>
      <c r="BX34" s="506"/>
      <c r="BY34" s="506"/>
      <c r="BZ34" s="506"/>
      <c r="CA34" s="506"/>
      <c r="CB34" s="506"/>
      <c r="CC34" s="506"/>
    </row>
    <row r="35" spans="1:81" s="173" customFormat="1" ht="73.650000000000006" customHeight="1" thickBot="1" x14ac:dyDescent="0.35">
      <c r="A35" s="587">
        <v>16</v>
      </c>
      <c r="B35" s="1049" t="s">
        <v>1002</v>
      </c>
      <c r="C35" s="1049"/>
      <c r="D35" s="1050"/>
      <c r="E35" s="599" t="str">
        <f>IF(Import!L185=1,"Yes",IF(Import!L185=2,"No",IF(Import!L185=3,"N/A",IF(Import!L185=0,"This question must be answered.  See cell C22 on TD"))))</f>
        <v>This question must be answered.  See cell C22 on TD</v>
      </c>
      <c r="F35" s="608"/>
      <c r="G35" s="599" t="str">
        <f>E35</f>
        <v>This question must be answered.  See cell C22 on TD</v>
      </c>
      <c r="H35" s="527" t="s">
        <v>805</v>
      </c>
      <c r="I35" s="601" t="s">
        <v>644</v>
      </c>
      <c r="J35" s="911"/>
      <c r="K35" s="631"/>
      <c r="L35" s="625"/>
      <c r="M35" s="625"/>
      <c r="N35" s="625"/>
      <c r="O35" s="625"/>
      <c r="P35" s="626"/>
      <c r="Q35" s="627"/>
      <c r="R35" s="627"/>
      <c r="S35" s="627"/>
      <c r="T35" s="627"/>
      <c r="U35" s="627"/>
      <c r="V35" s="627"/>
      <c r="W35" s="627"/>
      <c r="X35" s="627"/>
      <c r="Y35" s="627"/>
      <c r="Z35" s="627"/>
      <c r="AA35" s="627"/>
      <c r="AB35" s="627"/>
      <c r="AC35" s="627"/>
      <c r="AD35" s="627"/>
      <c r="AE35" s="627"/>
      <c r="AF35" s="627"/>
      <c r="AG35" s="627"/>
      <c r="AH35" s="627"/>
      <c r="AI35" s="627"/>
      <c r="AJ35" s="627"/>
      <c r="AK35" s="627"/>
      <c r="AL35" s="627"/>
      <c r="AM35" s="627"/>
      <c r="AN35" s="627"/>
      <c r="AO35" s="627"/>
      <c r="AP35" s="627"/>
      <c r="AQ35" s="627"/>
      <c r="AR35" s="627"/>
      <c r="AS35" s="627"/>
      <c r="AT35" s="627"/>
      <c r="AU35" s="627"/>
      <c r="AV35" s="627"/>
      <c r="AW35" s="627"/>
      <c r="AX35" s="627"/>
      <c r="AY35" s="627"/>
      <c r="AZ35" s="627"/>
      <c r="BA35" s="627"/>
      <c r="BB35" s="627"/>
      <c r="BC35" s="627"/>
      <c r="BD35" s="627"/>
      <c r="BE35" s="627"/>
      <c r="BF35" s="627"/>
      <c r="BG35" s="627"/>
      <c r="BH35" s="506"/>
      <c r="BI35" s="506"/>
      <c r="BJ35" s="506"/>
      <c r="BK35" s="506"/>
      <c r="BL35" s="506"/>
      <c r="BM35" s="506"/>
      <c r="BN35" s="506"/>
      <c r="BO35" s="506"/>
      <c r="BP35" s="506"/>
      <c r="BQ35" s="506"/>
      <c r="BR35" s="506"/>
      <c r="BS35" s="506"/>
      <c r="BT35" s="506"/>
      <c r="BU35" s="506"/>
      <c r="BV35" s="506"/>
      <c r="BW35" s="506"/>
      <c r="BX35" s="506"/>
      <c r="BY35" s="506"/>
      <c r="BZ35" s="506"/>
      <c r="CA35" s="506"/>
      <c r="CB35" s="506"/>
      <c r="CC35" s="506"/>
    </row>
    <row r="36" spans="1:81" s="173" customFormat="1" ht="18" customHeight="1" thickBot="1" x14ac:dyDescent="0.35">
      <c r="A36" s="606"/>
      <c r="B36" s="1051"/>
      <c r="C36" s="1051"/>
      <c r="D36" s="1052"/>
      <c r="E36" s="520">
        <v>2023</v>
      </c>
      <c r="F36" s="602" t="s">
        <v>801</v>
      </c>
      <c r="G36" s="521"/>
      <c r="H36" s="528"/>
      <c r="I36" s="534"/>
      <c r="J36" s="912"/>
      <c r="K36" s="631"/>
      <c r="L36" s="625"/>
      <c r="M36" s="625"/>
      <c r="N36" s="625"/>
      <c r="O36" s="625"/>
      <c r="P36" s="626"/>
      <c r="Q36" s="627"/>
      <c r="R36" s="627"/>
      <c r="S36" s="627"/>
      <c r="T36" s="627"/>
      <c r="U36" s="627"/>
      <c r="V36" s="627"/>
      <c r="W36" s="627"/>
      <c r="X36" s="627"/>
      <c r="Y36" s="627"/>
      <c r="Z36" s="627"/>
      <c r="AA36" s="627"/>
      <c r="AB36" s="627"/>
      <c r="AC36" s="627"/>
      <c r="AD36" s="627"/>
      <c r="AE36" s="627"/>
      <c r="AF36" s="627"/>
      <c r="AG36" s="627"/>
      <c r="AH36" s="627"/>
      <c r="AI36" s="627"/>
      <c r="AJ36" s="627"/>
      <c r="AK36" s="627"/>
      <c r="AL36" s="627"/>
      <c r="AM36" s="627"/>
      <c r="AN36" s="627"/>
      <c r="AO36" s="627"/>
      <c r="AP36" s="627"/>
      <c r="AQ36" s="627"/>
      <c r="AR36" s="627"/>
      <c r="AS36" s="627"/>
      <c r="AT36" s="627"/>
      <c r="AU36" s="627"/>
      <c r="AV36" s="627"/>
      <c r="AW36" s="627"/>
      <c r="AX36" s="627"/>
      <c r="AY36" s="627"/>
      <c r="AZ36" s="627"/>
      <c r="BA36" s="627"/>
      <c r="BB36" s="627"/>
      <c r="BC36" s="627"/>
      <c r="BD36" s="627"/>
      <c r="BE36" s="627"/>
      <c r="BF36" s="627"/>
      <c r="BG36" s="627"/>
      <c r="BH36" s="506"/>
      <c r="BI36" s="506"/>
      <c r="BJ36" s="506"/>
      <c r="BK36" s="506"/>
      <c r="BL36" s="506"/>
      <c r="BM36" s="506"/>
      <c r="BN36" s="506"/>
      <c r="BO36" s="506"/>
      <c r="BP36" s="506"/>
      <c r="BQ36" s="506"/>
      <c r="BR36" s="506"/>
      <c r="BS36" s="506"/>
      <c r="BT36" s="506"/>
      <c r="BU36" s="506"/>
      <c r="BV36" s="506"/>
      <c r="BW36" s="506"/>
      <c r="BX36" s="506"/>
      <c r="BY36" s="506"/>
      <c r="BZ36" s="506"/>
      <c r="CA36" s="506"/>
      <c r="CB36" s="506"/>
      <c r="CC36" s="506"/>
    </row>
    <row r="37" spans="1:81" s="173" customFormat="1" ht="99.75" customHeight="1" thickBot="1" x14ac:dyDescent="0.35">
      <c r="A37" s="587">
        <v>17</v>
      </c>
      <c r="B37" s="1053" t="s">
        <v>2382</v>
      </c>
      <c r="C37" s="1054"/>
      <c r="D37" s="1054"/>
      <c r="E37" s="609">
        <f>Import!L183</f>
        <v>0</v>
      </c>
      <c r="F37" s="608"/>
      <c r="G37" s="599" t="str">
        <f>IF(E37&gt;0,"Yes","No")</f>
        <v>No</v>
      </c>
      <c r="H37" s="895" t="s">
        <v>2383</v>
      </c>
      <c r="I37" s="601" t="s">
        <v>1629</v>
      </c>
      <c r="J37" s="911"/>
      <c r="K37" s="631"/>
      <c r="L37" s="625">
        <f>IF(Import!L229=1,1,0)</f>
        <v>0</v>
      </c>
      <c r="M37" s="648"/>
      <c r="N37" s="625"/>
      <c r="O37" s="625"/>
      <c r="P37" s="626"/>
      <c r="Q37" s="627"/>
      <c r="R37" s="627"/>
      <c r="S37" s="627"/>
      <c r="T37" s="627"/>
      <c r="U37" s="627"/>
      <c r="V37" s="627"/>
      <c r="W37" s="627"/>
      <c r="X37" s="627"/>
      <c r="Y37" s="627"/>
      <c r="Z37" s="627"/>
      <c r="AA37" s="627"/>
      <c r="AB37" s="627"/>
      <c r="AC37" s="627"/>
      <c r="AD37" s="627"/>
      <c r="AE37" s="627"/>
      <c r="AF37" s="627"/>
      <c r="AG37" s="627"/>
      <c r="AH37" s="627"/>
      <c r="AI37" s="627"/>
      <c r="AJ37" s="627"/>
      <c r="AK37" s="627"/>
      <c r="AL37" s="627"/>
      <c r="AM37" s="627"/>
      <c r="AN37" s="627"/>
      <c r="AO37" s="627"/>
      <c r="AP37" s="627"/>
      <c r="AQ37" s="627"/>
      <c r="AR37" s="627"/>
      <c r="AS37" s="627"/>
      <c r="AT37" s="627"/>
      <c r="AU37" s="627"/>
      <c r="AV37" s="627"/>
      <c r="AW37" s="627"/>
      <c r="AX37" s="627"/>
      <c r="AY37" s="627"/>
      <c r="AZ37" s="627"/>
      <c r="BA37" s="627"/>
      <c r="BB37" s="627"/>
      <c r="BC37" s="627"/>
      <c r="BD37" s="627"/>
      <c r="BE37" s="627"/>
      <c r="BF37" s="627"/>
      <c r="BG37" s="627"/>
      <c r="BH37" s="506"/>
      <c r="BI37" s="506"/>
      <c r="BJ37" s="506"/>
      <c r="BK37" s="506"/>
      <c r="BL37" s="506"/>
      <c r="BM37" s="506"/>
      <c r="BN37" s="506"/>
      <c r="BO37" s="506"/>
      <c r="BP37" s="506"/>
      <c r="BQ37" s="506"/>
      <c r="BR37" s="506"/>
      <c r="BS37" s="506"/>
      <c r="BT37" s="506"/>
      <c r="BU37" s="506"/>
      <c r="BV37" s="506"/>
      <c r="BW37" s="506"/>
      <c r="BX37" s="506"/>
      <c r="BY37" s="506"/>
      <c r="BZ37" s="506"/>
      <c r="CA37" s="506"/>
      <c r="CB37" s="506"/>
      <c r="CC37" s="506"/>
    </row>
    <row r="38" spans="1:81" s="507" customFormat="1" x14ac:dyDescent="0.3">
      <c r="A38" s="610"/>
      <c r="B38" s="523"/>
      <c r="C38" s="523"/>
      <c r="D38" s="523"/>
      <c r="E38" s="523"/>
      <c r="F38" s="523"/>
      <c r="G38" s="523"/>
      <c r="H38" s="523"/>
      <c r="I38" s="524"/>
      <c r="J38" s="524"/>
      <c r="K38" s="649"/>
      <c r="L38" s="625"/>
      <c r="M38" s="625"/>
      <c r="N38" s="625"/>
      <c r="O38" s="625"/>
      <c r="P38" s="626"/>
      <c r="Q38" s="627"/>
      <c r="R38" s="627"/>
      <c r="S38" s="627"/>
      <c r="T38" s="627"/>
      <c r="U38" s="627"/>
      <c r="V38" s="627"/>
      <c r="W38" s="627"/>
      <c r="X38" s="627"/>
      <c r="Y38" s="627"/>
      <c r="Z38" s="627"/>
      <c r="AA38" s="627"/>
      <c r="AB38" s="627"/>
      <c r="AC38" s="627"/>
      <c r="AD38" s="627"/>
      <c r="AE38" s="627"/>
      <c r="AF38" s="627"/>
      <c r="AG38" s="627"/>
      <c r="AH38" s="627"/>
      <c r="AI38" s="627"/>
      <c r="AJ38" s="627"/>
      <c r="AK38" s="627"/>
      <c r="AL38" s="627"/>
      <c r="AM38" s="627"/>
      <c r="AN38" s="627"/>
      <c r="AO38" s="627"/>
      <c r="AP38" s="627"/>
      <c r="AQ38" s="627"/>
      <c r="AR38" s="627"/>
      <c r="AS38" s="627"/>
      <c r="AT38" s="627"/>
      <c r="AU38" s="627"/>
      <c r="AV38" s="627"/>
      <c r="AW38" s="627"/>
      <c r="AX38" s="627"/>
      <c r="AY38" s="627"/>
      <c r="AZ38" s="627"/>
      <c r="BA38" s="627"/>
      <c r="BB38" s="627"/>
      <c r="BC38" s="627"/>
      <c r="BD38" s="627"/>
      <c r="BE38" s="627"/>
      <c r="BF38" s="627"/>
      <c r="BG38" s="627"/>
      <c r="BH38" s="506"/>
      <c r="BI38" s="506"/>
      <c r="BJ38" s="506"/>
      <c r="BK38" s="506"/>
      <c r="BL38" s="506"/>
      <c r="BM38" s="506"/>
      <c r="BN38" s="506"/>
      <c r="BO38" s="506"/>
      <c r="BP38" s="506"/>
      <c r="BQ38" s="506"/>
      <c r="BR38" s="506"/>
      <c r="BS38" s="506"/>
      <c r="BT38" s="506"/>
      <c r="BU38" s="506"/>
      <c r="BV38" s="506"/>
      <c r="BW38" s="506"/>
      <c r="BX38" s="506"/>
      <c r="BY38" s="506"/>
      <c r="BZ38" s="506"/>
      <c r="CA38" s="506"/>
      <c r="CB38" s="506"/>
      <c r="CC38" s="506"/>
    </row>
  </sheetData>
  <sheetProtection algorithmName="SHA-512" hashValue="nZHtok1gHP3r/8wJZNsjGWkrlw4N8ZcFMmLcEYa1mTLX2cKOwHbalyme0JRWf4xVIWb6UpdR5PVtJzGDzY8mgw==" saltValue="ZLPqj3/nDhcd150RD5psrA==" spinCount="100000" sheet="1" objects="1" scenarios="1"/>
  <mergeCells count="35">
    <mergeCell ref="B34:D34"/>
    <mergeCell ref="B35:D35"/>
    <mergeCell ref="B30:D30"/>
    <mergeCell ref="B13:E13"/>
    <mergeCell ref="B37:D37"/>
    <mergeCell ref="B36:D36"/>
    <mergeCell ref="B32:D32"/>
    <mergeCell ref="B27:D27"/>
    <mergeCell ref="B26:D26"/>
    <mergeCell ref="B19:D19"/>
    <mergeCell ref="B22:D22"/>
    <mergeCell ref="B31:D31"/>
    <mergeCell ref="B33:D33"/>
    <mergeCell ref="B24:D24"/>
    <mergeCell ref="B25:D25"/>
    <mergeCell ref="B28:D28"/>
    <mergeCell ref="J8:J9"/>
    <mergeCell ref="B14:E14"/>
    <mergeCell ref="B6:H7"/>
    <mergeCell ref="H8:H9"/>
    <mergeCell ref="B23:D23"/>
    <mergeCell ref="B29:D29"/>
    <mergeCell ref="B8:G9"/>
    <mergeCell ref="B10:E10"/>
    <mergeCell ref="B11:E11"/>
    <mergeCell ref="B12:E12"/>
    <mergeCell ref="I1:J1"/>
    <mergeCell ref="B1:H1"/>
    <mergeCell ref="B2:H2"/>
    <mergeCell ref="C4:E4"/>
    <mergeCell ref="F4:G5"/>
    <mergeCell ref="H4:H5"/>
    <mergeCell ref="C5:E5"/>
    <mergeCell ref="I2:I7"/>
    <mergeCell ref="J2:J7"/>
  </mergeCells>
  <conditionalFormatting sqref="G15">
    <cfRule type="cellIs" dxfId="29" priority="46" operator="lessThan">
      <formula>1</formula>
    </cfRule>
  </conditionalFormatting>
  <conditionalFormatting sqref="G17">
    <cfRule type="cellIs" dxfId="28" priority="45" operator="lessThan">
      <formula>0</formula>
    </cfRule>
  </conditionalFormatting>
  <conditionalFormatting sqref="G18">
    <cfRule type="cellIs" dxfId="27" priority="44" operator="lessThan">
      <formula>0.16</formula>
    </cfRule>
  </conditionalFormatting>
  <conditionalFormatting sqref="G25">
    <cfRule type="cellIs" dxfId="26" priority="39" operator="lessThan">
      <formula>-0.03</formula>
    </cfRule>
  </conditionalFormatting>
  <conditionalFormatting sqref="G31">
    <cfRule type="cellIs" dxfId="25" priority="37" operator="equal">
      <formula>"Yes"</formula>
    </cfRule>
  </conditionalFormatting>
  <conditionalFormatting sqref="G35">
    <cfRule type="cellIs" dxfId="24" priority="36" operator="equal">
      <formula>"Yes"</formula>
    </cfRule>
  </conditionalFormatting>
  <conditionalFormatting sqref="G29">
    <cfRule type="cellIs" dxfId="23" priority="35" operator="equal">
      <formula>"Yes"</formula>
    </cfRule>
  </conditionalFormatting>
  <conditionalFormatting sqref="G27">
    <cfRule type="cellIs" dxfId="22" priority="30" operator="equal">
      <formula>"Decrease"</formula>
    </cfRule>
  </conditionalFormatting>
  <conditionalFormatting sqref="G19 G21">
    <cfRule type="expression" dxfId="21" priority="25">
      <formula>E19="Yes"</formula>
    </cfRule>
  </conditionalFormatting>
  <conditionalFormatting sqref="E29 G29">
    <cfRule type="containsText" dxfId="20" priority="24" operator="containsText" text="This question must be answered">
      <formula>NOT(ISERROR(SEARCH("This question must be answered",E29)))</formula>
    </cfRule>
  </conditionalFormatting>
  <conditionalFormatting sqref="E27 G27">
    <cfRule type="containsText" dxfId="19" priority="23" operator="containsText" text="This question must be answered">
      <formula>NOT(ISERROR(SEARCH("This question must be answered",E27)))</formula>
    </cfRule>
  </conditionalFormatting>
  <conditionalFormatting sqref="E25 G25">
    <cfRule type="containsText" dxfId="18" priority="22" operator="containsText" text="This question must be answered">
      <formula>NOT(ISERROR(SEARCH("This question must be answered",E25)))</formula>
    </cfRule>
  </conditionalFormatting>
  <conditionalFormatting sqref="E35 G35">
    <cfRule type="containsText" dxfId="17" priority="19" operator="containsText" text="This question must be answered">
      <formula>NOT(ISERROR(SEARCH("This question must be answered",E35)))</formula>
    </cfRule>
  </conditionalFormatting>
  <conditionalFormatting sqref="G37">
    <cfRule type="cellIs" dxfId="16" priority="17" operator="equal">
      <formula>"Yes"</formula>
    </cfRule>
  </conditionalFormatting>
  <conditionalFormatting sqref="G37 E37">
    <cfRule type="containsText" dxfId="15" priority="16" operator="containsText" text="This question must be answered">
      <formula>NOT(ISERROR(SEARCH("This question must be answered",E37)))</formula>
    </cfRule>
  </conditionalFormatting>
  <conditionalFormatting sqref="G12">
    <cfRule type="containsText" dxfId="14" priority="1" operator="containsText" text="Operations">
      <formula>NOT(ISERROR(SEARCH("Operations",G12)))</formula>
    </cfRule>
    <cfRule type="containsText" dxfId="13" priority="15" operator="containsText" text="Review account 23 and account 590 responses">
      <formula>NOT(ISERROR(SEARCH("Review account 23 and account 590 responses",G12)))</formula>
    </cfRule>
  </conditionalFormatting>
  <conditionalFormatting sqref="G13">
    <cfRule type="cellIs" dxfId="12" priority="14" operator="lessThan">
      <formula>0</formula>
    </cfRule>
  </conditionalFormatting>
  <conditionalFormatting sqref="E32:E33">
    <cfRule type="containsText" dxfId="11" priority="13" operator="containsText" text="This question must be answered">
      <formula>NOT(ISERROR(SEARCH("This question must be answered",E32)))</formula>
    </cfRule>
  </conditionalFormatting>
  <conditionalFormatting sqref="G32:G33">
    <cfRule type="containsText" dxfId="10" priority="11" operator="containsText" text="No">
      <formula>NOT(ISERROR(SEARCH("No",G32)))</formula>
    </cfRule>
    <cfRule type="containsText" dxfId="9" priority="12" operator="containsText" text="This question must be answered">
      <formula>NOT(ISERROR(SEARCH("This question must be answered",G32)))</formula>
    </cfRule>
  </conditionalFormatting>
  <conditionalFormatting sqref="G11">
    <cfRule type="expression" dxfId="8" priority="10">
      <formula>$O$11=1</formula>
    </cfRule>
  </conditionalFormatting>
  <conditionalFormatting sqref="D20">
    <cfRule type="cellIs" dxfId="7" priority="9" operator="equal">
      <formula>"Prior year data not submitted as of workbook published date."</formula>
    </cfRule>
  </conditionalFormatting>
  <conditionalFormatting sqref="C20">
    <cfRule type="cellIs" dxfId="6" priority="8" operator="equal">
      <formula>"Prior year data not submitted as of workbook published date."</formula>
    </cfRule>
  </conditionalFormatting>
  <conditionalFormatting sqref="F20">
    <cfRule type="expression" dxfId="5" priority="7">
      <formula>D20="Yes"</formula>
    </cfRule>
  </conditionalFormatting>
  <conditionalFormatting sqref="D20">
    <cfRule type="cellIs" dxfId="4" priority="6" operator="equal">
      <formula>"Prior year data not submitted as of workbook published date."</formula>
    </cfRule>
  </conditionalFormatting>
  <conditionalFormatting sqref="C20">
    <cfRule type="cellIs" dxfId="3" priority="5" operator="equal">
      <formula>"Prior year data not submitted as of workbook published date."</formula>
    </cfRule>
  </conditionalFormatting>
  <conditionalFormatting sqref="G20">
    <cfRule type="cellIs" dxfId="2" priority="4" operator="lessThan">
      <formula>0.5</formula>
    </cfRule>
  </conditionalFormatting>
  <conditionalFormatting sqref="G23">
    <cfRule type="cellIs" dxfId="1" priority="3" operator="equal">
      <formula>"Late"</formula>
    </cfRule>
  </conditionalFormatting>
  <conditionalFormatting sqref="E23 G23">
    <cfRule type="containsText" dxfId="0" priority="2" operator="containsText" text="This question must be answered">
      <formula>NOT(ISERROR(SEARCH("This question must be answered",E23)))</formula>
    </cfRule>
  </conditionalFormatting>
  <pageMargins left="0.25" right="0.25" top="0.05" bottom="0.25" header="0.3" footer="0.25"/>
  <pageSetup scale="61" fitToHeight="0" orientation="landscape" r:id="rId1"/>
  <headerFooter>
    <oddFooter>&amp;C&amp;12&amp;P</oddFooter>
  </headerFooter>
  <rowBreaks count="2" manualBreakCount="2">
    <brk id="13" max="7" man="1"/>
    <brk id="33" max="7" man="1"/>
  </rowBreaks>
  <drawing r:id="rId2"/>
  <legacyDrawing r:id="rId3"/>
  <oleObjects>
    <mc:AlternateContent xmlns:mc="http://schemas.openxmlformats.org/markup-compatibility/2006">
      <mc:Choice Requires="x14">
        <oleObject progId="Excel.Sheet.12" shapeId="48131" r:id="rId4">
          <objectPr defaultSize="0" autoPict="0" r:id="rId5">
            <anchor moveWithCells="1">
              <from>
                <xdr:col>1</xdr:col>
                <xdr:colOff>289560</xdr:colOff>
                <xdr:row>7</xdr:row>
                <xdr:rowOff>99060</xdr:rowOff>
              </from>
              <to>
                <xdr:col>5</xdr:col>
                <xdr:colOff>1196340</xdr:colOff>
                <xdr:row>8</xdr:row>
                <xdr:rowOff>1531620</xdr:rowOff>
              </to>
            </anchor>
          </objectPr>
        </oleObject>
      </mc:Choice>
      <mc:Fallback>
        <oleObject progId="Excel.Sheet.12" shapeId="48131"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74"/>
  <sheetViews>
    <sheetView workbookViewId="0">
      <selection activeCell="J8" sqref="J8"/>
    </sheetView>
  </sheetViews>
  <sheetFormatPr defaultColWidth="9.109375" defaultRowHeight="14.4" x14ac:dyDescent="0.3"/>
  <cols>
    <col min="1" max="1" width="9.109375" style="173"/>
    <col min="2" max="2" width="54.109375" style="173" customWidth="1"/>
    <col min="3" max="3" width="23.6640625" style="734" customWidth="1"/>
    <col min="4" max="4" width="19.6640625" style="173" customWidth="1"/>
    <col min="5" max="5" width="9.109375" style="173" customWidth="1"/>
    <col min="6" max="8" width="9.109375" style="173"/>
    <col min="9" max="9" width="54.109375" style="173" customWidth="1"/>
    <col min="10" max="16384" width="9.109375" style="173"/>
  </cols>
  <sheetData>
    <row r="1" spans="1:11" ht="43.2" x14ac:dyDescent="0.3">
      <c r="A1" s="173" t="s">
        <v>333</v>
      </c>
      <c r="B1" s="173" t="s">
        <v>404</v>
      </c>
      <c r="C1" s="733" t="s">
        <v>394</v>
      </c>
      <c r="D1" s="176" t="s">
        <v>493</v>
      </c>
      <c r="E1" s="173" t="s">
        <v>1692</v>
      </c>
    </row>
    <row r="3" spans="1:11" ht="23.4" x14ac:dyDescent="0.45">
      <c r="A3" s="173">
        <v>50002</v>
      </c>
      <c r="B3" s="718" t="s">
        <v>1721</v>
      </c>
      <c r="C3" s="734">
        <v>50</v>
      </c>
      <c r="D3" s="148" t="s">
        <v>46</v>
      </c>
      <c r="E3" s="181" t="s">
        <v>618</v>
      </c>
    </row>
    <row r="4" spans="1:11" x14ac:dyDescent="0.3">
      <c r="A4" s="173">
        <v>50006</v>
      </c>
      <c r="B4" s="718" t="s">
        <v>405</v>
      </c>
      <c r="C4" s="734">
        <v>50</v>
      </c>
      <c r="D4" s="148" t="s">
        <v>46</v>
      </c>
    </row>
    <row r="5" spans="1:11" x14ac:dyDescent="0.3">
      <c r="A5" s="173">
        <v>50008</v>
      </c>
      <c r="B5" s="173" t="s">
        <v>1637</v>
      </c>
      <c r="C5" s="734">
        <v>50</v>
      </c>
      <c r="D5" s="148" t="s">
        <v>46</v>
      </c>
    </row>
    <row r="6" spans="1:11" x14ac:dyDescent="0.3">
      <c r="A6" s="173">
        <v>50013</v>
      </c>
      <c r="B6" s="718" t="s">
        <v>407</v>
      </c>
      <c r="C6" s="734">
        <v>50</v>
      </c>
      <c r="D6" s="148" t="s">
        <v>46</v>
      </c>
      <c r="K6" s="504"/>
    </row>
    <row r="7" spans="1:11" x14ac:dyDescent="0.3">
      <c r="A7" s="173">
        <v>50016</v>
      </c>
      <c r="B7" s="173" t="s">
        <v>763</v>
      </c>
      <c r="C7" s="734">
        <v>50</v>
      </c>
      <c r="D7" s="148" t="s">
        <v>46</v>
      </c>
      <c r="K7" s="504"/>
    </row>
    <row r="8" spans="1:11" x14ac:dyDescent="0.3">
      <c r="A8" s="173">
        <v>50017</v>
      </c>
      <c r="B8" s="504" t="s">
        <v>1638</v>
      </c>
      <c r="C8" s="734">
        <v>50</v>
      </c>
      <c r="D8" s="148" t="s">
        <v>46</v>
      </c>
    </row>
    <row r="9" spans="1:11" x14ac:dyDescent="0.3">
      <c r="A9" s="173">
        <v>50019</v>
      </c>
      <c r="B9" s="719" t="s">
        <v>764</v>
      </c>
      <c r="C9" s="734">
        <v>50</v>
      </c>
      <c r="D9" s="148" t="s">
        <v>46</v>
      </c>
      <c r="K9" s="504"/>
    </row>
    <row r="10" spans="1:11" x14ac:dyDescent="0.3">
      <c r="A10" s="173">
        <v>50504</v>
      </c>
      <c r="B10" s="504" t="s">
        <v>408</v>
      </c>
      <c r="C10" s="734">
        <v>50</v>
      </c>
      <c r="D10" s="148" t="s">
        <v>46</v>
      </c>
    </row>
    <row r="11" spans="1:11" x14ac:dyDescent="0.3">
      <c r="A11" s="173">
        <v>50021</v>
      </c>
      <c r="B11" s="173" t="s">
        <v>765</v>
      </c>
      <c r="C11" s="734">
        <v>50</v>
      </c>
      <c r="D11" s="148" t="s">
        <v>46</v>
      </c>
    </row>
    <row r="12" spans="1:11" x14ac:dyDescent="0.3">
      <c r="A12" s="173">
        <v>50024</v>
      </c>
      <c r="B12" s="504" t="s">
        <v>409</v>
      </c>
      <c r="C12" s="734">
        <v>50</v>
      </c>
      <c r="D12" s="148" t="s">
        <v>46</v>
      </c>
      <c r="K12" s="504"/>
    </row>
    <row r="13" spans="1:11" x14ac:dyDescent="0.3">
      <c r="A13" s="173">
        <v>50029</v>
      </c>
      <c r="B13" s="173" t="s">
        <v>410</v>
      </c>
      <c r="C13" s="734">
        <v>50</v>
      </c>
      <c r="D13" s="148" t="s">
        <v>46</v>
      </c>
    </row>
    <row r="14" spans="1:11" x14ac:dyDescent="0.3">
      <c r="A14" s="173">
        <v>50031</v>
      </c>
      <c r="B14" s="173" t="s">
        <v>766</v>
      </c>
      <c r="C14" s="734">
        <v>50</v>
      </c>
      <c r="D14" s="148" t="s">
        <v>46</v>
      </c>
    </row>
    <row r="15" spans="1:11" x14ac:dyDescent="0.3">
      <c r="A15" s="173">
        <v>50038</v>
      </c>
      <c r="B15" s="504" t="s">
        <v>412</v>
      </c>
      <c r="C15" s="734">
        <v>50</v>
      </c>
      <c r="D15" s="148" t="s">
        <v>46</v>
      </c>
    </row>
    <row r="16" spans="1:11" x14ac:dyDescent="0.3">
      <c r="A16" s="173">
        <v>50040</v>
      </c>
      <c r="B16" s="173" t="s">
        <v>1639</v>
      </c>
      <c r="C16" s="734">
        <v>50</v>
      </c>
      <c r="D16" s="148" t="s">
        <v>46</v>
      </c>
    </row>
    <row r="17" spans="1:11" x14ac:dyDescent="0.3">
      <c r="A17" s="173">
        <v>50506</v>
      </c>
      <c r="B17" s="173" t="s">
        <v>413</v>
      </c>
      <c r="C17" s="734">
        <v>50</v>
      </c>
      <c r="D17" s="148" t="s">
        <v>46</v>
      </c>
    </row>
    <row r="18" spans="1:11" x14ac:dyDescent="0.3">
      <c r="A18" s="173">
        <v>50045</v>
      </c>
      <c r="B18" s="173" t="s">
        <v>414</v>
      </c>
      <c r="C18" s="734">
        <v>50</v>
      </c>
      <c r="D18" s="148" t="s">
        <v>46</v>
      </c>
    </row>
    <row r="19" spans="1:11" x14ac:dyDescent="0.3">
      <c r="A19" s="173">
        <v>50050</v>
      </c>
      <c r="B19" s="173" t="s">
        <v>1640</v>
      </c>
      <c r="C19" s="734">
        <v>50</v>
      </c>
      <c r="D19" s="148" t="s">
        <v>46</v>
      </c>
      <c r="K19" s="504"/>
    </row>
    <row r="20" spans="1:11" x14ac:dyDescent="0.3">
      <c r="A20" s="173">
        <v>50055</v>
      </c>
      <c r="B20" s="173" t="s">
        <v>767</v>
      </c>
      <c r="C20" s="734">
        <v>50</v>
      </c>
      <c r="D20" s="148" t="s">
        <v>46</v>
      </c>
    </row>
    <row r="21" spans="1:11" x14ac:dyDescent="0.3">
      <c r="A21" s="173">
        <v>50062</v>
      </c>
      <c r="B21" s="504" t="s">
        <v>1641</v>
      </c>
      <c r="C21" s="734">
        <v>50</v>
      </c>
      <c r="D21" s="148" t="s">
        <v>46</v>
      </c>
    </row>
    <row r="22" spans="1:11" x14ac:dyDescent="0.3">
      <c r="A22" s="173">
        <v>50063</v>
      </c>
      <c r="B22" s="173" t="s">
        <v>1642</v>
      </c>
      <c r="C22" s="734">
        <v>50</v>
      </c>
      <c r="D22" s="148" t="s">
        <v>46</v>
      </c>
    </row>
    <row r="23" spans="1:11" x14ac:dyDescent="0.3">
      <c r="A23" s="173">
        <v>50467</v>
      </c>
      <c r="B23" s="173" t="s">
        <v>415</v>
      </c>
      <c r="C23" s="734">
        <v>50</v>
      </c>
      <c r="D23" s="148" t="s">
        <v>46</v>
      </c>
    </row>
    <row r="24" spans="1:11" x14ac:dyDescent="0.3">
      <c r="A24" s="173">
        <v>50510</v>
      </c>
      <c r="B24" s="173" t="s">
        <v>416</v>
      </c>
      <c r="C24" s="734">
        <v>50</v>
      </c>
      <c r="D24" s="148" t="s">
        <v>46</v>
      </c>
    </row>
    <row r="25" spans="1:11" x14ac:dyDescent="0.3">
      <c r="A25" s="173">
        <v>50078</v>
      </c>
      <c r="B25" s="173" t="s">
        <v>768</v>
      </c>
      <c r="C25" s="734">
        <v>50</v>
      </c>
      <c r="D25" s="148" t="s">
        <v>46</v>
      </c>
    </row>
    <row r="26" spans="1:11" x14ac:dyDescent="0.3">
      <c r="A26" s="173">
        <v>50468</v>
      </c>
      <c r="B26" s="173" t="s">
        <v>769</v>
      </c>
      <c r="C26" s="734">
        <v>50</v>
      </c>
      <c r="D26" s="148" t="s">
        <v>46</v>
      </c>
      <c r="K26" s="504"/>
    </row>
    <row r="27" spans="1:11" x14ac:dyDescent="0.3">
      <c r="A27" s="173">
        <v>50086</v>
      </c>
      <c r="B27" s="173" t="s">
        <v>418</v>
      </c>
      <c r="C27" s="734">
        <v>50</v>
      </c>
      <c r="D27" s="148" t="s">
        <v>46</v>
      </c>
    </row>
    <row r="28" spans="1:11" x14ac:dyDescent="0.3">
      <c r="A28" s="173">
        <v>50087</v>
      </c>
      <c r="B28" s="504" t="s">
        <v>419</v>
      </c>
      <c r="C28" s="734">
        <v>50</v>
      </c>
      <c r="D28" s="148" t="s">
        <v>46</v>
      </c>
    </row>
    <row r="29" spans="1:11" x14ac:dyDescent="0.3">
      <c r="A29" s="173">
        <v>50091</v>
      </c>
      <c r="B29" s="173" t="s">
        <v>770</v>
      </c>
      <c r="C29" s="734">
        <v>50</v>
      </c>
      <c r="D29" s="148" t="s">
        <v>46</v>
      </c>
      <c r="K29" s="504"/>
    </row>
    <row r="30" spans="1:11" x14ac:dyDescent="0.3">
      <c r="A30" s="173">
        <v>50511</v>
      </c>
      <c r="B30" s="173" t="s">
        <v>1643</v>
      </c>
      <c r="C30" s="734">
        <v>50</v>
      </c>
      <c r="D30" s="148" t="s">
        <v>46</v>
      </c>
    </row>
    <row r="31" spans="1:11" x14ac:dyDescent="0.3">
      <c r="A31" s="173">
        <v>50095</v>
      </c>
      <c r="B31" s="504" t="s">
        <v>1644</v>
      </c>
      <c r="C31" s="734">
        <v>50</v>
      </c>
      <c r="D31" s="148" t="s">
        <v>46</v>
      </c>
    </row>
    <row r="32" spans="1:11" x14ac:dyDescent="0.3">
      <c r="A32" s="173">
        <v>50098</v>
      </c>
      <c r="B32" s="173" t="s">
        <v>771</v>
      </c>
      <c r="C32" s="734">
        <v>50</v>
      </c>
      <c r="D32" s="148" t="s">
        <v>46</v>
      </c>
    </row>
    <row r="33" spans="1:11" x14ac:dyDescent="0.3">
      <c r="A33" s="173">
        <v>50106</v>
      </c>
      <c r="B33" s="173" t="s">
        <v>420</v>
      </c>
      <c r="C33" s="734">
        <v>50</v>
      </c>
      <c r="D33" s="148" t="s">
        <v>46</v>
      </c>
    </row>
    <row r="34" spans="1:11" x14ac:dyDescent="0.3">
      <c r="A34" s="173">
        <v>50461</v>
      </c>
      <c r="B34" s="173" t="s">
        <v>1645</v>
      </c>
      <c r="C34" s="734">
        <v>50</v>
      </c>
      <c r="D34" s="148" t="s">
        <v>46</v>
      </c>
    </row>
    <row r="35" spans="1:11" x14ac:dyDescent="0.3">
      <c r="A35" s="173">
        <v>50116</v>
      </c>
      <c r="B35" s="173" t="s">
        <v>772</v>
      </c>
      <c r="C35" s="734">
        <v>50</v>
      </c>
      <c r="D35" s="148" t="s">
        <v>46</v>
      </c>
    </row>
    <row r="36" spans="1:11" x14ac:dyDescent="0.3">
      <c r="A36" s="173">
        <v>50117</v>
      </c>
      <c r="B36" s="173" t="s">
        <v>1646</v>
      </c>
      <c r="C36" s="734">
        <v>50</v>
      </c>
      <c r="D36" s="148" t="s">
        <v>46</v>
      </c>
    </row>
    <row r="37" spans="1:11" x14ac:dyDescent="0.3">
      <c r="A37" s="173">
        <v>50121</v>
      </c>
      <c r="B37" s="173" t="s">
        <v>422</v>
      </c>
      <c r="C37" s="734">
        <v>50</v>
      </c>
      <c r="D37" s="148" t="s">
        <v>46</v>
      </c>
      <c r="K37" s="504"/>
    </row>
    <row r="38" spans="1:11" x14ac:dyDescent="0.3">
      <c r="A38" s="173">
        <v>50122</v>
      </c>
      <c r="B38" s="173" t="s">
        <v>423</v>
      </c>
      <c r="C38" s="734">
        <v>50</v>
      </c>
      <c r="D38" s="148" t="s">
        <v>46</v>
      </c>
    </row>
    <row r="39" spans="1:11" x14ac:dyDescent="0.3">
      <c r="A39" s="173">
        <v>50125</v>
      </c>
      <c r="B39" s="504" t="s">
        <v>424</v>
      </c>
      <c r="C39" s="734">
        <v>50</v>
      </c>
      <c r="D39" s="148" t="s">
        <v>46</v>
      </c>
    </row>
    <row r="40" spans="1:11" x14ac:dyDescent="0.3">
      <c r="A40" s="173">
        <v>50127</v>
      </c>
      <c r="B40" s="173" t="s">
        <v>773</v>
      </c>
      <c r="C40" s="734">
        <v>50</v>
      </c>
      <c r="D40" s="148" t="s">
        <v>46</v>
      </c>
    </row>
    <row r="41" spans="1:11" x14ac:dyDescent="0.3">
      <c r="A41" s="173">
        <v>50128</v>
      </c>
      <c r="B41" s="173" t="s">
        <v>426</v>
      </c>
      <c r="C41" s="734">
        <v>50</v>
      </c>
      <c r="D41" s="148" t="s">
        <v>46</v>
      </c>
      <c r="K41" s="504"/>
    </row>
    <row r="42" spans="1:11" x14ac:dyDescent="0.3">
      <c r="A42" s="173">
        <v>50129</v>
      </c>
      <c r="B42" s="173" t="s">
        <v>427</v>
      </c>
      <c r="C42" s="734">
        <v>50</v>
      </c>
      <c r="D42" s="148" t="s">
        <v>46</v>
      </c>
    </row>
    <row r="43" spans="1:11" x14ac:dyDescent="0.3">
      <c r="A43" s="173">
        <v>50130</v>
      </c>
      <c r="B43" s="504" t="s">
        <v>428</v>
      </c>
      <c r="C43" s="734">
        <v>50</v>
      </c>
      <c r="D43" s="148" t="s">
        <v>46</v>
      </c>
    </row>
    <row r="44" spans="1:11" x14ac:dyDescent="0.3">
      <c r="A44" s="173">
        <v>50570</v>
      </c>
      <c r="B44" s="173" t="s">
        <v>429</v>
      </c>
      <c r="C44" s="734">
        <v>50</v>
      </c>
      <c r="D44" s="148" t="s">
        <v>46</v>
      </c>
    </row>
    <row r="45" spans="1:11" x14ac:dyDescent="0.3">
      <c r="A45" s="173">
        <v>50137</v>
      </c>
      <c r="B45" s="173" t="s">
        <v>1647</v>
      </c>
      <c r="C45" s="734">
        <v>50</v>
      </c>
      <c r="D45" s="148" t="s">
        <v>46</v>
      </c>
    </row>
    <row r="46" spans="1:11" x14ac:dyDescent="0.3">
      <c r="A46" s="173">
        <v>50549</v>
      </c>
      <c r="B46" s="173" t="s">
        <v>1648</v>
      </c>
      <c r="C46" s="734">
        <v>50</v>
      </c>
      <c r="D46" s="148" t="s">
        <v>46</v>
      </c>
    </row>
    <row r="47" spans="1:11" x14ac:dyDescent="0.3">
      <c r="A47" s="173">
        <v>50141</v>
      </c>
      <c r="B47" s="173" t="s">
        <v>1649</v>
      </c>
      <c r="C47" s="734">
        <v>50</v>
      </c>
      <c r="D47" s="148" t="s">
        <v>46</v>
      </c>
    </row>
    <row r="48" spans="1:11" x14ac:dyDescent="0.3">
      <c r="A48" s="173">
        <v>50142</v>
      </c>
      <c r="B48" s="173" t="s">
        <v>430</v>
      </c>
      <c r="C48" s="734">
        <v>50</v>
      </c>
      <c r="D48" s="148" t="s">
        <v>46</v>
      </c>
    </row>
    <row r="49" spans="1:11" x14ac:dyDescent="0.3">
      <c r="A49" s="173">
        <v>50143</v>
      </c>
      <c r="B49" s="173" t="s">
        <v>431</v>
      </c>
      <c r="C49" s="734">
        <v>50</v>
      </c>
      <c r="D49" s="148" t="s">
        <v>46</v>
      </c>
    </row>
    <row r="50" spans="1:11" x14ac:dyDescent="0.3">
      <c r="A50" s="173">
        <v>50492</v>
      </c>
      <c r="B50" s="173" t="s">
        <v>1650</v>
      </c>
      <c r="C50" s="734">
        <v>50</v>
      </c>
      <c r="D50" s="148" t="s">
        <v>46</v>
      </c>
    </row>
    <row r="51" spans="1:11" x14ac:dyDescent="0.3">
      <c r="A51" s="173">
        <v>50148</v>
      </c>
      <c r="B51" s="173" t="s">
        <v>332</v>
      </c>
      <c r="C51" s="734">
        <v>50</v>
      </c>
      <c r="D51" s="148" t="s">
        <v>46</v>
      </c>
    </row>
    <row r="52" spans="1:11" x14ac:dyDescent="0.3">
      <c r="A52" s="173">
        <v>50151</v>
      </c>
      <c r="B52" s="173" t="s">
        <v>774</v>
      </c>
      <c r="C52" s="734">
        <v>50</v>
      </c>
      <c r="D52" s="148" t="s">
        <v>46</v>
      </c>
    </row>
    <row r="53" spans="1:11" x14ac:dyDescent="0.3">
      <c r="A53" s="173">
        <v>50153</v>
      </c>
      <c r="B53" s="173" t="s">
        <v>432</v>
      </c>
      <c r="C53" s="734">
        <v>50</v>
      </c>
      <c r="D53" s="148" t="s">
        <v>46</v>
      </c>
    </row>
    <row r="54" spans="1:11" x14ac:dyDescent="0.3">
      <c r="A54" s="173">
        <v>50154</v>
      </c>
      <c r="B54" s="173" t="s">
        <v>433</v>
      </c>
      <c r="C54" s="734">
        <v>50</v>
      </c>
      <c r="D54" s="148" t="s">
        <v>46</v>
      </c>
      <c r="K54" s="504"/>
    </row>
    <row r="55" spans="1:11" x14ac:dyDescent="0.3">
      <c r="A55" s="173">
        <v>50517</v>
      </c>
      <c r="B55" s="173" t="s">
        <v>775</v>
      </c>
      <c r="C55" s="734">
        <v>50</v>
      </c>
      <c r="D55" s="148" t="s">
        <v>46</v>
      </c>
    </row>
    <row r="56" spans="1:11" x14ac:dyDescent="0.3">
      <c r="A56" s="173">
        <v>50448</v>
      </c>
      <c r="B56" s="504" t="s">
        <v>434</v>
      </c>
      <c r="C56" s="734">
        <v>50</v>
      </c>
      <c r="D56" s="148" t="s">
        <v>46</v>
      </c>
    </row>
    <row r="57" spans="1:11" x14ac:dyDescent="0.3">
      <c r="A57" s="173">
        <v>50162</v>
      </c>
      <c r="B57" s="173" t="s">
        <v>1651</v>
      </c>
      <c r="C57" s="734">
        <v>50</v>
      </c>
      <c r="D57" s="148" t="s">
        <v>46</v>
      </c>
    </row>
    <row r="58" spans="1:11" x14ac:dyDescent="0.3">
      <c r="A58" s="173">
        <v>50163</v>
      </c>
      <c r="B58" s="173" t="s">
        <v>435</v>
      </c>
      <c r="C58" s="734">
        <v>50</v>
      </c>
      <c r="D58" s="148" t="s">
        <v>46</v>
      </c>
    </row>
    <row r="59" spans="1:11" x14ac:dyDescent="0.3">
      <c r="A59" s="173">
        <v>50166</v>
      </c>
      <c r="B59" s="173" t="s">
        <v>436</v>
      </c>
      <c r="C59" s="734">
        <v>50</v>
      </c>
      <c r="D59" s="148" t="s">
        <v>46</v>
      </c>
    </row>
    <row r="60" spans="1:11" x14ac:dyDescent="0.3">
      <c r="A60" s="173">
        <v>50171</v>
      </c>
      <c r="B60" s="173" t="s">
        <v>776</v>
      </c>
      <c r="C60" s="734">
        <v>50</v>
      </c>
      <c r="D60" s="148" t="s">
        <v>46</v>
      </c>
      <c r="K60" s="504"/>
    </row>
    <row r="61" spans="1:11" x14ac:dyDescent="0.3">
      <c r="A61" s="173">
        <v>50177</v>
      </c>
      <c r="B61" s="173" t="s">
        <v>777</v>
      </c>
      <c r="C61" s="734">
        <v>50</v>
      </c>
      <c r="D61" s="148" t="s">
        <v>46</v>
      </c>
    </row>
    <row r="62" spans="1:11" x14ac:dyDescent="0.3">
      <c r="A62" s="173">
        <v>50181</v>
      </c>
      <c r="B62" s="504" t="s">
        <v>1652</v>
      </c>
      <c r="C62" s="734">
        <v>50</v>
      </c>
      <c r="D62" s="148" t="s">
        <v>46</v>
      </c>
      <c r="K62" s="504"/>
    </row>
    <row r="63" spans="1:11" x14ac:dyDescent="0.3">
      <c r="A63" s="173">
        <v>50183</v>
      </c>
      <c r="B63" s="173" t="s">
        <v>437</v>
      </c>
      <c r="C63" s="734">
        <v>50</v>
      </c>
      <c r="D63" s="148" t="s">
        <v>46</v>
      </c>
      <c r="K63" s="504"/>
    </row>
    <row r="64" spans="1:11" x14ac:dyDescent="0.3">
      <c r="A64" s="173">
        <v>50188</v>
      </c>
      <c r="B64" s="504" t="s">
        <v>1653</v>
      </c>
      <c r="C64" s="734">
        <v>50</v>
      </c>
      <c r="D64" s="148" t="s">
        <v>46</v>
      </c>
    </row>
    <row r="65" spans="1:11" x14ac:dyDescent="0.3">
      <c r="A65" s="173">
        <v>50476</v>
      </c>
      <c r="B65" s="504" t="s">
        <v>367</v>
      </c>
      <c r="C65" s="734">
        <v>50</v>
      </c>
      <c r="D65" s="148" t="s">
        <v>46</v>
      </c>
    </row>
    <row r="66" spans="1:11" x14ac:dyDescent="0.3">
      <c r="A66" s="173">
        <v>50192</v>
      </c>
      <c r="B66" s="173" t="s">
        <v>368</v>
      </c>
      <c r="C66" s="734">
        <v>50</v>
      </c>
      <c r="D66" s="148" t="s">
        <v>46</v>
      </c>
    </row>
    <row r="67" spans="1:11" x14ac:dyDescent="0.3">
      <c r="A67" s="173">
        <v>50195</v>
      </c>
      <c r="B67" s="173" t="s">
        <v>1654</v>
      </c>
      <c r="C67" s="734">
        <v>50</v>
      </c>
      <c r="D67" s="148" t="s">
        <v>46</v>
      </c>
    </row>
    <row r="68" spans="1:11" x14ac:dyDescent="0.3">
      <c r="A68" s="173">
        <v>50198</v>
      </c>
      <c r="B68" s="173" t="s">
        <v>1655</v>
      </c>
      <c r="C68" s="734">
        <v>50</v>
      </c>
      <c r="D68" s="148" t="s">
        <v>46</v>
      </c>
    </row>
    <row r="69" spans="1:11" x14ac:dyDescent="0.3">
      <c r="A69" s="173">
        <v>50200</v>
      </c>
      <c r="B69" s="173" t="s">
        <v>1656</v>
      </c>
      <c r="C69" s="734">
        <v>50</v>
      </c>
      <c r="D69" s="148" t="s">
        <v>46</v>
      </c>
    </row>
    <row r="70" spans="1:11" x14ac:dyDescent="0.3">
      <c r="A70" s="173">
        <v>50518</v>
      </c>
      <c r="B70" s="173" t="s">
        <v>369</v>
      </c>
      <c r="C70" s="734">
        <v>50</v>
      </c>
      <c r="D70" s="148" t="s">
        <v>46</v>
      </c>
    </row>
    <row r="71" spans="1:11" x14ac:dyDescent="0.3">
      <c r="A71" s="173">
        <v>50211</v>
      </c>
      <c r="B71" s="173" t="s">
        <v>1657</v>
      </c>
      <c r="C71" s="734">
        <v>50</v>
      </c>
      <c r="D71" s="148" t="s">
        <v>46</v>
      </c>
    </row>
    <row r="72" spans="1:11" x14ac:dyDescent="0.3">
      <c r="A72" s="173">
        <v>50220</v>
      </c>
      <c r="B72" s="173" t="s">
        <v>1658</v>
      </c>
      <c r="C72" s="734">
        <v>50</v>
      </c>
      <c r="D72" s="148" t="s">
        <v>46</v>
      </c>
    </row>
    <row r="73" spans="1:11" x14ac:dyDescent="0.3">
      <c r="A73" s="173">
        <v>50222</v>
      </c>
      <c r="B73" s="173" t="s">
        <v>1659</v>
      </c>
      <c r="C73" s="734">
        <v>50</v>
      </c>
      <c r="D73" s="148" t="s">
        <v>46</v>
      </c>
    </row>
    <row r="74" spans="1:11" x14ac:dyDescent="0.3">
      <c r="A74" s="173">
        <v>50224</v>
      </c>
      <c r="B74" s="173" t="s">
        <v>1660</v>
      </c>
      <c r="C74" s="734">
        <v>50</v>
      </c>
      <c r="D74" s="148" t="s">
        <v>46</v>
      </c>
    </row>
    <row r="75" spans="1:11" x14ac:dyDescent="0.3">
      <c r="A75" s="173">
        <v>50227</v>
      </c>
      <c r="B75" s="173" t="s">
        <v>1661</v>
      </c>
      <c r="C75" s="734">
        <v>50</v>
      </c>
      <c r="D75" s="148" t="s">
        <v>46</v>
      </c>
    </row>
    <row r="76" spans="1:11" x14ac:dyDescent="0.3">
      <c r="A76" s="173">
        <v>50231</v>
      </c>
      <c r="B76" s="173" t="s">
        <v>370</v>
      </c>
      <c r="C76" s="734">
        <v>50</v>
      </c>
      <c r="D76" s="148" t="s">
        <v>46</v>
      </c>
    </row>
    <row r="77" spans="1:11" x14ac:dyDescent="0.3">
      <c r="A77" s="173">
        <v>50233</v>
      </c>
      <c r="B77" s="173" t="s">
        <v>371</v>
      </c>
      <c r="C77" s="734">
        <v>50</v>
      </c>
      <c r="D77" s="148" t="s">
        <v>46</v>
      </c>
      <c r="K77" s="504"/>
    </row>
    <row r="78" spans="1:11" x14ac:dyDescent="0.3">
      <c r="A78" s="173">
        <v>50235</v>
      </c>
      <c r="B78" s="173" t="s">
        <v>372</v>
      </c>
      <c r="C78" s="734">
        <v>50</v>
      </c>
      <c r="D78" s="148" t="s">
        <v>46</v>
      </c>
    </row>
    <row r="79" spans="1:11" x14ac:dyDescent="0.3">
      <c r="A79" s="173">
        <v>50236</v>
      </c>
      <c r="B79" s="504" t="s">
        <v>373</v>
      </c>
      <c r="C79" s="734">
        <v>50</v>
      </c>
      <c r="D79" s="148" t="s">
        <v>46</v>
      </c>
      <c r="K79" s="504"/>
    </row>
    <row r="80" spans="1:11" x14ac:dyDescent="0.3">
      <c r="A80" s="173">
        <v>50238</v>
      </c>
      <c r="B80" s="173" t="s">
        <v>1662</v>
      </c>
      <c r="C80" s="734">
        <v>50</v>
      </c>
      <c r="D80" s="148" t="s">
        <v>46</v>
      </c>
    </row>
    <row r="81" spans="1:11" x14ac:dyDescent="0.3">
      <c r="A81" s="173">
        <v>50239</v>
      </c>
      <c r="B81" s="504" t="s">
        <v>374</v>
      </c>
      <c r="C81" s="734">
        <v>50</v>
      </c>
      <c r="D81" s="148" t="s">
        <v>46</v>
      </c>
      <c r="K81" s="504"/>
    </row>
    <row r="82" spans="1:11" x14ac:dyDescent="0.3">
      <c r="A82" s="173">
        <v>50245</v>
      </c>
      <c r="B82" s="173" t="s">
        <v>1663</v>
      </c>
      <c r="C82" s="734">
        <v>50</v>
      </c>
      <c r="D82" s="148" t="s">
        <v>46</v>
      </c>
    </row>
    <row r="83" spans="1:11" x14ac:dyDescent="0.3">
      <c r="A83" s="173">
        <v>50249</v>
      </c>
      <c r="B83" s="504" t="s">
        <v>375</v>
      </c>
      <c r="C83" s="734">
        <v>50</v>
      </c>
      <c r="D83" s="148" t="s">
        <v>46</v>
      </c>
    </row>
    <row r="84" spans="1:11" x14ac:dyDescent="0.3">
      <c r="A84" s="173">
        <v>50454</v>
      </c>
      <c r="B84" s="173" t="s">
        <v>1664</v>
      </c>
      <c r="C84" s="734">
        <v>50</v>
      </c>
      <c r="D84" s="148" t="s">
        <v>46</v>
      </c>
    </row>
    <row r="85" spans="1:11" x14ac:dyDescent="0.3">
      <c r="A85" s="173">
        <v>50254</v>
      </c>
      <c r="B85" s="173" t="s">
        <v>778</v>
      </c>
      <c r="C85" s="734">
        <v>50</v>
      </c>
      <c r="D85" s="148" t="s">
        <v>46</v>
      </c>
    </row>
    <row r="86" spans="1:11" x14ac:dyDescent="0.3">
      <c r="A86" s="173">
        <v>50256</v>
      </c>
      <c r="B86" s="173" t="s">
        <v>1665</v>
      </c>
      <c r="C86" s="734">
        <v>50</v>
      </c>
      <c r="D86" s="148" t="s">
        <v>46</v>
      </c>
    </row>
    <row r="87" spans="1:11" x14ac:dyDescent="0.3">
      <c r="A87" s="173">
        <v>50257</v>
      </c>
      <c r="B87" s="173" t="s">
        <v>440</v>
      </c>
      <c r="C87" s="734">
        <v>50</v>
      </c>
      <c r="D87" s="148" t="s">
        <v>46</v>
      </c>
    </row>
    <row r="88" spans="1:11" x14ac:dyDescent="0.3">
      <c r="A88" s="173">
        <v>50260</v>
      </c>
      <c r="B88" s="173" t="s">
        <v>441</v>
      </c>
      <c r="C88" s="734">
        <v>50</v>
      </c>
      <c r="D88" s="148" t="s">
        <v>46</v>
      </c>
    </row>
    <row r="89" spans="1:11" x14ac:dyDescent="0.3">
      <c r="A89" s="173">
        <v>50265</v>
      </c>
      <c r="B89" s="173" t="s">
        <v>1666</v>
      </c>
      <c r="C89" s="734">
        <v>50</v>
      </c>
      <c r="D89" s="148" t="s">
        <v>46</v>
      </c>
    </row>
    <row r="90" spans="1:11" x14ac:dyDescent="0.3">
      <c r="A90" s="173">
        <v>50269</v>
      </c>
      <c r="B90" s="173" t="s">
        <v>442</v>
      </c>
      <c r="C90" s="734">
        <v>50</v>
      </c>
      <c r="D90" s="148" t="s">
        <v>46</v>
      </c>
    </row>
    <row r="91" spans="1:11" x14ac:dyDescent="0.3">
      <c r="A91" s="173">
        <v>50480</v>
      </c>
      <c r="B91" s="173" t="s">
        <v>443</v>
      </c>
      <c r="C91" s="734">
        <v>50</v>
      </c>
      <c r="D91" s="148" t="s">
        <v>46</v>
      </c>
    </row>
    <row r="92" spans="1:11" x14ac:dyDescent="0.3">
      <c r="A92" s="173">
        <v>50276</v>
      </c>
      <c r="B92" s="173" t="s">
        <v>1667</v>
      </c>
      <c r="C92" s="734">
        <v>50</v>
      </c>
      <c r="D92" s="148" t="s">
        <v>46</v>
      </c>
      <c r="K92" s="504"/>
    </row>
    <row r="93" spans="1:11" x14ac:dyDescent="0.3">
      <c r="A93" s="173">
        <v>50278</v>
      </c>
      <c r="B93" s="173" t="s">
        <v>444</v>
      </c>
      <c r="C93" s="734">
        <v>50</v>
      </c>
      <c r="D93" s="148" t="s">
        <v>46</v>
      </c>
    </row>
    <row r="94" spans="1:11" x14ac:dyDescent="0.3">
      <c r="A94" s="173">
        <v>50280</v>
      </c>
      <c r="B94" s="504" t="s">
        <v>445</v>
      </c>
      <c r="C94" s="734">
        <v>50</v>
      </c>
      <c r="D94" s="148" t="s">
        <v>46</v>
      </c>
    </row>
    <row r="95" spans="1:11" x14ac:dyDescent="0.3">
      <c r="A95" s="173">
        <v>50281</v>
      </c>
      <c r="B95" s="173" t="s">
        <v>446</v>
      </c>
      <c r="C95" s="734">
        <v>50</v>
      </c>
      <c r="D95" s="148" t="s">
        <v>46</v>
      </c>
    </row>
    <row r="96" spans="1:11" x14ac:dyDescent="0.3">
      <c r="A96" s="173">
        <v>50283</v>
      </c>
      <c r="B96" s="173" t="s">
        <v>448</v>
      </c>
      <c r="C96" s="734">
        <v>50</v>
      </c>
      <c r="D96" s="148" t="s">
        <v>46</v>
      </c>
    </row>
    <row r="97" spans="1:11" x14ac:dyDescent="0.3">
      <c r="A97" s="173">
        <v>50285</v>
      </c>
      <c r="B97" s="173" t="s">
        <v>449</v>
      </c>
      <c r="C97" s="734">
        <v>50</v>
      </c>
      <c r="D97" s="148" t="s">
        <v>46</v>
      </c>
    </row>
    <row r="98" spans="1:11" x14ac:dyDescent="0.3">
      <c r="A98" s="173">
        <v>50288</v>
      </c>
      <c r="B98" s="173" t="s">
        <v>1668</v>
      </c>
      <c r="C98" s="734">
        <v>50</v>
      </c>
      <c r="D98" s="148" t="s">
        <v>46</v>
      </c>
    </row>
    <row r="99" spans="1:11" x14ac:dyDescent="0.3">
      <c r="A99" s="173">
        <v>50291</v>
      </c>
      <c r="B99" s="173" t="s">
        <v>1669</v>
      </c>
      <c r="C99" s="734">
        <v>50</v>
      </c>
      <c r="D99" s="148" t="s">
        <v>46</v>
      </c>
    </row>
    <row r="100" spans="1:11" x14ac:dyDescent="0.3">
      <c r="A100" s="173">
        <v>50293</v>
      </c>
      <c r="B100" s="173" t="s">
        <v>1670</v>
      </c>
      <c r="C100" s="734">
        <v>50</v>
      </c>
      <c r="D100" s="148" t="s">
        <v>46</v>
      </c>
    </row>
    <row r="101" spans="1:11" x14ac:dyDescent="0.3">
      <c r="A101" s="173">
        <v>50296</v>
      </c>
      <c r="B101" s="173" t="s">
        <v>452</v>
      </c>
      <c r="C101" s="734">
        <v>50</v>
      </c>
      <c r="D101" s="148" t="s">
        <v>46</v>
      </c>
    </row>
    <row r="102" spans="1:11" x14ac:dyDescent="0.3">
      <c r="A102" s="173">
        <v>50297</v>
      </c>
      <c r="B102" s="173" t="s">
        <v>453</v>
      </c>
      <c r="C102" s="734">
        <v>50</v>
      </c>
      <c r="D102" s="148" t="s">
        <v>46</v>
      </c>
    </row>
    <row r="103" spans="1:11" x14ac:dyDescent="0.3">
      <c r="A103" s="173">
        <v>50301</v>
      </c>
      <c r="B103" s="173" t="s">
        <v>1671</v>
      </c>
      <c r="C103" s="734">
        <v>50</v>
      </c>
      <c r="D103" s="148" t="s">
        <v>46</v>
      </c>
    </row>
    <row r="104" spans="1:11" x14ac:dyDescent="0.3">
      <c r="A104" s="173">
        <v>50305</v>
      </c>
      <c r="B104" s="173" t="s">
        <v>779</v>
      </c>
      <c r="C104" s="734">
        <v>50</v>
      </c>
      <c r="D104" s="148" t="s">
        <v>46</v>
      </c>
    </row>
    <row r="105" spans="1:11" x14ac:dyDescent="0.3">
      <c r="A105" s="173">
        <v>50479</v>
      </c>
      <c r="B105" s="173" t="s">
        <v>454</v>
      </c>
      <c r="C105" s="734">
        <v>50</v>
      </c>
      <c r="D105" s="148" t="s">
        <v>46</v>
      </c>
    </row>
    <row r="106" spans="1:11" x14ac:dyDescent="0.3">
      <c r="A106" s="173">
        <v>50307</v>
      </c>
      <c r="B106" s="173" t="s">
        <v>455</v>
      </c>
      <c r="C106" s="734">
        <v>50</v>
      </c>
      <c r="D106" s="148" t="s">
        <v>46</v>
      </c>
      <c r="K106" s="504"/>
    </row>
    <row r="107" spans="1:11" x14ac:dyDescent="0.3">
      <c r="A107" s="173">
        <v>50308</v>
      </c>
      <c r="B107" s="173" t="s">
        <v>1672</v>
      </c>
      <c r="C107" s="734">
        <v>50</v>
      </c>
      <c r="D107" s="148" t="s">
        <v>46</v>
      </c>
    </row>
    <row r="108" spans="1:11" x14ac:dyDescent="0.3">
      <c r="A108" s="173">
        <v>50310</v>
      </c>
      <c r="B108" s="504" t="s">
        <v>456</v>
      </c>
      <c r="C108" s="734">
        <v>50</v>
      </c>
      <c r="D108" s="148" t="s">
        <v>46</v>
      </c>
      <c r="K108" s="504"/>
    </row>
    <row r="109" spans="1:11" x14ac:dyDescent="0.3">
      <c r="A109" s="173">
        <v>50311</v>
      </c>
      <c r="B109" s="173" t="s">
        <v>457</v>
      </c>
      <c r="C109" s="734">
        <v>50</v>
      </c>
      <c r="D109" s="148" t="s">
        <v>46</v>
      </c>
      <c r="K109" s="504"/>
    </row>
    <row r="110" spans="1:11" x14ac:dyDescent="0.3">
      <c r="A110" s="173">
        <v>50314</v>
      </c>
      <c r="B110" s="504" t="s">
        <v>458</v>
      </c>
      <c r="C110" s="734">
        <v>50</v>
      </c>
      <c r="D110" s="148" t="s">
        <v>46</v>
      </c>
    </row>
    <row r="111" spans="1:11" x14ac:dyDescent="0.3">
      <c r="A111" s="173">
        <v>50316</v>
      </c>
      <c r="B111" s="504" t="s">
        <v>459</v>
      </c>
      <c r="C111" s="734">
        <v>50</v>
      </c>
      <c r="D111" s="148" t="s">
        <v>46</v>
      </c>
    </row>
    <row r="112" spans="1:11" x14ac:dyDescent="0.3">
      <c r="A112" s="173">
        <v>50318</v>
      </c>
      <c r="B112" s="173" t="s">
        <v>460</v>
      </c>
      <c r="C112" s="734">
        <v>50</v>
      </c>
      <c r="D112" s="148" t="s">
        <v>46</v>
      </c>
    </row>
    <row r="113" spans="1:11" x14ac:dyDescent="0.3">
      <c r="A113" s="173">
        <v>50323</v>
      </c>
      <c r="B113" s="173" t="s">
        <v>461</v>
      </c>
      <c r="C113" s="734">
        <v>50</v>
      </c>
      <c r="D113" s="148" t="s">
        <v>46</v>
      </c>
    </row>
    <row r="114" spans="1:11" x14ac:dyDescent="0.3">
      <c r="A114" s="173">
        <v>50321</v>
      </c>
      <c r="B114" s="173" t="s">
        <v>780</v>
      </c>
      <c r="C114" s="734">
        <v>50</v>
      </c>
      <c r="D114" s="148" t="s">
        <v>46</v>
      </c>
    </row>
    <row r="115" spans="1:11" x14ac:dyDescent="0.3">
      <c r="A115" s="173">
        <v>50325</v>
      </c>
      <c r="B115" s="173" t="s">
        <v>462</v>
      </c>
      <c r="C115" s="734">
        <v>50</v>
      </c>
      <c r="D115" s="148" t="s">
        <v>46</v>
      </c>
      <c r="K115" s="504"/>
    </row>
    <row r="116" spans="1:11" x14ac:dyDescent="0.3">
      <c r="A116" s="173">
        <v>50327</v>
      </c>
      <c r="B116" s="173" t="s">
        <v>463</v>
      </c>
      <c r="C116" s="734">
        <v>50</v>
      </c>
      <c r="D116" s="148" t="s">
        <v>46</v>
      </c>
    </row>
    <row r="117" spans="1:11" x14ac:dyDescent="0.3">
      <c r="A117" s="173">
        <v>50332</v>
      </c>
      <c r="B117" s="504" t="s">
        <v>464</v>
      </c>
      <c r="C117" s="734">
        <v>50</v>
      </c>
      <c r="D117" s="148" t="s">
        <v>46</v>
      </c>
    </row>
    <row r="118" spans="1:11" x14ac:dyDescent="0.3">
      <c r="A118" s="173">
        <v>50335</v>
      </c>
      <c r="B118" s="173" t="s">
        <v>1673</v>
      </c>
      <c r="C118" s="734">
        <v>50</v>
      </c>
      <c r="D118" s="148" t="s">
        <v>46</v>
      </c>
    </row>
    <row r="119" spans="1:11" x14ac:dyDescent="0.3">
      <c r="A119" s="173">
        <v>50337</v>
      </c>
      <c r="B119" s="173" t="s">
        <v>781</v>
      </c>
      <c r="C119" s="734">
        <v>50</v>
      </c>
      <c r="D119" s="148" t="s">
        <v>46</v>
      </c>
    </row>
    <row r="120" spans="1:11" x14ac:dyDescent="0.3">
      <c r="A120" s="173">
        <v>50338</v>
      </c>
      <c r="B120" s="173" t="s">
        <v>782</v>
      </c>
      <c r="C120" s="734">
        <v>50</v>
      </c>
      <c r="D120" s="148" t="s">
        <v>46</v>
      </c>
    </row>
    <row r="121" spans="1:11" x14ac:dyDescent="0.3">
      <c r="A121" s="173">
        <v>50339</v>
      </c>
      <c r="B121" s="173" t="s">
        <v>1674</v>
      </c>
      <c r="C121" s="734">
        <v>50</v>
      </c>
      <c r="D121" s="148" t="s">
        <v>46</v>
      </c>
    </row>
    <row r="122" spans="1:11" x14ac:dyDescent="0.3">
      <c r="A122" s="173">
        <v>50348</v>
      </c>
      <c r="B122" s="173" t="s">
        <v>466</v>
      </c>
      <c r="C122" s="734">
        <v>50</v>
      </c>
      <c r="D122" s="148" t="s">
        <v>46</v>
      </c>
    </row>
    <row r="123" spans="1:11" x14ac:dyDescent="0.3">
      <c r="A123" s="173">
        <v>50355</v>
      </c>
      <c r="B123" s="173" t="s">
        <v>467</v>
      </c>
      <c r="C123" s="734">
        <v>50</v>
      </c>
      <c r="D123" s="148" t="s">
        <v>46</v>
      </c>
      <c r="K123" s="504"/>
    </row>
    <row r="124" spans="1:11" x14ac:dyDescent="0.3">
      <c r="A124" s="173">
        <v>50357</v>
      </c>
      <c r="B124" s="173" t="s">
        <v>783</v>
      </c>
      <c r="C124" s="734">
        <v>50</v>
      </c>
      <c r="D124" s="148" t="s">
        <v>46</v>
      </c>
    </row>
    <row r="125" spans="1:11" x14ac:dyDescent="0.3">
      <c r="A125" s="173">
        <v>50365</v>
      </c>
      <c r="B125" s="504" t="s">
        <v>1675</v>
      </c>
      <c r="C125" s="734">
        <v>50</v>
      </c>
      <c r="D125" s="148" t="s">
        <v>46</v>
      </c>
    </row>
    <row r="126" spans="1:11" x14ac:dyDescent="0.3">
      <c r="A126" s="173">
        <v>50366</v>
      </c>
      <c r="B126" s="173" t="s">
        <v>1676</v>
      </c>
      <c r="C126" s="734">
        <v>50</v>
      </c>
      <c r="D126" s="148" t="s">
        <v>46</v>
      </c>
    </row>
    <row r="127" spans="1:11" x14ac:dyDescent="0.3">
      <c r="A127" s="173">
        <v>50369</v>
      </c>
      <c r="B127" s="173" t="s">
        <v>1677</v>
      </c>
      <c r="C127" s="734">
        <v>50</v>
      </c>
      <c r="D127" s="148" t="s">
        <v>46</v>
      </c>
      <c r="K127" s="504"/>
    </row>
    <row r="128" spans="1:11" x14ac:dyDescent="0.3">
      <c r="A128" s="173">
        <v>50370</v>
      </c>
      <c r="B128" s="173" t="s">
        <v>468</v>
      </c>
      <c r="C128" s="734">
        <v>50</v>
      </c>
      <c r="D128" s="148" t="s">
        <v>46</v>
      </c>
    </row>
    <row r="129" spans="1:11" x14ac:dyDescent="0.3">
      <c r="A129" s="173">
        <v>50371</v>
      </c>
      <c r="B129" s="504" t="s">
        <v>1678</v>
      </c>
      <c r="C129" s="734">
        <v>50</v>
      </c>
      <c r="D129" s="148" t="s">
        <v>46</v>
      </c>
    </row>
    <row r="130" spans="1:11" x14ac:dyDescent="0.3">
      <c r="A130" s="173">
        <v>50343</v>
      </c>
      <c r="B130" s="173" t="s">
        <v>1679</v>
      </c>
      <c r="C130" s="734">
        <v>50</v>
      </c>
      <c r="D130" s="148" t="s">
        <v>46</v>
      </c>
    </row>
    <row r="131" spans="1:11" x14ac:dyDescent="0.3">
      <c r="A131" s="173">
        <v>50372</v>
      </c>
      <c r="B131" s="173" t="s">
        <v>1680</v>
      </c>
      <c r="C131" s="734">
        <v>50</v>
      </c>
      <c r="D131" s="148" t="s">
        <v>46</v>
      </c>
      <c r="K131" s="504"/>
    </row>
    <row r="132" spans="1:11" x14ac:dyDescent="0.3">
      <c r="A132" s="173">
        <v>50457</v>
      </c>
      <c r="B132" s="173" t="s">
        <v>1681</v>
      </c>
      <c r="C132" s="734">
        <v>50</v>
      </c>
      <c r="D132" s="148" t="s">
        <v>46</v>
      </c>
    </row>
    <row r="133" spans="1:11" x14ac:dyDescent="0.3">
      <c r="A133" s="173">
        <v>50375</v>
      </c>
      <c r="B133" s="504" t="s">
        <v>1682</v>
      </c>
      <c r="C133" s="734">
        <v>50</v>
      </c>
      <c r="D133" s="148" t="s">
        <v>46</v>
      </c>
      <c r="K133" s="504"/>
    </row>
    <row r="134" spans="1:11" x14ac:dyDescent="0.3">
      <c r="A134" s="173">
        <v>50376</v>
      </c>
      <c r="B134" s="173" t="s">
        <v>1683</v>
      </c>
      <c r="C134" s="734">
        <v>50</v>
      </c>
      <c r="D134" s="148" t="s">
        <v>46</v>
      </c>
      <c r="K134" s="504"/>
    </row>
    <row r="135" spans="1:11" x14ac:dyDescent="0.3">
      <c r="A135" s="173">
        <v>50380</v>
      </c>
      <c r="B135" s="504" t="s">
        <v>1684</v>
      </c>
      <c r="C135" s="734">
        <v>50</v>
      </c>
      <c r="D135" s="148" t="s">
        <v>46</v>
      </c>
      <c r="K135" s="504"/>
    </row>
    <row r="136" spans="1:11" x14ac:dyDescent="0.3">
      <c r="A136" s="173">
        <v>50389</v>
      </c>
      <c r="B136" s="504" t="s">
        <v>469</v>
      </c>
      <c r="C136" s="734">
        <v>50</v>
      </c>
      <c r="D136" s="148" t="s">
        <v>46</v>
      </c>
      <c r="K136" s="504"/>
    </row>
    <row r="137" spans="1:11" x14ac:dyDescent="0.3">
      <c r="A137" s="173">
        <v>50500</v>
      </c>
      <c r="B137" s="504" t="s">
        <v>470</v>
      </c>
      <c r="C137" s="734">
        <v>50</v>
      </c>
      <c r="D137" s="148" t="s">
        <v>46</v>
      </c>
      <c r="K137" s="504"/>
    </row>
    <row r="138" spans="1:11" x14ac:dyDescent="0.3">
      <c r="A138" s="173">
        <v>50544</v>
      </c>
      <c r="B138" s="504" t="s">
        <v>1685</v>
      </c>
      <c r="C138" s="734">
        <v>50</v>
      </c>
      <c r="D138" s="148" t="s">
        <v>46</v>
      </c>
      <c r="K138" s="504"/>
    </row>
    <row r="139" spans="1:11" x14ac:dyDescent="0.3">
      <c r="A139" s="173">
        <v>50396</v>
      </c>
      <c r="B139" s="504" t="s">
        <v>471</v>
      </c>
      <c r="C139" s="734">
        <v>50</v>
      </c>
      <c r="D139" s="148" t="s">
        <v>46</v>
      </c>
      <c r="K139" s="504"/>
    </row>
    <row r="140" spans="1:11" x14ac:dyDescent="0.3">
      <c r="A140" s="173">
        <v>50397</v>
      </c>
      <c r="B140" s="504" t="s">
        <v>1686</v>
      </c>
      <c r="C140" s="734">
        <v>50</v>
      </c>
      <c r="D140" s="148" t="s">
        <v>46</v>
      </c>
      <c r="K140" s="504"/>
    </row>
    <row r="141" spans="1:11" x14ac:dyDescent="0.3">
      <c r="A141" s="173">
        <v>50399</v>
      </c>
      <c r="B141" s="504" t="s">
        <v>473</v>
      </c>
      <c r="C141" s="734">
        <v>50</v>
      </c>
      <c r="D141" s="148" t="s">
        <v>46</v>
      </c>
      <c r="K141" s="504"/>
    </row>
    <row r="142" spans="1:11" x14ac:dyDescent="0.3">
      <c r="A142" s="173">
        <v>50403</v>
      </c>
      <c r="B142" s="504" t="s">
        <v>1687</v>
      </c>
      <c r="C142" s="734">
        <v>50</v>
      </c>
      <c r="D142" s="148" t="s">
        <v>46</v>
      </c>
      <c r="K142" s="504"/>
    </row>
    <row r="143" spans="1:11" x14ac:dyDescent="0.3">
      <c r="A143" s="173">
        <v>50486</v>
      </c>
      <c r="B143" s="504" t="s">
        <v>784</v>
      </c>
      <c r="C143" s="734">
        <v>50</v>
      </c>
      <c r="D143" s="148" t="s">
        <v>46</v>
      </c>
      <c r="K143" s="504"/>
    </row>
    <row r="144" spans="1:11" x14ac:dyDescent="0.3">
      <c r="A144" s="173">
        <v>50408</v>
      </c>
      <c r="B144" s="504" t="s">
        <v>1688</v>
      </c>
      <c r="C144" s="734">
        <v>50</v>
      </c>
      <c r="D144" s="148" t="s">
        <v>46</v>
      </c>
      <c r="K144" s="504"/>
    </row>
    <row r="145" spans="1:11" x14ac:dyDescent="0.3">
      <c r="A145" s="173">
        <v>50409</v>
      </c>
      <c r="B145" s="504" t="s">
        <v>785</v>
      </c>
      <c r="C145" s="734">
        <v>50</v>
      </c>
      <c r="D145" s="148" t="s">
        <v>46</v>
      </c>
      <c r="K145" s="504"/>
    </row>
    <row r="146" spans="1:11" x14ac:dyDescent="0.3">
      <c r="A146" s="173">
        <v>50420</v>
      </c>
      <c r="B146" s="504" t="s">
        <v>474</v>
      </c>
      <c r="C146" s="734">
        <v>50</v>
      </c>
      <c r="D146" s="148" t="s">
        <v>46</v>
      </c>
      <c r="K146" s="504"/>
    </row>
    <row r="147" spans="1:11" x14ac:dyDescent="0.3">
      <c r="A147" s="173">
        <v>50421</v>
      </c>
      <c r="B147" s="504" t="s">
        <v>786</v>
      </c>
      <c r="C147" s="734">
        <v>50</v>
      </c>
      <c r="D147" s="148" t="s">
        <v>46</v>
      </c>
      <c r="K147" s="504"/>
    </row>
    <row r="148" spans="1:11" x14ac:dyDescent="0.3">
      <c r="A148" s="173">
        <v>50423</v>
      </c>
      <c r="B148" s="504" t="s">
        <v>475</v>
      </c>
      <c r="C148" s="734">
        <v>50</v>
      </c>
      <c r="D148" s="148" t="s">
        <v>46</v>
      </c>
      <c r="K148" s="504"/>
    </row>
    <row r="149" spans="1:11" x14ac:dyDescent="0.3">
      <c r="A149" s="173">
        <v>50428</v>
      </c>
      <c r="B149" s="504" t="s">
        <v>1689</v>
      </c>
      <c r="C149" s="734">
        <v>50</v>
      </c>
      <c r="D149" s="148" t="s">
        <v>46</v>
      </c>
      <c r="I149" s="504"/>
    </row>
    <row r="150" spans="1:11" x14ac:dyDescent="0.3">
      <c r="A150" s="173">
        <v>50499</v>
      </c>
      <c r="B150" s="504" t="s">
        <v>787</v>
      </c>
      <c r="C150" s="734">
        <v>50</v>
      </c>
      <c r="D150" s="148" t="s">
        <v>46</v>
      </c>
    </row>
    <row r="151" spans="1:11" x14ac:dyDescent="0.3">
      <c r="A151" s="173">
        <v>5103</v>
      </c>
      <c r="B151" s="173" t="s">
        <v>406</v>
      </c>
      <c r="C151" s="734">
        <v>51</v>
      </c>
      <c r="D151" s="148" t="s">
        <v>46</v>
      </c>
      <c r="I151" s="504"/>
    </row>
    <row r="152" spans="1:11" x14ac:dyDescent="0.3">
      <c r="A152" s="173">
        <v>5107</v>
      </c>
      <c r="B152" s="173" t="s">
        <v>411</v>
      </c>
      <c r="C152" s="734">
        <v>51</v>
      </c>
      <c r="D152" s="148" t="s">
        <v>46</v>
      </c>
      <c r="I152" s="504"/>
    </row>
    <row r="153" spans="1:11" x14ac:dyDescent="0.3">
      <c r="A153" s="173">
        <v>5116</v>
      </c>
      <c r="B153" s="504" t="s">
        <v>788</v>
      </c>
      <c r="C153" s="734">
        <v>51</v>
      </c>
      <c r="D153" s="148" t="s">
        <v>46</v>
      </c>
    </row>
    <row r="154" spans="1:11" x14ac:dyDescent="0.3">
      <c r="A154" s="173">
        <v>5119</v>
      </c>
      <c r="B154" s="504" t="s">
        <v>789</v>
      </c>
      <c r="C154" s="734">
        <v>51</v>
      </c>
      <c r="D154" s="148" t="s">
        <v>46</v>
      </c>
      <c r="I154" s="504"/>
    </row>
    <row r="155" spans="1:11" x14ac:dyDescent="0.3">
      <c r="A155" s="173">
        <v>5123</v>
      </c>
      <c r="B155" s="173" t="s">
        <v>790</v>
      </c>
      <c r="C155" s="734">
        <v>51</v>
      </c>
      <c r="D155" s="148" t="s">
        <v>46</v>
      </c>
    </row>
    <row r="156" spans="1:11" x14ac:dyDescent="0.3">
      <c r="A156" s="173">
        <v>5132</v>
      </c>
      <c r="B156" s="173" t="s">
        <v>421</v>
      </c>
      <c r="C156" s="734">
        <v>51</v>
      </c>
      <c r="D156" s="148" t="s">
        <v>46</v>
      </c>
    </row>
    <row r="157" spans="1:11" x14ac:dyDescent="0.3">
      <c r="A157" s="173">
        <v>5147</v>
      </c>
      <c r="B157" s="173" t="s">
        <v>438</v>
      </c>
      <c r="C157" s="734">
        <v>51</v>
      </c>
      <c r="D157" s="148" t="s">
        <v>46</v>
      </c>
    </row>
    <row r="158" spans="1:11" x14ac:dyDescent="0.3">
      <c r="A158" s="173">
        <v>5157</v>
      </c>
      <c r="B158" s="173" t="s">
        <v>793</v>
      </c>
      <c r="C158" s="734">
        <v>51</v>
      </c>
      <c r="D158" s="148" t="s">
        <v>46</v>
      </c>
    </row>
    <row r="159" spans="1:11" x14ac:dyDescent="0.3">
      <c r="A159" s="173">
        <v>5165</v>
      </c>
      <c r="B159" s="173" t="s">
        <v>447</v>
      </c>
      <c r="C159" s="734">
        <v>51</v>
      </c>
      <c r="D159" s="148" t="s">
        <v>46</v>
      </c>
    </row>
    <row r="160" spans="1:11" x14ac:dyDescent="0.3">
      <c r="A160" s="173">
        <v>5170</v>
      </c>
      <c r="B160" s="173" t="s">
        <v>451</v>
      </c>
      <c r="C160" s="734">
        <v>51</v>
      </c>
      <c r="D160" s="148" t="s">
        <v>46</v>
      </c>
    </row>
    <row r="161" spans="1:9" x14ac:dyDescent="0.3">
      <c r="A161" s="173">
        <v>5182</v>
      </c>
      <c r="B161" s="173" t="s">
        <v>465</v>
      </c>
      <c r="C161" s="734">
        <v>51</v>
      </c>
      <c r="D161" s="148" t="s">
        <v>46</v>
      </c>
    </row>
    <row r="162" spans="1:9" x14ac:dyDescent="0.3">
      <c r="A162" s="173">
        <v>5188</v>
      </c>
      <c r="B162" s="173" t="s">
        <v>472</v>
      </c>
      <c r="C162" s="734">
        <v>51</v>
      </c>
      <c r="D162" s="148" t="s">
        <v>46</v>
      </c>
    </row>
    <row r="163" spans="1:9" x14ac:dyDescent="0.3">
      <c r="A163" s="173">
        <v>591706</v>
      </c>
      <c r="B163" s="505" t="s">
        <v>795</v>
      </c>
      <c r="C163" s="734">
        <v>59</v>
      </c>
      <c r="D163" s="148" t="s">
        <v>46</v>
      </c>
    </row>
    <row r="164" spans="1:9" x14ac:dyDescent="0.3">
      <c r="A164" s="173">
        <v>591604</v>
      </c>
      <c r="B164" s="173" t="s">
        <v>417</v>
      </c>
      <c r="C164" s="734">
        <v>59</v>
      </c>
      <c r="D164" s="148" t="s">
        <v>46</v>
      </c>
    </row>
    <row r="165" spans="1:9" x14ac:dyDescent="0.3">
      <c r="A165" s="173">
        <v>591632</v>
      </c>
      <c r="B165" s="504" t="s">
        <v>425</v>
      </c>
      <c r="C165" s="734">
        <v>59</v>
      </c>
      <c r="D165" s="148" t="s">
        <v>46</v>
      </c>
    </row>
    <row r="166" spans="1:9" x14ac:dyDescent="0.3">
      <c r="A166" s="173">
        <v>591633</v>
      </c>
      <c r="B166" s="504" t="s">
        <v>796</v>
      </c>
      <c r="C166" s="734">
        <v>59</v>
      </c>
      <c r="D166" s="148" t="s">
        <v>46</v>
      </c>
      <c r="I166" s="505"/>
    </row>
    <row r="167" spans="1:9" x14ac:dyDescent="0.3">
      <c r="A167" s="173">
        <v>591627</v>
      </c>
      <c r="B167" s="719" t="s">
        <v>1690</v>
      </c>
      <c r="C167" s="734">
        <v>59</v>
      </c>
      <c r="D167" s="148" t="s">
        <v>46</v>
      </c>
      <c r="I167" s="505"/>
    </row>
    <row r="168" spans="1:9" x14ac:dyDescent="0.3">
      <c r="A168" s="173">
        <v>591629</v>
      </c>
      <c r="B168" s="718" t="s">
        <v>1691</v>
      </c>
      <c r="C168" s="734">
        <v>59</v>
      </c>
      <c r="D168" s="148" t="s">
        <v>46</v>
      </c>
    </row>
    <row r="169" spans="1:9" x14ac:dyDescent="0.3">
      <c r="I169" s="504"/>
    </row>
    <row r="172" spans="1:9" x14ac:dyDescent="0.3">
      <c r="I172" s="504"/>
    </row>
    <row r="174" spans="1:9" x14ac:dyDescent="0.3">
      <c r="I174" s="504"/>
    </row>
  </sheetData>
  <sheetProtection algorithmName="SHA-512" hashValue="FdIMtZ8W8FRSeILWmhUL1ZoteV2n4SFvOnfBjHi1B59H+5wJ9uVqWx9LSfiO5o1y9Cb9Xj8a5/QdoOBzvD0e+Q==" saltValue="nfDLOt2jR2hhS9hUEhmNtw==" spinCount="100000" sheet="1" objects="1" scenarios="1"/>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M30" sqref="M30"/>
    </sheetView>
  </sheetViews>
  <sheetFormatPr defaultColWidth="9.109375" defaultRowHeight="14.4" x14ac:dyDescent="0.3"/>
  <cols>
    <col min="1" max="1" width="31.5546875" style="180" customWidth="1"/>
    <col min="2" max="2" width="8" style="180" customWidth="1"/>
    <col min="3" max="3" width="14.88671875" style="180" customWidth="1"/>
    <col min="4" max="4" width="16" style="180" customWidth="1"/>
    <col min="5" max="7" width="9.109375" style="180"/>
    <col min="8" max="8" width="21.33203125" style="180" customWidth="1"/>
    <col min="9" max="16384" width="9.109375" style="180"/>
  </cols>
  <sheetData>
    <row r="1" spans="1:11" ht="15.75" customHeight="1" x14ac:dyDescent="0.3">
      <c r="A1" s="1061" t="s">
        <v>476</v>
      </c>
      <c r="B1" s="1061"/>
      <c r="C1" s="1061"/>
      <c r="D1" s="1061"/>
    </row>
    <row r="2" spans="1:11" ht="15.75" customHeight="1" x14ac:dyDescent="0.3">
      <c r="A2" s="1062" t="s">
        <v>500</v>
      </c>
      <c r="B2" s="1062"/>
      <c r="C2" s="1062"/>
      <c r="D2" s="1062"/>
    </row>
    <row r="3" spans="1:11" ht="21.9" customHeight="1" x14ac:dyDescent="0.3">
      <c r="A3" s="1061" t="s">
        <v>501</v>
      </c>
      <c r="B3" s="1061"/>
      <c r="C3" s="1061"/>
      <c r="D3" s="1061"/>
    </row>
    <row r="4" spans="1:11" ht="21" customHeight="1" x14ac:dyDescent="0.3">
      <c r="A4" s="368"/>
      <c r="B4" s="368"/>
      <c r="C4" s="367" t="s">
        <v>502</v>
      </c>
      <c r="D4" s="367" t="s">
        <v>503</v>
      </c>
      <c r="I4" s="368"/>
      <c r="J4" s="367"/>
      <c r="K4" s="367"/>
    </row>
    <row r="5" spans="1:11" ht="15.75" customHeight="1" x14ac:dyDescent="0.3">
      <c r="A5" s="368"/>
      <c r="B5" s="363" t="s">
        <v>504</v>
      </c>
      <c r="C5" s="367" t="s">
        <v>505</v>
      </c>
      <c r="D5" s="367" t="s">
        <v>506</v>
      </c>
      <c r="I5" s="363"/>
      <c r="J5" s="367"/>
      <c r="K5" s="367"/>
    </row>
    <row r="6" spans="1:11" ht="21" customHeight="1" x14ac:dyDescent="0.3">
      <c r="A6" s="350" t="s">
        <v>507</v>
      </c>
      <c r="B6" s="363" t="s">
        <v>508</v>
      </c>
      <c r="C6" s="367" t="s">
        <v>509</v>
      </c>
      <c r="D6" s="367" t="s">
        <v>509</v>
      </c>
      <c r="I6" s="363"/>
      <c r="J6" s="367"/>
      <c r="K6" s="367"/>
    </row>
    <row r="7" spans="1:11" ht="21.9" customHeight="1" x14ac:dyDescent="0.3">
      <c r="A7" s="350" t="s">
        <v>510</v>
      </c>
      <c r="B7" s="355">
        <v>0.59699999999999998</v>
      </c>
      <c r="C7" s="351">
        <v>2015</v>
      </c>
      <c r="D7" s="351">
        <v>2021</v>
      </c>
      <c r="H7" s="357"/>
      <c r="I7" s="353"/>
      <c r="J7" s="361"/>
      <c r="K7" s="361"/>
    </row>
    <row r="8" spans="1:11" ht="15.75" customHeight="1" x14ac:dyDescent="0.3">
      <c r="A8" s="350" t="s">
        <v>511</v>
      </c>
      <c r="B8" s="355">
        <v>0.52900000000000003</v>
      </c>
      <c r="C8" s="351">
        <v>2017</v>
      </c>
      <c r="D8" s="351">
        <v>2021</v>
      </c>
      <c r="H8" s="357"/>
      <c r="I8" s="353"/>
      <c r="J8" s="361"/>
      <c r="K8" s="361"/>
    </row>
    <row r="9" spans="1:11" ht="15.75" customHeight="1" x14ac:dyDescent="0.3">
      <c r="A9" s="350" t="s">
        <v>512</v>
      </c>
      <c r="B9" s="355">
        <v>0.63</v>
      </c>
      <c r="C9" s="351">
        <v>2013</v>
      </c>
      <c r="D9" s="351">
        <v>2021</v>
      </c>
      <c r="H9" s="357"/>
      <c r="I9" s="353"/>
      <c r="J9" s="361"/>
      <c r="K9" s="361"/>
    </row>
    <row r="10" spans="1:11" ht="15.75" customHeight="1" x14ac:dyDescent="0.3">
      <c r="A10" s="350" t="s">
        <v>513</v>
      </c>
      <c r="B10" s="355">
        <v>0.73499999999999999</v>
      </c>
      <c r="C10" s="351">
        <v>2016</v>
      </c>
      <c r="D10" s="351">
        <v>2021</v>
      </c>
      <c r="H10" s="357"/>
      <c r="I10" s="353"/>
      <c r="J10" s="361"/>
      <c r="K10" s="361"/>
    </row>
    <row r="11" spans="1:11" ht="21.9" customHeight="1" x14ac:dyDescent="0.3">
      <c r="A11" s="350" t="s">
        <v>514</v>
      </c>
      <c r="B11" s="355">
        <v>0.67</v>
      </c>
      <c r="C11" s="351">
        <v>2017</v>
      </c>
      <c r="D11" s="351">
        <v>2021</v>
      </c>
      <c r="H11" s="357"/>
      <c r="I11" s="353"/>
      <c r="J11" s="361"/>
      <c r="K11" s="361"/>
    </row>
    <row r="12" spans="1:11" ht="21" customHeight="1" x14ac:dyDescent="0.3">
      <c r="A12" s="350" t="s">
        <v>515</v>
      </c>
      <c r="B12" s="355">
        <v>0.72</v>
      </c>
      <c r="C12" s="351">
        <v>2016</v>
      </c>
      <c r="D12" s="351">
        <v>2021</v>
      </c>
      <c r="H12" s="357"/>
      <c r="I12" s="353"/>
      <c r="J12" s="361"/>
      <c r="K12" s="361"/>
    </row>
    <row r="13" spans="1:11" ht="15.75" customHeight="1" x14ac:dyDescent="0.3">
      <c r="A13" s="350" t="s">
        <v>516</v>
      </c>
      <c r="B13" s="355">
        <v>0.80500000000000005</v>
      </c>
      <c r="C13" s="351">
        <v>2013</v>
      </c>
      <c r="D13" s="351">
        <v>2021</v>
      </c>
      <c r="H13" s="357"/>
      <c r="I13" s="353"/>
      <c r="J13" s="361"/>
      <c r="K13" s="361"/>
    </row>
    <row r="14" spans="1:11" ht="15.75" customHeight="1" x14ac:dyDescent="0.3">
      <c r="A14" s="350" t="s">
        <v>517</v>
      </c>
      <c r="B14" s="355">
        <v>0.48</v>
      </c>
      <c r="C14" s="351">
        <v>2013</v>
      </c>
      <c r="D14" s="351">
        <v>2021</v>
      </c>
      <c r="H14" s="357"/>
      <c r="I14" s="353"/>
      <c r="J14" s="361"/>
      <c r="K14" s="361"/>
    </row>
    <row r="15" spans="1:11" ht="15.75" customHeight="1" x14ac:dyDescent="0.3">
      <c r="A15" s="350" t="s">
        <v>518</v>
      </c>
      <c r="B15" s="355">
        <v>0.54</v>
      </c>
      <c r="C15" s="351">
        <v>2015</v>
      </c>
      <c r="D15" s="351">
        <v>2021</v>
      </c>
      <c r="H15" s="357"/>
      <c r="I15" s="353"/>
      <c r="J15" s="361"/>
      <c r="K15" s="356"/>
    </row>
    <row r="16" spans="1:11" ht="21" customHeight="1" x14ac:dyDescent="0.3">
      <c r="A16" s="350" t="s">
        <v>519</v>
      </c>
      <c r="B16" s="355">
        <v>0.73799999999999999</v>
      </c>
      <c r="C16" s="351">
        <v>2017</v>
      </c>
      <c r="D16" s="351">
        <v>2021</v>
      </c>
      <c r="H16" s="357"/>
      <c r="I16" s="353"/>
      <c r="J16" s="361"/>
      <c r="K16" s="356"/>
    </row>
    <row r="17" spans="1:11" ht="21.9" customHeight="1" x14ac:dyDescent="0.3">
      <c r="A17" s="350" t="s">
        <v>520</v>
      </c>
      <c r="B17" s="355">
        <v>0.74350000000000005</v>
      </c>
      <c r="C17" s="351">
        <v>2017</v>
      </c>
      <c r="D17" s="351">
        <v>2021</v>
      </c>
      <c r="H17" s="357"/>
      <c r="I17" s="353"/>
      <c r="J17" s="361"/>
      <c r="K17" s="356"/>
    </row>
    <row r="18" spans="1:11" ht="15.75" customHeight="1" x14ac:dyDescent="0.3">
      <c r="A18" s="350" t="s">
        <v>521</v>
      </c>
      <c r="B18" s="355">
        <v>0.78600000000000003</v>
      </c>
      <c r="C18" s="351">
        <v>2013</v>
      </c>
      <c r="D18" s="351">
        <v>2021</v>
      </c>
      <c r="H18" s="357"/>
      <c r="I18" s="353"/>
      <c r="J18" s="361"/>
      <c r="K18" s="356"/>
    </row>
    <row r="19" spans="1:11" ht="15.75" customHeight="1" x14ac:dyDescent="0.3">
      <c r="A19" s="350" t="s">
        <v>522</v>
      </c>
      <c r="B19" s="355">
        <v>0.58499999999999996</v>
      </c>
      <c r="C19" s="351">
        <v>2017</v>
      </c>
      <c r="D19" s="351">
        <v>2021</v>
      </c>
      <c r="H19" s="357"/>
      <c r="I19" s="353"/>
      <c r="J19" s="361"/>
      <c r="K19" s="356"/>
    </row>
    <row r="20" spans="1:11" ht="15.75" customHeight="1" x14ac:dyDescent="0.3">
      <c r="A20" s="350" t="s">
        <v>523</v>
      </c>
      <c r="B20" s="355">
        <v>0.38</v>
      </c>
      <c r="C20" s="351">
        <v>2016</v>
      </c>
      <c r="D20" s="351">
        <v>2021</v>
      </c>
    </row>
    <row r="21" spans="1:11" ht="21.9" customHeight="1" x14ac:dyDescent="0.3">
      <c r="A21" s="358" t="s">
        <v>524</v>
      </c>
      <c r="B21" s="355">
        <v>0.55500000000000005</v>
      </c>
      <c r="C21" s="351">
        <v>2017</v>
      </c>
      <c r="D21" s="366">
        <v>2021</v>
      </c>
    </row>
    <row r="22" spans="1:11" ht="21" customHeight="1" x14ac:dyDescent="0.3">
      <c r="A22" s="358" t="s">
        <v>525</v>
      </c>
      <c r="B22" s="355">
        <v>0.8679</v>
      </c>
      <c r="C22" s="351">
        <v>2017</v>
      </c>
      <c r="D22" s="366">
        <v>2021</v>
      </c>
    </row>
    <row r="23" spans="1:11" ht="15.75" customHeight="1" x14ac:dyDescent="0.3">
      <c r="A23" s="358" t="s">
        <v>526</v>
      </c>
      <c r="B23" s="355">
        <v>0.72</v>
      </c>
      <c r="C23" s="351">
        <v>2013</v>
      </c>
      <c r="D23" s="366">
        <v>2021</v>
      </c>
    </row>
    <row r="24" spans="1:11" ht="15.75" customHeight="1" x14ac:dyDescent="0.3">
      <c r="A24" s="358" t="s">
        <v>527</v>
      </c>
      <c r="B24" s="355">
        <v>0.5494</v>
      </c>
      <c r="C24" s="351">
        <v>2017</v>
      </c>
      <c r="D24" s="366">
        <v>2021</v>
      </c>
    </row>
    <row r="25" spans="1:11" ht="15.75" customHeight="1" x14ac:dyDescent="0.3">
      <c r="A25" s="358" t="s">
        <v>528</v>
      </c>
      <c r="B25" s="355">
        <v>0.67</v>
      </c>
      <c r="C25" s="351">
        <v>2017</v>
      </c>
      <c r="D25" s="366">
        <v>2021</v>
      </c>
    </row>
    <row r="26" spans="1:11" ht="21.9" customHeight="1" x14ac:dyDescent="0.3">
      <c r="A26" s="358" t="s">
        <v>529</v>
      </c>
      <c r="B26" s="355">
        <v>0.66</v>
      </c>
      <c r="C26" s="351">
        <v>2017</v>
      </c>
      <c r="D26" s="366">
        <v>2021</v>
      </c>
    </row>
    <row r="27" spans="1:11" ht="21.9" customHeight="1" x14ac:dyDescent="0.3">
      <c r="A27" s="358" t="s">
        <v>530</v>
      </c>
      <c r="B27" s="355">
        <v>0.58199999999999996</v>
      </c>
      <c r="C27" s="351">
        <v>2016</v>
      </c>
      <c r="D27" s="366">
        <v>2021</v>
      </c>
    </row>
    <row r="28" spans="1:11" ht="15.75" customHeight="1" x14ac:dyDescent="0.3">
      <c r="A28" s="358" t="s">
        <v>531</v>
      </c>
      <c r="B28" s="355">
        <v>0.36</v>
      </c>
      <c r="C28" s="351">
        <v>2013</v>
      </c>
      <c r="D28" s="366">
        <v>2021</v>
      </c>
    </row>
    <row r="29" spans="1:11" ht="15.75" customHeight="1" x14ac:dyDescent="0.3">
      <c r="A29" s="358" t="s">
        <v>532</v>
      </c>
      <c r="B29" s="355">
        <v>0.63600000000000001</v>
      </c>
      <c r="C29" s="351">
        <v>2016</v>
      </c>
      <c r="D29" s="366">
        <v>2021</v>
      </c>
    </row>
    <row r="30" spans="1:11" ht="15.75" customHeight="1" x14ac:dyDescent="0.3">
      <c r="A30" s="358" t="s">
        <v>533</v>
      </c>
      <c r="B30" s="355">
        <v>0.73089999999999999</v>
      </c>
      <c r="C30" s="351">
        <v>2015</v>
      </c>
      <c r="D30" s="366">
        <v>2021</v>
      </c>
    </row>
    <row r="31" spans="1:11" ht="21" customHeight="1" x14ac:dyDescent="0.3">
      <c r="A31" s="358" t="s">
        <v>534</v>
      </c>
      <c r="B31" s="355">
        <v>0.85499999999999998</v>
      </c>
      <c r="C31" s="351">
        <v>2013</v>
      </c>
      <c r="D31" s="366">
        <v>2021</v>
      </c>
    </row>
    <row r="32" spans="1:11" ht="21.9" customHeight="1" x14ac:dyDescent="0.3">
      <c r="A32" s="369" t="s">
        <v>535</v>
      </c>
      <c r="B32" s="349">
        <v>0.55000000000000004</v>
      </c>
      <c r="C32" s="365">
        <v>2018</v>
      </c>
      <c r="D32" s="365">
        <v>2022</v>
      </c>
    </row>
    <row r="33" spans="1:4" ht="15.75" customHeight="1" x14ac:dyDescent="0.3">
      <c r="A33" s="369" t="s">
        <v>536</v>
      </c>
      <c r="B33" s="349">
        <v>0.82</v>
      </c>
      <c r="C33" s="365">
        <v>2015</v>
      </c>
      <c r="D33" s="365">
        <v>2022</v>
      </c>
    </row>
    <row r="34" spans="1:4" ht="15.75" customHeight="1" x14ac:dyDescent="0.3">
      <c r="A34" s="369" t="s">
        <v>537</v>
      </c>
      <c r="B34" s="349">
        <v>0.755</v>
      </c>
      <c r="C34" s="365">
        <v>2014</v>
      </c>
      <c r="D34" s="365">
        <v>2022</v>
      </c>
    </row>
    <row r="35" spans="1:4" ht="15.75" customHeight="1" x14ac:dyDescent="0.3">
      <c r="A35" s="369" t="s">
        <v>538</v>
      </c>
      <c r="B35" s="349">
        <v>0.5494</v>
      </c>
      <c r="C35" s="365">
        <v>2016</v>
      </c>
      <c r="D35" s="365">
        <v>2022</v>
      </c>
    </row>
    <row r="36" spans="1:4" ht="21.9" customHeight="1" x14ac:dyDescent="0.3">
      <c r="A36" s="369" t="s">
        <v>539</v>
      </c>
      <c r="B36" s="349">
        <v>0.73499999999999999</v>
      </c>
      <c r="C36" s="365">
        <v>2017</v>
      </c>
      <c r="D36" s="365">
        <v>2022</v>
      </c>
    </row>
    <row r="37" spans="1:4" ht="21" customHeight="1" x14ac:dyDescent="0.3">
      <c r="A37" s="369" t="s">
        <v>540</v>
      </c>
      <c r="B37" s="349">
        <v>0.73050000000000004</v>
      </c>
      <c r="C37" s="365">
        <v>2017</v>
      </c>
      <c r="D37" s="365">
        <v>2022</v>
      </c>
    </row>
    <row r="38" spans="1:4" ht="15.75" customHeight="1" x14ac:dyDescent="0.3">
      <c r="A38" s="369" t="s">
        <v>541</v>
      </c>
      <c r="B38" s="349">
        <v>0.75</v>
      </c>
      <c r="C38" s="365">
        <v>2017</v>
      </c>
      <c r="D38" s="365">
        <v>2022</v>
      </c>
    </row>
    <row r="39" spans="1:4" ht="15.75" customHeight="1" x14ac:dyDescent="0.3">
      <c r="A39" s="369" t="s">
        <v>542</v>
      </c>
      <c r="B39" s="349">
        <v>0.75</v>
      </c>
      <c r="C39" s="365">
        <v>2014</v>
      </c>
      <c r="D39" s="365">
        <v>2022</v>
      </c>
    </row>
    <row r="40" spans="1:4" ht="15.75" customHeight="1" x14ac:dyDescent="0.3">
      <c r="A40" s="370" t="s">
        <v>543</v>
      </c>
      <c r="B40" s="349">
        <v>0.77</v>
      </c>
      <c r="C40" s="365">
        <v>2014</v>
      </c>
      <c r="D40" s="354">
        <v>2022</v>
      </c>
    </row>
    <row r="41" spans="1:4" ht="21" customHeight="1" x14ac:dyDescent="0.3">
      <c r="A41" s="370" t="s">
        <v>544</v>
      </c>
      <c r="B41" s="349">
        <v>0.57999999999999996</v>
      </c>
      <c r="C41" s="365">
        <v>2018</v>
      </c>
      <c r="D41" s="354">
        <v>2022</v>
      </c>
    </row>
    <row r="42" spans="1:4" ht="21.9" customHeight="1" x14ac:dyDescent="0.3">
      <c r="A42" s="370" t="s">
        <v>545</v>
      </c>
      <c r="B42" s="349">
        <v>0.70499999999999996</v>
      </c>
      <c r="C42" s="365">
        <v>2018</v>
      </c>
      <c r="D42" s="354">
        <v>2022</v>
      </c>
    </row>
    <row r="43" spans="1:4" ht="15.75" customHeight="1" x14ac:dyDescent="0.3">
      <c r="A43" s="370" t="s">
        <v>546</v>
      </c>
      <c r="B43" s="349">
        <v>0.77</v>
      </c>
      <c r="C43" s="365">
        <v>2014</v>
      </c>
      <c r="D43" s="354">
        <v>2022</v>
      </c>
    </row>
    <row r="44" spans="1:4" ht="15.75" customHeight="1" x14ac:dyDescent="0.3">
      <c r="A44" s="370" t="s">
        <v>547</v>
      </c>
      <c r="B44" s="349">
        <v>0.40300000000000002</v>
      </c>
      <c r="C44" s="365">
        <v>2014</v>
      </c>
      <c r="D44" s="354">
        <v>2022</v>
      </c>
    </row>
    <row r="45" spans="1:4" ht="15.75" customHeight="1" x14ac:dyDescent="0.3">
      <c r="A45" s="350" t="s">
        <v>548</v>
      </c>
      <c r="B45" s="355">
        <v>0.79</v>
      </c>
      <c r="C45" s="351">
        <v>2015</v>
      </c>
      <c r="D45" s="351">
        <v>2023</v>
      </c>
    </row>
    <row r="46" spans="1:4" ht="21.9" customHeight="1" x14ac:dyDescent="0.3">
      <c r="A46" s="350" t="s">
        <v>549</v>
      </c>
      <c r="B46" s="355">
        <v>0.443</v>
      </c>
      <c r="C46" s="351">
        <v>2019</v>
      </c>
      <c r="D46" s="351">
        <v>2023</v>
      </c>
    </row>
    <row r="47" spans="1:4" ht="21" customHeight="1" x14ac:dyDescent="0.3">
      <c r="A47" s="350" t="s">
        <v>550</v>
      </c>
      <c r="B47" s="355">
        <v>0.48499999999999999</v>
      </c>
      <c r="C47" s="351">
        <v>2019</v>
      </c>
      <c r="D47" s="351">
        <v>2023</v>
      </c>
    </row>
    <row r="48" spans="1:4" ht="15.75" customHeight="1" x14ac:dyDescent="0.3">
      <c r="A48" s="350" t="s">
        <v>551</v>
      </c>
      <c r="B48" s="355">
        <v>0.74</v>
      </c>
      <c r="C48" s="351">
        <v>2015</v>
      </c>
      <c r="D48" s="351">
        <v>2023</v>
      </c>
    </row>
    <row r="49" spans="1:4" ht="15.75" customHeight="1" x14ac:dyDescent="0.3">
      <c r="A49" s="350" t="s">
        <v>552</v>
      </c>
      <c r="B49" s="355">
        <v>0.57499999999999996</v>
      </c>
      <c r="C49" s="351">
        <v>2019</v>
      </c>
      <c r="D49" s="351">
        <v>2023</v>
      </c>
    </row>
    <row r="50" spans="1:4" ht="15.75" customHeight="1" x14ac:dyDescent="0.3">
      <c r="A50" s="350" t="s">
        <v>553</v>
      </c>
      <c r="B50" s="355">
        <v>0.71220000000000006</v>
      </c>
      <c r="C50" s="351">
        <v>2019</v>
      </c>
      <c r="D50" s="351">
        <v>2023</v>
      </c>
    </row>
    <row r="51" spans="1:4" ht="21.9" customHeight="1" x14ac:dyDescent="0.3">
      <c r="A51" s="350" t="s">
        <v>554</v>
      </c>
      <c r="B51" s="355">
        <v>0.83</v>
      </c>
      <c r="C51" s="351">
        <v>2019</v>
      </c>
      <c r="D51" s="351">
        <v>2023</v>
      </c>
    </row>
    <row r="52" spans="1:4" ht="21.9" customHeight="1" x14ac:dyDescent="0.3">
      <c r="A52" s="350" t="s">
        <v>555</v>
      </c>
      <c r="B52" s="355">
        <v>0.65</v>
      </c>
      <c r="C52" s="351">
        <v>2019</v>
      </c>
      <c r="D52" s="351">
        <v>2023</v>
      </c>
    </row>
    <row r="53" spans="1:4" ht="15.75" customHeight="1" x14ac:dyDescent="0.3">
      <c r="A53" s="350" t="s">
        <v>556</v>
      </c>
      <c r="B53" s="355">
        <v>0.56100000000000005</v>
      </c>
      <c r="C53" s="351">
        <v>2019</v>
      </c>
      <c r="D53" s="351">
        <v>2023</v>
      </c>
    </row>
    <row r="54" spans="1:4" ht="15.75" customHeight="1" x14ac:dyDescent="0.3">
      <c r="A54" s="350" t="s">
        <v>557</v>
      </c>
      <c r="B54" s="355">
        <v>0.77</v>
      </c>
      <c r="C54" s="351">
        <v>2017</v>
      </c>
      <c r="D54" s="351">
        <v>2023</v>
      </c>
    </row>
    <row r="55" spans="1:4" ht="15.75" customHeight="1" x14ac:dyDescent="0.3">
      <c r="A55" s="350" t="s">
        <v>558</v>
      </c>
      <c r="B55" s="355">
        <v>0.53749999999999998</v>
      </c>
      <c r="C55" s="351">
        <v>2019</v>
      </c>
      <c r="D55" s="351">
        <v>2023</v>
      </c>
    </row>
    <row r="56" spans="1:4" ht="36" customHeight="1" x14ac:dyDescent="0.3">
      <c r="A56" s="358" t="s">
        <v>559</v>
      </c>
      <c r="B56" s="355">
        <v>0.77500000000000002</v>
      </c>
      <c r="C56" s="351">
        <v>2019</v>
      </c>
      <c r="D56" s="366">
        <v>2023</v>
      </c>
    </row>
    <row r="57" spans="1:4" ht="36" customHeight="1" x14ac:dyDescent="0.3">
      <c r="A57" s="358" t="s">
        <v>560</v>
      </c>
      <c r="B57" s="355">
        <v>0.59899999999999998</v>
      </c>
      <c r="C57" s="351">
        <v>2019</v>
      </c>
      <c r="D57" s="366">
        <v>2023</v>
      </c>
    </row>
    <row r="58" spans="1:4" ht="36" customHeight="1" x14ac:dyDescent="0.3">
      <c r="A58" s="358" t="s">
        <v>561</v>
      </c>
      <c r="B58" s="355">
        <v>0.37469999999999998</v>
      </c>
      <c r="C58" s="351">
        <v>2019</v>
      </c>
      <c r="D58" s="366">
        <v>2023</v>
      </c>
    </row>
    <row r="59" spans="1:4" ht="36" customHeight="1" x14ac:dyDescent="0.3">
      <c r="A59" s="358" t="s">
        <v>562</v>
      </c>
      <c r="B59" s="355">
        <v>0.58750000000000002</v>
      </c>
      <c r="C59" s="351">
        <v>2019</v>
      </c>
      <c r="D59" s="366">
        <v>2023</v>
      </c>
    </row>
    <row r="60" spans="1:4" ht="36" customHeight="1" x14ac:dyDescent="0.3">
      <c r="A60" s="358" t="s">
        <v>563</v>
      </c>
      <c r="B60" s="355">
        <v>0.6169</v>
      </c>
      <c r="C60" s="351">
        <v>2019</v>
      </c>
      <c r="D60" s="366">
        <v>2023</v>
      </c>
    </row>
    <row r="61" spans="1:4" ht="36" customHeight="1" x14ac:dyDescent="0.3">
      <c r="A61" s="358" t="s">
        <v>564</v>
      </c>
      <c r="B61" s="355">
        <v>0.51</v>
      </c>
      <c r="C61" s="351">
        <v>2019</v>
      </c>
      <c r="D61" s="366">
        <v>2023</v>
      </c>
    </row>
    <row r="62" spans="1:4" ht="36" customHeight="1" x14ac:dyDescent="0.3">
      <c r="A62" s="358" t="s">
        <v>565</v>
      </c>
      <c r="B62" s="355">
        <v>0.91</v>
      </c>
      <c r="C62" s="351">
        <v>2015</v>
      </c>
      <c r="D62" s="366">
        <v>2023</v>
      </c>
    </row>
    <row r="63" spans="1:4" ht="36" customHeight="1" x14ac:dyDescent="0.3">
      <c r="A63" s="358" t="s">
        <v>566</v>
      </c>
      <c r="B63" s="355">
        <v>0.65749999999999997</v>
      </c>
      <c r="C63" s="351">
        <v>2019</v>
      </c>
      <c r="D63" s="366">
        <v>2023</v>
      </c>
    </row>
    <row r="64" spans="1:4" ht="36" customHeight="1" x14ac:dyDescent="0.3">
      <c r="A64" s="358" t="s">
        <v>567</v>
      </c>
      <c r="B64" s="355">
        <v>0.59699999999999998</v>
      </c>
      <c r="C64" s="351">
        <v>2019</v>
      </c>
      <c r="D64" s="366">
        <v>2023</v>
      </c>
    </row>
    <row r="65" spans="1:4" ht="36" customHeight="1" x14ac:dyDescent="0.3">
      <c r="A65" s="358" t="s">
        <v>568</v>
      </c>
      <c r="B65" s="355">
        <v>0.66</v>
      </c>
      <c r="C65" s="351">
        <v>2019</v>
      </c>
      <c r="D65" s="366">
        <v>2023</v>
      </c>
    </row>
    <row r="66" spans="1:4" ht="36" customHeight="1" x14ac:dyDescent="0.3">
      <c r="A66" s="358" t="s">
        <v>569</v>
      </c>
      <c r="B66" s="355">
        <v>0.66</v>
      </c>
      <c r="C66" s="351">
        <v>2017</v>
      </c>
      <c r="D66" s="366">
        <v>2023</v>
      </c>
    </row>
    <row r="67" spans="1:4" ht="36" customHeight="1" x14ac:dyDescent="0.3">
      <c r="A67" s="350" t="s">
        <v>570</v>
      </c>
      <c r="B67" s="355">
        <v>0.74</v>
      </c>
      <c r="C67" s="351">
        <v>2020</v>
      </c>
      <c r="D67" s="351">
        <v>2024</v>
      </c>
    </row>
    <row r="68" spans="1:4" ht="36" customHeight="1" x14ac:dyDescent="0.3">
      <c r="A68" s="350" t="s">
        <v>571</v>
      </c>
      <c r="B68" s="355">
        <v>0.33</v>
      </c>
      <c r="C68" s="351">
        <v>2020</v>
      </c>
      <c r="D68" s="351">
        <v>2024</v>
      </c>
    </row>
    <row r="69" spans="1:4" ht="36" customHeight="1" x14ac:dyDescent="0.3">
      <c r="A69" s="350" t="s">
        <v>572</v>
      </c>
      <c r="B69" s="355">
        <v>0.80500000000000005</v>
      </c>
      <c r="C69" s="351">
        <v>2018</v>
      </c>
      <c r="D69" s="351">
        <v>2024</v>
      </c>
    </row>
    <row r="70" spans="1:4" ht="36" customHeight="1" x14ac:dyDescent="0.3">
      <c r="A70" s="350" t="s">
        <v>573</v>
      </c>
      <c r="B70" s="355">
        <v>0.76</v>
      </c>
      <c r="C70" s="351">
        <v>2020</v>
      </c>
      <c r="D70" s="351">
        <v>2024</v>
      </c>
    </row>
    <row r="71" spans="1:4" ht="36" customHeight="1" x14ac:dyDescent="0.3">
      <c r="A71" s="358" t="s">
        <v>574</v>
      </c>
      <c r="B71" s="355">
        <v>0.59</v>
      </c>
      <c r="C71" s="351">
        <v>2016</v>
      </c>
      <c r="D71" s="366">
        <v>2024</v>
      </c>
    </row>
    <row r="72" spans="1:4" ht="36" customHeight="1" x14ac:dyDescent="0.3">
      <c r="A72" s="358" t="s">
        <v>575</v>
      </c>
      <c r="B72" s="355">
        <v>0.67969999999999997</v>
      </c>
      <c r="C72" s="351">
        <v>2020</v>
      </c>
      <c r="D72" s="366">
        <v>2024</v>
      </c>
    </row>
    <row r="73" spans="1:4" ht="36" customHeight="1" x14ac:dyDescent="0.3">
      <c r="A73" s="358" t="s">
        <v>576</v>
      </c>
      <c r="B73" s="355">
        <v>0.83</v>
      </c>
      <c r="C73" s="351">
        <v>2016</v>
      </c>
      <c r="D73" s="366">
        <v>2024</v>
      </c>
    </row>
    <row r="74" spans="1:4" ht="36" customHeight="1" x14ac:dyDescent="0.3">
      <c r="A74" s="358" t="s">
        <v>577</v>
      </c>
      <c r="B74" s="355">
        <v>0.77</v>
      </c>
      <c r="C74" s="351">
        <v>2018</v>
      </c>
      <c r="D74" s="366">
        <v>2024</v>
      </c>
    </row>
    <row r="75" spans="1:4" ht="36" customHeight="1" x14ac:dyDescent="0.3">
      <c r="A75" s="358" t="s">
        <v>578</v>
      </c>
      <c r="B75" s="355">
        <v>0.89</v>
      </c>
      <c r="C75" s="351">
        <v>2016</v>
      </c>
      <c r="D75" s="366">
        <v>2024</v>
      </c>
    </row>
    <row r="76" spans="1:4" ht="36" customHeight="1" x14ac:dyDescent="0.3">
      <c r="A76" s="358" t="s">
        <v>579</v>
      </c>
      <c r="B76" s="355">
        <v>0.6</v>
      </c>
      <c r="C76" s="351">
        <v>2020</v>
      </c>
      <c r="D76" s="366">
        <v>2024</v>
      </c>
    </row>
    <row r="77" spans="1:4" ht="36" customHeight="1" x14ac:dyDescent="0.3">
      <c r="A77" s="358" t="s">
        <v>580</v>
      </c>
      <c r="B77" s="355">
        <v>0.73</v>
      </c>
      <c r="C77" s="351">
        <v>2016</v>
      </c>
      <c r="D77" s="366">
        <v>2024</v>
      </c>
    </row>
    <row r="78" spans="1:4" ht="36" customHeight="1" x14ac:dyDescent="0.3">
      <c r="A78" s="358" t="s">
        <v>581</v>
      </c>
      <c r="B78" s="355">
        <v>0.6</v>
      </c>
      <c r="C78" s="351">
        <v>2016</v>
      </c>
      <c r="D78" s="366">
        <v>2024</v>
      </c>
    </row>
    <row r="79" spans="1:4" ht="36" customHeight="1" x14ac:dyDescent="0.3">
      <c r="A79" s="350" t="s">
        <v>582</v>
      </c>
      <c r="B79" s="355">
        <v>0.67</v>
      </c>
      <c r="C79" s="351">
        <v>2017</v>
      </c>
      <c r="D79" s="351">
        <v>2025</v>
      </c>
    </row>
    <row r="80" spans="1:4" ht="36" customHeight="1" x14ac:dyDescent="0.3">
      <c r="A80" s="350" t="s">
        <v>583</v>
      </c>
      <c r="B80" s="355">
        <v>0.69499999999999995</v>
      </c>
      <c r="C80" s="351">
        <v>2019</v>
      </c>
      <c r="D80" s="351">
        <v>2025</v>
      </c>
    </row>
    <row r="81" spans="1:4" ht="36" customHeight="1" x14ac:dyDescent="0.3">
      <c r="A81" s="350" t="s">
        <v>584</v>
      </c>
      <c r="B81" s="355">
        <v>0.79900000000000004</v>
      </c>
      <c r="C81" s="351">
        <v>2017</v>
      </c>
      <c r="D81" s="351">
        <v>2025</v>
      </c>
    </row>
    <row r="82" spans="1:4" ht="36" customHeight="1" x14ac:dyDescent="0.3">
      <c r="A82" s="350" t="s">
        <v>585</v>
      </c>
      <c r="B82" s="355">
        <v>0.40050000000000002</v>
      </c>
      <c r="C82" s="351">
        <v>2020</v>
      </c>
      <c r="D82" s="351">
        <v>2025</v>
      </c>
    </row>
    <row r="83" spans="1:4" ht="36" customHeight="1" x14ac:dyDescent="0.3">
      <c r="A83" s="350" t="s">
        <v>586</v>
      </c>
      <c r="B83" s="355">
        <v>0.95</v>
      </c>
      <c r="C83" s="351">
        <v>2017</v>
      </c>
      <c r="D83" s="351">
        <v>2025</v>
      </c>
    </row>
    <row r="84" spans="1:4" ht="36" customHeight="1" x14ac:dyDescent="0.3">
      <c r="A84" s="350" t="s">
        <v>587</v>
      </c>
      <c r="B84" s="355">
        <v>0.79</v>
      </c>
      <c r="C84" s="351">
        <v>2017</v>
      </c>
      <c r="D84" s="351">
        <v>2025</v>
      </c>
    </row>
    <row r="85" spans="1:4" ht="36" customHeight="1" x14ac:dyDescent="0.3">
      <c r="A85" s="358" t="s">
        <v>588</v>
      </c>
      <c r="B85" s="355">
        <v>0.76</v>
      </c>
      <c r="C85" s="351">
        <v>2019</v>
      </c>
      <c r="D85" s="366">
        <v>2025</v>
      </c>
    </row>
    <row r="86" spans="1:4" ht="36" customHeight="1" x14ac:dyDescent="0.3">
      <c r="A86" s="358" t="s">
        <v>589</v>
      </c>
      <c r="B86" s="355">
        <v>0.84499999999999997</v>
      </c>
      <c r="C86" s="351">
        <v>2017</v>
      </c>
      <c r="D86" s="366">
        <v>2025</v>
      </c>
    </row>
    <row r="87" spans="1:4" ht="36" customHeight="1" x14ac:dyDescent="0.3">
      <c r="A87" s="358" t="s">
        <v>590</v>
      </c>
      <c r="B87" s="355">
        <v>0.81</v>
      </c>
      <c r="C87" s="351">
        <v>2017</v>
      </c>
      <c r="D87" s="366">
        <v>2025</v>
      </c>
    </row>
    <row r="88" spans="1:4" ht="36" customHeight="1" x14ac:dyDescent="0.3">
      <c r="A88" s="358" t="s">
        <v>591</v>
      </c>
      <c r="B88" s="355">
        <v>0.67</v>
      </c>
      <c r="C88" s="351">
        <v>2017</v>
      </c>
      <c r="D88" s="366">
        <v>2025</v>
      </c>
    </row>
    <row r="89" spans="1:4" ht="36" customHeight="1" x14ac:dyDescent="0.3">
      <c r="A89" s="358" t="s">
        <v>592</v>
      </c>
      <c r="B89" s="355">
        <v>0.63270000000000004</v>
      </c>
      <c r="C89" s="351">
        <v>2019</v>
      </c>
      <c r="D89" s="366">
        <v>2025</v>
      </c>
    </row>
    <row r="90" spans="1:4" ht="36" customHeight="1" x14ac:dyDescent="0.3">
      <c r="A90" s="358" t="s">
        <v>593</v>
      </c>
      <c r="B90" s="355">
        <v>0.94</v>
      </c>
      <c r="C90" s="351">
        <v>2017</v>
      </c>
      <c r="D90" s="366">
        <v>2025</v>
      </c>
    </row>
    <row r="91" spans="1:4" ht="36" customHeight="1" x14ac:dyDescent="0.3">
      <c r="A91" s="358" t="s">
        <v>594</v>
      </c>
      <c r="B91" s="355">
        <v>0.81</v>
      </c>
      <c r="C91" s="351">
        <v>2017</v>
      </c>
      <c r="D91" s="366">
        <v>2025</v>
      </c>
    </row>
    <row r="92" spans="1:4" ht="36" customHeight="1" x14ac:dyDescent="0.3">
      <c r="A92" s="350" t="s">
        <v>595</v>
      </c>
      <c r="B92" s="355">
        <v>0.77700000000000002</v>
      </c>
      <c r="C92" s="351">
        <v>2018</v>
      </c>
      <c r="D92" s="351">
        <v>2026</v>
      </c>
    </row>
    <row r="93" spans="1:4" ht="36" customHeight="1" x14ac:dyDescent="0.3">
      <c r="A93" s="350" t="s">
        <v>596</v>
      </c>
      <c r="B93" s="355">
        <v>0.63500000000000001</v>
      </c>
      <c r="C93" s="351">
        <v>2018</v>
      </c>
      <c r="D93" s="351">
        <v>2026</v>
      </c>
    </row>
    <row r="94" spans="1:4" ht="36" customHeight="1" x14ac:dyDescent="0.3">
      <c r="A94" s="350" t="s">
        <v>597</v>
      </c>
      <c r="B94" s="355">
        <v>0.43</v>
      </c>
      <c r="C94" s="351">
        <v>2018</v>
      </c>
      <c r="D94" s="351">
        <v>2026</v>
      </c>
    </row>
    <row r="95" spans="1:4" ht="36" customHeight="1" x14ac:dyDescent="0.3">
      <c r="A95" s="350" t="s">
        <v>598</v>
      </c>
      <c r="B95" s="355">
        <v>0.84</v>
      </c>
      <c r="C95" s="351">
        <v>2018</v>
      </c>
      <c r="D95" s="351">
        <v>2026</v>
      </c>
    </row>
    <row r="96" spans="1:4" ht="36" customHeight="1" x14ac:dyDescent="0.3">
      <c r="A96" s="350" t="s">
        <v>599</v>
      </c>
      <c r="B96" s="355">
        <v>0.84</v>
      </c>
      <c r="C96" s="351">
        <v>2019</v>
      </c>
      <c r="D96" s="351">
        <v>2027</v>
      </c>
    </row>
    <row r="97" spans="1:4" ht="36" customHeight="1" x14ac:dyDescent="0.3">
      <c r="A97" s="358" t="s">
        <v>600</v>
      </c>
      <c r="B97" s="355">
        <v>0.64500000000000002</v>
      </c>
      <c r="C97" s="351">
        <v>2019</v>
      </c>
      <c r="D97" s="366">
        <v>2027</v>
      </c>
    </row>
    <row r="98" spans="1:4" ht="36" customHeight="1" x14ac:dyDescent="0.3">
      <c r="A98" s="358" t="s">
        <v>601</v>
      </c>
      <c r="B98" s="355">
        <v>0.69499999999999995</v>
      </c>
      <c r="C98" s="351">
        <v>2019</v>
      </c>
      <c r="D98" s="366">
        <v>2027</v>
      </c>
    </row>
    <row r="99" spans="1:4" ht="36" customHeight="1" x14ac:dyDescent="0.3">
      <c r="A99" s="358" t="s">
        <v>602</v>
      </c>
      <c r="B99" s="355">
        <v>0.82499999999999996</v>
      </c>
      <c r="C99" s="351">
        <v>2019</v>
      </c>
      <c r="D99" s="366">
        <v>2027</v>
      </c>
    </row>
    <row r="100" spans="1:4" ht="36" customHeight="1" x14ac:dyDescent="0.3">
      <c r="A100" s="358" t="s">
        <v>603</v>
      </c>
      <c r="B100" s="355">
        <v>1</v>
      </c>
      <c r="C100" s="351">
        <v>2019</v>
      </c>
      <c r="D100" s="366">
        <v>2027</v>
      </c>
    </row>
    <row r="101" spans="1:4" ht="36" customHeight="1" x14ac:dyDescent="0.3">
      <c r="A101" s="358" t="s">
        <v>604</v>
      </c>
      <c r="B101" s="355">
        <v>0.66349999999999998</v>
      </c>
      <c r="C101" s="351">
        <v>2019</v>
      </c>
      <c r="D101" s="366">
        <v>2027</v>
      </c>
    </row>
    <row r="102" spans="1:4" ht="36" customHeight="1" x14ac:dyDescent="0.3">
      <c r="A102" s="350" t="s">
        <v>605</v>
      </c>
      <c r="B102" s="355">
        <v>0.86499999999999999</v>
      </c>
      <c r="C102" s="351">
        <v>2020</v>
      </c>
      <c r="D102" s="351">
        <v>2028</v>
      </c>
    </row>
    <row r="103" spans="1:4" ht="36" customHeight="1" x14ac:dyDescent="0.3">
      <c r="A103" s="350" t="s">
        <v>606</v>
      </c>
      <c r="B103" s="355">
        <v>0.46</v>
      </c>
      <c r="C103" s="351">
        <v>2020</v>
      </c>
      <c r="D103" s="351">
        <v>2028</v>
      </c>
    </row>
    <row r="104" spans="1:4" ht="36" customHeight="1" x14ac:dyDescent="0.3">
      <c r="A104" s="358" t="s">
        <v>607</v>
      </c>
      <c r="B104" s="355">
        <v>0.5</v>
      </c>
      <c r="C104" s="351">
        <v>2020</v>
      </c>
      <c r="D104" s="366">
        <v>2028</v>
      </c>
    </row>
    <row r="105" spans="1:4" ht="36" customHeight="1" x14ac:dyDescent="0.3">
      <c r="A105" s="358" t="s">
        <v>608</v>
      </c>
      <c r="B105" s="355">
        <v>0.62</v>
      </c>
      <c r="C105" s="351">
        <v>2020</v>
      </c>
      <c r="D105" s="366">
        <v>2028</v>
      </c>
    </row>
    <row r="106" spans="1:4" ht="36" customHeight="1" x14ac:dyDescent="0.3">
      <c r="A106" s="358" t="s">
        <v>609</v>
      </c>
      <c r="B106" s="355">
        <v>0.625</v>
      </c>
      <c r="C106" s="351">
        <v>2020</v>
      </c>
      <c r="D106" s="366">
        <v>2028</v>
      </c>
    </row>
    <row r="107" spans="1:4" ht="36" customHeight="1" x14ac:dyDescent="0.3">
      <c r="A107" s="350"/>
      <c r="B107" s="355"/>
      <c r="C107" s="351"/>
      <c r="D107" s="351"/>
    </row>
    <row r="108" spans="1:4" ht="36" customHeight="1" x14ac:dyDescent="0.3">
      <c r="A108" s="350"/>
      <c r="B108" s="355"/>
      <c r="C108" s="351"/>
      <c r="D108" s="351"/>
    </row>
    <row r="109" spans="1:4" ht="36" customHeight="1" x14ac:dyDescent="0.3">
      <c r="A109" s="350"/>
      <c r="B109" s="355"/>
      <c r="C109" s="351"/>
      <c r="D109" s="351"/>
    </row>
    <row r="110" spans="1:4" ht="36" customHeight="1" x14ac:dyDescent="0.3">
      <c r="A110" s="350"/>
      <c r="B110" s="355"/>
      <c r="C110" s="351"/>
      <c r="D110" s="351"/>
    </row>
    <row r="111" spans="1:4" ht="36" customHeight="1" x14ac:dyDescent="0.3">
      <c r="A111" s="350"/>
      <c r="B111" s="355"/>
      <c r="C111" s="351"/>
      <c r="D111" s="351"/>
    </row>
    <row r="112" spans="1:4" ht="36" customHeight="1" x14ac:dyDescent="0.3">
      <c r="A112" s="1063" t="s">
        <v>610</v>
      </c>
      <c r="B112" s="1063"/>
      <c r="C112" s="1063"/>
      <c r="D112" s="1063"/>
    </row>
    <row r="113" spans="1:4" ht="15.75" customHeight="1" x14ac:dyDescent="0.3">
      <c r="A113" s="1064" t="s">
        <v>611</v>
      </c>
      <c r="B113" s="1064"/>
      <c r="C113" s="1064"/>
      <c r="D113" s="1064"/>
    </row>
    <row r="114" spans="1:4" ht="15.75" customHeight="1" x14ac:dyDescent="0.3">
      <c r="A114" s="1060" t="s">
        <v>612</v>
      </c>
      <c r="B114" s="1060"/>
      <c r="C114" s="1060"/>
      <c r="D114" s="1060"/>
    </row>
    <row r="115" spans="1:4" ht="15.75" customHeight="1" x14ac:dyDescent="0.3">
      <c r="A115" s="1064" t="s">
        <v>613</v>
      </c>
      <c r="B115" s="1064"/>
      <c r="C115" s="1064"/>
      <c r="D115" s="1064"/>
    </row>
    <row r="116" spans="1:4" ht="21.9" customHeight="1" x14ac:dyDescent="0.3">
      <c r="A116" s="1065" t="s">
        <v>614</v>
      </c>
      <c r="B116" s="1065"/>
      <c r="C116" s="1065"/>
      <c r="D116" s="1065"/>
    </row>
    <row r="117" spans="1:4" ht="21" customHeight="1" x14ac:dyDescent="0.3">
      <c r="A117" s="1061" t="s">
        <v>615</v>
      </c>
      <c r="B117" s="1061"/>
      <c r="C117" s="1061"/>
      <c r="D117" s="1061"/>
    </row>
    <row r="118" spans="1:4" ht="15.75" customHeight="1" x14ac:dyDescent="0.3">
      <c r="A118" s="1061" t="s">
        <v>616</v>
      </c>
      <c r="B118" s="1061"/>
      <c r="C118" s="1061"/>
      <c r="D118" s="1061"/>
    </row>
    <row r="119" spans="1:4" ht="15.75" customHeight="1" x14ac:dyDescent="0.3">
      <c r="A119" s="1061" t="s">
        <v>617</v>
      </c>
      <c r="B119" s="1061"/>
      <c r="C119" s="1061"/>
      <c r="D119" s="1061"/>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32C0E-064D-4ACF-98B0-9745AFB9F57A}">
  <sheetPr>
    <pageSetUpPr fitToPage="1"/>
  </sheetPr>
  <dimension ref="B1:Q30"/>
  <sheetViews>
    <sheetView showGridLines="0" zoomScaleNormal="100" workbookViewId="0">
      <selection activeCell="B2" sqref="B2"/>
    </sheetView>
  </sheetViews>
  <sheetFormatPr defaultColWidth="9.109375" defaultRowHeight="14.4" x14ac:dyDescent="0.3"/>
  <cols>
    <col min="1" max="1" width="2" style="173" customWidth="1"/>
    <col min="2" max="2" width="91.109375" style="173" customWidth="1"/>
    <col min="3" max="3" width="17.6640625" style="173" customWidth="1"/>
    <col min="4" max="4" width="8.21875" style="173" customWidth="1"/>
    <col min="5" max="5" width="14.109375" style="148" customWidth="1"/>
    <col min="6" max="6" width="43.44140625" style="173" customWidth="1"/>
    <col min="7" max="7" width="44.21875" style="173" customWidth="1"/>
    <col min="8" max="8" width="9.109375" style="173"/>
    <col min="9" max="9" width="36.77734375" style="173" customWidth="1"/>
    <col min="10" max="11" width="28.88671875" style="173" customWidth="1"/>
    <col min="12" max="12" width="9.109375" style="173"/>
    <col min="13" max="13" width="16.6640625" style="173" customWidth="1"/>
    <col min="14" max="14" width="22.5546875" style="173" customWidth="1"/>
    <col min="15" max="15" width="23.44140625" style="173" customWidth="1"/>
    <col min="16" max="16" width="9.109375" style="173"/>
    <col min="17" max="17" width="26.33203125" style="173" customWidth="1"/>
    <col min="18" max="16384" width="9.109375" style="173"/>
  </cols>
  <sheetData>
    <row r="1" spans="2:7" ht="38.4" customHeight="1" x14ac:dyDescent="0.3">
      <c r="B1" s="1066" t="s">
        <v>1728</v>
      </c>
      <c r="C1" s="1066"/>
    </row>
    <row r="2" spans="2:7" s="563" customFormat="1" ht="12" customHeight="1" x14ac:dyDescent="0.3">
      <c r="B2" s="746"/>
      <c r="C2" s="746"/>
      <c r="E2" s="562"/>
    </row>
    <row r="3" spans="2:7" ht="8.4" customHeight="1" x14ac:dyDescent="0.3">
      <c r="C3" s="614"/>
    </row>
    <row r="4" spans="2:7" ht="24.6" customHeight="1" x14ac:dyDescent="0.3">
      <c r="B4" s="747" t="str">
        <f>'Unit Data from Audit Worksheet'!D2</f>
        <v>Select Unit Name from Drop Down List</v>
      </c>
      <c r="C4" s="750">
        <v>2023</v>
      </c>
      <c r="E4" s="735" t="s">
        <v>1726</v>
      </c>
      <c r="F4" s="736" t="s">
        <v>1727</v>
      </c>
    </row>
    <row r="5" spans="2:7" ht="24.6" customHeight="1" x14ac:dyDescent="0.3">
      <c r="B5" s="243" t="s">
        <v>64</v>
      </c>
      <c r="C5" s="748"/>
      <c r="E5" s="749"/>
      <c r="F5" s="428"/>
    </row>
    <row r="6" spans="2:7" ht="23.4" customHeight="1" x14ac:dyDescent="0.3">
      <c r="B6" s="615" t="s">
        <v>1693</v>
      </c>
      <c r="C6" s="246"/>
    </row>
    <row r="7" spans="2:7" ht="26.4" customHeight="1" x14ac:dyDescent="0.3">
      <c r="B7" s="728" t="s">
        <v>1725</v>
      </c>
      <c r="C7" s="737">
        <f>Import!L38</f>
        <v>0</v>
      </c>
      <c r="D7" s="563"/>
      <c r="E7" s="726">
        <v>506</v>
      </c>
      <c r="F7" s="720" t="s">
        <v>167</v>
      </c>
      <c r="G7" s="563"/>
    </row>
    <row r="8" spans="2:7" ht="21" customHeight="1" x14ac:dyDescent="0.3">
      <c r="B8" s="728" t="s">
        <v>1701</v>
      </c>
      <c r="C8" s="738">
        <f>Import!L39</f>
        <v>0</v>
      </c>
      <c r="D8" s="563"/>
      <c r="E8" s="726">
        <v>536</v>
      </c>
      <c r="F8" s="720" t="s">
        <v>168</v>
      </c>
      <c r="G8" s="563"/>
    </row>
    <row r="9" spans="2:7" ht="19.2" customHeight="1" x14ac:dyDescent="0.3">
      <c r="B9" s="728" t="s">
        <v>1700</v>
      </c>
      <c r="C9" s="738">
        <f>Import!L71</f>
        <v>0</v>
      </c>
      <c r="D9" s="563"/>
      <c r="E9" s="562">
        <v>647</v>
      </c>
      <c r="F9" s="563" t="s">
        <v>755</v>
      </c>
      <c r="G9" s="563"/>
    </row>
    <row r="10" spans="2:7" ht="19.05" customHeight="1" x14ac:dyDescent="0.3">
      <c r="B10" s="616" t="s">
        <v>1009</v>
      </c>
      <c r="C10" s="617"/>
    </row>
    <row r="11" spans="2:7" ht="19.05" customHeight="1" x14ac:dyDescent="0.3">
      <c r="B11" s="728" t="s">
        <v>1702</v>
      </c>
      <c r="C11" s="739">
        <f>Import!L43</f>
        <v>0</v>
      </c>
      <c r="D11" s="563"/>
      <c r="E11" s="562">
        <v>4</v>
      </c>
      <c r="F11" s="563" t="s">
        <v>1709</v>
      </c>
      <c r="G11" s="563"/>
    </row>
    <row r="12" spans="2:7" ht="19.05" customHeight="1" x14ac:dyDescent="0.3">
      <c r="B12" s="728" t="s">
        <v>1010</v>
      </c>
      <c r="C12" s="739">
        <f>Import!L156</f>
        <v>0</v>
      </c>
      <c r="D12" s="563"/>
      <c r="E12" s="562">
        <v>6</v>
      </c>
      <c r="F12" s="563" t="s">
        <v>209</v>
      </c>
      <c r="G12" s="563"/>
    </row>
    <row r="13" spans="2:7" ht="19.05" customHeight="1" x14ac:dyDescent="0.3">
      <c r="B13" s="728" t="s">
        <v>1703</v>
      </c>
      <c r="C13" s="740">
        <f>Import!L44</f>
        <v>0</v>
      </c>
      <c r="D13" s="563"/>
      <c r="E13" s="562">
        <v>5</v>
      </c>
      <c r="F13" s="563" t="s">
        <v>1698</v>
      </c>
      <c r="G13" s="563"/>
    </row>
    <row r="14" spans="2:7" ht="22.2" customHeight="1" thickBot="1" x14ac:dyDescent="0.35">
      <c r="B14" s="732" t="s">
        <v>1710</v>
      </c>
      <c r="C14" s="744">
        <f>SUM(C7:C9)-SUM(C11:C13)</f>
        <v>0</v>
      </c>
      <c r="D14" s="721"/>
      <c r="E14" s="148" t="s">
        <v>1696</v>
      </c>
      <c r="F14" s="674" t="s">
        <v>1695</v>
      </c>
    </row>
    <row r="15" spans="2:7" ht="22.8" customHeight="1" thickTop="1" x14ac:dyDescent="0.3">
      <c r="B15" s="19"/>
      <c r="C15" s="620"/>
    </row>
    <row r="16" spans="2:7" ht="15.6" x14ac:dyDescent="0.3">
      <c r="B16" s="615" t="s">
        <v>1011</v>
      </c>
      <c r="C16" s="621"/>
    </row>
    <row r="17" spans="2:17" x14ac:dyDescent="0.3">
      <c r="B17" s="19" t="s">
        <v>1012</v>
      </c>
      <c r="C17" s="246"/>
    </row>
    <row r="18" spans="2:17" ht="19.2" customHeight="1" x14ac:dyDescent="0.3">
      <c r="B18" s="728" t="s">
        <v>1705</v>
      </c>
      <c r="C18" s="741">
        <f>Import!L58</f>
        <v>0</v>
      </c>
      <c r="D18" s="563"/>
      <c r="E18" s="562">
        <v>532</v>
      </c>
      <c r="F18" s="563" t="s">
        <v>835</v>
      </c>
      <c r="G18" s="563"/>
      <c r="H18" s="563"/>
    </row>
    <row r="19" spans="2:17" ht="18" customHeight="1" x14ac:dyDescent="0.3">
      <c r="B19" s="19" t="s">
        <v>1013</v>
      </c>
      <c r="C19" s="618"/>
    </row>
    <row r="20" spans="2:17" ht="19.8" customHeight="1" x14ac:dyDescent="0.3">
      <c r="B20" s="728" t="s">
        <v>1707</v>
      </c>
      <c r="C20" s="742">
        <f>Import!L60</f>
        <v>0</v>
      </c>
      <c r="D20" s="563"/>
      <c r="E20" s="562">
        <v>20</v>
      </c>
      <c r="F20" s="563" t="s">
        <v>1704</v>
      </c>
      <c r="G20" s="563"/>
    </row>
    <row r="21" spans="2:17" ht="19.8" customHeight="1" x14ac:dyDescent="0.3">
      <c r="B21" s="728" t="s">
        <v>1706</v>
      </c>
      <c r="C21" s="739">
        <f>Import!L63</f>
        <v>0</v>
      </c>
      <c r="D21" s="563"/>
      <c r="E21" s="562">
        <v>509</v>
      </c>
      <c r="F21" s="563" t="s">
        <v>245</v>
      </c>
      <c r="G21" s="563"/>
    </row>
    <row r="22" spans="2:17" ht="19.2" customHeight="1" x14ac:dyDescent="0.3">
      <c r="B22" s="728" t="s">
        <v>1712</v>
      </c>
      <c r="C22" s="743">
        <f>Import!L61</f>
        <v>0</v>
      </c>
      <c r="D22" s="563"/>
      <c r="E22" s="562">
        <v>533</v>
      </c>
      <c r="F22" s="651" t="s">
        <v>836</v>
      </c>
      <c r="G22" s="563"/>
    </row>
    <row r="23" spans="2:17" ht="20.399999999999999" customHeight="1" x14ac:dyDescent="0.3">
      <c r="B23" s="728" t="s">
        <v>1708</v>
      </c>
      <c r="C23" s="743">
        <f>Import!L62</f>
        <v>0</v>
      </c>
      <c r="D23" s="563"/>
      <c r="E23" s="562">
        <v>508</v>
      </c>
      <c r="F23" s="727" t="s">
        <v>247</v>
      </c>
      <c r="G23" s="563"/>
    </row>
    <row r="24" spans="2:17" ht="27.6" customHeight="1" thickBot="1" x14ac:dyDescent="0.35">
      <c r="B24" s="732" t="s">
        <v>1713</v>
      </c>
      <c r="C24" s="745">
        <f>C18+C20+C21-C22-C23</f>
        <v>0</v>
      </c>
      <c r="D24" s="563"/>
      <c r="E24" s="148" t="s">
        <v>1696</v>
      </c>
      <c r="F24" s="674" t="s">
        <v>1699</v>
      </c>
      <c r="G24" s="563"/>
    </row>
    <row r="25" spans="2:17" ht="15" thickTop="1" x14ac:dyDescent="0.3">
      <c r="B25" s="246"/>
      <c r="C25" s="246"/>
    </row>
    <row r="26" spans="2:17" s="505" customFormat="1" ht="15" thickBot="1" x14ac:dyDescent="0.35">
      <c r="B26" s="732" t="s">
        <v>1711</v>
      </c>
      <c r="C26" s="622" t="e">
        <f>C14/C24</f>
        <v>#DIV/0!</v>
      </c>
      <c r="E26" s="148" t="s">
        <v>1696</v>
      </c>
      <c r="F26" s="505" t="s">
        <v>1729</v>
      </c>
      <c r="H26" s="173"/>
      <c r="I26" s="173"/>
      <c r="J26" s="173"/>
      <c r="K26" s="173"/>
      <c r="L26" s="173"/>
      <c r="M26" s="173"/>
      <c r="N26" s="173"/>
      <c r="O26" s="173"/>
      <c r="P26" s="173"/>
      <c r="Q26" s="173"/>
    </row>
    <row r="27" spans="2:17" s="505" customFormat="1" ht="15" thickTop="1" x14ac:dyDescent="0.3">
      <c r="B27" s="616"/>
      <c r="C27" s="714"/>
      <c r="E27" s="148"/>
      <c r="H27" s="173"/>
      <c r="I27" s="173"/>
      <c r="J27" s="173"/>
      <c r="K27" s="173"/>
      <c r="L27" s="173"/>
      <c r="M27" s="173"/>
      <c r="N27" s="173"/>
      <c r="O27" s="173"/>
      <c r="P27" s="173"/>
      <c r="Q27" s="173"/>
    </row>
    <row r="28" spans="2:17" s="505" customFormat="1" x14ac:dyDescent="0.3">
      <c r="B28" s="616"/>
      <c r="C28" s="714"/>
      <c r="E28" s="148"/>
      <c r="H28" s="173"/>
      <c r="I28" s="173"/>
      <c r="J28" s="173"/>
      <c r="K28" s="173"/>
      <c r="L28" s="173"/>
      <c r="M28" s="173"/>
      <c r="N28" s="173"/>
      <c r="O28" s="173"/>
      <c r="P28" s="173"/>
      <c r="Q28" s="173"/>
    </row>
    <row r="29" spans="2:17" s="505" customFormat="1" x14ac:dyDescent="0.3">
      <c r="B29" s="725"/>
      <c r="C29" s="714"/>
      <c r="E29" s="148"/>
      <c r="H29" s="173"/>
      <c r="I29" s="173"/>
      <c r="J29" s="173"/>
      <c r="K29" s="173"/>
      <c r="L29" s="173"/>
      <c r="M29" s="173"/>
      <c r="N29" s="173"/>
      <c r="O29" s="173"/>
      <c r="P29" s="173"/>
      <c r="Q29" s="173"/>
    </row>
    <row r="30" spans="2:17" x14ac:dyDescent="0.3">
      <c r="B30" s="613"/>
      <c r="C30" s="619"/>
    </row>
  </sheetData>
  <sheetProtection algorithmName="SHA-512" hashValue="PZpP1tIKvCuksXoHkscgCTDNewn0NwHVPl7htu2zLxjLqueM0YDW+WCh0i/gBD3hRww3FArIcPurXTuy2GDTvA==" saltValue="7HcLGdWKBMl4sVh6xO7jwA==" spinCount="100000" sheet="1" formatCells="0" formatColumns="0" formatRows="0"/>
  <mergeCells count="1">
    <mergeCell ref="B1:C1"/>
  </mergeCells>
  <pageMargins left="0.7" right="0.7" top="0.75" bottom="0.75" header="0.3" footer="0.3"/>
  <pageSetup scale="4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I D A A B Q S w M E F A A C A A g A F Y I L V d 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B W C C 1 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V g g t V K I p H u A 4 A A A A R A A A A E w A c A E Z v c m 1 1 b G F z L 1 N l Y 3 R p b 2 4 x L m 0 g o h g A K K A U A A A A A A A A A A A A A A A A A A A A A A A A A A A A K 0 5 N L s n M z 1 M I h t C G 1 g B Q S w E C L Q A U A A I A C A A V g g t V 2 F 6 J 0 6 I A A A D 2 A A A A E g A A A A A A A A A A A A A A A A A A A A A A Q 2 9 u Z m l n L 1 B h Y 2 t h Z 2 U u e G 1 s U E s B A i 0 A F A A C A A g A F Y I L V Q / K 6 a u k A A A A 6 Q A A A B M A A A A A A A A A A A A A A A A A 7 g A A A F t D b 2 5 0 Z W 5 0 X 1 R 5 c G V z X S 5 4 b W x Q S w E C L Q A U A A I A C A A V g g t V 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F n 0 r 4 t G j k q Z p R V F d 5 w n R g A A A A A C A A A A A A A D Z g A A w A A A A B A A A A D 6 u A y 4 4 A f 4 Z 1 1 B + c p 9 u A 1 o A A A A A A S A A A C g A A A A E A A A A D 8 I E f e o / D + p W r V 4 d W 4 C c y x Q A A A A e X 9 Y Z h G O J F t M H B Z A a f Z C 1 Y 7 p v W k y A F T X f 6 d z 0 A w s 8 3 T S Q M g J L G 7 5 e v Y n V e d W F I / S M + e t 7 p J Y Z N o l D d j h t R g 4 L z p I a A R b N l 4 N y M c g S K y R 7 M w U A A A A d G p 5 g C 3 s i a m 3 s d 1 o + C K d a h r H U p s = < / D a t a M a s h u p > 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4.xml><?xml version="1.0" encoding="utf-8"?>
<ds:datastoreItem xmlns:ds="http://schemas.openxmlformats.org/officeDocument/2006/customXml" ds:itemID="{7A231FF3-BB2B-4D5F-94B1-114326DD2B9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Instructions</vt:lpstr>
      <vt:lpstr>Unit Data from Audit Worksheet</vt:lpstr>
      <vt:lpstr>2021 Unit Data</vt:lpstr>
      <vt:lpstr>TD Info Completed by Auditor</vt:lpstr>
      <vt:lpstr>Import</vt:lpstr>
      <vt:lpstr>Performance  Indicators Print</vt:lpstr>
      <vt:lpstr>UAL</vt:lpstr>
      <vt:lpstr>Tax Reval Rate</vt:lpstr>
      <vt:lpstr>Performance Indicators FBA%</vt:lpstr>
      <vt:lpstr>RSS</vt:lpstr>
      <vt:lpstr>Formula for Unit Data</vt:lpstr>
      <vt:lpstr>PY1 Data(H)</vt:lpstr>
      <vt:lpstr>PY2 Data(H)</vt:lpstr>
      <vt:lpstr>Unit Names(H)</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2023-09-12T16:09:57Z</cp:lastPrinted>
  <dcterms:created xsi:type="dcterms:W3CDTF">2011-03-11T21:05:05Z</dcterms:created>
  <dcterms:modified xsi:type="dcterms:W3CDTF">2023-11-30T23:22:14Z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